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poligran-my.sharepoint.com/personal/lxisilva_poligran_edu_co/Documents/Documentos/Proyectos/Indicadores_Oportunidad_Mejora/data/output/"/>
    </mc:Choice>
  </mc:AlternateContent>
  <xr:revisionPtr revIDLastSave="31" documentId="11_41A6183D4D3D9B073CCFE8B3600A58BAC092A357" xr6:coauthVersionLast="47" xr6:coauthVersionMax="47" xr10:uidLastSave="{14143DC9-E819-4239-833D-18494468B016}"/>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Desglose Series" sheetId="4" r:id="rId4"/>
    <sheet name="Desglose Analisis" sheetId="5" r:id="rId5"/>
    <sheet name="Catalogo Indicadores" sheetId="6" r:id="rId6"/>
    <sheet name="Base Normalizada" sheetId="7" r:id="rId7"/>
    <sheet name="Config_Patrones" sheetId="8" r:id="rId8"/>
  </sheets>
  <definedNames>
    <definedName name="_xlnm._FilterDatabase" localSheetId="2" hidden="1">'Consolidado Cierres'!$A$1:$S$1768</definedName>
    <definedName name="_xlnm._FilterDatabase" localSheetId="0" hidden="1">'Consolidado Historico'!$A$1:$S$4286</definedName>
    <definedName name="_xlnm._FilterDatabase" localSheetId="1" hidden="1">'Consolidado Semestral'!$A$1:$S$2326</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I2823" i="1" s="1"/>
  <c r="H2824" i="1"/>
  <c r="H2825" i="1"/>
  <c r="H2826" i="1"/>
  <c r="H2827" i="1"/>
  <c r="H2828" i="1"/>
  <c r="H2829" i="1"/>
  <c r="H2830" i="1"/>
  <c r="H2831" i="1"/>
  <c r="H2832" i="1"/>
  <c r="H2833" i="1"/>
  <c r="H2834" i="1"/>
  <c r="H2835" i="1"/>
  <c r="H2836" i="1"/>
  <c r="H2837" i="1"/>
  <c r="H2838" i="1"/>
  <c r="H2839" i="1"/>
  <c r="I2839" i="1" s="1"/>
  <c r="H2840" i="1"/>
  <c r="H2841" i="1"/>
  <c r="H2842" i="1"/>
  <c r="H2843" i="1"/>
  <c r="H2844" i="1"/>
  <c r="H2845" i="1"/>
  <c r="H2846" i="1"/>
  <c r="H2847" i="1"/>
  <c r="H2848" i="1"/>
  <c r="H2849" i="1"/>
  <c r="H2850" i="1"/>
  <c r="H2851" i="1"/>
  <c r="H2852" i="1"/>
  <c r="H2853" i="1"/>
  <c r="H2854" i="1"/>
  <c r="H2855" i="1"/>
  <c r="I2855" i="1" s="1"/>
  <c r="H2856" i="1"/>
  <c r="H2857" i="1"/>
  <c r="H2858" i="1"/>
  <c r="H2859" i="1"/>
  <c r="H2860" i="1"/>
  <c r="H2861" i="1"/>
  <c r="H2862" i="1"/>
  <c r="H2863" i="1"/>
  <c r="H2864" i="1"/>
  <c r="H2865" i="1"/>
  <c r="H2866" i="1"/>
  <c r="H2867" i="1"/>
  <c r="H2868" i="1"/>
  <c r="H2869" i="1"/>
  <c r="H2870" i="1"/>
  <c r="H2871" i="1"/>
  <c r="I2871" i="1" s="1"/>
  <c r="H2872" i="1"/>
  <c r="H2873" i="1"/>
  <c r="H2874" i="1"/>
  <c r="H2875" i="1"/>
  <c r="H2876" i="1"/>
  <c r="H2877" i="1"/>
  <c r="H2878" i="1"/>
  <c r="H2879" i="1"/>
  <c r="H2880" i="1"/>
  <c r="H2881" i="1"/>
  <c r="H2882" i="1"/>
  <c r="H2883" i="1"/>
  <c r="H2884" i="1"/>
  <c r="H2885" i="1"/>
  <c r="H2886" i="1"/>
  <c r="H2887" i="1"/>
  <c r="I2887" i="1" s="1"/>
  <c r="H2888" i="1"/>
  <c r="H2889" i="1"/>
  <c r="H2890" i="1"/>
  <c r="H2891" i="1"/>
  <c r="H2892" i="1"/>
  <c r="H2893" i="1"/>
  <c r="H2894" i="1"/>
  <c r="H2895" i="1"/>
  <c r="H2896" i="1"/>
  <c r="H2897" i="1"/>
  <c r="H2898" i="1"/>
  <c r="H2899" i="1"/>
  <c r="H2900" i="1"/>
  <c r="H2901" i="1"/>
  <c r="H2902" i="1"/>
  <c r="H2903" i="1"/>
  <c r="I2903" i="1" s="1"/>
  <c r="H2904" i="1"/>
  <c r="H2905" i="1"/>
  <c r="H2906" i="1"/>
  <c r="H2907" i="1"/>
  <c r="H2908" i="1"/>
  <c r="H2909" i="1"/>
  <c r="H2910" i="1"/>
  <c r="H2911" i="1"/>
  <c r="H2912" i="1"/>
  <c r="H2913" i="1"/>
  <c r="H2914" i="1"/>
  <c r="H2915" i="1"/>
  <c r="H2916" i="1"/>
  <c r="H2917" i="1"/>
  <c r="H2918" i="1"/>
  <c r="H2919" i="1"/>
  <c r="I2919" i="1" s="1"/>
  <c r="H2920" i="1"/>
  <c r="H2921" i="1"/>
  <c r="H2922" i="1"/>
  <c r="H2923" i="1"/>
  <c r="H2924" i="1"/>
  <c r="H2925" i="1"/>
  <c r="H2926" i="1"/>
  <c r="H2927" i="1"/>
  <c r="H2928" i="1"/>
  <c r="H2929" i="1"/>
  <c r="H2930" i="1"/>
  <c r="H2931" i="1"/>
  <c r="H2932" i="1"/>
  <c r="H2933" i="1"/>
  <c r="H2934" i="1"/>
  <c r="H2935" i="1"/>
  <c r="I2935" i="1" s="1"/>
  <c r="H2936" i="1"/>
  <c r="H2937" i="1"/>
  <c r="H2938" i="1"/>
  <c r="H2939" i="1"/>
  <c r="H2940" i="1"/>
  <c r="H2941" i="1"/>
  <c r="H2942" i="1"/>
  <c r="H2943" i="1"/>
  <c r="H2944" i="1"/>
  <c r="H2945" i="1"/>
  <c r="H2946" i="1"/>
  <c r="H2947" i="1"/>
  <c r="H2948" i="1"/>
  <c r="H2949" i="1"/>
  <c r="H2950" i="1"/>
  <c r="H2951" i="1"/>
  <c r="I2951" i="1" s="1"/>
  <c r="H2952" i="1"/>
  <c r="H2953" i="1"/>
  <c r="H2954" i="1"/>
  <c r="H2955" i="1"/>
  <c r="H2956" i="1"/>
  <c r="H2957" i="1"/>
  <c r="H2958" i="1"/>
  <c r="H2959" i="1"/>
  <c r="H2960" i="1"/>
  <c r="H2961" i="1"/>
  <c r="H2962" i="1"/>
  <c r="H2963" i="1"/>
  <c r="H2964" i="1"/>
  <c r="H2965" i="1"/>
  <c r="H2966" i="1"/>
  <c r="H2967" i="1"/>
  <c r="I2967" i="1" s="1"/>
  <c r="H2968" i="1"/>
  <c r="H2969" i="1"/>
  <c r="H2970" i="1"/>
  <c r="H2971" i="1"/>
  <c r="H2972" i="1"/>
  <c r="H2973" i="1"/>
  <c r="H2974" i="1"/>
  <c r="H2975" i="1"/>
  <c r="H2976" i="1"/>
  <c r="H2977" i="1"/>
  <c r="H2978" i="1"/>
  <c r="H2979" i="1"/>
  <c r="H2980" i="1"/>
  <c r="H2981" i="1"/>
  <c r="H2982" i="1"/>
  <c r="H2983" i="1"/>
  <c r="I2983" i="1" s="1"/>
  <c r="H2984" i="1"/>
  <c r="H2985" i="1"/>
  <c r="H2986" i="1"/>
  <c r="H2987" i="1"/>
  <c r="H2988" i="1"/>
  <c r="H2989" i="1"/>
  <c r="H2990" i="1"/>
  <c r="H2991" i="1"/>
  <c r="H2992" i="1"/>
  <c r="H2993" i="1"/>
  <c r="H2994" i="1"/>
  <c r="H2995" i="1"/>
  <c r="H2996" i="1"/>
  <c r="H2997" i="1"/>
  <c r="H2998" i="1"/>
  <c r="H2999" i="1"/>
  <c r="I2999" i="1" s="1"/>
  <c r="H3000" i="1"/>
  <c r="H3001" i="1"/>
  <c r="H3002" i="1"/>
  <c r="H3003" i="1"/>
  <c r="H3004" i="1"/>
  <c r="H3005" i="1"/>
  <c r="H3006" i="1"/>
  <c r="H3007" i="1"/>
  <c r="H3008" i="1"/>
  <c r="H3009" i="1"/>
  <c r="H3010" i="1"/>
  <c r="H3011" i="1"/>
  <c r="H3012" i="1"/>
  <c r="H3013" i="1"/>
  <c r="H3014" i="1"/>
  <c r="H3015" i="1"/>
  <c r="I3015" i="1" s="1"/>
  <c r="H3016" i="1"/>
  <c r="H3017" i="1"/>
  <c r="H3018" i="1"/>
  <c r="H3019" i="1"/>
  <c r="H3020" i="1"/>
  <c r="H3021" i="1"/>
  <c r="H3022" i="1"/>
  <c r="H3023" i="1"/>
  <c r="H3024" i="1"/>
  <c r="H3025" i="1"/>
  <c r="H3026" i="1"/>
  <c r="H3027" i="1"/>
  <c r="H3028" i="1"/>
  <c r="H3029" i="1"/>
  <c r="H3030" i="1"/>
  <c r="H3031" i="1"/>
  <c r="I3031" i="1" s="1"/>
  <c r="H3032" i="1"/>
  <c r="H3033" i="1"/>
  <c r="H3034" i="1"/>
  <c r="H3035" i="1"/>
  <c r="H3036" i="1"/>
  <c r="H3037" i="1"/>
  <c r="H3038" i="1"/>
  <c r="H3039" i="1"/>
  <c r="H3040" i="1"/>
  <c r="H3041" i="1"/>
  <c r="H3042" i="1"/>
  <c r="H3043" i="1"/>
  <c r="H3044" i="1"/>
  <c r="H3045" i="1"/>
  <c r="H3046" i="1"/>
  <c r="H3047" i="1"/>
  <c r="I3047" i="1" s="1"/>
  <c r="H3048" i="1"/>
  <c r="H3049" i="1"/>
  <c r="H3050" i="1"/>
  <c r="H3051" i="1"/>
  <c r="H3052" i="1"/>
  <c r="H3053" i="1"/>
  <c r="H3054" i="1"/>
  <c r="H3055" i="1"/>
  <c r="H3056" i="1"/>
  <c r="H3057" i="1"/>
  <c r="H3058" i="1"/>
  <c r="H3059" i="1"/>
  <c r="H3060" i="1"/>
  <c r="H3061" i="1"/>
  <c r="H3062" i="1"/>
  <c r="H3063" i="1"/>
  <c r="I3063" i="1" s="1"/>
  <c r="H3064" i="1"/>
  <c r="H3065" i="1"/>
  <c r="H3066" i="1"/>
  <c r="H3067" i="1"/>
  <c r="H3068" i="1"/>
  <c r="H3069" i="1"/>
  <c r="H3070" i="1"/>
  <c r="H3071" i="1"/>
  <c r="H3072" i="1"/>
  <c r="H3073" i="1"/>
  <c r="H3074" i="1"/>
  <c r="H3075" i="1"/>
  <c r="H3076" i="1"/>
  <c r="H3077" i="1"/>
  <c r="H3078" i="1"/>
  <c r="H3079" i="1"/>
  <c r="I3079" i="1" s="1"/>
  <c r="H3080" i="1"/>
  <c r="H3081" i="1"/>
  <c r="H3082" i="1"/>
  <c r="H3083" i="1"/>
  <c r="H3084" i="1"/>
  <c r="H3085" i="1"/>
  <c r="H3086" i="1"/>
  <c r="H3087" i="1"/>
  <c r="H3088" i="1"/>
  <c r="H3089" i="1"/>
  <c r="H3090" i="1"/>
  <c r="H3091" i="1"/>
  <c r="H3092" i="1"/>
  <c r="H3093" i="1"/>
  <c r="H3094" i="1"/>
  <c r="H3095" i="1"/>
  <c r="I3095" i="1" s="1"/>
  <c r="H3096" i="1"/>
  <c r="H3097" i="1"/>
  <c r="H3098" i="1"/>
  <c r="H3099" i="1"/>
  <c r="H3100" i="1"/>
  <c r="H3101" i="1"/>
  <c r="H3102" i="1"/>
  <c r="H3103" i="1"/>
  <c r="H3104" i="1"/>
  <c r="H3105" i="1"/>
  <c r="H3106" i="1"/>
  <c r="H3107" i="1"/>
  <c r="H3108" i="1"/>
  <c r="H3109" i="1"/>
  <c r="H3110" i="1"/>
  <c r="H3111" i="1"/>
  <c r="I3111" i="1" s="1"/>
  <c r="H3112" i="1"/>
  <c r="H3113" i="1"/>
  <c r="H3114" i="1"/>
  <c r="H3115" i="1"/>
  <c r="H3116" i="1"/>
  <c r="H3117" i="1"/>
  <c r="H3118" i="1"/>
  <c r="H3119" i="1"/>
  <c r="H3120" i="1"/>
  <c r="H3121" i="1"/>
  <c r="H3122" i="1"/>
  <c r="H3123" i="1"/>
  <c r="H3124" i="1"/>
  <c r="H3125" i="1"/>
  <c r="H3126" i="1"/>
  <c r="H3127" i="1"/>
  <c r="I3127" i="1" s="1"/>
  <c r="H3128" i="1"/>
  <c r="H3129" i="1"/>
  <c r="H3130" i="1"/>
  <c r="H3131" i="1"/>
  <c r="H3132" i="1"/>
  <c r="H3133" i="1"/>
  <c r="H3134" i="1"/>
  <c r="H3135" i="1"/>
  <c r="H3136" i="1"/>
  <c r="H3137" i="1"/>
  <c r="H3138" i="1"/>
  <c r="H3139" i="1"/>
  <c r="H3140" i="1"/>
  <c r="H3141" i="1"/>
  <c r="H3142" i="1"/>
  <c r="H3143" i="1"/>
  <c r="I3143" i="1" s="1"/>
  <c r="H3144" i="1"/>
  <c r="H3145" i="1"/>
  <c r="H3146" i="1"/>
  <c r="H3147" i="1"/>
  <c r="H3148" i="1"/>
  <c r="H3149" i="1"/>
  <c r="H3150" i="1"/>
  <c r="H3151" i="1"/>
  <c r="H3152" i="1"/>
  <c r="H3153" i="1"/>
  <c r="H3154" i="1"/>
  <c r="H3155" i="1"/>
  <c r="H3156" i="1"/>
  <c r="H3157" i="1"/>
  <c r="H3158" i="1"/>
  <c r="H3159" i="1"/>
  <c r="I3159" i="1" s="1"/>
  <c r="H3160" i="1"/>
  <c r="H3161" i="1"/>
  <c r="H3162" i="1"/>
  <c r="H3163" i="1"/>
  <c r="H3164" i="1"/>
  <c r="H3165" i="1"/>
  <c r="H3166" i="1"/>
  <c r="H3167" i="1"/>
  <c r="H3168" i="1"/>
  <c r="H3169" i="1"/>
  <c r="H3170" i="1"/>
  <c r="H3171" i="1"/>
  <c r="H3172" i="1"/>
  <c r="H3173" i="1"/>
  <c r="H3174" i="1"/>
  <c r="H3175" i="1"/>
  <c r="I3175" i="1" s="1"/>
  <c r="H3176" i="1"/>
  <c r="H3177" i="1"/>
  <c r="H3178" i="1"/>
  <c r="H3179" i="1"/>
  <c r="H3180" i="1"/>
  <c r="H3181" i="1"/>
  <c r="H3182" i="1"/>
  <c r="H3183" i="1"/>
  <c r="H3184" i="1"/>
  <c r="H3185" i="1"/>
  <c r="H3186" i="1"/>
  <c r="H3187" i="1"/>
  <c r="H3188" i="1"/>
  <c r="H3189" i="1"/>
  <c r="H3190" i="1"/>
  <c r="H3191" i="1"/>
  <c r="I3191" i="1" s="1"/>
  <c r="H3192" i="1"/>
  <c r="H3193" i="1"/>
  <c r="H3194" i="1"/>
  <c r="H3195" i="1"/>
  <c r="H3196" i="1"/>
  <c r="H3197" i="1"/>
  <c r="H3198" i="1"/>
  <c r="H3199" i="1"/>
  <c r="H3200" i="1"/>
  <c r="H3201" i="1"/>
  <c r="H3202" i="1"/>
  <c r="H3203" i="1"/>
  <c r="H3204" i="1"/>
  <c r="H3205" i="1"/>
  <c r="H3206" i="1"/>
  <c r="H3207" i="1"/>
  <c r="I3207" i="1" s="1"/>
  <c r="H3208" i="1"/>
  <c r="H3209" i="1"/>
  <c r="H3210" i="1"/>
  <c r="H3211" i="1"/>
  <c r="H3212" i="1"/>
  <c r="H3213" i="1"/>
  <c r="H3214" i="1"/>
  <c r="H3215" i="1"/>
  <c r="H3216" i="1"/>
  <c r="H3217" i="1"/>
  <c r="H3218" i="1"/>
  <c r="H3219" i="1"/>
  <c r="H3220" i="1"/>
  <c r="H3221" i="1"/>
  <c r="H3222" i="1"/>
  <c r="H3223" i="1"/>
  <c r="I3223" i="1" s="1"/>
  <c r="H3224" i="1"/>
  <c r="H3225" i="1"/>
  <c r="H3226" i="1"/>
  <c r="H3227" i="1"/>
  <c r="H3228" i="1"/>
  <c r="H3229" i="1"/>
  <c r="H3230" i="1"/>
  <c r="H3231" i="1"/>
  <c r="H3232" i="1"/>
  <c r="H3233" i="1"/>
  <c r="H3234" i="1"/>
  <c r="H3235" i="1"/>
  <c r="H3236" i="1"/>
  <c r="H3237" i="1"/>
  <c r="H3238" i="1"/>
  <c r="H3239" i="1"/>
  <c r="I3239" i="1" s="1"/>
  <c r="H3240" i="1"/>
  <c r="H3241" i="1"/>
  <c r="H3242" i="1"/>
  <c r="H3243" i="1"/>
  <c r="H3244" i="1"/>
  <c r="H3245" i="1"/>
  <c r="H3246" i="1"/>
  <c r="H3247" i="1"/>
  <c r="H3248" i="1"/>
  <c r="H3249" i="1"/>
  <c r="H3250" i="1"/>
  <c r="H3251" i="1"/>
  <c r="H3252" i="1"/>
  <c r="H3253" i="1"/>
  <c r="H3254" i="1"/>
  <c r="H3255" i="1"/>
  <c r="I3255" i="1" s="1"/>
  <c r="H3256" i="1"/>
  <c r="H3257" i="1"/>
  <c r="H3258" i="1"/>
  <c r="H3259" i="1"/>
  <c r="H3260" i="1"/>
  <c r="H3261" i="1"/>
  <c r="H3262" i="1"/>
  <c r="H3263" i="1"/>
  <c r="H3264" i="1"/>
  <c r="H3265" i="1"/>
  <c r="H3266" i="1"/>
  <c r="H3267" i="1"/>
  <c r="H3268" i="1"/>
  <c r="H3269" i="1"/>
  <c r="H3270" i="1"/>
  <c r="H3271" i="1"/>
  <c r="I3271" i="1" s="1"/>
  <c r="H3272" i="1"/>
  <c r="H3273" i="1"/>
  <c r="H3274" i="1"/>
  <c r="H3275" i="1"/>
  <c r="H3276" i="1"/>
  <c r="H3277" i="1"/>
  <c r="H3278" i="1"/>
  <c r="H3279" i="1"/>
  <c r="H3280" i="1"/>
  <c r="H3281" i="1"/>
  <c r="H3282" i="1"/>
  <c r="H3283" i="1"/>
  <c r="H3284" i="1"/>
  <c r="H3285" i="1"/>
  <c r="H3286" i="1"/>
  <c r="H3287" i="1"/>
  <c r="I3287" i="1" s="1"/>
  <c r="H3288" i="1"/>
  <c r="H3289" i="1"/>
  <c r="H3290" i="1"/>
  <c r="H3291" i="1"/>
  <c r="H3292" i="1"/>
  <c r="H3293" i="1"/>
  <c r="H3294" i="1"/>
  <c r="H3295" i="1"/>
  <c r="H3296" i="1"/>
  <c r="H3297" i="1"/>
  <c r="H3298" i="1"/>
  <c r="H3299" i="1"/>
  <c r="H3300" i="1"/>
  <c r="H3301" i="1"/>
  <c r="H3302" i="1"/>
  <c r="H3303" i="1"/>
  <c r="I3303" i="1" s="1"/>
  <c r="H3304" i="1"/>
  <c r="H3305" i="1"/>
  <c r="H3306" i="1"/>
  <c r="H3307" i="1"/>
  <c r="H3308" i="1"/>
  <c r="H3309" i="1"/>
  <c r="H3310" i="1"/>
  <c r="H3311" i="1"/>
  <c r="H3312" i="1"/>
  <c r="H3313" i="1"/>
  <c r="H3314" i="1"/>
  <c r="H3315" i="1"/>
  <c r="H3316" i="1"/>
  <c r="H3317" i="1"/>
  <c r="H3318" i="1"/>
  <c r="H3319" i="1"/>
  <c r="I3319" i="1" s="1"/>
  <c r="H3320" i="1"/>
  <c r="H3321" i="1"/>
  <c r="H3322" i="1"/>
  <c r="H3323" i="1"/>
  <c r="H3324" i="1"/>
  <c r="H3325" i="1"/>
  <c r="H3326" i="1"/>
  <c r="H3327" i="1"/>
  <c r="H3328" i="1"/>
  <c r="H3329" i="1"/>
  <c r="H3330" i="1"/>
  <c r="H3331" i="1"/>
  <c r="H3332" i="1"/>
  <c r="H3333" i="1"/>
  <c r="H3334" i="1"/>
  <c r="H3335" i="1"/>
  <c r="I3335" i="1" s="1"/>
  <c r="H3336" i="1"/>
  <c r="H3337" i="1"/>
  <c r="H3338" i="1"/>
  <c r="H3339" i="1"/>
  <c r="H3340" i="1"/>
  <c r="H3341" i="1"/>
  <c r="H3342" i="1"/>
  <c r="H3343" i="1"/>
  <c r="H3344" i="1"/>
  <c r="H3345" i="1"/>
  <c r="H3346" i="1"/>
  <c r="H3347" i="1"/>
  <c r="H3348" i="1"/>
  <c r="H3349" i="1"/>
  <c r="H3350" i="1"/>
  <c r="H3351" i="1"/>
  <c r="I3351" i="1" s="1"/>
  <c r="H3352" i="1"/>
  <c r="H3353" i="1"/>
  <c r="H3354" i="1"/>
  <c r="H3355" i="1"/>
  <c r="H3356" i="1"/>
  <c r="H3357" i="1"/>
  <c r="H3358" i="1"/>
  <c r="H3359" i="1"/>
  <c r="H3360" i="1"/>
  <c r="H3361" i="1"/>
  <c r="H3362" i="1"/>
  <c r="H3363" i="1"/>
  <c r="H3364" i="1"/>
  <c r="H3365" i="1"/>
  <c r="H3366" i="1"/>
  <c r="H3367" i="1"/>
  <c r="I3367" i="1" s="1"/>
  <c r="H3368" i="1"/>
  <c r="H3369" i="1"/>
  <c r="H3370" i="1"/>
  <c r="H3371" i="1"/>
  <c r="H3372" i="1"/>
  <c r="I3372" i="1" s="1"/>
  <c r="H3373" i="1"/>
  <c r="H3374" i="1"/>
  <c r="H3375" i="1"/>
  <c r="H3376" i="1"/>
  <c r="H3377" i="1"/>
  <c r="H3378" i="1"/>
  <c r="H3379" i="1"/>
  <c r="H3380" i="1"/>
  <c r="H3381" i="1"/>
  <c r="H3382" i="1"/>
  <c r="H3383" i="1"/>
  <c r="I3383" i="1" s="1"/>
  <c r="H3384" i="1"/>
  <c r="H3385" i="1"/>
  <c r="H3386" i="1"/>
  <c r="H3387" i="1"/>
  <c r="H3388" i="1"/>
  <c r="I3388" i="1" s="1"/>
  <c r="H3389" i="1"/>
  <c r="H3390" i="1"/>
  <c r="H3391" i="1"/>
  <c r="H3392" i="1"/>
  <c r="H3393" i="1"/>
  <c r="H3394" i="1"/>
  <c r="H3395" i="1"/>
  <c r="H3396" i="1"/>
  <c r="H3397" i="1"/>
  <c r="H3398" i="1"/>
  <c r="H3399" i="1"/>
  <c r="I3399" i="1" s="1"/>
  <c r="H3400" i="1"/>
  <c r="H3401" i="1"/>
  <c r="H3402" i="1"/>
  <c r="H3403" i="1"/>
  <c r="H3404" i="1"/>
  <c r="I3404" i="1" s="1"/>
  <c r="H3405" i="1"/>
  <c r="H3406" i="1"/>
  <c r="H3407" i="1"/>
  <c r="H3408" i="1"/>
  <c r="H3409" i="1"/>
  <c r="H3410" i="1"/>
  <c r="H3411" i="1"/>
  <c r="H3412" i="1"/>
  <c r="H3413" i="1"/>
  <c r="H3414" i="1"/>
  <c r="H3415" i="1"/>
  <c r="I3415" i="1" s="1"/>
  <c r="H3416" i="1"/>
  <c r="H3417" i="1"/>
  <c r="H3418" i="1"/>
  <c r="H3419" i="1"/>
  <c r="H3420" i="1"/>
  <c r="I3420" i="1" s="1"/>
  <c r="H3421" i="1"/>
  <c r="H3422" i="1"/>
  <c r="H3423" i="1"/>
  <c r="H3424" i="1"/>
  <c r="H3425" i="1"/>
  <c r="H3426" i="1"/>
  <c r="H3427" i="1"/>
  <c r="H3428" i="1"/>
  <c r="H3429" i="1"/>
  <c r="H3430" i="1"/>
  <c r="H3431" i="1"/>
  <c r="I3431" i="1" s="1"/>
  <c r="H3432" i="1"/>
  <c r="H3433" i="1"/>
  <c r="H3434" i="1"/>
  <c r="H3435" i="1"/>
  <c r="H3436" i="1"/>
  <c r="I3436" i="1" s="1"/>
  <c r="H3437" i="1"/>
  <c r="H3438" i="1"/>
  <c r="H3439" i="1"/>
  <c r="H3440" i="1"/>
  <c r="H3441" i="1"/>
  <c r="H3442" i="1"/>
  <c r="H3443" i="1"/>
  <c r="H3444" i="1"/>
  <c r="H3445" i="1"/>
  <c r="H3446" i="1"/>
  <c r="H3447" i="1"/>
  <c r="I3447" i="1" s="1"/>
  <c r="H3448" i="1"/>
  <c r="H3449" i="1"/>
  <c r="H3450" i="1"/>
  <c r="H3451" i="1"/>
  <c r="H3452" i="1"/>
  <c r="I3452" i="1" s="1"/>
  <c r="H3453" i="1"/>
  <c r="H3454" i="1"/>
  <c r="H3455" i="1"/>
  <c r="H3456" i="1"/>
  <c r="H3457" i="1"/>
  <c r="H3458" i="1"/>
  <c r="H3459" i="1"/>
  <c r="H3460" i="1"/>
  <c r="H3461" i="1"/>
  <c r="H3462" i="1"/>
  <c r="H3463" i="1"/>
  <c r="I3463" i="1" s="1"/>
  <c r="H3464" i="1"/>
  <c r="H3465" i="1"/>
  <c r="H3466" i="1"/>
  <c r="H3467" i="1"/>
  <c r="H3468" i="1"/>
  <c r="I3468" i="1" s="1"/>
  <c r="H3469" i="1"/>
  <c r="H3470" i="1"/>
  <c r="H3471" i="1"/>
  <c r="H3472" i="1"/>
  <c r="H3473" i="1"/>
  <c r="H3474" i="1"/>
  <c r="H3475" i="1"/>
  <c r="H3476" i="1"/>
  <c r="H3477" i="1"/>
  <c r="H3478" i="1"/>
  <c r="H3479" i="1"/>
  <c r="I3479" i="1" s="1"/>
  <c r="H3480" i="1"/>
  <c r="H3481" i="1"/>
  <c r="H3482" i="1"/>
  <c r="H3483" i="1"/>
  <c r="H3484" i="1"/>
  <c r="I3484" i="1" s="1"/>
  <c r="H3485" i="1"/>
  <c r="H3486" i="1"/>
  <c r="H3487" i="1"/>
  <c r="H3488" i="1"/>
  <c r="H3489" i="1"/>
  <c r="H3490" i="1"/>
  <c r="H3491" i="1"/>
  <c r="H3492" i="1"/>
  <c r="H3493" i="1"/>
  <c r="H3494" i="1"/>
  <c r="H3495" i="1"/>
  <c r="I3495" i="1" s="1"/>
  <c r="H3496" i="1"/>
  <c r="H3497" i="1"/>
  <c r="H3498" i="1"/>
  <c r="H3499" i="1"/>
  <c r="H3500" i="1"/>
  <c r="I3500" i="1" s="1"/>
  <c r="H3501" i="1"/>
  <c r="H3502" i="1"/>
  <c r="H3503" i="1"/>
  <c r="H3504" i="1"/>
  <c r="H3505" i="1"/>
  <c r="H3506" i="1"/>
  <c r="H3507" i="1"/>
  <c r="H3508" i="1"/>
  <c r="H3509" i="1"/>
  <c r="H3510" i="1"/>
  <c r="H3511" i="1"/>
  <c r="I3511" i="1" s="1"/>
  <c r="H3512" i="1"/>
  <c r="H3513" i="1"/>
  <c r="H3514" i="1"/>
  <c r="H3515" i="1"/>
  <c r="H3516" i="1"/>
  <c r="I3516" i="1" s="1"/>
  <c r="H3517" i="1"/>
  <c r="H3518" i="1"/>
  <c r="H3519" i="1"/>
  <c r="H3520" i="1"/>
  <c r="H3521" i="1"/>
  <c r="H3522" i="1"/>
  <c r="H3523" i="1"/>
  <c r="H3524" i="1"/>
  <c r="H3525" i="1"/>
  <c r="H3526" i="1"/>
  <c r="H3527" i="1"/>
  <c r="I3527" i="1" s="1"/>
  <c r="H3528" i="1"/>
  <c r="H3529" i="1"/>
  <c r="H3530" i="1"/>
  <c r="H3531" i="1"/>
  <c r="H3532" i="1"/>
  <c r="I3532" i="1" s="1"/>
  <c r="H3533" i="1"/>
  <c r="H3534" i="1"/>
  <c r="H3535" i="1"/>
  <c r="H3536" i="1"/>
  <c r="H3537" i="1"/>
  <c r="H3538" i="1"/>
  <c r="H3539" i="1"/>
  <c r="H3540" i="1"/>
  <c r="H3541" i="1"/>
  <c r="H3542" i="1"/>
  <c r="H3543" i="1"/>
  <c r="I3543" i="1" s="1"/>
  <c r="H3544" i="1"/>
  <c r="H3545" i="1"/>
  <c r="H3546" i="1"/>
  <c r="H3547" i="1"/>
  <c r="H3548" i="1"/>
  <c r="I3548" i="1" s="1"/>
  <c r="H3549" i="1"/>
  <c r="H3550" i="1"/>
  <c r="H3551" i="1"/>
  <c r="H3552" i="1"/>
  <c r="H3553" i="1"/>
  <c r="H3554" i="1"/>
  <c r="H3555" i="1"/>
  <c r="H3556" i="1"/>
  <c r="H3557" i="1"/>
  <c r="H3558" i="1"/>
  <c r="H3559" i="1"/>
  <c r="I3559" i="1" s="1"/>
  <c r="H3560" i="1"/>
  <c r="H3561" i="1"/>
  <c r="H3562" i="1"/>
  <c r="H3563" i="1"/>
  <c r="H3564" i="1"/>
  <c r="I3564" i="1" s="1"/>
  <c r="H3565" i="1"/>
  <c r="H3566" i="1"/>
  <c r="H3567" i="1"/>
  <c r="H3568" i="1"/>
  <c r="H3569" i="1"/>
  <c r="H3570" i="1"/>
  <c r="H3571" i="1"/>
  <c r="H3572" i="1"/>
  <c r="H3573" i="1"/>
  <c r="H3574" i="1"/>
  <c r="H3575" i="1"/>
  <c r="I3575" i="1" s="1"/>
  <c r="H3576" i="1"/>
  <c r="H3577" i="1"/>
  <c r="H3578" i="1"/>
  <c r="H3579" i="1"/>
  <c r="H3580" i="1"/>
  <c r="I3580" i="1" s="1"/>
  <c r="H3581" i="1"/>
  <c r="H3582" i="1"/>
  <c r="H3583" i="1"/>
  <c r="H3584" i="1"/>
  <c r="H3585" i="1"/>
  <c r="H3586" i="1"/>
  <c r="H3587" i="1"/>
  <c r="H3588" i="1"/>
  <c r="H3589" i="1"/>
  <c r="H3590" i="1"/>
  <c r="H3591" i="1"/>
  <c r="I3591" i="1" s="1"/>
  <c r="H3592" i="1"/>
  <c r="H3593" i="1"/>
  <c r="H3594" i="1"/>
  <c r="H3595" i="1"/>
  <c r="H3596" i="1"/>
  <c r="I3596" i="1" s="1"/>
  <c r="H3597" i="1"/>
  <c r="H3598" i="1"/>
  <c r="H3599" i="1"/>
  <c r="H3600" i="1"/>
  <c r="H3601" i="1"/>
  <c r="H3602" i="1"/>
  <c r="H3603" i="1"/>
  <c r="H3604" i="1"/>
  <c r="H3605" i="1"/>
  <c r="H3606" i="1"/>
  <c r="H3607" i="1"/>
  <c r="I3607" i="1" s="1"/>
  <c r="H3608" i="1"/>
  <c r="H3609" i="1"/>
  <c r="H3610" i="1"/>
  <c r="H3611" i="1"/>
  <c r="H3612" i="1"/>
  <c r="I3612" i="1" s="1"/>
  <c r="H3613" i="1"/>
  <c r="H3614" i="1"/>
  <c r="H3615" i="1"/>
  <c r="H3616" i="1"/>
  <c r="H3617" i="1"/>
  <c r="H3618" i="1"/>
  <c r="H3619" i="1"/>
  <c r="H3620" i="1"/>
  <c r="H3621" i="1"/>
  <c r="H3622" i="1"/>
  <c r="H3623" i="1"/>
  <c r="I3623" i="1" s="1"/>
  <c r="H3624" i="1"/>
  <c r="H3625" i="1"/>
  <c r="H3626" i="1"/>
  <c r="H3627" i="1"/>
  <c r="H3628" i="1"/>
  <c r="I3628" i="1" s="1"/>
  <c r="H3629" i="1"/>
  <c r="H3630" i="1"/>
  <c r="H3631" i="1"/>
  <c r="H3632" i="1"/>
  <c r="H3633" i="1"/>
  <c r="H3634" i="1"/>
  <c r="H3635" i="1"/>
  <c r="H3636" i="1"/>
  <c r="H3637" i="1"/>
  <c r="H3638" i="1"/>
  <c r="H3639" i="1"/>
  <c r="I3639" i="1" s="1"/>
  <c r="H3640" i="1"/>
  <c r="H3641" i="1"/>
  <c r="H3642" i="1"/>
  <c r="H3643" i="1"/>
  <c r="H3644" i="1"/>
  <c r="I3644" i="1" s="1"/>
  <c r="H3645" i="1"/>
  <c r="H3646" i="1"/>
  <c r="H3647" i="1"/>
  <c r="H3648" i="1"/>
  <c r="H3649" i="1"/>
  <c r="H3650" i="1"/>
  <c r="H3651" i="1"/>
  <c r="H3652" i="1"/>
  <c r="H3653" i="1"/>
  <c r="H3654" i="1"/>
  <c r="H3655" i="1"/>
  <c r="I3655" i="1" s="1"/>
  <c r="H3656" i="1"/>
  <c r="H3657" i="1"/>
  <c r="H3658" i="1"/>
  <c r="H3659" i="1"/>
  <c r="H3660" i="1"/>
  <c r="I3660" i="1" s="1"/>
  <c r="H3661" i="1"/>
  <c r="H3662" i="1"/>
  <c r="H3663" i="1"/>
  <c r="H3664" i="1"/>
  <c r="H3665" i="1"/>
  <c r="H3666" i="1"/>
  <c r="H3667" i="1"/>
  <c r="H3668" i="1"/>
  <c r="H3669" i="1"/>
  <c r="H3670" i="1"/>
  <c r="H3671" i="1"/>
  <c r="I3671" i="1" s="1"/>
  <c r="H3672" i="1"/>
  <c r="H3673" i="1"/>
  <c r="H3674" i="1"/>
  <c r="H3675" i="1"/>
  <c r="H3676" i="1"/>
  <c r="I3676" i="1" s="1"/>
  <c r="H3677" i="1"/>
  <c r="H3678" i="1"/>
  <c r="H3679" i="1"/>
  <c r="H3680" i="1"/>
  <c r="H3681" i="1"/>
  <c r="H3682" i="1"/>
  <c r="H3683" i="1"/>
  <c r="H3684" i="1"/>
  <c r="H3685" i="1"/>
  <c r="H3686" i="1"/>
  <c r="H3687" i="1"/>
  <c r="I3687" i="1" s="1"/>
  <c r="H3688" i="1"/>
  <c r="H3689" i="1"/>
  <c r="H3690" i="1"/>
  <c r="H3691" i="1"/>
  <c r="H3692" i="1"/>
  <c r="I3692" i="1" s="1"/>
  <c r="H3693" i="1"/>
  <c r="H3694" i="1"/>
  <c r="H3695" i="1"/>
  <c r="H3696" i="1"/>
  <c r="H3697" i="1"/>
  <c r="H3698" i="1"/>
  <c r="H3699" i="1"/>
  <c r="H3700" i="1"/>
  <c r="H3701" i="1"/>
  <c r="H3702" i="1"/>
  <c r="H3703" i="1"/>
  <c r="I3703" i="1" s="1"/>
  <c r="H3704" i="1"/>
  <c r="H3705" i="1"/>
  <c r="H3706" i="1"/>
  <c r="H3707" i="1"/>
  <c r="H3708" i="1"/>
  <c r="I3708" i="1" s="1"/>
  <c r="H3709" i="1"/>
  <c r="H3710" i="1"/>
  <c r="H3711" i="1"/>
  <c r="H3712" i="1"/>
  <c r="H3713" i="1"/>
  <c r="H3714" i="1"/>
  <c r="H3715" i="1"/>
  <c r="H3716" i="1"/>
  <c r="H3717" i="1"/>
  <c r="H3718" i="1"/>
  <c r="H3719" i="1"/>
  <c r="I3719" i="1" s="1"/>
  <c r="H3720" i="1"/>
  <c r="H3721" i="1"/>
  <c r="H3722" i="1"/>
  <c r="H3723" i="1"/>
  <c r="H3724" i="1"/>
  <c r="I3724" i="1" s="1"/>
  <c r="H3725" i="1"/>
  <c r="H3726" i="1"/>
  <c r="H3727" i="1"/>
  <c r="H3728" i="1"/>
  <c r="H3729" i="1"/>
  <c r="H3730" i="1"/>
  <c r="H3731" i="1"/>
  <c r="H3732" i="1"/>
  <c r="H3733" i="1"/>
  <c r="H3734" i="1"/>
  <c r="H3735" i="1"/>
  <c r="I3735" i="1" s="1"/>
  <c r="H3736" i="1"/>
  <c r="H3737" i="1"/>
  <c r="H3738" i="1"/>
  <c r="H3739" i="1"/>
  <c r="H3740" i="1"/>
  <c r="I3740" i="1" s="1"/>
  <c r="H3741" i="1"/>
  <c r="H3742" i="1"/>
  <c r="H3743" i="1"/>
  <c r="H3744" i="1"/>
  <c r="H3745" i="1"/>
  <c r="H3746" i="1"/>
  <c r="H3747" i="1"/>
  <c r="H3748" i="1"/>
  <c r="H3749" i="1"/>
  <c r="H3750" i="1"/>
  <c r="H3751" i="1"/>
  <c r="I3751" i="1" s="1"/>
  <c r="H3752" i="1"/>
  <c r="H3753" i="1"/>
  <c r="H3754" i="1"/>
  <c r="H3755" i="1"/>
  <c r="H3756" i="1"/>
  <c r="I3756" i="1" s="1"/>
  <c r="H3757" i="1"/>
  <c r="H3758" i="1"/>
  <c r="H3759" i="1"/>
  <c r="H3760" i="1"/>
  <c r="H3761" i="1"/>
  <c r="H3762" i="1"/>
  <c r="H3763" i="1"/>
  <c r="H3764" i="1"/>
  <c r="H3765" i="1"/>
  <c r="H3766" i="1"/>
  <c r="H3767" i="1"/>
  <c r="I3767" i="1" s="1"/>
  <c r="H3768" i="1"/>
  <c r="H3769" i="1"/>
  <c r="H3770" i="1"/>
  <c r="H3771" i="1"/>
  <c r="H3772" i="1"/>
  <c r="I3772" i="1" s="1"/>
  <c r="H3773" i="1"/>
  <c r="H3774" i="1"/>
  <c r="H3775" i="1"/>
  <c r="H3776" i="1"/>
  <c r="H3777" i="1"/>
  <c r="H3778" i="1"/>
  <c r="H3779" i="1"/>
  <c r="H3780" i="1"/>
  <c r="H3781" i="1"/>
  <c r="H3782" i="1"/>
  <c r="H3783" i="1"/>
  <c r="I3783" i="1" s="1"/>
  <c r="H3784" i="1"/>
  <c r="H3785" i="1"/>
  <c r="H3786" i="1"/>
  <c r="I3786" i="1" s="1"/>
  <c r="H3787" i="1"/>
  <c r="H3788" i="1"/>
  <c r="I3788" i="1" s="1"/>
  <c r="H3789" i="1"/>
  <c r="H3790" i="1"/>
  <c r="H3791" i="1"/>
  <c r="H3792" i="1"/>
  <c r="H3793" i="1"/>
  <c r="H3794" i="1"/>
  <c r="H3795" i="1"/>
  <c r="H3796" i="1"/>
  <c r="H3797" i="1"/>
  <c r="H3798" i="1"/>
  <c r="H3799" i="1"/>
  <c r="I3799" i="1" s="1"/>
  <c r="H3800" i="1"/>
  <c r="H3801" i="1"/>
  <c r="H3802" i="1"/>
  <c r="I3802" i="1" s="1"/>
  <c r="H3803" i="1"/>
  <c r="H3804" i="1"/>
  <c r="I3804" i="1" s="1"/>
  <c r="H3805" i="1"/>
  <c r="H3806" i="1"/>
  <c r="H3807" i="1"/>
  <c r="H3808" i="1"/>
  <c r="H3809" i="1"/>
  <c r="H3810" i="1"/>
  <c r="H3811" i="1"/>
  <c r="H3812" i="1"/>
  <c r="H3813" i="1"/>
  <c r="H3814" i="1"/>
  <c r="H3815" i="1"/>
  <c r="I3815" i="1" s="1"/>
  <c r="H3816" i="1"/>
  <c r="H3817" i="1"/>
  <c r="H3818" i="1"/>
  <c r="I3818" i="1" s="1"/>
  <c r="H3819" i="1"/>
  <c r="H3820" i="1"/>
  <c r="I3820" i="1" s="1"/>
  <c r="H3821" i="1"/>
  <c r="H3822" i="1"/>
  <c r="H3823" i="1"/>
  <c r="H3824" i="1"/>
  <c r="H3825" i="1"/>
  <c r="H3826" i="1"/>
  <c r="H3827" i="1"/>
  <c r="H3828" i="1"/>
  <c r="H3829" i="1"/>
  <c r="H3830" i="1"/>
  <c r="H3831" i="1"/>
  <c r="I3831" i="1" s="1"/>
  <c r="H3832" i="1"/>
  <c r="H3833" i="1"/>
  <c r="H3834" i="1"/>
  <c r="I3834" i="1" s="1"/>
  <c r="H3835" i="1"/>
  <c r="H3836" i="1"/>
  <c r="I3836" i="1" s="1"/>
  <c r="H3837" i="1"/>
  <c r="H3838" i="1"/>
  <c r="H3839" i="1"/>
  <c r="H3840" i="1"/>
  <c r="H3841" i="1"/>
  <c r="H3842" i="1"/>
  <c r="H3843" i="1"/>
  <c r="H3844" i="1"/>
  <c r="H3845" i="1"/>
  <c r="H3846" i="1"/>
  <c r="H3847" i="1"/>
  <c r="I3847" i="1" s="1"/>
  <c r="H3848" i="1"/>
  <c r="H3849" i="1"/>
  <c r="H3850" i="1"/>
  <c r="I3850" i="1" s="1"/>
  <c r="H3851" i="1"/>
  <c r="H3852" i="1"/>
  <c r="I3852" i="1" s="1"/>
  <c r="H3853" i="1"/>
  <c r="H3854" i="1"/>
  <c r="H3855" i="1"/>
  <c r="H3856" i="1"/>
  <c r="H3857" i="1"/>
  <c r="H3858" i="1"/>
  <c r="H3859" i="1"/>
  <c r="H3860" i="1"/>
  <c r="H3861" i="1"/>
  <c r="H3862" i="1"/>
  <c r="H3863" i="1"/>
  <c r="I3863" i="1" s="1"/>
  <c r="H3864" i="1"/>
  <c r="H3865" i="1"/>
  <c r="H3866" i="1"/>
  <c r="I3866" i="1" s="1"/>
  <c r="H3867" i="1"/>
  <c r="H3868" i="1"/>
  <c r="I3868" i="1" s="1"/>
  <c r="H3869" i="1"/>
  <c r="H3870" i="1"/>
  <c r="H3871" i="1"/>
  <c r="H3872" i="1"/>
  <c r="H3873" i="1"/>
  <c r="H3874" i="1"/>
  <c r="H3875" i="1"/>
  <c r="H3876" i="1"/>
  <c r="H3877" i="1"/>
  <c r="H3878" i="1"/>
  <c r="H3879" i="1"/>
  <c r="I3879" i="1" s="1"/>
  <c r="H3880" i="1"/>
  <c r="H3881" i="1"/>
  <c r="H3882" i="1"/>
  <c r="I3882" i="1" s="1"/>
  <c r="H3883" i="1"/>
  <c r="H3884" i="1"/>
  <c r="I3884" i="1" s="1"/>
  <c r="H3885" i="1"/>
  <c r="H3886" i="1"/>
  <c r="H3887" i="1"/>
  <c r="H3888" i="1"/>
  <c r="H3889" i="1"/>
  <c r="H3890" i="1"/>
  <c r="H3891" i="1"/>
  <c r="H3892" i="1"/>
  <c r="H3893" i="1"/>
  <c r="H3894" i="1"/>
  <c r="H3895" i="1"/>
  <c r="I3895" i="1" s="1"/>
  <c r="H3896" i="1"/>
  <c r="H3897" i="1"/>
  <c r="H3898" i="1"/>
  <c r="I3898" i="1" s="1"/>
  <c r="H3899" i="1"/>
  <c r="H3900" i="1"/>
  <c r="I3900" i="1" s="1"/>
  <c r="H3901" i="1"/>
  <c r="H3902" i="1"/>
  <c r="I3902" i="1" s="1"/>
  <c r="H3903" i="1"/>
  <c r="H3904" i="1"/>
  <c r="H3905" i="1"/>
  <c r="H3906" i="1"/>
  <c r="H3907" i="1"/>
  <c r="H3908" i="1"/>
  <c r="H3909" i="1"/>
  <c r="H3910" i="1"/>
  <c r="H3911" i="1"/>
  <c r="I3911" i="1" s="1"/>
  <c r="H3912" i="1"/>
  <c r="H3913" i="1"/>
  <c r="H3914" i="1"/>
  <c r="I3914" i="1" s="1"/>
  <c r="H3915" i="1"/>
  <c r="H3916" i="1"/>
  <c r="I3916" i="1" s="1"/>
  <c r="H3917" i="1"/>
  <c r="H3918" i="1"/>
  <c r="I3918" i="1" s="1"/>
  <c r="H3919" i="1"/>
  <c r="H3920" i="1"/>
  <c r="H3921" i="1"/>
  <c r="H3922" i="1"/>
  <c r="H3923" i="1"/>
  <c r="H3924" i="1"/>
  <c r="H3925" i="1"/>
  <c r="H3926" i="1"/>
  <c r="H3927" i="1"/>
  <c r="I3927" i="1" s="1"/>
  <c r="H3928" i="1"/>
  <c r="H3929" i="1"/>
  <c r="H3930" i="1"/>
  <c r="I3930" i="1" s="1"/>
  <c r="H3931" i="1"/>
  <c r="H3932" i="1"/>
  <c r="I3932" i="1" s="1"/>
  <c r="H3933" i="1"/>
  <c r="H3934" i="1"/>
  <c r="I3934" i="1" s="1"/>
  <c r="H3935" i="1"/>
  <c r="H3936" i="1"/>
  <c r="H3937" i="1"/>
  <c r="H3938" i="1"/>
  <c r="H3939" i="1"/>
  <c r="H3940" i="1"/>
  <c r="H3941" i="1"/>
  <c r="H3942" i="1"/>
  <c r="H3943" i="1"/>
  <c r="I3943" i="1" s="1"/>
  <c r="H3944" i="1"/>
  <c r="H3945" i="1"/>
  <c r="H3946" i="1"/>
  <c r="I3946" i="1" s="1"/>
  <c r="H3947" i="1"/>
  <c r="H3948" i="1"/>
  <c r="I3948" i="1" s="1"/>
  <c r="H3949" i="1"/>
  <c r="H3950" i="1"/>
  <c r="I3950" i="1" s="1"/>
  <c r="H3951" i="1"/>
  <c r="H3952" i="1"/>
  <c r="H3953" i="1"/>
  <c r="H3954" i="1"/>
  <c r="H3955" i="1"/>
  <c r="H3956" i="1"/>
  <c r="H3957" i="1"/>
  <c r="H3958" i="1"/>
  <c r="H3959" i="1"/>
  <c r="I3959" i="1" s="1"/>
  <c r="H3960" i="1"/>
  <c r="H3961" i="1"/>
  <c r="H3962" i="1"/>
  <c r="I3962" i="1" s="1"/>
  <c r="H3963" i="1"/>
  <c r="H3964" i="1"/>
  <c r="I3964" i="1" s="1"/>
  <c r="H3965" i="1"/>
  <c r="H3966" i="1"/>
  <c r="I3966" i="1" s="1"/>
  <c r="H3967" i="1"/>
  <c r="H3968" i="1"/>
  <c r="H3969" i="1"/>
  <c r="H3970" i="1"/>
  <c r="H3971" i="1"/>
  <c r="H3972" i="1"/>
  <c r="H3973" i="1"/>
  <c r="H3974" i="1"/>
  <c r="H3975" i="1"/>
  <c r="I3975" i="1" s="1"/>
  <c r="H3976" i="1"/>
  <c r="H3977" i="1"/>
  <c r="H3978" i="1"/>
  <c r="I3978" i="1" s="1"/>
  <c r="H3979" i="1"/>
  <c r="H3980" i="1"/>
  <c r="I3980" i="1" s="1"/>
  <c r="H3981" i="1"/>
  <c r="H3982" i="1"/>
  <c r="I3982" i="1" s="1"/>
  <c r="H3983" i="1"/>
  <c r="H3984" i="1"/>
  <c r="H3985" i="1"/>
  <c r="H3986" i="1"/>
  <c r="H3987" i="1"/>
  <c r="H3988" i="1"/>
  <c r="H3989" i="1"/>
  <c r="H3990" i="1"/>
  <c r="H3991" i="1"/>
  <c r="I3991" i="1" s="1"/>
  <c r="H3992" i="1"/>
  <c r="H3993" i="1"/>
  <c r="H3994" i="1"/>
  <c r="I3994" i="1" s="1"/>
  <c r="H3995" i="1"/>
  <c r="H3996" i="1"/>
  <c r="I3996" i="1" s="1"/>
  <c r="H3997" i="1"/>
  <c r="H3998" i="1"/>
  <c r="I3998" i="1" s="1"/>
  <c r="H3999" i="1"/>
  <c r="H4000" i="1"/>
  <c r="H4001" i="1"/>
  <c r="H4002" i="1"/>
  <c r="H4003" i="1"/>
  <c r="H4004" i="1"/>
  <c r="H4005" i="1"/>
  <c r="H4006" i="1"/>
  <c r="H4007" i="1"/>
  <c r="I4007" i="1" s="1"/>
  <c r="H4008" i="1"/>
  <c r="H4009" i="1"/>
  <c r="H4010" i="1"/>
  <c r="I4010" i="1" s="1"/>
  <c r="H4011" i="1"/>
  <c r="H4012" i="1"/>
  <c r="I4012" i="1" s="1"/>
  <c r="H4013" i="1"/>
  <c r="H4014" i="1"/>
  <c r="I4014" i="1" s="1"/>
  <c r="H4015" i="1"/>
  <c r="H4016" i="1"/>
  <c r="H4017" i="1"/>
  <c r="I4017" i="1" s="1"/>
  <c r="H4018" i="1"/>
  <c r="H4019" i="1"/>
  <c r="H4020" i="1"/>
  <c r="H4021" i="1"/>
  <c r="H4022" i="1"/>
  <c r="H4023" i="1"/>
  <c r="I4023" i="1" s="1"/>
  <c r="H4024" i="1"/>
  <c r="H4025" i="1"/>
  <c r="H4026" i="1"/>
  <c r="I4026" i="1" s="1"/>
  <c r="H4027" i="1"/>
  <c r="H4028" i="1"/>
  <c r="I4028" i="1" s="1"/>
  <c r="H4029" i="1"/>
  <c r="H4030" i="1"/>
  <c r="I4030" i="1" s="1"/>
  <c r="H4031" i="1"/>
  <c r="H4032" i="1"/>
  <c r="H4033" i="1"/>
  <c r="I4033" i="1" s="1"/>
  <c r="H4034" i="1"/>
  <c r="H4035" i="1"/>
  <c r="H4036" i="1"/>
  <c r="H4037" i="1"/>
  <c r="H4038" i="1"/>
  <c r="H4039" i="1"/>
  <c r="I4039" i="1" s="1"/>
  <c r="H4040" i="1"/>
  <c r="H4041" i="1"/>
  <c r="H4042" i="1"/>
  <c r="I4042" i="1" s="1"/>
  <c r="H4043" i="1"/>
  <c r="H4044" i="1"/>
  <c r="I4044" i="1" s="1"/>
  <c r="H4045" i="1"/>
  <c r="H4046" i="1"/>
  <c r="I4046" i="1" s="1"/>
  <c r="H4047" i="1"/>
  <c r="H4048" i="1"/>
  <c r="H4049" i="1"/>
  <c r="I4049" i="1" s="1"/>
  <c r="H4050" i="1"/>
  <c r="H4051" i="1"/>
  <c r="H4052" i="1"/>
  <c r="H4053" i="1"/>
  <c r="H4054" i="1"/>
  <c r="H4055" i="1"/>
  <c r="I4055" i="1" s="1"/>
  <c r="H4056" i="1"/>
  <c r="H4057" i="1"/>
  <c r="H4058" i="1"/>
  <c r="I4058" i="1" s="1"/>
  <c r="H4059" i="1"/>
  <c r="H4060" i="1"/>
  <c r="I4060" i="1" s="1"/>
  <c r="H4061" i="1"/>
  <c r="H4062" i="1"/>
  <c r="I4062" i="1" s="1"/>
  <c r="H4063" i="1"/>
  <c r="H4064" i="1"/>
  <c r="H4065" i="1"/>
  <c r="I4065" i="1" s="1"/>
  <c r="H4066" i="1"/>
  <c r="H4067" i="1"/>
  <c r="H4068" i="1"/>
  <c r="H4069" i="1"/>
  <c r="H4070" i="1"/>
  <c r="H4071" i="1"/>
  <c r="I4071" i="1" s="1"/>
  <c r="H4072" i="1"/>
  <c r="H4073" i="1"/>
  <c r="H4074" i="1"/>
  <c r="I4074" i="1" s="1"/>
  <c r="H4075" i="1"/>
  <c r="H4076" i="1"/>
  <c r="I4076" i="1" s="1"/>
  <c r="H4077" i="1"/>
  <c r="H4078" i="1"/>
  <c r="I4078" i="1" s="1"/>
  <c r="H4079" i="1"/>
  <c r="H4080" i="1"/>
  <c r="H4081" i="1"/>
  <c r="I4081" i="1" s="1"/>
  <c r="H4082" i="1"/>
  <c r="H4083" i="1"/>
  <c r="H4084" i="1"/>
  <c r="H4085" i="1"/>
  <c r="H4086" i="1"/>
  <c r="H4087" i="1"/>
  <c r="I4087" i="1" s="1"/>
  <c r="H4088" i="1"/>
  <c r="H4089" i="1"/>
  <c r="H4090" i="1"/>
  <c r="I4090" i="1" s="1"/>
  <c r="H4091" i="1"/>
  <c r="H4092" i="1"/>
  <c r="I4092" i="1" s="1"/>
  <c r="H4093" i="1"/>
  <c r="H4094" i="1"/>
  <c r="I4094" i="1" s="1"/>
  <c r="H4095" i="1"/>
  <c r="H4096" i="1"/>
  <c r="H4097" i="1"/>
  <c r="I4097" i="1" s="1"/>
  <c r="H4098" i="1"/>
  <c r="H4099" i="1"/>
  <c r="H4100" i="1"/>
  <c r="H4101" i="1"/>
  <c r="H4102" i="1"/>
  <c r="H4103" i="1"/>
  <c r="I4103" i="1" s="1"/>
  <c r="H4104" i="1"/>
  <c r="H4105" i="1"/>
  <c r="H4106" i="1"/>
  <c r="I4106" i="1" s="1"/>
  <c r="H4107" i="1"/>
  <c r="H4108" i="1"/>
  <c r="I4108" i="1" s="1"/>
  <c r="H4109" i="1"/>
  <c r="H4110" i="1"/>
  <c r="I4110" i="1" s="1"/>
  <c r="H4111" i="1"/>
  <c r="H4112" i="1"/>
  <c r="H4113" i="1"/>
  <c r="I4113" i="1" s="1"/>
  <c r="H4114" i="1"/>
  <c r="H4115" i="1"/>
  <c r="H4116" i="1"/>
  <c r="H4117" i="1"/>
  <c r="H4118" i="1"/>
  <c r="H4119" i="1"/>
  <c r="I4119" i="1" s="1"/>
  <c r="H4120" i="1"/>
  <c r="H4121" i="1"/>
  <c r="H4122" i="1"/>
  <c r="I4122" i="1" s="1"/>
  <c r="H4123" i="1"/>
  <c r="H4124" i="1"/>
  <c r="I4124" i="1" s="1"/>
  <c r="H4125" i="1"/>
  <c r="H4126" i="1"/>
  <c r="I4126" i="1" s="1"/>
  <c r="H4127" i="1"/>
  <c r="H4128" i="1"/>
  <c r="H4129" i="1"/>
  <c r="I4129" i="1" s="1"/>
  <c r="H4130" i="1"/>
  <c r="H4131" i="1"/>
  <c r="H4132" i="1"/>
  <c r="H4133" i="1"/>
  <c r="H4134" i="1"/>
  <c r="H4135" i="1"/>
  <c r="I4135" i="1" s="1"/>
  <c r="H4136" i="1"/>
  <c r="H4137" i="1"/>
  <c r="H4138" i="1"/>
  <c r="I4138" i="1" s="1"/>
  <c r="H4139" i="1"/>
  <c r="H4140" i="1"/>
  <c r="I4140" i="1" s="1"/>
  <c r="H4141" i="1"/>
  <c r="H4142" i="1"/>
  <c r="I4142" i="1" s="1"/>
  <c r="H4143" i="1"/>
  <c r="H4144" i="1"/>
  <c r="H4145" i="1"/>
  <c r="I4145" i="1" s="1"/>
  <c r="H4146" i="1"/>
  <c r="H4147" i="1"/>
  <c r="H4148" i="1"/>
  <c r="H4149" i="1"/>
  <c r="H4150" i="1"/>
  <c r="H4151" i="1"/>
  <c r="I4151" i="1" s="1"/>
  <c r="H4152" i="1"/>
  <c r="H4153" i="1"/>
  <c r="H4154" i="1"/>
  <c r="I4154" i="1" s="1"/>
  <c r="H4155" i="1"/>
  <c r="H4156" i="1"/>
  <c r="I4156" i="1" s="1"/>
  <c r="H4157" i="1"/>
  <c r="H4158" i="1"/>
  <c r="I4158" i="1" s="1"/>
  <c r="H4159" i="1"/>
  <c r="H4160" i="1"/>
  <c r="H4161" i="1"/>
  <c r="I4161" i="1" s="1"/>
  <c r="H4162" i="1"/>
  <c r="H4163" i="1"/>
  <c r="H4164" i="1"/>
  <c r="H4165" i="1"/>
  <c r="H4166" i="1"/>
  <c r="H4167" i="1"/>
  <c r="I4167" i="1" s="1"/>
  <c r="H4168" i="1"/>
  <c r="H4169" i="1"/>
  <c r="H4170" i="1"/>
  <c r="I4170" i="1" s="1"/>
  <c r="H4171" i="1"/>
  <c r="H4172" i="1"/>
  <c r="I4172" i="1" s="1"/>
  <c r="H4173" i="1"/>
  <c r="H4174" i="1"/>
  <c r="I4174" i="1" s="1"/>
  <c r="H4175" i="1"/>
  <c r="H4176" i="1"/>
  <c r="H4177" i="1"/>
  <c r="I4177" i="1" s="1"/>
  <c r="H4178" i="1"/>
  <c r="H4179" i="1"/>
  <c r="H4180" i="1"/>
  <c r="H4181" i="1"/>
  <c r="H4182" i="1"/>
  <c r="H4183" i="1"/>
  <c r="I4183" i="1" s="1"/>
  <c r="H4184" i="1"/>
  <c r="H4185" i="1"/>
  <c r="H4186" i="1"/>
  <c r="I4186" i="1" s="1"/>
  <c r="H4187" i="1"/>
  <c r="H4188" i="1"/>
  <c r="I4188" i="1" s="1"/>
  <c r="H4189" i="1"/>
  <c r="H4190" i="1"/>
  <c r="I4190" i="1" s="1"/>
  <c r="H4191" i="1"/>
  <c r="H4192" i="1"/>
  <c r="H4193" i="1"/>
  <c r="I4193" i="1" s="1"/>
  <c r="H4194" i="1"/>
  <c r="H4195" i="1"/>
  <c r="H4196" i="1"/>
  <c r="H4197" i="1"/>
  <c r="H4198" i="1"/>
  <c r="H4199" i="1"/>
  <c r="I4199" i="1" s="1"/>
  <c r="H4200" i="1"/>
  <c r="H4201" i="1"/>
  <c r="H4202" i="1"/>
  <c r="I4202" i="1" s="1"/>
  <c r="H4203" i="1"/>
  <c r="H4204" i="1"/>
  <c r="I4204" i="1" s="1"/>
  <c r="H4205" i="1"/>
  <c r="H4206" i="1"/>
  <c r="I4206" i="1" s="1"/>
  <c r="H4207" i="1"/>
  <c r="H4208" i="1"/>
  <c r="H4209" i="1"/>
  <c r="I4209" i="1" s="1"/>
  <c r="H4210" i="1"/>
  <c r="H4211" i="1"/>
  <c r="H4212" i="1"/>
  <c r="H4213" i="1"/>
  <c r="H4214" i="1"/>
  <c r="H4215" i="1"/>
  <c r="I4215" i="1" s="1"/>
  <c r="H4216" i="1"/>
  <c r="H4217" i="1"/>
  <c r="H4218" i="1"/>
  <c r="I4218" i="1" s="1"/>
  <c r="H4219" i="1"/>
  <c r="H4220" i="1"/>
  <c r="I4220" i="1" s="1"/>
  <c r="H4221" i="1"/>
  <c r="H4222" i="1"/>
  <c r="I4222" i="1" s="1"/>
  <c r="H4223" i="1"/>
  <c r="H4224" i="1"/>
  <c r="H4225" i="1"/>
  <c r="I4225" i="1" s="1"/>
  <c r="H4226" i="1"/>
  <c r="H4227" i="1"/>
  <c r="H4228" i="1"/>
  <c r="H4229" i="1"/>
  <c r="H4230" i="1"/>
  <c r="H4231" i="1"/>
  <c r="I4231" i="1" s="1"/>
  <c r="H4232" i="1"/>
  <c r="H4233" i="1"/>
  <c r="H4234" i="1"/>
  <c r="I4234" i="1" s="1"/>
  <c r="H4235" i="1"/>
  <c r="H4236" i="1"/>
  <c r="I4236" i="1" s="1"/>
  <c r="H4237" i="1"/>
  <c r="H4238" i="1"/>
  <c r="I4238" i="1" s="1"/>
  <c r="H4239" i="1"/>
  <c r="H4240" i="1"/>
  <c r="H4241" i="1"/>
  <c r="I4241" i="1" s="1"/>
  <c r="H4242" i="1"/>
  <c r="H4243" i="1"/>
  <c r="H4244" i="1"/>
  <c r="H4245" i="1"/>
  <c r="H4246" i="1"/>
  <c r="H4247" i="1"/>
  <c r="I4247" i="1" s="1"/>
  <c r="H4248" i="1"/>
  <c r="H4249" i="1"/>
  <c r="H4250" i="1"/>
  <c r="I4250" i="1" s="1"/>
  <c r="H4251" i="1"/>
  <c r="H4252" i="1"/>
  <c r="I4252" i="1" s="1"/>
  <c r="H4253" i="1"/>
  <c r="H4254" i="1"/>
  <c r="I4254" i="1" s="1"/>
  <c r="H4255" i="1"/>
  <c r="H4256" i="1"/>
  <c r="H4257" i="1"/>
  <c r="I4257" i="1" s="1"/>
  <c r="H4258" i="1"/>
  <c r="H4259" i="1"/>
  <c r="H4260" i="1"/>
  <c r="H4261" i="1"/>
  <c r="H4262" i="1"/>
  <c r="H4263" i="1"/>
  <c r="I4263" i="1" s="1"/>
  <c r="H4264" i="1"/>
  <c r="H4265" i="1"/>
  <c r="H4266" i="1"/>
  <c r="I4266" i="1" s="1"/>
  <c r="H4267" i="1"/>
  <c r="H4268" i="1"/>
  <c r="I4268" i="1" s="1"/>
  <c r="H4269" i="1"/>
  <c r="H4270" i="1"/>
  <c r="I4270" i="1" s="1"/>
  <c r="H4271" i="1"/>
  <c r="H4272" i="1"/>
  <c r="H4273" i="1"/>
  <c r="I4273" i="1" s="1"/>
  <c r="H4274" i="1"/>
  <c r="H4275" i="1"/>
  <c r="H4276" i="1"/>
  <c r="H4277" i="1"/>
  <c r="H4278" i="1"/>
  <c r="H4279" i="1"/>
  <c r="I4279" i="1" s="1"/>
  <c r="H4280" i="1"/>
  <c r="H4281" i="1"/>
  <c r="H4282" i="1"/>
  <c r="I4282" i="1" s="1"/>
  <c r="H4283" i="1"/>
  <c r="H4284" i="1"/>
  <c r="I4284" i="1" s="1"/>
  <c r="H4285" i="1"/>
  <c r="H4286" i="1"/>
  <c r="I4286" i="1" s="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4232" i="1"/>
  <c r="G4233" i="1"/>
  <c r="G4234" i="1"/>
  <c r="G4235" i="1"/>
  <c r="G4236" i="1"/>
  <c r="G4237" i="1"/>
  <c r="G4238" i="1"/>
  <c r="G4239" i="1"/>
  <c r="G4240" i="1"/>
  <c r="G4241" i="1"/>
  <c r="G4242" i="1"/>
  <c r="G4243" i="1"/>
  <c r="G4244" i="1"/>
  <c r="G4245" i="1"/>
  <c r="G4246" i="1"/>
  <c r="G4247" i="1"/>
  <c r="G4248" i="1"/>
  <c r="G4249" i="1"/>
  <c r="G4250" i="1"/>
  <c r="G4251" i="1"/>
  <c r="G4252" i="1"/>
  <c r="G4253" i="1"/>
  <c r="G4254" i="1"/>
  <c r="G4255" i="1"/>
  <c r="G4256" i="1"/>
  <c r="G4257" i="1"/>
  <c r="G4258" i="1"/>
  <c r="G4259" i="1"/>
  <c r="G4260" i="1"/>
  <c r="G4261" i="1"/>
  <c r="G4262" i="1"/>
  <c r="G4263" i="1"/>
  <c r="G4264" i="1"/>
  <c r="G4265" i="1"/>
  <c r="G4266" i="1"/>
  <c r="G4267" i="1"/>
  <c r="G4268" i="1"/>
  <c r="G4269" i="1"/>
  <c r="G4270" i="1"/>
  <c r="G4271" i="1"/>
  <c r="G4272" i="1"/>
  <c r="G4273" i="1"/>
  <c r="G4274" i="1"/>
  <c r="G4275" i="1"/>
  <c r="G4276" i="1"/>
  <c r="G4277" i="1"/>
  <c r="G4278" i="1"/>
  <c r="G4279" i="1"/>
  <c r="G4280" i="1"/>
  <c r="G4281" i="1"/>
  <c r="G4282" i="1"/>
  <c r="G4283" i="1"/>
  <c r="G4284" i="1"/>
  <c r="G4285" i="1"/>
  <c r="G4286" i="1"/>
  <c r="G2" i="1"/>
  <c r="H2" i="1"/>
  <c r="I2" i="1" s="1"/>
  <c r="R1268" i="3"/>
  <c r="M1268" i="3"/>
  <c r="L1268" i="3"/>
  <c r="I1268" i="3"/>
  <c r="H1268" i="3"/>
  <c r="R1267" i="3"/>
  <c r="R1266" i="3"/>
  <c r="R1265" i="3"/>
  <c r="R1264" i="3"/>
  <c r="R1263" i="3"/>
  <c r="R1262" i="3"/>
  <c r="R1261" i="3"/>
  <c r="R1260" i="3"/>
  <c r="R1259" i="3"/>
  <c r="R1258" i="3"/>
  <c r="R1257" i="3"/>
  <c r="R1256" i="3"/>
  <c r="R1255" i="3"/>
  <c r="R1254" i="3"/>
  <c r="R1253" i="3"/>
  <c r="R1252" i="3"/>
  <c r="R1251" i="3"/>
  <c r="R1250" i="3"/>
  <c r="R1249" i="3"/>
  <c r="R1248" i="3"/>
  <c r="R1247" i="3"/>
  <c r="R1246" i="3"/>
  <c r="R1245" i="3"/>
  <c r="R1244" i="3"/>
  <c r="R1243" i="3"/>
  <c r="R1242" i="3"/>
  <c r="R1241" i="3"/>
  <c r="R1240" i="3"/>
  <c r="R1239" i="3"/>
  <c r="R1238" i="3"/>
  <c r="R1237" i="3"/>
  <c r="R1236" i="3"/>
  <c r="R1235" i="3"/>
  <c r="R1234" i="3"/>
  <c r="R1233" i="3"/>
  <c r="R1232" i="3"/>
  <c r="R1231" i="3"/>
  <c r="R1230" i="3"/>
  <c r="R1229" i="3"/>
  <c r="R1228" i="3"/>
  <c r="R1227" i="3"/>
  <c r="R1226" i="3"/>
  <c r="R1225" i="3"/>
  <c r="R1224" i="3"/>
  <c r="R1223" i="3"/>
  <c r="R1222" i="3"/>
  <c r="R1221" i="3"/>
  <c r="R1220" i="3"/>
  <c r="R1219" i="3"/>
  <c r="R1218" i="3"/>
  <c r="R1217" i="3"/>
  <c r="R1216" i="3"/>
  <c r="R1215" i="3"/>
  <c r="R1214" i="3"/>
  <c r="R1213" i="3"/>
  <c r="R1212" i="3"/>
  <c r="R1211" i="3"/>
  <c r="R1210" i="3"/>
  <c r="R1209" i="3"/>
  <c r="R1208" i="3"/>
  <c r="R1207" i="3"/>
  <c r="R1206" i="3"/>
  <c r="R1205" i="3"/>
  <c r="R1204" i="3"/>
  <c r="R1203" i="3"/>
  <c r="R1202" i="3"/>
  <c r="R1201" i="3"/>
  <c r="R1200" i="3"/>
  <c r="R1199" i="3"/>
  <c r="R1198" i="3"/>
  <c r="R1197" i="3"/>
  <c r="R1196" i="3"/>
  <c r="R1195" i="3"/>
  <c r="R1194" i="3"/>
  <c r="R1193" i="3"/>
  <c r="R1192" i="3"/>
  <c r="R1191" i="3"/>
  <c r="R1190" i="3"/>
  <c r="R1189" i="3"/>
  <c r="R1188" i="3"/>
  <c r="R1187" i="3"/>
  <c r="R1186" i="3"/>
  <c r="R1185" i="3"/>
  <c r="R1184" i="3"/>
  <c r="R1183" i="3"/>
  <c r="R1182" i="3"/>
  <c r="R1181" i="3"/>
  <c r="R1180" i="3"/>
  <c r="R1179" i="3"/>
  <c r="R1178" i="3"/>
  <c r="R1177" i="3"/>
  <c r="R1176" i="3"/>
  <c r="R1175" i="3"/>
  <c r="R1174" i="3"/>
  <c r="R1173" i="3"/>
  <c r="R1172" i="3"/>
  <c r="R1171" i="3"/>
  <c r="R1170" i="3"/>
  <c r="R1169" i="3"/>
  <c r="R1168" i="3"/>
  <c r="R1167" i="3"/>
  <c r="R1166" i="3"/>
  <c r="R1165" i="3"/>
  <c r="R1164" i="3"/>
  <c r="R1163" i="3"/>
  <c r="R1162" i="3"/>
  <c r="R1161" i="3"/>
  <c r="R1160" i="3"/>
  <c r="R1159" i="3"/>
  <c r="R1158" i="3"/>
  <c r="R1157" i="3"/>
  <c r="R1156" i="3"/>
  <c r="R1155" i="3"/>
  <c r="R1154" i="3"/>
  <c r="R1153" i="3"/>
  <c r="R1152" i="3"/>
  <c r="M1152" i="3"/>
  <c r="L1152" i="3"/>
  <c r="I1152" i="3"/>
  <c r="H1152" i="3"/>
  <c r="R1151" i="3"/>
  <c r="M1151" i="3"/>
  <c r="L1151" i="3"/>
  <c r="I1151" i="3"/>
  <c r="H1151" i="3"/>
  <c r="R1150" i="3"/>
  <c r="R1149" i="3"/>
  <c r="R1148" i="3"/>
  <c r="R1147" i="3"/>
  <c r="R1146" i="3"/>
  <c r="R1145" i="3"/>
  <c r="R1144" i="3"/>
  <c r="R1143" i="3"/>
  <c r="R1142" i="3"/>
  <c r="R1141" i="3"/>
  <c r="R1140" i="3"/>
  <c r="R1139" i="3"/>
  <c r="R1138" i="3"/>
  <c r="R1137" i="3"/>
  <c r="R1136" i="3"/>
  <c r="R1135" i="3"/>
  <c r="R1134" i="3"/>
  <c r="R1133" i="3"/>
  <c r="R1132" i="3"/>
  <c r="R1131" i="3"/>
  <c r="R1130" i="3"/>
  <c r="R1129" i="3"/>
  <c r="R1128" i="3"/>
  <c r="R1127" i="3"/>
  <c r="R1126" i="3"/>
  <c r="R1125" i="3"/>
  <c r="R1124" i="3"/>
  <c r="R1123" i="3"/>
  <c r="R1122" i="3"/>
  <c r="R1121" i="3"/>
  <c r="R1120" i="3"/>
  <c r="R1119" i="3"/>
  <c r="R1118" i="3"/>
  <c r="R1117" i="3"/>
  <c r="R1116" i="3"/>
  <c r="R1115" i="3"/>
  <c r="R1114" i="3"/>
  <c r="R1113" i="3"/>
  <c r="R1112" i="3"/>
  <c r="R1111" i="3"/>
  <c r="R1110" i="3"/>
  <c r="R1109" i="3"/>
  <c r="R1108" i="3"/>
  <c r="R1107" i="3"/>
  <c r="R1106" i="3"/>
  <c r="R1105" i="3"/>
  <c r="R1104" i="3"/>
  <c r="R1103" i="3"/>
  <c r="R1102" i="3"/>
  <c r="R1101" i="3"/>
  <c r="R1100" i="3"/>
  <c r="R1099" i="3"/>
  <c r="R1098" i="3"/>
  <c r="R1097" i="3"/>
  <c r="R1096" i="3"/>
  <c r="R1095" i="3"/>
  <c r="R1094" i="3"/>
  <c r="R1093" i="3"/>
  <c r="R1092" i="3"/>
  <c r="I1092" i="3"/>
  <c r="H1092" i="3"/>
  <c r="R1091" i="3"/>
  <c r="R1090" i="3"/>
  <c r="R1089" i="3"/>
  <c r="R1088" i="3"/>
  <c r="R1087" i="3"/>
  <c r="R1086" i="3"/>
  <c r="R1085" i="3"/>
  <c r="R1084" i="3"/>
  <c r="R1083" i="3"/>
  <c r="R1082" i="3"/>
  <c r="R1081" i="3"/>
  <c r="R1080" i="3"/>
  <c r="R1079" i="3"/>
  <c r="R1078" i="3"/>
  <c r="R1077" i="3"/>
  <c r="R1076" i="3"/>
  <c r="R1075" i="3"/>
  <c r="R1074" i="3"/>
  <c r="R1073" i="3"/>
  <c r="R1072" i="3"/>
  <c r="R1071" i="3"/>
  <c r="R1070" i="3"/>
  <c r="R1069" i="3"/>
  <c r="R1068" i="3"/>
  <c r="R1067" i="3"/>
  <c r="R1066" i="3"/>
  <c r="R1065" i="3"/>
  <c r="R1064" i="3"/>
  <c r="R1063" i="3"/>
  <c r="R1062" i="3"/>
  <c r="R1061" i="3"/>
  <c r="R1060" i="3"/>
  <c r="R1059" i="3"/>
  <c r="R1058" i="3"/>
  <c r="R1057" i="3"/>
  <c r="R1056" i="3"/>
  <c r="R1055" i="3"/>
  <c r="R1054" i="3"/>
  <c r="R1053" i="3"/>
  <c r="R1052" i="3"/>
  <c r="R1051" i="3"/>
  <c r="R1050" i="3"/>
  <c r="R1049" i="3"/>
  <c r="R1048" i="3"/>
  <c r="R1047" i="3"/>
  <c r="R1046" i="3"/>
  <c r="R1045" i="3"/>
  <c r="R1044" i="3"/>
  <c r="R1043" i="3"/>
  <c r="R1042" i="3"/>
  <c r="R1041" i="3"/>
  <c r="R1040" i="3"/>
  <c r="R1039" i="3"/>
  <c r="R1038" i="3"/>
  <c r="R1037" i="3"/>
  <c r="R1036" i="3"/>
  <c r="R1035" i="3"/>
  <c r="R1034" i="3"/>
  <c r="R1033" i="3"/>
  <c r="R1032" i="3"/>
  <c r="R1031" i="3"/>
  <c r="R1030" i="3"/>
  <c r="R1029" i="3"/>
  <c r="R1028" i="3"/>
  <c r="R1027" i="3"/>
  <c r="R1026" i="3"/>
  <c r="R1025" i="3"/>
  <c r="R1024" i="3"/>
  <c r="R1023" i="3"/>
  <c r="R1022" i="3"/>
  <c r="R1021" i="3"/>
  <c r="R1020" i="3"/>
  <c r="R1019" i="3"/>
  <c r="R1018" i="3"/>
  <c r="R1017" i="3"/>
  <c r="R1016" i="3"/>
  <c r="M1016" i="3"/>
  <c r="L1016" i="3"/>
  <c r="I1016" i="3"/>
  <c r="H1016" i="3"/>
  <c r="R1015" i="3"/>
  <c r="R1014" i="3"/>
  <c r="R1013" i="3"/>
  <c r="I1013" i="3"/>
  <c r="H1013" i="3"/>
  <c r="R1012" i="3"/>
  <c r="I1012" i="3"/>
  <c r="H1012" i="3"/>
  <c r="R1011" i="3"/>
  <c r="I1011" i="3"/>
  <c r="H1011" i="3"/>
  <c r="R1010" i="3"/>
  <c r="M1010" i="3"/>
  <c r="L1010" i="3"/>
  <c r="I1010" i="3"/>
  <c r="H1010" i="3"/>
  <c r="R1009" i="3"/>
  <c r="M1009" i="3"/>
  <c r="L1009" i="3"/>
  <c r="I1009" i="3"/>
  <c r="H1009" i="3"/>
  <c r="R1008" i="3"/>
  <c r="I1008" i="3"/>
  <c r="H1008" i="3"/>
  <c r="R1007" i="3"/>
  <c r="R1006" i="3"/>
  <c r="R1005" i="3"/>
  <c r="R1004" i="3"/>
  <c r="R1003" i="3"/>
  <c r="R1002" i="3"/>
  <c r="R1001" i="3"/>
  <c r="R1000" i="3"/>
  <c r="R999" i="3"/>
  <c r="R998" i="3"/>
  <c r="R997" i="3"/>
  <c r="R996" i="3"/>
  <c r="R995" i="3"/>
  <c r="R994" i="3"/>
  <c r="R993" i="3"/>
  <c r="M993" i="3"/>
  <c r="L993" i="3"/>
  <c r="R992" i="3"/>
  <c r="M992" i="3"/>
  <c r="L992" i="3"/>
  <c r="R991" i="3"/>
  <c r="M991" i="3"/>
  <c r="L991" i="3"/>
  <c r="R990" i="3"/>
  <c r="M990" i="3"/>
  <c r="L990" i="3"/>
  <c r="R989" i="3"/>
  <c r="M989" i="3"/>
  <c r="L989" i="3"/>
  <c r="R988" i="3"/>
  <c r="M988" i="3"/>
  <c r="L988" i="3"/>
  <c r="R987" i="3"/>
  <c r="M987" i="3"/>
  <c r="L987" i="3"/>
  <c r="R986" i="3"/>
  <c r="M986" i="3"/>
  <c r="L986" i="3"/>
  <c r="R985" i="3"/>
  <c r="M985" i="3"/>
  <c r="L985" i="3"/>
  <c r="R984" i="3"/>
  <c r="M984" i="3"/>
  <c r="L984" i="3"/>
  <c r="R983" i="3"/>
  <c r="M983" i="3"/>
  <c r="L983" i="3"/>
  <c r="R982" i="3"/>
  <c r="M982" i="3"/>
  <c r="L982" i="3"/>
  <c r="R981" i="3"/>
  <c r="M981" i="3"/>
  <c r="L981" i="3"/>
  <c r="R980" i="3"/>
  <c r="M980" i="3"/>
  <c r="L980" i="3"/>
  <c r="R979" i="3"/>
  <c r="M979" i="3"/>
  <c r="L979" i="3"/>
  <c r="R978" i="3"/>
  <c r="M978" i="3"/>
  <c r="L978" i="3"/>
  <c r="R977" i="3"/>
  <c r="M977" i="3"/>
  <c r="L977" i="3"/>
  <c r="R976" i="3"/>
  <c r="M976" i="3"/>
  <c r="L976" i="3"/>
  <c r="R975" i="3"/>
  <c r="M975" i="3"/>
  <c r="L975" i="3"/>
  <c r="R974" i="3"/>
  <c r="M974" i="3"/>
  <c r="L974" i="3"/>
  <c r="R973" i="3"/>
  <c r="M973" i="3"/>
  <c r="L973" i="3"/>
  <c r="R972" i="3"/>
  <c r="M972" i="3"/>
  <c r="L972" i="3"/>
  <c r="R971" i="3"/>
  <c r="M971" i="3"/>
  <c r="L971" i="3"/>
  <c r="R970" i="3"/>
  <c r="M970" i="3"/>
  <c r="L970" i="3"/>
  <c r="R969" i="3"/>
  <c r="M969" i="3"/>
  <c r="L969" i="3"/>
  <c r="R968" i="3"/>
  <c r="M968" i="3"/>
  <c r="L968" i="3"/>
  <c r="R967" i="3"/>
  <c r="M967" i="3"/>
  <c r="L967" i="3"/>
  <c r="R966" i="3"/>
  <c r="M966" i="3"/>
  <c r="L966" i="3"/>
  <c r="R965" i="3"/>
  <c r="M965" i="3"/>
  <c r="L965" i="3"/>
  <c r="R964" i="3"/>
  <c r="M964" i="3"/>
  <c r="L964" i="3"/>
  <c r="R963" i="3"/>
  <c r="M963" i="3"/>
  <c r="L963" i="3"/>
  <c r="R962" i="3"/>
  <c r="M962" i="3"/>
  <c r="L962" i="3"/>
  <c r="I962" i="3"/>
  <c r="H962" i="3"/>
  <c r="R961" i="3"/>
  <c r="M961" i="3"/>
  <c r="L961" i="3"/>
  <c r="R960" i="3"/>
  <c r="M960" i="3"/>
  <c r="L960" i="3"/>
  <c r="R959" i="3"/>
  <c r="M959" i="3"/>
  <c r="L959" i="3"/>
  <c r="R958" i="3"/>
  <c r="M958" i="3"/>
  <c r="L958" i="3"/>
  <c r="R957" i="3"/>
  <c r="M957" i="3"/>
  <c r="L957" i="3"/>
  <c r="K957" i="3"/>
  <c r="J957" i="3"/>
  <c r="R956" i="3"/>
  <c r="M956" i="3"/>
  <c r="L956" i="3"/>
  <c r="R955" i="3"/>
  <c r="M955" i="3"/>
  <c r="L955" i="3"/>
  <c r="R954" i="3"/>
  <c r="M954" i="3"/>
  <c r="L954" i="3"/>
  <c r="K954" i="3"/>
  <c r="R953" i="3"/>
  <c r="M953" i="3"/>
  <c r="L953" i="3"/>
  <c r="K953" i="3"/>
  <c r="R952" i="3"/>
  <c r="M952" i="3"/>
  <c r="L952" i="3"/>
  <c r="R951" i="3"/>
  <c r="M951" i="3"/>
  <c r="L951" i="3"/>
  <c r="R950" i="3"/>
  <c r="M950" i="3"/>
  <c r="L950" i="3"/>
  <c r="K950" i="3"/>
  <c r="R949" i="3"/>
  <c r="M949" i="3"/>
  <c r="L949" i="3"/>
  <c r="K949" i="3"/>
  <c r="R948" i="3"/>
  <c r="M948" i="3"/>
  <c r="L948" i="3"/>
  <c r="R947" i="3"/>
  <c r="M947" i="3"/>
  <c r="L947" i="3"/>
  <c r="K947" i="3"/>
  <c r="R946" i="3"/>
  <c r="M946" i="3"/>
  <c r="L946" i="3"/>
  <c r="R945" i="3"/>
  <c r="M945" i="3"/>
  <c r="L945" i="3"/>
  <c r="R944" i="3"/>
  <c r="M944" i="3"/>
  <c r="L944" i="3"/>
  <c r="K944" i="3"/>
  <c r="R943" i="3"/>
  <c r="M943" i="3"/>
  <c r="L943" i="3"/>
  <c r="I943" i="3"/>
  <c r="H943" i="3"/>
  <c r="R942" i="3"/>
  <c r="M942" i="3"/>
  <c r="L942" i="3"/>
  <c r="K942" i="3"/>
  <c r="J942" i="3"/>
  <c r="R941" i="3"/>
  <c r="M941" i="3"/>
  <c r="L941" i="3"/>
  <c r="K941" i="3"/>
  <c r="J941" i="3"/>
  <c r="R940" i="3"/>
  <c r="M940" i="3"/>
  <c r="L940" i="3"/>
  <c r="K940" i="3"/>
  <c r="R939" i="3"/>
  <c r="M939" i="3"/>
  <c r="L939" i="3"/>
  <c r="R938" i="3"/>
  <c r="M938" i="3"/>
  <c r="L938" i="3"/>
  <c r="R937" i="3"/>
  <c r="M937" i="3"/>
  <c r="L937" i="3"/>
  <c r="R936" i="3"/>
  <c r="M936" i="3"/>
  <c r="L936" i="3"/>
  <c r="R935" i="3"/>
  <c r="M935" i="3"/>
  <c r="L935" i="3"/>
  <c r="R934" i="3"/>
  <c r="M934" i="3"/>
  <c r="L934" i="3"/>
  <c r="R933" i="3"/>
  <c r="M933" i="3"/>
  <c r="L933" i="3"/>
  <c r="I933" i="3"/>
  <c r="H933" i="3"/>
  <c r="I928" i="3" s="1"/>
  <c r="R932" i="3"/>
  <c r="M932" i="3"/>
  <c r="L932" i="3"/>
  <c r="I932" i="3"/>
  <c r="H932" i="3"/>
  <c r="I927" i="3" s="1"/>
  <c r="R931" i="3"/>
  <c r="M931" i="3"/>
  <c r="L931" i="3"/>
  <c r="I931" i="3"/>
  <c r="H931" i="3"/>
  <c r="I926" i="3" s="1"/>
  <c r="R930" i="3"/>
  <c r="M930" i="3"/>
  <c r="L930" i="3"/>
  <c r="I930" i="3"/>
  <c r="H930" i="3"/>
  <c r="I925" i="3" s="1"/>
  <c r="R929" i="3"/>
  <c r="M929" i="3"/>
  <c r="L929" i="3"/>
  <c r="I929" i="3"/>
  <c r="H929" i="3"/>
  <c r="I924" i="3" s="1"/>
  <c r="R928" i="3"/>
  <c r="M928" i="3"/>
  <c r="L928" i="3"/>
  <c r="H928" i="3"/>
  <c r="I923" i="3" s="1"/>
  <c r="R927" i="3"/>
  <c r="M927" i="3"/>
  <c r="L927" i="3"/>
  <c r="H927" i="3"/>
  <c r="I922" i="3" s="1"/>
  <c r="R926" i="3"/>
  <c r="M926" i="3"/>
  <c r="L926" i="3"/>
  <c r="H926" i="3"/>
  <c r="I921" i="3" s="1"/>
  <c r="R925" i="3"/>
  <c r="M925" i="3"/>
  <c r="L925" i="3"/>
  <c r="H925" i="3"/>
  <c r="I920" i="3" s="1"/>
  <c r="R924" i="3"/>
  <c r="M924" i="3"/>
  <c r="L924" i="3"/>
  <c r="H924" i="3"/>
  <c r="I919" i="3" s="1"/>
  <c r="R923" i="3"/>
  <c r="M923" i="3"/>
  <c r="L923" i="3"/>
  <c r="H923" i="3"/>
  <c r="I918" i="3" s="1"/>
  <c r="R922" i="3"/>
  <c r="M922" i="3"/>
  <c r="L922" i="3"/>
  <c r="H922" i="3"/>
  <c r="I917" i="3" s="1"/>
  <c r="R921" i="3"/>
  <c r="M921" i="3"/>
  <c r="L921" i="3"/>
  <c r="H921" i="3"/>
  <c r="I916" i="3" s="1"/>
  <c r="R920" i="3"/>
  <c r="M920" i="3"/>
  <c r="L920" i="3"/>
  <c r="H920" i="3"/>
  <c r="I915" i="3" s="1"/>
  <c r="R919" i="3"/>
  <c r="M919" i="3"/>
  <c r="L919" i="3"/>
  <c r="H919" i="3"/>
  <c r="I914" i="3" s="1"/>
  <c r="R918" i="3"/>
  <c r="M918" i="3"/>
  <c r="L918" i="3"/>
  <c r="H918" i="3"/>
  <c r="I913" i="3" s="1"/>
  <c r="R917" i="3"/>
  <c r="M917" i="3"/>
  <c r="L917" i="3"/>
  <c r="H917" i="3"/>
  <c r="I912" i="3" s="1"/>
  <c r="R916" i="3"/>
  <c r="M916" i="3"/>
  <c r="L916" i="3"/>
  <c r="H916" i="3"/>
  <c r="I911" i="3" s="1"/>
  <c r="R915" i="3"/>
  <c r="M915" i="3"/>
  <c r="L915" i="3"/>
  <c r="H915" i="3"/>
  <c r="I910" i="3" s="1"/>
  <c r="R914" i="3"/>
  <c r="M914" i="3"/>
  <c r="L914" i="3"/>
  <c r="H914" i="3"/>
  <c r="I909" i="3" s="1"/>
  <c r="R913" i="3"/>
  <c r="M913" i="3"/>
  <c r="L913" i="3"/>
  <c r="H913" i="3"/>
  <c r="I908" i="3" s="1"/>
  <c r="R912" i="3"/>
  <c r="M912" i="3"/>
  <c r="L912" i="3"/>
  <c r="H912" i="3"/>
  <c r="I907" i="3" s="1"/>
  <c r="R911" i="3"/>
  <c r="M911" i="3"/>
  <c r="L911" i="3"/>
  <c r="H911" i="3"/>
  <c r="I906" i="3" s="1"/>
  <c r="R910" i="3"/>
  <c r="M910" i="3"/>
  <c r="L910" i="3"/>
  <c r="H910" i="3"/>
  <c r="I905" i="3" s="1"/>
  <c r="R909" i="3"/>
  <c r="M909" i="3"/>
  <c r="L909" i="3"/>
  <c r="H909" i="3"/>
  <c r="I904" i="3" s="1"/>
  <c r="R908" i="3"/>
  <c r="M908" i="3"/>
  <c r="L908" i="3"/>
  <c r="H908" i="3"/>
  <c r="I903" i="3" s="1"/>
  <c r="R907" i="3"/>
  <c r="M907" i="3"/>
  <c r="L907" i="3"/>
  <c r="H907" i="3"/>
  <c r="I902" i="3" s="1"/>
  <c r="R906" i="3"/>
  <c r="M906" i="3"/>
  <c r="L906" i="3"/>
  <c r="H906" i="3"/>
  <c r="I901" i="3" s="1"/>
  <c r="R905" i="3"/>
  <c r="M905" i="3"/>
  <c r="L905" i="3"/>
  <c r="H905" i="3"/>
  <c r="I900" i="3" s="1"/>
  <c r="R904" i="3"/>
  <c r="M904" i="3"/>
  <c r="L904" i="3"/>
  <c r="H904" i="3"/>
  <c r="I899" i="3" s="1"/>
  <c r="R903" i="3"/>
  <c r="M903" i="3"/>
  <c r="L903" i="3"/>
  <c r="H903" i="3"/>
  <c r="I898" i="3" s="1"/>
  <c r="R902" i="3"/>
  <c r="M902" i="3"/>
  <c r="L902" i="3"/>
  <c r="H902" i="3"/>
  <c r="I897" i="3" s="1"/>
  <c r="R901" i="3"/>
  <c r="M901" i="3"/>
  <c r="L901" i="3"/>
  <c r="H901" i="3"/>
  <c r="I896" i="3" s="1"/>
  <c r="R900" i="3"/>
  <c r="M900" i="3"/>
  <c r="L900" i="3"/>
  <c r="H900" i="3"/>
  <c r="I895" i="3" s="1"/>
  <c r="R899" i="3"/>
  <c r="M899" i="3"/>
  <c r="L899" i="3"/>
  <c r="H899" i="3"/>
  <c r="I894" i="3" s="1"/>
  <c r="R898" i="3"/>
  <c r="M898" i="3"/>
  <c r="L898" i="3"/>
  <c r="H898" i="3"/>
  <c r="I893" i="3" s="1"/>
  <c r="R897" i="3"/>
  <c r="M897" i="3"/>
  <c r="L897" i="3"/>
  <c r="H897" i="3"/>
  <c r="I892" i="3" s="1"/>
  <c r="R896" i="3"/>
  <c r="M896" i="3"/>
  <c r="L896" i="3"/>
  <c r="H896" i="3"/>
  <c r="I891" i="3" s="1"/>
  <c r="R895" i="3"/>
  <c r="M895" i="3"/>
  <c r="L895" i="3"/>
  <c r="H895" i="3"/>
  <c r="R894" i="3"/>
  <c r="M894" i="3"/>
  <c r="L894" i="3"/>
  <c r="H894" i="3"/>
  <c r="I889" i="3" s="1"/>
  <c r="R893" i="3"/>
  <c r="M893" i="3"/>
  <c r="L893" i="3"/>
  <c r="H893" i="3"/>
  <c r="R892" i="3"/>
  <c r="M892" i="3"/>
  <c r="L892" i="3"/>
  <c r="H892" i="3"/>
  <c r="R891" i="3"/>
  <c r="M891" i="3"/>
  <c r="L891" i="3"/>
  <c r="H891" i="3"/>
  <c r="I886" i="3" s="1"/>
  <c r="R890" i="3"/>
  <c r="M890" i="3"/>
  <c r="L890" i="3"/>
  <c r="I890" i="3"/>
  <c r="H890" i="3"/>
  <c r="I885" i="3" s="1"/>
  <c r="R889" i="3"/>
  <c r="M889" i="3"/>
  <c r="L889" i="3"/>
  <c r="H889" i="3"/>
  <c r="I884" i="3" s="1"/>
  <c r="R888" i="3"/>
  <c r="M888" i="3"/>
  <c r="L888" i="3"/>
  <c r="I888" i="3"/>
  <c r="H888" i="3"/>
  <c r="I883" i="3" s="1"/>
  <c r="R887" i="3"/>
  <c r="M887" i="3"/>
  <c r="L887" i="3"/>
  <c r="I887" i="3"/>
  <c r="H887" i="3"/>
  <c r="I882" i="3" s="1"/>
  <c r="R886" i="3"/>
  <c r="M886" i="3"/>
  <c r="L886" i="3"/>
  <c r="H886" i="3"/>
  <c r="R885" i="3"/>
  <c r="M885" i="3"/>
  <c r="L885" i="3"/>
  <c r="H885" i="3"/>
  <c r="I880" i="3" s="1"/>
  <c r="R884" i="3"/>
  <c r="M884" i="3"/>
  <c r="L884" i="3"/>
  <c r="H884" i="3"/>
  <c r="I879" i="3" s="1"/>
  <c r="R883" i="3"/>
  <c r="M883" i="3"/>
  <c r="L883" i="3"/>
  <c r="H883" i="3"/>
  <c r="I878" i="3" s="1"/>
  <c r="R882" i="3"/>
  <c r="M882" i="3"/>
  <c r="L882" i="3"/>
  <c r="H882" i="3"/>
  <c r="R881" i="3"/>
  <c r="M881" i="3"/>
  <c r="L881" i="3"/>
  <c r="I881" i="3"/>
  <c r="H881" i="3"/>
  <c r="I876" i="3" s="1"/>
  <c r="R880" i="3"/>
  <c r="M880" i="3"/>
  <c r="L880" i="3"/>
  <c r="H880" i="3"/>
  <c r="I875" i="3" s="1"/>
  <c r="R879" i="3"/>
  <c r="M879" i="3"/>
  <c r="L879" i="3"/>
  <c r="H879" i="3"/>
  <c r="I874" i="3" s="1"/>
  <c r="R878" i="3"/>
  <c r="M878" i="3"/>
  <c r="L878" i="3"/>
  <c r="H878" i="3"/>
  <c r="I873" i="3" s="1"/>
  <c r="R877" i="3"/>
  <c r="M877" i="3"/>
  <c r="L877" i="3"/>
  <c r="I877" i="3"/>
  <c r="H877" i="3"/>
  <c r="I872" i="3" s="1"/>
  <c r="R876" i="3"/>
  <c r="M876" i="3"/>
  <c r="L876" i="3"/>
  <c r="H876" i="3"/>
  <c r="I871" i="3" s="1"/>
  <c r="R875" i="3"/>
  <c r="M875" i="3"/>
  <c r="L875" i="3"/>
  <c r="H875" i="3"/>
  <c r="I870" i="3" s="1"/>
  <c r="R874" i="3"/>
  <c r="M874" i="3"/>
  <c r="L874" i="3"/>
  <c r="H874" i="3"/>
  <c r="I869" i="3" s="1"/>
  <c r="R873" i="3"/>
  <c r="M873" i="3"/>
  <c r="L873" i="3"/>
  <c r="H873" i="3"/>
  <c r="I868" i="3" s="1"/>
  <c r="R872" i="3"/>
  <c r="M872" i="3"/>
  <c r="L872" i="3"/>
  <c r="H872" i="3"/>
  <c r="I867" i="3" s="1"/>
  <c r="R871" i="3"/>
  <c r="M871" i="3"/>
  <c r="L871" i="3"/>
  <c r="H871" i="3"/>
  <c r="I866" i="3" s="1"/>
  <c r="R870" i="3"/>
  <c r="M870" i="3"/>
  <c r="L870" i="3"/>
  <c r="H870" i="3"/>
  <c r="I865" i="3" s="1"/>
  <c r="R869" i="3"/>
  <c r="M869" i="3"/>
  <c r="L869" i="3"/>
  <c r="H869" i="3"/>
  <c r="I864" i="3" s="1"/>
  <c r="R868" i="3"/>
  <c r="M868" i="3"/>
  <c r="L868" i="3"/>
  <c r="H868" i="3"/>
  <c r="I863" i="3" s="1"/>
  <c r="R867" i="3"/>
  <c r="M867" i="3"/>
  <c r="L867" i="3"/>
  <c r="H867" i="3"/>
  <c r="R866" i="3"/>
  <c r="M866" i="3"/>
  <c r="L866" i="3"/>
  <c r="H866" i="3"/>
  <c r="I861" i="3" s="1"/>
  <c r="R865" i="3"/>
  <c r="M865" i="3"/>
  <c r="L865" i="3"/>
  <c r="H865" i="3"/>
  <c r="I860" i="3" s="1"/>
  <c r="R864" i="3"/>
  <c r="M864" i="3"/>
  <c r="L864" i="3"/>
  <c r="H864" i="3"/>
  <c r="R863" i="3"/>
  <c r="M863" i="3"/>
  <c r="L863" i="3"/>
  <c r="H863" i="3"/>
  <c r="R862" i="3"/>
  <c r="M862" i="3"/>
  <c r="L862" i="3"/>
  <c r="I862" i="3"/>
  <c r="H862" i="3"/>
  <c r="I857" i="3" s="1"/>
  <c r="R861" i="3"/>
  <c r="M861" i="3"/>
  <c r="L861" i="3"/>
  <c r="H861" i="3"/>
  <c r="I856" i="3" s="1"/>
  <c r="R860" i="3"/>
  <c r="M860" i="3"/>
  <c r="L860" i="3"/>
  <c r="H860" i="3"/>
  <c r="R859" i="3"/>
  <c r="M859" i="3"/>
  <c r="L859" i="3"/>
  <c r="I859" i="3"/>
  <c r="H859" i="3"/>
  <c r="I854" i="3" s="1"/>
  <c r="R858" i="3"/>
  <c r="M858" i="3"/>
  <c r="L858" i="3"/>
  <c r="I858" i="3"/>
  <c r="H858" i="3"/>
  <c r="I853" i="3" s="1"/>
  <c r="R857" i="3"/>
  <c r="M857" i="3"/>
  <c r="L857" i="3"/>
  <c r="H857" i="3"/>
  <c r="R856" i="3"/>
  <c r="M856" i="3"/>
  <c r="L856" i="3"/>
  <c r="H856" i="3"/>
  <c r="I851" i="3" s="1"/>
  <c r="R855" i="3"/>
  <c r="M855" i="3"/>
  <c r="L855" i="3"/>
  <c r="I855" i="3"/>
  <c r="H855" i="3"/>
  <c r="I850" i="3" s="1"/>
  <c r="R854" i="3"/>
  <c r="M854" i="3"/>
  <c r="L854" i="3"/>
  <c r="H854" i="3"/>
  <c r="I849" i="3" s="1"/>
  <c r="R853" i="3"/>
  <c r="M853" i="3"/>
  <c r="L853" i="3"/>
  <c r="H853" i="3"/>
  <c r="I848" i="3" s="1"/>
  <c r="R852" i="3"/>
  <c r="M852" i="3"/>
  <c r="L852" i="3"/>
  <c r="I852" i="3"/>
  <c r="H852" i="3"/>
  <c r="I847" i="3" s="1"/>
  <c r="R851" i="3"/>
  <c r="M851" i="3"/>
  <c r="L851" i="3"/>
  <c r="H851" i="3"/>
  <c r="I846" i="3" s="1"/>
  <c r="R850" i="3"/>
  <c r="M850" i="3"/>
  <c r="L850" i="3"/>
  <c r="H850" i="3"/>
  <c r="R849" i="3"/>
  <c r="M849" i="3"/>
  <c r="L849" i="3"/>
  <c r="H849" i="3"/>
  <c r="I844" i="3" s="1"/>
  <c r="R848" i="3"/>
  <c r="M848" i="3"/>
  <c r="L848" i="3"/>
  <c r="H848" i="3"/>
  <c r="I843" i="3" s="1"/>
  <c r="R847" i="3"/>
  <c r="M847" i="3"/>
  <c r="L847" i="3"/>
  <c r="H847" i="3"/>
  <c r="R846" i="3"/>
  <c r="M846" i="3"/>
  <c r="L846" i="3"/>
  <c r="H846" i="3"/>
  <c r="I841" i="3" s="1"/>
  <c r="R845" i="3"/>
  <c r="M845" i="3"/>
  <c r="L845" i="3"/>
  <c r="I845" i="3"/>
  <c r="H845" i="3"/>
  <c r="I840" i="3" s="1"/>
  <c r="R844" i="3"/>
  <c r="M844" i="3"/>
  <c r="L844" i="3"/>
  <c r="H844" i="3"/>
  <c r="I839" i="3" s="1"/>
  <c r="R843" i="3"/>
  <c r="M843" i="3"/>
  <c r="L843" i="3"/>
  <c r="H843" i="3"/>
  <c r="I838" i="3" s="1"/>
  <c r="R842" i="3"/>
  <c r="M842" i="3"/>
  <c r="L842" i="3"/>
  <c r="I842" i="3"/>
  <c r="H842" i="3"/>
  <c r="I837" i="3" s="1"/>
  <c r="R841" i="3"/>
  <c r="M841" i="3"/>
  <c r="L841" i="3"/>
  <c r="H841" i="3"/>
  <c r="I836" i="3" s="1"/>
  <c r="R840" i="3"/>
  <c r="M840" i="3"/>
  <c r="L840" i="3"/>
  <c r="H840" i="3"/>
  <c r="I835" i="3" s="1"/>
  <c r="R839" i="3"/>
  <c r="M839" i="3"/>
  <c r="L839" i="3"/>
  <c r="H839" i="3"/>
  <c r="I834" i="3" s="1"/>
  <c r="R838" i="3"/>
  <c r="M838" i="3"/>
  <c r="L838" i="3"/>
  <c r="H838" i="3"/>
  <c r="R837" i="3"/>
  <c r="M837" i="3"/>
  <c r="L837" i="3"/>
  <c r="H837" i="3"/>
  <c r="I832" i="3" s="1"/>
  <c r="R836" i="3"/>
  <c r="M836" i="3"/>
  <c r="L836" i="3"/>
  <c r="H836" i="3"/>
  <c r="I831" i="3" s="1"/>
  <c r="R835" i="3"/>
  <c r="M835" i="3"/>
  <c r="L835" i="3"/>
  <c r="H835" i="3"/>
  <c r="I830" i="3" s="1"/>
  <c r="R834" i="3"/>
  <c r="M834" i="3"/>
  <c r="L834" i="3"/>
  <c r="H834" i="3"/>
  <c r="I829" i="3" s="1"/>
  <c r="R833" i="3"/>
  <c r="M833" i="3"/>
  <c r="L833" i="3"/>
  <c r="I833" i="3"/>
  <c r="H833" i="3"/>
  <c r="I828" i="3" s="1"/>
  <c r="R832" i="3"/>
  <c r="M832" i="3"/>
  <c r="L832" i="3"/>
  <c r="H832" i="3"/>
  <c r="I827" i="3" s="1"/>
  <c r="R831" i="3"/>
  <c r="M831" i="3"/>
  <c r="L831" i="3"/>
  <c r="H831" i="3"/>
  <c r="R830" i="3"/>
  <c r="M830" i="3"/>
  <c r="L830" i="3"/>
  <c r="H830" i="3"/>
  <c r="I825" i="3" s="1"/>
  <c r="R829" i="3"/>
  <c r="M829" i="3"/>
  <c r="L829" i="3"/>
  <c r="H829" i="3"/>
  <c r="R828" i="3"/>
  <c r="M828" i="3"/>
  <c r="L828" i="3"/>
  <c r="H828" i="3"/>
  <c r="R827" i="3"/>
  <c r="M827" i="3"/>
  <c r="L827" i="3"/>
  <c r="H827" i="3"/>
  <c r="I822" i="3" s="1"/>
  <c r="R826" i="3"/>
  <c r="M826" i="3"/>
  <c r="L826" i="3"/>
  <c r="I826" i="3"/>
  <c r="H826" i="3"/>
  <c r="I821" i="3" s="1"/>
  <c r="R825" i="3"/>
  <c r="M825" i="3"/>
  <c r="L825" i="3"/>
  <c r="H825" i="3"/>
  <c r="I820" i="3" s="1"/>
  <c r="R824" i="3"/>
  <c r="M824" i="3"/>
  <c r="L824" i="3"/>
  <c r="I824" i="3"/>
  <c r="H824" i="3"/>
  <c r="I819" i="3" s="1"/>
  <c r="R823" i="3"/>
  <c r="M823" i="3"/>
  <c r="L823" i="3"/>
  <c r="I823" i="3"/>
  <c r="H823" i="3"/>
  <c r="I818" i="3" s="1"/>
  <c r="R822" i="3"/>
  <c r="M822" i="3"/>
  <c r="L822" i="3"/>
  <c r="H822" i="3"/>
  <c r="R821" i="3"/>
  <c r="M821" i="3"/>
  <c r="L821" i="3"/>
  <c r="H821" i="3"/>
  <c r="I816" i="3" s="1"/>
  <c r="R820" i="3"/>
  <c r="M820" i="3"/>
  <c r="L820" i="3"/>
  <c r="H820" i="3"/>
  <c r="I815" i="3" s="1"/>
  <c r="R819" i="3"/>
  <c r="M819" i="3"/>
  <c r="L819" i="3"/>
  <c r="H819" i="3"/>
  <c r="I814" i="3" s="1"/>
  <c r="R818" i="3"/>
  <c r="M818" i="3"/>
  <c r="L818" i="3"/>
  <c r="H818" i="3"/>
  <c r="I813" i="3" s="1"/>
  <c r="R817" i="3"/>
  <c r="M817" i="3"/>
  <c r="L817" i="3"/>
  <c r="I817" i="3"/>
  <c r="H817" i="3"/>
  <c r="I812" i="3" s="1"/>
  <c r="R816" i="3"/>
  <c r="M816" i="3"/>
  <c r="L816" i="3"/>
  <c r="H816" i="3"/>
  <c r="I811" i="3" s="1"/>
  <c r="R815" i="3"/>
  <c r="M815" i="3"/>
  <c r="L815" i="3"/>
  <c r="H815" i="3"/>
  <c r="I810" i="3" s="1"/>
  <c r="R814" i="3"/>
  <c r="M814" i="3"/>
  <c r="L814" i="3"/>
  <c r="H814" i="3"/>
  <c r="I809" i="3" s="1"/>
  <c r="R813" i="3"/>
  <c r="M813" i="3"/>
  <c r="L813" i="3"/>
  <c r="H813" i="3"/>
  <c r="I808" i="3" s="1"/>
  <c r="R812" i="3"/>
  <c r="M812" i="3"/>
  <c r="L812" i="3"/>
  <c r="H812" i="3"/>
  <c r="I807" i="3" s="1"/>
  <c r="R811" i="3"/>
  <c r="M811" i="3"/>
  <c r="L811" i="3"/>
  <c r="H811" i="3"/>
  <c r="I806" i="3" s="1"/>
  <c r="R810" i="3"/>
  <c r="M810" i="3"/>
  <c r="L810" i="3"/>
  <c r="H810" i="3"/>
  <c r="I805" i="3" s="1"/>
  <c r="R809" i="3"/>
  <c r="M809" i="3"/>
  <c r="L809" i="3"/>
  <c r="H809" i="3"/>
  <c r="I804" i="3" s="1"/>
  <c r="R808" i="3"/>
  <c r="M808" i="3"/>
  <c r="L808" i="3"/>
  <c r="H808" i="3"/>
  <c r="I803" i="3" s="1"/>
  <c r="R807" i="3"/>
  <c r="M807" i="3"/>
  <c r="L807" i="3"/>
  <c r="H807" i="3"/>
  <c r="I802" i="3" s="1"/>
  <c r="R806" i="3"/>
  <c r="M806" i="3"/>
  <c r="L806" i="3"/>
  <c r="H806" i="3"/>
  <c r="R805" i="3"/>
  <c r="M805" i="3"/>
  <c r="L805" i="3"/>
  <c r="H805" i="3"/>
  <c r="I800" i="3" s="1"/>
  <c r="R804" i="3"/>
  <c r="M804" i="3"/>
  <c r="L804" i="3"/>
  <c r="H804" i="3"/>
  <c r="I799" i="3" s="1"/>
  <c r="R803" i="3"/>
  <c r="M803" i="3"/>
  <c r="L803" i="3"/>
  <c r="H803" i="3"/>
  <c r="R802" i="3"/>
  <c r="M802" i="3"/>
  <c r="L802" i="3"/>
  <c r="H802" i="3"/>
  <c r="I797" i="3" s="1"/>
  <c r="R801" i="3"/>
  <c r="M801" i="3"/>
  <c r="L801" i="3"/>
  <c r="I801" i="3"/>
  <c r="H801" i="3"/>
  <c r="I796" i="3" s="1"/>
  <c r="R800" i="3"/>
  <c r="M800" i="3"/>
  <c r="L800" i="3"/>
  <c r="H800" i="3"/>
  <c r="R799" i="3"/>
  <c r="M799" i="3"/>
  <c r="L799" i="3"/>
  <c r="H799" i="3"/>
  <c r="I794" i="3" s="1"/>
  <c r="R798" i="3"/>
  <c r="M798" i="3"/>
  <c r="L798" i="3"/>
  <c r="I798" i="3"/>
  <c r="H798" i="3"/>
  <c r="I793" i="3" s="1"/>
  <c r="R797" i="3"/>
  <c r="M797" i="3"/>
  <c r="L797" i="3"/>
  <c r="H797" i="3"/>
  <c r="I792" i="3" s="1"/>
  <c r="R796" i="3"/>
  <c r="M796" i="3"/>
  <c r="L796" i="3"/>
  <c r="H796" i="3"/>
  <c r="I791" i="3" s="1"/>
  <c r="R795" i="3"/>
  <c r="M795" i="3"/>
  <c r="L795" i="3"/>
  <c r="I795" i="3"/>
  <c r="H795" i="3"/>
  <c r="I790" i="3" s="1"/>
  <c r="R794" i="3"/>
  <c r="M794" i="3"/>
  <c r="L794" i="3"/>
  <c r="H794" i="3"/>
  <c r="I789" i="3" s="1"/>
  <c r="R793" i="3"/>
  <c r="M793" i="3"/>
  <c r="L793" i="3"/>
  <c r="H793" i="3"/>
  <c r="R792" i="3"/>
  <c r="M792" i="3"/>
  <c r="L792" i="3"/>
  <c r="H792" i="3"/>
  <c r="I787" i="3" s="1"/>
  <c r="R791" i="3"/>
  <c r="M791" i="3"/>
  <c r="L791" i="3"/>
  <c r="H791" i="3"/>
  <c r="I786" i="3" s="1"/>
  <c r="R790" i="3"/>
  <c r="M790" i="3"/>
  <c r="L790" i="3"/>
  <c r="H790" i="3"/>
  <c r="I785" i="3" s="1"/>
  <c r="R789" i="3"/>
  <c r="M789" i="3"/>
  <c r="L789" i="3"/>
  <c r="H789" i="3"/>
  <c r="I784" i="3" s="1"/>
  <c r="R788" i="3"/>
  <c r="M788" i="3"/>
  <c r="L788" i="3"/>
  <c r="I788" i="3"/>
  <c r="H788" i="3"/>
  <c r="I783" i="3" s="1"/>
  <c r="R787" i="3"/>
  <c r="M787" i="3"/>
  <c r="L787" i="3"/>
  <c r="H787" i="3"/>
  <c r="I782" i="3" s="1"/>
  <c r="R786" i="3"/>
  <c r="M786" i="3"/>
  <c r="L786" i="3"/>
  <c r="H786" i="3"/>
  <c r="I781" i="3" s="1"/>
  <c r="R785" i="3"/>
  <c r="M785" i="3"/>
  <c r="L785" i="3"/>
  <c r="H785" i="3"/>
  <c r="I780" i="3" s="1"/>
  <c r="R784" i="3"/>
  <c r="M784" i="3"/>
  <c r="L784" i="3"/>
  <c r="H784" i="3"/>
  <c r="I779" i="3" s="1"/>
  <c r="R783" i="3"/>
  <c r="M783" i="3"/>
  <c r="L783" i="3"/>
  <c r="H783" i="3"/>
  <c r="I778" i="3" s="1"/>
  <c r="R782" i="3"/>
  <c r="M782" i="3"/>
  <c r="L782" i="3"/>
  <c r="H782" i="3"/>
  <c r="I777" i="3" s="1"/>
  <c r="R781" i="3"/>
  <c r="M781" i="3"/>
  <c r="L781" i="3"/>
  <c r="H781" i="3"/>
  <c r="I776" i="3" s="1"/>
  <c r="R780" i="3"/>
  <c r="M780" i="3"/>
  <c r="L780" i="3"/>
  <c r="H780" i="3"/>
  <c r="I775" i="3" s="1"/>
  <c r="R779" i="3"/>
  <c r="M779" i="3"/>
  <c r="L779" i="3"/>
  <c r="H779" i="3"/>
  <c r="I774" i="3" s="1"/>
  <c r="R778" i="3"/>
  <c r="M778" i="3"/>
  <c r="L778" i="3"/>
  <c r="H778" i="3"/>
  <c r="I773" i="3" s="1"/>
  <c r="R777" i="3"/>
  <c r="M777" i="3"/>
  <c r="L777" i="3"/>
  <c r="H777" i="3"/>
  <c r="I772" i="3" s="1"/>
  <c r="R776" i="3"/>
  <c r="M776" i="3"/>
  <c r="L776" i="3"/>
  <c r="H776" i="3"/>
  <c r="I771" i="3" s="1"/>
  <c r="R775" i="3"/>
  <c r="M775" i="3"/>
  <c r="L775" i="3"/>
  <c r="H775" i="3"/>
  <c r="I770" i="3" s="1"/>
  <c r="R774" i="3"/>
  <c r="M774" i="3"/>
  <c r="L774" i="3"/>
  <c r="H774" i="3"/>
  <c r="R773" i="3"/>
  <c r="M773" i="3"/>
  <c r="L773" i="3"/>
  <c r="H773" i="3"/>
  <c r="I768" i="3" s="1"/>
  <c r="R772" i="3"/>
  <c r="M772" i="3"/>
  <c r="L772" i="3"/>
  <c r="H772" i="3"/>
  <c r="I767" i="3" s="1"/>
  <c r="R771" i="3"/>
  <c r="M771" i="3"/>
  <c r="L771" i="3"/>
  <c r="H771" i="3"/>
  <c r="I766" i="3" s="1"/>
  <c r="R770" i="3"/>
  <c r="M770" i="3"/>
  <c r="L770" i="3"/>
  <c r="H770" i="3"/>
  <c r="I765" i="3" s="1"/>
  <c r="R769" i="3"/>
  <c r="M769" i="3"/>
  <c r="L769" i="3"/>
  <c r="I769" i="3"/>
  <c r="H769" i="3"/>
  <c r="I764" i="3" s="1"/>
  <c r="R768" i="3"/>
  <c r="M768" i="3"/>
  <c r="L768" i="3"/>
  <c r="H768" i="3"/>
  <c r="R767" i="3"/>
  <c r="M767" i="3"/>
  <c r="L767" i="3"/>
  <c r="H767" i="3"/>
  <c r="R766" i="3"/>
  <c r="M766" i="3"/>
  <c r="L766" i="3"/>
  <c r="H766" i="3"/>
  <c r="I761" i="3" s="1"/>
  <c r="R765" i="3"/>
  <c r="M765" i="3"/>
  <c r="L765" i="3"/>
  <c r="H765" i="3"/>
  <c r="R764" i="3"/>
  <c r="M764" i="3"/>
  <c r="L764" i="3"/>
  <c r="H764" i="3"/>
  <c r="I759" i="3" s="1"/>
  <c r="R763" i="3"/>
  <c r="M763" i="3"/>
  <c r="L763" i="3"/>
  <c r="I763" i="3"/>
  <c r="H763" i="3"/>
  <c r="I758" i="3" s="1"/>
  <c r="R762" i="3"/>
  <c r="M762" i="3"/>
  <c r="L762" i="3"/>
  <c r="I762" i="3"/>
  <c r="H762" i="3"/>
  <c r="I757" i="3" s="1"/>
  <c r="R761" i="3"/>
  <c r="M761" i="3"/>
  <c r="L761" i="3"/>
  <c r="H761" i="3"/>
  <c r="I756" i="3" s="1"/>
  <c r="R760" i="3"/>
  <c r="M760" i="3"/>
  <c r="L760" i="3"/>
  <c r="I760" i="3"/>
  <c r="H760" i="3"/>
  <c r="I755" i="3" s="1"/>
  <c r="R759" i="3"/>
  <c r="M759" i="3"/>
  <c r="L759" i="3"/>
  <c r="H759" i="3"/>
  <c r="I754" i="3" s="1"/>
  <c r="R758" i="3"/>
  <c r="M758" i="3"/>
  <c r="L758" i="3"/>
  <c r="H758" i="3"/>
  <c r="R757" i="3"/>
  <c r="M757" i="3"/>
  <c r="L757" i="3"/>
  <c r="H757" i="3"/>
  <c r="I752" i="3" s="1"/>
  <c r="R756" i="3"/>
  <c r="M756" i="3"/>
  <c r="L756" i="3"/>
  <c r="H756" i="3"/>
  <c r="I751" i="3" s="1"/>
  <c r="R755" i="3"/>
  <c r="M755" i="3"/>
  <c r="L755" i="3"/>
  <c r="H755" i="3"/>
  <c r="I750" i="3" s="1"/>
  <c r="R754" i="3"/>
  <c r="M754" i="3"/>
  <c r="L754" i="3"/>
  <c r="H754" i="3"/>
  <c r="I749" i="3" s="1"/>
  <c r="R753" i="3"/>
  <c r="M753" i="3"/>
  <c r="L753" i="3"/>
  <c r="I753" i="3"/>
  <c r="H753" i="3"/>
  <c r="I748" i="3" s="1"/>
  <c r="R752" i="3"/>
  <c r="M752" i="3"/>
  <c r="L752" i="3"/>
  <c r="H752" i="3"/>
  <c r="I747" i="3" s="1"/>
  <c r="R751" i="3"/>
  <c r="M751" i="3"/>
  <c r="L751" i="3"/>
  <c r="H751" i="3"/>
  <c r="I746" i="3" s="1"/>
  <c r="R750" i="3"/>
  <c r="M750" i="3"/>
  <c r="L750" i="3"/>
  <c r="H750" i="3"/>
  <c r="I745" i="3" s="1"/>
  <c r="R749" i="3"/>
  <c r="M749" i="3"/>
  <c r="L749" i="3"/>
  <c r="H749" i="3"/>
  <c r="I744" i="3" s="1"/>
  <c r="R748" i="3"/>
  <c r="M748" i="3"/>
  <c r="L748" i="3"/>
  <c r="H748" i="3"/>
  <c r="I743" i="3" s="1"/>
  <c r="R747" i="3"/>
  <c r="M747" i="3"/>
  <c r="L747" i="3"/>
  <c r="H747" i="3"/>
  <c r="I742" i="3" s="1"/>
  <c r="R746" i="3"/>
  <c r="M746" i="3"/>
  <c r="L746" i="3"/>
  <c r="H746" i="3"/>
  <c r="I741" i="3" s="1"/>
  <c r="R745" i="3"/>
  <c r="M745" i="3"/>
  <c r="L745" i="3"/>
  <c r="H745" i="3"/>
  <c r="I740" i="3" s="1"/>
  <c r="R744" i="3"/>
  <c r="M744" i="3"/>
  <c r="L744" i="3"/>
  <c r="H744" i="3"/>
  <c r="I739" i="3" s="1"/>
  <c r="R743" i="3"/>
  <c r="M743" i="3"/>
  <c r="L743" i="3"/>
  <c r="H743" i="3"/>
  <c r="I738" i="3" s="1"/>
  <c r="R742" i="3"/>
  <c r="M742" i="3"/>
  <c r="L742" i="3"/>
  <c r="H742" i="3"/>
  <c r="R741" i="3"/>
  <c r="M741" i="3"/>
  <c r="L741" i="3"/>
  <c r="H741" i="3"/>
  <c r="I736" i="3" s="1"/>
  <c r="R740" i="3"/>
  <c r="M740" i="3"/>
  <c r="L740" i="3"/>
  <c r="H740" i="3"/>
  <c r="I735" i="3" s="1"/>
  <c r="R739" i="3"/>
  <c r="M739" i="3"/>
  <c r="L739" i="3"/>
  <c r="H739" i="3"/>
  <c r="R738" i="3"/>
  <c r="M738" i="3"/>
  <c r="L738" i="3"/>
  <c r="H738" i="3"/>
  <c r="I733" i="3" s="1"/>
  <c r="R737" i="3"/>
  <c r="M737" i="3"/>
  <c r="L737" i="3"/>
  <c r="I737" i="3"/>
  <c r="H737" i="3"/>
  <c r="I732" i="3" s="1"/>
  <c r="R736" i="3"/>
  <c r="M736" i="3"/>
  <c r="L736" i="3"/>
  <c r="H736" i="3"/>
  <c r="I731" i="3" s="1"/>
  <c r="R735" i="3"/>
  <c r="H735" i="3"/>
  <c r="I730" i="3" s="1"/>
  <c r="R734" i="3"/>
  <c r="M734" i="3"/>
  <c r="L734" i="3"/>
  <c r="J734" i="3"/>
  <c r="M729" i="3" s="1"/>
  <c r="I734" i="3"/>
  <c r="H734" i="3"/>
  <c r="I729" i="3" s="1"/>
  <c r="R733" i="3"/>
  <c r="M733" i="3"/>
  <c r="L733" i="3"/>
  <c r="H733" i="3"/>
  <c r="I728" i="3" s="1"/>
  <c r="R732" i="3"/>
  <c r="M732" i="3"/>
  <c r="L732" i="3"/>
  <c r="H732" i="3"/>
  <c r="I727" i="3" s="1"/>
  <c r="R731" i="3"/>
  <c r="M731" i="3"/>
  <c r="L731" i="3"/>
  <c r="H731" i="3"/>
  <c r="I726" i="3" s="1"/>
  <c r="R730" i="3"/>
  <c r="M730" i="3"/>
  <c r="L730" i="3"/>
  <c r="H730" i="3"/>
  <c r="I725" i="3" s="1"/>
  <c r="R729" i="3"/>
  <c r="H729" i="3"/>
  <c r="R728" i="3"/>
  <c r="M728" i="3"/>
  <c r="L728" i="3"/>
  <c r="H728" i="3"/>
  <c r="I723" i="3" s="1"/>
  <c r="R727" i="3"/>
  <c r="M727" i="3"/>
  <c r="L727" i="3"/>
  <c r="H727" i="3"/>
  <c r="I722" i="3" s="1"/>
  <c r="R726" i="3"/>
  <c r="M726" i="3"/>
  <c r="L726" i="3"/>
  <c r="H726" i="3"/>
  <c r="I721" i="3" s="1"/>
  <c r="R725" i="3"/>
  <c r="M725" i="3"/>
  <c r="L725" i="3"/>
  <c r="H725" i="3"/>
  <c r="I720" i="3" s="1"/>
  <c r="R724" i="3"/>
  <c r="M724" i="3"/>
  <c r="L724" i="3"/>
  <c r="I724" i="3"/>
  <c r="H724" i="3"/>
  <c r="I719" i="3" s="1"/>
  <c r="R723" i="3"/>
  <c r="M723" i="3"/>
  <c r="L723" i="3"/>
  <c r="H723" i="3"/>
  <c r="I718" i="3" s="1"/>
  <c r="R722" i="3"/>
  <c r="M722" i="3"/>
  <c r="L722" i="3"/>
  <c r="H722" i="3"/>
  <c r="I717" i="3" s="1"/>
  <c r="R721" i="3"/>
  <c r="M721" i="3"/>
  <c r="L721" i="3"/>
  <c r="H721" i="3"/>
  <c r="I716" i="3" s="1"/>
  <c r="R720" i="3"/>
  <c r="M720" i="3"/>
  <c r="L720" i="3"/>
  <c r="H720" i="3"/>
  <c r="R719" i="3"/>
  <c r="M719" i="3"/>
  <c r="L719" i="3"/>
  <c r="H719" i="3"/>
  <c r="I714" i="3" s="1"/>
  <c r="R718" i="3"/>
  <c r="M718" i="3"/>
  <c r="L718" i="3"/>
  <c r="H718" i="3"/>
  <c r="I713" i="3" s="1"/>
  <c r="R717" i="3"/>
  <c r="M717" i="3"/>
  <c r="L717" i="3"/>
  <c r="H717" i="3"/>
  <c r="I712" i="3" s="1"/>
  <c r="R716" i="3"/>
  <c r="M716" i="3"/>
  <c r="L716" i="3"/>
  <c r="H716" i="3"/>
  <c r="I711" i="3" s="1"/>
  <c r="R715" i="3"/>
  <c r="M715" i="3"/>
  <c r="L715" i="3"/>
  <c r="I715" i="3"/>
  <c r="H715" i="3"/>
  <c r="I710" i="3" s="1"/>
  <c r="R714" i="3"/>
  <c r="M714" i="3"/>
  <c r="L714" i="3"/>
  <c r="H714" i="3"/>
  <c r="I709" i="3" s="1"/>
  <c r="R713" i="3"/>
  <c r="M713" i="3"/>
  <c r="L713" i="3"/>
  <c r="H713" i="3"/>
  <c r="I708" i="3" s="1"/>
  <c r="R712" i="3"/>
  <c r="M712" i="3"/>
  <c r="L712" i="3"/>
  <c r="H712" i="3"/>
  <c r="I707" i="3" s="1"/>
  <c r="R711" i="3"/>
  <c r="M711" i="3"/>
  <c r="L711" i="3"/>
  <c r="H711" i="3"/>
  <c r="I706" i="3" s="1"/>
  <c r="R710" i="3"/>
  <c r="M710" i="3"/>
  <c r="L710" i="3"/>
  <c r="H710" i="3"/>
  <c r="R709" i="3"/>
  <c r="M709" i="3"/>
  <c r="L709" i="3"/>
  <c r="H709" i="3"/>
  <c r="I704" i="3" s="1"/>
  <c r="R708" i="3"/>
  <c r="M708" i="3"/>
  <c r="L708" i="3"/>
  <c r="H708" i="3"/>
  <c r="I703" i="3" s="1"/>
  <c r="R707" i="3"/>
  <c r="M707" i="3"/>
  <c r="L707" i="3"/>
  <c r="H707" i="3"/>
  <c r="I702" i="3" s="1"/>
  <c r="R706" i="3"/>
  <c r="M706" i="3"/>
  <c r="L706" i="3"/>
  <c r="H706" i="3"/>
  <c r="I701" i="3" s="1"/>
  <c r="R705" i="3"/>
  <c r="M705" i="3"/>
  <c r="L705" i="3"/>
  <c r="I705" i="3"/>
  <c r="H705" i="3"/>
  <c r="I700" i="3" s="1"/>
  <c r="R704" i="3"/>
  <c r="M704" i="3"/>
  <c r="L704" i="3"/>
  <c r="H704" i="3"/>
  <c r="R703" i="3"/>
  <c r="M703" i="3"/>
  <c r="L703" i="3"/>
  <c r="H703" i="3"/>
  <c r="R702" i="3"/>
  <c r="M702" i="3"/>
  <c r="L702" i="3"/>
  <c r="H702" i="3"/>
  <c r="I697" i="3" s="1"/>
  <c r="R701" i="3"/>
  <c r="M701" i="3"/>
  <c r="L701" i="3"/>
  <c r="H701" i="3"/>
  <c r="I696" i="3" s="1"/>
  <c r="R700" i="3"/>
  <c r="M700" i="3"/>
  <c r="L700" i="3"/>
  <c r="H700" i="3"/>
  <c r="I695" i="3" s="1"/>
  <c r="R699" i="3"/>
  <c r="M699" i="3"/>
  <c r="L699" i="3"/>
  <c r="I699" i="3"/>
  <c r="H699" i="3"/>
  <c r="I694" i="3" s="1"/>
  <c r="R698" i="3"/>
  <c r="M698" i="3"/>
  <c r="L698" i="3"/>
  <c r="I698" i="3"/>
  <c r="H698" i="3"/>
  <c r="I693" i="3" s="1"/>
  <c r="R697" i="3"/>
  <c r="M697" i="3"/>
  <c r="L697" i="3"/>
  <c r="H697" i="3"/>
  <c r="I692" i="3" s="1"/>
  <c r="R696" i="3"/>
  <c r="M696" i="3"/>
  <c r="L696" i="3"/>
  <c r="H696" i="3"/>
  <c r="I691" i="3" s="1"/>
  <c r="R695" i="3"/>
  <c r="M695" i="3"/>
  <c r="L695" i="3"/>
  <c r="H695" i="3"/>
  <c r="I690" i="3" s="1"/>
  <c r="R694" i="3"/>
  <c r="M694" i="3"/>
  <c r="L694" i="3"/>
  <c r="H694" i="3"/>
  <c r="I689" i="3" s="1"/>
  <c r="R693" i="3"/>
  <c r="M693" i="3"/>
  <c r="L693" i="3"/>
  <c r="H693" i="3"/>
  <c r="I688" i="3" s="1"/>
  <c r="R692" i="3"/>
  <c r="M692" i="3"/>
  <c r="L692" i="3"/>
  <c r="H692" i="3"/>
  <c r="I687" i="3" s="1"/>
  <c r="R691" i="3"/>
  <c r="M691" i="3"/>
  <c r="L691" i="3"/>
  <c r="H691" i="3"/>
  <c r="I686" i="3" s="1"/>
  <c r="R690" i="3"/>
  <c r="M690" i="3"/>
  <c r="L690" i="3"/>
  <c r="H690" i="3"/>
  <c r="I685" i="3" s="1"/>
  <c r="R689" i="3"/>
  <c r="M689" i="3"/>
  <c r="L689" i="3"/>
  <c r="H689" i="3"/>
  <c r="I684" i="3" s="1"/>
  <c r="R688" i="3"/>
  <c r="M688" i="3"/>
  <c r="L688" i="3"/>
  <c r="H688" i="3"/>
  <c r="I683" i="3" s="1"/>
  <c r="R687" i="3"/>
  <c r="M687" i="3"/>
  <c r="L687" i="3"/>
  <c r="H687" i="3"/>
  <c r="I682" i="3" s="1"/>
  <c r="R686" i="3"/>
  <c r="M686" i="3"/>
  <c r="L686" i="3"/>
  <c r="H686" i="3"/>
  <c r="I681" i="3" s="1"/>
  <c r="R685" i="3"/>
  <c r="M685" i="3"/>
  <c r="L685" i="3"/>
  <c r="H685" i="3"/>
  <c r="I680" i="3" s="1"/>
  <c r="R684" i="3"/>
  <c r="M684" i="3"/>
  <c r="L684" i="3"/>
  <c r="H684" i="3"/>
  <c r="I679" i="3" s="1"/>
  <c r="R683" i="3"/>
  <c r="M683" i="3"/>
  <c r="L683" i="3"/>
  <c r="H683" i="3"/>
  <c r="I678" i="3" s="1"/>
  <c r="R682" i="3"/>
  <c r="M682" i="3"/>
  <c r="L682" i="3"/>
  <c r="K682" i="3"/>
  <c r="M677" i="3" s="1"/>
  <c r="H682" i="3"/>
  <c r="I677" i="3" s="1"/>
  <c r="R681" i="3"/>
  <c r="M681" i="3"/>
  <c r="L681" i="3"/>
  <c r="H681" i="3"/>
  <c r="I676" i="3" s="1"/>
  <c r="R680" i="3"/>
  <c r="M680" i="3"/>
  <c r="L680" i="3"/>
  <c r="H680" i="3"/>
  <c r="I675" i="3" s="1"/>
  <c r="R679" i="3"/>
  <c r="M679" i="3"/>
  <c r="L679" i="3"/>
  <c r="H679" i="3"/>
  <c r="I674" i="3" s="1"/>
  <c r="R678" i="3"/>
  <c r="M678" i="3"/>
  <c r="L678" i="3"/>
  <c r="H678" i="3"/>
  <c r="I673" i="3" s="1"/>
  <c r="R677" i="3"/>
  <c r="H677" i="3"/>
  <c r="I672" i="3" s="1"/>
  <c r="R676" i="3"/>
  <c r="M676" i="3"/>
  <c r="L676" i="3"/>
  <c r="H676" i="3"/>
  <c r="I671" i="3" s="1"/>
  <c r="R675" i="3"/>
  <c r="M675" i="3"/>
  <c r="L675" i="3"/>
  <c r="H675" i="3"/>
  <c r="R674" i="3"/>
  <c r="M674" i="3"/>
  <c r="L674" i="3"/>
  <c r="H674" i="3"/>
  <c r="R673" i="3"/>
  <c r="M673" i="3"/>
  <c r="L673" i="3"/>
  <c r="H673" i="3"/>
  <c r="I668" i="3" s="1"/>
  <c r="R672" i="3"/>
  <c r="M672" i="3"/>
  <c r="L672" i="3"/>
  <c r="H672" i="3"/>
  <c r="I667" i="3" s="1"/>
  <c r="R671" i="3"/>
  <c r="M671" i="3"/>
  <c r="L671" i="3"/>
  <c r="H671" i="3"/>
  <c r="I666" i="3" s="1"/>
  <c r="R670" i="3"/>
  <c r="M670" i="3"/>
  <c r="L670" i="3"/>
  <c r="I670" i="3"/>
  <c r="H670" i="3"/>
  <c r="I665" i="3" s="1"/>
  <c r="R669" i="3"/>
  <c r="M669" i="3"/>
  <c r="L669" i="3"/>
  <c r="I669" i="3"/>
  <c r="H669" i="3"/>
  <c r="I664" i="3" s="1"/>
  <c r="R668" i="3"/>
  <c r="M668" i="3"/>
  <c r="L668" i="3"/>
  <c r="H668" i="3"/>
  <c r="R667" i="3"/>
  <c r="M667" i="3"/>
  <c r="L667" i="3"/>
  <c r="H667" i="3"/>
  <c r="I662" i="3" s="1"/>
  <c r="R666" i="3"/>
  <c r="M666" i="3"/>
  <c r="L666" i="3"/>
  <c r="H666" i="3"/>
  <c r="I661" i="3" s="1"/>
  <c r="R665" i="3"/>
  <c r="M665" i="3"/>
  <c r="L665" i="3"/>
  <c r="H665" i="3"/>
  <c r="I660" i="3" s="1"/>
  <c r="R664" i="3"/>
  <c r="M664" i="3"/>
  <c r="H664" i="3"/>
  <c r="I659" i="3" s="1"/>
  <c r="R663" i="3"/>
  <c r="I663" i="3"/>
  <c r="H663" i="3"/>
  <c r="I658" i="3" s="1"/>
  <c r="R662" i="3"/>
  <c r="M662" i="3"/>
  <c r="L662" i="3"/>
  <c r="H662" i="3"/>
  <c r="I657" i="3" s="1"/>
  <c r="R661" i="3"/>
  <c r="M661" i="3"/>
  <c r="L661" i="3"/>
  <c r="H661" i="3"/>
  <c r="I656" i="3" s="1"/>
  <c r="R660" i="3"/>
  <c r="M660" i="3"/>
  <c r="L660" i="3"/>
  <c r="H660" i="3"/>
  <c r="I655" i="3" s="1"/>
  <c r="R659" i="3"/>
  <c r="M659" i="3"/>
  <c r="L659" i="3"/>
  <c r="H659" i="3"/>
  <c r="I654" i="3" s="1"/>
  <c r="R658" i="3"/>
  <c r="M658" i="3"/>
  <c r="L658" i="3"/>
  <c r="H658" i="3"/>
  <c r="I653" i="3" s="1"/>
  <c r="R657" i="3"/>
  <c r="M657" i="3"/>
  <c r="L657" i="3"/>
  <c r="H657" i="3"/>
  <c r="I652" i="3" s="1"/>
  <c r="R656" i="3"/>
  <c r="M656" i="3"/>
  <c r="L656" i="3"/>
  <c r="H656" i="3"/>
  <c r="I651" i="3" s="1"/>
  <c r="R655" i="3"/>
  <c r="M655" i="3"/>
  <c r="L655" i="3"/>
  <c r="H655" i="3"/>
  <c r="I650" i="3" s="1"/>
  <c r="R654" i="3"/>
  <c r="M654" i="3"/>
  <c r="L654" i="3"/>
  <c r="H654" i="3"/>
  <c r="I649" i="3" s="1"/>
  <c r="R653" i="3"/>
  <c r="M653" i="3"/>
  <c r="L653" i="3"/>
  <c r="H653" i="3"/>
  <c r="I648" i="3" s="1"/>
  <c r="R652" i="3"/>
  <c r="M652" i="3"/>
  <c r="L652" i="3"/>
  <c r="H652" i="3"/>
  <c r="I647" i="3" s="1"/>
  <c r="R651" i="3"/>
  <c r="M651" i="3"/>
  <c r="L651" i="3"/>
  <c r="H651" i="3"/>
  <c r="I646" i="3" s="1"/>
  <c r="R650" i="3"/>
  <c r="M650" i="3"/>
  <c r="L650" i="3"/>
  <c r="H650" i="3"/>
  <c r="I645" i="3" s="1"/>
  <c r="R649" i="3"/>
  <c r="M649" i="3"/>
  <c r="L649" i="3"/>
  <c r="H649" i="3"/>
  <c r="I644" i="3" s="1"/>
  <c r="R648" i="3"/>
  <c r="M648" i="3"/>
  <c r="L648" i="3"/>
  <c r="H648" i="3"/>
  <c r="I643" i="3" s="1"/>
  <c r="R647" i="3"/>
  <c r="M647" i="3"/>
  <c r="L647" i="3"/>
  <c r="H647" i="3"/>
  <c r="I642" i="3" s="1"/>
  <c r="R646" i="3"/>
  <c r="M646" i="3"/>
  <c r="L646" i="3"/>
  <c r="H646" i="3"/>
  <c r="R645" i="3"/>
  <c r="M645" i="3"/>
  <c r="L645" i="3"/>
  <c r="H645" i="3"/>
  <c r="I640" i="3" s="1"/>
  <c r="R644" i="3"/>
  <c r="M644" i="3"/>
  <c r="L644" i="3"/>
  <c r="H644" i="3"/>
  <c r="I639" i="3" s="1"/>
  <c r="R643" i="3"/>
  <c r="M643" i="3"/>
  <c r="L643" i="3"/>
  <c r="H643" i="3"/>
  <c r="I638" i="3" s="1"/>
  <c r="R642" i="3"/>
  <c r="M642" i="3"/>
  <c r="L642" i="3"/>
  <c r="H642" i="3"/>
  <c r="R641" i="3"/>
  <c r="M641" i="3"/>
  <c r="L641" i="3"/>
  <c r="I641" i="3"/>
  <c r="H641" i="3"/>
  <c r="I636" i="3" s="1"/>
  <c r="R640" i="3"/>
  <c r="M640" i="3"/>
  <c r="L640" i="3"/>
  <c r="H640" i="3"/>
  <c r="I635" i="3" s="1"/>
  <c r="R639" i="3"/>
  <c r="M639" i="3"/>
  <c r="L639" i="3"/>
  <c r="H639" i="3"/>
  <c r="I634" i="3" s="1"/>
  <c r="R638" i="3"/>
  <c r="M638" i="3"/>
  <c r="L638" i="3"/>
  <c r="H638" i="3"/>
  <c r="I633" i="3" s="1"/>
  <c r="R637" i="3"/>
  <c r="M637" i="3"/>
  <c r="L637" i="3"/>
  <c r="I637" i="3"/>
  <c r="H637" i="3"/>
  <c r="I632" i="3" s="1"/>
  <c r="R636" i="3"/>
  <c r="M636" i="3"/>
  <c r="L636" i="3"/>
  <c r="H636" i="3"/>
  <c r="I631" i="3" s="1"/>
  <c r="R635" i="3"/>
  <c r="M635" i="3"/>
  <c r="L635" i="3"/>
  <c r="H635" i="3"/>
  <c r="I630" i="3" s="1"/>
  <c r="R634" i="3"/>
  <c r="M634" i="3"/>
  <c r="L634" i="3"/>
  <c r="H634" i="3"/>
  <c r="I629" i="3" s="1"/>
  <c r="R633" i="3"/>
  <c r="M633" i="3"/>
  <c r="L633" i="3"/>
  <c r="H633" i="3"/>
  <c r="I628" i="3" s="1"/>
  <c r="R632" i="3"/>
  <c r="M632" i="3"/>
  <c r="L632" i="3"/>
  <c r="H632" i="3"/>
  <c r="R631" i="3"/>
  <c r="M631" i="3"/>
  <c r="L631" i="3"/>
  <c r="H631" i="3"/>
  <c r="I626" i="3" s="1"/>
  <c r="R630" i="3"/>
  <c r="M630" i="3"/>
  <c r="L630" i="3"/>
  <c r="H630" i="3"/>
  <c r="I625" i="3" s="1"/>
  <c r="R629" i="3"/>
  <c r="M629" i="3"/>
  <c r="L629" i="3"/>
  <c r="H629" i="3"/>
  <c r="I624" i="3" s="1"/>
  <c r="R628" i="3"/>
  <c r="M628" i="3"/>
  <c r="L628" i="3"/>
  <c r="H628" i="3"/>
  <c r="I623" i="3" s="1"/>
  <c r="R627" i="3"/>
  <c r="M627" i="3"/>
  <c r="L627" i="3"/>
  <c r="I627" i="3"/>
  <c r="H627" i="3"/>
  <c r="I622" i="3" s="1"/>
  <c r="R626" i="3"/>
  <c r="M626" i="3"/>
  <c r="L626" i="3"/>
  <c r="H626" i="3"/>
  <c r="I621" i="3" s="1"/>
  <c r="R625" i="3"/>
  <c r="M625" i="3"/>
  <c r="L625" i="3"/>
  <c r="H625" i="3"/>
  <c r="I620" i="3" s="1"/>
  <c r="R624" i="3"/>
  <c r="M624" i="3"/>
  <c r="L624" i="3"/>
  <c r="H624" i="3"/>
  <c r="I619" i="3" s="1"/>
  <c r="R623" i="3"/>
  <c r="M623" i="3"/>
  <c r="L623" i="3"/>
  <c r="H623" i="3"/>
  <c r="R622" i="3"/>
  <c r="M622" i="3"/>
  <c r="L622" i="3"/>
  <c r="H622" i="3"/>
  <c r="I617" i="3" s="1"/>
  <c r="R621" i="3"/>
  <c r="M621" i="3"/>
  <c r="L621" i="3"/>
  <c r="H621" i="3"/>
  <c r="I616" i="3" s="1"/>
  <c r="R620" i="3"/>
  <c r="M620" i="3"/>
  <c r="L620" i="3"/>
  <c r="H620" i="3"/>
  <c r="I615" i="3" s="1"/>
  <c r="R619" i="3"/>
  <c r="M619" i="3"/>
  <c r="L619" i="3"/>
  <c r="H619" i="3"/>
  <c r="I614" i="3" s="1"/>
  <c r="R618" i="3"/>
  <c r="M618" i="3"/>
  <c r="L618" i="3"/>
  <c r="I618" i="3"/>
  <c r="H618" i="3"/>
  <c r="I613" i="3" s="1"/>
  <c r="R617" i="3"/>
  <c r="M617" i="3"/>
  <c r="L617" i="3"/>
  <c r="H617" i="3"/>
  <c r="I612" i="3" s="1"/>
  <c r="R616" i="3"/>
  <c r="M616" i="3"/>
  <c r="L616" i="3"/>
  <c r="H616" i="3"/>
  <c r="I611" i="3" s="1"/>
  <c r="R615" i="3"/>
  <c r="M615" i="3"/>
  <c r="L615" i="3"/>
  <c r="H615" i="3"/>
  <c r="I610" i="3" s="1"/>
  <c r="R614" i="3"/>
  <c r="M614" i="3"/>
  <c r="L614" i="3"/>
  <c r="H614" i="3"/>
  <c r="I609" i="3" s="1"/>
  <c r="R613" i="3"/>
  <c r="M613" i="3"/>
  <c r="L613" i="3"/>
  <c r="H613" i="3"/>
  <c r="I608" i="3" s="1"/>
  <c r="R612" i="3"/>
  <c r="M612" i="3"/>
  <c r="L612" i="3"/>
  <c r="H612" i="3"/>
  <c r="I607" i="3" s="1"/>
  <c r="R611" i="3"/>
  <c r="M611" i="3"/>
  <c r="L611" i="3"/>
  <c r="H611" i="3"/>
  <c r="I606" i="3" s="1"/>
  <c r="R610" i="3"/>
  <c r="M610" i="3"/>
  <c r="L610" i="3"/>
  <c r="H610" i="3"/>
  <c r="R609" i="3"/>
  <c r="M609" i="3"/>
  <c r="L609" i="3"/>
  <c r="H609" i="3"/>
  <c r="I604" i="3" s="1"/>
  <c r="R608" i="3"/>
  <c r="M608" i="3"/>
  <c r="L608" i="3"/>
  <c r="H608" i="3"/>
  <c r="I603" i="3" s="1"/>
  <c r="R607" i="3"/>
  <c r="M607" i="3"/>
  <c r="L607" i="3"/>
  <c r="H607" i="3"/>
  <c r="R606" i="3"/>
  <c r="M606" i="3"/>
  <c r="L606" i="3"/>
  <c r="H606" i="3"/>
  <c r="I601" i="3" s="1"/>
  <c r="R605" i="3"/>
  <c r="M605" i="3"/>
  <c r="L605" i="3"/>
  <c r="I605" i="3"/>
  <c r="H605" i="3"/>
  <c r="I600" i="3" s="1"/>
  <c r="R604" i="3"/>
  <c r="M604" i="3"/>
  <c r="L604" i="3"/>
  <c r="H604" i="3"/>
  <c r="I599" i="3" s="1"/>
  <c r="R603" i="3"/>
  <c r="M603" i="3"/>
  <c r="L603" i="3"/>
  <c r="H603" i="3"/>
  <c r="I598" i="3" s="1"/>
  <c r="R602" i="3"/>
  <c r="M602" i="3"/>
  <c r="L602" i="3"/>
  <c r="I602" i="3"/>
  <c r="H602" i="3"/>
  <c r="I597" i="3" s="1"/>
  <c r="R601" i="3"/>
  <c r="M601" i="3"/>
  <c r="L601" i="3"/>
  <c r="H601" i="3"/>
  <c r="I596" i="3" s="1"/>
  <c r="R600" i="3"/>
  <c r="M600" i="3"/>
  <c r="L600" i="3"/>
  <c r="H600" i="3"/>
  <c r="I595" i="3" s="1"/>
  <c r="R599" i="3"/>
  <c r="M599" i="3"/>
  <c r="L599" i="3"/>
  <c r="H599" i="3"/>
  <c r="I594" i="3" s="1"/>
  <c r="R598" i="3"/>
  <c r="M598" i="3"/>
  <c r="L598" i="3"/>
  <c r="H598" i="3"/>
  <c r="R597" i="3"/>
  <c r="M597" i="3"/>
  <c r="L597" i="3"/>
  <c r="H597" i="3"/>
  <c r="I592" i="3" s="1"/>
  <c r="R596" i="3"/>
  <c r="M596" i="3"/>
  <c r="L596" i="3"/>
  <c r="H596" i="3"/>
  <c r="I591" i="3" s="1"/>
  <c r="R595" i="3"/>
  <c r="M595" i="3"/>
  <c r="L595" i="3"/>
  <c r="H595" i="3"/>
  <c r="I590" i="3" s="1"/>
  <c r="R594" i="3"/>
  <c r="H594" i="3"/>
  <c r="I589" i="3" s="1"/>
  <c r="R593" i="3"/>
  <c r="M593" i="3"/>
  <c r="L593" i="3"/>
  <c r="I593" i="3"/>
  <c r="H593" i="3"/>
  <c r="I588" i="3" s="1"/>
  <c r="R592" i="3"/>
  <c r="M592" i="3"/>
  <c r="L592" i="3"/>
  <c r="H592" i="3"/>
  <c r="I587" i="3" s="1"/>
  <c r="R591" i="3"/>
  <c r="M591" i="3"/>
  <c r="L591" i="3"/>
  <c r="H591" i="3"/>
  <c r="I586" i="3" s="1"/>
  <c r="R590" i="3"/>
  <c r="M590" i="3"/>
  <c r="L590" i="3"/>
  <c r="H590" i="3"/>
  <c r="I585" i="3" s="1"/>
  <c r="R589" i="3"/>
  <c r="H589" i="3"/>
  <c r="I584" i="3" s="1"/>
  <c r="R588" i="3"/>
  <c r="M588" i="3"/>
  <c r="L588" i="3"/>
  <c r="H588" i="3"/>
  <c r="I583" i="3" s="1"/>
  <c r="R587" i="3"/>
  <c r="M587" i="3"/>
  <c r="L587" i="3"/>
  <c r="H587" i="3"/>
  <c r="R586" i="3"/>
  <c r="M586" i="3"/>
  <c r="L586" i="3"/>
  <c r="H586" i="3"/>
  <c r="I581" i="3" s="1"/>
  <c r="R585" i="3"/>
  <c r="M585" i="3"/>
  <c r="L585" i="3"/>
  <c r="H585" i="3"/>
  <c r="I580" i="3" s="1"/>
  <c r="R584" i="3"/>
  <c r="M584" i="3"/>
  <c r="L584" i="3"/>
  <c r="H584" i="3"/>
  <c r="I579" i="3" s="1"/>
  <c r="R583" i="3"/>
  <c r="M583" i="3"/>
  <c r="L583" i="3"/>
  <c r="H583" i="3"/>
  <c r="I578" i="3" s="1"/>
  <c r="R582" i="3"/>
  <c r="M582" i="3"/>
  <c r="L582" i="3"/>
  <c r="I582" i="3"/>
  <c r="H582" i="3"/>
  <c r="I577" i="3" s="1"/>
  <c r="R581" i="3"/>
  <c r="M581" i="3"/>
  <c r="L581" i="3"/>
  <c r="H581" i="3"/>
  <c r="I576" i="3" s="1"/>
  <c r="R580" i="3"/>
  <c r="M580" i="3"/>
  <c r="L580" i="3"/>
  <c r="H580" i="3"/>
  <c r="I575" i="3" s="1"/>
  <c r="R579" i="3"/>
  <c r="M579" i="3"/>
  <c r="L579" i="3"/>
  <c r="H579" i="3"/>
  <c r="I574" i="3" s="1"/>
  <c r="R578" i="3"/>
  <c r="M578" i="3"/>
  <c r="L578" i="3"/>
  <c r="H578" i="3"/>
  <c r="R577" i="3"/>
  <c r="M577" i="3"/>
  <c r="L577" i="3"/>
  <c r="H577" i="3"/>
  <c r="R576" i="3"/>
  <c r="M576" i="3"/>
  <c r="L576" i="3"/>
  <c r="H576" i="3"/>
  <c r="I571" i="3" s="1"/>
  <c r="R575" i="3"/>
  <c r="M575" i="3"/>
  <c r="L575" i="3"/>
  <c r="H575" i="3"/>
  <c r="I570" i="3" s="1"/>
  <c r="R574" i="3"/>
  <c r="M574" i="3"/>
  <c r="L574" i="3"/>
  <c r="H574" i="3"/>
  <c r="I569" i="3" s="1"/>
  <c r="R573" i="3"/>
  <c r="M573" i="3"/>
  <c r="L573" i="3"/>
  <c r="I573" i="3"/>
  <c r="H573" i="3"/>
  <c r="I568" i="3" s="1"/>
  <c r="R572" i="3"/>
  <c r="M572" i="3"/>
  <c r="L572" i="3"/>
  <c r="I572" i="3"/>
  <c r="H572" i="3"/>
  <c r="I567" i="3" s="1"/>
  <c r="R571" i="3"/>
  <c r="M571" i="3"/>
  <c r="L571" i="3"/>
  <c r="H571" i="3"/>
  <c r="I566" i="3" s="1"/>
  <c r="R570" i="3"/>
  <c r="M570" i="3"/>
  <c r="L570" i="3"/>
  <c r="H570" i="3"/>
  <c r="I565" i="3" s="1"/>
  <c r="R569" i="3"/>
  <c r="M569" i="3"/>
  <c r="L569" i="3"/>
  <c r="H569" i="3"/>
  <c r="I564" i="3" s="1"/>
  <c r="R568" i="3"/>
  <c r="M568" i="3"/>
  <c r="L568" i="3"/>
  <c r="H568" i="3"/>
  <c r="I563" i="3" s="1"/>
  <c r="R567" i="3"/>
  <c r="M567" i="3"/>
  <c r="L567" i="3"/>
  <c r="H567" i="3"/>
  <c r="R566" i="3"/>
  <c r="M566" i="3"/>
  <c r="L566" i="3"/>
  <c r="H566" i="3"/>
  <c r="I561" i="3" s="1"/>
  <c r="R565" i="3"/>
  <c r="M565" i="3"/>
  <c r="L565" i="3"/>
  <c r="H565" i="3"/>
  <c r="I560" i="3" s="1"/>
  <c r="R564" i="3"/>
  <c r="M564" i="3"/>
  <c r="L564" i="3"/>
  <c r="H564" i="3"/>
  <c r="I559" i="3" s="1"/>
  <c r="R563" i="3"/>
  <c r="M563" i="3"/>
  <c r="L563" i="3"/>
  <c r="H563" i="3"/>
  <c r="I558" i="3" s="1"/>
  <c r="R562" i="3"/>
  <c r="I562" i="3"/>
  <c r="H562" i="3"/>
  <c r="I557" i="3" s="1"/>
  <c r="R561" i="3"/>
  <c r="M561" i="3"/>
  <c r="L561" i="3"/>
  <c r="J561" i="3"/>
  <c r="M556" i="3" s="1"/>
  <c r="H561" i="3"/>
  <c r="I556" i="3" s="1"/>
  <c r="R560" i="3"/>
  <c r="M560" i="3"/>
  <c r="L560" i="3"/>
  <c r="H560" i="3"/>
  <c r="I555" i="3" s="1"/>
  <c r="R559" i="3"/>
  <c r="M559" i="3"/>
  <c r="L559" i="3"/>
  <c r="H559" i="3"/>
  <c r="I554" i="3" s="1"/>
  <c r="R558" i="3"/>
  <c r="H558" i="3"/>
  <c r="I553" i="3" s="1"/>
  <c r="R557" i="3"/>
  <c r="M557" i="3"/>
  <c r="L557" i="3"/>
  <c r="J557" i="3"/>
  <c r="M552" i="3" s="1"/>
  <c r="H557" i="3"/>
  <c r="I552" i="3" s="1"/>
  <c r="R556" i="3"/>
  <c r="L556" i="3"/>
  <c r="H556" i="3"/>
  <c r="R555" i="3"/>
  <c r="M555" i="3"/>
  <c r="L555" i="3"/>
  <c r="H555" i="3"/>
  <c r="I550" i="3" s="1"/>
  <c r="R554" i="3"/>
  <c r="M554" i="3"/>
  <c r="L554" i="3"/>
  <c r="K554" i="3"/>
  <c r="L549" i="3" s="1"/>
  <c r="J554" i="3"/>
  <c r="H554" i="3"/>
  <c r="I549" i="3" s="1"/>
  <c r="R553" i="3"/>
  <c r="M553" i="3"/>
  <c r="L553" i="3"/>
  <c r="H553" i="3"/>
  <c r="I548" i="3" s="1"/>
  <c r="R552" i="3"/>
  <c r="K552" i="3"/>
  <c r="M547" i="3" s="1"/>
  <c r="J552" i="3"/>
  <c r="H552" i="3"/>
  <c r="I547" i="3" s="1"/>
  <c r="R551" i="3"/>
  <c r="M551" i="3"/>
  <c r="L551" i="3"/>
  <c r="K551" i="3"/>
  <c r="J551" i="3"/>
  <c r="I551" i="3"/>
  <c r="H551" i="3"/>
  <c r="I546" i="3" s="1"/>
  <c r="R550" i="3"/>
  <c r="M550" i="3"/>
  <c r="L550" i="3"/>
  <c r="H550" i="3"/>
  <c r="I545" i="3" s="1"/>
  <c r="R549" i="3"/>
  <c r="H549" i="3"/>
  <c r="I544" i="3" s="1"/>
  <c r="R548" i="3"/>
  <c r="M548" i="3"/>
  <c r="L548" i="3"/>
  <c r="H548" i="3"/>
  <c r="I543" i="3" s="1"/>
  <c r="R547" i="3"/>
  <c r="H547" i="3"/>
  <c r="I542" i="3" s="1"/>
  <c r="R546" i="3"/>
  <c r="H546" i="3"/>
  <c r="R545" i="3"/>
  <c r="M545" i="3"/>
  <c r="L545" i="3"/>
  <c r="H545" i="3"/>
  <c r="I540" i="3" s="1"/>
  <c r="R544" i="3"/>
  <c r="M544" i="3"/>
  <c r="L544" i="3"/>
  <c r="H544" i="3"/>
  <c r="I539" i="3" s="1"/>
  <c r="R543" i="3"/>
  <c r="M543" i="3"/>
  <c r="L543" i="3"/>
  <c r="H543" i="3"/>
  <c r="I538" i="3" s="1"/>
  <c r="R542" i="3"/>
  <c r="M542" i="3"/>
  <c r="L542" i="3"/>
  <c r="H542" i="3"/>
  <c r="I537" i="3" s="1"/>
  <c r="R541" i="3"/>
  <c r="M541" i="3"/>
  <c r="L541" i="3"/>
  <c r="I541" i="3"/>
  <c r="H541" i="3"/>
  <c r="I536" i="3" s="1"/>
  <c r="R540" i="3"/>
  <c r="M540" i="3"/>
  <c r="L540" i="3"/>
  <c r="H540" i="3"/>
  <c r="I535" i="3" s="1"/>
  <c r="R539" i="3"/>
  <c r="M539" i="3"/>
  <c r="L539" i="3"/>
  <c r="H539" i="3"/>
  <c r="I534" i="3" s="1"/>
  <c r="R538" i="3"/>
  <c r="M538" i="3"/>
  <c r="L538" i="3"/>
  <c r="H538" i="3"/>
  <c r="I533" i="3" s="1"/>
  <c r="R537" i="3"/>
  <c r="M537" i="3"/>
  <c r="L537" i="3"/>
  <c r="H537" i="3"/>
  <c r="I532" i="3" s="1"/>
  <c r="R536" i="3"/>
  <c r="M536" i="3"/>
  <c r="L536" i="3"/>
  <c r="H536" i="3"/>
  <c r="I531" i="3" s="1"/>
  <c r="R535" i="3"/>
  <c r="M535" i="3"/>
  <c r="L535" i="3"/>
  <c r="H535" i="3"/>
  <c r="I530" i="3" s="1"/>
  <c r="R534" i="3"/>
  <c r="M534" i="3"/>
  <c r="L534" i="3"/>
  <c r="H534" i="3"/>
  <c r="I529" i="3" s="1"/>
  <c r="R533" i="3"/>
  <c r="M533" i="3"/>
  <c r="L533" i="3"/>
  <c r="H533" i="3"/>
  <c r="R532" i="3"/>
  <c r="M532" i="3"/>
  <c r="L532" i="3"/>
  <c r="H532" i="3"/>
  <c r="I527" i="3" s="1"/>
  <c r="R531" i="3"/>
  <c r="M531" i="3"/>
  <c r="L531" i="3"/>
  <c r="H531" i="3"/>
  <c r="I526" i="3" s="1"/>
  <c r="R530" i="3"/>
  <c r="M530" i="3"/>
  <c r="L530" i="3"/>
  <c r="H530" i="3"/>
  <c r="I525" i="3" s="1"/>
  <c r="R529" i="3"/>
  <c r="M529" i="3"/>
  <c r="L529" i="3"/>
  <c r="H529" i="3"/>
  <c r="I524" i="3" s="1"/>
  <c r="R528" i="3"/>
  <c r="M528" i="3"/>
  <c r="L528" i="3"/>
  <c r="I528" i="3"/>
  <c r="H528" i="3"/>
  <c r="I523" i="3" s="1"/>
  <c r="R527" i="3"/>
  <c r="M527" i="3"/>
  <c r="L527" i="3"/>
  <c r="H527" i="3"/>
  <c r="I522" i="3" s="1"/>
  <c r="R526" i="3"/>
  <c r="M526" i="3"/>
  <c r="L526" i="3"/>
  <c r="H526" i="3"/>
  <c r="I521" i="3" s="1"/>
  <c r="R525" i="3"/>
  <c r="M525" i="3"/>
  <c r="L525" i="3"/>
  <c r="H525" i="3"/>
  <c r="I520" i="3" s="1"/>
  <c r="R524" i="3"/>
  <c r="M524" i="3"/>
  <c r="L524" i="3"/>
  <c r="H524" i="3"/>
  <c r="R523" i="3"/>
  <c r="M523" i="3"/>
  <c r="L523" i="3"/>
  <c r="H523" i="3"/>
  <c r="I518" i="3" s="1"/>
  <c r="R522" i="3"/>
  <c r="M522" i="3"/>
  <c r="L522" i="3"/>
  <c r="H522" i="3"/>
  <c r="I517" i="3" s="1"/>
  <c r="R521" i="3"/>
  <c r="M521" i="3"/>
  <c r="L521" i="3"/>
  <c r="H521" i="3"/>
  <c r="I516" i="3" s="1"/>
  <c r="R520" i="3"/>
  <c r="M520" i="3"/>
  <c r="L520" i="3"/>
  <c r="H520" i="3"/>
  <c r="I515" i="3" s="1"/>
  <c r="R519" i="3"/>
  <c r="M519" i="3"/>
  <c r="L519" i="3"/>
  <c r="I519" i="3"/>
  <c r="H519" i="3"/>
  <c r="I514" i="3" s="1"/>
  <c r="R518" i="3"/>
  <c r="M518" i="3"/>
  <c r="L518" i="3"/>
  <c r="H518" i="3"/>
  <c r="R517" i="3"/>
  <c r="M517" i="3"/>
  <c r="L517" i="3"/>
  <c r="H517" i="3"/>
  <c r="R516" i="3"/>
  <c r="M516" i="3"/>
  <c r="L516" i="3"/>
  <c r="H516" i="3"/>
  <c r="I511" i="3" s="1"/>
  <c r="R515" i="3"/>
  <c r="M515" i="3"/>
  <c r="L515" i="3"/>
  <c r="H515" i="3"/>
  <c r="R514" i="3"/>
  <c r="H514" i="3"/>
  <c r="I510" i="3" s="1"/>
  <c r="R513" i="3"/>
  <c r="M513" i="3"/>
  <c r="L513" i="3"/>
  <c r="I513" i="3"/>
  <c r="H513" i="3"/>
  <c r="R512" i="3"/>
  <c r="M512" i="3"/>
  <c r="L512" i="3"/>
  <c r="I512" i="3"/>
  <c r="H512" i="3"/>
  <c r="R511" i="3"/>
  <c r="M511" i="3"/>
  <c r="L511" i="3"/>
  <c r="H511" i="3"/>
  <c r="I507" i="3" s="1"/>
  <c r="R510" i="3"/>
  <c r="M510" i="3"/>
  <c r="L510" i="3"/>
  <c r="H510" i="3"/>
  <c r="R509" i="3"/>
  <c r="M509" i="3"/>
  <c r="L509" i="3"/>
  <c r="I509" i="3"/>
  <c r="H509" i="3"/>
  <c r="I505" i="3" s="1"/>
  <c r="R508" i="3"/>
  <c r="M508" i="3"/>
  <c r="L508" i="3"/>
  <c r="I508" i="3"/>
  <c r="H508" i="3"/>
  <c r="R507" i="3"/>
  <c r="M507" i="3"/>
  <c r="L507" i="3"/>
  <c r="H507" i="3"/>
  <c r="I503" i="3" s="1"/>
  <c r="R506" i="3"/>
  <c r="M506" i="3"/>
  <c r="L506" i="3"/>
  <c r="I506" i="3"/>
  <c r="H506" i="3"/>
  <c r="I502" i="3" s="1"/>
  <c r="R505" i="3"/>
  <c r="M505" i="3"/>
  <c r="L505" i="3"/>
  <c r="H505" i="3"/>
  <c r="I501" i="3" s="1"/>
  <c r="R504" i="3"/>
  <c r="M504" i="3"/>
  <c r="L504" i="3"/>
  <c r="I504" i="3"/>
  <c r="H504" i="3"/>
  <c r="I500" i="3" s="1"/>
  <c r="R503" i="3"/>
  <c r="M503" i="3"/>
  <c r="L503" i="3"/>
  <c r="H503" i="3"/>
  <c r="I499" i="3" s="1"/>
  <c r="R502" i="3"/>
  <c r="M502" i="3"/>
  <c r="L502" i="3"/>
  <c r="H502" i="3"/>
  <c r="I498" i="3" s="1"/>
  <c r="R501" i="3"/>
  <c r="M501" i="3"/>
  <c r="L501" i="3"/>
  <c r="H501" i="3"/>
  <c r="I497" i="3" s="1"/>
  <c r="R500" i="3"/>
  <c r="M500" i="3"/>
  <c r="L500" i="3"/>
  <c r="H500" i="3"/>
  <c r="I496" i="3" s="1"/>
  <c r="R499" i="3"/>
  <c r="M499" i="3"/>
  <c r="L499" i="3"/>
  <c r="H499" i="3"/>
  <c r="I495" i="3" s="1"/>
  <c r="R498" i="3"/>
  <c r="M498" i="3"/>
  <c r="L498" i="3"/>
  <c r="H498" i="3"/>
  <c r="I494" i="3" s="1"/>
  <c r="R497" i="3"/>
  <c r="M497" i="3"/>
  <c r="L497" i="3"/>
  <c r="H497" i="3"/>
  <c r="R496" i="3"/>
  <c r="M496" i="3"/>
  <c r="L496" i="3"/>
  <c r="H496" i="3"/>
  <c r="I492" i="3" s="1"/>
  <c r="R495" i="3"/>
  <c r="M495" i="3"/>
  <c r="L495" i="3"/>
  <c r="H495" i="3"/>
  <c r="I491" i="3" s="1"/>
  <c r="R494" i="3"/>
  <c r="M494" i="3"/>
  <c r="L494" i="3"/>
  <c r="H494" i="3"/>
  <c r="R493" i="3"/>
  <c r="M493" i="3"/>
  <c r="L493" i="3"/>
  <c r="I493" i="3"/>
  <c r="H493" i="3"/>
  <c r="I489" i="3" s="1"/>
  <c r="R492" i="3"/>
  <c r="M492" i="3"/>
  <c r="L492" i="3"/>
  <c r="H492" i="3"/>
  <c r="I488" i="3" s="1"/>
  <c r="R491" i="3"/>
  <c r="M491" i="3"/>
  <c r="L491" i="3"/>
  <c r="H491" i="3"/>
  <c r="I487" i="3" s="1"/>
  <c r="R490" i="3"/>
  <c r="M490" i="3"/>
  <c r="L490" i="3"/>
  <c r="I490" i="3"/>
  <c r="H490" i="3"/>
  <c r="I486" i="3" s="1"/>
  <c r="R489" i="3"/>
  <c r="M489" i="3"/>
  <c r="L489" i="3"/>
  <c r="H489" i="3"/>
  <c r="I485" i="3" s="1"/>
  <c r="R488" i="3"/>
  <c r="M488" i="3"/>
  <c r="L488" i="3"/>
  <c r="H488" i="3"/>
  <c r="R487" i="3"/>
  <c r="M487" i="3"/>
  <c r="L487" i="3"/>
  <c r="H487" i="3"/>
  <c r="I484" i="3" s="1"/>
  <c r="R486" i="3"/>
  <c r="M486" i="3"/>
  <c r="L486" i="3"/>
  <c r="H486" i="3"/>
  <c r="I483" i="3" s="1"/>
  <c r="R485" i="3"/>
  <c r="M485" i="3"/>
  <c r="L485" i="3"/>
  <c r="H485" i="3"/>
  <c r="I482" i="3" s="1"/>
  <c r="R484" i="3"/>
  <c r="M484" i="3"/>
  <c r="L484" i="3"/>
  <c r="H484" i="3"/>
  <c r="R483" i="3"/>
  <c r="M483" i="3"/>
  <c r="L483" i="3"/>
  <c r="H483" i="3"/>
  <c r="R482" i="3"/>
  <c r="M482" i="3"/>
  <c r="L482" i="3"/>
  <c r="H482" i="3"/>
  <c r="R481" i="3"/>
  <c r="M481" i="3"/>
  <c r="L481" i="3"/>
  <c r="I481" i="3"/>
  <c r="H481" i="3"/>
  <c r="I480" i="3" s="1"/>
  <c r="R480" i="3"/>
  <c r="M480" i="3"/>
  <c r="L480" i="3"/>
  <c r="H480" i="3"/>
  <c r="I479" i="3" s="1"/>
  <c r="R479" i="3"/>
  <c r="M479" i="3"/>
  <c r="L479" i="3"/>
  <c r="H479" i="3"/>
  <c r="I478" i="3" s="1"/>
  <c r="R478" i="3"/>
  <c r="M478" i="3"/>
  <c r="L478" i="3"/>
  <c r="H478" i="3"/>
  <c r="I477" i="3" s="1"/>
  <c r="R477" i="3"/>
  <c r="M477" i="3"/>
  <c r="L477" i="3"/>
  <c r="H477" i="3"/>
  <c r="R476" i="3"/>
  <c r="M476" i="3"/>
  <c r="L476" i="3"/>
  <c r="I476" i="3"/>
  <c r="H476" i="3"/>
  <c r="I475" i="3" s="1"/>
  <c r="R475" i="3"/>
  <c r="M475" i="3"/>
  <c r="L475" i="3"/>
  <c r="H475" i="3"/>
  <c r="I474" i="3" s="1"/>
  <c r="R474" i="3"/>
  <c r="M474" i="3"/>
  <c r="L474" i="3"/>
  <c r="H474" i="3"/>
  <c r="I473" i="3" s="1"/>
  <c r="R473" i="3"/>
  <c r="M473" i="3"/>
  <c r="L473" i="3"/>
  <c r="H473" i="3"/>
  <c r="I472" i="3" s="1"/>
  <c r="R472" i="3"/>
  <c r="M472" i="3"/>
  <c r="L472" i="3"/>
  <c r="H472" i="3"/>
  <c r="I471" i="3" s="1"/>
  <c r="R471" i="3"/>
  <c r="M471" i="3"/>
  <c r="L471" i="3"/>
  <c r="H471" i="3"/>
  <c r="I470" i="3" s="1"/>
  <c r="R470" i="3"/>
  <c r="M470" i="3"/>
  <c r="L470" i="3"/>
  <c r="H470" i="3"/>
  <c r="I469" i="3" s="1"/>
  <c r="R469" i="3"/>
  <c r="M469" i="3"/>
  <c r="L469" i="3"/>
  <c r="H469" i="3"/>
  <c r="I468" i="3" s="1"/>
  <c r="R468" i="3"/>
  <c r="M468" i="3"/>
  <c r="L468" i="3"/>
  <c r="H468" i="3"/>
  <c r="I467" i="3" s="1"/>
  <c r="R467" i="3"/>
  <c r="M467" i="3"/>
  <c r="L467" i="3"/>
  <c r="H467" i="3"/>
  <c r="I466" i="3" s="1"/>
  <c r="R466" i="3"/>
  <c r="M466" i="3"/>
  <c r="L466" i="3"/>
  <c r="H466" i="3"/>
  <c r="I465" i="3" s="1"/>
  <c r="R465" i="3"/>
  <c r="M465" i="3"/>
  <c r="L465" i="3"/>
  <c r="H465" i="3"/>
  <c r="I464" i="3" s="1"/>
  <c r="R464" i="3"/>
  <c r="M464" i="3"/>
  <c r="L464" i="3"/>
  <c r="H464" i="3"/>
  <c r="I463" i="3" s="1"/>
  <c r="R463" i="3"/>
  <c r="M463" i="3"/>
  <c r="L463" i="3"/>
  <c r="H463" i="3"/>
  <c r="I462" i="3" s="1"/>
  <c r="R462" i="3"/>
  <c r="M462" i="3"/>
  <c r="L462" i="3"/>
  <c r="H462" i="3"/>
  <c r="I461" i="3" s="1"/>
  <c r="R461" i="3"/>
  <c r="M461" i="3"/>
  <c r="L461" i="3"/>
  <c r="H461" i="3"/>
  <c r="R460" i="3"/>
  <c r="M460" i="3"/>
  <c r="L460" i="3"/>
  <c r="I460" i="3"/>
  <c r="H460" i="3"/>
  <c r="R459" i="3"/>
  <c r="M459" i="3"/>
  <c r="L459" i="3"/>
  <c r="I459" i="3"/>
  <c r="H459" i="3"/>
  <c r="I458" i="3" s="1"/>
  <c r="R458" i="3"/>
  <c r="M458" i="3"/>
  <c r="L458" i="3"/>
  <c r="H458" i="3"/>
  <c r="I457" i="3" s="1"/>
  <c r="R457" i="3"/>
  <c r="M457" i="3"/>
  <c r="L457" i="3"/>
  <c r="H457" i="3"/>
  <c r="I456" i="3" s="1"/>
  <c r="R456" i="3"/>
  <c r="M456" i="3"/>
  <c r="L456" i="3"/>
  <c r="H456" i="3"/>
  <c r="R455" i="3"/>
  <c r="M455" i="3"/>
  <c r="L455" i="3"/>
  <c r="I455" i="3"/>
  <c r="H455" i="3"/>
  <c r="I454" i="3" s="1"/>
  <c r="R454" i="3"/>
  <c r="M454" i="3"/>
  <c r="L454" i="3"/>
  <c r="H454" i="3"/>
  <c r="I453" i="3" s="1"/>
  <c r="R453" i="3"/>
  <c r="M453" i="3"/>
  <c r="L453" i="3"/>
  <c r="H453" i="3"/>
  <c r="I452" i="3" s="1"/>
  <c r="R452" i="3"/>
  <c r="M452" i="3"/>
  <c r="L452" i="3"/>
  <c r="H452" i="3"/>
  <c r="I451" i="3" s="1"/>
  <c r="R451" i="3"/>
  <c r="M451" i="3"/>
  <c r="L451" i="3"/>
  <c r="H451" i="3"/>
  <c r="I450" i="3" s="1"/>
  <c r="R450" i="3"/>
  <c r="M450" i="3"/>
  <c r="L450" i="3"/>
  <c r="H450" i="3"/>
  <c r="I449" i="3" s="1"/>
  <c r="R449" i="3"/>
  <c r="M449" i="3"/>
  <c r="L449" i="3"/>
  <c r="H449" i="3"/>
  <c r="R448" i="3"/>
  <c r="M448" i="3"/>
  <c r="L448" i="3"/>
  <c r="I448" i="3"/>
  <c r="H448" i="3"/>
  <c r="I447" i="3" s="1"/>
  <c r="R447" i="3"/>
  <c r="M447" i="3"/>
  <c r="L447" i="3"/>
  <c r="H447" i="3"/>
  <c r="I446" i="3" s="1"/>
  <c r="R446" i="3"/>
  <c r="M446" i="3"/>
  <c r="L446" i="3"/>
  <c r="H446" i="3"/>
  <c r="R445" i="3"/>
  <c r="M445" i="3"/>
  <c r="L445" i="3"/>
  <c r="I445" i="3"/>
  <c r="H445" i="3"/>
  <c r="I444" i="3" s="1"/>
  <c r="R444" i="3"/>
  <c r="M444" i="3"/>
  <c r="L444" i="3"/>
  <c r="H444" i="3"/>
  <c r="I443" i="3" s="1"/>
  <c r="R443" i="3"/>
  <c r="M443" i="3"/>
  <c r="L443" i="3"/>
  <c r="H443" i="3"/>
  <c r="R442" i="3"/>
  <c r="M442" i="3"/>
  <c r="L442" i="3"/>
  <c r="I442" i="3"/>
  <c r="H442" i="3"/>
  <c r="I441" i="3" s="1"/>
  <c r="R441" i="3"/>
  <c r="M441" i="3"/>
  <c r="L441" i="3"/>
  <c r="H441" i="3"/>
  <c r="I440" i="3" s="1"/>
  <c r="R440" i="3"/>
  <c r="M440" i="3"/>
  <c r="L440" i="3"/>
  <c r="H440" i="3"/>
  <c r="R439" i="3"/>
  <c r="M439" i="3"/>
  <c r="L439" i="3"/>
  <c r="I439" i="3"/>
  <c r="H439" i="3"/>
  <c r="I438" i="3" s="1"/>
  <c r="R438" i="3"/>
  <c r="M438" i="3"/>
  <c r="L438" i="3"/>
  <c r="H438" i="3"/>
  <c r="I437" i="3" s="1"/>
  <c r="R437" i="3"/>
  <c r="M437" i="3"/>
  <c r="L437" i="3"/>
  <c r="H437" i="3"/>
  <c r="I436" i="3" s="1"/>
  <c r="R436" i="3"/>
  <c r="M436" i="3"/>
  <c r="L436" i="3"/>
  <c r="H436" i="3"/>
  <c r="I435" i="3" s="1"/>
  <c r="R435" i="3"/>
  <c r="M435" i="3"/>
  <c r="L435" i="3"/>
  <c r="H435" i="3"/>
  <c r="I434" i="3" s="1"/>
  <c r="R434" i="3"/>
  <c r="M434" i="3"/>
  <c r="L434" i="3"/>
  <c r="H434" i="3"/>
  <c r="R433" i="3"/>
  <c r="M433" i="3"/>
  <c r="L433" i="3"/>
  <c r="I433" i="3"/>
  <c r="H433" i="3"/>
  <c r="I432" i="3" s="1"/>
  <c r="R432" i="3"/>
  <c r="M432" i="3"/>
  <c r="L432" i="3"/>
  <c r="H432" i="3"/>
  <c r="I431" i="3" s="1"/>
  <c r="R431" i="3"/>
  <c r="M431" i="3"/>
  <c r="L431" i="3"/>
  <c r="H431" i="3"/>
  <c r="I430" i="3" s="1"/>
  <c r="R430" i="3"/>
  <c r="M430" i="3"/>
  <c r="L430" i="3"/>
  <c r="H430" i="3"/>
  <c r="I429" i="3" s="1"/>
  <c r="R429" i="3"/>
  <c r="M429" i="3"/>
  <c r="L429" i="3"/>
  <c r="H429" i="3"/>
  <c r="I428" i="3" s="1"/>
  <c r="R428" i="3"/>
  <c r="M428" i="3"/>
  <c r="L428" i="3"/>
  <c r="H428" i="3"/>
  <c r="R427" i="3"/>
  <c r="M427" i="3"/>
  <c r="L427" i="3"/>
  <c r="I427" i="3"/>
  <c r="H427" i="3"/>
  <c r="I426" i="3" s="1"/>
  <c r="R426" i="3"/>
  <c r="M426" i="3"/>
  <c r="L426" i="3"/>
  <c r="H426" i="3"/>
  <c r="I425" i="3" s="1"/>
  <c r="R425" i="3"/>
  <c r="M425" i="3"/>
  <c r="L425" i="3"/>
  <c r="H425" i="3"/>
  <c r="I424" i="3" s="1"/>
  <c r="R424" i="3"/>
  <c r="M424" i="3"/>
  <c r="L424" i="3"/>
  <c r="H424" i="3"/>
  <c r="I423" i="3" s="1"/>
  <c r="R423" i="3"/>
  <c r="M423" i="3"/>
  <c r="L423" i="3"/>
  <c r="H423" i="3"/>
  <c r="I422" i="3" s="1"/>
  <c r="R422" i="3"/>
  <c r="M422" i="3"/>
  <c r="L422" i="3"/>
  <c r="H422" i="3"/>
  <c r="I421" i="3" s="1"/>
  <c r="R421" i="3"/>
  <c r="M421" i="3"/>
  <c r="L421" i="3"/>
  <c r="H421" i="3"/>
  <c r="R420" i="3"/>
  <c r="M420" i="3"/>
  <c r="L420" i="3"/>
  <c r="I420" i="3"/>
  <c r="H420" i="3"/>
  <c r="I419" i="3" s="1"/>
  <c r="R419" i="3"/>
  <c r="M419" i="3"/>
  <c r="L419" i="3"/>
  <c r="H419" i="3"/>
  <c r="I418" i="3" s="1"/>
  <c r="R418" i="3"/>
  <c r="M418" i="3"/>
  <c r="L418" i="3"/>
  <c r="H418" i="3"/>
  <c r="I417" i="3" s="1"/>
  <c r="R417" i="3"/>
  <c r="M417" i="3"/>
  <c r="L417" i="3"/>
  <c r="H417" i="3"/>
  <c r="R416" i="3"/>
  <c r="M416" i="3"/>
  <c r="L416" i="3"/>
  <c r="I416" i="3"/>
  <c r="H416" i="3"/>
  <c r="I415" i="3" s="1"/>
  <c r="R415" i="3"/>
  <c r="M415" i="3"/>
  <c r="L415" i="3"/>
  <c r="H415" i="3"/>
  <c r="I414" i="3" s="1"/>
  <c r="R414" i="3"/>
  <c r="M414" i="3"/>
  <c r="L414" i="3"/>
  <c r="H414" i="3"/>
  <c r="R413" i="3"/>
  <c r="M413" i="3"/>
  <c r="L413" i="3"/>
  <c r="I413" i="3"/>
  <c r="H413" i="3"/>
  <c r="I412" i="3" s="1"/>
  <c r="R412" i="3"/>
  <c r="M412" i="3"/>
  <c r="L412" i="3"/>
  <c r="H412" i="3"/>
  <c r="I411" i="3" s="1"/>
  <c r="R411" i="3"/>
  <c r="M411" i="3"/>
  <c r="L411" i="3"/>
  <c r="H411" i="3"/>
  <c r="I410" i="3" s="1"/>
  <c r="R410" i="3"/>
  <c r="M410" i="3"/>
  <c r="L410" i="3"/>
  <c r="H410" i="3"/>
  <c r="I409" i="3" s="1"/>
  <c r="R409" i="3"/>
  <c r="M409" i="3"/>
  <c r="L409" i="3"/>
  <c r="H409" i="3"/>
  <c r="I408" i="3" s="1"/>
  <c r="R408" i="3"/>
  <c r="M408" i="3"/>
  <c r="L408" i="3"/>
  <c r="H408" i="3"/>
  <c r="R407" i="3"/>
  <c r="M407" i="3"/>
  <c r="L407" i="3"/>
  <c r="I407" i="3"/>
  <c r="H407" i="3"/>
  <c r="I406" i="3" s="1"/>
  <c r="R406" i="3"/>
  <c r="M406" i="3"/>
  <c r="L406" i="3"/>
  <c r="H406" i="3"/>
  <c r="I405" i="3" s="1"/>
  <c r="R405" i="3"/>
  <c r="M405" i="3"/>
  <c r="L405" i="3"/>
  <c r="H405" i="3"/>
  <c r="I404" i="3" s="1"/>
  <c r="R404" i="3"/>
  <c r="M404" i="3"/>
  <c r="L404" i="3"/>
  <c r="H404" i="3"/>
  <c r="I403" i="3" s="1"/>
  <c r="R403" i="3"/>
  <c r="M403" i="3"/>
  <c r="L403" i="3"/>
  <c r="H403" i="3"/>
  <c r="I402" i="3" s="1"/>
  <c r="R402" i="3"/>
  <c r="M402" i="3"/>
  <c r="L402" i="3"/>
  <c r="H402" i="3"/>
  <c r="R401" i="3"/>
  <c r="M401" i="3"/>
  <c r="L401" i="3"/>
  <c r="I401" i="3"/>
  <c r="H401" i="3"/>
  <c r="I400" i="3" s="1"/>
  <c r="R400" i="3"/>
  <c r="M400" i="3"/>
  <c r="L400" i="3"/>
  <c r="H400" i="3"/>
  <c r="I399" i="3" s="1"/>
  <c r="R399" i="3"/>
  <c r="M399" i="3"/>
  <c r="L399" i="3"/>
  <c r="H399" i="3"/>
  <c r="I398" i="3" s="1"/>
  <c r="R398" i="3"/>
  <c r="M398" i="3"/>
  <c r="L398" i="3"/>
  <c r="H398" i="3"/>
  <c r="I397" i="3" s="1"/>
  <c r="R397" i="3"/>
  <c r="M397" i="3"/>
  <c r="L397" i="3"/>
  <c r="H397" i="3"/>
  <c r="I396" i="3" s="1"/>
  <c r="R396" i="3"/>
  <c r="M396" i="3"/>
  <c r="L396" i="3"/>
  <c r="K396" i="3"/>
  <c r="H396" i="3"/>
  <c r="I395" i="3" s="1"/>
  <c r="R395" i="3"/>
  <c r="K395" i="3"/>
  <c r="L394" i="3" s="1"/>
  <c r="H395" i="3"/>
  <c r="R394" i="3"/>
  <c r="M394" i="3"/>
  <c r="K394" i="3"/>
  <c r="L393" i="3" s="1"/>
  <c r="I394" i="3"/>
  <c r="H394" i="3"/>
  <c r="I393" i="3" s="1"/>
  <c r="R393" i="3"/>
  <c r="M393" i="3"/>
  <c r="H393" i="3"/>
  <c r="R392" i="3"/>
  <c r="M392" i="3"/>
  <c r="L392" i="3"/>
  <c r="I392" i="3"/>
  <c r="H392" i="3"/>
  <c r="I391" i="3" s="1"/>
  <c r="R391" i="3"/>
  <c r="M391" i="3"/>
  <c r="L391" i="3"/>
  <c r="H391" i="3"/>
  <c r="I390" i="3" s="1"/>
  <c r="R390" i="3"/>
  <c r="M390" i="3"/>
  <c r="L390" i="3"/>
  <c r="H390" i="3"/>
  <c r="I389" i="3" s="1"/>
  <c r="R389" i="3"/>
  <c r="M389" i="3"/>
  <c r="L389" i="3"/>
  <c r="H389" i="3"/>
  <c r="R388" i="3"/>
  <c r="M388" i="3"/>
  <c r="L388" i="3"/>
  <c r="I388" i="3"/>
  <c r="H388" i="3"/>
  <c r="I387" i="3" s="1"/>
  <c r="R387" i="3"/>
  <c r="M387" i="3"/>
  <c r="L387" i="3"/>
  <c r="H387" i="3"/>
  <c r="I386" i="3" s="1"/>
  <c r="R386" i="3"/>
  <c r="M386" i="3"/>
  <c r="L386" i="3"/>
  <c r="H386" i="3"/>
  <c r="I385" i="3" s="1"/>
  <c r="R385" i="3"/>
  <c r="M385" i="3"/>
  <c r="L385" i="3"/>
  <c r="H385" i="3"/>
  <c r="I384" i="3" s="1"/>
  <c r="R384" i="3"/>
  <c r="M384" i="3"/>
  <c r="L384" i="3"/>
  <c r="H384" i="3"/>
  <c r="I383" i="3" s="1"/>
  <c r="R383" i="3"/>
  <c r="M383" i="3"/>
  <c r="L383" i="3"/>
  <c r="H383" i="3"/>
  <c r="I382" i="3" s="1"/>
  <c r="R382" i="3"/>
  <c r="M382" i="3"/>
  <c r="L382" i="3"/>
  <c r="H382" i="3"/>
  <c r="I381" i="3" s="1"/>
  <c r="R381" i="3"/>
  <c r="M381" i="3"/>
  <c r="L381" i="3"/>
  <c r="H381" i="3"/>
  <c r="I380" i="3" s="1"/>
  <c r="R380" i="3"/>
  <c r="M380" i="3"/>
  <c r="L380" i="3"/>
  <c r="H380" i="3"/>
  <c r="I379" i="3" s="1"/>
  <c r="R379" i="3"/>
  <c r="M379" i="3"/>
  <c r="L379" i="3"/>
  <c r="H379" i="3"/>
  <c r="I378" i="3" s="1"/>
  <c r="R378" i="3"/>
  <c r="M378" i="3"/>
  <c r="L378" i="3"/>
  <c r="H378" i="3"/>
  <c r="I377" i="3" s="1"/>
  <c r="R377" i="3"/>
  <c r="M377" i="3"/>
  <c r="L377" i="3"/>
  <c r="H377" i="3"/>
  <c r="I376" i="3" s="1"/>
  <c r="R376" i="3"/>
  <c r="M376" i="3"/>
  <c r="L376" i="3"/>
  <c r="H376" i="3"/>
  <c r="I375" i="3" s="1"/>
  <c r="R375" i="3"/>
  <c r="M375" i="3"/>
  <c r="L375" i="3"/>
  <c r="H375" i="3"/>
  <c r="I374" i="3" s="1"/>
  <c r="R374" i="3"/>
  <c r="M374" i="3"/>
  <c r="L374" i="3"/>
  <c r="H374" i="3"/>
  <c r="I373" i="3" s="1"/>
  <c r="R373" i="3"/>
  <c r="M373" i="3"/>
  <c r="L373" i="3"/>
  <c r="H373" i="3"/>
  <c r="I372" i="3" s="1"/>
  <c r="R372" i="3"/>
  <c r="M372" i="3"/>
  <c r="L372" i="3"/>
  <c r="H372" i="3"/>
  <c r="R371" i="3"/>
  <c r="M371" i="3"/>
  <c r="L371" i="3"/>
  <c r="I371" i="3"/>
  <c r="H371" i="3"/>
  <c r="I370" i="3" s="1"/>
  <c r="R370" i="3"/>
  <c r="M370" i="3"/>
  <c r="L370" i="3"/>
  <c r="H370" i="3"/>
  <c r="I369" i="3" s="1"/>
  <c r="R369" i="3"/>
  <c r="M369" i="3"/>
  <c r="L369" i="3"/>
  <c r="H369" i="3"/>
  <c r="I368" i="3" s="1"/>
  <c r="R368" i="3"/>
  <c r="M368" i="3"/>
  <c r="L368" i="3"/>
  <c r="H368" i="3"/>
  <c r="I367" i="3" s="1"/>
  <c r="R367" i="3"/>
  <c r="M367" i="3"/>
  <c r="L367" i="3"/>
  <c r="H367" i="3"/>
  <c r="R366" i="3"/>
  <c r="M366" i="3"/>
  <c r="L366" i="3"/>
  <c r="I366" i="3"/>
  <c r="H366" i="3"/>
  <c r="I365" i="3" s="1"/>
  <c r="R365" i="3"/>
  <c r="M365" i="3"/>
  <c r="L365" i="3"/>
  <c r="H365" i="3"/>
  <c r="I364" i="3" s="1"/>
  <c r="R364" i="3"/>
  <c r="M364" i="3"/>
  <c r="L364" i="3"/>
  <c r="H364" i="3"/>
  <c r="R363" i="3"/>
  <c r="M363" i="3"/>
  <c r="L363" i="3"/>
  <c r="I363" i="3"/>
  <c r="H363" i="3"/>
  <c r="I362" i="3" s="1"/>
  <c r="R362" i="3"/>
  <c r="M362" i="3"/>
  <c r="L362" i="3"/>
  <c r="H362" i="3"/>
  <c r="I361" i="3" s="1"/>
  <c r="R361" i="3"/>
  <c r="M361" i="3"/>
  <c r="L361" i="3"/>
  <c r="H361" i="3"/>
  <c r="R360" i="3"/>
  <c r="I360" i="3"/>
  <c r="H360" i="3"/>
  <c r="I359" i="3" s="1"/>
  <c r="R359" i="3"/>
  <c r="H359" i="3"/>
  <c r="I358" i="3" s="1"/>
  <c r="R358" i="3"/>
  <c r="M358" i="3"/>
  <c r="L358" i="3"/>
  <c r="H358" i="3"/>
  <c r="I357" i="3" s="1"/>
  <c r="R357" i="3"/>
  <c r="M357" i="3"/>
  <c r="L357" i="3"/>
  <c r="H357" i="3"/>
  <c r="R356" i="3"/>
  <c r="M356" i="3"/>
  <c r="L356" i="3"/>
  <c r="I356" i="3"/>
  <c r="H356" i="3"/>
  <c r="R355" i="3"/>
  <c r="M355" i="3"/>
  <c r="L355" i="3"/>
  <c r="I355" i="3"/>
  <c r="H355" i="3"/>
  <c r="I354" i="3" s="1"/>
  <c r="R354" i="3"/>
  <c r="M354" i="3"/>
  <c r="L354" i="3"/>
  <c r="H354" i="3"/>
  <c r="I353" i="3" s="1"/>
  <c r="R353" i="3"/>
  <c r="M353" i="3"/>
  <c r="L353" i="3"/>
  <c r="H353" i="3"/>
  <c r="I352" i="3" s="1"/>
  <c r="R352" i="3"/>
  <c r="M352" i="3"/>
  <c r="L352" i="3"/>
  <c r="H352" i="3"/>
  <c r="I351" i="3" s="1"/>
  <c r="R351" i="3"/>
  <c r="M351" i="3"/>
  <c r="L351" i="3"/>
  <c r="H351" i="3"/>
  <c r="I350" i="3" s="1"/>
  <c r="R350" i="3"/>
  <c r="M350" i="3"/>
  <c r="L350" i="3"/>
  <c r="H350" i="3"/>
  <c r="I349" i="3" s="1"/>
  <c r="R349" i="3"/>
  <c r="M349" i="3"/>
  <c r="L349" i="3"/>
  <c r="H349" i="3"/>
  <c r="I348" i="3" s="1"/>
  <c r="R348" i="3"/>
  <c r="M348" i="3"/>
  <c r="L348" i="3"/>
  <c r="H348" i="3"/>
  <c r="I347" i="3" s="1"/>
  <c r="R347" i="3"/>
  <c r="M347" i="3"/>
  <c r="L347" i="3"/>
  <c r="H347" i="3"/>
  <c r="I346" i="3" s="1"/>
  <c r="R346" i="3"/>
  <c r="M346" i="3"/>
  <c r="L346" i="3"/>
  <c r="H346" i="3"/>
  <c r="I345" i="3" s="1"/>
  <c r="R345" i="3"/>
  <c r="M345" i="3"/>
  <c r="L345" i="3"/>
  <c r="H345" i="3"/>
  <c r="I344" i="3" s="1"/>
  <c r="R344" i="3"/>
  <c r="M344" i="3"/>
  <c r="L344" i="3"/>
  <c r="H344" i="3"/>
  <c r="I343" i="3" s="1"/>
  <c r="R343" i="3"/>
  <c r="M343" i="3"/>
  <c r="L343" i="3"/>
  <c r="H343" i="3"/>
  <c r="I342" i="3" s="1"/>
  <c r="R342" i="3"/>
  <c r="M342" i="3"/>
  <c r="L342" i="3"/>
  <c r="H342" i="3"/>
  <c r="I341" i="3" s="1"/>
  <c r="R341" i="3"/>
  <c r="M341" i="3"/>
  <c r="L341" i="3"/>
  <c r="H341" i="3"/>
  <c r="R340" i="3"/>
  <c r="M340" i="3"/>
  <c r="L340" i="3"/>
  <c r="I340" i="3"/>
  <c r="H340" i="3"/>
  <c r="I339" i="3" s="1"/>
  <c r="R339" i="3"/>
  <c r="M339" i="3"/>
  <c r="L339" i="3"/>
  <c r="H339" i="3"/>
  <c r="I338" i="3" s="1"/>
  <c r="R338" i="3"/>
  <c r="M338" i="3"/>
  <c r="L338" i="3"/>
  <c r="H338" i="3"/>
  <c r="I337" i="3" s="1"/>
  <c r="R337" i="3"/>
  <c r="M337" i="3"/>
  <c r="L337" i="3"/>
  <c r="H337" i="3"/>
  <c r="I336" i="3" s="1"/>
  <c r="R336" i="3"/>
  <c r="M336" i="3"/>
  <c r="L336" i="3"/>
  <c r="H336" i="3"/>
  <c r="I335" i="3" s="1"/>
  <c r="R335" i="3"/>
  <c r="M335" i="3"/>
  <c r="L335" i="3"/>
  <c r="H335" i="3"/>
  <c r="I334" i="3" s="1"/>
  <c r="R334" i="3"/>
  <c r="M334" i="3"/>
  <c r="L334" i="3"/>
  <c r="H334" i="3"/>
  <c r="R333" i="3"/>
  <c r="M333" i="3"/>
  <c r="L333" i="3"/>
  <c r="I333" i="3"/>
  <c r="H333" i="3"/>
  <c r="I332" i="3" s="1"/>
  <c r="R332" i="3"/>
  <c r="M332" i="3"/>
  <c r="L332" i="3"/>
  <c r="H332" i="3"/>
  <c r="I331" i="3" s="1"/>
  <c r="R331" i="3"/>
  <c r="M331" i="3"/>
  <c r="L331" i="3"/>
  <c r="H331" i="3"/>
  <c r="I330" i="3" s="1"/>
  <c r="R330" i="3"/>
  <c r="M330" i="3"/>
  <c r="L330" i="3"/>
  <c r="H330" i="3"/>
  <c r="I329" i="3" s="1"/>
  <c r="R329" i="3"/>
  <c r="M329" i="3"/>
  <c r="L329" i="3"/>
  <c r="H329" i="3"/>
  <c r="I328" i="3" s="1"/>
  <c r="R328" i="3"/>
  <c r="M328" i="3"/>
  <c r="L328" i="3"/>
  <c r="H328" i="3"/>
  <c r="I327" i="3" s="1"/>
  <c r="R327" i="3"/>
  <c r="M327" i="3"/>
  <c r="L327" i="3"/>
  <c r="H327" i="3"/>
  <c r="I326" i="3" s="1"/>
  <c r="R326" i="3"/>
  <c r="M326" i="3"/>
  <c r="L326" i="3"/>
  <c r="H326" i="3"/>
  <c r="I325" i="3" s="1"/>
  <c r="R325" i="3"/>
  <c r="M325" i="3"/>
  <c r="L325" i="3"/>
  <c r="H325" i="3"/>
  <c r="R324" i="3"/>
  <c r="M324" i="3"/>
  <c r="L324" i="3"/>
  <c r="I324" i="3"/>
  <c r="H324" i="3"/>
  <c r="I323" i="3" s="1"/>
  <c r="R323" i="3"/>
  <c r="M323" i="3"/>
  <c r="L323" i="3"/>
  <c r="H323" i="3"/>
  <c r="I322" i="3" s="1"/>
  <c r="R322" i="3"/>
  <c r="M322" i="3"/>
  <c r="L322" i="3"/>
  <c r="H322" i="3"/>
  <c r="I321" i="3" s="1"/>
  <c r="R321" i="3"/>
  <c r="M321" i="3"/>
  <c r="L321" i="3"/>
  <c r="H321" i="3"/>
  <c r="R320" i="3"/>
  <c r="M320" i="3"/>
  <c r="L320" i="3"/>
  <c r="I320" i="3"/>
  <c r="H320" i="3"/>
  <c r="R319" i="3"/>
  <c r="M319" i="3"/>
  <c r="L319" i="3"/>
  <c r="I319" i="3"/>
  <c r="H319" i="3"/>
  <c r="I318" i="3" s="1"/>
  <c r="R318" i="3"/>
  <c r="M318" i="3"/>
  <c r="L318" i="3"/>
  <c r="H318" i="3"/>
  <c r="R317" i="3"/>
  <c r="M317" i="3"/>
  <c r="L317" i="3"/>
  <c r="I317" i="3"/>
  <c r="H317" i="3"/>
  <c r="I316" i="3" s="1"/>
  <c r="R316" i="3"/>
  <c r="M316" i="3"/>
  <c r="L316" i="3"/>
  <c r="H316" i="3"/>
  <c r="I315" i="3" s="1"/>
  <c r="R315" i="3"/>
  <c r="M315" i="3"/>
  <c r="L315" i="3"/>
  <c r="H315" i="3"/>
  <c r="I314" i="3" s="1"/>
  <c r="R314" i="3"/>
  <c r="M314" i="3"/>
  <c r="L314" i="3"/>
  <c r="H314" i="3"/>
  <c r="I313" i="3" s="1"/>
  <c r="R313" i="3"/>
  <c r="M313" i="3"/>
  <c r="L313" i="3"/>
  <c r="H313" i="3"/>
  <c r="I312" i="3" s="1"/>
  <c r="R312" i="3"/>
  <c r="M312" i="3"/>
  <c r="L312" i="3"/>
  <c r="H312" i="3"/>
  <c r="I311" i="3" s="1"/>
  <c r="R311" i="3"/>
  <c r="M311" i="3"/>
  <c r="L311" i="3"/>
  <c r="H311" i="3"/>
  <c r="I310" i="3" s="1"/>
  <c r="R310" i="3"/>
  <c r="M310" i="3"/>
  <c r="L310" i="3"/>
  <c r="K310" i="3"/>
  <c r="M309" i="3" s="1"/>
  <c r="H310" i="3"/>
  <c r="I309" i="3" s="1"/>
  <c r="R309" i="3"/>
  <c r="H309" i="3"/>
  <c r="I308" i="3" s="1"/>
  <c r="R308" i="3"/>
  <c r="M308" i="3"/>
  <c r="L308" i="3"/>
  <c r="H308" i="3"/>
  <c r="I307" i="3" s="1"/>
  <c r="R307" i="3"/>
  <c r="M307" i="3"/>
  <c r="L307" i="3"/>
  <c r="H307" i="3"/>
  <c r="I306" i="3" s="1"/>
  <c r="R306" i="3"/>
  <c r="M306" i="3"/>
  <c r="L306" i="3"/>
  <c r="H306" i="3"/>
  <c r="R305" i="3"/>
  <c r="M305" i="3"/>
  <c r="L305" i="3"/>
  <c r="I305" i="3"/>
  <c r="H305" i="3"/>
  <c r="I304" i="3" s="1"/>
  <c r="R304" i="3"/>
  <c r="M304" i="3"/>
  <c r="L304" i="3"/>
  <c r="H304" i="3"/>
  <c r="I303" i="3" s="1"/>
  <c r="R303" i="3"/>
  <c r="M303" i="3"/>
  <c r="L303" i="3"/>
  <c r="H303" i="3"/>
  <c r="I302" i="3" s="1"/>
  <c r="R302" i="3"/>
  <c r="M302" i="3"/>
  <c r="L302" i="3"/>
  <c r="H302" i="3"/>
  <c r="I301" i="3" s="1"/>
  <c r="R301" i="3"/>
  <c r="M301" i="3"/>
  <c r="L301" i="3"/>
  <c r="H301" i="3"/>
  <c r="I300" i="3" s="1"/>
  <c r="R300" i="3"/>
  <c r="M300" i="3"/>
  <c r="L300" i="3"/>
  <c r="H300" i="3"/>
  <c r="R299" i="3"/>
  <c r="M299" i="3"/>
  <c r="L299" i="3"/>
  <c r="I299" i="3"/>
  <c r="H299" i="3"/>
  <c r="I298" i="3" s="1"/>
  <c r="R298" i="3"/>
  <c r="M298" i="3"/>
  <c r="L298" i="3"/>
  <c r="H298" i="3"/>
  <c r="I297" i="3" s="1"/>
  <c r="R297" i="3"/>
  <c r="M297" i="3"/>
  <c r="L297" i="3"/>
  <c r="H297" i="3"/>
  <c r="I296" i="3" s="1"/>
  <c r="R296" i="3"/>
  <c r="M296" i="3"/>
  <c r="L296" i="3"/>
  <c r="H296" i="3"/>
  <c r="R295" i="3"/>
  <c r="M295" i="3"/>
  <c r="L295" i="3"/>
  <c r="I295" i="3"/>
  <c r="H295" i="3"/>
  <c r="I294" i="3" s="1"/>
  <c r="R294" i="3"/>
  <c r="M294" i="3"/>
  <c r="L294" i="3"/>
  <c r="H294" i="3"/>
  <c r="I293" i="3" s="1"/>
  <c r="R293" i="3"/>
  <c r="M293" i="3"/>
  <c r="L293" i="3"/>
  <c r="H293" i="3"/>
  <c r="R292" i="3"/>
  <c r="M292" i="3"/>
  <c r="L292" i="3"/>
  <c r="I292" i="3"/>
  <c r="H292" i="3"/>
  <c r="I291" i="3" s="1"/>
  <c r="R291" i="3"/>
  <c r="M291" i="3"/>
  <c r="L291" i="3"/>
  <c r="H291" i="3"/>
  <c r="I290" i="3" s="1"/>
  <c r="R290" i="3"/>
  <c r="M290" i="3"/>
  <c r="L290" i="3"/>
  <c r="H290" i="3"/>
  <c r="I289" i="3" s="1"/>
  <c r="R289" i="3"/>
  <c r="H289" i="3"/>
  <c r="R288" i="3"/>
  <c r="M288" i="3"/>
  <c r="L288" i="3"/>
  <c r="I288" i="3"/>
  <c r="H288" i="3"/>
  <c r="I287" i="3" s="1"/>
  <c r="R287" i="3"/>
  <c r="M287" i="3"/>
  <c r="L287" i="3"/>
  <c r="H287" i="3"/>
  <c r="I286" i="3" s="1"/>
  <c r="R286" i="3"/>
  <c r="M286" i="3"/>
  <c r="L286" i="3"/>
  <c r="H286" i="3"/>
  <c r="I285" i="3" s="1"/>
  <c r="R285" i="3"/>
  <c r="M285" i="3"/>
  <c r="L285" i="3"/>
  <c r="H285" i="3"/>
  <c r="I284" i="3" s="1"/>
  <c r="R284" i="3"/>
  <c r="M284" i="3"/>
  <c r="L284" i="3"/>
  <c r="H284" i="3"/>
  <c r="I283" i="3" s="1"/>
  <c r="R283" i="3"/>
  <c r="M283" i="3"/>
  <c r="L283" i="3"/>
  <c r="H283" i="3"/>
  <c r="I282" i="3" s="1"/>
  <c r="R282" i="3"/>
  <c r="M282" i="3"/>
  <c r="L282" i="3"/>
  <c r="H282" i="3"/>
  <c r="I281" i="3" s="1"/>
  <c r="R281" i="3"/>
  <c r="M281" i="3"/>
  <c r="L281" i="3"/>
  <c r="H281" i="3"/>
  <c r="I280" i="3" s="1"/>
  <c r="R280" i="3"/>
  <c r="M280" i="3"/>
  <c r="L280" i="3"/>
  <c r="H280" i="3"/>
  <c r="I279" i="3" s="1"/>
  <c r="R279" i="3"/>
  <c r="M279" i="3"/>
  <c r="L279" i="3"/>
  <c r="H279" i="3"/>
  <c r="I278" i="3" s="1"/>
  <c r="R278" i="3"/>
  <c r="H278" i="3"/>
  <c r="I277" i="3" s="1"/>
  <c r="R277" i="3"/>
  <c r="M277" i="3"/>
  <c r="L277" i="3"/>
  <c r="H277" i="3"/>
  <c r="I276" i="3" s="1"/>
  <c r="R276" i="3"/>
  <c r="M276" i="3"/>
  <c r="L276" i="3"/>
  <c r="H276" i="3"/>
  <c r="I275" i="3" s="1"/>
  <c r="R275" i="3"/>
  <c r="M275" i="3"/>
  <c r="L275" i="3"/>
  <c r="H275" i="3"/>
  <c r="I274" i="3" s="1"/>
  <c r="R274" i="3"/>
  <c r="H274" i="3"/>
  <c r="I273" i="3" s="1"/>
  <c r="R273" i="3"/>
  <c r="M273" i="3"/>
  <c r="L273" i="3"/>
  <c r="H273" i="3"/>
  <c r="I272" i="3" s="1"/>
  <c r="R272" i="3"/>
  <c r="M272" i="3"/>
  <c r="L272" i="3"/>
  <c r="H272" i="3"/>
  <c r="I271" i="3" s="1"/>
  <c r="R271" i="3"/>
  <c r="M271" i="3"/>
  <c r="L271" i="3"/>
  <c r="H271" i="3"/>
  <c r="I270" i="3" s="1"/>
  <c r="R270" i="3"/>
  <c r="M270" i="3"/>
  <c r="L270" i="3"/>
  <c r="H270" i="3"/>
  <c r="I269" i="3" s="1"/>
  <c r="R269" i="3"/>
  <c r="H269" i="3"/>
  <c r="I268" i="3" s="1"/>
  <c r="R268" i="3"/>
  <c r="M268" i="3"/>
  <c r="L268" i="3"/>
  <c r="H268" i="3"/>
  <c r="I267" i="3" s="1"/>
  <c r="R267" i="3"/>
  <c r="M267" i="3"/>
  <c r="L267" i="3"/>
  <c r="H267" i="3"/>
  <c r="I266" i="3" s="1"/>
  <c r="R266" i="3"/>
  <c r="M266" i="3"/>
  <c r="L266" i="3"/>
  <c r="H266" i="3"/>
  <c r="R265" i="3"/>
  <c r="M265" i="3"/>
  <c r="L265" i="3"/>
  <c r="I265" i="3"/>
  <c r="H265" i="3"/>
  <c r="I264" i="3" s="1"/>
  <c r="R264" i="3"/>
  <c r="M264" i="3"/>
  <c r="L264" i="3"/>
  <c r="H264" i="3"/>
  <c r="I263" i="3" s="1"/>
  <c r="R263" i="3"/>
  <c r="M263" i="3"/>
  <c r="L263" i="3"/>
  <c r="H263" i="3"/>
  <c r="I262" i="3" s="1"/>
  <c r="R262" i="3"/>
  <c r="M262" i="3"/>
  <c r="L262" i="3"/>
  <c r="H262" i="3"/>
  <c r="R261" i="3"/>
  <c r="M261" i="3"/>
  <c r="L261" i="3"/>
  <c r="I261" i="3"/>
  <c r="H261" i="3"/>
  <c r="I260" i="3" s="1"/>
  <c r="R260" i="3"/>
  <c r="M260" i="3"/>
  <c r="L260" i="3"/>
  <c r="H260" i="3"/>
  <c r="I259" i="3" s="1"/>
  <c r="R259" i="3"/>
  <c r="M259" i="3"/>
  <c r="L259" i="3"/>
  <c r="H259" i="3"/>
  <c r="I258" i="3" s="1"/>
  <c r="R258" i="3"/>
  <c r="M258" i="3"/>
  <c r="L258" i="3"/>
  <c r="H258" i="3"/>
  <c r="I257" i="3" s="1"/>
  <c r="R257" i="3"/>
  <c r="M257" i="3"/>
  <c r="L257" i="3"/>
  <c r="H257" i="3"/>
  <c r="I256" i="3" s="1"/>
  <c r="R256" i="3"/>
  <c r="M256" i="3"/>
  <c r="L256" i="3"/>
  <c r="H256" i="3"/>
  <c r="R255" i="3"/>
  <c r="M255" i="3"/>
  <c r="L255" i="3"/>
  <c r="I255" i="3"/>
  <c r="H255" i="3"/>
  <c r="I254" i="3" s="1"/>
  <c r="R254" i="3"/>
  <c r="M254" i="3"/>
  <c r="L254" i="3"/>
  <c r="H254" i="3"/>
  <c r="I253" i="3" s="1"/>
  <c r="R253" i="3"/>
  <c r="M253" i="3"/>
  <c r="L253" i="3"/>
  <c r="H253" i="3"/>
  <c r="I252" i="3" s="1"/>
  <c r="R252" i="3"/>
  <c r="M252" i="3"/>
  <c r="L252" i="3"/>
  <c r="H252" i="3"/>
  <c r="I251" i="3" s="1"/>
  <c r="R251" i="3"/>
  <c r="M251" i="3"/>
  <c r="L251" i="3"/>
  <c r="H251" i="3"/>
  <c r="I250" i="3" s="1"/>
  <c r="R250" i="3"/>
  <c r="M250" i="3"/>
  <c r="L250" i="3"/>
  <c r="H250" i="3"/>
  <c r="I249" i="3" s="1"/>
  <c r="R249" i="3"/>
  <c r="M249" i="3"/>
  <c r="L249" i="3"/>
  <c r="H249" i="3"/>
  <c r="I248" i="3" s="1"/>
  <c r="R248" i="3"/>
  <c r="M248" i="3"/>
  <c r="L248" i="3"/>
  <c r="H248" i="3"/>
  <c r="I247" i="3" s="1"/>
  <c r="R247" i="3"/>
  <c r="M247" i="3"/>
  <c r="L247" i="3"/>
  <c r="H247" i="3"/>
  <c r="I246" i="3" s="1"/>
  <c r="R246" i="3"/>
  <c r="M246" i="3"/>
  <c r="L246" i="3"/>
  <c r="H246" i="3"/>
  <c r="I245" i="3" s="1"/>
  <c r="R245" i="3"/>
  <c r="M245" i="3"/>
  <c r="L245" i="3"/>
  <c r="H245" i="3"/>
  <c r="I244" i="3" s="1"/>
  <c r="R244" i="3"/>
  <c r="M244" i="3"/>
  <c r="L244" i="3"/>
  <c r="H244" i="3"/>
  <c r="I243" i="3" s="1"/>
  <c r="R243" i="3"/>
  <c r="M243" i="3"/>
  <c r="L243" i="3"/>
  <c r="H243" i="3"/>
  <c r="I242" i="3" s="1"/>
  <c r="R242" i="3"/>
  <c r="M242" i="3"/>
  <c r="L242" i="3"/>
  <c r="H242" i="3"/>
  <c r="I241" i="3" s="1"/>
  <c r="R241" i="3"/>
  <c r="M241" i="3"/>
  <c r="L241" i="3"/>
  <c r="H241" i="3"/>
  <c r="I240" i="3" s="1"/>
  <c r="R240" i="3"/>
  <c r="M240" i="3"/>
  <c r="L240" i="3"/>
  <c r="H240" i="3"/>
  <c r="I239" i="3" s="1"/>
  <c r="R239" i="3"/>
  <c r="M239" i="3"/>
  <c r="L239" i="3"/>
  <c r="H239" i="3"/>
  <c r="I238" i="3" s="1"/>
  <c r="R238" i="3"/>
  <c r="M238" i="3"/>
  <c r="L238" i="3"/>
  <c r="H238" i="3"/>
  <c r="I237" i="3" s="1"/>
  <c r="R237" i="3"/>
  <c r="M237" i="3"/>
  <c r="L237" i="3"/>
  <c r="H237" i="3"/>
  <c r="R236" i="3"/>
  <c r="M236" i="3"/>
  <c r="L236" i="3"/>
  <c r="I236" i="3"/>
  <c r="H236" i="3"/>
  <c r="I235" i="3" s="1"/>
  <c r="R235" i="3"/>
  <c r="M235" i="3"/>
  <c r="L235" i="3"/>
  <c r="H235" i="3"/>
  <c r="I234" i="3" s="1"/>
  <c r="R234" i="3"/>
  <c r="M234" i="3"/>
  <c r="L234" i="3"/>
  <c r="H234" i="3"/>
  <c r="I233" i="3" s="1"/>
  <c r="R233" i="3"/>
  <c r="M233" i="3"/>
  <c r="L233" i="3"/>
  <c r="H233" i="3"/>
  <c r="I232" i="3" s="1"/>
  <c r="R232" i="3"/>
  <c r="M232" i="3"/>
  <c r="L232" i="3"/>
  <c r="H232" i="3"/>
  <c r="I231" i="3" s="1"/>
  <c r="R231" i="3"/>
  <c r="M231" i="3"/>
  <c r="L231" i="3"/>
  <c r="H231" i="3"/>
  <c r="I230" i="3" s="1"/>
  <c r="R230" i="3"/>
  <c r="M230" i="3"/>
  <c r="L230" i="3"/>
  <c r="H230" i="3"/>
  <c r="R229" i="3"/>
  <c r="M229" i="3"/>
  <c r="L229" i="3"/>
  <c r="I229" i="3"/>
  <c r="H229" i="3"/>
  <c r="I228" i="3" s="1"/>
  <c r="R228" i="3"/>
  <c r="M228" i="3"/>
  <c r="L228" i="3"/>
  <c r="H228" i="3"/>
  <c r="I227" i="3" s="1"/>
  <c r="R227" i="3"/>
  <c r="M227" i="3"/>
  <c r="L227" i="3"/>
  <c r="H227" i="3"/>
  <c r="R226" i="3"/>
  <c r="M226" i="3"/>
  <c r="L226" i="3"/>
  <c r="I226" i="3"/>
  <c r="H226" i="3"/>
  <c r="I225" i="3" s="1"/>
  <c r="R225" i="3"/>
  <c r="M225" i="3"/>
  <c r="L225" i="3"/>
  <c r="H225" i="3"/>
  <c r="I224" i="3" s="1"/>
  <c r="R224" i="3"/>
  <c r="M224" i="3"/>
  <c r="L224" i="3"/>
  <c r="H224" i="3"/>
  <c r="I223" i="3" s="1"/>
  <c r="R223" i="3"/>
  <c r="M223" i="3"/>
  <c r="L223" i="3"/>
  <c r="H223" i="3"/>
  <c r="I222" i="3" s="1"/>
  <c r="R222" i="3"/>
  <c r="M222" i="3"/>
  <c r="L222" i="3"/>
  <c r="H222" i="3"/>
  <c r="I221" i="3" s="1"/>
  <c r="R221" i="3"/>
  <c r="M221" i="3"/>
  <c r="L221" i="3"/>
  <c r="H221" i="3"/>
  <c r="I220" i="3" s="1"/>
  <c r="R220" i="3"/>
  <c r="M220" i="3"/>
  <c r="L220" i="3"/>
  <c r="H220" i="3"/>
  <c r="I219" i="3" s="1"/>
  <c r="R219" i="3"/>
  <c r="M219" i="3"/>
  <c r="L219" i="3"/>
  <c r="H219" i="3"/>
  <c r="I218" i="3" s="1"/>
  <c r="R218" i="3"/>
  <c r="M218" i="3"/>
  <c r="L218" i="3"/>
  <c r="H218" i="3"/>
  <c r="I217" i="3" s="1"/>
  <c r="R217" i="3"/>
  <c r="M217" i="3"/>
  <c r="L217" i="3"/>
  <c r="H217" i="3"/>
  <c r="I216" i="3" s="1"/>
  <c r="R216" i="3"/>
  <c r="M216" i="3"/>
  <c r="L216" i="3"/>
  <c r="H216" i="3"/>
  <c r="I215" i="3" s="1"/>
  <c r="R215" i="3"/>
  <c r="M215" i="3"/>
  <c r="L215" i="3"/>
  <c r="H215" i="3"/>
  <c r="I214" i="3" s="1"/>
  <c r="R214" i="3"/>
  <c r="M214" i="3"/>
  <c r="L214" i="3"/>
  <c r="H214" i="3"/>
  <c r="I213" i="3" s="1"/>
  <c r="R213" i="3"/>
  <c r="M213" i="3"/>
  <c r="L213" i="3"/>
  <c r="H213" i="3"/>
  <c r="I212" i="3" s="1"/>
  <c r="R212" i="3"/>
  <c r="M212" i="3"/>
  <c r="L212" i="3"/>
  <c r="H212" i="3"/>
  <c r="R211" i="3"/>
  <c r="M211" i="3"/>
  <c r="L211" i="3"/>
  <c r="I211" i="3"/>
  <c r="H211" i="3"/>
  <c r="R210" i="3"/>
  <c r="M210" i="3"/>
  <c r="L210" i="3"/>
  <c r="I210" i="3"/>
  <c r="H210" i="3"/>
  <c r="I209" i="3" s="1"/>
  <c r="R209" i="3"/>
  <c r="M209" i="3"/>
  <c r="L209" i="3"/>
  <c r="H209" i="3"/>
  <c r="I208" i="3" s="1"/>
  <c r="R208" i="3"/>
  <c r="M208" i="3"/>
  <c r="L208" i="3"/>
  <c r="H208" i="3"/>
  <c r="I207" i="3" s="1"/>
  <c r="R207" i="3"/>
  <c r="M207" i="3"/>
  <c r="L207" i="3"/>
  <c r="H207" i="3"/>
  <c r="I206" i="3" s="1"/>
  <c r="R206" i="3"/>
  <c r="M206" i="3"/>
  <c r="L206" i="3"/>
  <c r="H206" i="3"/>
  <c r="I205" i="3" s="1"/>
  <c r="R205" i="3"/>
  <c r="M205" i="3"/>
  <c r="L205" i="3"/>
  <c r="H205" i="3"/>
  <c r="I204" i="3" s="1"/>
  <c r="R204" i="3"/>
  <c r="M204" i="3"/>
  <c r="L204" i="3"/>
  <c r="H204" i="3"/>
  <c r="I203" i="3" s="1"/>
  <c r="R203" i="3"/>
  <c r="M203" i="3"/>
  <c r="L203" i="3"/>
  <c r="H203" i="3"/>
  <c r="I202" i="3" s="1"/>
  <c r="R202" i="3"/>
  <c r="M202" i="3"/>
  <c r="L202" i="3"/>
  <c r="H202" i="3"/>
  <c r="R201" i="3"/>
  <c r="M201" i="3"/>
  <c r="L201" i="3"/>
  <c r="I201" i="3"/>
  <c r="H201" i="3"/>
  <c r="R200" i="3"/>
  <c r="M200" i="3"/>
  <c r="L200" i="3"/>
  <c r="I200" i="3"/>
  <c r="H200" i="3"/>
  <c r="I199" i="3" s="1"/>
  <c r="R199" i="3"/>
  <c r="M199" i="3"/>
  <c r="L199" i="3"/>
  <c r="H199" i="3"/>
  <c r="I198" i="3" s="1"/>
  <c r="R198" i="3"/>
  <c r="M198" i="3"/>
  <c r="L198" i="3"/>
  <c r="H198" i="3"/>
  <c r="I197" i="3" s="1"/>
  <c r="R197" i="3"/>
  <c r="H197" i="3"/>
  <c r="I196" i="3" s="1"/>
  <c r="R196" i="3"/>
  <c r="M196" i="3"/>
  <c r="L196" i="3"/>
  <c r="H196" i="3"/>
  <c r="I195" i="3" s="1"/>
  <c r="R195" i="3"/>
  <c r="M195" i="3"/>
  <c r="L195" i="3"/>
  <c r="H195" i="3"/>
  <c r="I194" i="3" s="1"/>
  <c r="R194" i="3"/>
  <c r="M194" i="3"/>
  <c r="L194" i="3"/>
  <c r="H194" i="3"/>
  <c r="I193" i="3" s="1"/>
  <c r="R193" i="3"/>
  <c r="M193" i="3"/>
  <c r="L193" i="3"/>
  <c r="H193" i="3"/>
  <c r="I192" i="3" s="1"/>
  <c r="R192" i="3"/>
  <c r="M192" i="3"/>
  <c r="L192" i="3"/>
  <c r="H192" i="3"/>
  <c r="I191" i="3" s="1"/>
  <c r="R191" i="3"/>
  <c r="M191" i="3"/>
  <c r="L191" i="3"/>
  <c r="H191" i="3"/>
  <c r="I190" i="3" s="1"/>
  <c r="R190" i="3"/>
  <c r="M190" i="3"/>
  <c r="L190" i="3"/>
  <c r="H190" i="3"/>
  <c r="I189" i="3" s="1"/>
  <c r="R189" i="3"/>
  <c r="M189" i="3"/>
  <c r="L189" i="3"/>
  <c r="H189" i="3"/>
  <c r="I188" i="3" s="1"/>
  <c r="R188" i="3"/>
  <c r="M188" i="3"/>
  <c r="L188" i="3"/>
  <c r="H188" i="3"/>
  <c r="I187" i="3" s="1"/>
  <c r="R187" i="3"/>
  <c r="M187" i="3"/>
  <c r="L187" i="3"/>
  <c r="H187" i="3"/>
  <c r="I186" i="3" s="1"/>
  <c r="R186" i="3"/>
  <c r="M186" i="3"/>
  <c r="L186" i="3"/>
  <c r="H186" i="3"/>
  <c r="I185" i="3" s="1"/>
  <c r="R185" i="3"/>
  <c r="M185" i="3"/>
  <c r="L185" i="3"/>
  <c r="H185" i="3"/>
  <c r="I184" i="3" s="1"/>
  <c r="R184" i="3"/>
  <c r="M184" i="3"/>
  <c r="L184" i="3"/>
  <c r="H184" i="3"/>
  <c r="I183" i="3" s="1"/>
  <c r="R183" i="3"/>
  <c r="M183" i="3"/>
  <c r="L183" i="3"/>
  <c r="H183" i="3"/>
  <c r="I182" i="3" s="1"/>
  <c r="R182" i="3"/>
  <c r="M182" i="3"/>
  <c r="L182" i="3"/>
  <c r="H182" i="3"/>
  <c r="I181" i="3" s="1"/>
  <c r="R181" i="3"/>
  <c r="M181" i="3"/>
  <c r="L181" i="3"/>
  <c r="H181" i="3"/>
  <c r="I180" i="3" s="1"/>
  <c r="R180" i="3"/>
  <c r="H180" i="3"/>
  <c r="I179" i="3" s="1"/>
  <c r="R179" i="3"/>
  <c r="M179" i="3"/>
  <c r="L179" i="3"/>
  <c r="H179" i="3"/>
  <c r="I178" i="3" s="1"/>
  <c r="R178" i="3"/>
  <c r="M178" i="3"/>
  <c r="L178" i="3"/>
  <c r="H178" i="3"/>
  <c r="I177" i="3" s="1"/>
  <c r="R177" i="3"/>
  <c r="M177" i="3"/>
  <c r="L177" i="3"/>
  <c r="H177" i="3"/>
  <c r="I176" i="3" s="1"/>
  <c r="R176" i="3"/>
  <c r="M176" i="3"/>
  <c r="L176" i="3"/>
  <c r="H176" i="3"/>
  <c r="R175" i="3"/>
  <c r="M175" i="3"/>
  <c r="L175" i="3"/>
  <c r="I175" i="3"/>
  <c r="H175" i="3"/>
  <c r="I174" i="3" s="1"/>
  <c r="R174" i="3"/>
  <c r="H174" i="3"/>
  <c r="I173" i="3" s="1"/>
  <c r="R173" i="3"/>
  <c r="M173" i="3"/>
  <c r="L173" i="3"/>
  <c r="H173" i="3"/>
  <c r="I172" i="3" s="1"/>
  <c r="R172" i="3"/>
  <c r="M172" i="3"/>
  <c r="L172" i="3"/>
  <c r="H172" i="3"/>
  <c r="R171" i="3"/>
  <c r="M171" i="3"/>
  <c r="L171" i="3"/>
  <c r="I171" i="3"/>
  <c r="H171" i="3"/>
  <c r="I170" i="3" s="1"/>
  <c r="R170" i="3"/>
  <c r="M170" i="3"/>
  <c r="L170" i="3"/>
  <c r="K170" i="3"/>
  <c r="L169" i="3" s="1"/>
  <c r="H170" i="3"/>
  <c r="I169" i="3" s="1"/>
  <c r="R169" i="3"/>
  <c r="M169" i="3"/>
  <c r="H169" i="3"/>
  <c r="R168" i="3"/>
  <c r="M168" i="3"/>
  <c r="L168" i="3"/>
  <c r="I168" i="3"/>
  <c r="H168" i="3"/>
  <c r="R167" i="3"/>
  <c r="M167" i="3"/>
  <c r="L167" i="3"/>
  <c r="I167" i="3"/>
  <c r="H167" i="3"/>
  <c r="I166" i="3" s="1"/>
  <c r="R166" i="3"/>
  <c r="M166" i="3"/>
  <c r="L166" i="3"/>
  <c r="H166" i="3"/>
  <c r="I165" i="3" s="1"/>
  <c r="R165" i="3"/>
  <c r="M165" i="3"/>
  <c r="L165" i="3"/>
  <c r="H165" i="3"/>
  <c r="I164" i="3" s="1"/>
  <c r="R164" i="3"/>
  <c r="M164" i="3"/>
  <c r="L164" i="3"/>
  <c r="H164" i="3"/>
  <c r="I163" i="3" s="1"/>
  <c r="R163" i="3"/>
  <c r="M163" i="3"/>
  <c r="L163" i="3"/>
  <c r="H163" i="3"/>
  <c r="I162" i="3" s="1"/>
  <c r="R162" i="3"/>
  <c r="M162" i="3"/>
  <c r="L162" i="3"/>
  <c r="H162" i="3"/>
  <c r="I161" i="3" s="1"/>
  <c r="R161" i="3"/>
  <c r="M161" i="3"/>
  <c r="L161" i="3"/>
  <c r="H161" i="3"/>
  <c r="I160" i="3" s="1"/>
  <c r="R160" i="3"/>
  <c r="M160" i="3"/>
  <c r="L160" i="3"/>
  <c r="H160" i="3"/>
  <c r="I159" i="3" s="1"/>
  <c r="R159" i="3"/>
  <c r="M159" i="3"/>
  <c r="L159" i="3"/>
  <c r="K159" i="3"/>
  <c r="L158" i="3" s="1"/>
  <c r="H159" i="3"/>
  <c r="I158" i="3" s="1"/>
  <c r="R158" i="3"/>
  <c r="M158" i="3"/>
  <c r="H158" i="3"/>
  <c r="I157" i="3" s="1"/>
  <c r="R157" i="3"/>
  <c r="M157" i="3"/>
  <c r="L157" i="3"/>
  <c r="H157" i="3"/>
  <c r="I156" i="3" s="1"/>
  <c r="R156" i="3"/>
  <c r="M156" i="3"/>
  <c r="L156" i="3"/>
  <c r="H156" i="3"/>
  <c r="I155" i="3" s="1"/>
  <c r="R155" i="3"/>
  <c r="M155" i="3"/>
  <c r="L155" i="3"/>
  <c r="H155" i="3"/>
  <c r="I154" i="3" s="1"/>
  <c r="R154" i="3"/>
  <c r="H154" i="3"/>
  <c r="I153" i="3" s="1"/>
  <c r="R153" i="3"/>
  <c r="M153" i="3"/>
  <c r="L153" i="3"/>
  <c r="H153" i="3"/>
  <c r="I152" i="3" s="1"/>
  <c r="R152" i="3"/>
  <c r="M152" i="3"/>
  <c r="L152" i="3"/>
  <c r="H152" i="3"/>
  <c r="I151" i="3" s="1"/>
  <c r="R151" i="3"/>
  <c r="M151" i="3"/>
  <c r="L151" i="3"/>
  <c r="H151" i="3"/>
  <c r="I150" i="3" s="1"/>
  <c r="R150" i="3"/>
  <c r="M150" i="3"/>
  <c r="L150" i="3"/>
  <c r="H150" i="3"/>
  <c r="R149" i="3"/>
  <c r="M149" i="3"/>
  <c r="L149" i="3"/>
  <c r="I149" i="3"/>
  <c r="H149" i="3"/>
  <c r="R148" i="3"/>
  <c r="M148" i="3"/>
  <c r="L148" i="3"/>
  <c r="I148" i="3"/>
  <c r="H148" i="3"/>
  <c r="I147" i="3" s="1"/>
  <c r="R147" i="3"/>
  <c r="M147" i="3"/>
  <c r="L147" i="3"/>
  <c r="H147" i="3"/>
  <c r="I146" i="3" s="1"/>
  <c r="R146" i="3"/>
  <c r="M146" i="3"/>
  <c r="L146" i="3"/>
  <c r="H146" i="3"/>
  <c r="R145" i="3"/>
  <c r="M145" i="3"/>
  <c r="L145" i="3"/>
  <c r="I145" i="3"/>
  <c r="H145" i="3"/>
  <c r="I144" i="3" s="1"/>
  <c r="R144" i="3"/>
  <c r="M144" i="3"/>
  <c r="L144" i="3"/>
  <c r="H144" i="3"/>
  <c r="I143" i="3" s="1"/>
  <c r="R143" i="3"/>
  <c r="M143" i="3"/>
  <c r="L143" i="3"/>
  <c r="H143" i="3"/>
  <c r="R142" i="3"/>
  <c r="M142" i="3"/>
  <c r="L142" i="3"/>
  <c r="I142" i="3"/>
  <c r="H142" i="3"/>
  <c r="I141" i="3" s="1"/>
  <c r="R141" i="3"/>
  <c r="L141" i="3"/>
  <c r="H141" i="3"/>
  <c r="I140" i="3" s="1"/>
  <c r="R140" i="3"/>
  <c r="M140" i="3"/>
  <c r="L140" i="3"/>
  <c r="H140" i="3"/>
  <c r="I139" i="3" s="1"/>
  <c r="R139" i="3"/>
  <c r="M139" i="3"/>
  <c r="L139" i="3"/>
  <c r="H139" i="3"/>
  <c r="R138" i="3"/>
  <c r="M138" i="3"/>
  <c r="L138" i="3"/>
  <c r="I138" i="3"/>
  <c r="H138" i="3"/>
  <c r="I137" i="3" s="1"/>
  <c r="R137" i="3"/>
  <c r="M137" i="3"/>
  <c r="L137" i="3"/>
  <c r="H137" i="3"/>
  <c r="I136" i="3" s="1"/>
  <c r="R136" i="3"/>
  <c r="M136" i="3"/>
  <c r="L136" i="3"/>
  <c r="H136" i="3"/>
  <c r="I135" i="3" s="1"/>
  <c r="R135" i="3"/>
  <c r="M135" i="3"/>
  <c r="L135" i="3"/>
  <c r="H135" i="3"/>
  <c r="I134" i="3" s="1"/>
  <c r="R134" i="3"/>
  <c r="M134" i="3"/>
  <c r="L134" i="3"/>
  <c r="H134" i="3"/>
  <c r="I133" i="3" s="1"/>
  <c r="R133" i="3"/>
  <c r="M133" i="3"/>
  <c r="L133" i="3"/>
  <c r="H133" i="3"/>
  <c r="R132" i="3"/>
  <c r="M132" i="3"/>
  <c r="L132" i="3"/>
  <c r="I132" i="3"/>
  <c r="H132" i="3"/>
  <c r="I131" i="3" s="1"/>
  <c r="R131" i="3"/>
  <c r="M131" i="3"/>
  <c r="L131" i="3"/>
  <c r="H131" i="3"/>
  <c r="I130" i="3" s="1"/>
  <c r="R130" i="3"/>
  <c r="M130" i="3"/>
  <c r="L130" i="3"/>
  <c r="H130" i="3"/>
  <c r="I129" i="3" s="1"/>
  <c r="R129" i="3"/>
  <c r="M129" i="3"/>
  <c r="L129" i="3"/>
  <c r="H129" i="3"/>
  <c r="I128" i="3" s="1"/>
  <c r="R128" i="3"/>
  <c r="M128" i="3"/>
  <c r="L128" i="3"/>
  <c r="H128" i="3"/>
  <c r="I127" i="3" s="1"/>
  <c r="R127" i="3"/>
  <c r="M127" i="3"/>
  <c r="L127" i="3"/>
  <c r="H127" i="3"/>
  <c r="R126" i="3"/>
  <c r="M126" i="3"/>
  <c r="L126" i="3"/>
  <c r="I126" i="3"/>
  <c r="H126" i="3"/>
  <c r="I125" i="3" s="1"/>
  <c r="R125" i="3"/>
  <c r="M125" i="3"/>
  <c r="L125" i="3"/>
  <c r="H125" i="3"/>
  <c r="I124" i="3" s="1"/>
  <c r="R124" i="3"/>
  <c r="M124" i="3"/>
  <c r="L124" i="3"/>
  <c r="H124" i="3"/>
  <c r="I123" i="3" s="1"/>
  <c r="R123" i="3"/>
  <c r="M123" i="3"/>
  <c r="L123" i="3"/>
  <c r="H123" i="3"/>
  <c r="I122" i="3" s="1"/>
  <c r="R122" i="3"/>
  <c r="M122" i="3"/>
  <c r="L122" i="3"/>
  <c r="H122" i="3"/>
  <c r="I121" i="3" s="1"/>
  <c r="R121" i="3"/>
  <c r="M121" i="3"/>
  <c r="L121" i="3"/>
  <c r="H121" i="3"/>
  <c r="I120" i="3" s="1"/>
  <c r="R120" i="3"/>
  <c r="M120" i="3"/>
  <c r="L120" i="3"/>
  <c r="H120" i="3"/>
  <c r="R119" i="3"/>
  <c r="M119" i="3"/>
  <c r="L119" i="3"/>
  <c r="I119" i="3"/>
  <c r="H119" i="3"/>
  <c r="R118" i="3"/>
  <c r="M118" i="3"/>
  <c r="L118" i="3"/>
  <c r="I118" i="3"/>
  <c r="H118" i="3"/>
  <c r="I117" i="3" s="1"/>
  <c r="R117" i="3"/>
  <c r="M117" i="3"/>
  <c r="L117" i="3"/>
  <c r="H117" i="3"/>
  <c r="I116" i="3" s="1"/>
  <c r="R116" i="3"/>
  <c r="M116" i="3"/>
  <c r="L116" i="3"/>
  <c r="H116" i="3"/>
  <c r="I115" i="3" s="1"/>
  <c r="R115" i="3"/>
  <c r="M115" i="3"/>
  <c r="L115" i="3"/>
  <c r="H115" i="3"/>
  <c r="I114" i="3" s="1"/>
  <c r="R114" i="3"/>
  <c r="M114" i="3"/>
  <c r="L114" i="3"/>
  <c r="H114" i="3"/>
  <c r="R113" i="3"/>
  <c r="M113" i="3"/>
  <c r="L113" i="3"/>
  <c r="I113" i="3"/>
  <c r="H113" i="3"/>
  <c r="I112" i="3" s="1"/>
  <c r="R112" i="3"/>
  <c r="M112" i="3"/>
  <c r="L112" i="3"/>
  <c r="H112" i="3"/>
  <c r="I111" i="3" s="1"/>
  <c r="R111" i="3"/>
  <c r="M111" i="3"/>
  <c r="L111" i="3"/>
  <c r="H111" i="3"/>
  <c r="I110" i="3" s="1"/>
  <c r="R110" i="3"/>
  <c r="M110" i="3"/>
  <c r="L110" i="3"/>
  <c r="H110" i="3"/>
  <c r="I109" i="3" s="1"/>
  <c r="R109" i="3"/>
  <c r="M109" i="3"/>
  <c r="L109" i="3"/>
  <c r="H109" i="3"/>
  <c r="I108" i="3" s="1"/>
  <c r="R108" i="3"/>
  <c r="M108" i="3"/>
  <c r="L108" i="3"/>
  <c r="H108" i="3"/>
  <c r="I107" i="3" s="1"/>
  <c r="R107" i="3"/>
  <c r="H107" i="3"/>
  <c r="I106" i="3" s="1"/>
  <c r="R106" i="3"/>
  <c r="H106" i="3"/>
  <c r="R105" i="3"/>
  <c r="M105" i="3"/>
  <c r="L105" i="3"/>
  <c r="I105" i="3"/>
  <c r="H105" i="3"/>
  <c r="I104" i="3" s="1"/>
  <c r="R104" i="3"/>
  <c r="M104" i="3"/>
  <c r="L104" i="3"/>
  <c r="H104" i="3"/>
  <c r="I103" i="3" s="1"/>
  <c r="R103" i="3"/>
  <c r="M103" i="3"/>
  <c r="L103" i="3"/>
  <c r="H103" i="3"/>
  <c r="R102" i="3"/>
  <c r="M102" i="3"/>
  <c r="L102" i="3"/>
  <c r="I102" i="3"/>
  <c r="H102" i="3"/>
  <c r="I101" i="3" s="1"/>
  <c r="R101" i="3"/>
  <c r="M101" i="3"/>
  <c r="L101" i="3"/>
  <c r="H101" i="3"/>
  <c r="I100" i="3" s="1"/>
  <c r="R100" i="3"/>
  <c r="M100" i="3"/>
  <c r="L100" i="3"/>
  <c r="H100" i="3"/>
  <c r="R99" i="3"/>
  <c r="M99" i="3"/>
  <c r="L99" i="3"/>
  <c r="I99" i="3"/>
  <c r="H99" i="3"/>
  <c r="I98" i="3" s="1"/>
  <c r="R98" i="3"/>
  <c r="M98" i="3"/>
  <c r="L98" i="3"/>
  <c r="H98" i="3"/>
  <c r="I97" i="3" s="1"/>
  <c r="R97" i="3"/>
  <c r="M97" i="3"/>
  <c r="L97" i="3"/>
  <c r="H97" i="3"/>
  <c r="I96" i="3" s="1"/>
  <c r="R96" i="3"/>
  <c r="M96" i="3"/>
  <c r="L96" i="3"/>
  <c r="H96" i="3"/>
  <c r="I95" i="3" s="1"/>
  <c r="R95" i="3"/>
  <c r="M95" i="3"/>
  <c r="L95" i="3"/>
  <c r="H95" i="3"/>
  <c r="I94" i="3" s="1"/>
  <c r="R94" i="3"/>
  <c r="M94" i="3"/>
  <c r="L94" i="3"/>
  <c r="H94" i="3"/>
  <c r="I93" i="3" s="1"/>
  <c r="R93" i="3"/>
  <c r="M93" i="3"/>
  <c r="L93" i="3"/>
  <c r="H93" i="3"/>
  <c r="I92" i="3" s="1"/>
  <c r="R92" i="3"/>
  <c r="M92" i="3"/>
  <c r="L92" i="3"/>
  <c r="H92" i="3"/>
  <c r="I91" i="3" s="1"/>
  <c r="R91" i="3"/>
  <c r="M91" i="3"/>
  <c r="L91" i="3"/>
  <c r="H91" i="3"/>
  <c r="I90" i="3" s="1"/>
  <c r="R90" i="3"/>
  <c r="M90" i="3"/>
  <c r="L90" i="3"/>
  <c r="H90" i="3"/>
  <c r="I89" i="3" s="1"/>
  <c r="R89" i="3"/>
  <c r="M89" i="3"/>
  <c r="L89" i="3"/>
  <c r="H89" i="3"/>
  <c r="I88" i="3" s="1"/>
  <c r="R88" i="3"/>
  <c r="M88" i="3"/>
  <c r="L88" i="3"/>
  <c r="H88" i="3"/>
  <c r="I87" i="3" s="1"/>
  <c r="R87" i="3"/>
  <c r="M87" i="3"/>
  <c r="L87" i="3"/>
  <c r="H87" i="3"/>
  <c r="I86" i="3" s="1"/>
  <c r="R86" i="3"/>
  <c r="M86" i="3"/>
  <c r="L86" i="3"/>
  <c r="H86" i="3"/>
  <c r="I85" i="3" s="1"/>
  <c r="R85" i="3"/>
  <c r="M85" i="3"/>
  <c r="L85" i="3"/>
  <c r="H85" i="3"/>
  <c r="R84" i="3"/>
  <c r="M84" i="3"/>
  <c r="L84" i="3"/>
  <c r="I84" i="3"/>
  <c r="H84" i="3"/>
  <c r="I83" i="3" s="1"/>
  <c r="R83" i="3"/>
  <c r="M83" i="3"/>
  <c r="L83" i="3"/>
  <c r="H83" i="3"/>
  <c r="I82" i="3" s="1"/>
  <c r="R82" i="3"/>
  <c r="M82" i="3"/>
  <c r="L82" i="3"/>
  <c r="H82" i="3"/>
  <c r="I81" i="3" s="1"/>
  <c r="R81" i="3"/>
  <c r="M81" i="3"/>
  <c r="L81" i="3"/>
  <c r="H81" i="3"/>
  <c r="I80" i="3" s="1"/>
  <c r="R80" i="3"/>
  <c r="M80" i="3"/>
  <c r="L80" i="3"/>
  <c r="H80" i="3"/>
  <c r="I79" i="3" s="1"/>
  <c r="R79" i="3"/>
  <c r="M79" i="3"/>
  <c r="L79" i="3"/>
  <c r="H79" i="3"/>
  <c r="I78" i="3" s="1"/>
  <c r="R78" i="3"/>
  <c r="M78" i="3"/>
  <c r="L78" i="3"/>
  <c r="H78" i="3"/>
  <c r="I77" i="3" s="1"/>
  <c r="R77" i="3"/>
  <c r="M77" i="3"/>
  <c r="L77" i="3"/>
  <c r="H77" i="3"/>
  <c r="I76" i="3" s="1"/>
  <c r="R76" i="3"/>
  <c r="M76" i="3"/>
  <c r="L76" i="3"/>
  <c r="H76" i="3"/>
  <c r="I75" i="3" s="1"/>
  <c r="R75" i="3"/>
  <c r="M75" i="3"/>
  <c r="L75" i="3"/>
  <c r="H75" i="3"/>
  <c r="I74" i="3" s="1"/>
  <c r="R74" i="3"/>
  <c r="M74" i="3"/>
  <c r="L74" i="3"/>
  <c r="H74" i="3"/>
  <c r="I73" i="3" s="1"/>
  <c r="R73" i="3"/>
  <c r="M73" i="3"/>
  <c r="L73" i="3"/>
  <c r="H73" i="3"/>
  <c r="I72" i="3" s="1"/>
  <c r="R72" i="3"/>
  <c r="M72" i="3"/>
  <c r="L72" i="3"/>
  <c r="H72" i="3"/>
  <c r="I71" i="3" s="1"/>
  <c r="R71" i="3"/>
  <c r="M71" i="3"/>
  <c r="L71" i="3"/>
  <c r="H71" i="3"/>
  <c r="I70" i="3" s="1"/>
  <c r="R70" i="3"/>
  <c r="M70" i="3"/>
  <c r="L70" i="3"/>
  <c r="H70" i="3"/>
  <c r="I69" i="3" s="1"/>
  <c r="R69" i="3"/>
  <c r="M69" i="3"/>
  <c r="L69" i="3"/>
  <c r="H69" i="3"/>
  <c r="R68" i="3"/>
  <c r="M68" i="3"/>
  <c r="L68" i="3"/>
  <c r="I68" i="3"/>
  <c r="H68" i="3"/>
  <c r="R67" i="3"/>
  <c r="M67" i="3"/>
  <c r="L67" i="3"/>
  <c r="I67" i="3"/>
  <c r="H67" i="3"/>
  <c r="I66" i="3" s="1"/>
  <c r="R66" i="3"/>
  <c r="M66" i="3"/>
  <c r="L66" i="3"/>
  <c r="H66" i="3"/>
  <c r="I65" i="3" s="1"/>
  <c r="R65" i="3"/>
  <c r="M65" i="3"/>
  <c r="L65" i="3"/>
  <c r="H65" i="3"/>
  <c r="I64" i="3" s="1"/>
  <c r="R64" i="3"/>
  <c r="M64" i="3"/>
  <c r="L64" i="3"/>
  <c r="H64" i="3"/>
  <c r="I63" i="3" s="1"/>
  <c r="R63" i="3"/>
  <c r="M63" i="3"/>
  <c r="L63" i="3"/>
  <c r="H63" i="3"/>
  <c r="I62" i="3" s="1"/>
  <c r="R62" i="3"/>
  <c r="M62" i="3"/>
  <c r="L62" i="3"/>
  <c r="H62" i="3"/>
  <c r="R61" i="3"/>
  <c r="M61" i="3"/>
  <c r="L61" i="3"/>
  <c r="I61" i="3"/>
  <c r="H61" i="3"/>
  <c r="I60" i="3" s="1"/>
  <c r="R60" i="3"/>
  <c r="M60" i="3"/>
  <c r="L60" i="3"/>
  <c r="H60" i="3"/>
  <c r="I59" i="3" s="1"/>
  <c r="R59" i="3"/>
  <c r="M59" i="3"/>
  <c r="L59" i="3"/>
  <c r="H59" i="3"/>
  <c r="I58" i="3" s="1"/>
  <c r="R58" i="3"/>
  <c r="M58" i="3"/>
  <c r="L58" i="3"/>
  <c r="H58" i="3"/>
  <c r="I57" i="3" s="1"/>
  <c r="R57" i="3"/>
  <c r="M57" i="3"/>
  <c r="L57" i="3"/>
  <c r="H57" i="3"/>
  <c r="I56" i="3" s="1"/>
  <c r="R56" i="3"/>
  <c r="M56" i="3"/>
  <c r="L56" i="3"/>
  <c r="H56" i="3"/>
  <c r="I55" i="3" s="1"/>
  <c r="R55" i="3"/>
  <c r="M55" i="3"/>
  <c r="L55" i="3"/>
  <c r="H55" i="3"/>
  <c r="I54" i="3" s="1"/>
  <c r="R54" i="3"/>
  <c r="M54" i="3"/>
  <c r="L54" i="3"/>
  <c r="H54" i="3"/>
  <c r="I53" i="3" s="1"/>
  <c r="R53" i="3"/>
  <c r="M53" i="3"/>
  <c r="L53" i="3"/>
  <c r="K53" i="3"/>
  <c r="H53" i="3"/>
  <c r="I52" i="3" s="1"/>
  <c r="R52" i="3"/>
  <c r="H52" i="3"/>
  <c r="I51" i="3" s="1"/>
  <c r="R51" i="3"/>
  <c r="M51" i="3"/>
  <c r="L51" i="3"/>
  <c r="H51" i="3"/>
  <c r="I50" i="3" s="1"/>
  <c r="R50" i="3"/>
  <c r="M50" i="3"/>
  <c r="L50" i="3"/>
  <c r="H50" i="3"/>
  <c r="I49" i="3" s="1"/>
  <c r="R49" i="3"/>
  <c r="M49" i="3"/>
  <c r="L49" i="3"/>
  <c r="H49" i="3"/>
  <c r="R48" i="3"/>
  <c r="M48" i="3"/>
  <c r="L48" i="3"/>
  <c r="I48" i="3"/>
  <c r="H48" i="3"/>
  <c r="I47" i="3" s="1"/>
  <c r="R47" i="3"/>
  <c r="M47" i="3"/>
  <c r="L47" i="3"/>
  <c r="H47" i="3"/>
  <c r="I46" i="3" s="1"/>
  <c r="R46" i="3"/>
  <c r="M46" i="3"/>
  <c r="L46" i="3"/>
  <c r="H46" i="3"/>
  <c r="R45" i="3"/>
  <c r="M45" i="3"/>
  <c r="L45" i="3"/>
  <c r="I45" i="3"/>
  <c r="H45" i="3"/>
  <c r="I44" i="3" s="1"/>
  <c r="R44" i="3"/>
  <c r="M44" i="3"/>
  <c r="L44" i="3"/>
  <c r="H44" i="3"/>
  <c r="I43" i="3" s="1"/>
  <c r="R43" i="3"/>
  <c r="M43" i="3"/>
  <c r="L43" i="3"/>
  <c r="H43" i="3"/>
  <c r="I42" i="3" s="1"/>
  <c r="R42" i="3"/>
  <c r="M42" i="3"/>
  <c r="L42" i="3"/>
  <c r="H42" i="3"/>
  <c r="I41" i="3" s="1"/>
  <c r="R41" i="3"/>
  <c r="M41" i="3"/>
  <c r="L41" i="3"/>
  <c r="H41" i="3"/>
  <c r="I40" i="3" s="1"/>
  <c r="R40" i="3"/>
  <c r="M40" i="3"/>
  <c r="L40" i="3"/>
  <c r="H40" i="3"/>
  <c r="I39" i="3" s="1"/>
  <c r="R39" i="3"/>
  <c r="M39" i="3"/>
  <c r="L39" i="3"/>
  <c r="H39" i="3"/>
  <c r="R38" i="3"/>
  <c r="M38" i="3"/>
  <c r="L38" i="3"/>
  <c r="I38" i="3"/>
  <c r="H38" i="3"/>
  <c r="I37" i="3" s="1"/>
  <c r="R37" i="3"/>
  <c r="M37" i="3"/>
  <c r="L37" i="3"/>
  <c r="H37" i="3"/>
  <c r="I36" i="3" s="1"/>
  <c r="R36" i="3"/>
  <c r="M36" i="3"/>
  <c r="L36" i="3"/>
  <c r="H36" i="3"/>
  <c r="I35" i="3" s="1"/>
  <c r="R35" i="3"/>
  <c r="M35" i="3"/>
  <c r="L35" i="3"/>
  <c r="H35" i="3"/>
  <c r="I34" i="3" s="1"/>
  <c r="R34" i="3"/>
  <c r="M34" i="3"/>
  <c r="L34" i="3"/>
  <c r="H34" i="3"/>
  <c r="R33" i="3"/>
  <c r="M33" i="3"/>
  <c r="L33" i="3"/>
  <c r="I33" i="3"/>
  <c r="H33" i="3"/>
  <c r="I32" i="3" s="1"/>
  <c r="R32" i="3"/>
  <c r="M32" i="3"/>
  <c r="L32" i="3"/>
  <c r="H32" i="3"/>
  <c r="I31" i="3" s="1"/>
  <c r="R31" i="3"/>
  <c r="M31" i="3"/>
  <c r="L31" i="3"/>
  <c r="H31" i="3"/>
  <c r="I30" i="3" s="1"/>
  <c r="R30" i="3"/>
  <c r="M30" i="3"/>
  <c r="L30" i="3"/>
  <c r="H30" i="3"/>
  <c r="I29" i="3" s="1"/>
  <c r="R29" i="3"/>
  <c r="M29" i="3"/>
  <c r="L29" i="3"/>
  <c r="H29" i="3"/>
  <c r="I28" i="3" s="1"/>
  <c r="R28" i="3"/>
  <c r="M28" i="3"/>
  <c r="L28" i="3"/>
  <c r="H28" i="3"/>
  <c r="I27" i="3" s="1"/>
  <c r="R27" i="3"/>
  <c r="M27" i="3"/>
  <c r="L27" i="3"/>
  <c r="H27" i="3"/>
  <c r="I26" i="3" s="1"/>
  <c r="R26" i="3"/>
  <c r="M26" i="3"/>
  <c r="L26" i="3"/>
  <c r="H26" i="3"/>
  <c r="I25" i="3" s="1"/>
  <c r="R25" i="3"/>
  <c r="M25" i="3"/>
  <c r="L25" i="3"/>
  <c r="H25" i="3"/>
  <c r="I24" i="3" s="1"/>
  <c r="R24" i="3"/>
  <c r="M24" i="3"/>
  <c r="L24" i="3"/>
  <c r="H24" i="3"/>
  <c r="R23" i="3"/>
  <c r="M23" i="3"/>
  <c r="L23" i="3"/>
  <c r="I23" i="3"/>
  <c r="H23" i="3"/>
  <c r="I22" i="3" s="1"/>
  <c r="R22" i="3"/>
  <c r="M22" i="3"/>
  <c r="L22" i="3"/>
  <c r="H22" i="3"/>
  <c r="I21" i="3" s="1"/>
  <c r="R21" i="3"/>
  <c r="M21" i="3"/>
  <c r="L21" i="3"/>
  <c r="H21" i="3"/>
  <c r="I20" i="3" s="1"/>
  <c r="R20" i="3"/>
  <c r="M20" i="3"/>
  <c r="L20" i="3"/>
  <c r="H20" i="3"/>
  <c r="R19" i="3"/>
  <c r="M19" i="3"/>
  <c r="L19" i="3"/>
  <c r="I19" i="3"/>
  <c r="H19" i="3"/>
  <c r="I18" i="3" s="1"/>
  <c r="R18" i="3"/>
  <c r="M18" i="3"/>
  <c r="L18" i="3"/>
  <c r="H18" i="3"/>
  <c r="I17" i="3" s="1"/>
  <c r="R17" i="3"/>
  <c r="M17" i="3"/>
  <c r="L17" i="3"/>
  <c r="H17" i="3"/>
  <c r="I16" i="3" s="1"/>
  <c r="R16" i="3"/>
  <c r="M16" i="3"/>
  <c r="L16" i="3"/>
  <c r="H16" i="3"/>
  <c r="I15" i="3" s="1"/>
  <c r="R15" i="3"/>
  <c r="M15" i="3"/>
  <c r="L15" i="3"/>
  <c r="H15" i="3"/>
  <c r="I14" i="3" s="1"/>
  <c r="R14" i="3"/>
  <c r="M14" i="3"/>
  <c r="L14" i="3"/>
  <c r="H14" i="3"/>
  <c r="I13" i="3" s="1"/>
  <c r="R13" i="3"/>
  <c r="M13" i="3"/>
  <c r="L13" i="3"/>
  <c r="H13" i="3"/>
  <c r="I12" i="3" s="1"/>
  <c r="R12" i="3"/>
  <c r="M12" i="3"/>
  <c r="L12" i="3"/>
  <c r="H12" i="3"/>
  <c r="R11" i="3"/>
  <c r="M11" i="3"/>
  <c r="L11" i="3"/>
  <c r="H11" i="3"/>
  <c r="I11" i="3" s="1"/>
  <c r="R10" i="3"/>
  <c r="M10" i="3"/>
  <c r="L10" i="3"/>
  <c r="H10" i="3"/>
  <c r="I10" i="3" s="1"/>
  <c r="R9" i="3"/>
  <c r="M9" i="3"/>
  <c r="L9" i="3"/>
  <c r="H9" i="3"/>
  <c r="I9" i="3" s="1"/>
  <c r="R8" i="3"/>
  <c r="M8" i="3"/>
  <c r="L8" i="3"/>
  <c r="H8" i="3"/>
  <c r="I8" i="3" s="1"/>
  <c r="R7" i="3"/>
  <c r="M7" i="3"/>
  <c r="L7" i="3"/>
  <c r="H7" i="3"/>
  <c r="I7" i="3" s="1"/>
  <c r="R6" i="3"/>
  <c r="M6" i="3"/>
  <c r="L6" i="3"/>
  <c r="H6" i="3"/>
  <c r="I6" i="3" s="1"/>
  <c r="R5" i="3"/>
  <c r="M5" i="3"/>
  <c r="L5" i="3"/>
  <c r="H5" i="3"/>
  <c r="I5" i="3" s="1"/>
  <c r="R4" i="3"/>
  <c r="M4" i="3"/>
  <c r="L4" i="3"/>
  <c r="H4" i="3"/>
  <c r="I4" i="3" s="1"/>
  <c r="R3" i="3"/>
  <c r="M3" i="3"/>
  <c r="L3" i="3"/>
  <c r="H3" i="3"/>
  <c r="I3" i="3" s="1"/>
  <c r="R2" i="3"/>
  <c r="M2" i="3"/>
  <c r="L2" i="3"/>
  <c r="H2" i="3"/>
  <c r="I2" i="3" s="1"/>
  <c r="M1570" i="2"/>
  <c r="L1570" i="2"/>
  <c r="I1570" i="2"/>
  <c r="H1570" i="2"/>
  <c r="R1569" i="2"/>
  <c r="M1569" i="2"/>
  <c r="L1569" i="2"/>
  <c r="I1569" i="2"/>
  <c r="H1569" i="2"/>
  <c r="R1568" i="2"/>
  <c r="M1568" i="2"/>
  <c r="L1568" i="2"/>
  <c r="I1568" i="2"/>
  <c r="H1568" i="2"/>
  <c r="I1561" i="2" s="1"/>
  <c r="R1567" i="2"/>
  <c r="M1567" i="2"/>
  <c r="L1567" i="2"/>
  <c r="I1567" i="2"/>
  <c r="H1567" i="2"/>
  <c r="R1566" i="2"/>
  <c r="M1566" i="2"/>
  <c r="L1566" i="2"/>
  <c r="I1566" i="2"/>
  <c r="H1566" i="2"/>
  <c r="I1559" i="2" s="1"/>
  <c r="R1565" i="2"/>
  <c r="M1565" i="2"/>
  <c r="L1565" i="2"/>
  <c r="I1565" i="2"/>
  <c r="H1565" i="2"/>
  <c r="I1558" i="2" s="1"/>
  <c r="R1564" i="2"/>
  <c r="M1564" i="2"/>
  <c r="L1564" i="2"/>
  <c r="I1564" i="2"/>
  <c r="H1564" i="2"/>
  <c r="I1557" i="2" s="1"/>
  <c r="M1563" i="2"/>
  <c r="L1563" i="2"/>
  <c r="R1562" i="2"/>
  <c r="M1562" i="2"/>
  <c r="L1562" i="2"/>
  <c r="M1561" i="2"/>
  <c r="L1561" i="2"/>
  <c r="H1561" i="2"/>
  <c r="I1554" i="2" s="1"/>
  <c r="M1560" i="2"/>
  <c r="L1560" i="2"/>
  <c r="I1560" i="2"/>
  <c r="H1560" i="2"/>
  <c r="I1553" i="2" s="1"/>
  <c r="M1559" i="2"/>
  <c r="L1559" i="2"/>
  <c r="H1559" i="2"/>
  <c r="M1558" i="2"/>
  <c r="L1558" i="2"/>
  <c r="H1558" i="2"/>
  <c r="I1551" i="2" s="1"/>
  <c r="M1557" i="2"/>
  <c r="L1557" i="2"/>
  <c r="H1557" i="2"/>
  <c r="I1550" i="2" s="1"/>
  <c r="M1556" i="2"/>
  <c r="L1556" i="2"/>
  <c r="I1556" i="2"/>
  <c r="H1556" i="2"/>
  <c r="I1549" i="2" s="1"/>
  <c r="L1555" i="2"/>
  <c r="I1555" i="2"/>
  <c r="H1555" i="2"/>
  <c r="I1548" i="2" s="1"/>
  <c r="L1554" i="2"/>
  <c r="H1554" i="2"/>
  <c r="I1547" i="2" s="1"/>
  <c r="R1553" i="2"/>
  <c r="M1553" i="2"/>
  <c r="L1553" i="2"/>
  <c r="H1553" i="2"/>
  <c r="I1546" i="2" s="1"/>
  <c r="R1552" i="2"/>
  <c r="M1552" i="2"/>
  <c r="L1552" i="2"/>
  <c r="I1552" i="2"/>
  <c r="H1552" i="2"/>
  <c r="I1545" i="2" s="1"/>
  <c r="R1551" i="2"/>
  <c r="M1551" i="2"/>
  <c r="L1551" i="2"/>
  <c r="H1551" i="2"/>
  <c r="I1544" i="2" s="1"/>
  <c r="R1550" i="2"/>
  <c r="M1550" i="2"/>
  <c r="L1550" i="2"/>
  <c r="R1549" i="2"/>
  <c r="M1549" i="2"/>
  <c r="L1549" i="2"/>
  <c r="R1548" i="2"/>
  <c r="M1548" i="2"/>
  <c r="L1548" i="2"/>
  <c r="R1547" i="2"/>
  <c r="M1547" i="2"/>
  <c r="L1547" i="2"/>
  <c r="R1546" i="2"/>
  <c r="M1546" i="2"/>
  <c r="L1546" i="2"/>
  <c r="R1545" i="2"/>
  <c r="M1545" i="2"/>
  <c r="L1545" i="2"/>
  <c r="R1544" i="2"/>
  <c r="M1544" i="2"/>
  <c r="L1544" i="2"/>
  <c r="H1544" i="2"/>
  <c r="R1543" i="2"/>
  <c r="M1543" i="2"/>
  <c r="L1543" i="2"/>
  <c r="I1543" i="2"/>
  <c r="H1543" i="2"/>
  <c r="I1536" i="2" s="1"/>
  <c r="R1542" i="2"/>
  <c r="M1542" i="2"/>
  <c r="L1542" i="2"/>
  <c r="I1542" i="2"/>
  <c r="H1542" i="2"/>
  <c r="I1535" i="2" s="1"/>
  <c r="R1541" i="2"/>
  <c r="M1541" i="2"/>
  <c r="L1541" i="2"/>
  <c r="J1541" i="2"/>
  <c r="I1541" i="2"/>
  <c r="H1541" i="2"/>
  <c r="I1534" i="2" s="1"/>
  <c r="R1540" i="2"/>
  <c r="M1540" i="2"/>
  <c r="L1540" i="2"/>
  <c r="I1540" i="2"/>
  <c r="H1540" i="2"/>
  <c r="I1533" i="2" s="1"/>
  <c r="R1539" i="2"/>
  <c r="M1539" i="2"/>
  <c r="L1539" i="2"/>
  <c r="I1539" i="2"/>
  <c r="H1539" i="2"/>
  <c r="I1532" i="2" s="1"/>
  <c r="R1538" i="2"/>
  <c r="M1538" i="2"/>
  <c r="L1538" i="2"/>
  <c r="I1538" i="2"/>
  <c r="H1538" i="2"/>
  <c r="I1531" i="2" s="1"/>
  <c r="R1537" i="2"/>
  <c r="M1537" i="2"/>
  <c r="L1537" i="2"/>
  <c r="I1537" i="2"/>
  <c r="H1537" i="2"/>
  <c r="I1530" i="2" s="1"/>
  <c r="R1536" i="2"/>
  <c r="M1536" i="2"/>
  <c r="L1536" i="2"/>
  <c r="H1536" i="2"/>
  <c r="I1529" i="2" s="1"/>
  <c r="R1535" i="2"/>
  <c r="M1535" i="2"/>
  <c r="L1535" i="2"/>
  <c r="H1535" i="2"/>
  <c r="I1528" i="2" s="1"/>
  <c r="R1534" i="2"/>
  <c r="H1534" i="2"/>
  <c r="I1527" i="2" s="1"/>
  <c r="R1533" i="2"/>
  <c r="M1533" i="2"/>
  <c r="L1533" i="2"/>
  <c r="H1533" i="2"/>
  <c r="I1526" i="2" s="1"/>
  <c r="R1532" i="2"/>
  <c r="M1532" i="2"/>
  <c r="L1532" i="2"/>
  <c r="H1532" i="2"/>
  <c r="I1525" i="2" s="1"/>
  <c r="R1531" i="2"/>
  <c r="M1531" i="2"/>
  <c r="L1531" i="2"/>
  <c r="H1531" i="2"/>
  <c r="R1530" i="2"/>
  <c r="M1530" i="2"/>
  <c r="L1530" i="2"/>
  <c r="H1530" i="2"/>
  <c r="I1523" i="2" s="1"/>
  <c r="R1529" i="2"/>
  <c r="M1529" i="2"/>
  <c r="L1529" i="2"/>
  <c r="H1529" i="2"/>
  <c r="I1522" i="2" s="1"/>
  <c r="R1528" i="2"/>
  <c r="L1528" i="2"/>
  <c r="K1528" i="2"/>
  <c r="J1528" i="2"/>
  <c r="H1528" i="2"/>
  <c r="I1521" i="2" s="1"/>
  <c r="M1527" i="2"/>
  <c r="L1527" i="2"/>
  <c r="H1527" i="2"/>
  <c r="I1520" i="2" s="1"/>
  <c r="M1526" i="2"/>
  <c r="L1526" i="2"/>
  <c r="H1526" i="2"/>
  <c r="I1519" i="2" s="1"/>
  <c r="M1525" i="2"/>
  <c r="L1525" i="2"/>
  <c r="H1525" i="2"/>
  <c r="I1518" i="2" s="1"/>
  <c r="R1524" i="2"/>
  <c r="M1524" i="2"/>
  <c r="L1524" i="2"/>
  <c r="I1524" i="2"/>
  <c r="H1524" i="2"/>
  <c r="R1523" i="2"/>
  <c r="H1523" i="2"/>
  <c r="I1516" i="2" s="1"/>
  <c r="R1522" i="2"/>
  <c r="M1522" i="2"/>
  <c r="L1522" i="2"/>
  <c r="H1522" i="2"/>
  <c r="R1521" i="2"/>
  <c r="M1521" i="2"/>
  <c r="L1521" i="2"/>
  <c r="H1521" i="2"/>
  <c r="I1514" i="2" s="1"/>
  <c r="R1520" i="2"/>
  <c r="M1520" i="2"/>
  <c r="L1520" i="2"/>
  <c r="H1520" i="2"/>
  <c r="I1513" i="2" s="1"/>
  <c r="R1519" i="2"/>
  <c r="M1519" i="2"/>
  <c r="L1519" i="2"/>
  <c r="H1519" i="2"/>
  <c r="I1512" i="2" s="1"/>
  <c r="R1518" i="2"/>
  <c r="M1518" i="2"/>
  <c r="L1518" i="2"/>
  <c r="H1518" i="2"/>
  <c r="I1511" i="2" s="1"/>
  <c r="R1517" i="2"/>
  <c r="M1517" i="2"/>
  <c r="L1517" i="2"/>
  <c r="I1517" i="2"/>
  <c r="H1517" i="2"/>
  <c r="R1516" i="2"/>
  <c r="M1516" i="2"/>
  <c r="L1516" i="2"/>
  <c r="H1516" i="2"/>
  <c r="I1509" i="2" s="1"/>
  <c r="R1515" i="2"/>
  <c r="M1515" i="2"/>
  <c r="L1515" i="2"/>
  <c r="I1515" i="2"/>
  <c r="H1515" i="2"/>
  <c r="R1514" i="2"/>
  <c r="M1514" i="2"/>
  <c r="L1514" i="2"/>
  <c r="H1514" i="2"/>
  <c r="I1508" i="2" s="1"/>
  <c r="R1513" i="2"/>
  <c r="M1513" i="2"/>
  <c r="L1513" i="2"/>
  <c r="H1513" i="2"/>
  <c r="I1507" i="2" s="1"/>
  <c r="R1512" i="2"/>
  <c r="M1512" i="2"/>
  <c r="L1512" i="2"/>
  <c r="H1512" i="2"/>
  <c r="I1506" i="2" s="1"/>
  <c r="R1511" i="2"/>
  <c r="M1511" i="2"/>
  <c r="L1511" i="2"/>
  <c r="H1511" i="2"/>
  <c r="I1505" i="2" s="1"/>
  <c r="R1510" i="2"/>
  <c r="M1510" i="2"/>
  <c r="L1510" i="2"/>
  <c r="I1510" i="2"/>
  <c r="H1510" i="2"/>
  <c r="I1504" i="2" s="1"/>
  <c r="R1509" i="2"/>
  <c r="M1509" i="2"/>
  <c r="L1509" i="2"/>
  <c r="H1509" i="2"/>
  <c r="I1503" i="2" s="1"/>
  <c r="R1508" i="2"/>
  <c r="M1508" i="2"/>
  <c r="L1508" i="2"/>
  <c r="H1508" i="2"/>
  <c r="I1502" i="2" s="1"/>
  <c r="R1507" i="2"/>
  <c r="M1507" i="2"/>
  <c r="L1507" i="2"/>
  <c r="H1507" i="2"/>
  <c r="I1501" i="2" s="1"/>
  <c r="R1506" i="2"/>
  <c r="M1506" i="2"/>
  <c r="L1506" i="2"/>
  <c r="H1506" i="2"/>
  <c r="R1505" i="2"/>
  <c r="M1505" i="2"/>
  <c r="L1505" i="2"/>
  <c r="H1505" i="2"/>
  <c r="R1504" i="2"/>
  <c r="H1504" i="2"/>
  <c r="R1503" i="2"/>
  <c r="M1503" i="2"/>
  <c r="L1503" i="2"/>
  <c r="H1503" i="2"/>
  <c r="I1497" i="2" s="1"/>
  <c r="R1502" i="2"/>
  <c r="M1502" i="2"/>
  <c r="L1502" i="2"/>
  <c r="H1502" i="2"/>
  <c r="I1496" i="2" s="1"/>
  <c r="R1501" i="2"/>
  <c r="M1501" i="2"/>
  <c r="L1501" i="2"/>
  <c r="H1501" i="2"/>
  <c r="R1500" i="2"/>
  <c r="M1500" i="2"/>
  <c r="L1500" i="2"/>
  <c r="I1500" i="2"/>
  <c r="H1500" i="2"/>
  <c r="R1499" i="2"/>
  <c r="I1499" i="2"/>
  <c r="H1499" i="2"/>
  <c r="I1494" i="2" s="1"/>
  <c r="R1498" i="2"/>
  <c r="M1498" i="2"/>
  <c r="L1498" i="2"/>
  <c r="I1498" i="2"/>
  <c r="H1498" i="2"/>
  <c r="I1493" i="2" s="1"/>
  <c r="R1497" i="2"/>
  <c r="M1497" i="2"/>
  <c r="L1497" i="2"/>
  <c r="H1497" i="2"/>
  <c r="R1496" i="2"/>
  <c r="M1496" i="2"/>
  <c r="L1496" i="2"/>
  <c r="H1496" i="2"/>
  <c r="I1491" i="2" s="1"/>
  <c r="R1495" i="2"/>
  <c r="M1495" i="2"/>
  <c r="L1495" i="2"/>
  <c r="I1495" i="2"/>
  <c r="H1495" i="2"/>
  <c r="I1490" i="2" s="1"/>
  <c r="R1494" i="2"/>
  <c r="M1494" i="2"/>
  <c r="L1494" i="2"/>
  <c r="H1494" i="2"/>
  <c r="I1489" i="2" s="1"/>
  <c r="R1493" i="2"/>
  <c r="M1493" i="2"/>
  <c r="L1493" i="2"/>
  <c r="H1493" i="2"/>
  <c r="I1488" i="2" s="1"/>
  <c r="R1492" i="2"/>
  <c r="M1492" i="2"/>
  <c r="L1492" i="2"/>
  <c r="I1492" i="2"/>
  <c r="H1492" i="2"/>
  <c r="I1487" i="2" s="1"/>
  <c r="R1491" i="2"/>
  <c r="M1491" i="2"/>
  <c r="L1491" i="2"/>
  <c r="H1491" i="2"/>
  <c r="R1490" i="2"/>
  <c r="M1490" i="2"/>
  <c r="L1490" i="2"/>
  <c r="H1490" i="2"/>
  <c r="I1485" i="2" s="1"/>
  <c r="R1489" i="2"/>
  <c r="M1489" i="2"/>
  <c r="L1489" i="2"/>
  <c r="H1489" i="2"/>
  <c r="I1484" i="2" s="1"/>
  <c r="R1488" i="2"/>
  <c r="M1488" i="2"/>
  <c r="L1488" i="2"/>
  <c r="H1488" i="2"/>
  <c r="I1483" i="2" s="1"/>
  <c r="R1487" i="2"/>
  <c r="M1487" i="2"/>
  <c r="L1487" i="2"/>
  <c r="H1487" i="2"/>
  <c r="I1482" i="2" s="1"/>
  <c r="R1486" i="2"/>
  <c r="M1486" i="2"/>
  <c r="L1486" i="2"/>
  <c r="I1486" i="2"/>
  <c r="H1486" i="2"/>
  <c r="I1481" i="2" s="1"/>
  <c r="R1485" i="2"/>
  <c r="M1485" i="2"/>
  <c r="L1485" i="2"/>
  <c r="H1485" i="2"/>
  <c r="I1480" i="2" s="1"/>
  <c r="R1484" i="2"/>
  <c r="M1484" i="2"/>
  <c r="L1484" i="2"/>
  <c r="H1484" i="2"/>
  <c r="I1479" i="2" s="1"/>
  <c r="R1483" i="2"/>
  <c r="M1483" i="2"/>
  <c r="L1483" i="2"/>
  <c r="H1483" i="2"/>
  <c r="I1478" i="2" s="1"/>
  <c r="R1482" i="2"/>
  <c r="M1482" i="2"/>
  <c r="L1482" i="2"/>
  <c r="H1482" i="2"/>
  <c r="R1481" i="2"/>
  <c r="M1481" i="2"/>
  <c r="L1481" i="2"/>
  <c r="H1481" i="2"/>
  <c r="R1480" i="2"/>
  <c r="M1480" i="2"/>
  <c r="L1480" i="2"/>
  <c r="H1480" i="2"/>
  <c r="I1475" i="2" s="1"/>
  <c r="R1479" i="2"/>
  <c r="M1479" i="2"/>
  <c r="L1479" i="2"/>
  <c r="H1479" i="2"/>
  <c r="R1478" i="2"/>
  <c r="M1478" i="2"/>
  <c r="L1478" i="2"/>
  <c r="K1478" i="2"/>
  <c r="J1478" i="2"/>
  <c r="H1478" i="2"/>
  <c r="I1473" i="2" s="1"/>
  <c r="R1477" i="2"/>
  <c r="M1477" i="2"/>
  <c r="L1477" i="2"/>
  <c r="K1477" i="2"/>
  <c r="J1477" i="2"/>
  <c r="I1477" i="2"/>
  <c r="H1477" i="2"/>
  <c r="I1472" i="2" s="1"/>
  <c r="R1476" i="2"/>
  <c r="M1476" i="2"/>
  <c r="L1476" i="2"/>
  <c r="I1476" i="2"/>
  <c r="H1476" i="2"/>
  <c r="R1475" i="2"/>
  <c r="M1475" i="2"/>
  <c r="L1475" i="2"/>
  <c r="H1475" i="2"/>
  <c r="I1470" i="2" s="1"/>
  <c r="R1474" i="2"/>
  <c r="M1474" i="2"/>
  <c r="L1474" i="2"/>
  <c r="I1474" i="2"/>
  <c r="H1474" i="2"/>
  <c r="I1469" i="2" s="1"/>
  <c r="R1473" i="2"/>
  <c r="M1473" i="2"/>
  <c r="L1473" i="2"/>
  <c r="H1473" i="2"/>
  <c r="I1468" i="2" s="1"/>
  <c r="R1472" i="2"/>
  <c r="H1472" i="2"/>
  <c r="I1467" i="2" s="1"/>
  <c r="R1471" i="2"/>
  <c r="M1471" i="2"/>
  <c r="L1471" i="2"/>
  <c r="I1471" i="2"/>
  <c r="H1471" i="2"/>
  <c r="I1466" i="2" s="1"/>
  <c r="R1470" i="2"/>
  <c r="M1470" i="2"/>
  <c r="L1470" i="2"/>
  <c r="H1470" i="2"/>
  <c r="I1465" i="2" s="1"/>
  <c r="R1469" i="2"/>
  <c r="M1469" i="2"/>
  <c r="L1469" i="2"/>
  <c r="H1469" i="2"/>
  <c r="R1468" i="2"/>
  <c r="M1468" i="2"/>
  <c r="L1468" i="2"/>
  <c r="H1468" i="2"/>
  <c r="I1463" i="2" s="1"/>
  <c r="R1467" i="2"/>
  <c r="M1467" i="2"/>
  <c r="L1467" i="2"/>
  <c r="H1467" i="2"/>
  <c r="R1466" i="2"/>
  <c r="M1466" i="2"/>
  <c r="L1466" i="2"/>
  <c r="H1466" i="2"/>
  <c r="R1465" i="2"/>
  <c r="M1465" i="2"/>
  <c r="L1465" i="2"/>
  <c r="H1465" i="2"/>
  <c r="I1460" i="2" s="1"/>
  <c r="R1464" i="2"/>
  <c r="M1464" i="2"/>
  <c r="L1464" i="2"/>
  <c r="I1464" i="2"/>
  <c r="H1464" i="2"/>
  <c r="I1459" i="2" s="1"/>
  <c r="R1463" i="2"/>
  <c r="M1463" i="2"/>
  <c r="L1463" i="2"/>
  <c r="H1463" i="2"/>
  <c r="I1458" i="2" s="1"/>
  <c r="R1462" i="2"/>
  <c r="M1462" i="2"/>
  <c r="L1462" i="2"/>
  <c r="I1462" i="2"/>
  <c r="H1462" i="2"/>
  <c r="I1457" i="2" s="1"/>
  <c r="R1461" i="2"/>
  <c r="M1461" i="2"/>
  <c r="L1461" i="2"/>
  <c r="I1461" i="2"/>
  <c r="H1461" i="2"/>
  <c r="I1456" i="2" s="1"/>
  <c r="R1460" i="2"/>
  <c r="M1460" i="2"/>
  <c r="L1460" i="2"/>
  <c r="H1460" i="2"/>
  <c r="R1459" i="2"/>
  <c r="H1459" i="2"/>
  <c r="I1454" i="2" s="1"/>
  <c r="R1458" i="2"/>
  <c r="M1458" i="2"/>
  <c r="L1458" i="2"/>
  <c r="H1458" i="2"/>
  <c r="I1453" i="2" s="1"/>
  <c r="R1457" i="2"/>
  <c r="M1457" i="2"/>
  <c r="L1457" i="2"/>
  <c r="H1457" i="2"/>
  <c r="I1452" i="2" s="1"/>
  <c r="R1456" i="2"/>
  <c r="M1456" i="2"/>
  <c r="L1456" i="2"/>
  <c r="H1456" i="2"/>
  <c r="I1451" i="2" s="1"/>
  <c r="R1455" i="2"/>
  <c r="I1455" i="2"/>
  <c r="H1455" i="2"/>
  <c r="I1450" i="2" s="1"/>
  <c r="R1454" i="2"/>
  <c r="M1454" i="2"/>
  <c r="L1454" i="2"/>
  <c r="H1454" i="2"/>
  <c r="R1453" i="2"/>
  <c r="M1453" i="2"/>
  <c r="L1453" i="2"/>
  <c r="H1453" i="2"/>
  <c r="I1448" i="2" s="1"/>
  <c r="R1452" i="2"/>
  <c r="M1452" i="2"/>
  <c r="L1452" i="2"/>
  <c r="H1452" i="2"/>
  <c r="I1447" i="2" s="1"/>
  <c r="R1451" i="2"/>
  <c r="M1451" i="2"/>
  <c r="L1451" i="2"/>
  <c r="H1451" i="2"/>
  <c r="I1446" i="2" s="1"/>
  <c r="R1450" i="2"/>
  <c r="M1450" i="2"/>
  <c r="L1450" i="2"/>
  <c r="H1450" i="2"/>
  <c r="R1449" i="2"/>
  <c r="M1449" i="2"/>
  <c r="L1449" i="2"/>
  <c r="I1449" i="2"/>
  <c r="H1449" i="2"/>
  <c r="I1444" i="2" s="1"/>
  <c r="R1448" i="2"/>
  <c r="M1448" i="2"/>
  <c r="L1448" i="2"/>
  <c r="H1448" i="2"/>
  <c r="I1443" i="2" s="1"/>
  <c r="R1447" i="2"/>
  <c r="M1447" i="2"/>
  <c r="L1447" i="2"/>
  <c r="H1447" i="2"/>
  <c r="R1446" i="2"/>
  <c r="M1446" i="2"/>
  <c r="L1446" i="2"/>
  <c r="H1446" i="2"/>
  <c r="I1441" i="2" s="1"/>
  <c r="R1445" i="2"/>
  <c r="M1445" i="2"/>
  <c r="L1445" i="2"/>
  <c r="I1445" i="2"/>
  <c r="H1445" i="2"/>
  <c r="I1440" i="2" s="1"/>
  <c r="R1444" i="2"/>
  <c r="M1444" i="2"/>
  <c r="L1444" i="2"/>
  <c r="H1444" i="2"/>
  <c r="I1439" i="2" s="1"/>
  <c r="R1443" i="2"/>
  <c r="M1443" i="2"/>
  <c r="L1443" i="2"/>
  <c r="H1443" i="2"/>
  <c r="I1438" i="2" s="1"/>
  <c r="R1442" i="2"/>
  <c r="M1442" i="2"/>
  <c r="L1442" i="2"/>
  <c r="I1442" i="2"/>
  <c r="H1442" i="2"/>
  <c r="I1437" i="2" s="1"/>
  <c r="R1441" i="2"/>
  <c r="M1441" i="2"/>
  <c r="L1441" i="2"/>
  <c r="H1441" i="2"/>
  <c r="I1436" i="2" s="1"/>
  <c r="R1440" i="2"/>
  <c r="M1440" i="2"/>
  <c r="L1440" i="2"/>
  <c r="J1440" i="2"/>
  <c r="H1440" i="2"/>
  <c r="I1435" i="2" s="1"/>
  <c r="R1439" i="2"/>
  <c r="M1439" i="2"/>
  <c r="L1439" i="2"/>
  <c r="H1439" i="2"/>
  <c r="I1434" i="2" s="1"/>
  <c r="R1438" i="2"/>
  <c r="M1438" i="2"/>
  <c r="L1438" i="2"/>
  <c r="H1438" i="2"/>
  <c r="I1433" i="2" s="1"/>
  <c r="R1437" i="2"/>
  <c r="H1437" i="2"/>
  <c r="I1432" i="2" s="1"/>
  <c r="R1436" i="2"/>
  <c r="M1436" i="2"/>
  <c r="L1436" i="2"/>
  <c r="H1436" i="2"/>
  <c r="R1435" i="2"/>
  <c r="M1435" i="2"/>
  <c r="L1435" i="2"/>
  <c r="H1435" i="2"/>
  <c r="I1430" i="2" s="1"/>
  <c r="R1434" i="2"/>
  <c r="M1434" i="2"/>
  <c r="L1434" i="2"/>
  <c r="H1434" i="2"/>
  <c r="I1429" i="2" s="1"/>
  <c r="R1433" i="2"/>
  <c r="M1433" i="2"/>
  <c r="L1433" i="2"/>
  <c r="H1433" i="2"/>
  <c r="R1432" i="2"/>
  <c r="M1432" i="2"/>
  <c r="L1432" i="2"/>
  <c r="H1432" i="2"/>
  <c r="I1427" i="2" s="1"/>
  <c r="R1431" i="2"/>
  <c r="M1431" i="2"/>
  <c r="L1431" i="2"/>
  <c r="I1431" i="2"/>
  <c r="H1431" i="2"/>
  <c r="I1426" i="2" s="1"/>
  <c r="R1430" i="2"/>
  <c r="M1430" i="2"/>
  <c r="L1430" i="2"/>
  <c r="H1430" i="2"/>
  <c r="I1425" i="2" s="1"/>
  <c r="R1429" i="2"/>
  <c r="M1429" i="2"/>
  <c r="L1429" i="2"/>
  <c r="H1429" i="2"/>
  <c r="I1424" i="2" s="1"/>
  <c r="R1428" i="2"/>
  <c r="M1428" i="2"/>
  <c r="L1428" i="2"/>
  <c r="I1428" i="2"/>
  <c r="H1428" i="2"/>
  <c r="I1423" i="2" s="1"/>
  <c r="R1427" i="2"/>
  <c r="M1427" i="2"/>
  <c r="L1427" i="2"/>
  <c r="H1427" i="2"/>
  <c r="I1422" i="2" s="1"/>
  <c r="R1426" i="2"/>
  <c r="M1426" i="2"/>
  <c r="L1426" i="2"/>
  <c r="H1426" i="2"/>
  <c r="R1425" i="2"/>
  <c r="M1425" i="2"/>
  <c r="L1425" i="2"/>
  <c r="H1425" i="2"/>
  <c r="I1420" i="2" s="1"/>
  <c r="R1424" i="2"/>
  <c r="M1424" i="2"/>
  <c r="L1424" i="2"/>
  <c r="H1424" i="2"/>
  <c r="R1423" i="2"/>
  <c r="M1423" i="2"/>
  <c r="L1423" i="2"/>
  <c r="H1423" i="2"/>
  <c r="I1418" i="2" s="1"/>
  <c r="R1422" i="2"/>
  <c r="M1422" i="2"/>
  <c r="L1422" i="2"/>
  <c r="H1422" i="2"/>
  <c r="I1417" i="2" s="1"/>
  <c r="R1421" i="2"/>
  <c r="M1421" i="2"/>
  <c r="L1421" i="2"/>
  <c r="I1421" i="2"/>
  <c r="H1421" i="2"/>
  <c r="I1416" i="2" s="1"/>
  <c r="R1420" i="2"/>
  <c r="M1420" i="2"/>
  <c r="L1420" i="2"/>
  <c r="H1420" i="2"/>
  <c r="I1415" i="2" s="1"/>
  <c r="R1419" i="2"/>
  <c r="M1419" i="2"/>
  <c r="L1419" i="2"/>
  <c r="I1419" i="2"/>
  <c r="H1419" i="2"/>
  <c r="I1414" i="2" s="1"/>
  <c r="R1418" i="2"/>
  <c r="M1418" i="2"/>
  <c r="L1418" i="2"/>
  <c r="H1418" i="2"/>
  <c r="I1413" i="2" s="1"/>
  <c r="R1417" i="2"/>
  <c r="M1417" i="2"/>
  <c r="L1417" i="2"/>
  <c r="H1417" i="2"/>
  <c r="R1416" i="2"/>
  <c r="M1416" i="2"/>
  <c r="L1416" i="2"/>
  <c r="H1416" i="2"/>
  <c r="I1411" i="2" s="1"/>
  <c r="R1415" i="2"/>
  <c r="H1415" i="2"/>
  <c r="I1410" i="2" s="1"/>
  <c r="R1414" i="2"/>
  <c r="M1414" i="2"/>
  <c r="L1414" i="2"/>
  <c r="H1414" i="2"/>
  <c r="R1413" i="2"/>
  <c r="M1413" i="2"/>
  <c r="L1413" i="2"/>
  <c r="H1413" i="2"/>
  <c r="R1412" i="2"/>
  <c r="M1412" i="2"/>
  <c r="L1412" i="2"/>
  <c r="H1412" i="2"/>
  <c r="I1407" i="2" s="1"/>
  <c r="R1411" i="2"/>
  <c r="H1411" i="2"/>
  <c r="I1406" i="2" s="1"/>
  <c r="R1410" i="2"/>
  <c r="M1410" i="2"/>
  <c r="L1410" i="2"/>
  <c r="H1410" i="2"/>
  <c r="R1409" i="2"/>
  <c r="M1409" i="2"/>
  <c r="L1409" i="2"/>
  <c r="I1409" i="2"/>
  <c r="H1409" i="2"/>
  <c r="R1408" i="2"/>
  <c r="M1408" i="2"/>
  <c r="L1408" i="2"/>
  <c r="H1408" i="2"/>
  <c r="I1403" i="2" s="1"/>
  <c r="R1407" i="2"/>
  <c r="M1407" i="2"/>
  <c r="L1407" i="2"/>
  <c r="H1407" i="2"/>
  <c r="R1406" i="2"/>
  <c r="M1406" i="2"/>
  <c r="L1406" i="2"/>
  <c r="H1406" i="2"/>
  <c r="I1401" i="2" s="1"/>
  <c r="R1405" i="2"/>
  <c r="M1405" i="2"/>
  <c r="L1405" i="2"/>
  <c r="I1405" i="2"/>
  <c r="H1405" i="2"/>
  <c r="I1400" i="2" s="1"/>
  <c r="R1404" i="2"/>
  <c r="M1404" i="2"/>
  <c r="L1404" i="2"/>
  <c r="H1404" i="2"/>
  <c r="R1403" i="2"/>
  <c r="M1403" i="2"/>
  <c r="L1403" i="2"/>
  <c r="H1403" i="2"/>
  <c r="R1402" i="2"/>
  <c r="M1402" i="2"/>
  <c r="L1402" i="2"/>
  <c r="I1402" i="2"/>
  <c r="H1402" i="2"/>
  <c r="I1397" i="2" s="1"/>
  <c r="R1401" i="2"/>
  <c r="M1401" i="2"/>
  <c r="L1401" i="2"/>
  <c r="H1401" i="2"/>
  <c r="I1396" i="2" s="1"/>
  <c r="R1400" i="2"/>
  <c r="M1400" i="2"/>
  <c r="H1400" i="2"/>
  <c r="R1399" i="2"/>
  <c r="M1399" i="2"/>
  <c r="L1399" i="2"/>
  <c r="H1399" i="2"/>
  <c r="R1398" i="2"/>
  <c r="M1398" i="2"/>
  <c r="L1398" i="2"/>
  <c r="H1398" i="2"/>
  <c r="R1397" i="2"/>
  <c r="M1397" i="2"/>
  <c r="L1397" i="2"/>
  <c r="H1397" i="2"/>
  <c r="I1392" i="2" s="1"/>
  <c r="R1396" i="2"/>
  <c r="M1396" i="2"/>
  <c r="L1396" i="2"/>
  <c r="H1396" i="2"/>
  <c r="I1391" i="2" s="1"/>
  <c r="R1395" i="2"/>
  <c r="M1395" i="2"/>
  <c r="L1395" i="2"/>
  <c r="H1395" i="2"/>
  <c r="R1394" i="2"/>
  <c r="M1394" i="2"/>
  <c r="L1394" i="2"/>
  <c r="H1394" i="2"/>
  <c r="R1393" i="2"/>
  <c r="M1393" i="2"/>
  <c r="L1393" i="2"/>
  <c r="H1393" i="2"/>
  <c r="R1392" i="2"/>
  <c r="M1392" i="2"/>
  <c r="L1392" i="2"/>
  <c r="H1392" i="2"/>
  <c r="I1387" i="2" s="1"/>
  <c r="R1391" i="2"/>
  <c r="M1391" i="2"/>
  <c r="L1391" i="2"/>
  <c r="H1391" i="2"/>
  <c r="I1386" i="2" s="1"/>
  <c r="R1390" i="2"/>
  <c r="M1390" i="2"/>
  <c r="L1390" i="2"/>
  <c r="H1390" i="2"/>
  <c r="R1389" i="2"/>
  <c r="M1389" i="2"/>
  <c r="L1389" i="2"/>
  <c r="H1389" i="2"/>
  <c r="R1388" i="2"/>
  <c r="M1388" i="2"/>
  <c r="L1388" i="2"/>
  <c r="H1388" i="2"/>
  <c r="R1387" i="2"/>
  <c r="M1387" i="2"/>
  <c r="L1387" i="2"/>
  <c r="H1387" i="2"/>
  <c r="I1382" i="2" s="1"/>
  <c r="R1386" i="2"/>
  <c r="M1386" i="2"/>
  <c r="L1386" i="2"/>
  <c r="H1386" i="2"/>
  <c r="R1385" i="2"/>
  <c r="M1385" i="2"/>
  <c r="L1385" i="2"/>
  <c r="H1385" i="2"/>
  <c r="R1384" i="2"/>
  <c r="M1384" i="2"/>
  <c r="L1384" i="2"/>
  <c r="H1384" i="2"/>
  <c r="R1383" i="2"/>
  <c r="M1383" i="2"/>
  <c r="L1383" i="2"/>
  <c r="H1383" i="2"/>
  <c r="R1382" i="2"/>
  <c r="M1382" i="2"/>
  <c r="L1382" i="2"/>
  <c r="H1382" i="2"/>
  <c r="R1381" i="2"/>
  <c r="M1381" i="2"/>
  <c r="L1381" i="2"/>
  <c r="I1381" i="2"/>
  <c r="H1381" i="2"/>
  <c r="R1380" i="2"/>
  <c r="M1380" i="2"/>
  <c r="L1380" i="2"/>
  <c r="H1380" i="2"/>
  <c r="I1375" i="2" s="1"/>
  <c r="R1379" i="2"/>
  <c r="M1379" i="2"/>
  <c r="L1379" i="2"/>
  <c r="H1379" i="2"/>
  <c r="I1374" i="2" s="1"/>
  <c r="R1378" i="2"/>
  <c r="M1378" i="2"/>
  <c r="L1378" i="2"/>
  <c r="H1378" i="2"/>
  <c r="I1373" i="2" s="1"/>
  <c r="R1377" i="2"/>
  <c r="M1377" i="2"/>
  <c r="L1377" i="2"/>
  <c r="H1377" i="2"/>
  <c r="R1376" i="2"/>
  <c r="M1376" i="2"/>
  <c r="L1376" i="2"/>
  <c r="H1376" i="2"/>
  <c r="I1371" i="2" s="1"/>
  <c r="R1375" i="2"/>
  <c r="M1375" i="2"/>
  <c r="L1375" i="2"/>
  <c r="H1375" i="2"/>
  <c r="I1370" i="2" s="1"/>
  <c r="R1374" i="2"/>
  <c r="M1374" i="2"/>
  <c r="L1374" i="2"/>
  <c r="H1374" i="2"/>
  <c r="R1373" i="2"/>
  <c r="M1373" i="2"/>
  <c r="L1373" i="2"/>
  <c r="H1373" i="2"/>
  <c r="I1368" i="2" s="1"/>
  <c r="R1372" i="2"/>
  <c r="M1372" i="2"/>
  <c r="L1372" i="2"/>
  <c r="I1372" i="2"/>
  <c r="H1372" i="2"/>
  <c r="R1371" i="2"/>
  <c r="M1371" i="2"/>
  <c r="L1371" i="2"/>
  <c r="H1371" i="2"/>
  <c r="R1370" i="2"/>
  <c r="M1370" i="2"/>
  <c r="L1370" i="2"/>
  <c r="H1370" i="2"/>
  <c r="R1369" i="2"/>
  <c r="M1369" i="2"/>
  <c r="L1369" i="2"/>
  <c r="I1369" i="2"/>
  <c r="H1369" i="2"/>
  <c r="I1365" i="2" s="1"/>
  <c r="R1368" i="2"/>
  <c r="M1368" i="2"/>
  <c r="L1368" i="2"/>
  <c r="H1368" i="2"/>
  <c r="I1364" i="2" s="1"/>
  <c r="R1367" i="2"/>
  <c r="M1367" i="2"/>
  <c r="L1367" i="2"/>
  <c r="I1367" i="2"/>
  <c r="H1367" i="2"/>
  <c r="I1363" i="2" s="1"/>
  <c r="R1366" i="2"/>
  <c r="M1366" i="2"/>
  <c r="L1366" i="2"/>
  <c r="I1366" i="2"/>
  <c r="H1366" i="2"/>
  <c r="I1362" i="2" s="1"/>
  <c r="R1365" i="2"/>
  <c r="M1365" i="2"/>
  <c r="L1365" i="2"/>
  <c r="H1365" i="2"/>
  <c r="I1361" i="2" s="1"/>
  <c r="R1364" i="2"/>
  <c r="M1364" i="2"/>
  <c r="L1364" i="2"/>
  <c r="H1364" i="2"/>
  <c r="R1363" i="2"/>
  <c r="M1363" i="2"/>
  <c r="L1363" i="2"/>
  <c r="H1363" i="2"/>
  <c r="I1360" i="2" s="1"/>
  <c r="R1362" i="2"/>
  <c r="M1362" i="2"/>
  <c r="L1362" i="2"/>
  <c r="H1362" i="2"/>
  <c r="R1361" i="2"/>
  <c r="M1361" i="2"/>
  <c r="L1361" i="2"/>
  <c r="H1361" i="2"/>
  <c r="R1360" i="2"/>
  <c r="M1360" i="2"/>
  <c r="L1360" i="2"/>
  <c r="H1360" i="2"/>
  <c r="R1359" i="2"/>
  <c r="M1359" i="2"/>
  <c r="L1359" i="2"/>
  <c r="H1359" i="2"/>
  <c r="R1358" i="2"/>
  <c r="M1358" i="2"/>
  <c r="L1358" i="2"/>
  <c r="H1358" i="2"/>
  <c r="I1355" i="2" s="1"/>
  <c r="R1357" i="2"/>
  <c r="M1357" i="2"/>
  <c r="L1357" i="2"/>
  <c r="H1357" i="2"/>
  <c r="R1356" i="2"/>
  <c r="I1356" i="2"/>
  <c r="H1356" i="2"/>
  <c r="I1353" i="2" s="1"/>
  <c r="R1355" i="2"/>
  <c r="H1355" i="2"/>
  <c r="I1352" i="2" s="1"/>
  <c r="R1354" i="2"/>
  <c r="I1354" i="2"/>
  <c r="H1354" i="2"/>
  <c r="I1351" i="2" s="1"/>
  <c r="R1353" i="2"/>
  <c r="H1353" i="2"/>
  <c r="I1350" i="2" s="1"/>
  <c r="R1352" i="2"/>
  <c r="M1352" i="2"/>
  <c r="L1352" i="2"/>
  <c r="H1352" i="2"/>
  <c r="I1349" i="2" s="1"/>
  <c r="R1351" i="2"/>
  <c r="M1351" i="2"/>
  <c r="L1351" i="2"/>
  <c r="H1351" i="2"/>
  <c r="R1350" i="2"/>
  <c r="M1350" i="2"/>
  <c r="L1350" i="2"/>
  <c r="H1350" i="2"/>
  <c r="R1349" i="2"/>
  <c r="M1349" i="2"/>
  <c r="L1349" i="2"/>
  <c r="H1349" i="2"/>
  <c r="I1346" i="2" s="1"/>
  <c r="R1348" i="2"/>
  <c r="I1348" i="2"/>
  <c r="H1348" i="2"/>
  <c r="I1345" i="2" s="1"/>
  <c r="R1347" i="2"/>
  <c r="M1347" i="2"/>
  <c r="L1347" i="2"/>
  <c r="I1347" i="2"/>
  <c r="H1347" i="2"/>
  <c r="I1344" i="2" s="1"/>
  <c r="R1346" i="2"/>
  <c r="H1346" i="2"/>
  <c r="R1345" i="2"/>
  <c r="M1345" i="2"/>
  <c r="L1345" i="2"/>
  <c r="H1345" i="2"/>
  <c r="I1342" i="2" s="1"/>
  <c r="R1344" i="2"/>
  <c r="M1344" i="2"/>
  <c r="L1344" i="2"/>
  <c r="H1344" i="2"/>
  <c r="R1343" i="2"/>
  <c r="I1343" i="2"/>
  <c r="H1343" i="2"/>
  <c r="I1340" i="2" s="1"/>
  <c r="R1342" i="2"/>
  <c r="M1342" i="2"/>
  <c r="L1342" i="2"/>
  <c r="H1342" i="2"/>
  <c r="I1339" i="2" s="1"/>
  <c r="R1341" i="2"/>
  <c r="M1341" i="2"/>
  <c r="L1341" i="2"/>
  <c r="I1341" i="2"/>
  <c r="H1341" i="2"/>
  <c r="I1338" i="2" s="1"/>
  <c r="R1340" i="2"/>
  <c r="M1340" i="2"/>
  <c r="L1340" i="2"/>
  <c r="H1340" i="2"/>
  <c r="I1337" i="2" s="1"/>
  <c r="R1339" i="2"/>
  <c r="M1339" i="2"/>
  <c r="L1339" i="2"/>
  <c r="H1339" i="2"/>
  <c r="R1338" i="2"/>
  <c r="M1338" i="2"/>
  <c r="L1338" i="2"/>
  <c r="H1338" i="2"/>
  <c r="I1335" i="2" s="1"/>
  <c r="R1337" i="2"/>
  <c r="M1337" i="2"/>
  <c r="L1337" i="2"/>
  <c r="H1337" i="2"/>
  <c r="I1334" i="2" s="1"/>
  <c r="R1336" i="2"/>
  <c r="M1336" i="2"/>
  <c r="L1336" i="2"/>
  <c r="I1336" i="2"/>
  <c r="H1336" i="2"/>
  <c r="I1333" i="2" s="1"/>
  <c r="R1335" i="2"/>
  <c r="M1335" i="2"/>
  <c r="L1335" i="2"/>
  <c r="H1335" i="2"/>
  <c r="I1332" i="2" s="1"/>
  <c r="R1334" i="2"/>
  <c r="M1334" i="2"/>
  <c r="L1334" i="2"/>
  <c r="H1334" i="2"/>
  <c r="I1331" i="2" s="1"/>
  <c r="R1333" i="2"/>
  <c r="M1333" i="2"/>
  <c r="L1333" i="2"/>
  <c r="H1333" i="2"/>
  <c r="I1330" i="2" s="1"/>
  <c r="R1332" i="2"/>
  <c r="M1332" i="2"/>
  <c r="L1332" i="2"/>
  <c r="H1332" i="2"/>
  <c r="I1329" i="2" s="1"/>
  <c r="R1331" i="2"/>
  <c r="M1331" i="2"/>
  <c r="L1331" i="2"/>
  <c r="H1331" i="2"/>
  <c r="I1328" i="2" s="1"/>
  <c r="R1330" i="2"/>
  <c r="M1330" i="2"/>
  <c r="L1330" i="2"/>
  <c r="H1330" i="2"/>
  <c r="I1327" i="2" s="1"/>
  <c r="R1329" i="2"/>
  <c r="M1329" i="2"/>
  <c r="L1329" i="2"/>
  <c r="H1329" i="2"/>
  <c r="R1328" i="2"/>
  <c r="M1328" i="2"/>
  <c r="L1328" i="2"/>
  <c r="H1328" i="2"/>
  <c r="I1325" i="2" s="1"/>
  <c r="R1327" i="2"/>
  <c r="M1327" i="2"/>
  <c r="L1327" i="2"/>
  <c r="H1327" i="2"/>
  <c r="I1324" i="2" s="1"/>
  <c r="R1326" i="2"/>
  <c r="M1326" i="2"/>
  <c r="L1326" i="2"/>
  <c r="I1326" i="2"/>
  <c r="H1326" i="2"/>
  <c r="I1323" i="2" s="1"/>
  <c r="R1325" i="2"/>
  <c r="M1325" i="2"/>
  <c r="L1325" i="2"/>
  <c r="H1325" i="2"/>
  <c r="I1322" i="2" s="1"/>
  <c r="R1324" i="2"/>
  <c r="M1324" i="2"/>
  <c r="L1324" i="2"/>
  <c r="H1324" i="2"/>
  <c r="I1321" i="2" s="1"/>
  <c r="R1323" i="2"/>
  <c r="M1323" i="2"/>
  <c r="L1323" i="2"/>
  <c r="H1323" i="2"/>
  <c r="R1322" i="2"/>
  <c r="M1322" i="2"/>
  <c r="L1322" i="2"/>
  <c r="H1322" i="2"/>
  <c r="I1319" i="2" s="1"/>
  <c r="R1321" i="2"/>
  <c r="M1321" i="2"/>
  <c r="L1321" i="2"/>
  <c r="H1321" i="2"/>
  <c r="I1318" i="2" s="1"/>
  <c r="R1320" i="2"/>
  <c r="M1320" i="2"/>
  <c r="L1320" i="2"/>
  <c r="I1320" i="2"/>
  <c r="H1320" i="2"/>
  <c r="R1319" i="2"/>
  <c r="M1319" i="2"/>
  <c r="L1319" i="2"/>
  <c r="H1319" i="2"/>
  <c r="I1316" i="2" s="1"/>
  <c r="R1318" i="2"/>
  <c r="M1318" i="2"/>
  <c r="L1318" i="2"/>
  <c r="H1318" i="2"/>
  <c r="R1317" i="2"/>
  <c r="M1317" i="2"/>
  <c r="L1317" i="2"/>
  <c r="I1317" i="2"/>
  <c r="H1317" i="2"/>
  <c r="I1314" i="2" s="1"/>
  <c r="R1316" i="2"/>
  <c r="M1316" i="2"/>
  <c r="L1316" i="2"/>
  <c r="H1316" i="2"/>
  <c r="I1313" i="2" s="1"/>
  <c r="R1315" i="2"/>
  <c r="M1315" i="2"/>
  <c r="L1315" i="2"/>
  <c r="I1315" i="2"/>
  <c r="H1315" i="2"/>
  <c r="I1312" i="2" s="1"/>
  <c r="R1314" i="2"/>
  <c r="M1314" i="2"/>
  <c r="L1314" i="2"/>
  <c r="H1314" i="2"/>
  <c r="I1311" i="2" s="1"/>
  <c r="R1313" i="2"/>
  <c r="M1313" i="2"/>
  <c r="L1313" i="2"/>
  <c r="H1313" i="2"/>
  <c r="R1312" i="2"/>
  <c r="M1312" i="2"/>
  <c r="L1312" i="2"/>
  <c r="H1312" i="2"/>
  <c r="I1309" i="2" s="1"/>
  <c r="R1311" i="2"/>
  <c r="M1311" i="2"/>
  <c r="L1311" i="2"/>
  <c r="H1311" i="2"/>
  <c r="I1308" i="2" s="1"/>
  <c r="R1310" i="2"/>
  <c r="M1310" i="2"/>
  <c r="L1310" i="2"/>
  <c r="I1310" i="2"/>
  <c r="H1310" i="2"/>
  <c r="I1307" i="2" s="1"/>
  <c r="R1309" i="2"/>
  <c r="M1309" i="2"/>
  <c r="L1309" i="2"/>
  <c r="H1309" i="2"/>
  <c r="R1308" i="2"/>
  <c r="M1308" i="2"/>
  <c r="L1308" i="2"/>
  <c r="H1308" i="2"/>
  <c r="R1307" i="2"/>
  <c r="M1307" i="2"/>
  <c r="L1307" i="2"/>
  <c r="H1307" i="2"/>
  <c r="I1304" i="2" s="1"/>
  <c r="R1306" i="2"/>
  <c r="M1306" i="2"/>
  <c r="L1306" i="2"/>
  <c r="I1306" i="2"/>
  <c r="H1306" i="2"/>
  <c r="I1303" i="2" s="1"/>
  <c r="R1305" i="2"/>
  <c r="M1305" i="2"/>
  <c r="L1305" i="2"/>
  <c r="I1305" i="2"/>
  <c r="H1305" i="2"/>
  <c r="I1302" i="2" s="1"/>
  <c r="R1304" i="2"/>
  <c r="M1304" i="2"/>
  <c r="L1304" i="2"/>
  <c r="H1304" i="2"/>
  <c r="I1301" i="2" s="1"/>
  <c r="R1303" i="2"/>
  <c r="M1303" i="2"/>
  <c r="L1303" i="2"/>
  <c r="H1303" i="2"/>
  <c r="I1300" i="2" s="1"/>
  <c r="R1302" i="2"/>
  <c r="M1302" i="2"/>
  <c r="L1302" i="2"/>
  <c r="H1302" i="2"/>
  <c r="I1299" i="2" s="1"/>
  <c r="R1301" i="2"/>
  <c r="M1301" i="2"/>
  <c r="L1301" i="2"/>
  <c r="H1301" i="2"/>
  <c r="I1298" i="2" s="1"/>
  <c r="R1300" i="2"/>
  <c r="M1300" i="2"/>
  <c r="L1300" i="2"/>
  <c r="H1300" i="2"/>
  <c r="I1297" i="2" s="1"/>
  <c r="R1299" i="2"/>
  <c r="M1299" i="2"/>
  <c r="L1299" i="2"/>
  <c r="H1299" i="2"/>
  <c r="I1296" i="2" s="1"/>
  <c r="R1298" i="2"/>
  <c r="M1298" i="2"/>
  <c r="L1298" i="2"/>
  <c r="H1298" i="2"/>
  <c r="I1295" i="2" s="1"/>
  <c r="R1297" i="2"/>
  <c r="M1297" i="2"/>
  <c r="L1297" i="2"/>
  <c r="H1297" i="2"/>
  <c r="I1294" i="2" s="1"/>
  <c r="R1296" i="2"/>
  <c r="M1296" i="2"/>
  <c r="L1296" i="2"/>
  <c r="H1296" i="2"/>
  <c r="I1293" i="2" s="1"/>
  <c r="R1295" i="2"/>
  <c r="M1295" i="2"/>
  <c r="L1295" i="2"/>
  <c r="H1295" i="2"/>
  <c r="I1292" i="2" s="1"/>
  <c r="R1294" i="2"/>
  <c r="M1294" i="2"/>
  <c r="L1294" i="2"/>
  <c r="H1294" i="2"/>
  <c r="I1291" i="2" s="1"/>
  <c r="R1293" i="2"/>
  <c r="M1293" i="2"/>
  <c r="L1293" i="2"/>
  <c r="H1293" i="2"/>
  <c r="R1292" i="2"/>
  <c r="M1292" i="2"/>
  <c r="L1292" i="2"/>
  <c r="H1292" i="2"/>
  <c r="I1289" i="2" s="1"/>
  <c r="R1291" i="2"/>
  <c r="M1291" i="2"/>
  <c r="L1291" i="2"/>
  <c r="H1291" i="2"/>
  <c r="I1288" i="2" s="1"/>
  <c r="R1290" i="2"/>
  <c r="M1290" i="2"/>
  <c r="L1290" i="2"/>
  <c r="I1290" i="2"/>
  <c r="H1290" i="2"/>
  <c r="I1287" i="2" s="1"/>
  <c r="R1289" i="2"/>
  <c r="M1289" i="2"/>
  <c r="L1289" i="2"/>
  <c r="H1289" i="2"/>
  <c r="I1286" i="2" s="1"/>
  <c r="R1288" i="2"/>
  <c r="M1288" i="2"/>
  <c r="L1288" i="2"/>
  <c r="H1288" i="2"/>
  <c r="I1285" i="2" s="1"/>
  <c r="R1287" i="2"/>
  <c r="M1287" i="2"/>
  <c r="L1287" i="2"/>
  <c r="H1287" i="2"/>
  <c r="I1284" i="2" s="1"/>
  <c r="R1286" i="2"/>
  <c r="M1286" i="2"/>
  <c r="L1286" i="2"/>
  <c r="H1286" i="2"/>
  <c r="R1285" i="2"/>
  <c r="M1285" i="2"/>
  <c r="L1285" i="2"/>
  <c r="H1285" i="2"/>
  <c r="R1284" i="2"/>
  <c r="M1284" i="2"/>
  <c r="L1284" i="2"/>
  <c r="H1284" i="2"/>
  <c r="I1281" i="2" s="1"/>
  <c r="R1283" i="2"/>
  <c r="M1283" i="2"/>
  <c r="L1283" i="2"/>
  <c r="I1283" i="2"/>
  <c r="H1283" i="2"/>
  <c r="I1280" i="2" s="1"/>
  <c r="R1282" i="2"/>
  <c r="M1282" i="2"/>
  <c r="L1282" i="2"/>
  <c r="I1282" i="2"/>
  <c r="H1282" i="2"/>
  <c r="I1279" i="2" s="1"/>
  <c r="R1281" i="2"/>
  <c r="M1281" i="2"/>
  <c r="L1281" i="2"/>
  <c r="H1281" i="2"/>
  <c r="I1278" i="2" s="1"/>
  <c r="R1280" i="2"/>
  <c r="M1280" i="2"/>
  <c r="L1280" i="2"/>
  <c r="H1280" i="2"/>
  <c r="I1277" i="2" s="1"/>
  <c r="R1279" i="2"/>
  <c r="M1279" i="2"/>
  <c r="L1279" i="2"/>
  <c r="H1279" i="2"/>
  <c r="I1276" i="2" s="1"/>
  <c r="R1278" i="2"/>
  <c r="M1278" i="2"/>
  <c r="L1278" i="2"/>
  <c r="H1278" i="2"/>
  <c r="I1275" i="2" s="1"/>
  <c r="R1277" i="2"/>
  <c r="M1277" i="2"/>
  <c r="L1277" i="2"/>
  <c r="H1277" i="2"/>
  <c r="I1274" i="2" s="1"/>
  <c r="R1276" i="2"/>
  <c r="M1276" i="2"/>
  <c r="L1276" i="2"/>
  <c r="H1276" i="2"/>
  <c r="I1273" i="2" s="1"/>
  <c r="R1275" i="2"/>
  <c r="M1275" i="2"/>
  <c r="L1275" i="2"/>
  <c r="H1275" i="2"/>
  <c r="R1274" i="2"/>
  <c r="M1274" i="2"/>
  <c r="L1274" i="2"/>
  <c r="H1274" i="2"/>
  <c r="I1271" i="2" s="1"/>
  <c r="R1273" i="2"/>
  <c r="M1273" i="2"/>
  <c r="L1273" i="2"/>
  <c r="H1273" i="2"/>
  <c r="I1270" i="2" s="1"/>
  <c r="R1272" i="2"/>
  <c r="M1272" i="2"/>
  <c r="L1272" i="2"/>
  <c r="I1272" i="2"/>
  <c r="H1272" i="2"/>
  <c r="I1269" i="2" s="1"/>
  <c r="R1271" i="2"/>
  <c r="M1271" i="2"/>
  <c r="L1271" i="2"/>
  <c r="H1271" i="2"/>
  <c r="I1268" i="2" s="1"/>
  <c r="R1270" i="2"/>
  <c r="M1270" i="2"/>
  <c r="L1270" i="2"/>
  <c r="H1270" i="2"/>
  <c r="R1269" i="2"/>
  <c r="M1269" i="2"/>
  <c r="L1269" i="2"/>
  <c r="H1269" i="2"/>
  <c r="R1268" i="2"/>
  <c r="M1268" i="2"/>
  <c r="L1268" i="2"/>
  <c r="H1268" i="2"/>
  <c r="I1265" i="2" s="1"/>
  <c r="R1267" i="2"/>
  <c r="M1267" i="2"/>
  <c r="L1267" i="2"/>
  <c r="I1267" i="2"/>
  <c r="H1267" i="2"/>
  <c r="I1264" i="2" s="1"/>
  <c r="R1266" i="2"/>
  <c r="M1266" i="2"/>
  <c r="L1266" i="2"/>
  <c r="I1266" i="2"/>
  <c r="H1266" i="2"/>
  <c r="I1263" i="2" s="1"/>
  <c r="R1265" i="2"/>
  <c r="M1265" i="2"/>
  <c r="L1265" i="2"/>
  <c r="H1265" i="2"/>
  <c r="I1262" i="2" s="1"/>
  <c r="R1264" i="2"/>
  <c r="M1264" i="2"/>
  <c r="L1264" i="2"/>
  <c r="H1264" i="2"/>
  <c r="R1263" i="2"/>
  <c r="M1263" i="2"/>
  <c r="L1263" i="2"/>
  <c r="H1263" i="2"/>
  <c r="I1260" i="2" s="1"/>
  <c r="R1262" i="2"/>
  <c r="M1262" i="2"/>
  <c r="L1262" i="2"/>
  <c r="H1262" i="2"/>
  <c r="I1259" i="2" s="1"/>
  <c r="R1261" i="2"/>
  <c r="M1261" i="2"/>
  <c r="L1261" i="2"/>
  <c r="I1261" i="2"/>
  <c r="H1261" i="2"/>
  <c r="R1260" i="2"/>
  <c r="M1260" i="2"/>
  <c r="L1260" i="2"/>
  <c r="H1260" i="2"/>
  <c r="I1257" i="2" s="1"/>
  <c r="R1259" i="2"/>
  <c r="M1259" i="2"/>
  <c r="L1259" i="2"/>
  <c r="H1259" i="2"/>
  <c r="R1258" i="2"/>
  <c r="M1258" i="2"/>
  <c r="L1258" i="2"/>
  <c r="I1258" i="2"/>
  <c r="H1258" i="2"/>
  <c r="I1255" i="2" s="1"/>
  <c r="R1257" i="2"/>
  <c r="M1257" i="2"/>
  <c r="L1257" i="2"/>
  <c r="H1257" i="2"/>
  <c r="I1254" i="2" s="1"/>
  <c r="R1256" i="2"/>
  <c r="M1256" i="2"/>
  <c r="L1256" i="2"/>
  <c r="I1256" i="2"/>
  <c r="H1256" i="2"/>
  <c r="I1253" i="2" s="1"/>
  <c r="R1255" i="2"/>
  <c r="M1255" i="2"/>
  <c r="L1255" i="2"/>
  <c r="H1255" i="2"/>
  <c r="I1252" i="2" s="1"/>
  <c r="R1254" i="2"/>
  <c r="M1254" i="2"/>
  <c r="L1254" i="2"/>
  <c r="H1254" i="2"/>
  <c r="R1253" i="2"/>
  <c r="M1253" i="2"/>
  <c r="L1253" i="2"/>
  <c r="H1253" i="2"/>
  <c r="R1252" i="2"/>
  <c r="M1252" i="2"/>
  <c r="L1252" i="2"/>
  <c r="H1252" i="2"/>
  <c r="I1249" i="2" s="1"/>
  <c r="R1251" i="2"/>
  <c r="M1251" i="2"/>
  <c r="L1251" i="2"/>
  <c r="I1251" i="2"/>
  <c r="H1251" i="2"/>
  <c r="I1248" i="2" s="1"/>
  <c r="R1250" i="2"/>
  <c r="M1250" i="2"/>
  <c r="L1250" i="2"/>
  <c r="I1250" i="2"/>
  <c r="H1250" i="2"/>
  <c r="I1247" i="2" s="1"/>
  <c r="R1249" i="2"/>
  <c r="M1249" i="2"/>
  <c r="L1249" i="2"/>
  <c r="H1249" i="2"/>
  <c r="I1246" i="2" s="1"/>
  <c r="R1248" i="2"/>
  <c r="M1248" i="2"/>
  <c r="L1248" i="2"/>
  <c r="H1248" i="2"/>
  <c r="I1245" i="2" s="1"/>
  <c r="R1247" i="2"/>
  <c r="M1247" i="2"/>
  <c r="L1247" i="2"/>
  <c r="H1247" i="2"/>
  <c r="I1244" i="2" s="1"/>
  <c r="R1246" i="2"/>
  <c r="M1246" i="2"/>
  <c r="L1246" i="2"/>
  <c r="H1246" i="2"/>
  <c r="I1243" i="2" s="1"/>
  <c r="R1245" i="2"/>
  <c r="M1245" i="2"/>
  <c r="L1245" i="2"/>
  <c r="H1245" i="2"/>
  <c r="R1244" i="2"/>
  <c r="M1244" i="2"/>
  <c r="L1244" i="2"/>
  <c r="H1244" i="2"/>
  <c r="R1243" i="2"/>
  <c r="M1243" i="2"/>
  <c r="L1243" i="2"/>
  <c r="H1243" i="2"/>
  <c r="R1242" i="2"/>
  <c r="M1242" i="2"/>
  <c r="L1242" i="2"/>
  <c r="I1242" i="2"/>
  <c r="H1242" i="2"/>
  <c r="I1239" i="2" s="1"/>
  <c r="R1241" i="2"/>
  <c r="M1241" i="2"/>
  <c r="L1241" i="2"/>
  <c r="I1241" i="2"/>
  <c r="H1241" i="2"/>
  <c r="I1238" i="2" s="1"/>
  <c r="R1240" i="2"/>
  <c r="M1240" i="2"/>
  <c r="L1240" i="2"/>
  <c r="I1240" i="2"/>
  <c r="H1240" i="2"/>
  <c r="R1239" i="2"/>
  <c r="M1239" i="2"/>
  <c r="L1239" i="2"/>
  <c r="H1239" i="2"/>
  <c r="I1236" i="2" s="1"/>
  <c r="R1238" i="2"/>
  <c r="M1238" i="2"/>
  <c r="L1238" i="2"/>
  <c r="H1238" i="2"/>
  <c r="R1237" i="2"/>
  <c r="M1237" i="2"/>
  <c r="L1237" i="2"/>
  <c r="I1237" i="2"/>
  <c r="H1237" i="2"/>
  <c r="I1234" i="2" s="1"/>
  <c r="R1236" i="2"/>
  <c r="M1236" i="2"/>
  <c r="L1236" i="2"/>
  <c r="H1236" i="2"/>
  <c r="I1233" i="2" s="1"/>
  <c r="R1235" i="2"/>
  <c r="M1235" i="2"/>
  <c r="L1235" i="2"/>
  <c r="I1235" i="2"/>
  <c r="H1235" i="2"/>
  <c r="I1232" i="2" s="1"/>
  <c r="R1234" i="2"/>
  <c r="M1234" i="2"/>
  <c r="L1234" i="2"/>
  <c r="H1234" i="2"/>
  <c r="I1231" i="2" s="1"/>
  <c r="R1233" i="2"/>
  <c r="M1233" i="2"/>
  <c r="L1233" i="2"/>
  <c r="H1233" i="2"/>
  <c r="I1230" i="2" s="1"/>
  <c r="R1232" i="2"/>
  <c r="M1232" i="2"/>
  <c r="L1232" i="2"/>
  <c r="H1232" i="2"/>
  <c r="I1229" i="2" s="1"/>
  <c r="R1231" i="2"/>
  <c r="M1231" i="2"/>
  <c r="L1231" i="2"/>
  <c r="H1231" i="2"/>
  <c r="I1228" i="2" s="1"/>
  <c r="R1230" i="2"/>
  <c r="M1230" i="2"/>
  <c r="L1230" i="2"/>
  <c r="H1230" i="2"/>
  <c r="I1227" i="2" s="1"/>
  <c r="R1229" i="2"/>
  <c r="M1229" i="2"/>
  <c r="L1229" i="2"/>
  <c r="H1229" i="2"/>
  <c r="R1228" i="2"/>
  <c r="M1228" i="2"/>
  <c r="L1228" i="2"/>
  <c r="H1228" i="2"/>
  <c r="I1225" i="2" s="1"/>
  <c r="R1227" i="2"/>
  <c r="M1227" i="2"/>
  <c r="L1227" i="2"/>
  <c r="H1227" i="2"/>
  <c r="R1226" i="2"/>
  <c r="M1226" i="2"/>
  <c r="I1226" i="2"/>
  <c r="H1226" i="2"/>
  <c r="I1223" i="2" s="1"/>
  <c r="R1225" i="2"/>
  <c r="M1225" i="2"/>
  <c r="L1225" i="2"/>
  <c r="H1225" i="2"/>
  <c r="R1224" i="2"/>
  <c r="M1224" i="2"/>
  <c r="L1224" i="2"/>
  <c r="I1224" i="2"/>
  <c r="H1224" i="2"/>
  <c r="R1223" i="2"/>
  <c r="M1223" i="2"/>
  <c r="L1223" i="2"/>
  <c r="H1223" i="2"/>
  <c r="I1220" i="2" s="1"/>
  <c r="R1222" i="2"/>
  <c r="M1222" i="2"/>
  <c r="L1222" i="2"/>
  <c r="I1222" i="2"/>
  <c r="H1222" i="2"/>
  <c r="I1219" i="2" s="1"/>
  <c r="R1221" i="2"/>
  <c r="M1221" i="2"/>
  <c r="L1221" i="2"/>
  <c r="I1221" i="2"/>
  <c r="H1221" i="2"/>
  <c r="I1218" i="2" s="1"/>
  <c r="R1220" i="2"/>
  <c r="M1220" i="2"/>
  <c r="L1220" i="2"/>
  <c r="H1220" i="2"/>
  <c r="I1217" i="2" s="1"/>
  <c r="R1219" i="2"/>
  <c r="M1219" i="2"/>
  <c r="L1219" i="2"/>
  <c r="H1219" i="2"/>
  <c r="I1216" i="2" s="1"/>
  <c r="R1218" i="2"/>
  <c r="M1218" i="2"/>
  <c r="L1218" i="2"/>
  <c r="H1218" i="2"/>
  <c r="I1215" i="2" s="1"/>
  <c r="R1217" i="2"/>
  <c r="M1217" i="2"/>
  <c r="L1217" i="2"/>
  <c r="H1217" i="2"/>
  <c r="I1214" i="2" s="1"/>
  <c r="R1216" i="2"/>
  <c r="M1216" i="2"/>
  <c r="H1216" i="2"/>
  <c r="I1213" i="2" s="1"/>
  <c r="R1215" i="2"/>
  <c r="M1215" i="2"/>
  <c r="L1215" i="2"/>
  <c r="H1215" i="2"/>
  <c r="I1212" i="2" s="1"/>
  <c r="R1214" i="2"/>
  <c r="M1214" i="2"/>
  <c r="L1214" i="2"/>
  <c r="H1214" i="2"/>
  <c r="R1213" i="2"/>
  <c r="M1213" i="2"/>
  <c r="L1213" i="2"/>
  <c r="H1213" i="2"/>
  <c r="I1210" i="2" s="1"/>
  <c r="R1212" i="2"/>
  <c r="M1212" i="2"/>
  <c r="L1212" i="2"/>
  <c r="H1212" i="2"/>
  <c r="R1211" i="2"/>
  <c r="M1211" i="2"/>
  <c r="L1211" i="2"/>
  <c r="I1211" i="2"/>
  <c r="H1211" i="2"/>
  <c r="I1208" i="2" s="1"/>
  <c r="R1210" i="2"/>
  <c r="M1210" i="2"/>
  <c r="L1210" i="2"/>
  <c r="H1210" i="2"/>
  <c r="I1207" i="2" s="1"/>
  <c r="R1209" i="2"/>
  <c r="M1209" i="2"/>
  <c r="H1209" i="2"/>
  <c r="I1206" i="2" s="1"/>
  <c r="R1208" i="2"/>
  <c r="M1208" i="2"/>
  <c r="L1208" i="2"/>
  <c r="H1208" i="2"/>
  <c r="I1205" i="2" s="1"/>
  <c r="R1207" i="2"/>
  <c r="M1207" i="2"/>
  <c r="L1207" i="2"/>
  <c r="H1207" i="2"/>
  <c r="I1204" i="2" s="1"/>
  <c r="R1206" i="2"/>
  <c r="M1206" i="2"/>
  <c r="L1206" i="2"/>
  <c r="H1206" i="2"/>
  <c r="I1203" i="2" s="1"/>
  <c r="R1205" i="2"/>
  <c r="M1205" i="2"/>
  <c r="L1205" i="2"/>
  <c r="H1205" i="2"/>
  <c r="R1204" i="2"/>
  <c r="M1204" i="2"/>
  <c r="L1204" i="2"/>
  <c r="H1204" i="2"/>
  <c r="I1201" i="2" s="1"/>
  <c r="R1203" i="2"/>
  <c r="M1203" i="2"/>
  <c r="L1203" i="2"/>
  <c r="H1203" i="2"/>
  <c r="I1200" i="2" s="1"/>
  <c r="R1202" i="2"/>
  <c r="M1202" i="2"/>
  <c r="L1202" i="2"/>
  <c r="I1202" i="2"/>
  <c r="H1202" i="2"/>
  <c r="I1199" i="2" s="1"/>
  <c r="R1201" i="2"/>
  <c r="M1201" i="2"/>
  <c r="H1201" i="2"/>
  <c r="I1198" i="2" s="1"/>
  <c r="R1200" i="2"/>
  <c r="M1200" i="2"/>
  <c r="L1200" i="2"/>
  <c r="H1200" i="2"/>
  <c r="I1197" i="2" s="1"/>
  <c r="R1199" i="2"/>
  <c r="M1199" i="2"/>
  <c r="L1199" i="2"/>
  <c r="H1199" i="2"/>
  <c r="I1196" i="2" s="1"/>
  <c r="R1198" i="2"/>
  <c r="M1198" i="2"/>
  <c r="L1198" i="2"/>
  <c r="H1198" i="2"/>
  <c r="I1195" i="2" s="1"/>
  <c r="R1197" i="2"/>
  <c r="M1197" i="2"/>
  <c r="H1197" i="2"/>
  <c r="R1196" i="2"/>
  <c r="M1196" i="2"/>
  <c r="L1196" i="2"/>
  <c r="H1196" i="2"/>
  <c r="I1193" i="2" s="1"/>
  <c r="R1195" i="2"/>
  <c r="M1195" i="2"/>
  <c r="L1195" i="2"/>
  <c r="H1195" i="2"/>
  <c r="R1194" i="2"/>
  <c r="M1194" i="2"/>
  <c r="L1194" i="2"/>
  <c r="I1194" i="2"/>
  <c r="H1194" i="2"/>
  <c r="I1191" i="2" s="1"/>
  <c r="R1193" i="2"/>
  <c r="M1193" i="2"/>
  <c r="H1193" i="2"/>
  <c r="I1190" i="2" s="1"/>
  <c r="R1192" i="2"/>
  <c r="M1192" i="2"/>
  <c r="L1192" i="2"/>
  <c r="I1192" i="2"/>
  <c r="H1192" i="2"/>
  <c r="I1189" i="2" s="1"/>
  <c r="R1191" i="2"/>
  <c r="M1191" i="2"/>
  <c r="L1191" i="2"/>
  <c r="H1191" i="2"/>
  <c r="I1188" i="2" s="1"/>
  <c r="R1190" i="2"/>
  <c r="M1190" i="2"/>
  <c r="L1190" i="2"/>
  <c r="H1190" i="2"/>
  <c r="I1187" i="2" s="1"/>
  <c r="R1189" i="2"/>
  <c r="M1189" i="2"/>
  <c r="H1189" i="2"/>
  <c r="R1188" i="2"/>
  <c r="M1188" i="2"/>
  <c r="L1188" i="2"/>
  <c r="H1188" i="2"/>
  <c r="I1185" i="2" s="1"/>
  <c r="R1187" i="2"/>
  <c r="M1187" i="2"/>
  <c r="L1187" i="2"/>
  <c r="H1187" i="2"/>
  <c r="I1184" i="2" s="1"/>
  <c r="R1186" i="2"/>
  <c r="M1186" i="2"/>
  <c r="L1186" i="2"/>
  <c r="I1186" i="2"/>
  <c r="H1186" i="2"/>
  <c r="R1185" i="2"/>
  <c r="M1185" i="2"/>
  <c r="L1185" i="2"/>
  <c r="H1185" i="2"/>
  <c r="R1184" i="2"/>
  <c r="M1184" i="2"/>
  <c r="L1184" i="2"/>
  <c r="H1184" i="2"/>
  <c r="R1183" i="2"/>
  <c r="M1183" i="2"/>
  <c r="L1183" i="2"/>
  <c r="H1183" i="2"/>
  <c r="R1182" i="2"/>
  <c r="M1182" i="2"/>
  <c r="L1182" i="2"/>
  <c r="I1182" i="2"/>
  <c r="H1182" i="2"/>
  <c r="R1181" i="2"/>
  <c r="M1181" i="2"/>
  <c r="L1181" i="2"/>
  <c r="I1181" i="2"/>
  <c r="H1181" i="2"/>
  <c r="I1178" i="2" s="1"/>
  <c r="R1180" i="2"/>
  <c r="M1180" i="2"/>
  <c r="L1180" i="2"/>
  <c r="H1180" i="2"/>
  <c r="R1179" i="2"/>
  <c r="M1179" i="2"/>
  <c r="L1179" i="2"/>
  <c r="I1179" i="2"/>
  <c r="H1179" i="2"/>
  <c r="I1177" i="2" s="1"/>
  <c r="R1178" i="2"/>
  <c r="M1178" i="2"/>
  <c r="L1178" i="2"/>
  <c r="H1178" i="2"/>
  <c r="I1176" i="2" s="1"/>
  <c r="R1177" i="2"/>
  <c r="M1177" i="2"/>
  <c r="L1177" i="2"/>
  <c r="H1177" i="2"/>
  <c r="I1175" i="2" s="1"/>
  <c r="R1176" i="2"/>
  <c r="M1176" i="2"/>
  <c r="L1176" i="2"/>
  <c r="H1176" i="2"/>
  <c r="I1174" i="2" s="1"/>
  <c r="R1175" i="2"/>
  <c r="M1175" i="2"/>
  <c r="L1175" i="2"/>
  <c r="H1175" i="2"/>
  <c r="R1174" i="2"/>
  <c r="M1174" i="2"/>
  <c r="L1174" i="2"/>
  <c r="H1174" i="2"/>
  <c r="R1173" i="2"/>
  <c r="M1173" i="2"/>
  <c r="L1173" i="2"/>
  <c r="I1173" i="2"/>
  <c r="H1173" i="2"/>
  <c r="R1172" i="2"/>
  <c r="M1172" i="2"/>
  <c r="L1172" i="2"/>
  <c r="I1172" i="2"/>
  <c r="H1172" i="2"/>
  <c r="I1170" i="2" s="1"/>
  <c r="R1171" i="2"/>
  <c r="M1171" i="2"/>
  <c r="L1171" i="2"/>
  <c r="I1171" i="2"/>
  <c r="H1171" i="2"/>
  <c r="I1169" i="2" s="1"/>
  <c r="R1170" i="2"/>
  <c r="M1170" i="2"/>
  <c r="L1170" i="2"/>
  <c r="H1170" i="2"/>
  <c r="I1168" i="2" s="1"/>
  <c r="R1169" i="2"/>
  <c r="M1169" i="2"/>
  <c r="L1169" i="2"/>
  <c r="H1169" i="2"/>
  <c r="I1167" i="2" s="1"/>
  <c r="R1168" i="2"/>
  <c r="M1168" i="2"/>
  <c r="H1168" i="2"/>
  <c r="I1166" i="2" s="1"/>
  <c r="R1167" i="2"/>
  <c r="M1167" i="2"/>
  <c r="H1167" i="2"/>
  <c r="I1165" i="2" s="1"/>
  <c r="R1166" i="2"/>
  <c r="M1166" i="2"/>
  <c r="H1166" i="2"/>
  <c r="I1164" i="2" s="1"/>
  <c r="R1165" i="2"/>
  <c r="M1165" i="2"/>
  <c r="L1165" i="2"/>
  <c r="H1165" i="2"/>
  <c r="I1163" i="2" s="1"/>
  <c r="R1164" i="2"/>
  <c r="M1164" i="2"/>
  <c r="H1164" i="2"/>
  <c r="I1162" i="2" s="1"/>
  <c r="R1163" i="2"/>
  <c r="M1163" i="2"/>
  <c r="H1163" i="2"/>
  <c r="R1162" i="2"/>
  <c r="M1162" i="2"/>
  <c r="H1162" i="2"/>
  <c r="I1160" i="2" s="1"/>
  <c r="R1161" i="2"/>
  <c r="M1161" i="2"/>
  <c r="L1161" i="2"/>
  <c r="I1161" i="2"/>
  <c r="H1161" i="2"/>
  <c r="R1160" i="2"/>
  <c r="M1160" i="2"/>
  <c r="L1160" i="2"/>
  <c r="H1160" i="2"/>
  <c r="I1158" i="2" s="1"/>
  <c r="R1159" i="2"/>
  <c r="M1159" i="2"/>
  <c r="L1159" i="2"/>
  <c r="I1159" i="2"/>
  <c r="H1159" i="2"/>
  <c r="I1157" i="2" s="1"/>
  <c r="R1158" i="2"/>
  <c r="M1158" i="2"/>
  <c r="H1158" i="2"/>
  <c r="I1156" i="2" s="1"/>
  <c r="R1157" i="2"/>
  <c r="M1157" i="2"/>
  <c r="H1157" i="2"/>
  <c r="I1155" i="2" s="1"/>
  <c r="R1156" i="2"/>
  <c r="M1156" i="2"/>
  <c r="H1156" i="2"/>
  <c r="I1154" i="2" s="1"/>
  <c r="R1155" i="2"/>
  <c r="M1155" i="2"/>
  <c r="L1155" i="2"/>
  <c r="H1155" i="2"/>
  <c r="I1153" i="2" s="1"/>
  <c r="R1154" i="2"/>
  <c r="M1154" i="2"/>
  <c r="L1154" i="2"/>
  <c r="H1154" i="2"/>
  <c r="I1152" i="2" s="1"/>
  <c r="R1153" i="2"/>
  <c r="M1153" i="2"/>
  <c r="L1153" i="2"/>
  <c r="H1153" i="2"/>
  <c r="I1151" i="2" s="1"/>
  <c r="R1152" i="2"/>
  <c r="M1152" i="2"/>
  <c r="H1152" i="2"/>
  <c r="I1150" i="2" s="1"/>
  <c r="R1151" i="2"/>
  <c r="M1151" i="2"/>
  <c r="H1151" i="2"/>
  <c r="I1149" i="2" s="1"/>
  <c r="R1150" i="2"/>
  <c r="M1150" i="2"/>
  <c r="H1150" i="2"/>
  <c r="I1148" i="2" s="1"/>
  <c r="R1149" i="2"/>
  <c r="M1149" i="2"/>
  <c r="L1149" i="2"/>
  <c r="H1149" i="2"/>
  <c r="I1147" i="2" s="1"/>
  <c r="R1148" i="2"/>
  <c r="M1148" i="2"/>
  <c r="L1148" i="2"/>
  <c r="H1148" i="2"/>
  <c r="I1146" i="2" s="1"/>
  <c r="R1147" i="2"/>
  <c r="M1147" i="2"/>
  <c r="L1147" i="2"/>
  <c r="H1147" i="2"/>
  <c r="I1145" i="2" s="1"/>
  <c r="R1146" i="2"/>
  <c r="M1146" i="2"/>
  <c r="H1146" i="2"/>
  <c r="R1145" i="2"/>
  <c r="M1145" i="2"/>
  <c r="H1145" i="2"/>
  <c r="I1143" i="2" s="1"/>
  <c r="R1144" i="2"/>
  <c r="M1144" i="2"/>
  <c r="I1144" i="2"/>
  <c r="H1144" i="2"/>
  <c r="I1142" i="2" s="1"/>
  <c r="R1143" i="2"/>
  <c r="M1143" i="2"/>
  <c r="L1143" i="2"/>
  <c r="H1143" i="2"/>
  <c r="R1142" i="2"/>
  <c r="M1142" i="2"/>
  <c r="L1142" i="2"/>
  <c r="H1142" i="2"/>
  <c r="R1141" i="2"/>
  <c r="M1141" i="2"/>
  <c r="L1141" i="2"/>
  <c r="I1141" i="2"/>
  <c r="H1141" i="2"/>
  <c r="I1139" i="2" s="1"/>
  <c r="R1140" i="2"/>
  <c r="M1140" i="2"/>
  <c r="I1140" i="2"/>
  <c r="H1140" i="2"/>
  <c r="I1138" i="2" s="1"/>
  <c r="R1139" i="2"/>
  <c r="M1139" i="2"/>
  <c r="H1139" i="2"/>
  <c r="I1137" i="2" s="1"/>
  <c r="R1138" i="2"/>
  <c r="M1138" i="2"/>
  <c r="H1138" i="2"/>
  <c r="R1137" i="2"/>
  <c r="M1137" i="2"/>
  <c r="L1137" i="2"/>
  <c r="H1137" i="2"/>
  <c r="R1136" i="2"/>
  <c r="M1136" i="2"/>
  <c r="L1136" i="2"/>
  <c r="I1136" i="2"/>
  <c r="H1136" i="2"/>
  <c r="I1134" i="2" s="1"/>
  <c r="R1135" i="2"/>
  <c r="M1135" i="2"/>
  <c r="L1135" i="2"/>
  <c r="I1135" i="2"/>
  <c r="H1135" i="2"/>
  <c r="I1133" i="2" s="1"/>
  <c r="R1134" i="2"/>
  <c r="M1134" i="2"/>
  <c r="H1134" i="2"/>
  <c r="I1132" i="2" s="1"/>
  <c r="R1133" i="2"/>
  <c r="M1133" i="2"/>
  <c r="H1133" i="2"/>
  <c r="I1131" i="2" s="1"/>
  <c r="R1132" i="2"/>
  <c r="M1132" i="2"/>
  <c r="H1132" i="2"/>
  <c r="I1130" i="2" s="1"/>
  <c r="R1131" i="2"/>
  <c r="M1131" i="2"/>
  <c r="L1131" i="2"/>
  <c r="H1131" i="2"/>
  <c r="I1129" i="2" s="1"/>
  <c r="R1130" i="2"/>
  <c r="M1130" i="2"/>
  <c r="L1130" i="2"/>
  <c r="H1130" i="2"/>
  <c r="I1128" i="2" s="1"/>
  <c r="R1129" i="2"/>
  <c r="M1129" i="2"/>
  <c r="L1129" i="2"/>
  <c r="H1129" i="2"/>
  <c r="I1127" i="2" s="1"/>
  <c r="R1128" i="2"/>
  <c r="M1128" i="2"/>
  <c r="L1128" i="2"/>
  <c r="H1128" i="2"/>
  <c r="R1127" i="2"/>
  <c r="M1127" i="2"/>
  <c r="L1127" i="2"/>
  <c r="H1127" i="2"/>
  <c r="I1125" i="2" s="1"/>
  <c r="R1126" i="2"/>
  <c r="M1126" i="2"/>
  <c r="L1126" i="2"/>
  <c r="I1126" i="2"/>
  <c r="H1126" i="2"/>
  <c r="R1125" i="2"/>
  <c r="M1125" i="2"/>
  <c r="L1125" i="2"/>
  <c r="H1125" i="2"/>
  <c r="R1124" i="2"/>
  <c r="M1124" i="2"/>
  <c r="L1124" i="2"/>
  <c r="I1124" i="2"/>
  <c r="H1124" i="2"/>
  <c r="I1122" i="2" s="1"/>
  <c r="R1123" i="2"/>
  <c r="M1123" i="2"/>
  <c r="L1123" i="2"/>
  <c r="I1123" i="2"/>
  <c r="H1123" i="2"/>
  <c r="I1121" i="2" s="1"/>
  <c r="R1122" i="2"/>
  <c r="M1122" i="2"/>
  <c r="L1122" i="2"/>
  <c r="H1122" i="2"/>
  <c r="I1120" i="2" s="1"/>
  <c r="R1121" i="2"/>
  <c r="M1121" i="2"/>
  <c r="L1121" i="2"/>
  <c r="H1121" i="2"/>
  <c r="I1119" i="2" s="1"/>
  <c r="R1120" i="2"/>
  <c r="M1120" i="2"/>
  <c r="L1120" i="2"/>
  <c r="H1120" i="2"/>
  <c r="I1118" i="2" s="1"/>
  <c r="R1119" i="2"/>
  <c r="M1119" i="2"/>
  <c r="L1119" i="2"/>
  <c r="H1119" i="2"/>
  <c r="I1117" i="2" s="1"/>
  <c r="R1118" i="2"/>
  <c r="M1118" i="2"/>
  <c r="L1118" i="2"/>
  <c r="H1118" i="2"/>
  <c r="I1116" i="2" s="1"/>
  <c r="R1117" i="2"/>
  <c r="M1117" i="2"/>
  <c r="L1117" i="2"/>
  <c r="H1117" i="2"/>
  <c r="I1115" i="2" s="1"/>
  <c r="R1116" i="2"/>
  <c r="M1116" i="2"/>
  <c r="L1116" i="2"/>
  <c r="H1116" i="2"/>
  <c r="R1115" i="2"/>
  <c r="M1115" i="2"/>
  <c r="L1115" i="2"/>
  <c r="H1115" i="2"/>
  <c r="R1114" i="2"/>
  <c r="M1114" i="2"/>
  <c r="L1114" i="2"/>
  <c r="I1114" i="2"/>
  <c r="H1114" i="2"/>
  <c r="R1113" i="2"/>
  <c r="M1113" i="2"/>
  <c r="L1113" i="2"/>
  <c r="I1113" i="2"/>
  <c r="H1113" i="2"/>
  <c r="R1112" i="2"/>
  <c r="M1112" i="2"/>
  <c r="L1112" i="2"/>
  <c r="I1112" i="2"/>
  <c r="H1112" i="2"/>
  <c r="R1111" i="2"/>
  <c r="M1111" i="2"/>
  <c r="L1111" i="2"/>
  <c r="I1111" i="2"/>
  <c r="H1111" i="2"/>
  <c r="I1109" i="2" s="1"/>
  <c r="R1110" i="2"/>
  <c r="M1110" i="2"/>
  <c r="L1110" i="2"/>
  <c r="I1110" i="2"/>
  <c r="H1110" i="2"/>
  <c r="I1108" i="2" s="1"/>
  <c r="R1109" i="2"/>
  <c r="M1109" i="2"/>
  <c r="L1109" i="2"/>
  <c r="H1109" i="2"/>
  <c r="I1107" i="2" s="1"/>
  <c r="R1108" i="2"/>
  <c r="M1108" i="2"/>
  <c r="L1108" i="2"/>
  <c r="H1108" i="2"/>
  <c r="I1106" i="2" s="1"/>
  <c r="R1107" i="2"/>
  <c r="M1107" i="2"/>
  <c r="L1107" i="2"/>
  <c r="H1107" i="2"/>
  <c r="I1105" i="2" s="1"/>
  <c r="R1106" i="2"/>
  <c r="M1106" i="2"/>
  <c r="L1106" i="2"/>
  <c r="H1106" i="2"/>
  <c r="R1105" i="2"/>
  <c r="H1105" i="2"/>
  <c r="I1103" i="2" s="1"/>
  <c r="R1104" i="2"/>
  <c r="I1104" i="2"/>
  <c r="H1104" i="2"/>
  <c r="I1102" i="2" s="1"/>
  <c r="R1103" i="2"/>
  <c r="M1103" i="2"/>
  <c r="L1103" i="2"/>
  <c r="H1103" i="2"/>
  <c r="I1101" i="2" s="1"/>
  <c r="R1102" i="2"/>
  <c r="M1102" i="2"/>
  <c r="L1102" i="2"/>
  <c r="H1102" i="2"/>
  <c r="I1100" i="2" s="1"/>
  <c r="R1101" i="2"/>
  <c r="M1101" i="2"/>
  <c r="L1101" i="2"/>
  <c r="H1101" i="2"/>
  <c r="I1099" i="2" s="1"/>
  <c r="R1100" i="2"/>
  <c r="M1100" i="2"/>
  <c r="H1100" i="2"/>
  <c r="I1098" i="2" s="1"/>
  <c r="R1099" i="2"/>
  <c r="M1099" i="2"/>
  <c r="L1099" i="2"/>
  <c r="H1099" i="2"/>
  <c r="R1098" i="2"/>
  <c r="M1098" i="2"/>
  <c r="L1098" i="2"/>
  <c r="H1098" i="2"/>
  <c r="R1097" i="2"/>
  <c r="M1097" i="2"/>
  <c r="L1097" i="2"/>
  <c r="I1097" i="2"/>
  <c r="H1097" i="2"/>
  <c r="R1096" i="2"/>
  <c r="M1096" i="2"/>
  <c r="L1096" i="2"/>
  <c r="I1096" i="2"/>
  <c r="H1096" i="2"/>
  <c r="I1094" i="2" s="1"/>
  <c r="R1095" i="2"/>
  <c r="M1095" i="2"/>
  <c r="L1095" i="2"/>
  <c r="I1095" i="2"/>
  <c r="H1095" i="2"/>
  <c r="I1093" i="2" s="1"/>
  <c r="R1094" i="2"/>
  <c r="M1094" i="2"/>
  <c r="L1094" i="2"/>
  <c r="H1094" i="2"/>
  <c r="I1092" i="2" s="1"/>
  <c r="R1093" i="2"/>
  <c r="M1093" i="2"/>
  <c r="L1093" i="2"/>
  <c r="H1093" i="2"/>
  <c r="I1091" i="2" s="1"/>
  <c r="R1092" i="2"/>
  <c r="M1092" i="2"/>
  <c r="L1092" i="2"/>
  <c r="H1092" i="2"/>
  <c r="I1090" i="2" s="1"/>
  <c r="R1091" i="2"/>
  <c r="M1091" i="2"/>
  <c r="L1091" i="2"/>
  <c r="H1091" i="2"/>
  <c r="I1089" i="2" s="1"/>
  <c r="R1090" i="2"/>
  <c r="M1090" i="2"/>
  <c r="L1090" i="2"/>
  <c r="H1090" i="2"/>
  <c r="I1088" i="2" s="1"/>
  <c r="R1089" i="2"/>
  <c r="M1089" i="2"/>
  <c r="L1089" i="2"/>
  <c r="H1089" i="2"/>
  <c r="R1088" i="2"/>
  <c r="M1088" i="2"/>
  <c r="L1088" i="2"/>
  <c r="H1088" i="2"/>
  <c r="R1087" i="2"/>
  <c r="M1087" i="2"/>
  <c r="L1087" i="2"/>
  <c r="I1087" i="2"/>
  <c r="H1087" i="2"/>
  <c r="I1085" i="2" s="1"/>
  <c r="R1086" i="2"/>
  <c r="M1086" i="2"/>
  <c r="L1086" i="2"/>
  <c r="H1086" i="2"/>
  <c r="I1084" i="2" s="1"/>
  <c r="R1085" i="2"/>
  <c r="M1085" i="2"/>
  <c r="L1085" i="2"/>
  <c r="H1085" i="2"/>
  <c r="I1083" i="2" s="1"/>
  <c r="R1084" i="2"/>
  <c r="M1084" i="2"/>
  <c r="L1084" i="2"/>
  <c r="H1084" i="2"/>
  <c r="I1082" i="2" s="1"/>
  <c r="R1083" i="2"/>
  <c r="M1083" i="2"/>
  <c r="L1083" i="2"/>
  <c r="H1083" i="2"/>
  <c r="I1081" i="2" s="1"/>
  <c r="R1082" i="2"/>
  <c r="M1082" i="2"/>
  <c r="L1082" i="2"/>
  <c r="H1082" i="2"/>
  <c r="R1081" i="2"/>
  <c r="M1081" i="2"/>
  <c r="L1081" i="2"/>
  <c r="H1081" i="2"/>
  <c r="I1079" i="2" s="1"/>
  <c r="R1080" i="2"/>
  <c r="M1080" i="2"/>
  <c r="L1080" i="2"/>
  <c r="I1080" i="2"/>
  <c r="H1080" i="2"/>
  <c r="R1079" i="2"/>
  <c r="M1079" i="2"/>
  <c r="L1079" i="2"/>
  <c r="H1079" i="2"/>
  <c r="I1077" i="2" s="1"/>
  <c r="R1078" i="2"/>
  <c r="M1078" i="2"/>
  <c r="L1078" i="2"/>
  <c r="I1078" i="2"/>
  <c r="H1078" i="2"/>
  <c r="I1076" i="2" s="1"/>
  <c r="R1077" i="2"/>
  <c r="M1077" i="2"/>
  <c r="L1077" i="2"/>
  <c r="H1077" i="2"/>
  <c r="I1075" i="2" s="1"/>
  <c r="R1076" i="2"/>
  <c r="M1076" i="2"/>
  <c r="L1076" i="2"/>
  <c r="H1076" i="2"/>
  <c r="I1074" i="2" s="1"/>
  <c r="R1075" i="2"/>
  <c r="M1075" i="2"/>
  <c r="L1075" i="2"/>
  <c r="H1075" i="2"/>
  <c r="I1073" i="2" s="1"/>
  <c r="R1074" i="2"/>
  <c r="M1074" i="2"/>
  <c r="L1074" i="2"/>
  <c r="H1074" i="2"/>
  <c r="I1072" i="2" s="1"/>
  <c r="R1073" i="2"/>
  <c r="M1073" i="2"/>
  <c r="L1073" i="2"/>
  <c r="H1073" i="2"/>
  <c r="I1071" i="2" s="1"/>
  <c r="R1072" i="2"/>
  <c r="M1072" i="2"/>
  <c r="L1072" i="2"/>
  <c r="H1072" i="2"/>
  <c r="I1070" i="2" s="1"/>
  <c r="R1071" i="2"/>
  <c r="M1071" i="2"/>
  <c r="L1071" i="2"/>
  <c r="H1071" i="2"/>
  <c r="I1069" i="2" s="1"/>
  <c r="R1070" i="2"/>
  <c r="M1070" i="2"/>
  <c r="L1070" i="2"/>
  <c r="H1070" i="2"/>
  <c r="R1069" i="2"/>
  <c r="M1069" i="2"/>
  <c r="L1069" i="2"/>
  <c r="H1069" i="2"/>
  <c r="R1068" i="2"/>
  <c r="M1068" i="2"/>
  <c r="L1068" i="2"/>
  <c r="I1068" i="2"/>
  <c r="H1068" i="2"/>
  <c r="R1067" i="2"/>
  <c r="M1067" i="2"/>
  <c r="L1067" i="2"/>
  <c r="I1067" i="2"/>
  <c r="H1067" i="2"/>
  <c r="R1066" i="2"/>
  <c r="M1066" i="2"/>
  <c r="L1066" i="2"/>
  <c r="I1066" i="2"/>
  <c r="H1066" i="2"/>
  <c r="R1065" i="2"/>
  <c r="M1065" i="2"/>
  <c r="L1065" i="2"/>
  <c r="I1065" i="2"/>
  <c r="H1065" i="2"/>
  <c r="I1063" i="2" s="1"/>
  <c r="R1064" i="2"/>
  <c r="M1064" i="2"/>
  <c r="L1064" i="2"/>
  <c r="I1064" i="2"/>
  <c r="H1064" i="2"/>
  <c r="I1062" i="2" s="1"/>
  <c r="R1063" i="2"/>
  <c r="M1063" i="2"/>
  <c r="L1063" i="2"/>
  <c r="H1063" i="2"/>
  <c r="I1061" i="2" s="1"/>
  <c r="R1062" i="2"/>
  <c r="M1062" i="2"/>
  <c r="L1062" i="2"/>
  <c r="H1062" i="2"/>
  <c r="I1060" i="2" s="1"/>
  <c r="R1061" i="2"/>
  <c r="M1061" i="2"/>
  <c r="L1061" i="2"/>
  <c r="H1061" i="2"/>
  <c r="I1059" i="2" s="1"/>
  <c r="R1060" i="2"/>
  <c r="M1060" i="2"/>
  <c r="L1060" i="2"/>
  <c r="H1060" i="2"/>
  <c r="R1059" i="2"/>
  <c r="M1059" i="2"/>
  <c r="L1059" i="2"/>
  <c r="H1059" i="2"/>
  <c r="I1057" i="2" s="1"/>
  <c r="R1058" i="2"/>
  <c r="M1058" i="2"/>
  <c r="L1058" i="2"/>
  <c r="I1058" i="2"/>
  <c r="H1058" i="2"/>
  <c r="I1056" i="2" s="1"/>
  <c r="R1057" i="2"/>
  <c r="M1057" i="2"/>
  <c r="L1057" i="2"/>
  <c r="H1057" i="2"/>
  <c r="I1055" i="2" s="1"/>
  <c r="R1056" i="2"/>
  <c r="M1056" i="2"/>
  <c r="L1056" i="2"/>
  <c r="H1056" i="2"/>
  <c r="R1055" i="2"/>
  <c r="M1055" i="2"/>
  <c r="H1055" i="2"/>
  <c r="R1054" i="2"/>
  <c r="M1054" i="2"/>
  <c r="I1054" i="2"/>
  <c r="H1054" i="2"/>
  <c r="I1052" i="2" s="1"/>
  <c r="R1053" i="2"/>
  <c r="M1053" i="2"/>
  <c r="I1053" i="2"/>
  <c r="H1053" i="2"/>
  <c r="I1051" i="2" s="1"/>
  <c r="R1052" i="2"/>
  <c r="M1052" i="2"/>
  <c r="L1052" i="2"/>
  <c r="H1052" i="2"/>
  <c r="I1050" i="2" s="1"/>
  <c r="R1051" i="2"/>
  <c r="M1051" i="2"/>
  <c r="L1051" i="2"/>
  <c r="H1051" i="2"/>
  <c r="I1049" i="2" s="1"/>
  <c r="R1050" i="2"/>
  <c r="M1050" i="2"/>
  <c r="L1050" i="2"/>
  <c r="H1050" i="2"/>
  <c r="I1048" i="2" s="1"/>
  <c r="R1049" i="2"/>
  <c r="M1049" i="2"/>
  <c r="L1049" i="2"/>
  <c r="H1049" i="2"/>
  <c r="I1047" i="2" s="1"/>
  <c r="R1048" i="2"/>
  <c r="M1048" i="2"/>
  <c r="L1048" i="2"/>
  <c r="H1048" i="2"/>
  <c r="I1046" i="2" s="1"/>
  <c r="R1047" i="2"/>
  <c r="M1047" i="2"/>
  <c r="L1047" i="2"/>
  <c r="H1047" i="2"/>
  <c r="I1045" i="2" s="1"/>
  <c r="R1046" i="2"/>
  <c r="M1046" i="2"/>
  <c r="L1046" i="2"/>
  <c r="H1046" i="2"/>
  <c r="R1045" i="2"/>
  <c r="M1045" i="2"/>
  <c r="L1045" i="2"/>
  <c r="H1045" i="2"/>
  <c r="I1043" i="2" s="1"/>
  <c r="R1044" i="2"/>
  <c r="M1044" i="2"/>
  <c r="L1044" i="2"/>
  <c r="K1044" i="2"/>
  <c r="J1044" i="2"/>
  <c r="I1044" i="2"/>
  <c r="H1044" i="2"/>
  <c r="I1042" i="2" s="1"/>
  <c r="R1043" i="2"/>
  <c r="L1043" i="2"/>
  <c r="H1043" i="2"/>
  <c r="I1041" i="2" s="1"/>
  <c r="R1042" i="2"/>
  <c r="M1042" i="2"/>
  <c r="L1042" i="2"/>
  <c r="K1042" i="2"/>
  <c r="J1042" i="2"/>
  <c r="H1042" i="2"/>
  <c r="R1041" i="2"/>
  <c r="M1041" i="2"/>
  <c r="L1041" i="2"/>
  <c r="K1041" i="2"/>
  <c r="J1041" i="2"/>
  <c r="L1039" i="2" s="1"/>
  <c r="H1041" i="2"/>
  <c r="I1039" i="2" s="1"/>
  <c r="R1040" i="2"/>
  <c r="I1040" i="2"/>
  <c r="H1040" i="2"/>
  <c r="I1038" i="2" s="1"/>
  <c r="R1039" i="2"/>
  <c r="H1039" i="2"/>
  <c r="R1038" i="2"/>
  <c r="M1038" i="2"/>
  <c r="L1038" i="2"/>
  <c r="H1038" i="2"/>
  <c r="R1037" i="2"/>
  <c r="M1037" i="2"/>
  <c r="L1037" i="2"/>
  <c r="H1037" i="2"/>
  <c r="R1036" i="2"/>
  <c r="M1036" i="2"/>
  <c r="L1036" i="2"/>
  <c r="H1036" i="2"/>
  <c r="I1034" i="2" s="1"/>
  <c r="R1035" i="2"/>
  <c r="M1035" i="2"/>
  <c r="L1035" i="2"/>
  <c r="H1035" i="2"/>
  <c r="I1033" i="2" s="1"/>
  <c r="R1034" i="2"/>
  <c r="M1034" i="2"/>
  <c r="L1034" i="2"/>
  <c r="H1034" i="2"/>
  <c r="M1033" i="2"/>
  <c r="L1033" i="2"/>
  <c r="H1033" i="2"/>
  <c r="I1031" i="2" s="1"/>
  <c r="R1032" i="2"/>
  <c r="M1032" i="2"/>
  <c r="L1032" i="2"/>
  <c r="I1032" i="2"/>
  <c r="H1032" i="2"/>
  <c r="I1030" i="2" s="1"/>
  <c r="R1031" i="2"/>
  <c r="M1031" i="2"/>
  <c r="L1031" i="2"/>
  <c r="H1031" i="2"/>
  <c r="I1029" i="2" s="1"/>
  <c r="R1030" i="2"/>
  <c r="M1030" i="2"/>
  <c r="L1030" i="2"/>
  <c r="H1030" i="2"/>
  <c r="I1028" i="2" s="1"/>
  <c r="R1029" i="2"/>
  <c r="M1029" i="2"/>
  <c r="L1029" i="2"/>
  <c r="H1029" i="2"/>
  <c r="R1028" i="2"/>
  <c r="M1028" i="2"/>
  <c r="L1028" i="2"/>
  <c r="H1028" i="2"/>
  <c r="I1027" i="2"/>
  <c r="H1027" i="2"/>
  <c r="I1026" i="2" s="1"/>
  <c r="R1026" i="2"/>
  <c r="M1026" i="2"/>
  <c r="L1026" i="2"/>
  <c r="H1026" i="2"/>
  <c r="I1025" i="2" s="1"/>
  <c r="R1025" i="2"/>
  <c r="M1025" i="2"/>
  <c r="L1025" i="2"/>
  <c r="H1025" i="2"/>
  <c r="I1024" i="2" s="1"/>
  <c r="R1024" i="2"/>
  <c r="M1024" i="2"/>
  <c r="L1024" i="2"/>
  <c r="H1024" i="2"/>
  <c r="I1023" i="2" s="1"/>
  <c r="R1023" i="2"/>
  <c r="M1023" i="2"/>
  <c r="L1023" i="2"/>
  <c r="H1023" i="2"/>
  <c r="I1022" i="2" s="1"/>
  <c r="R1022" i="2"/>
  <c r="M1022" i="2"/>
  <c r="L1022" i="2"/>
  <c r="H1022" i="2"/>
  <c r="I1021" i="2" s="1"/>
  <c r="L1021" i="2"/>
  <c r="H1021" i="2"/>
  <c r="I1020" i="2" s="1"/>
  <c r="R1020" i="2"/>
  <c r="M1020" i="2"/>
  <c r="L1020" i="2"/>
  <c r="H1020" i="2"/>
  <c r="R1019" i="2"/>
  <c r="M1019" i="2"/>
  <c r="L1019" i="2"/>
  <c r="I1019" i="2"/>
  <c r="H1019" i="2"/>
  <c r="I1018" i="2" s="1"/>
  <c r="R1018" i="2"/>
  <c r="M1018" i="2"/>
  <c r="L1018" i="2"/>
  <c r="H1018" i="2"/>
  <c r="R1017" i="2"/>
  <c r="M1017" i="2"/>
  <c r="L1017" i="2"/>
  <c r="I1017" i="2"/>
  <c r="H1017" i="2"/>
  <c r="I1016" i="2" s="1"/>
  <c r="R1016" i="2"/>
  <c r="M1016" i="2"/>
  <c r="L1016" i="2"/>
  <c r="H1016" i="2"/>
  <c r="I1015" i="2" s="1"/>
  <c r="M1015" i="2"/>
  <c r="L1015" i="2"/>
  <c r="H1015" i="2"/>
  <c r="I1014" i="2" s="1"/>
  <c r="R1014" i="2"/>
  <c r="M1014" i="2"/>
  <c r="L1014" i="2"/>
  <c r="H1014" i="2"/>
  <c r="I1013" i="2" s="1"/>
  <c r="R1013" i="2"/>
  <c r="M1013" i="2"/>
  <c r="L1013" i="2"/>
  <c r="H1013" i="2"/>
  <c r="I1012" i="2" s="1"/>
  <c r="R1012" i="2"/>
  <c r="M1012" i="2"/>
  <c r="L1012" i="2"/>
  <c r="H1012" i="2"/>
  <c r="I1011" i="2" s="1"/>
  <c r="R1011" i="2"/>
  <c r="M1011" i="2"/>
  <c r="L1011" i="2"/>
  <c r="H1011" i="2"/>
  <c r="R1010" i="2"/>
  <c r="M1010" i="2"/>
  <c r="L1010" i="2"/>
  <c r="I1010" i="2"/>
  <c r="H1010" i="2"/>
  <c r="R1009" i="2"/>
  <c r="M1009" i="2"/>
  <c r="L1009" i="2"/>
  <c r="I1009" i="2"/>
  <c r="H1009" i="2"/>
  <c r="I1008" i="2" s="1"/>
  <c r="R1008" i="2"/>
  <c r="M1008" i="2"/>
  <c r="L1008" i="2"/>
  <c r="H1008" i="2"/>
  <c r="I1007" i="2" s="1"/>
  <c r="R1007" i="2"/>
  <c r="M1007" i="2"/>
  <c r="L1007" i="2"/>
  <c r="H1007" i="2"/>
  <c r="I1006" i="2" s="1"/>
  <c r="R1006" i="2"/>
  <c r="M1006" i="2"/>
  <c r="L1006" i="2"/>
  <c r="H1006" i="2"/>
  <c r="R1005" i="2"/>
  <c r="M1005" i="2"/>
  <c r="L1005" i="2"/>
  <c r="I1005" i="2"/>
  <c r="H1005" i="2"/>
  <c r="I1004" i="2" s="1"/>
  <c r="R1004" i="2"/>
  <c r="M1004" i="2"/>
  <c r="L1004" i="2"/>
  <c r="H1004" i="2"/>
  <c r="R1003" i="2"/>
  <c r="M1003" i="2"/>
  <c r="L1003" i="2"/>
  <c r="H1003" i="2"/>
  <c r="R1002" i="2"/>
  <c r="M1002" i="2"/>
  <c r="L1002" i="2"/>
  <c r="H1002" i="2"/>
  <c r="R1001" i="2"/>
  <c r="M1001" i="2"/>
  <c r="L1001" i="2"/>
  <c r="H1001" i="2"/>
  <c r="I1000" i="2" s="1"/>
  <c r="R1000" i="2"/>
  <c r="M1000" i="2"/>
  <c r="L1000" i="2"/>
  <c r="H1000" i="2"/>
  <c r="R999" i="2"/>
  <c r="M999" i="2"/>
  <c r="L999" i="2"/>
  <c r="I999" i="2"/>
  <c r="H999" i="2"/>
  <c r="I998" i="2" s="1"/>
  <c r="R998" i="2"/>
  <c r="M998" i="2"/>
  <c r="L998" i="2"/>
  <c r="H998" i="2"/>
  <c r="I997" i="2" s="1"/>
  <c r="R997" i="2"/>
  <c r="M997" i="2"/>
  <c r="L997" i="2"/>
  <c r="H997" i="2"/>
  <c r="R996" i="2"/>
  <c r="M996" i="2"/>
  <c r="L996" i="2"/>
  <c r="I996" i="2"/>
  <c r="H996" i="2"/>
  <c r="I995" i="2" s="1"/>
  <c r="R995" i="2"/>
  <c r="L995" i="2"/>
  <c r="H995" i="2"/>
  <c r="I994" i="2" s="1"/>
  <c r="R994" i="2"/>
  <c r="M994" i="2"/>
  <c r="L994" i="2"/>
  <c r="H994" i="2"/>
  <c r="R993" i="2"/>
  <c r="M993" i="2"/>
  <c r="L993" i="2"/>
  <c r="H993" i="2"/>
  <c r="R992" i="2"/>
  <c r="M992" i="2"/>
  <c r="L992" i="2"/>
  <c r="K992" i="2"/>
  <c r="I992" i="2"/>
  <c r="H992" i="2"/>
  <c r="I991" i="2" s="1"/>
  <c r="R991" i="2"/>
  <c r="H991" i="2"/>
  <c r="R990" i="2"/>
  <c r="M990" i="2"/>
  <c r="L990" i="2"/>
  <c r="I990" i="2"/>
  <c r="H990" i="2"/>
  <c r="R989" i="2"/>
  <c r="M989" i="2"/>
  <c r="L989" i="2"/>
  <c r="H989" i="2"/>
  <c r="R988" i="2"/>
  <c r="M988" i="2"/>
  <c r="L988" i="2"/>
  <c r="H988" i="2"/>
  <c r="R987" i="2"/>
  <c r="M987" i="2"/>
  <c r="L987" i="2"/>
  <c r="H987" i="2"/>
  <c r="I986" i="2" s="1"/>
  <c r="R986" i="2"/>
  <c r="M986" i="2"/>
  <c r="L986" i="2"/>
  <c r="H986" i="2"/>
  <c r="I985" i="2" s="1"/>
  <c r="R985" i="2"/>
  <c r="M985" i="2"/>
  <c r="L985" i="2"/>
  <c r="H985" i="2"/>
  <c r="I984" i="2" s="1"/>
  <c r="R984" i="2"/>
  <c r="M984" i="2"/>
  <c r="L984" i="2"/>
  <c r="H984" i="2"/>
  <c r="R983" i="2"/>
  <c r="M983" i="2"/>
  <c r="L983" i="2"/>
  <c r="I983" i="2"/>
  <c r="H983" i="2"/>
  <c r="I982" i="2" s="1"/>
  <c r="R982" i="2"/>
  <c r="M982" i="2"/>
  <c r="L982" i="2"/>
  <c r="H982" i="2"/>
  <c r="I981" i="2" s="1"/>
  <c r="R981" i="2"/>
  <c r="M981" i="2"/>
  <c r="L981" i="2"/>
  <c r="H981" i="2"/>
  <c r="I980" i="2" s="1"/>
  <c r="R980" i="2"/>
  <c r="M980" i="2"/>
  <c r="L980" i="2"/>
  <c r="H980" i="2"/>
  <c r="I979" i="2" s="1"/>
  <c r="R979" i="2"/>
  <c r="M979" i="2"/>
  <c r="H979" i="2"/>
  <c r="I978" i="2" s="1"/>
  <c r="R978" i="2"/>
  <c r="M978" i="2"/>
  <c r="H978" i="2"/>
  <c r="I977" i="2" s="1"/>
  <c r="R977" i="2"/>
  <c r="M977" i="2"/>
  <c r="H977" i="2"/>
  <c r="R976" i="2"/>
  <c r="M976" i="2"/>
  <c r="L976" i="2"/>
  <c r="I976" i="2"/>
  <c r="H976" i="2"/>
  <c r="R975" i="2"/>
  <c r="M975" i="2"/>
  <c r="L975" i="2"/>
  <c r="I975" i="2"/>
  <c r="H975" i="2"/>
  <c r="I974" i="2" s="1"/>
  <c r="R974" i="2"/>
  <c r="M974" i="2"/>
  <c r="L974" i="2"/>
  <c r="H974" i="2"/>
  <c r="I973" i="2" s="1"/>
  <c r="R973" i="2"/>
  <c r="M973" i="2"/>
  <c r="L973" i="2"/>
  <c r="H973" i="2"/>
  <c r="I972" i="2" s="1"/>
  <c r="R972" i="2"/>
  <c r="M972" i="2"/>
  <c r="L972" i="2"/>
  <c r="H972" i="2"/>
  <c r="I971" i="2" s="1"/>
  <c r="R971" i="2"/>
  <c r="M971" i="2"/>
  <c r="L971" i="2"/>
  <c r="H971" i="2"/>
  <c r="I970" i="2" s="1"/>
  <c r="R970" i="2"/>
  <c r="M970" i="2"/>
  <c r="L970" i="2"/>
  <c r="H970" i="2"/>
  <c r="I969" i="2" s="1"/>
  <c r="R969" i="2"/>
  <c r="M969" i="2"/>
  <c r="H969" i="2"/>
  <c r="R968" i="2"/>
  <c r="M968" i="2"/>
  <c r="L968" i="2"/>
  <c r="I968" i="2"/>
  <c r="H968" i="2"/>
  <c r="I967" i="2" s="1"/>
  <c r="R967" i="2"/>
  <c r="M967" i="2"/>
  <c r="H967" i="2"/>
  <c r="I966" i="2" s="1"/>
  <c r="R966" i="2"/>
  <c r="M966" i="2"/>
  <c r="L966" i="2"/>
  <c r="H966" i="2"/>
  <c r="I965" i="2" s="1"/>
  <c r="R965" i="2"/>
  <c r="M965" i="2"/>
  <c r="L965" i="2"/>
  <c r="H965" i="2"/>
  <c r="I964" i="2" s="1"/>
  <c r="R964" i="2"/>
  <c r="M964" i="2"/>
  <c r="L964" i="2"/>
  <c r="H964" i="2"/>
  <c r="R963" i="2"/>
  <c r="M963" i="2"/>
  <c r="L963" i="2"/>
  <c r="H963" i="2"/>
  <c r="I962" i="2" s="1"/>
  <c r="R962" i="2"/>
  <c r="M962" i="2"/>
  <c r="L962" i="2"/>
  <c r="H962" i="2"/>
  <c r="I961" i="2" s="1"/>
  <c r="R961" i="2"/>
  <c r="M961" i="2"/>
  <c r="L961" i="2"/>
  <c r="H961" i="2"/>
  <c r="R960" i="2"/>
  <c r="M960" i="2"/>
  <c r="L960" i="2"/>
  <c r="I960" i="2"/>
  <c r="H960" i="2"/>
  <c r="I959" i="2" s="1"/>
  <c r="R959" i="2"/>
  <c r="M959" i="2"/>
  <c r="L959" i="2"/>
  <c r="H959" i="2"/>
  <c r="I958" i="2" s="1"/>
  <c r="R958" i="2"/>
  <c r="M958" i="2"/>
  <c r="L958" i="2"/>
  <c r="H958" i="2"/>
  <c r="I957" i="2" s="1"/>
  <c r="R957" i="2"/>
  <c r="M957" i="2"/>
  <c r="L957" i="2"/>
  <c r="H957" i="2"/>
  <c r="I956" i="2" s="1"/>
  <c r="R956" i="2"/>
  <c r="M956" i="2"/>
  <c r="L956" i="2"/>
  <c r="H956" i="2"/>
  <c r="R955" i="2"/>
  <c r="M955" i="2"/>
  <c r="L955" i="2"/>
  <c r="I955" i="2"/>
  <c r="H955" i="2"/>
  <c r="R954" i="2"/>
  <c r="M954" i="2"/>
  <c r="L954" i="2"/>
  <c r="I954" i="2"/>
  <c r="H954" i="2"/>
  <c r="I953" i="2" s="1"/>
  <c r="R953" i="2"/>
  <c r="H953" i="2"/>
  <c r="I952" i="2" s="1"/>
  <c r="R952" i="2"/>
  <c r="M952" i="2"/>
  <c r="L952" i="2"/>
  <c r="H952" i="2"/>
  <c r="R951" i="2"/>
  <c r="M951" i="2"/>
  <c r="L951" i="2"/>
  <c r="H951" i="2"/>
  <c r="I950" i="2" s="1"/>
  <c r="R950" i="2"/>
  <c r="M950" i="2"/>
  <c r="L950" i="2"/>
  <c r="H950" i="2"/>
  <c r="I949" i="2" s="1"/>
  <c r="R949" i="2"/>
  <c r="M949" i="2"/>
  <c r="L949" i="2"/>
  <c r="H949" i="2"/>
  <c r="I948" i="2" s="1"/>
  <c r="R948" i="2"/>
  <c r="M948" i="2"/>
  <c r="L948" i="2"/>
  <c r="H948" i="2"/>
  <c r="I947" i="2" s="1"/>
  <c r="R947" i="2"/>
  <c r="M947" i="2"/>
  <c r="H947" i="2"/>
  <c r="I946" i="2" s="1"/>
  <c r="R946" i="2"/>
  <c r="M946" i="2"/>
  <c r="L946" i="2"/>
  <c r="H946" i="2"/>
  <c r="I945" i="2" s="1"/>
  <c r="R945" i="2"/>
  <c r="M945" i="2"/>
  <c r="L945" i="2"/>
  <c r="H945" i="2"/>
  <c r="I944" i="2" s="1"/>
  <c r="R944" i="2"/>
  <c r="M944" i="2"/>
  <c r="L944" i="2"/>
  <c r="H944" i="2"/>
  <c r="I943" i="2" s="1"/>
  <c r="R943" i="2"/>
  <c r="M943" i="2"/>
  <c r="L943" i="2"/>
  <c r="H943" i="2"/>
  <c r="I942" i="2" s="1"/>
  <c r="R942" i="2"/>
  <c r="M942" i="2"/>
  <c r="L942" i="2"/>
  <c r="H942" i="2"/>
  <c r="R941" i="2"/>
  <c r="M941" i="2"/>
  <c r="L941" i="2"/>
  <c r="I941" i="2"/>
  <c r="H941" i="2"/>
  <c r="I940" i="2" s="1"/>
  <c r="R940" i="2"/>
  <c r="M940" i="2"/>
  <c r="H940" i="2"/>
  <c r="I939" i="2" s="1"/>
  <c r="R939" i="2"/>
  <c r="M939" i="2"/>
  <c r="L939" i="2"/>
  <c r="H939" i="2"/>
  <c r="R938" i="2"/>
  <c r="M938" i="2"/>
  <c r="L938" i="2"/>
  <c r="I938" i="2"/>
  <c r="H938" i="2"/>
  <c r="R937" i="2"/>
  <c r="M937" i="2"/>
  <c r="L937" i="2"/>
  <c r="I937" i="2"/>
  <c r="H937" i="2"/>
  <c r="I936" i="2" s="1"/>
  <c r="R936" i="2"/>
  <c r="M936" i="2"/>
  <c r="L936" i="2"/>
  <c r="H936" i="2"/>
  <c r="I935" i="2" s="1"/>
  <c r="R935" i="2"/>
  <c r="M935" i="2"/>
  <c r="L935" i="2"/>
  <c r="H935" i="2"/>
  <c r="I934" i="2" s="1"/>
  <c r="R934" i="2"/>
  <c r="M934" i="2"/>
  <c r="L934" i="2"/>
  <c r="H934" i="2"/>
  <c r="I933" i="2" s="1"/>
  <c r="R933" i="2"/>
  <c r="M933" i="2"/>
  <c r="L933" i="2"/>
  <c r="H933" i="2"/>
  <c r="I932" i="2" s="1"/>
  <c r="R932" i="2"/>
  <c r="M932" i="2"/>
  <c r="L932" i="2"/>
  <c r="H932" i="2"/>
  <c r="I931" i="2" s="1"/>
  <c r="R931" i="2"/>
  <c r="M931" i="2"/>
  <c r="L931" i="2"/>
  <c r="H931" i="2"/>
  <c r="I930" i="2" s="1"/>
  <c r="R930" i="2"/>
  <c r="M930" i="2"/>
  <c r="H930" i="2"/>
  <c r="I929" i="2" s="1"/>
  <c r="R929" i="2"/>
  <c r="M929" i="2"/>
  <c r="L929" i="2"/>
  <c r="H929" i="2"/>
  <c r="R928" i="2"/>
  <c r="M928" i="2"/>
  <c r="L928" i="2"/>
  <c r="I928" i="2"/>
  <c r="H928" i="2"/>
  <c r="I927" i="2" s="1"/>
  <c r="R927" i="2"/>
  <c r="M927" i="2"/>
  <c r="L927" i="2"/>
  <c r="H927" i="2"/>
  <c r="I926" i="2" s="1"/>
  <c r="R926" i="2"/>
  <c r="M926" i="2"/>
  <c r="L926" i="2"/>
  <c r="H926" i="2"/>
  <c r="I925" i="2" s="1"/>
  <c r="R925" i="2"/>
  <c r="M925" i="2"/>
  <c r="L925" i="2"/>
  <c r="H925" i="2"/>
  <c r="I924" i="2" s="1"/>
  <c r="R924" i="2"/>
  <c r="M924" i="2"/>
  <c r="L924" i="2"/>
  <c r="H924" i="2"/>
  <c r="R923" i="2"/>
  <c r="M923" i="2"/>
  <c r="L923" i="2"/>
  <c r="I923" i="2"/>
  <c r="H923" i="2"/>
  <c r="I922" i="2" s="1"/>
  <c r="R922" i="2"/>
  <c r="M922" i="2"/>
  <c r="L922" i="2"/>
  <c r="H922" i="2"/>
  <c r="I921" i="2" s="1"/>
  <c r="R921" i="2"/>
  <c r="M921" i="2"/>
  <c r="L921" i="2"/>
  <c r="H921" i="2"/>
  <c r="R920" i="2"/>
  <c r="M920" i="2"/>
  <c r="L920" i="2"/>
  <c r="H920" i="2"/>
  <c r="I919" i="2" s="1"/>
  <c r="R919" i="2"/>
  <c r="M919" i="2"/>
  <c r="L919" i="2"/>
  <c r="H919" i="2"/>
  <c r="I918" i="2" s="1"/>
  <c r="R918" i="2"/>
  <c r="M918" i="2"/>
  <c r="L918" i="2"/>
  <c r="H918" i="2"/>
  <c r="I917" i="2" s="1"/>
  <c r="R917" i="2"/>
  <c r="M917" i="2"/>
  <c r="L917" i="2"/>
  <c r="H917" i="2"/>
  <c r="R916" i="2"/>
  <c r="M916" i="2"/>
  <c r="L916" i="2"/>
  <c r="I916" i="2"/>
  <c r="H916" i="2"/>
  <c r="I915" i="2" s="1"/>
  <c r="R915" i="2"/>
  <c r="M915" i="2"/>
  <c r="L915" i="2"/>
  <c r="H915" i="2"/>
  <c r="I914" i="2" s="1"/>
  <c r="R914" i="2"/>
  <c r="H914" i="2"/>
  <c r="I913" i="2" s="1"/>
  <c r="R913" i="2"/>
  <c r="M913" i="2"/>
  <c r="L913" i="2"/>
  <c r="H913" i="2"/>
  <c r="I912" i="2" s="1"/>
  <c r="R912" i="2"/>
  <c r="H912" i="2"/>
  <c r="R911" i="2"/>
  <c r="M911" i="2"/>
  <c r="L911" i="2"/>
  <c r="I911" i="2"/>
  <c r="H911" i="2"/>
  <c r="I910" i="2" s="1"/>
  <c r="R910" i="2"/>
  <c r="M910" i="2"/>
  <c r="L910" i="2"/>
  <c r="H910" i="2"/>
  <c r="I909" i="2" s="1"/>
  <c r="R909" i="2"/>
  <c r="M909" i="2"/>
  <c r="L909" i="2"/>
  <c r="H909" i="2"/>
  <c r="I908" i="2" s="1"/>
  <c r="R908" i="2"/>
  <c r="M908" i="2"/>
  <c r="L908" i="2"/>
  <c r="H908" i="2"/>
  <c r="I907" i="2" s="1"/>
  <c r="R907" i="2"/>
  <c r="M907" i="2"/>
  <c r="L907" i="2"/>
  <c r="H907" i="2"/>
  <c r="R906" i="2"/>
  <c r="M906" i="2"/>
  <c r="L906" i="2"/>
  <c r="I906" i="2"/>
  <c r="H906" i="2"/>
  <c r="R905" i="2"/>
  <c r="M905" i="2"/>
  <c r="L905" i="2"/>
  <c r="I905" i="2"/>
  <c r="H905" i="2"/>
  <c r="I904" i="2" s="1"/>
  <c r="R904" i="2"/>
  <c r="M904" i="2"/>
  <c r="L904" i="2"/>
  <c r="H904" i="2"/>
  <c r="I903" i="2" s="1"/>
  <c r="R903" i="2"/>
  <c r="M903" i="2"/>
  <c r="L903" i="2"/>
  <c r="H903" i="2"/>
  <c r="I902" i="2" s="1"/>
  <c r="R902" i="2"/>
  <c r="M902" i="2"/>
  <c r="L902" i="2"/>
  <c r="H902" i="2"/>
  <c r="I901" i="2" s="1"/>
  <c r="R901" i="2"/>
  <c r="H901" i="2"/>
  <c r="I900" i="2" s="1"/>
  <c r="R900" i="2"/>
  <c r="H900" i="2"/>
  <c r="I899" i="2" s="1"/>
  <c r="R899" i="2"/>
  <c r="M899" i="2"/>
  <c r="L899" i="2"/>
  <c r="H899" i="2"/>
  <c r="I898" i="2" s="1"/>
  <c r="R898" i="2"/>
  <c r="M898" i="2"/>
  <c r="L898" i="2"/>
  <c r="H898" i="2"/>
  <c r="I897" i="2" s="1"/>
  <c r="R897" i="2"/>
  <c r="M897" i="2"/>
  <c r="L897" i="2"/>
  <c r="H897" i="2"/>
  <c r="I896" i="2" s="1"/>
  <c r="R896" i="2"/>
  <c r="M896" i="2"/>
  <c r="L896" i="2"/>
  <c r="H896" i="2"/>
  <c r="I895" i="2" s="1"/>
  <c r="R895" i="2"/>
  <c r="M895" i="2"/>
  <c r="L895" i="2"/>
  <c r="H895" i="2"/>
  <c r="R894" i="2"/>
  <c r="M894" i="2"/>
  <c r="L894" i="2"/>
  <c r="I894" i="2"/>
  <c r="H894" i="2"/>
  <c r="R893" i="2"/>
  <c r="M893" i="2"/>
  <c r="L893" i="2"/>
  <c r="I893" i="2"/>
  <c r="H893" i="2"/>
  <c r="R892" i="2"/>
  <c r="M892" i="2"/>
  <c r="L892" i="2"/>
  <c r="I892" i="2"/>
  <c r="H892" i="2"/>
  <c r="I891" i="2" s="1"/>
  <c r="R891" i="2"/>
  <c r="M891" i="2"/>
  <c r="L891" i="2"/>
  <c r="H891" i="2"/>
  <c r="I890" i="2" s="1"/>
  <c r="R890" i="2"/>
  <c r="M890" i="2"/>
  <c r="L890" i="2"/>
  <c r="H890" i="2"/>
  <c r="I889" i="2" s="1"/>
  <c r="R889" i="2"/>
  <c r="M889" i="2"/>
  <c r="L889" i="2"/>
  <c r="H889" i="2"/>
  <c r="I888" i="2" s="1"/>
  <c r="R888" i="2"/>
  <c r="M888" i="2"/>
  <c r="L888" i="2"/>
  <c r="H888" i="2"/>
  <c r="R887" i="2"/>
  <c r="M887" i="2"/>
  <c r="L887" i="2"/>
  <c r="I887" i="2"/>
  <c r="H887" i="2"/>
  <c r="R886" i="2"/>
  <c r="M886" i="2"/>
  <c r="L886" i="2"/>
  <c r="I886" i="2"/>
  <c r="H886" i="2"/>
  <c r="R885" i="2"/>
  <c r="M885" i="2"/>
  <c r="L885" i="2"/>
  <c r="I885" i="2"/>
  <c r="H885" i="2"/>
  <c r="I884" i="2" s="1"/>
  <c r="R884" i="2"/>
  <c r="M884" i="2"/>
  <c r="L884" i="2"/>
  <c r="H884" i="2"/>
  <c r="I883" i="2" s="1"/>
  <c r="R883" i="2"/>
  <c r="M883" i="2"/>
  <c r="L883" i="2"/>
  <c r="H883" i="2"/>
  <c r="I882" i="2" s="1"/>
  <c r="R882" i="2"/>
  <c r="M882" i="2"/>
  <c r="L882" i="2"/>
  <c r="H882" i="2"/>
  <c r="I881" i="2" s="1"/>
  <c r="R881" i="2"/>
  <c r="M881" i="2"/>
  <c r="L881" i="2"/>
  <c r="H881" i="2"/>
  <c r="I880" i="2" s="1"/>
  <c r="R880" i="2"/>
  <c r="M880" i="2"/>
  <c r="L880" i="2"/>
  <c r="H880" i="2"/>
  <c r="I879" i="2" s="1"/>
  <c r="R879" i="2"/>
  <c r="M879" i="2"/>
  <c r="L879" i="2"/>
  <c r="H879" i="2"/>
  <c r="R878" i="2"/>
  <c r="M878" i="2"/>
  <c r="L878" i="2"/>
  <c r="I878" i="2"/>
  <c r="H878" i="2"/>
  <c r="I877" i="2" s="1"/>
  <c r="R877" i="2"/>
  <c r="M877" i="2"/>
  <c r="L877" i="2"/>
  <c r="H877" i="2"/>
  <c r="R876" i="2"/>
  <c r="M876" i="2"/>
  <c r="L876" i="2"/>
  <c r="I876" i="2"/>
  <c r="H876" i="2"/>
  <c r="R875" i="2"/>
  <c r="M875" i="2"/>
  <c r="I875" i="2"/>
  <c r="H875" i="2"/>
  <c r="R874" i="2"/>
  <c r="M874" i="2"/>
  <c r="L874" i="2"/>
  <c r="I874" i="2"/>
  <c r="H874" i="2"/>
  <c r="R873" i="2"/>
  <c r="M873" i="2"/>
  <c r="L873" i="2"/>
  <c r="I873" i="2"/>
  <c r="H873" i="2"/>
  <c r="R872" i="2"/>
  <c r="M872" i="2"/>
  <c r="L872" i="2"/>
  <c r="I872" i="2"/>
  <c r="H872" i="2"/>
  <c r="I871" i="2" s="1"/>
  <c r="R871" i="2"/>
  <c r="M871" i="2"/>
  <c r="L871" i="2"/>
  <c r="H871" i="2"/>
  <c r="I870" i="2" s="1"/>
  <c r="R870" i="2"/>
  <c r="M870" i="2"/>
  <c r="L870" i="2"/>
  <c r="H870" i="2"/>
  <c r="I869" i="2" s="1"/>
  <c r="R869" i="2"/>
  <c r="M869" i="2"/>
  <c r="L869" i="2"/>
  <c r="H869" i="2"/>
  <c r="I868" i="2" s="1"/>
  <c r="R868" i="2"/>
  <c r="M868" i="2"/>
  <c r="L868" i="2"/>
  <c r="H868" i="2"/>
  <c r="I867" i="2" s="1"/>
  <c r="R867" i="2"/>
  <c r="M867" i="2"/>
  <c r="L867" i="2"/>
  <c r="H867" i="2"/>
  <c r="I866" i="2" s="1"/>
  <c r="R866" i="2"/>
  <c r="M866" i="2"/>
  <c r="L866" i="2"/>
  <c r="H866" i="2"/>
  <c r="R865" i="2"/>
  <c r="M865" i="2"/>
  <c r="L865" i="2"/>
  <c r="H865" i="2"/>
  <c r="R864" i="2"/>
  <c r="M864" i="2"/>
  <c r="L864" i="2"/>
  <c r="H864" i="2"/>
  <c r="R863" i="2"/>
  <c r="M863" i="2"/>
  <c r="L863" i="2"/>
  <c r="H863" i="2"/>
  <c r="I862" i="2" s="1"/>
  <c r="R862" i="2"/>
  <c r="M862" i="2"/>
  <c r="L862" i="2"/>
  <c r="H862" i="2"/>
  <c r="I861" i="2" s="1"/>
  <c r="R861" i="2"/>
  <c r="M861" i="2"/>
  <c r="L861" i="2"/>
  <c r="H861" i="2"/>
  <c r="I860" i="2" s="1"/>
  <c r="R860" i="2"/>
  <c r="M860" i="2"/>
  <c r="L860" i="2"/>
  <c r="H860" i="2"/>
  <c r="I859" i="2" s="1"/>
  <c r="R859" i="2"/>
  <c r="M859" i="2"/>
  <c r="L859" i="2"/>
  <c r="H859" i="2"/>
  <c r="I858" i="2" s="1"/>
  <c r="R858" i="2"/>
  <c r="M858" i="2"/>
  <c r="L858" i="2"/>
  <c r="H858" i="2"/>
  <c r="I857" i="2" s="1"/>
  <c r="R857" i="2"/>
  <c r="M857" i="2"/>
  <c r="L857" i="2"/>
  <c r="H857" i="2"/>
  <c r="R856" i="2"/>
  <c r="M856" i="2"/>
  <c r="L856" i="2"/>
  <c r="I856" i="2"/>
  <c r="H856" i="2"/>
  <c r="R855" i="2"/>
  <c r="I855" i="2"/>
  <c r="H855" i="2"/>
  <c r="I854" i="2" s="1"/>
  <c r="R854" i="2"/>
  <c r="M854" i="2"/>
  <c r="L854" i="2"/>
  <c r="H854" i="2"/>
  <c r="I853" i="2" s="1"/>
  <c r="R853" i="2"/>
  <c r="M853" i="2"/>
  <c r="L853" i="2"/>
  <c r="H853" i="2"/>
  <c r="I852" i="2" s="1"/>
  <c r="R852" i="2"/>
  <c r="M852" i="2"/>
  <c r="L852" i="2"/>
  <c r="H852" i="2"/>
  <c r="I851" i="2" s="1"/>
  <c r="R851" i="2"/>
  <c r="M851" i="2"/>
  <c r="L851" i="2"/>
  <c r="H851" i="2"/>
  <c r="I850" i="2" s="1"/>
  <c r="R850" i="2"/>
  <c r="M850" i="2"/>
  <c r="L850" i="2"/>
  <c r="H850" i="2"/>
  <c r="I849" i="2" s="1"/>
  <c r="R849" i="2"/>
  <c r="H849" i="2"/>
  <c r="I848" i="2" s="1"/>
  <c r="R848" i="2"/>
  <c r="H848" i="2"/>
  <c r="I847" i="2" s="1"/>
  <c r="R847" i="2"/>
  <c r="M847" i="2"/>
  <c r="L847" i="2"/>
  <c r="H847" i="2"/>
  <c r="R846" i="2"/>
  <c r="M846" i="2"/>
  <c r="L846" i="2"/>
  <c r="H846" i="2"/>
  <c r="R845" i="2"/>
  <c r="M845" i="2"/>
  <c r="L845" i="2"/>
  <c r="H845" i="2"/>
  <c r="R844" i="2"/>
  <c r="M844" i="2"/>
  <c r="L844" i="2"/>
  <c r="H844" i="2"/>
  <c r="I843" i="2" s="1"/>
  <c r="R843" i="2"/>
  <c r="M843" i="2"/>
  <c r="L843" i="2"/>
  <c r="H843" i="2"/>
  <c r="I842" i="2" s="1"/>
  <c r="R842" i="2"/>
  <c r="M842" i="2"/>
  <c r="L842" i="2"/>
  <c r="H842" i="2"/>
  <c r="I841" i="2" s="1"/>
  <c r="R841" i="2"/>
  <c r="M841" i="2"/>
  <c r="L841" i="2"/>
  <c r="H841" i="2"/>
  <c r="I840" i="2" s="1"/>
  <c r="R840" i="2"/>
  <c r="M840" i="2"/>
  <c r="H840" i="2"/>
  <c r="R839" i="2"/>
  <c r="M839" i="2"/>
  <c r="L839" i="2"/>
  <c r="I839" i="2"/>
  <c r="H839" i="2"/>
  <c r="I838" i="2" s="1"/>
  <c r="R838" i="2"/>
  <c r="M838" i="2"/>
  <c r="L838" i="2"/>
  <c r="H838" i="2"/>
  <c r="R837" i="2"/>
  <c r="M837" i="2"/>
  <c r="L837" i="2"/>
  <c r="I837" i="2"/>
  <c r="H837" i="2"/>
  <c r="R836" i="2"/>
  <c r="M836" i="2"/>
  <c r="L836" i="2"/>
  <c r="H836" i="2"/>
  <c r="R835" i="2"/>
  <c r="M835" i="2"/>
  <c r="L835" i="2"/>
  <c r="I835" i="2"/>
  <c r="H835" i="2"/>
  <c r="R834" i="2"/>
  <c r="M834" i="2"/>
  <c r="L834" i="2"/>
  <c r="I834" i="2"/>
  <c r="H834" i="2"/>
  <c r="I833" i="2" s="1"/>
  <c r="R833" i="2"/>
  <c r="M833" i="2"/>
  <c r="L833" i="2"/>
  <c r="H833" i="2"/>
  <c r="I832" i="2" s="1"/>
  <c r="R832" i="2"/>
  <c r="M832" i="2"/>
  <c r="L832" i="2"/>
  <c r="H832" i="2"/>
  <c r="I831" i="2" s="1"/>
  <c r="R831" i="2"/>
  <c r="M831" i="2"/>
  <c r="L831" i="2"/>
  <c r="H831" i="2"/>
  <c r="I830" i="2" s="1"/>
  <c r="R830" i="2"/>
  <c r="M830" i="2"/>
  <c r="L830" i="2"/>
  <c r="H830" i="2"/>
  <c r="I829" i="2" s="1"/>
  <c r="R829" i="2"/>
  <c r="M829" i="2"/>
  <c r="L829" i="2"/>
  <c r="H829" i="2"/>
  <c r="I828" i="2" s="1"/>
  <c r="R828" i="2"/>
  <c r="M828" i="2"/>
  <c r="L828" i="2"/>
  <c r="H828" i="2"/>
  <c r="I827" i="2" s="1"/>
  <c r="R827" i="2"/>
  <c r="M827" i="2"/>
  <c r="L827" i="2"/>
  <c r="H827" i="2"/>
  <c r="R826" i="2"/>
  <c r="M826" i="2"/>
  <c r="L826" i="2"/>
  <c r="I826" i="2"/>
  <c r="H826" i="2"/>
  <c r="I825" i="2" s="1"/>
  <c r="R825" i="2"/>
  <c r="M825" i="2"/>
  <c r="L825" i="2"/>
  <c r="H825" i="2"/>
  <c r="I824" i="2" s="1"/>
  <c r="R824" i="2"/>
  <c r="M824" i="2"/>
  <c r="L824" i="2"/>
  <c r="H824" i="2"/>
  <c r="I823" i="2" s="1"/>
  <c r="R823" i="2"/>
  <c r="M823" i="2"/>
  <c r="L823" i="2"/>
  <c r="H823" i="2"/>
  <c r="I822" i="2" s="1"/>
  <c r="R822" i="2"/>
  <c r="M822" i="2"/>
  <c r="L822" i="2"/>
  <c r="H822" i="2"/>
  <c r="R821" i="2"/>
  <c r="M821" i="2"/>
  <c r="L821" i="2"/>
  <c r="I821" i="2"/>
  <c r="H821" i="2"/>
  <c r="I820" i="2" s="1"/>
  <c r="R820" i="2"/>
  <c r="M820" i="2"/>
  <c r="H820" i="2"/>
  <c r="I819" i="2" s="1"/>
  <c r="R819" i="2"/>
  <c r="M819" i="2"/>
  <c r="L819" i="2"/>
  <c r="H819" i="2"/>
  <c r="I818" i="2" s="1"/>
  <c r="R818" i="2"/>
  <c r="M818" i="2"/>
  <c r="L818" i="2"/>
  <c r="H818" i="2"/>
  <c r="I817" i="2" s="1"/>
  <c r="R817" i="2"/>
  <c r="M817" i="2"/>
  <c r="L817" i="2"/>
  <c r="H817" i="2"/>
  <c r="I816" i="2" s="1"/>
  <c r="R816" i="2"/>
  <c r="M816" i="2"/>
  <c r="H816" i="2"/>
  <c r="R815" i="2"/>
  <c r="M815" i="2"/>
  <c r="L815" i="2"/>
  <c r="I815" i="2"/>
  <c r="H815" i="2"/>
  <c r="R814" i="2"/>
  <c r="M814" i="2"/>
  <c r="L814" i="2"/>
  <c r="I814" i="2"/>
  <c r="H814" i="2"/>
  <c r="I813" i="2" s="1"/>
  <c r="R813" i="2"/>
  <c r="M813" i="2"/>
  <c r="L813" i="2"/>
  <c r="H813" i="2"/>
  <c r="I812" i="2" s="1"/>
  <c r="R812" i="2"/>
  <c r="M812" i="2"/>
  <c r="H812" i="2"/>
  <c r="R811" i="2"/>
  <c r="M811" i="2"/>
  <c r="L811" i="2"/>
  <c r="I811" i="2"/>
  <c r="H811" i="2"/>
  <c r="I810" i="2" s="1"/>
  <c r="R810" i="2"/>
  <c r="M810" i="2"/>
  <c r="L810" i="2"/>
  <c r="H810" i="2"/>
  <c r="I809" i="2" s="1"/>
  <c r="R809" i="2"/>
  <c r="M809" i="2"/>
  <c r="L809" i="2"/>
  <c r="H809" i="2"/>
  <c r="I808" i="2" s="1"/>
  <c r="R808" i="2"/>
  <c r="M808" i="2"/>
  <c r="L808" i="2"/>
  <c r="H808" i="2"/>
  <c r="I807" i="2" s="1"/>
  <c r="R807" i="2"/>
  <c r="M807" i="2"/>
  <c r="L807" i="2"/>
  <c r="H807" i="2"/>
  <c r="I806" i="2" s="1"/>
  <c r="R806" i="2"/>
  <c r="M806" i="2"/>
  <c r="L806" i="2"/>
  <c r="H806" i="2"/>
  <c r="I805" i="2" s="1"/>
  <c r="R805" i="2"/>
  <c r="M805" i="2"/>
  <c r="L805" i="2"/>
  <c r="H805" i="2"/>
  <c r="I804" i="2" s="1"/>
  <c r="R804" i="2"/>
  <c r="M804" i="2"/>
  <c r="L804" i="2"/>
  <c r="H804" i="2"/>
  <c r="I803" i="2" s="1"/>
  <c r="R803" i="2"/>
  <c r="M803" i="2"/>
  <c r="L803" i="2"/>
  <c r="H803" i="2"/>
  <c r="R802" i="2"/>
  <c r="M802" i="2"/>
  <c r="L802" i="2"/>
  <c r="I802" i="2"/>
  <c r="H802" i="2"/>
  <c r="I801" i="2" s="1"/>
  <c r="R801" i="2"/>
  <c r="M801" i="2"/>
  <c r="L801" i="2"/>
  <c r="H801" i="2"/>
  <c r="I800" i="2" s="1"/>
  <c r="R800" i="2"/>
  <c r="M800" i="2"/>
  <c r="L800" i="2"/>
  <c r="H800" i="2"/>
  <c r="I799" i="2" s="1"/>
  <c r="R799" i="2"/>
  <c r="M799" i="2"/>
  <c r="L799" i="2"/>
  <c r="H799" i="2"/>
  <c r="R798" i="2"/>
  <c r="M798" i="2"/>
  <c r="L798" i="2"/>
  <c r="I798" i="2"/>
  <c r="H798" i="2"/>
  <c r="R797" i="2"/>
  <c r="M797" i="2"/>
  <c r="L797" i="2"/>
  <c r="I797" i="2"/>
  <c r="H797" i="2"/>
  <c r="R796" i="2"/>
  <c r="M796" i="2"/>
  <c r="L796" i="2"/>
  <c r="I796" i="2"/>
  <c r="H796" i="2"/>
  <c r="R795" i="2"/>
  <c r="M795" i="2"/>
  <c r="L795" i="2"/>
  <c r="I795" i="2"/>
  <c r="H795" i="2"/>
  <c r="I794" i="2" s="1"/>
  <c r="R794" i="2"/>
  <c r="M794" i="2"/>
  <c r="L794" i="2"/>
  <c r="H794" i="2"/>
  <c r="I793" i="2" s="1"/>
  <c r="R793" i="2"/>
  <c r="M793" i="2"/>
  <c r="L793" i="2"/>
  <c r="H793" i="2"/>
  <c r="I792" i="2" s="1"/>
  <c r="R792" i="2"/>
  <c r="M792" i="2"/>
  <c r="L792" i="2"/>
  <c r="H792" i="2"/>
  <c r="I791" i="2" s="1"/>
  <c r="R791" i="2"/>
  <c r="M791" i="2"/>
  <c r="L791" i="2"/>
  <c r="H791" i="2"/>
  <c r="I790" i="2" s="1"/>
  <c r="R790" i="2"/>
  <c r="M790" i="2"/>
  <c r="L790" i="2"/>
  <c r="H790" i="2"/>
  <c r="I789" i="2" s="1"/>
  <c r="R789" i="2"/>
  <c r="M789" i="2"/>
  <c r="L789" i="2"/>
  <c r="H789" i="2"/>
  <c r="I788" i="2" s="1"/>
  <c r="R788" i="2"/>
  <c r="M788" i="2"/>
  <c r="L788" i="2"/>
  <c r="H788" i="2"/>
  <c r="I787" i="2" s="1"/>
  <c r="R787" i="2"/>
  <c r="M787" i="2"/>
  <c r="L787" i="2"/>
  <c r="H787" i="2"/>
  <c r="R786" i="2"/>
  <c r="M786" i="2"/>
  <c r="L786" i="2"/>
  <c r="I786" i="2"/>
  <c r="H786" i="2"/>
  <c r="R785" i="2"/>
  <c r="M785" i="2"/>
  <c r="L785" i="2"/>
  <c r="I785" i="2"/>
  <c r="H785" i="2"/>
  <c r="I784" i="2" s="1"/>
  <c r="R784" i="2"/>
  <c r="M784" i="2"/>
  <c r="L784" i="2"/>
  <c r="H784" i="2"/>
  <c r="I783" i="2" s="1"/>
  <c r="R783" i="2"/>
  <c r="M783" i="2"/>
  <c r="L783" i="2"/>
  <c r="H783" i="2"/>
  <c r="I782" i="2" s="1"/>
  <c r="R782" i="2"/>
  <c r="M782" i="2"/>
  <c r="L782" i="2"/>
  <c r="H782" i="2"/>
  <c r="R781" i="2"/>
  <c r="M781" i="2"/>
  <c r="L781" i="2"/>
  <c r="I781" i="2"/>
  <c r="H781" i="2"/>
  <c r="I780" i="2" s="1"/>
  <c r="R780" i="2"/>
  <c r="M780" i="2"/>
  <c r="H780" i="2"/>
  <c r="I779" i="2" s="1"/>
  <c r="R779" i="2"/>
  <c r="M779" i="2"/>
  <c r="L779" i="2"/>
  <c r="H779" i="2"/>
  <c r="I778" i="2" s="1"/>
  <c r="R778" i="2"/>
  <c r="M778" i="2"/>
  <c r="L778" i="2"/>
  <c r="H778" i="2"/>
  <c r="I777" i="2" s="1"/>
  <c r="R777" i="2"/>
  <c r="M777" i="2"/>
  <c r="L777" i="2"/>
  <c r="H777" i="2"/>
  <c r="I776" i="2" s="1"/>
  <c r="R776" i="2"/>
  <c r="M776" i="2"/>
  <c r="L776" i="2"/>
  <c r="H776" i="2"/>
  <c r="R775" i="2"/>
  <c r="M775" i="2"/>
  <c r="L775" i="2"/>
  <c r="I775" i="2"/>
  <c r="H775" i="2"/>
  <c r="R774" i="2"/>
  <c r="M774" i="2"/>
  <c r="L774" i="2"/>
  <c r="I774" i="2"/>
  <c r="H774" i="2"/>
  <c r="R773" i="2"/>
  <c r="M773" i="2"/>
  <c r="L773" i="2"/>
  <c r="I773" i="2"/>
  <c r="H773" i="2"/>
  <c r="I772" i="2" s="1"/>
  <c r="R772" i="2"/>
  <c r="M772" i="2"/>
  <c r="L772" i="2"/>
  <c r="H772" i="2"/>
  <c r="I771" i="2" s="1"/>
  <c r="R771" i="2"/>
  <c r="M771" i="2"/>
  <c r="L771" i="2"/>
  <c r="H771" i="2"/>
  <c r="I770" i="2" s="1"/>
  <c r="R770" i="2"/>
  <c r="M770" i="2"/>
  <c r="L770" i="2"/>
  <c r="H770" i="2"/>
  <c r="I769" i="2" s="1"/>
  <c r="R769" i="2"/>
  <c r="M769" i="2"/>
  <c r="L769" i="2"/>
  <c r="H769" i="2"/>
  <c r="R768" i="2"/>
  <c r="M768" i="2"/>
  <c r="L768" i="2"/>
  <c r="I768" i="2"/>
  <c r="H768" i="2"/>
  <c r="R767" i="2"/>
  <c r="M767" i="2"/>
  <c r="L767" i="2"/>
  <c r="I767" i="2"/>
  <c r="H767" i="2"/>
  <c r="R766" i="2"/>
  <c r="M766" i="2"/>
  <c r="L766" i="2"/>
  <c r="I766" i="2"/>
  <c r="H766" i="2"/>
  <c r="I765" i="2" s="1"/>
  <c r="R765" i="2"/>
  <c r="M765" i="2"/>
  <c r="L765" i="2"/>
  <c r="H765" i="2"/>
  <c r="I764" i="2" s="1"/>
  <c r="R764" i="2"/>
  <c r="M764" i="2"/>
  <c r="L764" i="2"/>
  <c r="H764" i="2"/>
  <c r="I763" i="2" s="1"/>
  <c r="R763" i="2"/>
  <c r="M763" i="2"/>
  <c r="L763" i="2"/>
  <c r="H763" i="2"/>
  <c r="I762" i="2" s="1"/>
  <c r="R762" i="2"/>
  <c r="M762" i="2"/>
  <c r="L762" i="2"/>
  <c r="H762" i="2"/>
  <c r="I761" i="2" s="1"/>
  <c r="R761" i="2"/>
  <c r="M761" i="2"/>
  <c r="H761" i="2"/>
  <c r="I760" i="2" s="1"/>
  <c r="R760" i="2"/>
  <c r="M760" i="2"/>
  <c r="L760" i="2"/>
  <c r="H760" i="2"/>
  <c r="R759" i="2"/>
  <c r="M759" i="2"/>
  <c r="L759" i="2"/>
  <c r="I759" i="2"/>
  <c r="H759" i="2"/>
  <c r="I758" i="2" s="1"/>
  <c r="R758" i="2"/>
  <c r="M758" i="2"/>
  <c r="L758" i="2"/>
  <c r="H758" i="2"/>
  <c r="I757" i="2" s="1"/>
  <c r="R757" i="2"/>
  <c r="M757" i="2"/>
  <c r="L757" i="2"/>
  <c r="H757" i="2"/>
  <c r="R756" i="2"/>
  <c r="M756" i="2"/>
  <c r="L756" i="2"/>
  <c r="I756" i="2"/>
  <c r="H756" i="2"/>
  <c r="R755" i="2"/>
  <c r="M755" i="2"/>
  <c r="L755" i="2"/>
  <c r="I755" i="2"/>
  <c r="H755" i="2"/>
  <c r="I754" i="2" s="1"/>
  <c r="R754" i="2"/>
  <c r="M754" i="2"/>
  <c r="L754" i="2"/>
  <c r="H754" i="2"/>
  <c r="I753" i="2" s="1"/>
  <c r="R753" i="2"/>
  <c r="M753" i="2"/>
  <c r="L753" i="2"/>
  <c r="H753" i="2"/>
  <c r="I752" i="2" s="1"/>
  <c r="R752" i="2"/>
  <c r="M752" i="2"/>
  <c r="L752" i="2"/>
  <c r="H752" i="2"/>
  <c r="I751" i="2" s="1"/>
  <c r="R751" i="2"/>
  <c r="M751" i="2"/>
  <c r="L751" i="2"/>
  <c r="H751" i="2"/>
  <c r="I750" i="2" s="1"/>
  <c r="R750" i="2"/>
  <c r="M750" i="2"/>
  <c r="L750" i="2"/>
  <c r="H750" i="2"/>
  <c r="I749" i="2" s="1"/>
  <c r="R749" i="2"/>
  <c r="M749" i="2"/>
  <c r="L749" i="2"/>
  <c r="H749" i="2"/>
  <c r="I748" i="2" s="1"/>
  <c r="R748" i="2"/>
  <c r="M748" i="2"/>
  <c r="L748" i="2"/>
  <c r="H748" i="2"/>
  <c r="I747" i="2" s="1"/>
  <c r="R747" i="2"/>
  <c r="M747" i="2"/>
  <c r="L747" i="2"/>
  <c r="H747" i="2"/>
  <c r="R746" i="2"/>
  <c r="M746" i="2"/>
  <c r="L746" i="2"/>
  <c r="I746" i="2"/>
  <c r="H746" i="2"/>
  <c r="R745" i="2"/>
  <c r="M745" i="2"/>
  <c r="L745" i="2"/>
  <c r="I745" i="2"/>
  <c r="H745" i="2"/>
  <c r="R744" i="2"/>
  <c r="M744" i="2"/>
  <c r="L744" i="2"/>
  <c r="I744" i="2"/>
  <c r="H744" i="2"/>
  <c r="R743" i="2"/>
  <c r="M743" i="2"/>
  <c r="L743" i="2"/>
  <c r="I743" i="2"/>
  <c r="H743" i="2"/>
  <c r="I742" i="2" s="1"/>
  <c r="R742" i="2"/>
  <c r="M742" i="2"/>
  <c r="L742" i="2"/>
  <c r="H742" i="2"/>
  <c r="I741" i="2" s="1"/>
  <c r="R741" i="2"/>
  <c r="M741" i="2"/>
  <c r="L741" i="2"/>
  <c r="H741" i="2"/>
  <c r="I740" i="2" s="1"/>
  <c r="R740" i="2"/>
  <c r="M740" i="2"/>
  <c r="L740" i="2"/>
  <c r="H740" i="2"/>
  <c r="R739" i="2"/>
  <c r="M739" i="2"/>
  <c r="L739" i="2"/>
  <c r="I739" i="2"/>
  <c r="H739" i="2"/>
  <c r="I738" i="2" s="1"/>
  <c r="R738" i="2"/>
  <c r="M738" i="2"/>
  <c r="L738" i="2"/>
  <c r="H738" i="2"/>
  <c r="I737" i="2" s="1"/>
  <c r="R737" i="2"/>
  <c r="M737" i="2"/>
  <c r="L737" i="2"/>
  <c r="H737" i="2"/>
  <c r="I736" i="2" s="1"/>
  <c r="R736" i="2"/>
  <c r="M736" i="2"/>
  <c r="L736" i="2"/>
  <c r="H736" i="2"/>
  <c r="I735" i="2" s="1"/>
  <c r="R735" i="2"/>
  <c r="M735" i="2"/>
  <c r="L735" i="2"/>
  <c r="H735" i="2"/>
  <c r="I734" i="2" s="1"/>
  <c r="R734" i="2"/>
  <c r="M734" i="2"/>
  <c r="L734" i="2"/>
  <c r="H734" i="2"/>
  <c r="I733" i="2" s="1"/>
  <c r="R733" i="2"/>
  <c r="M733" i="2"/>
  <c r="L733" i="2"/>
  <c r="H733" i="2"/>
  <c r="I732" i="2" s="1"/>
  <c r="R732" i="2"/>
  <c r="M732" i="2"/>
  <c r="L732" i="2"/>
  <c r="H732" i="2"/>
  <c r="I731" i="2" s="1"/>
  <c r="R731" i="2"/>
  <c r="M731" i="2"/>
  <c r="L731" i="2"/>
  <c r="H731" i="2"/>
  <c r="R730" i="2"/>
  <c r="M730" i="2"/>
  <c r="L730" i="2"/>
  <c r="I730" i="2"/>
  <c r="H730" i="2"/>
  <c r="I729" i="2" s="1"/>
  <c r="R729" i="2"/>
  <c r="M729" i="2"/>
  <c r="L729" i="2"/>
  <c r="H729" i="2"/>
  <c r="I728" i="2" s="1"/>
  <c r="R728" i="2"/>
  <c r="M728" i="2"/>
  <c r="L728" i="2"/>
  <c r="H728" i="2"/>
  <c r="R727" i="2"/>
  <c r="M727" i="2"/>
  <c r="L727" i="2"/>
  <c r="I727" i="2"/>
  <c r="H727" i="2"/>
  <c r="I726" i="2" s="1"/>
  <c r="R726" i="2"/>
  <c r="M726" i="2"/>
  <c r="L726" i="2"/>
  <c r="H726" i="2"/>
  <c r="R725" i="2"/>
  <c r="M725" i="2"/>
  <c r="L725" i="2"/>
  <c r="H725" i="2"/>
  <c r="R724" i="2"/>
  <c r="M724" i="2"/>
  <c r="L724" i="2"/>
  <c r="H724" i="2"/>
  <c r="I723" i="2" s="1"/>
  <c r="R723" i="2"/>
  <c r="M723" i="2"/>
  <c r="L723" i="2"/>
  <c r="H723" i="2"/>
  <c r="R722" i="2"/>
  <c r="M722" i="2"/>
  <c r="L722" i="2"/>
  <c r="H722" i="2"/>
  <c r="R721" i="2"/>
  <c r="M721" i="2"/>
  <c r="L721" i="2"/>
  <c r="I721" i="2"/>
  <c r="H721" i="2"/>
  <c r="R720" i="2"/>
  <c r="M720" i="2"/>
  <c r="L720" i="2"/>
  <c r="I720" i="2"/>
  <c r="H720" i="2"/>
  <c r="I719" i="2" s="1"/>
  <c r="R719" i="2"/>
  <c r="M719" i="2"/>
  <c r="L719" i="2"/>
  <c r="H719" i="2"/>
  <c r="I718" i="2" s="1"/>
  <c r="R718" i="2"/>
  <c r="M718" i="2"/>
  <c r="L718" i="2"/>
  <c r="H718" i="2"/>
  <c r="I717" i="2" s="1"/>
  <c r="R717" i="2"/>
  <c r="M717" i="2"/>
  <c r="L717" i="2"/>
  <c r="H717" i="2"/>
  <c r="R716" i="2"/>
  <c r="M716" i="2"/>
  <c r="L716" i="2"/>
  <c r="I716" i="2"/>
  <c r="H716" i="2"/>
  <c r="I715" i="2" s="1"/>
  <c r="R715" i="2"/>
  <c r="M715" i="2"/>
  <c r="L715" i="2"/>
  <c r="H715" i="2"/>
  <c r="R714" i="2"/>
  <c r="M714" i="2"/>
  <c r="L714" i="2"/>
  <c r="I714" i="2"/>
  <c r="H714" i="2"/>
  <c r="I713" i="2" s="1"/>
  <c r="R713" i="2"/>
  <c r="M713" i="2"/>
  <c r="L713" i="2"/>
  <c r="H713" i="2"/>
  <c r="I712" i="2" s="1"/>
  <c r="R712" i="2"/>
  <c r="M712" i="2"/>
  <c r="H712" i="2"/>
  <c r="I711" i="2" s="1"/>
  <c r="R711" i="2"/>
  <c r="M711" i="2"/>
  <c r="L711" i="2"/>
  <c r="H711" i="2"/>
  <c r="R710" i="2"/>
  <c r="M710" i="2"/>
  <c r="L710" i="2"/>
  <c r="I710" i="2"/>
  <c r="H710" i="2"/>
  <c r="I709" i="2" s="1"/>
  <c r="R709" i="2"/>
  <c r="M709" i="2"/>
  <c r="L709" i="2"/>
  <c r="H709" i="2"/>
  <c r="R708" i="2"/>
  <c r="M708" i="2"/>
  <c r="I708" i="2"/>
  <c r="H708" i="2"/>
  <c r="R707" i="2"/>
  <c r="M707" i="2"/>
  <c r="L707" i="2"/>
  <c r="I707" i="2"/>
  <c r="H707" i="2"/>
  <c r="R706" i="2"/>
  <c r="M706" i="2"/>
  <c r="L706" i="2"/>
  <c r="I706" i="2"/>
  <c r="H706" i="2"/>
  <c r="R705" i="2"/>
  <c r="M705" i="2"/>
  <c r="L705" i="2"/>
  <c r="I705" i="2"/>
  <c r="H705" i="2"/>
  <c r="I704" i="2" s="1"/>
  <c r="R704" i="2"/>
  <c r="M704" i="2"/>
  <c r="L704" i="2"/>
  <c r="H704" i="2"/>
  <c r="I703" i="2" s="1"/>
  <c r="R703" i="2"/>
  <c r="M703" i="2"/>
  <c r="L703" i="2"/>
  <c r="H703" i="2"/>
  <c r="I702" i="2" s="1"/>
  <c r="R702" i="2"/>
  <c r="M702" i="2"/>
  <c r="H702" i="2"/>
  <c r="I701" i="2" s="1"/>
  <c r="R701" i="2"/>
  <c r="M701" i="2"/>
  <c r="L701" i="2"/>
  <c r="H701" i="2"/>
  <c r="I700" i="2" s="1"/>
  <c r="R700" i="2"/>
  <c r="M700" i="2"/>
  <c r="L700" i="2"/>
  <c r="H700" i="2"/>
  <c r="I699" i="2" s="1"/>
  <c r="R699" i="2"/>
  <c r="M699" i="2"/>
  <c r="L699" i="2"/>
  <c r="H699" i="2"/>
  <c r="R698" i="2"/>
  <c r="M698" i="2"/>
  <c r="L698" i="2"/>
  <c r="I698" i="2"/>
  <c r="H698" i="2"/>
  <c r="I697" i="2" s="1"/>
  <c r="R697" i="2"/>
  <c r="M697" i="2"/>
  <c r="L697" i="2"/>
  <c r="H697" i="2"/>
  <c r="I696" i="2" s="1"/>
  <c r="R696" i="2"/>
  <c r="M696" i="2"/>
  <c r="L696" i="2"/>
  <c r="H696" i="2"/>
  <c r="I695" i="2" s="1"/>
  <c r="R695" i="2"/>
  <c r="M695" i="2"/>
  <c r="L695" i="2"/>
  <c r="H695" i="2"/>
  <c r="R694" i="2"/>
  <c r="M694" i="2"/>
  <c r="L694" i="2"/>
  <c r="I694" i="2"/>
  <c r="H694" i="2"/>
  <c r="R693" i="2"/>
  <c r="M693" i="2"/>
  <c r="L693" i="2"/>
  <c r="I693" i="2"/>
  <c r="H693" i="2"/>
  <c r="I692" i="2" s="1"/>
  <c r="R692" i="2"/>
  <c r="M692" i="2"/>
  <c r="H692" i="2"/>
  <c r="I691" i="2" s="1"/>
  <c r="R691" i="2"/>
  <c r="M691" i="2"/>
  <c r="L691" i="2"/>
  <c r="H691" i="2"/>
  <c r="R690" i="2"/>
  <c r="M690" i="2"/>
  <c r="I690" i="2"/>
  <c r="H690" i="2"/>
  <c r="R689" i="2"/>
  <c r="M689" i="2"/>
  <c r="L689" i="2"/>
  <c r="I689" i="2"/>
  <c r="H689" i="2"/>
  <c r="I688" i="2" s="1"/>
  <c r="R688" i="2"/>
  <c r="M688" i="2"/>
  <c r="H688" i="2"/>
  <c r="R687" i="2"/>
  <c r="M687" i="2"/>
  <c r="L687" i="2"/>
  <c r="I687" i="2"/>
  <c r="H687" i="2"/>
  <c r="I686" i="2" s="1"/>
  <c r="R686" i="2"/>
  <c r="M686" i="2"/>
  <c r="L686" i="2"/>
  <c r="H686" i="2"/>
  <c r="I685" i="2" s="1"/>
  <c r="R685" i="2"/>
  <c r="M685" i="2"/>
  <c r="L685" i="2"/>
  <c r="H685" i="2"/>
  <c r="I684" i="2" s="1"/>
  <c r="R684" i="2"/>
  <c r="M684" i="2"/>
  <c r="H684" i="2"/>
  <c r="I683" i="2" s="1"/>
  <c r="R683" i="2"/>
  <c r="M683" i="2"/>
  <c r="L683" i="2"/>
  <c r="H683" i="2"/>
  <c r="I682" i="2" s="1"/>
  <c r="R682" i="2"/>
  <c r="M682" i="2"/>
  <c r="L682" i="2"/>
  <c r="H682" i="2"/>
  <c r="I681" i="2" s="1"/>
  <c r="R681" i="2"/>
  <c r="M681" i="2"/>
  <c r="L681" i="2"/>
  <c r="H681" i="2"/>
  <c r="R680" i="2"/>
  <c r="M680" i="2"/>
  <c r="L680" i="2"/>
  <c r="I680" i="2"/>
  <c r="H680" i="2"/>
  <c r="I679" i="2" s="1"/>
  <c r="R679" i="2"/>
  <c r="M679" i="2"/>
  <c r="L679" i="2"/>
  <c r="H679" i="2"/>
  <c r="R678" i="2"/>
  <c r="M678" i="2"/>
  <c r="L678" i="2"/>
  <c r="I678" i="2"/>
  <c r="H678" i="2"/>
  <c r="R677" i="2"/>
  <c r="M677" i="2"/>
  <c r="L677" i="2"/>
  <c r="I677" i="2"/>
  <c r="H677" i="2"/>
  <c r="R676" i="2"/>
  <c r="M676" i="2"/>
  <c r="L676" i="2"/>
  <c r="H676" i="2"/>
  <c r="R675" i="2"/>
  <c r="M675" i="2"/>
  <c r="L675" i="2"/>
  <c r="H675" i="2"/>
  <c r="R674" i="2"/>
  <c r="M674" i="2"/>
  <c r="L674" i="2"/>
  <c r="H674" i="2"/>
  <c r="R673" i="2"/>
  <c r="M673" i="2"/>
  <c r="L673" i="2"/>
  <c r="I673" i="2"/>
  <c r="H673" i="2"/>
  <c r="I672" i="2" s="1"/>
  <c r="R672" i="2"/>
  <c r="M672" i="2"/>
  <c r="L672" i="2"/>
  <c r="H672" i="2"/>
  <c r="R671" i="2"/>
  <c r="M671" i="2"/>
  <c r="L671" i="2"/>
  <c r="I671" i="2"/>
  <c r="H671" i="2"/>
  <c r="R670" i="2"/>
  <c r="M670" i="2"/>
  <c r="L670" i="2"/>
  <c r="I670" i="2"/>
  <c r="H670" i="2"/>
  <c r="I669" i="2" s="1"/>
  <c r="R669" i="2"/>
  <c r="M669" i="2"/>
  <c r="L669" i="2"/>
  <c r="H669" i="2"/>
  <c r="I668" i="2" s="1"/>
  <c r="R668" i="2"/>
  <c r="M668" i="2"/>
  <c r="L668" i="2"/>
  <c r="H668" i="2"/>
  <c r="R667" i="2"/>
  <c r="M667" i="2"/>
  <c r="L667" i="2"/>
  <c r="H667" i="2"/>
  <c r="R666" i="2"/>
  <c r="M666" i="2"/>
  <c r="L666" i="2"/>
  <c r="H666" i="2"/>
  <c r="R665" i="2"/>
  <c r="M665" i="2"/>
  <c r="L665" i="2"/>
  <c r="H665" i="2"/>
  <c r="I664" i="2" s="1"/>
  <c r="R664" i="2"/>
  <c r="M664" i="2"/>
  <c r="L664" i="2"/>
  <c r="H664" i="2"/>
  <c r="I663" i="2" s="1"/>
  <c r="R663" i="2"/>
  <c r="M663" i="2"/>
  <c r="L663" i="2"/>
  <c r="H663" i="2"/>
  <c r="I662" i="2" s="1"/>
  <c r="R662" i="2"/>
  <c r="M662" i="2"/>
  <c r="L662" i="2"/>
  <c r="H662" i="2"/>
  <c r="I661" i="2" s="1"/>
  <c r="R661" i="2"/>
  <c r="M661" i="2"/>
  <c r="L661" i="2"/>
  <c r="H661" i="2"/>
  <c r="R660" i="2"/>
  <c r="M660" i="2"/>
  <c r="L660" i="2"/>
  <c r="I660" i="2"/>
  <c r="H660" i="2"/>
  <c r="R659" i="2"/>
  <c r="M659" i="2"/>
  <c r="L659" i="2"/>
  <c r="I659" i="2"/>
  <c r="H659" i="2"/>
  <c r="R658" i="2"/>
  <c r="M658" i="2"/>
  <c r="L658" i="2"/>
  <c r="I658" i="2"/>
  <c r="H658" i="2"/>
  <c r="R657" i="2"/>
  <c r="M657" i="2"/>
  <c r="L657" i="2"/>
  <c r="I657" i="2"/>
  <c r="H657" i="2"/>
  <c r="I656" i="2" s="1"/>
  <c r="R656" i="2"/>
  <c r="M656" i="2"/>
  <c r="L656" i="2"/>
  <c r="H656" i="2"/>
  <c r="I655" i="2" s="1"/>
  <c r="R655" i="2"/>
  <c r="M655" i="2"/>
  <c r="H655" i="2"/>
  <c r="I654" i="2" s="1"/>
  <c r="R654" i="2"/>
  <c r="M654" i="2"/>
  <c r="L654" i="2"/>
  <c r="H654" i="2"/>
  <c r="R653" i="2"/>
  <c r="M653" i="2"/>
  <c r="L653" i="2"/>
  <c r="I653" i="2"/>
  <c r="H653" i="2"/>
  <c r="I652" i="2" s="1"/>
  <c r="R652" i="2"/>
  <c r="M652" i="2"/>
  <c r="L652" i="2"/>
  <c r="H652" i="2"/>
  <c r="I651" i="2" s="1"/>
  <c r="R651" i="2"/>
  <c r="M651" i="2"/>
  <c r="H651" i="2"/>
  <c r="I650" i="2" s="1"/>
  <c r="R650" i="2"/>
  <c r="M650" i="2"/>
  <c r="L650" i="2"/>
  <c r="H650" i="2"/>
  <c r="I649" i="2" s="1"/>
  <c r="R649" i="2"/>
  <c r="M649" i="2"/>
  <c r="L649" i="2"/>
  <c r="H649" i="2"/>
  <c r="R648" i="2"/>
  <c r="M648" i="2"/>
  <c r="L648" i="2"/>
  <c r="I648" i="2"/>
  <c r="H648" i="2"/>
  <c r="I647" i="2" s="1"/>
  <c r="R647" i="2"/>
  <c r="M647" i="2"/>
  <c r="H647" i="2"/>
  <c r="I646" i="2" s="1"/>
  <c r="R646" i="2"/>
  <c r="M646" i="2"/>
  <c r="L646" i="2"/>
  <c r="H646" i="2"/>
  <c r="I645" i="2" s="1"/>
  <c r="R645" i="2"/>
  <c r="M645" i="2"/>
  <c r="L645" i="2"/>
  <c r="H645" i="2"/>
  <c r="I644" i="2" s="1"/>
  <c r="R644" i="2"/>
  <c r="M644" i="2"/>
  <c r="L644" i="2"/>
  <c r="H644" i="2"/>
  <c r="I643" i="2" s="1"/>
  <c r="R643" i="2"/>
  <c r="M643" i="2"/>
  <c r="H643" i="2"/>
  <c r="I642" i="2" s="1"/>
  <c r="R642" i="2"/>
  <c r="M642" i="2"/>
  <c r="L642" i="2"/>
  <c r="H642" i="2"/>
  <c r="I641" i="2" s="1"/>
  <c r="R641" i="2"/>
  <c r="M641" i="2"/>
  <c r="L641" i="2"/>
  <c r="H641" i="2"/>
  <c r="R640" i="2"/>
  <c r="M640" i="2"/>
  <c r="L640" i="2"/>
  <c r="I640" i="2"/>
  <c r="H640" i="2"/>
  <c r="I639" i="2" s="1"/>
  <c r="R639" i="2"/>
  <c r="M639" i="2"/>
  <c r="L639" i="2"/>
  <c r="H639" i="2"/>
  <c r="I638" i="2" s="1"/>
  <c r="R638" i="2"/>
  <c r="M638" i="2"/>
  <c r="L638" i="2"/>
  <c r="H638" i="2"/>
  <c r="R637" i="2"/>
  <c r="M637" i="2"/>
  <c r="L637" i="2"/>
  <c r="I637" i="2"/>
  <c r="H637" i="2"/>
  <c r="I636" i="2" s="1"/>
  <c r="R636" i="2"/>
  <c r="M636" i="2"/>
  <c r="L636" i="2"/>
  <c r="H636" i="2"/>
  <c r="I635" i="2" s="1"/>
  <c r="R635" i="2"/>
  <c r="M635" i="2"/>
  <c r="L635" i="2"/>
  <c r="H635" i="2"/>
  <c r="I634" i="2" s="1"/>
  <c r="R634" i="2"/>
  <c r="M634" i="2"/>
  <c r="L634" i="2"/>
  <c r="H634" i="2"/>
  <c r="I633" i="2" s="1"/>
  <c r="R633" i="2"/>
  <c r="M633" i="2"/>
  <c r="L633" i="2"/>
  <c r="H633" i="2"/>
  <c r="I632" i="2" s="1"/>
  <c r="R632" i="2"/>
  <c r="M632" i="2"/>
  <c r="L632" i="2"/>
  <c r="H632" i="2"/>
  <c r="I631" i="2" s="1"/>
  <c r="R631" i="2"/>
  <c r="M631" i="2"/>
  <c r="L631" i="2"/>
  <c r="H631" i="2"/>
  <c r="R630" i="2"/>
  <c r="M630" i="2"/>
  <c r="L630" i="2"/>
  <c r="I630" i="2"/>
  <c r="H630" i="2"/>
  <c r="R629" i="2"/>
  <c r="M629" i="2"/>
  <c r="L629" i="2"/>
  <c r="I629" i="2"/>
  <c r="H629" i="2"/>
  <c r="I628" i="2" s="1"/>
  <c r="R628" i="2"/>
  <c r="M628" i="2"/>
  <c r="L628" i="2"/>
  <c r="H628" i="2"/>
  <c r="I627" i="2" s="1"/>
  <c r="R627" i="2"/>
  <c r="M627" i="2"/>
  <c r="L627" i="2"/>
  <c r="H627" i="2"/>
  <c r="I626" i="2" s="1"/>
  <c r="R626" i="2"/>
  <c r="M626" i="2"/>
  <c r="L626" i="2"/>
  <c r="H626" i="2"/>
  <c r="I625" i="2" s="1"/>
  <c r="R625" i="2"/>
  <c r="H625" i="2"/>
  <c r="I624" i="2" s="1"/>
  <c r="R624" i="2"/>
  <c r="H624" i="2"/>
  <c r="R623" i="2"/>
  <c r="I623" i="2"/>
  <c r="H623" i="2"/>
  <c r="I622" i="2" s="1"/>
  <c r="R622" i="2"/>
  <c r="H622" i="2"/>
  <c r="R621" i="2"/>
  <c r="M621" i="2"/>
  <c r="L621" i="2"/>
  <c r="I621" i="2"/>
  <c r="H621" i="2"/>
  <c r="I620" i="2" s="1"/>
  <c r="R620" i="2"/>
  <c r="M620" i="2"/>
  <c r="L620" i="2"/>
  <c r="H620" i="2"/>
  <c r="R619" i="2"/>
  <c r="M619" i="2"/>
  <c r="L619" i="2"/>
  <c r="I619" i="2"/>
  <c r="H619" i="2"/>
  <c r="I618" i="2" s="1"/>
  <c r="R618" i="2"/>
  <c r="M618" i="2"/>
  <c r="L618" i="2"/>
  <c r="H618" i="2"/>
  <c r="I617" i="2" s="1"/>
  <c r="R617" i="2"/>
  <c r="M617" i="2"/>
  <c r="L617" i="2"/>
  <c r="H617" i="2"/>
  <c r="I616" i="2" s="1"/>
  <c r="R616" i="2"/>
  <c r="M616" i="2"/>
  <c r="L616" i="2"/>
  <c r="H616" i="2"/>
  <c r="I615" i="2" s="1"/>
  <c r="R615" i="2"/>
  <c r="M615" i="2"/>
  <c r="L615" i="2"/>
  <c r="H615" i="2"/>
  <c r="R614" i="2"/>
  <c r="M614" i="2"/>
  <c r="L614" i="2"/>
  <c r="I614" i="2"/>
  <c r="H614" i="2"/>
  <c r="I613" i="2" s="1"/>
  <c r="R613" i="2"/>
  <c r="M613" i="2"/>
  <c r="L613" i="2"/>
  <c r="H613" i="2"/>
  <c r="I612" i="2" s="1"/>
  <c r="R612" i="2"/>
  <c r="M612" i="2"/>
  <c r="L612" i="2"/>
  <c r="H612" i="2"/>
  <c r="I611" i="2" s="1"/>
  <c r="R611" i="2"/>
  <c r="M611" i="2"/>
  <c r="L611" i="2"/>
  <c r="H611" i="2"/>
  <c r="I610" i="2" s="1"/>
  <c r="R610" i="2"/>
  <c r="M610" i="2"/>
  <c r="L610" i="2"/>
  <c r="H610" i="2"/>
  <c r="I609" i="2" s="1"/>
  <c r="R609" i="2"/>
  <c r="M609" i="2"/>
  <c r="L609" i="2"/>
  <c r="H609" i="2"/>
  <c r="I608" i="2" s="1"/>
  <c r="R608" i="2"/>
  <c r="M608" i="2"/>
  <c r="L608" i="2"/>
  <c r="H608" i="2"/>
  <c r="I607" i="2" s="1"/>
  <c r="R607" i="2"/>
  <c r="M607" i="2"/>
  <c r="L607" i="2"/>
  <c r="H607" i="2"/>
  <c r="R606" i="2"/>
  <c r="M606" i="2"/>
  <c r="L606" i="2"/>
  <c r="I606" i="2"/>
  <c r="H606" i="2"/>
  <c r="I605" i="2" s="1"/>
  <c r="R605" i="2"/>
  <c r="M605" i="2"/>
  <c r="L605" i="2"/>
  <c r="H605" i="2"/>
  <c r="I604" i="2" s="1"/>
  <c r="R604" i="2"/>
  <c r="M604" i="2"/>
  <c r="L604" i="2"/>
  <c r="H604" i="2"/>
  <c r="R603" i="2"/>
  <c r="M603" i="2"/>
  <c r="L603" i="2"/>
  <c r="I603" i="2"/>
  <c r="H603" i="2"/>
  <c r="I602" i="2" s="1"/>
  <c r="R602" i="2"/>
  <c r="M602" i="2"/>
  <c r="L602" i="2"/>
  <c r="H602" i="2"/>
  <c r="I601" i="2" s="1"/>
  <c r="R601" i="2"/>
  <c r="M601" i="2"/>
  <c r="L601" i="2"/>
  <c r="H601" i="2"/>
  <c r="I600" i="2" s="1"/>
  <c r="R600" i="2"/>
  <c r="M600" i="2"/>
  <c r="L600" i="2"/>
  <c r="H600" i="2"/>
  <c r="R599" i="2"/>
  <c r="M599" i="2"/>
  <c r="L599" i="2"/>
  <c r="I599" i="2"/>
  <c r="H599" i="2"/>
  <c r="R598" i="2"/>
  <c r="M598" i="2"/>
  <c r="L598" i="2"/>
  <c r="I598" i="2"/>
  <c r="H598" i="2"/>
  <c r="I597" i="2" s="1"/>
  <c r="R597" i="2"/>
  <c r="M597" i="2"/>
  <c r="L597" i="2"/>
  <c r="H597" i="2"/>
  <c r="I596" i="2" s="1"/>
  <c r="R596" i="2"/>
  <c r="M596" i="2"/>
  <c r="L596" i="2"/>
  <c r="H596" i="2"/>
  <c r="I595" i="2" s="1"/>
  <c r="R595" i="2"/>
  <c r="M595" i="2"/>
  <c r="L595" i="2"/>
  <c r="H595" i="2"/>
  <c r="I594" i="2" s="1"/>
  <c r="R594" i="2"/>
  <c r="M594" i="2"/>
  <c r="L594" i="2"/>
  <c r="H594" i="2"/>
  <c r="I593" i="2" s="1"/>
  <c r="R593" i="2"/>
  <c r="M593" i="2"/>
  <c r="L593" i="2"/>
  <c r="H593" i="2"/>
  <c r="R592" i="2"/>
  <c r="M592" i="2"/>
  <c r="L592" i="2"/>
  <c r="H592" i="2"/>
  <c r="I591" i="2" s="1"/>
  <c r="R591" i="2"/>
  <c r="M591" i="2"/>
  <c r="L591" i="2"/>
  <c r="H591" i="2"/>
  <c r="I590" i="2" s="1"/>
  <c r="R590" i="2"/>
  <c r="M590" i="2"/>
  <c r="L590" i="2"/>
  <c r="H590" i="2"/>
  <c r="I589" i="2" s="1"/>
  <c r="R589" i="2"/>
  <c r="M589" i="2"/>
  <c r="L589" i="2"/>
  <c r="H589" i="2"/>
  <c r="I588" i="2" s="1"/>
  <c r="R588" i="2"/>
  <c r="M588" i="2"/>
  <c r="L588" i="2"/>
  <c r="H588" i="2"/>
  <c r="R587" i="2"/>
  <c r="M587" i="2"/>
  <c r="L587" i="2"/>
  <c r="I587" i="2"/>
  <c r="H587" i="2"/>
  <c r="I586" i="2" s="1"/>
  <c r="R586" i="2"/>
  <c r="H586" i="2"/>
  <c r="I585" i="2" s="1"/>
  <c r="R585" i="2"/>
  <c r="M585" i="2"/>
  <c r="L585" i="2"/>
  <c r="H585" i="2"/>
  <c r="I584" i="2" s="1"/>
  <c r="R584" i="2"/>
  <c r="M584" i="2"/>
  <c r="L584" i="2"/>
  <c r="H584" i="2"/>
  <c r="I583" i="2" s="1"/>
  <c r="R583" i="2"/>
  <c r="M583" i="2"/>
  <c r="L583" i="2"/>
  <c r="H583" i="2"/>
  <c r="R582" i="2"/>
  <c r="M582" i="2"/>
  <c r="L582" i="2"/>
  <c r="H582" i="2"/>
  <c r="I581" i="2" s="1"/>
  <c r="R581" i="2"/>
  <c r="M581" i="2"/>
  <c r="L581" i="2"/>
  <c r="H581" i="2"/>
  <c r="R580" i="2"/>
  <c r="M580" i="2"/>
  <c r="L580" i="2"/>
  <c r="H580" i="2"/>
  <c r="I579" i="2" s="1"/>
  <c r="R579" i="2"/>
  <c r="M579" i="2"/>
  <c r="L579" i="2"/>
  <c r="H579" i="2"/>
  <c r="I578" i="2" s="1"/>
  <c r="R578" i="2"/>
  <c r="M578" i="2"/>
  <c r="L578" i="2"/>
  <c r="H578" i="2"/>
  <c r="I577" i="2" s="1"/>
  <c r="R577" i="2"/>
  <c r="M577" i="2"/>
  <c r="L577" i="2"/>
  <c r="H577" i="2"/>
  <c r="I576" i="2" s="1"/>
  <c r="R576" i="2"/>
  <c r="M576" i="2"/>
  <c r="L576" i="2"/>
  <c r="H576" i="2"/>
  <c r="I575" i="2" s="1"/>
  <c r="R575" i="2"/>
  <c r="M575" i="2"/>
  <c r="L575" i="2"/>
  <c r="H575" i="2"/>
  <c r="I574" i="2" s="1"/>
  <c r="R574" i="2"/>
  <c r="M574" i="2"/>
  <c r="L574" i="2"/>
  <c r="H574" i="2"/>
  <c r="R573" i="2"/>
  <c r="M573" i="2"/>
  <c r="L573" i="2"/>
  <c r="I573" i="2"/>
  <c r="H573" i="2"/>
  <c r="I572" i="2" s="1"/>
  <c r="R572" i="2"/>
  <c r="M572" i="2"/>
  <c r="L572" i="2"/>
  <c r="H572" i="2"/>
  <c r="R571" i="2"/>
  <c r="M571" i="2"/>
  <c r="L571" i="2"/>
  <c r="H571" i="2"/>
  <c r="R570" i="2"/>
  <c r="M570" i="2"/>
  <c r="L570" i="2"/>
  <c r="H570" i="2"/>
  <c r="R569" i="2"/>
  <c r="M569" i="2"/>
  <c r="L569" i="2"/>
  <c r="H569" i="2"/>
  <c r="I568" i="2" s="1"/>
  <c r="R568" i="2"/>
  <c r="M568" i="2"/>
  <c r="L568" i="2"/>
  <c r="H568" i="2"/>
  <c r="I567" i="2" s="1"/>
  <c r="R567" i="2"/>
  <c r="M567" i="2"/>
  <c r="L567" i="2"/>
  <c r="H567" i="2"/>
  <c r="I566" i="2" s="1"/>
  <c r="R566" i="2"/>
  <c r="M566" i="2"/>
  <c r="L566" i="2"/>
  <c r="H566" i="2"/>
  <c r="R565" i="2"/>
  <c r="M565" i="2"/>
  <c r="L565" i="2"/>
  <c r="I565" i="2"/>
  <c r="H565" i="2"/>
  <c r="R564" i="2"/>
  <c r="M564" i="2"/>
  <c r="L564" i="2"/>
  <c r="I564" i="2"/>
  <c r="H564" i="2"/>
  <c r="R563" i="2"/>
  <c r="M563" i="2"/>
  <c r="L563" i="2"/>
  <c r="H563" i="2"/>
  <c r="R562" i="2"/>
  <c r="M562" i="2"/>
  <c r="L562" i="2"/>
  <c r="H562" i="2"/>
  <c r="R561" i="2"/>
  <c r="M561" i="2"/>
  <c r="L561" i="2"/>
  <c r="H561" i="2"/>
  <c r="I560" i="2" s="1"/>
  <c r="R560" i="2"/>
  <c r="M560" i="2"/>
  <c r="L560" i="2"/>
  <c r="H560" i="2"/>
  <c r="I559" i="2" s="1"/>
  <c r="R559" i="2"/>
  <c r="M559" i="2"/>
  <c r="L559" i="2"/>
  <c r="H559" i="2"/>
  <c r="R558" i="2"/>
  <c r="M558" i="2"/>
  <c r="L558" i="2"/>
  <c r="I558" i="2"/>
  <c r="H558" i="2"/>
  <c r="I557" i="2" s="1"/>
  <c r="R557" i="2"/>
  <c r="M557" i="2"/>
  <c r="L557" i="2"/>
  <c r="H557" i="2"/>
  <c r="I556" i="2" s="1"/>
  <c r="R556" i="2"/>
  <c r="M556" i="2"/>
  <c r="L556" i="2"/>
  <c r="H556" i="2"/>
  <c r="I555" i="2" s="1"/>
  <c r="R555" i="2"/>
  <c r="M555" i="2"/>
  <c r="L555" i="2"/>
  <c r="H555" i="2"/>
  <c r="I554" i="2" s="1"/>
  <c r="R554" i="2"/>
  <c r="M554" i="2"/>
  <c r="L554" i="2"/>
  <c r="H554" i="2"/>
  <c r="R553" i="2"/>
  <c r="M553" i="2"/>
  <c r="L553" i="2"/>
  <c r="I553" i="2"/>
  <c r="H553" i="2"/>
  <c r="I552" i="2" s="1"/>
  <c r="R552" i="2"/>
  <c r="M552" i="2"/>
  <c r="L552" i="2"/>
  <c r="H552" i="2"/>
  <c r="R551" i="2"/>
  <c r="M551" i="2"/>
  <c r="L551" i="2"/>
  <c r="I551" i="2"/>
  <c r="H551" i="2"/>
  <c r="R550" i="2"/>
  <c r="M550" i="2"/>
  <c r="L550" i="2"/>
  <c r="I550" i="2"/>
  <c r="H550" i="2"/>
  <c r="I549" i="2" s="1"/>
  <c r="R549" i="2"/>
  <c r="M549" i="2"/>
  <c r="L549" i="2"/>
  <c r="H549" i="2"/>
  <c r="I548" i="2" s="1"/>
  <c r="R548" i="2"/>
  <c r="M548" i="2"/>
  <c r="L548" i="2"/>
  <c r="H548" i="2"/>
  <c r="I547" i="2" s="1"/>
  <c r="R547" i="2"/>
  <c r="M547" i="2"/>
  <c r="L547" i="2"/>
  <c r="H547" i="2"/>
  <c r="I546" i="2" s="1"/>
  <c r="R546" i="2"/>
  <c r="M546" i="2"/>
  <c r="L546" i="2"/>
  <c r="H546" i="2"/>
  <c r="I545" i="2" s="1"/>
  <c r="R545" i="2"/>
  <c r="M545" i="2"/>
  <c r="L545" i="2"/>
  <c r="H545" i="2"/>
  <c r="I544" i="2" s="1"/>
  <c r="R544" i="2"/>
  <c r="M544" i="2"/>
  <c r="L544" i="2"/>
  <c r="H544" i="2"/>
  <c r="I543" i="2" s="1"/>
  <c r="R543" i="2"/>
  <c r="M543" i="2"/>
  <c r="L543" i="2"/>
  <c r="H543" i="2"/>
  <c r="R542" i="2"/>
  <c r="M542" i="2"/>
  <c r="L542" i="2"/>
  <c r="I542" i="2"/>
  <c r="H542" i="2"/>
  <c r="R541" i="2"/>
  <c r="M541" i="2"/>
  <c r="L541" i="2"/>
  <c r="I541" i="2"/>
  <c r="H541" i="2"/>
  <c r="I540" i="2" s="1"/>
  <c r="R540" i="2"/>
  <c r="M540" i="2"/>
  <c r="L540" i="2"/>
  <c r="H540" i="2"/>
  <c r="I539" i="2" s="1"/>
  <c r="R539" i="2"/>
  <c r="M539" i="2"/>
  <c r="L539" i="2"/>
  <c r="H539" i="2"/>
  <c r="I538" i="2" s="1"/>
  <c r="R538" i="2"/>
  <c r="M538" i="2"/>
  <c r="L538" i="2"/>
  <c r="H538" i="2"/>
  <c r="I537" i="2" s="1"/>
  <c r="R537" i="2"/>
  <c r="M537" i="2"/>
  <c r="H537" i="2"/>
  <c r="I536" i="2" s="1"/>
  <c r="R536" i="2"/>
  <c r="M536" i="2"/>
  <c r="H536" i="2"/>
  <c r="I535" i="2" s="1"/>
  <c r="R535" i="2"/>
  <c r="M535" i="2"/>
  <c r="H535" i="2"/>
  <c r="I534" i="2" s="1"/>
  <c r="R534" i="2"/>
  <c r="M534" i="2"/>
  <c r="L534" i="2"/>
  <c r="H534" i="2"/>
  <c r="R533" i="2"/>
  <c r="M533" i="2"/>
  <c r="L533" i="2"/>
  <c r="I533" i="2"/>
  <c r="H533" i="2"/>
  <c r="I532" i="2" s="1"/>
  <c r="R532" i="2"/>
  <c r="M532" i="2"/>
  <c r="L532" i="2"/>
  <c r="H532" i="2"/>
  <c r="I531" i="2" s="1"/>
  <c r="R531" i="2"/>
  <c r="M531" i="2"/>
  <c r="L531" i="2"/>
  <c r="H531" i="2"/>
  <c r="I530" i="2" s="1"/>
  <c r="R530" i="2"/>
  <c r="M530" i="2"/>
  <c r="L530" i="2"/>
  <c r="H530" i="2"/>
  <c r="R529" i="2"/>
  <c r="M529" i="2"/>
  <c r="L529" i="2"/>
  <c r="I529" i="2"/>
  <c r="H529" i="2"/>
  <c r="I528" i="2" s="1"/>
  <c r="R528" i="2"/>
  <c r="M528" i="2"/>
  <c r="L528" i="2"/>
  <c r="H528" i="2"/>
  <c r="I527" i="2" s="1"/>
  <c r="R527" i="2"/>
  <c r="M527" i="2"/>
  <c r="H527" i="2"/>
  <c r="I526" i="2" s="1"/>
  <c r="R526" i="2"/>
  <c r="M526" i="2"/>
  <c r="H526" i="2"/>
  <c r="R525" i="2"/>
  <c r="M525" i="2"/>
  <c r="I525" i="2"/>
  <c r="H525" i="2"/>
  <c r="I524" i="2" s="1"/>
  <c r="R524" i="2"/>
  <c r="M524" i="2"/>
  <c r="L524" i="2"/>
  <c r="H524" i="2"/>
  <c r="I523" i="2" s="1"/>
  <c r="R523" i="2"/>
  <c r="M523" i="2"/>
  <c r="L523" i="2"/>
  <c r="H523" i="2"/>
  <c r="R522" i="2"/>
  <c r="M522" i="2"/>
  <c r="L522" i="2"/>
  <c r="I522" i="2"/>
  <c r="H522" i="2"/>
  <c r="I521" i="2" s="1"/>
  <c r="R521" i="2"/>
  <c r="M521" i="2"/>
  <c r="H521" i="2"/>
  <c r="I520" i="2" s="1"/>
  <c r="R520" i="2"/>
  <c r="M520" i="2"/>
  <c r="H520" i="2"/>
  <c r="I519" i="2" s="1"/>
  <c r="R519" i="2"/>
  <c r="M519" i="2"/>
  <c r="H519" i="2"/>
  <c r="I518" i="2" s="1"/>
  <c r="R518" i="2"/>
  <c r="M518" i="2"/>
  <c r="L518" i="2"/>
  <c r="H518" i="2"/>
  <c r="I517" i="2" s="1"/>
  <c r="R517" i="2"/>
  <c r="M517" i="2"/>
  <c r="L517" i="2"/>
  <c r="H517" i="2"/>
  <c r="R516" i="2"/>
  <c r="M516" i="2"/>
  <c r="L516" i="2"/>
  <c r="I516" i="2"/>
  <c r="H516" i="2"/>
  <c r="I515" i="2" s="1"/>
  <c r="R515" i="2"/>
  <c r="M515" i="2"/>
  <c r="H515" i="2"/>
  <c r="I514" i="2" s="1"/>
  <c r="R514" i="2"/>
  <c r="M514" i="2"/>
  <c r="L514" i="2"/>
  <c r="H514" i="2"/>
  <c r="I513" i="2" s="1"/>
  <c r="R513" i="2"/>
  <c r="M513" i="2"/>
  <c r="L513" i="2"/>
  <c r="H513" i="2"/>
  <c r="I512" i="2" s="1"/>
  <c r="R512" i="2"/>
  <c r="M512" i="2"/>
  <c r="L512" i="2"/>
  <c r="H512" i="2"/>
  <c r="I511" i="2" s="1"/>
  <c r="R511" i="2"/>
  <c r="M511" i="2"/>
  <c r="H511" i="2"/>
  <c r="R510" i="2"/>
  <c r="M510" i="2"/>
  <c r="L510" i="2"/>
  <c r="I510" i="2"/>
  <c r="H510" i="2"/>
  <c r="I509" i="2" s="1"/>
  <c r="R509" i="2"/>
  <c r="M509" i="2"/>
  <c r="L509" i="2"/>
  <c r="H509" i="2"/>
  <c r="I508" i="2" s="1"/>
  <c r="R508" i="2"/>
  <c r="M508" i="2"/>
  <c r="L508" i="2"/>
  <c r="H508" i="2"/>
  <c r="I507" i="2" s="1"/>
  <c r="R507" i="2"/>
  <c r="M507" i="2"/>
  <c r="H507" i="2"/>
  <c r="R506" i="2"/>
  <c r="M506" i="2"/>
  <c r="L506" i="2"/>
  <c r="I506" i="2"/>
  <c r="H506" i="2"/>
  <c r="I505" i="2" s="1"/>
  <c r="R505" i="2"/>
  <c r="M505" i="2"/>
  <c r="L505" i="2"/>
  <c r="H505" i="2"/>
  <c r="I504" i="2" s="1"/>
  <c r="R504" i="2"/>
  <c r="M504" i="2"/>
  <c r="L504" i="2"/>
  <c r="H504" i="2"/>
  <c r="I503" i="2" s="1"/>
  <c r="R503" i="2"/>
  <c r="M503" i="2"/>
  <c r="L503" i="2"/>
  <c r="H503" i="2"/>
  <c r="I502" i="2" s="1"/>
  <c r="R502" i="2"/>
  <c r="M502" i="2"/>
  <c r="L502" i="2"/>
  <c r="H502" i="2"/>
  <c r="I501" i="2" s="1"/>
  <c r="R501" i="2"/>
  <c r="M501" i="2"/>
  <c r="L501" i="2"/>
  <c r="H501" i="2"/>
  <c r="I500" i="2" s="1"/>
  <c r="R500" i="2"/>
  <c r="M500" i="2"/>
  <c r="L500" i="2"/>
  <c r="H500" i="2"/>
  <c r="I499" i="2" s="1"/>
  <c r="R499" i="2"/>
  <c r="M499" i="2"/>
  <c r="L499" i="2"/>
  <c r="H499" i="2"/>
  <c r="R498" i="2"/>
  <c r="M498" i="2"/>
  <c r="L498" i="2"/>
  <c r="I498" i="2"/>
  <c r="H498" i="2"/>
  <c r="R497" i="2"/>
  <c r="M497" i="2"/>
  <c r="L497" i="2"/>
  <c r="I497" i="2"/>
  <c r="H497" i="2"/>
  <c r="I496" i="2" s="1"/>
  <c r="R496" i="2"/>
  <c r="M496" i="2"/>
  <c r="L496" i="2"/>
  <c r="H496" i="2"/>
  <c r="R495" i="2"/>
  <c r="M495" i="2"/>
  <c r="H495" i="2"/>
  <c r="R494" i="2"/>
  <c r="M494" i="2"/>
  <c r="H494" i="2"/>
  <c r="R493" i="2"/>
  <c r="M493" i="2"/>
  <c r="H493" i="2"/>
  <c r="I492" i="2" s="1"/>
  <c r="R492" i="2"/>
  <c r="M492" i="2"/>
  <c r="L492" i="2"/>
  <c r="H492" i="2"/>
  <c r="I491" i="2" s="1"/>
  <c r="R491" i="2"/>
  <c r="M491" i="2"/>
  <c r="L491" i="2"/>
  <c r="H491" i="2"/>
  <c r="I490" i="2" s="1"/>
  <c r="R490" i="2"/>
  <c r="M490" i="2"/>
  <c r="L490" i="2"/>
  <c r="H490" i="2"/>
  <c r="I489" i="2" s="1"/>
  <c r="R489" i="2"/>
  <c r="M489" i="2"/>
  <c r="L489" i="2"/>
  <c r="H489" i="2"/>
  <c r="I488" i="2" s="1"/>
  <c r="R488" i="2"/>
  <c r="M488" i="2"/>
  <c r="L488" i="2"/>
  <c r="H488" i="2"/>
  <c r="I487" i="2" s="1"/>
  <c r="R487" i="2"/>
  <c r="M487" i="2"/>
  <c r="L487" i="2"/>
  <c r="H487" i="2"/>
  <c r="I486" i="2" s="1"/>
  <c r="R486" i="2"/>
  <c r="M486" i="2"/>
  <c r="L486" i="2"/>
  <c r="H486" i="2"/>
  <c r="R485" i="2"/>
  <c r="M485" i="2"/>
  <c r="L485" i="2"/>
  <c r="I485" i="2"/>
  <c r="H485" i="2"/>
  <c r="I484" i="2" s="1"/>
  <c r="R484" i="2"/>
  <c r="M484" i="2"/>
  <c r="L484" i="2"/>
  <c r="H484" i="2"/>
  <c r="R483" i="2"/>
  <c r="M483" i="2"/>
  <c r="L483" i="2"/>
  <c r="I483" i="2"/>
  <c r="H483" i="2"/>
  <c r="I482" i="2" s="1"/>
  <c r="R482" i="2"/>
  <c r="M482" i="2"/>
  <c r="L482" i="2"/>
  <c r="H482" i="2"/>
  <c r="I481" i="2" s="1"/>
  <c r="R481" i="2"/>
  <c r="M481" i="2"/>
  <c r="L481" i="2"/>
  <c r="H481" i="2"/>
  <c r="I480" i="2" s="1"/>
  <c r="R480" i="2"/>
  <c r="M480" i="2"/>
  <c r="L480" i="2"/>
  <c r="H480" i="2"/>
  <c r="I479" i="2" s="1"/>
  <c r="R479" i="2"/>
  <c r="M479" i="2"/>
  <c r="L479" i="2"/>
  <c r="H479" i="2"/>
  <c r="R478" i="2"/>
  <c r="M478" i="2"/>
  <c r="L478" i="2"/>
  <c r="I478" i="2"/>
  <c r="H478" i="2"/>
  <c r="I477" i="2" s="1"/>
  <c r="R477" i="2"/>
  <c r="M477" i="2"/>
  <c r="L477" i="2"/>
  <c r="H477" i="2"/>
  <c r="R476" i="2"/>
  <c r="M476" i="2"/>
  <c r="L476" i="2"/>
  <c r="I476" i="2"/>
  <c r="H476" i="2"/>
  <c r="I475" i="2" s="1"/>
  <c r="R475" i="2"/>
  <c r="M475" i="2"/>
  <c r="H475" i="2"/>
  <c r="I474" i="2" s="1"/>
  <c r="R474" i="2"/>
  <c r="M474" i="2"/>
  <c r="L474" i="2"/>
  <c r="H474" i="2"/>
  <c r="I473" i="2" s="1"/>
  <c r="R473" i="2"/>
  <c r="M473" i="2"/>
  <c r="L473" i="2"/>
  <c r="H473" i="2"/>
  <c r="R472" i="2"/>
  <c r="L472" i="2"/>
  <c r="I472" i="2"/>
  <c r="H472" i="2"/>
  <c r="I471" i="2" s="1"/>
  <c r="R471" i="2"/>
  <c r="H471" i="2"/>
  <c r="I470" i="2" s="1"/>
  <c r="R470" i="2"/>
  <c r="M470" i="2"/>
  <c r="L470" i="2"/>
  <c r="H470" i="2"/>
  <c r="I469" i="2" s="1"/>
  <c r="R469" i="2"/>
  <c r="M469" i="2"/>
  <c r="L469" i="2"/>
  <c r="H469" i="2"/>
  <c r="I468" i="2" s="1"/>
  <c r="R468" i="2"/>
  <c r="M468" i="2"/>
  <c r="L468" i="2"/>
  <c r="H468" i="2"/>
  <c r="I467" i="2" s="1"/>
  <c r="R467" i="2"/>
  <c r="M467" i="2"/>
  <c r="L467" i="2"/>
  <c r="H467" i="2"/>
  <c r="I466" i="2" s="1"/>
  <c r="R466" i="2"/>
  <c r="M466" i="2"/>
  <c r="L466" i="2"/>
  <c r="H466" i="2"/>
  <c r="R465" i="2"/>
  <c r="M465" i="2"/>
  <c r="L465" i="2"/>
  <c r="H465" i="2"/>
  <c r="R464" i="2"/>
  <c r="M464" i="2"/>
  <c r="L464" i="2"/>
  <c r="H464" i="2"/>
  <c r="R463" i="2"/>
  <c r="M463" i="2"/>
  <c r="L463" i="2"/>
  <c r="H463" i="2"/>
  <c r="I462" i="2" s="1"/>
  <c r="R462" i="2"/>
  <c r="M462" i="2"/>
  <c r="L462" i="2"/>
  <c r="H462" i="2"/>
  <c r="I461" i="2" s="1"/>
  <c r="R461" i="2"/>
  <c r="M461" i="2"/>
  <c r="L461" i="2"/>
  <c r="H461" i="2"/>
  <c r="I460" i="2" s="1"/>
  <c r="R460" i="2"/>
  <c r="M460" i="2"/>
  <c r="L460" i="2"/>
  <c r="H460" i="2"/>
  <c r="I459" i="2" s="1"/>
  <c r="R459" i="2"/>
  <c r="M459" i="2"/>
  <c r="L459" i="2"/>
  <c r="H459" i="2"/>
  <c r="R458" i="2"/>
  <c r="M458" i="2"/>
  <c r="L458" i="2"/>
  <c r="I458" i="2"/>
  <c r="H458" i="2"/>
  <c r="I457" i="2" s="1"/>
  <c r="R457" i="2"/>
  <c r="M457" i="2"/>
  <c r="L457" i="2"/>
  <c r="H457" i="2"/>
  <c r="R456" i="2"/>
  <c r="M456" i="2"/>
  <c r="L456" i="2"/>
  <c r="I456" i="2"/>
  <c r="H456" i="2"/>
  <c r="R455" i="2"/>
  <c r="M455" i="2"/>
  <c r="L455" i="2"/>
  <c r="I455" i="2"/>
  <c r="H455" i="2"/>
  <c r="I454" i="2" s="1"/>
  <c r="R454" i="2"/>
  <c r="M454" i="2"/>
  <c r="L454" i="2"/>
  <c r="H454" i="2"/>
  <c r="I453" i="2" s="1"/>
  <c r="R453" i="2"/>
  <c r="M453" i="2"/>
  <c r="L453" i="2"/>
  <c r="H453" i="2"/>
  <c r="I452" i="2" s="1"/>
  <c r="R452" i="2"/>
  <c r="M452" i="2"/>
  <c r="L452" i="2"/>
  <c r="H452" i="2"/>
  <c r="R451" i="2"/>
  <c r="M451" i="2"/>
  <c r="L451" i="2"/>
  <c r="H451" i="2"/>
  <c r="R450" i="2"/>
  <c r="M450" i="2"/>
  <c r="L450" i="2"/>
  <c r="H450" i="2"/>
  <c r="R449" i="2"/>
  <c r="M449" i="2"/>
  <c r="L449" i="2"/>
  <c r="H449" i="2"/>
  <c r="I448" i="2" s="1"/>
  <c r="R448" i="2"/>
  <c r="M448" i="2"/>
  <c r="L448" i="2"/>
  <c r="H448" i="2"/>
  <c r="I447" i="2" s="1"/>
  <c r="R447" i="2"/>
  <c r="M447" i="2"/>
  <c r="L447" i="2"/>
  <c r="H447" i="2"/>
  <c r="I446" i="2" s="1"/>
  <c r="R446" i="2"/>
  <c r="M446" i="2"/>
  <c r="L446" i="2"/>
  <c r="H446" i="2"/>
  <c r="I445" i="2" s="1"/>
  <c r="R445" i="2"/>
  <c r="M445" i="2"/>
  <c r="L445" i="2"/>
  <c r="H445" i="2"/>
  <c r="I444" i="2" s="1"/>
  <c r="R444" i="2"/>
  <c r="M444" i="2"/>
  <c r="L444" i="2"/>
  <c r="H444" i="2"/>
  <c r="I443" i="2" s="1"/>
  <c r="R443" i="2"/>
  <c r="M443" i="2"/>
  <c r="L443" i="2"/>
  <c r="H443" i="2"/>
  <c r="R442" i="2"/>
  <c r="M442" i="2"/>
  <c r="L442" i="2"/>
  <c r="I442" i="2"/>
  <c r="H442" i="2"/>
  <c r="I441" i="2" s="1"/>
  <c r="R441" i="2"/>
  <c r="M441" i="2"/>
  <c r="L441" i="2"/>
  <c r="H441" i="2"/>
  <c r="I440" i="2" s="1"/>
  <c r="R440" i="2"/>
  <c r="M440" i="2"/>
  <c r="L440" i="2"/>
  <c r="H440" i="2"/>
  <c r="I439" i="2" s="1"/>
  <c r="R439" i="2"/>
  <c r="M439" i="2"/>
  <c r="L439" i="2"/>
  <c r="H439" i="2"/>
  <c r="I438" i="2" s="1"/>
  <c r="R438" i="2"/>
  <c r="M438" i="2"/>
  <c r="L438" i="2"/>
  <c r="H438" i="2"/>
  <c r="I437" i="2" s="1"/>
  <c r="R437" i="2"/>
  <c r="M437" i="2"/>
  <c r="H437" i="2"/>
  <c r="I436" i="2" s="1"/>
  <c r="R436" i="2"/>
  <c r="M436" i="2"/>
  <c r="L436" i="2"/>
  <c r="J436" i="2"/>
  <c r="H436" i="2"/>
  <c r="I435" i="2" s="1"/>
  <c r="R435" i="2"/>
  <c r="M435" i="2"/>
  <c r="L435" i="2"/>
  <c r="J435" i="2"/>
  <c r="M434" i="2" s="1"/>
  <c r="H435" i="2"/>
  <c r="I434" i="2" s="1"/>
  <c r="R434" i="2"/>
  <c r="L434" i="2"/>
  <c r="H434" i="2"/>
  <c r="I433" i="2" s="1"/>
  <c r="R433" i="2"/>
  <c r="M433" i="2"/>
  <c r="L433" i="2"/>
  <c r="H433" i="2"/>
  <c r="I432" i="2" s="1"/>
  <c r="R432" i="2"/>
  <c r="M432" i="2"/>
  <c r="L432" i="2"/>
  <c r="H432" i="2"/>
  <c r="R431" i="2"/>
  <c r="M431" i="2"/>
  <c r="L431" i="2"/>
  <c r="I431" i="2"/>
  <c r="H431" i="2"/>
  <c r="I430" i="2" s="1"/>
  <c r="R430" i="2"/>
  <c r="M430" i="2"/>
  <c r="L430" i="2"/>
  <c r="H430" i="2"/>
  <c r="R429" i="2"/>
  <c r="M429" i="2"/>
  <c r="H429" i="2"/>
  <c r="I428" i="2" s="1"/>
  <c r="R428" i="2"/>
  <c r="M428" i="2"/>
  <c r="H428" i="2"/>
  <c r="I427" i="2" s="1"/>
  <c r="R427" i="2"/>
  <c r="M427" i="2"/>
  <c r="H427" i="2"/>
  <c r="I426" i="2" s="1"/>
  <c r="R426" i="2"/>
  <c r="M426" i="2"/>
  <c r="L426" i="2"/>
  <c r="H426" i="2"/>
  <c r="I425" i="2" s="1"/>
  <c r="R425" i="2"/>
  <c r="M425" i="2"/>
  <c r="L425" i="2"/>
  <c r="J425" i="2"/>
  <c r="L424" i="2" s="1"/>
  <c r="H425" i="2"/>
  <c r="R424" i="2"/>
  <c r="M424" i="2"/>
  <c r="J424" i="2"/>
  <c r="I424" i="2"/>
  <c r="H424" i="2"/>
  <c r="I423" i="2" s="1"/>
  <c r="R423" i="2"/>
  <c r="H423" i="2"/>
  <c r="I422" i="2" s="1"/>
  <c r="R422" i="2"/>
  <c r="H422" i="2"/>
  <c r="I421" i="2" s="1"/>
  <c r="R421" i="2"/>
  <c r="M421" i="2"/>
  <c r="L421" i="2"/>
  <c r="H421" i="2"/>
  <c r="I420" i="2" s="1"/>
  <c r="R420" i="2"/>
  <c r="M420" i="2"/>
  <c r="L420" i="2"/>
  <c r="H420" i="2"/>
  <c r="I419" i="2" s="1"/>
  <c r="R419" i="2"/>
  <c r="M419" i="2"/>
  <c r="L419" i="2"/>
  <c r="H419" i="2"/>
  <c r="R418" i="2"/>
  <c r="M418" i="2"/>
  <c r="L418" i="2"/>
  <c r="H418" i="2"/>
  <c r="I417" i="2" s="1"/>
  <c r="R417" i="2"/>
  <c r="M417" i="2"/>
  <c r="H417" i="2"/>
  <c r="I416" i="2" s="1"/>
  <c r="R416" i="2"/>
  <c r="M416" i="2"/>
  <c r="L416" i="2"/>
  <c r="H416" i="2"/>
  <c r="R415" i="2"/>
  <c r="M415" i="2"/>
  <c r="L415" i="2"/>
  <c r="H415" i="2"/>
  <c r="I414" i="2" s="1"/>
  <c r="R414" i="2"/>
  <c r="M414" i="2"/>
  <c r="L414" i="2"/>
  <c r="K414" i="2"/>
  <c r="J414" i="2"/>
  <c r="M413" i="2" s="1"/>
  <c r="H414" i="2"/>
  <c r="I413" i="2" s="1"/>
  <c r="R413" i="2"/>
  <c r="K413" i="2"/>
  <c r="M412" i="2" s="1"/>
  <c r="J413" i="2"/>
  <c r="H413" i="2"/>
  <c r="I412" i="2" s="1"/>
  <c r="R412" i="2"/>
  <c r="K412" i="2"/>
  <c r="J412" i="2"/>
  <c r="H412" i="2"/>
  <c r="R411" i="2"/>
  <c r="L411" i="2"/>
  <c r="H411" i="2"/>
  <c r="R410" i="2"/>
  <c r="M410" i="2"/>
  <c r="L410" i="2"/>
  <c r="H410" i="2"/>
  <c r="R409" i="2"/>
  <c r="M409" i="2"/>
  <c r="L409" i="2"/>
  <c r="K409" i="2"/>
  <c r="L408" i="2" s="1"/>
  <c r="J409" i="2"/>
  <c r="I409" i="2"/>
  <c r="H409" i="2"/>
  <c r="I408" i="2" s="1"/>
  <c r="R408" i="2"/>
  <c r="H408" i="2"/>
  <c r="I407" i="2" s="1"/>
  <c r="R407" i="2"/>
  <c r="M407" i="2"/>
  <c r="L407" i="2"/>
  <c r="H407" i="2"/>
  <c r="R406" i="2"/>
  <c r="M406" i="2"/>
  <c r="L406" i="2"/>
  <c r="H406" i="2"/>
  <c r="R405" i="2"/>
  <c r="M405" i="2"/>
  <c r="L405" i="2"/>
  <c r="H405" i="2"/>
  <c r="R404" i="2"/>
  <c r="M404" i="2"/>
  <c r="L404" i="2"/>
  <c r="H404" i="2"/>
  <c r="I403" i="2" s="1"/>
  <c r="R403" i="2"/>
  <c r="M403" i="2"/>
  <c r="L403" i="2"/>
  <c r="H403" i="2"/>
  <c r="R402" i="2"/>
  <c r="M402" i="2"/>
  <c r="L402" i="2"/>
  <c r="I402" i="2"/>
  <c r="H402" i="2"/>
  <c r="R401" i="2"/>
  <c r="M401" i="2"/>
  <c r="L401" i="2"/>
  <c r="I401" i="2"/>
  <c r="H401" i="2"/>
  <c r="R400" i="2"/>
  <c r="M400" i="2"/>
  <c r="L400" i="2"/>
  <c r="H400" i="2"/>
  <c r="R399" i="2"/>
  <c r="M399" i="2"/>
  <c r="L399" i="2"/>
  <c r="H399" i="2"/>
  <c r="R398" i="2"/>
  <c r="M398" i="2"/>
  <c r="L398" i="2"/>
  <c r="H398" i="2"/>
  <c r="I397" i="2" s="1"/>
  <c r="R397" i="2"/>
  <c r="M397" i="2"/>
  <c r="L397" i="2"/>
  <c r="H397" i="2"/>
  <c r="R396" i="2"/>
  <c r="M396" i="2"/>
  <c r="L396" i="2"/>
  <c r="H396" i="2"/>
  <c r="R395" i="2"/>
  <c r="M395" i="2"/>
  <c r="L395" i="2"/>
  <c r="I395" i="2"/>
  <c r="H395" i="2"/>
  <c r="I394" i="2" s="1"/>
  <c r="R394" i="2"/>
  <c r="M394" i="2"/>
  <c r="L394" i="2"/>
  <c r="H394" i="2"/>
  <c r="I393" i="2" s="1"/>
  <c r="R393" i="2"/>
  <c r="M393" i="2"/>
  <c r="L393" i="2"/>
  <c r="H393" i="2"/>
  <c r="I392" i="2" s="1"/>
  <c r="R392" i="2"/>
  <c r="M392" i="2"/>
  <c r="L392" i="2"/>
  <c r="H392" i="2"/>
  <c r="R391" i="2"/>
  <c r="M391" i="2"/>
  <c r="L391" i="2"/>
  <c r="I391" i="2"/>
  <c r="H391" i="2"/>
  <c r="I390" i="2" s="1"/>
  <c r="R390" i="2"/>
  <c r="M390" i="2"/>
  <c r="L390" i="2"/>
  <c r="H390" i="2"/>
  <c r="I389" i="2" s="1"/>
  <c r="R389" i="2"/>
  <c r="M389" i="2"/>
  <c r="L389" i="2"/>
  <c r="H389" i="2"/>
  <c r="I388" i="2" s="1"/>
  <c r="R388" i="2"/>
  <c r="M388" i="2"/>
  <c r="L388" i="2"/>
  <c r="H388" i="2"/>
  <c r="I387" i="2" s="1"/>
  <c r="R387" i="2"/>
  <c r="M387" i="2"/>
  <c r="L387" i="2"/>
  <c r="H387" i="2"/>
  <c r="I386" i="2" s="1"/>
  <c r="R386" i="2"/>
  <c r="M386" i="2"/>
  <c r="L386" i="2"/>
  <c r="H386" i="2"/>
  <c r="I385" i="2" s="1"/>
  <c r="R385" i="2"/>
  <c r="M385" i="2"/>
  <c r="L385" i="2"/>
  <c r="H385" i="2"/>
  <c r="R384" i="2"/>
  <c r="M384" i="2"/>
  <c r="L384" i="2"/>
  <c r="H384" i="2"/>
  <c r="I383" i="2" s="1"/>
  <c r="R383" i="2"/>
  <c r="H383" i="2"/>
  <c r="R382" i="2"/>
  <c r="M382" i="2"/>
  <c r="L382" i="2"/>
  <c r="I382" i="2"/>
  <c r="H382" i="2"/>
  <c r="R381" i="2"/>
  <c r="M381" i="2"/>
  <c r="L381" i="2"/>
  <c r="H381" i="2"/>
  <c r="R380" i="2"/>
  <c r="M380" i="2"/>
  <c r="L380" i="2"/>
  <c r="H380" i="2"/>
  <c r="R379" i="2"/>
  <c r="M379" i="2"/>
  <c r="L379" i="2"/>
  <c r="H379" i="2"/>
  <c r="I378" i="2" s="1"/>
  <c r="R378" i="2"/>
  <c r="H378" i="2"/>
  <c r="I377" i="2" s="1"/>
  <c r="R377" i="2"/>
  <c r="M377" i="2"/>
  <c r="L377" i="2"/>
  <c r="H377" i="2"/>
  <c r="R376" i="2"/>
  <c r="M376" i="2"/>
  <c r="L376" i="2"/>
  <c r="H376" i="2"/>
  <c r="R375" i="2"/>
  <c r="M375" i="2"/>
  <c r="L375" i="2"/>
  <c r="H375" i="2"/>
  <c r="R374" i="2"/>
  <c r="M374" i="2"/>
  <c r="L374" i="2"/>
  <c r="H374" i="2"/>
  <c r="I373" i="2" s="1"/>
  <c r="R373" i="2"/>
  <c r="M373" i="2"/>
  <c r="L373" i="2"/>
  <c r="H373" i="2"/>
  <c r="I372" i="2" s="1"/>
  <c r="R372" i="2"/>
  <c r="H372" i="2"/>
  <c r="R371" i="2"/>
  <c r="M371" i="2"/>
  <c r="L371" i="2"/>
  <c r="I371" i="2"/>
  <c r="H371" i="2"/>
  <c r="R370" i="2"/>
  <c r="M370" i="2"/>
  <c r="L370" i="2"/>
  <c r="H370" i="2"/>
  <c r="R369" i="2"/>
  <c r="M369" i="2"/>
  <c r="L369" i="2"/>
  <c r="H369" i="2"/>
  <c r="R368" i="2"/>
  <c r="M368" i="2"/>
  <c r="L368" i="2"/>
  <c r="H368" i="2"/>
  <c r="I367" i="2" s="1"/>
  <c r="R367" i="2"/>
  <c r="M367" i="2"/>
  <c r="L367" i="2"/>
  <c r="H367" i="2"/>
  <c r="R366" i="2"/>
  <c r="M366" i="2"/>
  <c r="L366" i="2"/>
  <c r="I366" i="2"/>
  <c r="H366" i="2"/>
  <c r="I365" i="2" s="1"/>
  <c r="R365" i="2"/>
  <c r="M365" i="2"/>
  <c r="L365" i="2"/>
  <c r="H365" i="2"/>
  <c r="R364" i="2"/>
  <c r="M364" i="2"/>
  <c r="L364" i="2"/>
  <c r="I364" i="2"/>
  <c r="H364" i="2"/>
  <c r="I363" i="2" s="1"/>
  <c r="R363" i="2"/>
  <c r="M363" i="2"/>
  <c r="L363" i="2"/>
  <c r="H363" i="2"/>
  <c r="I362" i="2" s="1"/>
  <c r="R362" i="2"/>
  <c r="M362" i="2"/>
  <c r="L362" i="2"/>
  <c r="H362" i="2"/>
  <c r="I361" i="2" s="1"/>
  <c r="R361" i="2"/>
  <c r="M361" i="2"/>
  <c r="L361" i="2"/>
  <c r="H361" i="2"/>
  <c r="I360" i="2" s="1"/>
  <c r="R360" i="2"/>
  <c r="M360" i="2"/>
  <c r="L360" i="2"/>
  <c r="H360" i="2"/>
  <c r="R359" i="2"/>
  <c r="M359" i="2"/>
  <c r="L359" i="2"/>
  <c r="I359" i="2"/>
  <c r="H359" i="2"/>
  <c r="I358" i="2" s="1"/>
  <c r="R358" i="2"/>
  <c r="M358" i="2"/>
  <c r="L358" i="2"/>
  <c r="H358" i="2"/>
  <c r="R357" i="2"/>
  <c r="M357" i="2"/>
  <c r="L357" i="2"/>
  <c r="I357" i="2"/>
  <c r="H357" i="2"/>
  <c r="R356" i="2"/>
  <c r="M356" i="2"/>
  <c r="L356" i="2"/>
  <c r="I356" i="2"/>
  <c r="H356" i="2"/>
  <c r="I355" i="2" s="1"/>
  <c r="R355" i="2"/>
  <c r="M355" i="2"/>
  <c r="L355" i="2"/>
  <c r="H355" i="2"/>
  <c r="I354" i="2" s="1"/>
  <c r="R354" i="2"/>
  <c r="M354" i="2"/>
  <c r="L354" i="2"/>
  <c r="H354" i="2"/>
  <c r="I353" i="2" s="1"/>
  <c r="R353" i="2"/>
  <c r="M353" i="2"/>
  <c r="L353" i="2"/>
  <c r="H353" i="2"/>
  <c r="I352" i="2" s="1"/>
  <c r="R352" i="2"/>
  <c r="M352" i="2"/>
  <c r="L352" i="2"/>
  <c r="H352" i="2"/>
  <c r="I351" i="2" s="1"/>
  <c r="R351" i="2"/>
  <c r="M351" i="2"/>
  <c r="L351" i="2"/>
  <c r="H351" i="2"/>
  <c r="R350" i="2"/>
  <c r="M350" i="2"/>
  <c r="L350" i="2"/>
  <c r="I350" i="2"/>
  <c r="H350" i="2"/>
  <c r="I349" i="2" s="1"/>
  <c r="R349" i="2"/>
  <c r="M349" i="2"/>
  <c r="L349" i="2"/>
  <c r="H349" i="2"/>
  <c r="R348" i="2"/>
  <c r="M348" i="2"/>
  <c r="L348" i="2"/>
  <c r="I348" i="2"/>
  <c r="H348" i="2"/>
  <c r="I347" i="2" s="1"/>
  <c r="R347" i="2"/>
  <c r="M347" i="2"/>
  <c r="L347" i="2"/>
  <c r="H347" i="2"/>
  <c r="I346" i="2" s="1"/>
  <c r="R346" i="2"/>
  <c r="M346" i="2"/>
  <c r="L346" i="2"/>
  <c r="H346" i="2"/>
  <c r="I345" i="2" s="1"/>
  <c r="R345" i="2"/>
  <c r="M345" i="2"/>
  <c r="L345" i="2"/>
  <c r="H345" i="2"/>
  <c r="I344" i="2" s="1"/>
  <c r="R344" i="2"/>
  <c r="M344" i="2"/>
  <c r="L344" i="2"/>
  <c r="H344" i="2"/>
  <c r="I343" i="2" s="1"/>
  <c r="R343" i="2"/>
  <c r="M343" i="2"/>
  <c r="L343" i="2"/>
  <c r="H343" i="2"/>
  <c r="I342" i="2" s="1"/>
  <c r="R342" i="2"/>
  <c r="M342" i="2"/>
  <c r="L342" i="2"/>
  <c r="H342" i="2"/>
  <c r="R341" i="2"/>
  <c r="M341" i="2"/>
  <c r="L341" i="2"/>
  <c r="I341" i="2"/>
  <c r="H341" i="2"/>
  <c r="I340" i="2" s="1"/>
  <c r="R340" i="2"/>
  <c r="M340" i="2"/>
  <c r="L340" i="2"/>
  <c r="H340" i="2"/>
  <c r="I339" i="2" s="1"/>
  <c r="R339" i="2"/>
  <c r="M339" i="2"/>
  <c r="L339" i="2"/>
  <c r="H339" i="2"/>
  <c r="I338" i="2" s="1"/>
  <c r="R338" i="2"/>
  <c r="M338" i="2"/>
  <c r="L338" i="2"/>
  <c r="H338" i="2"/>
  <c r="I337" i="2" s="1"/>
  <c r="R337" i="2"/>
  <c r="M337" i="2"/>
  <c r="L337" i="2"/>
  <c r="H337" i="2"/>
  <c r="I336" i="2" s="1"/>
  <c r="R336" i="2"/>
  <c r="M336" i="2"/>
  <c r="L336" i="2"/>
  <c r="H336" i="2"/>
  <c r="R335" i="2"/>
  <c r="L335" i="2"/>
  <c r="I335" i="2"/>
  <c r="H335" i="2"/>
  <c r="R334" i="2"/>
  <c r="M334" i="2"/>
  <c r="L334" i="2"/>
  <c r="H334" i="2"/>
  <c r="R333" i="2"/>
  <c r="M333" i="2"/>
  <c r="L333" i="2"/>
  <c r="H333" i="2"/>
  <c r="I332" i="2" s="1"/>
  <c r="R332" i="2"/>
  <c r="M332" i="2"/>
  <c r="L332" i="2"/>
  <c r="H332" i="2"/>
  <c r="I331" i="2" s="1"/>
  <c r="R331" i="2"/>
  <c r="M331" i="2"/>
  <c r="L331" i="2"/>
  <c r="H331" i="2"/>
  <c r="I330" i="2" s="1"/>
  <c r="R330" i="2"/>
  <c r="M330" i="2"/>
  <c r="L330" i="2"/>
  <c r="H330" i="2"/>
  <c r="I329" i="2" s="1"/>
  <c r="R329" i="2"/>
  <c r="M329" i="2"/>
  <c r="L329" i="2"/>
  <c r="H329" i="2"/>
  <c r="I328" i="2" s="1"/>
  <c r="R328" i="2"/>
  <c r="M328" i="2"/>
  <c r="L328" i="2"/>
  <c r="H328" i="2"/>
  <c r="R327" i="2"/>
  <c r="M327" i="2"/>
  <c r="L327" i="2"/>
  <c r="I327" i="2"/>
  <c r="H327" i="2"/>
  <c r="R326" i="2"/>
  <c r="M326" i="2"/>
  <c r="L326" i="2"/>
  <c r="I326" i="2"/>
  <c r="H326" i="2"/>
  <c r="I325" i="2" s="1"/>
  <c r="R325" i="2"/>
  <c r="M325" i="2"/>
  <c r="L325" i="2"/>
  <c r="H325" i="2"/>
  <c r="R324" i="2"/>
  <c r="M324" i="2"/>
  <c r="L324" i="2"/>
  <c r="I324" i="2"/>
  <c r="H324" i="2"/>
  <c r="I323" i="2" s="1"/>
  <c r="R323" i="2"/>
  <c r="M323" i="2"/>
  <c r="L323" i="2"/>
  <c r="H323" i="2"/>
  <c r="I322" i="2" s="1"/>
  <c r="R322" i="2"/>
  <c r="M322" i="2"/>
  <c r="L322" i="2"/>
  <c r="H322" i="2"/>
  <c r="I321" i="2" s="1"/>
  <c r="R321" i="2"/>
  <c r="M321" i="2"/>
  <c r="L321" i="2"/>
  <c r="H321" i="2"/>
  <c r="I320" i="2" s="1"/>
  <c r="R320" i="2"/>
  <c r="M320" i="2"/>
  <c r="L320" i="2"/>
  <c r="H320" i="2"/>
  <c r="I319" i="2" s="1"/>
  <c r="R319" i="2"/>
  <c r="M319" i="2"/>
  <c r="L319" i="2"/>
  <c r="H319" i="2"/>
  <c r="R318" i="2"/>
  <c r="M318" i="2"/>
  <c r="L318" i="2"/>
  <c r="I318" i="2"/>
  <c r="H318" i="2"/>
  <c r="I317" i="2" s="1"/>
  <c r="R317" i="2"/>
  <c r="M317" i="2"/>
  <c r="H317" i="2"/>
  <c r="I316" i="2" s="1"/>
  <c r="R316" i="2"/>
  <c r="M316" i="2"/>
  <c r="L316" i="2"/>
  <c r="H316" i="2"/>
  <c r="I315" i="2" s="1"/>
  <c r="R315" i="2"/>
  <c r="M315" i="2"/>
  <c r="L315" i="2"/>
  <c r="H315" i="2"/>
  <c r="R314" i="2"/>
  <c r="M314" i="2"/>
  <c r="L314" i="2"/>
  <c r="I314" i="2"/>
  <c r="H314" i="2"/>
  <c r="R313" i="2"/>
  <c r="M313" i="2"/>
  <c r="L313" i="2"/>
  <c r="I313" i="2"/>
  <c r="H313" i="2"/>
  <c r="I312" i="2" s="1"/>
  <c r="R312" i="2"/>
  <c r="M312" i="2"/>
  <c r="L312" i="2"/>
  <c r="H312" i="2"/>
  <c r="R311" i="2"/>
  <c r="M311" i="2"/>
  <c r="L311" i="2"/>
  <c r="I311" i="2"/>
  <c r="H311" i="2"/>
  <c r="I310" i="2" s="1"/>
  <c r="R310" i="2"/>
  <c r="M310" i="2"/>
  <c r="L310" i="2"/>
  <c r="H310" i="2"/>
  <c r="I309" i="2" s="1"/>
  <c r="R309" i="2"/>
  <c r="M309" i="2"/>
  <c r="L309" i="2"/>
  <c r="H309" i="2"/>
  <c r="I308" i="2" s="1"/>
  <c r="R308" i="2"/>
  <c r="M308" i="2"/>
  <c r="L308" i="2"/>
  <c r="H308" i="2"/>
  <c r="I307" i="2" s="1"/>
  <c r="R307" i="2"/>
  <c r="M307" i="2"/>
  <c r="L307" i="2"/>
  <c r="H307" i="2"/>
  <c r="I306" i="2" s="1"/>
  <c r="R306" i="2"/>
  <c r="M306" i="2"/>
  <c r="L306" i="2"/>
  <c r="H306" i="2"/>
  <c r="I305" i="2" s="1"/>
  <c r="R305" i="2"/>
  <c r="M305" i="2"/>
  <c r="L305" i="2"/>
  <c r="H305" i="2"/>
  <c r="I304" i="2" s="1"/>
  <c r="R304" i="2"/>
  <c r="M304" i="2"/>
  <c r="L304" i="2"/>
  <c r="H304" i="2"/>
  <c r="I303" i="2" s="1"/>
  <c r="R303" i="2"/>
  <c r="M303" i="2"/>
  <c r="L303" i="2"/>
  <c r="H303" i="2"/>
  <c r="I302" i="2" s="1"/>
  <c r="R302" i="2"/>
  <c r="M302" i="2"/>
  <c r="L302" i="2"/>
  <c r="H302" i="2"/>
  <c r="I301" i="2" s="1"/>
  <c r="R301" i="2"/>
  <c r="M301" i="2"/>
  <c r="L301" i="2"/>
  <c r="H301" i="2"/>
  <c r="I300" i="2" s="1"/>
  <c r="R300" i="2"/>
  <c r="M300" i="2"/>
  <c r="L300" i="2"/>
  <c r="H300" i="2"/>
  <c r="I299" i="2" s="1"/>
  <c r="R299" i="2"/>
  <c r="M299" i="2"/>
  <c r="L299" i="2"/>
  <c r="H299" i="2"/>
  <c r="R298" i="2"/>
  <c r="M298" i="2"/>
  <c r="L298" i="2"/>
  <c r="I298" i="2"/>
  <c r="H298" i="2"/>
  <c r="I297" i="2" s="1"/>
  <c r="R297" i="2"/>
  <c r="M297" i="2"/>
  <c r="L297" i="2"/>
  <c r="H297" i="2"/>
  <c r="R296" i="2"/>
  <c r="M296" i="2"/>
  <c r="L296" i="2"/>
  <c r="I296" i="2"/>
  <c r="H296" i="2"/>
  <c r="R295" i="2"/>
  <c r="M295" i="2"/>
  <c r="L295" i="2"/>
  <c r="I295" i="2"/>
  <c r="H295" i="2"/>
  <c r="I294" i="2" s="1"/>
  <c r="R294" i="2"/>
  <c r="M294" i="2"/>
  <c r="L294" i="2"/>
  <c r="H294" i="2"/>
  <c r="I293" i="2" s="1"/>
  <c r="R293" i="2"/>
  <c r="M293" i="2"/>
  <c r="L293" i="2"/>
  <c r="H293" i="2"/>
  <c r="I292" i="2" s="1"/>
  <c r="R292" i="2"/>
  <c r="M292" i="2"/>
  <c r="L292" i="2"/>
  <c r="H292" i="2"/>
  <c r="I291" i="2" s="1"/>
  <c r="R291" i="2"/>
  <c r="M291" i="2"/>
  <c r="L291" i="2"/>
  <c r="H291" i="2"/>
  <c r="I290" i="2" s="1"/>
  <c r="R290" i="2"/>
  <c r="M290" i="2"/>
  <c r="L290" i="2"/>
  <c r="H290" i="2"/>
  <c r="R289" i="2"/>
  <c r="M289" i="2"/>
  <c r="L289" i="2"/>
  <c r="I289" i="2"/>
  <c r="H289" i="2"/>
  <c r="I288" i="2" s="1"/>
  <c r="R288" i="2"/>
  <c r="M288" i="2"/>
  <c r="L288" i="2"/>
  <c r="H288" i="2"/>
  <c r="R287" i="2"/>
  <c r="I287" i="2"/>
  <c r="H287" i="2"/>
  <c r="R286" i="2"/>
  <c r="I286" i="2"/>
  <c r="H286" i="2"/>
  <c r="I285" i="2" s="1"/>
  <c r="R285" i="2"/>
  <c r="H285" i="2"/>
  <c r="R284" i="2"/>
  <c r="I284" i="2"/>
  <c r="H284" i="2"/>
  <c r="I283" i="2" s="1"/>
  <c r="R283" i="2"/>
  <c r="H283" i="2"/>
  <c r="I282" i="2" s="1"/>
  <c r="R282" i="2"/>
  <c r="H282" i="2"/>
  <c r="I281" i="2" s="1"/>
  <c r="R281" i="2"/>
  <c r="M281" i="2"/>
  <c r="L281" i="2"/>
  <c r="H281" i="2"/>
  <c r="R280" i="2"/>
  <c r="M280" i="2"/>
  <c r="L280" i="2"/>
  <c r="I280" i="2"/>
  <c r="H280" i="2"/>
  <c r="R279" i="2"/>
  <c r="M279" i="2"/>
  <c r="L279" i="2"/>
  <c r="H279" i="2"/>
  <c r="I278" i="2" s="1"/>
  <c r="R278" i="2"/>
  <c r="M278" i="2"/>
  <c r="L278" i="2"/>
  <c r="H278" i="2"/>
  <c r="I277" i="2" s="1"/>
  <c r="R277" i="2"/>
  <c r="M277" i="2"/>
  <c r="L277" i="2"/>
  <c r="H277" i="2"/>
  <c r="I276" i="2" s="1"/>
  <c r="R276" i="2"/>
  <c r="M276" i="2"/>
  <c r="L276" i="2"/>
  <c r="H276" i="2"/>
  <c r="I275" i="2" s="1"/>
  <c r="R275" i="2"/>
  <c r="M275" i="2"/>
  <c r="L275" i="2"/>
  <c r="H275" i="2"/>
  <c r="I274" i="2" s="1"/>
  <c r="R274" i="2"/>
  <c r="M274" i="2"/>
  <c r="L274" i="2"/>
  <c r="H274" i="2"/>
  <c r="I273" i="2" s="1"/>
  <c r="R273" i="2"/>
  <c r="M273" i="2"/>
  <c r="L273" i="2"/>
  <c r="H273" i="2"/>
  <c r="R272" i="2"/>
  <c r="M272" i="2"/>
  <c r="L272" i="2"/>
  <c r="I272" i="2"/>
  <c r="H272" i="2"/>
  <c r="I271" i="2" s="1"/>
  <c r="R271" i="2"/>
  <c r="M271" i="2"/>
  <c r="L271" i="2"/>
  <c r="H271" i="2"/>
  <c r="I270" i="2" s="1"/>
  <c r="R270" i="2"/>
  <c r="M270" i="2"/>
  <c r="L270" i="2"/>
  <c r="H270" i="2"/>
  <c r="I269" i="2" s="1"/>
  <c r="R269" i="2"/>
  <c r="M269" i="2"/>
  <c r="L269" i="2"/>
  <c r="H269" i="2"/>
  <c r="I268" i="2" s="1"/>
  <c r="R268" i="2"/>
  <c r="M268" i="2"/>
  <c r="L268" i="2"/>
  <c r="H268" i="2"/>
  <c r="R267" i="2"/>
  <c r="M267" i="2"/>
  <c r="L267" i="2"/>
  <c r="I267" i="2"/>
  <c r="H267" i="2"/>
  <c r="I266" i="2" s="1"/>
  <c r="R266" i="2"/>
  <c r="M266" i="2"/>
  <c r="L266" i="2"/>
  <c r="H266" i="2"/>
  <c r="R265" i="2"/>
  <c r="M265" i="2"/>
  <c r="L265" i="2"/>
  <c r="I265" i="2"/>
  <c r="H265" i="2"/>
  <c r="I264" i="2" s="1"/>
  <c r="R264" i="2"/>
  <c r="M264" i="2"/>
  <c r="L264" i="2"/>
  <c r="H264" i="2"/>
  <c r="I263" i="2" s="1"/>
  <c r="R263" i="2"/>
  <c r="M263" i="2"/>
  <c r="L263" i="2"/>
  <c r="H263" i="2"/>
  <c r="R262" i="2"/>
  <c r="M262" i="2"/>
  <c r="L262" i="2"/>
  <c r="H262" i="2"/>
  <c r="I261" i="2" s="1"/>
  <c r="R261" i="2"/>
  <c r="M261" i="2"/>
  <c r="L261" i="2"/>
  <c r="H261" i="2"/>
  <c r="R260" i="2"/>
  <c r="M260" i="2"/>
  <c r="L260" i="2"/>
  <c r="I260" i="2"/>
  <c r="H260" i="2"/>
  <c r="I259" i="2" s="1"/>
  <c r="R259" i="2"/>
  <c r="M259" i="2"/>
  <c r="L259" i="2"/>
  <c r="H259" i="2"/>
  <c r="R258" i="2"/>
  <c r="M258" i="2"/>
  <c r="L258" i="2"/>
  <c r="I258" i="2"/>
  <c r="H258" i="2"/>
  <c r="I257" i="2" s="1"/>
  <c r="R257" i="2"/>
  <c r="M257" i="2"/>
  <c r="L257" i="2"/>
  <c r="H257" i="2"/>
  <c r="I256" i="2" s="1"/>
  <c r="R256" i="2"/>
  <c r="M256" i="2"/>
  <c r="L256" i="2"/>
  <c r="H256" i="2"/>
  <c r="I255" i="2" s="1"/>
  <c r="R255" i="2"/>
  <c r="M255" i="2"/>
  <c r="L255" i="2"/>
  <c r="H255" i="2"/>
  <c r="I254" i="2" s="1"/>
  <c r="R254" i="2"/>
  <c r="M254" i="2"/>
  <c r="L254" i="2"/>
  <c r="H254" i="2"/>
  <c r="I253" i="2" s="1"/>
  <c r="R253" i="2"/>
  <c r="M253" i="2"/>
  <c r="L253" i="2"/>
  <c r="H253" i="2"/>
  <c r="I252" i="2" s="1"/>
  <c r="R252" i="2"/>
  <c r="M252" i="2"/>
  <c r="L252" i="2"/>
  <c r="H252" i="2"/>
  <c r="R251" i="2"/>
  <c r="M251" i="2"/>
  <c r="L251" i="2"/>
  <c r="I251" i="2"/>
  <c r="H251" i="2"/>
  <c r="I250" i="2" s="1"/>
  <c r="R250" i="2"/>
  <c r="M250" i="2"/>
  <c r="L250" i="2"/>
  <c r="H250" i="2"/>
  <c r="I249" i="2" s="1"/>
  <c r="R249" i="2"/>
  <c r="M249" i="2"/>
  <c r="L249" i="2"/>
  <c r="H249" i="2"/>
  <c r="I248" i="2" s="1"/>
  <c r="R248" i="2"/>
  <c r="M248" i="2"/>
  <c r="L248" i="2"/>
  <c r="H248" i="2"/>
  <c r="I247" i="2" s="1"/>
  <c r="R247" i="2"/>
  <c r="M247" i="2"/>
  <c r="L247" i="2"/>
  <c r="H247" i="2"/>
  <c r="I246" i="2" s="1"/>
  <c r="R246" i="2"/>
  <c r="M246" i="2"/>
  <c r="L246" i="2"/>
  <c r="H246" i="2"/>
  <c r="I245" i="2" s="1"/>
  <c r="R245" i="2"/>
  <c r="M245" i="2"/>
  <c r="L245" i="2"/>
  <c r="H245" i="2"/>
  <c r="R244" i="2"/>
  <c r="M244" i="2"/>
  <c r="L244" i="2"/>
  <c r="I244" i="2"/>
  <c r="H244" i="2"/>
  <c r="I243" i="2" s="1"/>
  <c r="R243" i="2"/>
  <c r="M243" i="2"/>
  <c r="L243" i="2"/>
  <c r="H243" i="2"/>
  <c r="R242" i="2"/>
  <c r="M242" i="2"/>
  <c r="L242" i="2"/>
  <c r="I242" i="2"/>
  <c r="H242" i="2"/>
  <c r="R241" i="2"/>
  <c r="M241" i="2"/>
  <c r="L241" i="2"/>
  <c r="I241" i="2"/>
  <c r="H241" i="2"/>
  <c r="I240" i="2" s="1"/>
  <c r="R240" i="2"/>
  <c r="M240" i="2"/>
  <c r="L240" i="2"/>
  <c r="H240" i="2"/>
  <c r="I239" i="2" s="1"/>
  <c r="R239" i="2"/>
  <c r="M239" i="2"/>
  <c r="L239" i="2"/>
  <c r="H239" i="2"/>
  <c r="I238" i="2" s="1"/>
  <c r="R238" i="2"/>
  <c r="M238" i="2"/>
  <c r="H238" i="2"/>
  <c r="R237" i="2"/>
  <c r="I237" i="2"/>
  <c r="H237" i="2"/>
  <c r="R236" i="2"/>
  <c r="I236" i="2"/>
  <c r="H236" i="2"/>
  <c r="I235" i="2" s="1"/>
  <c r="R235" i="2"/>
  <c r="M235" i="2"/>
  <c r="L235" i="2"/>
  <c r="H235" i="2"/>
  <c r="R234" i="2"/>
  <c r="M234" i="2"/>
  <c r="L234" i="2"/>
  <c r="I234" i="2"/>
  <c r="H234" i="2"/>
  <c r="I233" i="2" s="1"/>
  <c r="R233" i="2"/>
  <c r="M233" i="2"/>
  <c r="L233" i="2"/>
  <c r="H233" i="2"/>
  <c r="I232" i="2" s="1"/>
  <c r="R232" i="2"/>
  <c r="M232" i="2"/>
  <c r="L232" i="2"/>
  <c r="H232" i="2"/>
  <c r="I231" i="2" s="1"/>
  <c r="R231" i="2"/>
  <c r="M231" i="2"/>
  <c r="L231" i="2"/>
  <c r="H231" i="2"/>
  <c r="I230" i="2" s="1"/>
  <c r="R230" i="2"/>
  <c r="M230" i="2"/>
  <c r="L230" i="2"/>
  <c r="H230" i="2"/>
  <c r="I229" i="2" s="1"/>
  <c r="R229" i="2"/>
  <c r="M229" i="2"/>
  <c r="L229" i="2"/>
  <c r="H229" i="2"/>
  <c r="I228" i="2" s="1"/>
  <c r="R228" i="2"/>
  <c r="M228" i="2"/>
  <c r="L228" i="2"/>
  <c r="H228" i="2"/>
  <c r="I227" i="2" s="1"/>
  <c r="R227" i="2"/>
  <c r="M227" i="2"/>
  <c r="L227" i="2"/>
  <c r="H227" i="2"/>
  <c r="I226" i="2" s="1"/>
  <c r="R226" i="2"/>
  <c r="M226" i="2"/>
  <c r="L226" i="2"/>
  <c r="H226" i="2"/>
  <c r="R225" i="2"/>
  <c r="M225" i="2"/>
  <c r="L225" i="2"/>
  <c r="I225" i="2"/>
  <c r="H225" i="2"/>
  <c r="I224" i="2" s="1"/>
  <c r="R224" i="2"/>
  <c r="M224" i="2"/>
  <c r="L224" i="2"/>
  <c r="H224" i="2"/>
  <c r="I223" i="2" s="1"/>
  <c r="R223" i="2"/>
  <c r="M223" i="2"/>
  <c r="L223" i="2"/>
  <c r="H223" i="2"/>
  <c r="I222" i="2" s="1"/>
  <c r="R222" i="2"/>
  <c r="M222" i="2"/>
  <c r="L222" i="2"/>
  <c r="H222" i="2"/>
  <c r="I221" i="2" s="1"/>
  <c r="R221" i="2"/>
  <c r="M221" i="2"/>
  <c r="L221" i="2"/>
  <c r="H221" i="2"/>
  <c r="I220" i="2" s="1"/>
  <c r="R220" i="2"/>
  <c r="M220" i="2"/>
  <c r="L220" i="2"/>
  <c r="H220" i="2"/>
  <c r="I219" i="2" s="1"/>
  <c r="R219" i="2"/>
  <c r="M219" i="2"/>
  <c r="L219" i="2"/>
  <c r="H219" i="2"/>
  <c r="I218" i="2" s="1"/>
  <c r="R218" i="2"/>
  <c r="M218" i="2"/>
  <c r="L218" i="2"/>
  <c r="H218" i="2"/>
  <c r="I217" i="2" s="1"/>
  <c r="R217" i="2"/>
  <c r="M217" i="2"/>
  <c r="L217" i="2"/>
  <c r="H217" i="2"/>
  <c r="R216" i="2"/>
  <c r="M216" i="2"/>
  <c r="L216" i="2"/>
  <c r="I216" i="2"/>
  <c r="H216" i="2"/>
  <c r="I215" i="2" s="1"/>
  <c r="R215" i="2"/>
  <c r="M215" i="2"/>
  <c r="L215" i="2"/>
  <c r="H215" i="2"/>
  <c r="I214" i="2" s="1"/>
  <c r="R214" i="2"/>
  <c r="M214" i="2"/>
  <c r="L214" i="2"/>
  <c r="H214" i="2"/>
  <c r="I213" i="2" s="1"/>
  <c r="R213" i="2"/>
  <c r="M213" i="2"/>
  <c r="L213" i="2"/>
  <c r="H213" i="2"/>
  <c r="I212" i="2" s="1"/>
  <c r="R212" i="2"/>
  <c r="M212" i="2"/>
  <c r="L212" i="2"/>
  <c r="H212" i="2"/>
  <c r="R211" i="2"/>
  <c r="M211" i="2"/>
  <c r="L211" i="2"/>
  <c r="I211" i="2"/>
  <c r="H211" i="2"/>
  <c r="I210" i="2" s="1"/>
  <c r="R210" i="2"/>
  <c r="M210" i="2"/>
  <c r="L210" i="2"/>
  <c r="H210" i="2"/>
  <c r="R209" i="2"/>
  <c r="M209" i="2"/>
  <c r="L209" i="2"/>
  <c r="I209" i="2"/>
  <c r="H209" i="2"/>
  <c r="I208" i="2" s="1"/>
  <c r="R208" i="2"/>
  <c r="M208" i="2"/>
  <c r="L208" i="2"/>
  <c r="H208" i="2"/>
  <c r="I207" i="2" s="1"/>
  <c r="R207" i="2"/>
  <c r="M207" i="2"/>
  <c r="L207" i="2"/>
  <c r="H207" i="2"/>
  <c r="I206" i="2" s="1"/>
  <c r="R206" i="2"/>
  <c r="M206" i="2"/>
  <c r="L206" i="2"/>
  <c r="H206" i="2"/>
  <c r="I205" i="2" s="1"/>
  <c r="R205" i="2"/>
  <c r="M205" i="2"/>
  <c r="L205" i="2"/>
  <c r="H205" i="2"/>
  <c r="R204" i="2"/>
  <c r="M204" i="2"/>
  <c r="L204" i="2"/>
  <c r="I204" i="2"/>
  <c r="H204" i="2"/>
  <c r="I203" i="2" s="1"/>
  <c r="R203" i="2"/>
  <c r="M203" i="2"/>
  <c r="L203" i="2"/>
  <c r="H203" i="2"/>
  <c r="R202" i="2"/>
  <c r="M202" i="2"/>
  <c r="L202" i="2"/>
  <c r="I202" i="2"/>
  <c r="H202" i="2"/>
  <c r="I201" i="2" s="1"/>
  <c r="R201" i="2"/>
  <c r="M201" i="2"/>
  <c r="L201" i="2"/>
  <c r="H201" i="2"/>
  <c r="R200" i="2"/>
  <c r="M200" i="2"/>
  <c r="L200" i="2"/>
  <c r="I200" i="2"/>
  <c r="H200" i="2"/>
  <c r="I199" i="2" s="1"/>
  <c r="R199" i="2"/>
  <c r="M199" i="2"/>
  <c r="L199" i="2"/>
  <c r="H199" i="2"/>
  <c r="I198" i="2" s="1"/>
  <c r="R198" i="2"/>
  <c r="M198" i="2"/>
  <c r="L198" i="2"/>
  <c r="H198" i="2"/>
  <c r="I197" i="2" s="1"/>
  <c r="R197" i="2"/>
  <c r="M197" i="2"/>
  <c r="L197" i="2"/>
  <c r="H197" i="2"/>
  <c r="I196" i="2" s="1"/>
  <c r="R196" i="2"/>
  <c r="M196" i="2"/>
  <c r="L196" i="2"/>
  <c r="H196" i="2"/>
  <c r="R195" i="2"/>
  <c r="M195" i="2"/>
  <c r="L195" i="2"/>
  <c r="I195" i="2"/>
  <c r="H195" i="2"/>
  <c r="I194" i="2" s="1"/>
  <c r="R194" i="2"/>
  <c r="M194" i="2"/>
  <c r="L194" i="2"/>
  <c r="H194" i="2"/>
  <c r="R193" i="2"/>
  <c r="M193" i="2"/>
  <c r="L193" i="2"/>
  <c r="I193" i="2"/>
  <c r="H193" i="2"/>
  <c r="I192" i="2" s="1"/>
  <c r="R192" i="2"/>
  <c r="M192" i="2"/>
  <c r="L192" i="2"/>
  <c r="H192" i="2"/>
  <c r="I191" i="2" s="1"/>
  <c r="R191" i="2"/>
  <c r="M191" i="2"/>
  <c r="L191" i="2"/>
  <c r="H191" i="2"/>
  <c r="I190" i="2" s="1"/>
  <c r="R190" i="2"/>
  <c r="M190" i="2"/>
  <c r="L190" i="2"/>
  <c r="H190" i="2"/>
  <c r="R189" i="2"/>
  <c r="M189" i="2"/>
  <c r="H189" i="2"/>
  <c r="I188" i="2" s="1"/>
  <c r="R188" i="2"/>
  <c r="M188" i="2"/>
  <c r="L188" i="2"/>
  <c r="H188" i="2"/>
  <c r="I187" i="2" s="1"/>
  <c r="R187" i="2"/>
  <c r="M187" i="2"/>
  <c r="L187" i="2"/>
  <c r="H187" i="2"/>
  <c r="I186" i="2" s="1"/>
  <c r="R186" i="2"/>
  <c r="M186" i="2"/>
  <c r="L186" i="2"/>
  <c r="H186" i="2"/>
  <c r="R185" i="2"/>
  <c r="M185" i="2"/>
  <c r="L185" i="2"/>
  <c r="I185" i="2"/>
  <c r="H185" i="2"/>
  <c r="R184" i="2"/>
  <c r="M184" i="2"/>
  <c r="L184" i="2"/>
  <c r="I184" i="2"/>
  <c r="H184" i="2"/>
  <c r="I183" i="2" s="1"/>
  <c r="R183" i="2"/>
  <c r="M183" i="2"/>
  <c r="L183" i="2"/>
  <c r="H183" i="2"/>
  <c r="R182" i="2"/>
  <c r="M182" i="2"/>
  <c r="L182" i="2"/>
  <c r="I182" i="2"/>
  <c r="H182" i="2"/>
  <c r="I181" i="2" s="1"/>
  <c r="R181" i="2"/>
  <c r="M181" i="2"/>
  <c r="L181" i="2"/>
  <c r="H181" i="2"/>
  <c r="I180" i="2" s="1"/>
  <c r="R180" i="2"/>
  <c r="M180" i="2"/>
  <c r="L180" i="2"/>
  <c r="H180" i="2"/>
  <c r="R179" i="2"/>
  <c r="M179" i="2"/>
  <c r="L179" i="2"/>
  <c r="I179" i="2"/>
  <c r="H179" i="2"/>
  <c r="I178" i="2" s="1"/>
  <c r="R178" i="2"/>
  <c r="M178" i="2"/>
  <c r="L178" i="2"/>
  <c r="H178" i="2"/>
  <c r="I177" i="2" s="1"/>
  <c r="R177" i="2"/>
  <c r="M177" i="2"/>
  <c r="L177" i="2"/>
  <c r="H177" i="2"/>
  <c r="I176" i="2" s="1"/>
  <c r="R176" i="2"/>
  <c r="M176" i="2"/>
  <c r="L176" i="2"/>
  <c r="H176" i="2"/>
  <c r="R175" i="2"/>
  <c r="M175" i="2"/>
  <c r="L175" i="2"/>
  <c r="I175" i="2"/>
  <c r="H175" i="2"/>
  <c r="R174" i="2"/>
  <c r="M174" i="2"/>
  <c r="L174" i="2"/>
  <c r="I174" i="2"/>
  <c r="H174" i="2"/>
  <c r="I173" i="2" s="1"/>
  <c r="R173" i="2"/>
  <c r="M173" i="2"/>
  <c r="L173" i="2"/>
  <c r="H173" i="2"/>
  <c r="I172" i="2" s="1"/>
  <c r="R172" i="2"/>
  <c r="M172" i="2"/>
  <c r="L172" i="2"/>
  <c r="H172" i="2"/>
  <c r="I171" i="2" s="1"/>
  <c r="R171" i="2"/>
  <c r="M171" i="2"/>
  <c r="L171" i="2"/>
  <c r="H171" i="2"/>
  <c r="I170" i="2" s="1"/>
  <c r="R170" i="2"/>
  <c r="M170" i="2"/>
  <c r="L170" i="2"/>
  <c r="H170" i="2"/>
  <c r="I169" i="2" s="1"/>
  <c r="R169" i="2"/>
  <c r="M169" i="2"/>
  <c r="L169" i="2"/>
  <c r="H169" i="2"/>
  <c r="R168" i="2"/>
  <c r="M168" i="2"/>
  <c r="L168" i="2"/>
  <c r="I168" i="2"/>
  <c r="H168" i="2"/>
  <c r="I167" i="2" s="1"/>
  <c r="R167" i="2"/>
  <c r="M167" i="2"/>
  <c r="L167" i="2"/>
  <c r="H167" i="2"/>
  <c r="I166" i="2" s="1"/>
  <c r="R166" i="2"/>
  <c r="M166" i="2"/>
  <c r="L166" i="2"/>
  <c r="H166" i="2"/>
  <c r="I165" i="2" s="1"/>
  <c r="R165" i="2"/>
  <c r="M165" i="2"/>
  <c r="L165" i="2"/>
  <c r="H165" i="2"/>
  <c r="I164" i="2" s="1"/>
  <c r="R164" i="2"/>
  <c r="M164" i="2"/>
  <c r="L164" i="2"/>
  <c r="H164" i="2"/>
  <c r="R163" i="2"/>
  <c r="M163" i="2"/>
  <c r="L163" i="2"/>
  <c r="I163" i="2"/>
  <c r="H163" i="2"/>
  <c r="I162" i="2" s="1"/>
  <c r="R162" i="2"/>
  <c r="M162" i="2"/>
  <c r="L162" i="2"/>
  <c r="H162" i="2"/>
  <c r="R161" i="2"/>
  <c r="M161" i="2"/>
  <c r="L161" i="2"/>
  <c r="I161" i="2"/>
  <c r="H161" i="2"/>
  <c r="R160" i="2"/>
  <c r="M160" i="2"/>
  <c r="L160" i="2"/>
  <c r="I160" i="2"/>
  <c r="H160" i="2"/>
  <c r="I159" i="2" s="1"/>
  <c r="R159" i="2"/>
  <c r="M159" i="2"/>
  <c r="L159" i="2"/>
  <c r="H159" i="2"/>
  <c r="I158" i="2" s="1"/>
  <c r="R158" i="2"/>
  <c r="M158" i="2"/>
  <c r="L158" i="2"/>
  <c r="H158" i="2"/>
  <c r="I157" i="2" s="1"/>
  <c r="R157" i="2"/>
  <c r="M157" i="2"/>
  <c r="L157" i="2"/>
  <c r="H157" i="2"/>
  <c r="I156" i="2" s="1"/>
  <c r="R156" i="2"/>
  <c r="M156" i="2"/>
  <c r="L156" i="2"/>
  <c r="H156" i="2"/>
  <c r="I155" i="2" s="1"/>
  <c r="R155" i="2"/>
  <c r="M155" i="2"/>
  <c r="L155" i="2"/>
  <c r="H155" i="2"/>
  <c r="I154" i="2" s="1"/>
  <c r="R154" i="2"/>
  <c r="M154" i="2"/>
  <c r="L154" i="2"/>
  <c r="H154" i="2"/>
  <c r="I153" i="2" s="1"/>
  <c r="R153" i="2"/>
  <c r="M153" i="2"/>
  <c r="L153" i="2"/>
  <c r="H153" i="2"/>
  <c r="R152" i="2"/>
  <c r="M152" i="2"/>
  <c r="L152" i="2"/>
  <c r="I152" i="2"/>
  <c r="H152" i="2"/>
  <c r="I151" i="2" s="1"/>
  <c r="R151" i="2"/>
  <c r="M151" i="2"/>
  <c r="L151" i="2"/>
  <c r="H151" i="2"/>
  <c r="I150" i="2" s="1"/>
  <c r="R150" i="2"/>
  <c r="M150" i="2"/>
  <c r="L150" i="2"/>
  <c r="H150" i="2"/>
  <c r="I149" i="2" s="1"/>
  <c r="R149" i="2"/>
  <c r="M149" i="2"/>
  <c r="L149" i="2"/>
  <c r="H149" i="2"/>
  <c r="I148" i="2" s="1"/>
  <c r="R148" i="2"/>
  <c r="M148" i="2"/>
  <c r="L148" i="2"/>
  <c r="H148" i="2"/>
  <c r="R147" i="2"/>
  <c r="M147" i="2"/>
  <c r="L147" i="2"/>
  <c r="I147" i="2"/>
  <c r="H147" i="2"/>
  <c r="I146" i="2" s="1"/>
  <c r="R146" i="2"/>
  <c r="M146" i="2"/>
  <c r="L146" i="2"/>
  <c r="H146" i="2"/>
  <c r="I145" i="2" s="1"/>
  <c r="R145" i="2"/>
  <c r="M145" i="2"/>
  <c r="L145" i="2"/>
  <c r="H145" i="2"/>
  <c r="R144" i="2"/>
  <c r="M144" i="2"/>
  <c r="L144" i="2"/>
  <c r="I144" i="2"/>
  <c r="H144" i="2"/>
  <c r="I143" i="2" s="1"/>
  <c r="R143" i="2"/>
  <c r="M143" i="2"/>
  <c r="L143" i="2"/>
  <c r="H143" i="2"/>
  <c r="I142" i="2" s="1"/>
  <c r="R142" i="2"/>
  <c r="M142" i="2"/>
  <c r="L142" i="2"/>
  <c r="H142" i="2"/>
  <c r="I141" i="2" s="1"/>
  <c r="R141" i="2"/>
  <c r="M141" i="2"/>
  <c r="L141" i="2"/>
  <c r="H141" i="2"/>
  <c r="I140" i="2" s="1"/>
  <c r="R140" i="2"/>
  <c r="M140" i="2"/>
  <c r="L140" i="2"/>
  <c r="H140" i="2"/>
  <c r="I139" i="2" s="1"/>
  <c r="R139" i="2"/>
  <c r="M139" i="2"/>
  <c r="L139" i="2"/>
  <c r="H139" i="2"/>
  <c r="I138" i="2" s="1"/>
  <c r="R138" i="2"/>
  <c r="M138" i="2"/>
  <c r="L138" i="2"/>
  <c r="H138" i="2"/>
  <c r="I137" i="2" s="1"/>
  <c r="R137" i="2"/>
  <c r="M137" i="2"/>
  <c r="L137" i="2"/>
  <c r="H137" i="2"/>
  <c r="R136" i="2"/>
  <c r="M136" i="2"/>
  <c r="L136" i="2"/>
  <c r="I136" i="2"/>
  <c r="H136" i="2"/>
  <c r="I135" i="2" s="1"/>
  <c r="R135" i="2"/>
  <c r="M135" i="2"/>
  <c r="L135" i="2"/>
  <c r="H135" i="2"/>
  <c r="I134" i="2" s="1"/>
  <c r="R134" i="2"/>
  <c r="M134" i="2"/>
  <c r="L134" i="2"/>
  <c r="H134" i="2"/>
  <c r="I133" i="2" s="1"/>
  <c r="R133" i="2"/>
  <c r="M133" i="2"/>
  <c r="L133" i="2"/>
  <c r="H133" i="2"/>
  <c r="I132" i="2" s="1"/>
  <c r="R132" i="2"/>
  <c r="M132" i="2"/>
  <c r="L132" i="2"/>
  <c r="H132" i="2"/>
  <c r="I131" i="2" s="1"/>
  <c r="R131" i="2"/>
  <c r="M131" i="2"/>
  <c r="L131" i="2"/>
  <c r="H131" i="2"/>
  <c r="I130" i="2" s="1"/>
  <c r="R130" i="2"/>
  <c r="M130" i="2"/>
  <c r="L130" i="2"/>
  <c r="H130" i="2"/>
  <c r="R129" i="2"/>
  <c r="M129" i="2"/>
  <c r="L129" i="2"/>
  <c r="I129" i="2"/>
  <c r="H129" i="2"/>
  <c r="I128" i="2" s="1"/>
  <c r="R128" i="2"/>
  <c r="M128" i="2"/>
  <c r="L128" i="2"/>
  <c r="H128" i="2"/>
  <c r="I127" i="2" s="1"/>
  <c r="R127" i="2"/>
  <c r="M127" i="2"/>
  <c r="L127" i="2"/>
  <c r="H127" i="2"/>
  <c r="I126" i="2" s="1"/>
  <c r="R126" i="2"/>
  <c r="M126" i="2"/>
  <c r="L126" i="2"/>
  <c r="H126" i="2"/>
  <c r="I125" i="2" s="1"/>
  <c r="R125" i="2"/>
  <c r="M125" i="2"/>
  <c r="L125" i="2"/>
  <c r="H125" i="2"/>
  <c r="I124" i="2" s="1"/>
  <c r="R124" i="2"/>
  <c r="M124" i="2"/>
  <c r="L124" i="2"/>
  <c r="H124" i="2"/>
  <c r="I123" i="2" s="1"/>
  <c r="R123" i="2"/>
  <c r="M123" i="2"/>
  <c r="L123" i="2"/>
  <c r="H123" i="2"/>
  <c r="I122" i="2" s="1"/>
  <c r="R122" i="2"/>
  <c r="M122" i="2"/>
  <c r="L122" i="2"/>
  <c r="H122" i="2"/>
  <c r="I121" i="2" s="1"/>
  <c r="R121" i="2"/>
  <c r="M121" i="2"/>
  <c r="L121" i="2"/>
  <c r="H121" i="2"/>
  <c r="R120" i="2"/>
  <c r="M120" i="2"/>
  <c r="L120" i="2"/>
  <c r="I120" i="2"/>
  <c r="H120" i="2"/>
  <c r="I119" i="2" s="1"/>
  <c r="R119" i="2"/>
  <c r="M119" i="2"/>
  <c r="L119" i="2"/>
  <c r="H119" i="2"/>
  <c r="R118" i="2"/>
  <c r="M118" i="2"/>
  <c r="L118" i="2"/>
  <c r="I118" i="2"/>
  <c r="H118" i="2"/>
  <c r="R117" i="2"/>
  <c r="M117" i="2"/>
  <c r="L117" i="2"/>
  <c r="I117" i="2"/>
  <c r="H117" i="2"/>
  <c r="I116" i="2" s="1"/>
  <c r="R116" i="2"/>
  <c r="M116" i="2"/>
  <c r="L116" i="2"/>
  <c r="H116" i="2"/>
  <c r="R115" i="2"/>
  <c r="M115" i="2"/>
  <c r="L115" i="2"/>
  <c r="I115" i="2"/>
  <c r="H115" i="2"/>
  <c r="I114" i="2" s="1"/>
  <c r="R114" i="2"/>
  <c r="M114" i="2"/>
  <c r="L114" i="2"/>
  <c r="H114" i="2"/>
  <c r="I113" i="2" s="1"/>
  <c r="R113" i="2"/>
  <c r="M113" i="2"/>
  <c r="L113" i="2"/>
  <c r="H113" i="2"/>
  <c r="I112" i="2" s="1"/>
  <c r="R112" i="2"/>
  <c r="M112" i="2"/>
  <c r="L112" i="2"/>
  <c r="H112" i="2"/>
  <c r="I111" i="2" s="1"/>
  <c r="R111" i="2"/>
  <c r="M111" i="2"/>
  <c r="L111" i="2"/>
  <c r="H111" i="2"/>
  <c r="I110" i="2" s="1"/>
  <c r="R110" i="2"/>
  <c r="M110" i="2"/>
  <c r="L110" i="2"/>
  <c r="H110" i="2"/>
  <c r="I109" i="2" s="1"/>
  <c r="R109" i="2"/>
  <c r="M109" i="2"/>
  <c r="L109" i="2"/>
  <c r="H109" i="2"/>
  <c r="I108" i="2" s="1"/>
  <c r="R108" i="2"/>
  <c r="M108" i="2"/>
  <c r="L108" i="2"/>
  <c r="H108" i="2"/>
  <c r="I107" i="2" s="1"/>
  <c r="R107" i="2"/>
  <c r="M107" i="2"/>
  <c r="L107" i="2"/>
  <c r="H107" i="2"/>
  <c r="I106" i="2" s="1"/>
  <c r="R106" i="2"/>
  <c r="M106" i="2"/>
  <c r="L106" i="2"/>
  <c r="H106" i="2"/>
  <c r="I105" i="2" s="1"/>
  <c r="R105" i="2"/>
  <c r="M105" i="2"/>
  <c r="L105" i="2"/>
  <c r="H105" i="2"/>
  <c r="R104" i="2"/>
  <c r="M104" i="2"/>
  <c r="L104" i="2"/>
  <c r="I104" i="2"/>
  <c r="H104" i="2"/>
  <c r="I103" i="2" s="1"/>
  <c r="R103" i="2"/>
  <c r="M103" i="2"/>
  <c r="L103" i="2"/>
  <c r="H103" i="2"/>
  <c r="I102" i="2" s="1"/>
  <c r="R102" i="2"/>
  <c r="M102" i="2"/>
  <c r="L102" i="2"/>
  <c r="H102" i="2"/>
  <c r="I101" i="2" s="1"/>
  <c r="R101" i="2"/>
  <c r="M101" i="2"/>
  <c r="L101" i="2"/>
  <c r="H101" i="2"/>
  <c r="I100" i="2" s="1"/>
  <c r="R100" i="2"/>
  <c r="M100" i="2"/>
  <c r="L100" i="2"/>
  <c r="H100" i="2"/>
  <c r="R99" i="2"/>
  <c r="M99" i="2"/>
  <c r="L99" i="2"/>
  <c r="I99" i="2"/>
  <c r="H99" i="2"/>
  <c r="I98" i="2" s="1"/>
  <c r="R98" i="2"/>
  <c r="M98" i="2"/>
  <c r="L98" i="2"/>
  <c r="H98" i="2"/>
  <c r="I97" i="2" s="1"/>
  <c r="R97" i="2"/>
  <c r="M97" i="2"/>
  <c r="L97" i="2"/>
  <c r="H97" i="2"/>
  <c r="I96" i="2" s="1"/>
  <c r="R96" i="2"/>
  <c r="M96" i="2"/>
  <c r="L96" i="2"/>
  <c r="H96" i="2"/>
  <c r="I95" i="2" s="1"/>
  <c r="R95" i="2"/>
  <c r="M95" i="2"/>
  <c r="L95" i="2"/>
  <c r="H95" i="2"/>
  <c r="I94" i="2" s="1"/>
  <c r="R94" i="2"/>
  <c r="M94" i="2"/>
  <c r="L94" i="2"/>
  <c r="H94" i="2"/>
  <c r="I93" i="2" s="1"/>
  <c r="R93" i="2"/>
  <c r="M93" i="2"/>
  <c r="L93" i="2"/>
  <c r="H93" i="2"/>
  <c r="I92" i="2" s="1"/>
  <c r="R92" i="2"/>
  <c r="M92" i="2"/>
  <c r="L92" i="2"/>
  <c r="H92" i="2"/>
  <c r="I91" i="2" s="1"/>
  <c r="R91" i="2"/>
  <c r="M91" i="2"/>
  <c r="L91" i="2"/>
  <c r="H91" i="2"/>
  <c r="I90" i="2" s="1"/>
  <c r="R90" i="2"/>
  <c r="M90" i="2"/>
  <c r="L90" i="2"/>
  <c r="H90" i="2"/>
  <c r="R89" i="2"/>
  <c r="M89" i="2"/>
  <c r="L89" i="2"/>
  <c r="I89" i="2"/>
  <c r="H89" i="2"/>
  <c r="R88" i="2"/>
  <c r="M88" i="2"/>
  <c r="L88" i="2"/>
  <c r="I88" i="2"/>
  <c r="H88" i="2"/>
  <c r="I87" i="2" s="1"/>
  <c r="R87" i="2"/>
  <c r="M87" i="2"/>
  <c r="L87" i="2"/>
  <c r="H87" i="2"/>
  <c r="R86" i="2"/>
  <c r="M86" i="2"/>
  <c r="L86" i="2"/>
  <c r="I86" i="2"/>
  <c r="H86" i="2"/>
  <c r="I85" i="2" s="1"/>
  <c r="R85" i="2"/>
  <c r="M85" i="2"/>
  <c r="L85" i="2"/>
  <c r="H85" i="2"/>
  <c r="I84" i="2" s="1"/>
  <c r="R84" i="2"/>
  <c r="M84" i="2"/>
  <c r="L84" i="2"/>
  <c r="H84" i="2"/>
  <c r="R83" i="2"/>
  <c r="M83" i="2"/>
  <c r="L83" i="2"/>
  <c r="I83" i="2"/>
  <c r="H83" i="2"/>
  <c r="I82" i="2" s="1"/>
  <c r="R82" i="2"/>
  <c r="M82" i="2"/>
  <c r="L82" i="2"/>
  <c r="H82" i="2"/>
  <c r="R81" i="2"/>
  <c r="M81" i="2"/>
  <c r="L81" i="2"/>
  <c r="I81" i="2"/>
  <c r="H81" i="2"/>
  <c r="I80" i="2" s="1"/>
  <c r="R80" i="2"/>
  <c r="M80" i="2"/>
  <c r="L80" i="2"/>
  <c r="H80" i="2"/>
  <c r="I79" i="2" s="1"/>
  <c r="R79" i="2"/>
  <c r="M79" i="2"/>
  <c r="L79" i="2"/>
  <c r="H79" i="2"/>
  <c r="I78" i="2" s="1"/>
  <c r="R78" i="2"/>
  <c r="M78" i="2"/>
  <c r="L78" i="2"/>
  <c r="H78" i="2"/>
  <c r="I77" i="2" s="1"/>
  <c r="R77" i="2"/>
  <c r="M77" i="2"/>
  <c r="L77" i="2"/>
  <c r="H77" i="2"/>
  <c r="I76" i="2" s="1"/>
  <c r="R76" i="2"/>
  <c r="M76" i="2"/>
  <c r="L76" i="2"/>
  <c r="H76" i="2"/>
  <c r="I75" i="2" s="1"/>
  <c r="R75" i="2"/>
  <c r="M75" i="2"/>
  <c r="L75" i="2"/>
  <c r="H75" i="2"/>
  <c r="I74" i="2" s="1"/>
  <c r="R74" i="2"/>
  <c r="M74" i="2"/>
  <c r="L74" i="2"/>
  <c r="H74" i="2"/>
  <c r="I73" i="2" s="1"/>
  <c r="R73" i="2"/>
  <c r="M73" i="2"/>
  <c r="L73" i="2"/>
  <c r="H73" i="2"/>
  <c r="R72" i="2"/>
  <c r="M72" i="2"/>
  <c r="L72" i="2"/>
  <c r="I72" i="2"/>
  <c r="H72" i="2"/>
  <c r="I71" i="2" s="1"/>
  <c r="R71" i="2"/>
  <c r="M71" i="2"/>
  <c r="L71" i="2"/>
  <c r="H71" i="2"/>
  <c r="R70" i="2"/>
  <c r="M70" i="2"/>
  <c r="L70" i="2"/>
  <c r="I70" i="2"/>
  <c r="H70" i="2"/>
  <c r="I69" i="2" s="1"/>
  <c r="R69" i="2"/>
  <c r="M69" i="2"/>
  <c r="L69" i="2"/>
  <c r="H69" i="2"/>
  <c r="I68" i="2" s="1"/>
  <c r="R68" i="2"/>
  <c r="M68" i="2"/>
  <c r="L68" i="2"/>
  <c r="H68" i="2"/>
  <c r="I67" i="2" s="1"/>
  <c r="R67" i="2"/>
  <c r="M67" i="2"/>
  <c r="L67" i="2"/>
  <c r="H67" i="2"/>
  <c r="I66" i="2" s="1"/>
  <c r="R66" i="2"/>
  <c r="M66" i="2"/>
  <c r="L66" i="2"/>
  <c r="H66" i="2"/>
  <c r="R65" i="2"/>
  <c r="M65" i="2"/>
  <c r="L65" i="2"/>
  <c r="I65" i="2"/>
  <c r="H65" i="2"/>
  <c r="I64" i="2" s="1"/>
  <c r="R64" i="2"/>
  <c r="M64" i="2"/>
  <c r="L64" i="2"/>
  <c r="H64" i="2"/>
  <c r="I63" i="2" s="1"/>
  <c r="R63" i="2"/>
  <c r="M63" i="2"/>
  <c r="L63" i="2"/>
  <c r="H63" i="2"/>
  <c r="I62" i="2" s="1"/>
  <c r="R62" i="2"/>
  <c r="M62" i="2"/>
  <c r="L62" i="2"/>
  <c r="H62" i="2"/>
  <c r="I61" i="2" s="1"/>
  <c r="R61" i="2"/>
  <c r="M61" i="2"/>
  <c r="L61" i="2"/>
  <c r="H61" i="2"/>
  <c r="I60" i="2" s="1"/>
  <c r="R60" i="2"/>
  <c r="M60" i="2"/>
  <c r="L60" i="2"/>
  <c r="H60" i="2"/>
  <c r="I59" i="2" s="1"/>
  <c r="R59" i="2"/>
  <c r="M59" i="2"/>
  <c r="L59" i="2"/>
  <c r="H59" i="2"/>
  <c r="I58" i="2" s="1"/>
  <c r="R58" i="2"/>
  <c r="M58" i="2"/>
  <c r="L58" i="2"/>
  <c r="H58" i="2"/>
  <c r="R57" i="2"/>
  <c r="M57" i="2"/>
  <c r="L57" i="2"/>
  <c r="I57" i="2"/>
  <c r="H57" i="2"/>
  <c r="I56" i="2" s="1"/>
  <c r="R56" i="2"/>
  <c r="M56" i="2"/>
  <c r="L56" i="2"/>
  <c r="H56" i="2"/>
  <c r="I55" i="2" s="1"/>
  <c r="R55" i="2"/>
  <c r="M55" i="2"/>
  <c r="L55" i="2"/>
  <c r="H55" i="2"/>
  <c r="R54" i="2"/>
  <c r="M54" i="2"/>
  <c r="L54" i="2"/>
  <c r="I54" i="2"/>
  <c r="H54" i="2"/>
  <c r="I53" i="2" s="1"/>
  <c r="R53" i="2"/>
  <c r="M53" i="2"/>
  <c r="L53" i="2"/>
  <c r="H53" i="2"/>
  <c r="I52" i="2" s="1"/>
  <c r="R52" i="2"/>
  <c r="M52" i="2"/>
  <c r="L52" i="2"/>
  <c r="H52" i="2"/>
  <c r="I51" i="2" s="1"/>
  <c r="R51" i="2"/>
  <c r="M51" i="2"/>
  <c r="L51" i="2"/>
  <c r="H51" i="2"/>
  <c r="I50" i="2" s="1"/>
  <c r="R50" i="2"/>
  <c r="M50" i="2"/>
  <c r="L50" i="2"/>
  <c r="H50" i="2"/>
  <c r="I49" i="2" s="1"/>
  <c r="R49" i="2"/>
  <c r="M49" i="2"/>
  <c r="L49" i="2"/>
  <c r="H49" i="2"/>
  <c r="I48" i="2" s="1"/>
  <c r="R48" i="2"/>
  <c r="M48" i="2"/>
  <c r="L48" i="2"/>
  <c r="H48" i="2"/>
  <c r="R47" i="2"/>
  <c r="M47" i="2"/>
  <c r="L47" i="2"/>
  <c r="I47" i="2"/>
  <c r="H47" i="2"/>
  <c r="I46" i="2" s="1"/>
  <c r="R46" i="2"/>
  <c r="M46" i="2"/>
  <c r="L46" i="2"/>
  <c r="H46" i="2"/>
  <c r="R45" i="2"/>
  <c r="M45" i="2"/>
  <c r="L45" i="2"/>
  <c r="H45" i="2"/>
  <c r="R44" i="2"/>
  <c r="M44" i="2"/>
  <c r="L44" i="2"/>
  <c r="H44" i="2"/>
  <c r="R43" i="2"/>
  <c r="M43" i="2"/>
  <c r="L43" i="2"/>
  <c r="H43" i="2"/>
  <c r="R42" i="2"/>
  <c r="M42" i="2"/>
  <c r="L42" i="2"/>
  <c r="H42" i="2"/>
  <c r="I41" i="2" s="1"/>
  <c r="R41" i="2"/>
  <c r="H41" i="2"/>
  <c r="I40" i="2" s="1"/>
  <c r="R40" i="2"/>
  <c r="M40" i="2"/>
  <c r="L40" i="2"/>
  <c r="H40" i="2"/>
  <c r="I39" i="2" s="1"/>
  <c r="R39" i="2"/>
  <c r="M39" i="2"/>
  <c r="L39" i="2"/>
  <c r="H39" i="2"/>
  <c r="I38" i="2" s="1"/>
  <c r="R38" i="2"/>
  <c r="M38" i="2"/>
  <c r="L38" i="2"/>
  <c r="H38" i="2"/>
  <c r="R37" i="2"/>
  <c r="M37" i="2"/>
  <c r="L37" i="2"/>
  <c r="I37" i="2"/>
  <c r="H37" i="2"/>
  <c r="I36" i="2" s="1"/>
  <c r="R36" i="2"/>
  <c r="M36" i="2"/>
  <c r="L36" i="2"/>
  <c r="H36" i="2"/>
  <c r="R35" i="2"/>
  <c r="M35" i="2"/>
  <c r="L35" i="2"/>
  <c r="I35" i="2"/>
  <c r="H35" i="2"/>
  <c r="R34" i="2"/>
  <c r="M34" i="2"/>
  <c r="L34" i="2"/>
  <c r="H34" i="2"/>
  <c r="I34" i="2" s="1"/>
  <c r="R33" i="2"/>
  <c r="M33" i="2"/>
  <c r="L33" i="2"/>
  <c r="H33" i="2"/>
  <c r="I33" i="2" s="1"/>
  <c r="R32" i="2"/>
  <c r="H32" i="2"/>
  <c r="I32" i="2" s="1"/>
  <c r="R31" i="2"/>
  <c r="H31" i="2"/>
  <c r="I31" i="2" s="1"/>
  <c r="R30" i="2"/>
  <c r="M30" i="2"/>
  <c r="L30" i="2"/>
  <c r="H30" i="2"/>
  <c r="I30" i="2" s="1"/>
  <c r="R29" i="2"/>
  <c r="M29" i="2"/>
  <c r="L29" i="2"/>
  <c r="H29" i="2"/>
  <c r="I29" i="2" s="1"/>
  <c r="R28" i="2"/>
  <c r="H28" i="2"/>
  <c r="I28" i="2" s="1"/>
  <c r="R27" i="2"/>
  <c r="M27" i="2"/>
  <c r="L27" i="2"/>
  <c r="H27" i="2"/>
  <c r="I27" i="2" s="1"/>
  <c r="R26" i="2"/>
  <c r="M26" i="2"/>
  <c r="L26" i="2"/>
  <c r="I26" i="2"/>
  <c r="H26" i="2"/>
  <c r="R25" i="2"/>
  <c r="M25" i="2"/>
  <c r="L25" i="2"/>
  <c r="H25" i="2"/>
  <c r="I25" i="2" s="1"/>
  <c r="R24" i="2"/>
  <c r="M24" i="2"/>
  <c r="L24" i="2"/>
  <c r="H24" i="2"/>
  <c r="I24" i="2" s="1"/>
  <c r="R23" i="2"/>
  <c r="M23" i="2"/>
  <c r="L23" i="2"/>
  <c r="H23" i="2"/>
  <c r="I23" i="2" s="1"/>
  <c r="R22" i="2"/>
  <c r="M22" i="2"/>
  <c r="L22" i="2"/>
  <c r="H22" i="2"/>
  <c r="I22" i="2" s="1"/>
  <c r="R21" i="2"/>
  <c r="M21" i="2"/>
  <c r="L21" i="2"/>
  <c r="H21" i="2"/>
  <c r="I21" i="2" s="1"/>
  <c r="R20" i="2"/>
  <c r="M20" i="2"/>
  <c r="L20" i="2"/>
  <c r="H20" i="2"/>
  <c r="I20" i="2" s="1"/>
  <c r="R19" i="2"/>
  <c r="M19" i="2"/>
  <c r="L19" i="2"/>
  <c r="H19" i="2"/>
  <c r="I19" i="2" s="1"/>
  <c r="R18" i="2"/>
  <c r="H18" i="2"/>
  <c r="I18" i="2" s="1"/>
  <c r="R17" i="2"/>
  <c r="M17" i="2"/>
  <c r="L17" i="2"/>
  <c r="I17" i="2"/>
  <c r="H17" i="2"/>
  <c r="R16" i="2"/>
  <c r="M16" i="2"/>
  <c r="L16" i="2"/>
  <c r="H16" i="2"/>
  <c r="I16" i="2" s="1"/>
  <c r="R15" i="2"/>
  <c r="M15" i="2"/>
  <c r="L15" i="2"/>
  <c r="I15" i="2"/>
  <c r="H15" i="2"/>
  <c r="R14" i="2"/>
  <c r="M14" i="2"/>
  <c r="L14" i="2"/>
  <c r="H14" i="2"/>
  <c r="I14" i="2" s="1"/>
  <c r="R13" i="2"/>
  <c r="M13" i="2"/>
  <c r="L13" i="2"/>
  <c r="H13" i="2"/>
  <c r="I13" i="2" s="1"/>
  <c r="R12" i="2"/>
  <c r="M12" i="2"/>
  <c r="L12" i="2"/>
  <c r="H12" i="2"/>
  <c r="I12" i="2" s="1"/>
  <c r="R11" i="2"/>
  <c r="M11" i="2"/>
  <c r="L11" i="2"/>
  <c r="I11" i="2"/>
  <c r="H11" i="2"/>
  <c r="R10" i="2"/>
  <c r="M10" i="2"/>
  <c r="L10" i="2"/>
  <c r="I10" i="2"/>
  <c r="H10" i="2"/>
  <c r="R9" i="2"/>
  <c r="M9" i="2"/>
  <c r="L9" i="2"/>
  <c r="H9" i="2"/>
  <c r="I9" i="2" s="1"/>
  <c r="R8" i="2"/>
  <c r="M8" i="2"/>
  <c r="L8" i="2"/>
  <c r="H8" i="2"/>
  <c r="I8" i="2" s="1"/>
  <c r="R7" i="2"/>
  <c r="M7" i="2"/>
  <c r="L7" i="2"/>
  <c r="H7" i="2"/>
  <c r="I7" i="2" s="1"/>
  <c r="R6" i="2"/>
  <c r="M6" i="2"/>
  <c r="L6" i="2"/>
  <c r="H6" i="2"/>
  <c r="I6" i="2" s="1"/>
  <c r="R5" i="2"/>
  <c r="M5" i="2"/>
  <c r="L5" i="2"/>
  <c r="I5" i="2"/>
  <c r="H5" i="2"/>
  <c r="R4" i="2"/>
  <c r="M4" i="2"/>
  <c r="L4" i="2"/>
  <c r="H4" i="2"/>
  <c r="I4" i="2" s="1"/>
  <c r="R3" i="2"/>
  <c r="M3" i="2"/>
  <c r="L3" i="2"/>
  <c r="H3" i="2"/>
  <c r="I3" i="2" s="1"/>
  <c r="R2" i="2"/>
  <c r="M2" i="2"/>
  <c r="L2" i="2"/>
  <c r="H2" i="2"/>
  <c r="I2" i="2" s="1"/>
  <c r="R2550" i="1"/>
  <c r="R2549" i="1"/>
  <c r="R2548" i="1"/>
  <c r="R2547" i="1"/>
  <c r="R2546" i="1"/>
  <c r="R2545" i="1"/>
  <c r="R2544" i="1"/>
  <c r="M2544" i="1"/>
  <c r="L2544" i="1"/>
  <c r="R2543" i="1"/>
  <c r="M2543" i="1"/>
  <c r="L2543" i="1"/>
  <c r="R2542" i="1"/>
  <c r="M2542" i="1"/>
  <c r="L2542" i="1"/>
  <c r="R2541" i="1"/>
  <c r="M2541" i="1"/>
  <c r="L2541" i="1"/>
  <c r="R2540" i="1"/>
  <c r="M2540" i="1"/>
  <c r="L2540" i="1"/>
  <c r="R2539" i="1"/>
  <c r="M2539" i="1"/>
  <c r="L2539" i="1"/>
  <c r="R2538" i="1"/>
  <c r="M2538" i="1"/>
  <c r="L2538" i="1"/>
  <c r="R2537" i="1"/>
  <c r="M2537" i="1"/>
  <c r="L2537" i="1"/>
  <c r="R2536" i="1"/>
  <c r="M2536" i="1"/>
  <c r="L2536" i="1"/>
  <c r="R2535" i="1"/>
  <c r="M2535" i="1"/>
  <c r="L2535" i="1"/>
  <c r="R2534" i="1"/>
  <c r="M2534" i="1"/>
  <c r="L2534" i="1"/>
  <c r="R2533" i="1"/>
  <c r="M2533" i="1"/>
  <c r="L2533" i="1"/>
  <c r="R2532" i="1"/>
  <c r="M2532" i="1"/>
  <c r="L2532" i="1"/>
  <c r="R2531" i="1"/>
  <c r="M2531" i="1"/>
  <c r="L2531" i="1"/>
  <c r="R2530" i="1"/>
  <c r="M2530" i="1"/>
  <c r="L2530" i="1"/>
  <c r="R2529" i="1"/>
  <c r="M2529" i="1"/>
  <c r="L2529" i="1"/>
  <c r="R2528" i="1"/>
  <c r="M2528" i="1"/>
  <c r="L2528" i="1"/>
  <c r="R2527" i="1"/>
  <c r="M2527" i="1"/>
  <c r="L2527" i="1"/>
  <c r="R2526" i="1"/>
  <c r="M2526" i="1"/>
  <c r="L2526" i="1"/>
  <c r="R2525" i="1"/>
  <c r="M2525" i="1"/>
  <c r="L2525" i="1"/>
  <c r="R2524" i="1"/>
  <c r="M2524" i="1"/>
  <c r="L2524" i="1"/>
  <c r="R2523" i="1"/>
  <c r="M2523" i="1"/>
  <c r="L2523" i="1"/>
  <c r="R2522" i="1"/>
  <c r="M2522" i="1"/>
  <c r="L2522" i="1"/>
  <c r="R2521" i="1"/>
  <c r="M2521" i="1"/>
  <c r="L2521" i="1"/>
  <c r="R2520" i="1"/>
  <c r="M2520" i="1"/>
  <c r="L2520" i="1"/>
  <c r="R2519" i="1"/>
  <c r="M2519" i="1"/>
  <c r="L2519" i="1"/>
  <c r="R2518" i="1"/>
  <c r="M2518" i="1"/>
  <c r="L2518" i="1"/>
  <c r="R2517" i="1"/>
  <c r="M2517" i="1"/>
  <c r="L2517" i="1"/>
  <c r="R2516" i="1"/>
  <c r="M2516" i="1"/>
  <c r="L2516" i="1"/>
  <c r="R2515" i="1"/>
  <c r="M2515" i="1"/>
  <c r="L2515" i="1"/>
  <c r="R2514" i="1"/>
  <c r="M2514" i="1"/>
  <c r="L2514" i="1"/>
  <c r="R2513" i="1"/>
  <c r="M2513" i="1"/>
  <c r="L2513" i="1"/>
  <c r="R2512" i="1"/>
  <c r="M2512" i="1"/>
  <c r="L2512" i="1"/>
  <c r="R2511" i="1"/>
  <c r="M2511" i="1"/>
  <c r="L2511" i="1"/>
  <c r="R2510" i="1"/>
  <c r="M2510" i="1"/>
  <c r="L2510" i="1"/>
  <c r="R2509" i="1"/>
  <c r="M2509" i="1"/>
  <c r="L2509" i="1"/>
  <c r="R2508" i="1"/>
  <c r="M2508" i="1"/>
  <c r="L2508" i="1"/>
  <c r="R2507" i="1"/>
  <c r="M2507" i="1"/>
  <c r="L2507" i="1"/>
  <c r="R2506" i="1"/>
  <c r="M2506" i="1"/>
  <c r="L2506" i="1"/>
  <c r="R2505" i="1"/>
  <c r="M2505" i="1"/>
  <c r="L2505" i="1"/>
  <c r="R2504" i="1"/>
  <c r="M2504" i="1"/>
  <c r="L2504" i="1"/>
  <c r="R2503" i="1"/>
  <c r="M2503" i="1"/>
  <c r="L2503" i="1"/>
  <c r="R2502" i="1"/>
  <c r="M2502" i="1"/>
  <c r="L2502" i="1"/>
  <c r="R2501" i="1"/>
  <c r="M2501" i="1"/>
  <c r="L2501" i="1"/>
  <c r="R2500" i="1"/>
  <c r="M2500" i="1"/>
  <c r="L2500" i="1"/>
  <c r="R2499" i="1"/>
  <c r="M2499" i="1"/>
  <c r="L2499" i="1"/>
  <c r="R2498" i="1"/>
  <c r="M2498" i="1"/>
  <c r="L2498" i="1"/>
  <c r="R2497" i="1"/>
  <c r="M2497" i="1"/>
  <c r="L2497" i="1"/>
  <c r="R2496" i="1"/>
  <c r="M2496" i="1"/>
  <c r="L2496" i="1"/>
  <c r="R2495" i="1"/>
  <c r="M2495" i="1"/>
  <c r="L2495" i="1"/>
  <c r="R2494" i="1"/>
  <c r="M2494" i="1"/>
  <c r="L2494" i="1"/>
  <c r="R2493" i="1"/>
  <c r="M2493" i="1"/>
  <c r="L2493" i="1"/>
  <c r="R2492" i="1"/>
  <c r="M2492" i="1"/>
  <c r="L2492" i="1"/>
  <c r="R2491" i="1"/>
  <c r="M2491" i="1"/>
  <c r="L2491" i="1"/>
  <c r="R2490" i="1"/>
  <c r="M2490" i="1"/>
  <c r="L2490" i="1"/>
  <c r="R2489" i="1"/>
  <c r="M2489" i="1"/>
  <c r="L2489" i="1"/>
  <c r="R2488" i="1"/>
  <c r="R2487" i="1"/>
  <c r="L2487" i="1"/>
  <c r="R2486" i="1"/>
  <c r="M2486" i="1"/>
  <c r="L2486" i="1"/>
  <c r="R2485" i="1"/>
  <c r="M2485" i="1"/>
  <c r="L2485" i="1"/>
  <c r="R2484" i="1"/>
  <c r="M2484" i="1"/>
  <c r="L2484" i="1"/>
  <c r="R2483" i="1"/>
  <c r="M2483" i="1"/>
  <c r="L2483" i="1"/>
  <c r="R2482" i="1"/>
  <c r="M2482" i="1"/>
  <c r="L2482" i="1"/>
  <c r="R2481" i="1"/>
  <c r="M2481" i="1"/>
  <c r="L2481" i="1"/>
  <c r="R2480" i="1"/>
  <c r="M2480" i="1"/>
  <c r="L2480" i="1"/>
  <c r="R2479" i="1"/>
  <c r="M2479" i="1"/>
  <c r="L2479" i="1"/>
  <c r="R2478" i="1"/>
  <c r="M2478" i="1"/>
  <c r="L2478" i="1"/>
  <c r="K2478" i="1"/>
  <c r="M2477" i="1" s="1"/>
  <c r="J2478" i="1"/>
  <c r="R2477" i="1"/>
  <c r="J2477" i="1"/>
  <c r="L2476" i="1" s="1"/>
  <c r="R2476" i="1"/>
  <c r="M2476" i="1"/>
  <c r="R2475" i="1"/>
  <c r="M2475" i="1"/>
  <c r="L2475" i="1"/>
  <c r="R2474" i="1"/>
  <c r="M2474" i="1"/>
  <c r="L2474" i="1"/>
  <c r="R2473" i="1"/>
  <c r="M2473" i="1"/>
  <c r="L2473" i="1"/>
  <c r="R2472" i="1"/>
  <c r="M2472" i="1"/>
  <c r="L2472" i="1"/>
  <c r="R2471" i="1"/>
  <c r="M2471" i="1"/>
  <c r="L2471" i="1"/>
  <c r="K2471" i="1"/>
  <c r="J2471" i="1"/>
  <c r="R2470" i="1"/>
  <c r="R2469" i="1"/>
  <c r="M2469" i="1"/>
  <c r="L2469" i="1"/>
  <c r="R2468" i="1"/>
  <c r="M2468" i="1"/>
  <c r="L2468" i="1"/>
  <c r="R2467" i="1"/>
  <c r="M2467" i="1"/>
  <c r="L2467" i="1"/>
  <c r="R2466" i="1"/>
  <c r="M2466" i="1"/>
  <c r="L2466" i="1"/>
  <c r="R2465" i="1"/>
  <c r="M2465" i="1"/>
  <c r="L2465" i="1"/>
  <c r="R2464" i="1"/>
  <c r="M2464" i="1"/>
  <c r="L2464" i="1"/>
  <c r="R2463" i="1"/>
  <c r="M2463" i="1"/>
  <c r="L2463" i="1"/>
  <c r="R2462" i="1"/>
  <c r="M2462" i="1"/>
  <c r="L2462" i="1"/>
  <c r="R2461" i="1"/>
  <c r="R2460" i="1"/>
  <c r="M2460" i="1"/>
  <c r="L2460" i="1"/>
  <c r="M2459" i="1" s="1"/>
  <c r="R2459" i="1"/>
  <c r="L2459" i="1"/>
  <c r="M2458" i="1" s="1"/>
  <c r="R2458" i="1"/>
  <c r="L2458" i="1"/>
  <c r="R2457" i="1"/>
  <c r="M2457" i="1"/>
  <c r="L2457" i="1"/>
  <c r="R2456" i="1"/>
  <c r="M2456" i="1"/>
  <c r="L2456" i="1"/>
  <c r="R2455" i="1"/>
  <c r="R2454" i="1"/>
  <c r="M2454" i="1"/>
  <c r="L2454" i="1"/>
  <c r="R2453" i="1"/>
  <c r="M2453" i="1"/>
  <c r="L2453" i="1"/>
  <c r="R2452" i="1"/>
  <c r="M2452" i="1"/>
  <c r="L2452" i="1"/>
  <c r="R2451" i="1"/>
  <c r="R2450" i="1"/>
  <c r="M2450" i="1"/>
  <c r="L2450" i="1"/>
  <c r="R2449" i="1"/>
  <c r="M2449" i="1"/>
  <c r="L2449" i="1"/>
  <c r="R2448" i="1"/>
  <c r="M2448" i="1"/>
  <c r="L2448" i="1"/>
  <c r="R2447" i="1"/>
  <c r="R2446" i="1"/>
  <c r="M2446" i="1"/>
  <c r="L2446" i="1"/>
  <c r="R2445" i="1"/>
  <c r="M2445" i="1"/>
  <c r="L2445" i="1"/>
  <c r="R2444" i="1"/>
  <c r="M2444" i="1"/>
  <c r="L2444" i="1"/>
  <c r="R2443" i="1"/>
  <c r="M2443" i="1"/>
  <c r="L2443" i="1"/>
  <c r="R2442" i="1"/>
  <c r="R2441" i="1"/>
  <c r="M2441" i="1"/>
  <c r="L2441" i="1"/>
  <c r="R2440" i="1"/>
  <c r="R2439" i="1"/>
  <c r="M2439" i="1"/>
  <c r="L2439" i="1"/>
  <c r="R2438" i="1"/>
  <c r="R2437" i="1"/>
  <c r="M2437" i="1"/>
  <c r="L2437" i="1"/>
  <c r="R2436" i="1"/>
  <c r="R2435" i="1"/>
  <c r="M2435" i="1"/>
  <c r="L2435" i="1"/>
  <c r="R2434" i="1"/>
  <c r="M2434" i="1"/>
  <c r="L2434" i="1"/>
  <c r="R2433" i="1"/>
  <c r="M2433" i="1"/>
  <c r="L2433" i="1"/>
  <c r="R2432" i="1"/>
  <c r="M2432" i="1"/>
  <c r="L2432" i="1"/>
  <c r="R2431" i="1"/>
  <c r="M2431" i="1"/>
  <c r="L2431" i="1"/>
  <c r="R2430" i="1"/>
  <c r="M2430" i="1"/>
  <c r="L2430" i="1"/>
  <c r="R2429" i="1"/>
  <c r="R2428" i="1"/>
  <c r="M2428" i="1"/>
  <c r="L2428" i="1"/>
  <c r="R2427" i="1"/>
  <c r="R2426" i="1"/>
  <c r="M2426" i="1"/>
  <c r="L2426" i="1"/>
  <c r="R2425" i="1"/>
  <c r="M2425" i="1"/>
  <c r="L2425" i="1"/>
  <c r="R2424" i="1"/>
  <c r="L2424" i="1"/>
  <c r="R2423" i="1"/>
  <c r="M2423" i="1"/>
  <c r="L2423" i="1"/>
  <c r="R2422" i="1"/>
  <c r="M2422" i="1"/>
  <c r="L2422" i="1"/>
  <c r="R2421" i="1"/>
  <c r="M2421" i="1"/>
  <c r="L2421" i="1"/>
  <c r="R2420" i="1"/>
  <c r="M2420" i="1"/>
  <c r="L2420" i="1"/>
  <c r="R2419" i="1"/>
  <c r="R2418" i="1"/>
  <c r="M2418" i="1"/>
  <c r="L2418" i="1"/>
  <c r="R2417" i="1"/>
  <c r="M2417" i="1"/>
  <c r="L2417" i="1"/>
  <c r="R2416" i="1"/>
  <c r="M2416" i="1"/>
  <c r="L2416" i="1"/>
  <c r="R2415" i="1"/>
  <c r="M2415" i="1"/>
  <c r="L2415" i="1"/>
  <c r="R2414" i="1"/>
  <c r="M2414" i="1"/>
  <c r="L2414" i="1"/>
  <c r="R2413" i="1"/>
  <c r="M2413" i="1"/>
  <c r="L2413" i="1"/>
  <c r="R2412" i="1"/>
  <c r="M2412" i="1"/>
  <c r="L2412" i="1"/>
  <c r="R2411" i="1"/>
  <c r="M2411" i="1"/>
  <c r="L2411" i="1"/>
  <c r="R2410" i="1"/>
  <c r="M2410" i="1"/>
  <c r="L2410" i="1"/>
  <c r="R2409" i="1"/>
  <c r="M2409" i="1"/>
  <c r="L2409" i="1"/>
  <c r="R2408" i="1"/>
  <c r="M2408" i="1"/>
  <c r="L2408" i="1"/>
  <c r="R2407" i="1"/>
  <c r="M2407" i="1"/>
  <c r="L2407" i="1"/>
  <c r="R2406" i="1"/>
  <c r="M2406" i="1"/>
  <c r="L2406" i="1"/>
  <c r="R2405" i="1"/>
  <c r="M2405" i="1"/>
  <c r="L2405" i="1"/>
  <c r="R2404" i="1"/>
  <c r="M2404" i="1"/>
  <c r="L2404" i="1"/>
  <c r="R2403" i="1"/>
  <c r="M2403" i="1"/>
  <c r="L2403" i="1"/>
  <c r="K2403" i="1"/>
  <c r="M2402" i="1" s="1"/>
  <c r="J2403" i="1"/>
  <c r="R2402" i="1"/>
  <c r="L2402" i="1"/>
  <c r="K2402" i="1"/>
  <c r="L2401" i="1" s="1"/>
  <c r="J2402" i="1"/>
  <c r="R2401" i="1"/>
  <c r="K2401" i="1"/>
  <c r="J2401" i="1"/>
  <c r="R2400" i="1"/>
  <c r="K2400" i="1"/>
  <c r="L2399" i="1" s="1"/>
  <c r="J2400" i="1"/>
  <c r="R2399" i="1"/>
  <c r="R2398" i="1"/>
  <c r="M2398" i="1"/>
  <c r="L2398" i="1"/>
  <c r="R2397" i="1"/>
  <c r="M2397" i="1"/>
  <c r="L2397" i="1"/>
  <c r="R2396" i="1"/>
  <c r="M2396" i="1"/>
  <c r="L2396" i="1"/>
  <c r="R2395" i="1"/>
  <c r="M2395" i="1"/>
  <c r="L2395" i="1"/>
  <c r="R2394" i="1"/>
  <c r="M2394" i="1"/>
  <c r="L2394" i="1"/>
  <c r="R2393" i="1"/>
  <c r="M2393" i="1"/>
  <c r="L2393" i="1"/>
  <c r="R2392" i="1"/>
  <c r="M2392" i="1"/>
  <c r="L2392" i="1"/>
  <c r="R2391" i="1"/>
  <c r="M2391" i="1"/>
  <c r="L2391" i="1"/>
  <c r="R2390" i="1"/>
  <c r="M2390" i="1"/>
  <c r="L2390" i="1"/>
  <c r="R2389" i="1"/>
  <c r="M2389" i="1"/>
  <c r="L2389" i="1"/>
  <c r="R2388" i="1"/>
  <c r="M2388" i="1"/>
  <c r="L2388" i="1"/>
  <c r="R2387" i="1"/>
  <c r="M2387" i="1"/>
  <c r="L2387" i="1"/>
  <c r="R2386" i="1"/>
  <c r="M2386" i="1"/>
  <c r="R2385" i="1"/>
  <c r="R2384" i="1"/>
  <c r="M2384" i="1"/>
  <c r="L2384" i="1"/>
  <c r="R2383" i="1"/>
  <c r="M2383" i="1"/>
  <c r="L2383" i="1"/>
  <c r="R2382" i="1"/>
  <c r="M2382" i="1"/>
  <c r="L2382" i="1"/>
  <c r="R2381" i="1"/>
  <c r="M2381" i="1"/>
  <c r="L2381" i="1"/>
  <c r="R2380" i="1"/>
  <c r="M2380" i="1"/>
  <c r="L2380" i="1"/>
  <c r="R2379" i="1"/>
  <c r="M2379" i="1"/>
  <c r="L2379" i="1"/>
  <c r="R2378" i="1"/>
  <c r="M2378" i="1"/>
  <c r="L2378" i="1"/>
  <c r="R2377" i="1"/>
  <c r="M2377" i="1"/>
  <c r="L2377" i="1"/>
  <c r="R2376" i="1"/>
  <c r="M2376" i="1"/>
  <c r="L2376" i="1"/>
  <c r="R2375" i="1"/>
  <c r="M2375" i="1"/>
  <c r="L2375" i="1"/>
  <c r="R2374" i="1"/>
  <c r="M2374" i="1"/>
  <c r="L2374" i="1"/>
  <c r="R2373" i="1"/>
  <c r="M2373" i="1"/>
  <c r="L2373" i="1"/>
  <c r="R2372" i="1"/>
  <c r="M2372" i="1"/>
  <c r="L2372" i="1"/>
  <c r="R2371" i="1"/>
  <c r="L2371" i="1"/>
  <c r="R2370" i="1"/>
  <c r="L2370" i="1"/>
  <c r="R2369" i="1"/>
  <c r="L2369" i="1"/>
  <c r="R2368" i="1"/>
  <c r="L2368" i="1"/>
  <c r="R2367" i="1"/>
  <c r="L2367" i="1"/>
  <c r="R2366" i="1"/>
  <c r="L2366" i="1"/>
  <c r="R2365" i="1"/>
  <c r="L2365" i="1"/>
  <c r="R2364" i="1"/>
  <c r="M2364" i="1"/>
  <c r="L2364" i="1"/>
  <c r="R2363" i="1"/>
  <c r="M2363" i="1"/>
  <c r="L2363" i="1"/>
  <c r="R2362" i="1"/>
  <c r="M2362" i="1"/>
  <c r="L2362" i="1"/>
  <c r="R2361" i="1"/>
  <c r="M2361" i="1"/>
  <c r="L2361" i="1"/>
  <c r="R2360" i="1"/>
  <c r="M2360" i="1"/>
  <c r="L2360" i="1"/>
  <c r="R2359" i="1"/>
  <c r="M2359" i="1"/>
  <c r="L2359" i="1"/>
  <c r="R2358" i="1"/>
  <c r="M2358" i="1"/>
  <c r="L2358" i="1"/>
  <c r="R2357" i="1"/>
  <c r="M2357" i="1"/>
  <c r="L2357" i="1"/>
  <c r="R2356" i="1"/>
  <c r="M2356" i="1"/>
  <c r="L2356" i="1"/>
  <c r="R2355" i="1"/>
  <c r="M2355" i="1"/>
  <c r="L2355" i="1"/>
  <c r="R2354" i="1"/>
  <c r="M2354" i="1"/>
  <c r="L2354" i="1"/>
  <c r="R2353" i="1"/>
  <c r="M2353" i="1"/>
  <c r="L2353" i="1"/>
  <c r="R2352" i="1"/>
  <c r="R2351" i="1"/>
  <c r="M2351" i="1"/>
  <c r="L2351" i="1"/>
  <c r="R2350" i="1"/>
  <c r="R2349" i="1"/>
  <c r="R2348" i="1"/>
  <c r="M2348" i="1"/>
  <c r="L2348" i="1"/>
  <c r="R2347" i="1"/>
  <c r="M2347" i="1"/>
  <c r="L2347" i="1"/>
  <c r="R2346" i="1"/>
  <c r="M2346" i="1"/>
  <c r="L2346" i="1"/>
  <c r="R2345" i="1"/>
  <c r="M2345" i="1"/>
  <c r="L2345" i="1"/>
  <c r="R2344" i="1"/>
  <c r="M2344" i="1"/>
  <c r="L2344" i="1"/>
  <c r="R2343" i="1"/>
  <c r="M2343" i="1"/>
  <c r="L2343" i="1"/>
  <c r="R2342" i="1"/>
  <c r="M2342" i="1"/>
  <c r="L2342" i="1"/>
  <c r="R2341" i="1"/>
  <c r="M2341" i="1"/>
  <c r="L2341" i="1"/>
  <c r="R2340" i="1"/>
  <c r="M2340" i="1"/>
  <c r="L2340" i="1"/>
  <c r="R2339" i="1"/>
  <c r="M2339" i="1"/>
  <c r="L2339" i="1"/>
  <c r="R2338" i="1"/>
  <c r="M2338" i="1"/>
  <c r="L2338" i="1"/>
  <c r="R2337" i="1"/>
  <c r="M2337" i="1"/>
  <c r="L2337" i="1"/>
  <c r="R2336" i="1"/>
  <c r="M2336" i="1"/>
  <c r="L2336" i="1"/>
  <c r="R2335" i="1"/>
  <c r="M2335" i="1"/>
  <c r="L2335" i="1"/>
  <c r="R2334" i="1"/>
  <c r="M2334" i="1"/>
  <c r="L2334" i="1"/>
  <c r="R2333" i="1"/>
  <c r="M2333" i="1"/>
  <c r="L2333" i="1"/>
  <c r="R2332" i="1"/>
  <c r="M2332" i="1"/>
  <c r="L2332" i="1"/>
  <c r="R2331" i="1"/>
  <c r="M2331" i="1"/>
  <c r="L2331" i="1"/>
  <c r="R2330" i="1"/>
  <c r="M2330" i="1"/>
  <c r="L2330" i="1"/>
  <c r="R2329" i="1"/>
  <c r="M2329" i="1"/>
  <c r="L2329" i="1"/>
  <c r="R2328" i="1"/>
  <c r="M2328" i="1"/>
  <c r="L2328" i="1"/>
  <c r="R2327" i="1"/>
  <c r="M2327" i="1"/>
  <c r="L2327" i="1"/>
  <c r="R2326" i="1"/>
  <c r="M2326" i="1"/>
  <c r="L2326" i="1"/>
  <c r="R2325" i="1"/>
  <c r="M2325" i="1"/>
  <c r="L2325" i="1"/>
  <c r="R2324" i="1"/>
  <c r="M2324" i="1"/>
  <c r="L2324" i="1"/>
  <c r="R2323" i="1"/>
  <c r="M2323" i="1"/>
  <c r="L2323" i="1"/>
  <c r="R2322" i="1"/>
  <c r="M2322" i="1"/>
  <c r="L2322" i="1"/>
  <c r="R2321" i="1"/>
  <c r="M2321" i="1"/>
  <c r="L2321" i="1"/>
  <c r="R2320" i="1"/>
  <c r="M2320" i="1"/>
  <c r="L2320" i="1"/>
  <c r="R2319" i="1"/>
  <c r="M2319" i="1"/>
  <c r="L2319" i="1"/>
  <c r="R2318" i="1"/>
  <c r="M2318" i="1"/>
  <c r="L2318" i="1"/>
  <c r="R2317" i="1"/>
  <c r="M2317" i="1"/>
  <c r="L2317" i="1"/>
  <c r="R2316" i="1"/>
  <c r="M2316" i="1"/>
  <c r="L2316" i="1"/>
  <c r="R2315" i="1"/>
  <c r="M2315" i="1"/>
  <c r="L2315" i="1"/>
  <c r="R2314" i="1"/>
  <c r="M2314" i="1"/>
  <c r="L2314" i="1"/>
  <c r="R2313" i="1"/>
  <c r="M2313" i="1"/>
  <c r="L2313" i="1"/>
  <c r="R2312" i="1"/>
  <c r="M2312" i="1"/>
  <c r="L2312" i="1"/>
  <c r="R2311" i="1"/>
  <c r="M2311" i="1"/>
  <c r="L2311" i="1"/>
  <c r="R2310" i="1"/>
  <c r="M2310" i="1"/>
  <c r="L2310" i="1"/>
  <c r="R2309" i="1"/>
  <c r="M2309" i="1"/>
  <c r="L2309" i="1"/>
  <c r="R2308" i="1"/>
  <c r="M2308" i="1"/>
  <c r="L2308" i="1"/>
  <c r="R2307" i="1"/>
  <c r="M2307" i="1"/>
  <c r="L2307" i="1"/>
  <c r="R2306" i="1"/>
  <c r="M2306" i="1"/>
  <c r="L2306" i="1"/>
  <c r="R2305" i="1"/>
  <c r="M2305" i="1"/>
  <c r="L2305" i="1"/>
  <c r="R2304" i="1"/>
  <c r="M2304" i="1"/>
  <c r="L2304" i="1"/>
  <c r="R2303" i="1"/>
  <c r="M2303" i="1"/>
  <c r="L2303" i="1"/>
  <c r="R2302" i="1"/>
  <c r="M2302" i="1"/>
  <c r="L2302" i="1"/>
  <c r="R2301" i="1"/>
  <c r="M2301" i="1"/>
  <c r="L2301" i="1"/>
  <c r="R2300" i="1"/>
  <c r="M2300" i="1"/>
  <c r="L2300" i="1"/>
  <c r="R2299" i="1"/>
  <c r="M2299" i="1"/>
  <c r="L2299" i="1"/>
  <c r="R2298" i="1"/>
  <c r="M2298" i="1"/>
  <c r="L2298" i="1"/>
  <c r="R2297" i="1"/>
  <c r="M2297" i="1"/>
  <c r="L2297" i="1"/>
  <c r="R2296" i="1"/>
  <c r="M2296" i="1"/>
  <c r="L2296" i="1"/>
  <c r="R2295" i="1"/>
  <c r="M2295" i="1"/>
  <c r="L2295" i="1"/>
  <c r="R2294" i="1"/>
  <c r="M2294" i="1"/>
  <c r="L2294" i="1"/>
  <c r="R2293" i="1"/>
  <c r="M2293" i="1"/>
  <c r="L2293" i="1"/>
  <c r="R2292" i="1"/>
  <c r="M2292" i="1"/>
  <c r="L2292" i="1"/>
  <c r="R2291" i="1"/>
  <c r="M2291" i="1"/>
  <c r="L2291" i="1"/>
  <c r="R2290" i="1"/>
  <c r="M2290" i="1"/>
  <c r="L2290" i="1"/>
  <c r="R2289" i="1"/>
  <c r="M2289" i="1"/>
  <c r="L2289" i="1"/>
  <c r="R2288" i="1"/>
  <c r="M2288" i="1"/>
  <c r="L2288" i="1"/>
  <c r="R2287" i="1"/>
  <c r="M2287" i="1"/>
  <c r="L2287" i="1"/>
  <c r="R2286" i="1"/>
  <c r="M2286" i="1"/>
  <c r="L2286" i="1"/>
  <c r="R2285" i="1"/>
  <c r="M2285" i="1"/>
  <c r="L2285" i="1"/>
  <c r="R2284" i="1"/>
  <c r="M2284" i="1"/>
  <c r="L2284" i="1"/>
  <c r="R2283" i="1"/>
  <c r="M2283" i="1"/>
  <c r="L2283" i="1"/>
  <c r="R2282" i="1"/>
  <c r="M2282" i="1"/>
  <c r="L2282" i="1"/>
  <c r="R2281" i="1"/>
  <c r="M2281" i="1"/>
  <c r="L2281" i="1"/>
  <c r="R2280" i="1"/>
  <c r="M2280" i="1"/>
  <c r="L2280" i="1"/>
  <c r="R2279" i="1"/>
  <c r="M2279" i="1"/>
  <c r="L2279" i="1"/>
  <c r="R2278" i="1"/>
  <c r="M2278" i="1"/>
  <c r="L2278" i="1"/>
  <c r="R2277" i="1"/>
  <c r="M2277" i="1"/>
  <c r="L2277" i="1"/>
  <c r="R2276" i="1"/>
  <c r="M2276" i="1"/>
  <c r="L2276" i="1"/>
  <c r="R2275" i="1"/>
  <c r="M2275" i="1"/>
  <c r="L2275" i="1"/>
  <c r="R2274" i="1"/>
  <c r="M2274" i="1"/>
  <c r="L2274" i="1"/>
  <c r="R2273" i="1"/>
  <c r="M2273" i="1"/>
  <c r="L2273" i="1"/>
  <c r="R2272" i="1"/>
  <c r="M2272" i="1"/>
  <c r="L2272" i="1"/>
  <c r="R2271" i="1"/>
  <c r="M2271" i="1"/>
  <c r="L2271" i="1"/>
  <c r="R2270" i="1"/>
  <c r="M2270" i="1"/>
  <c r="L2270" i="1"/>
  <c r="R2269" i="1"/>
  <c r="M2269" i="1"/>
  <c r="L2269" i="1"/>
  <c r="R2268" i="1"/>
  <c r="M2268" i="1"/>
  <c r="L2268" i="1"/>
  <c r="R2267" i="1"/>
  <c r="M2267" i="1"/>
  <c r="L2267" i="1"/>
  <c r="R2266" i="1"/>
  <c r="M2266" i="1"/>
  <c r="L2266" i="1"/>
  <c r="R2265" i="1"/>
  <c r="M2265" i="1"/>
  <c r="L2265" i="1"/>
  <c r="R2264" i="1"/>
  <c r="M2264" i="1"/>
  <c r="L2264" i="1"/>
  <c r="R2263" i="1"/>
  <c r="M2263" i="1"/>
  <c r="L2263" i="1"/>
  <c r="R2262" i="1"/>
  <c r="R2261" i="1"/>
  <c r="R2260" i="1"/>
  <c r="M2260" i="1"/>
  <c r="L2260" i="1"/>
  <c r="R2259" i="1"/>
  <c r="R2258" i="1"/>
  <c r="R2257" i="1"/>
  <c r="M2257" i="1"/>
  <c r="L2257" i="1"/>
  <c r="R2256" i="1"/>
  <c r="M2256" i="1"/>
  <c r="L2256" i="1"/>
  <c r="R2255" i="1"/>
  <c r="R2254" i="1"/>
  <c r="R2253" i="1"/>
  <c r="M2253" i="1"/>
  <c r="L2253" i="1"/>
  <c r="R2252" i="1"/>
  <c r="R2251" i="1"/>
  <c r="R2250" i="1"/>
  <c r="M2250" i="1"/>
  <c r="L2250" i="1"/>
  <c r="R2249" i="1"/>
  <c r="R2248" i="1"/>
  <c r="R2247" i="1"/>
  <c r="M2247" i="1"/>
  <c r="L2247" i="1"/>
  <c r="R2246" i="1"/>
  <c r="R2245" i="1"/>
  <c r="R2244" i="1"/>
  <c r="M2244" i="1"/>
  <c r="L2244" i="1"/>
  <c r="R2243" i="1"/>
  <c r="R2242" i="1"/>
  <c r="M2242" i="1"/>
  <c r="L2242" i="1"/>
  <c r="R2241" i="1"/>
  <c r="R2240" i="1"/>
  <c r="M2240" i="1"/>
  <c r="L2240" i="1"/>
  <c r="R2239" i="1"/>
  <c r="R2238" i="1"/>
  <c r="M2238" i="1"/>
  <c r="L2238" i="1"/>
  <c r="R2237" i="1"/>
  <c r="R2236" i="1"/>
  <c r="M2236" i="1"/>
  <c r="L2236" i="1"/>
  <c r="R2235" i="1"/>
  <c r="R2234" i="1"/>
  <c r="M2234" i="1"/>
  <c r="L2234" i="1"/>
  <c r="R2233" i="1"/>
  <c r="R2232" i="1"/>
  <c r="M2232" i="1"/>
  <c r="L2232" i="1"/>
  <c r="R2231" i="1"/>
  <c r="R2230" i="1"/>
  <c r="M2230" i="1"/>
  <c r="L2230" i="1"/>
  <c r="R2229" i="1"/>
  <c r="R2228" i="1"/>
  <c r="M2228" i="1"/>
  <c r="L2228" i="1"/>
  <c r="R2227" i="1"/>
  <c r="R2226" i="1"/>
  <c r="M2226" i="1"/>
  <c r="L2226" i="1"/>
  <c r="R2225" i="1"/>
  <c r="R2224" i="1"/>
  <c r="M2224" i="1"/>
  <c r="L2224" i="1"/>
  <c r="R2223" i="1"/>
  <c r="R2222" i="1"/>
  <c r="R2221" i="1"/>
  <c r="M2221" i="1"/>
  <c r="L2221" i="1"/>
  <c r="R2220" i="1"/>
  <c r="R2219" i="1"/>
  <c r="M2219" i="1"/>
  <c r="L2219" i="1"/>
  <c r="R2218" i="1"/>
  <c r="M2218" i="1"/>
  <c r="L2218" i="1"/>
  <c r="R2217" i="1"/>
  <c r="R2216" i="1"/>
  <c r="R2215" i="1"/>
  <c r="M2215" i="1"/>
  <c r="L2215" i="1"/>
  <c r="R2214" i="1"/>
  <c r="R2213" i="1"/>
  <c r="R2212" i="1"/>
  <c r="M2212" i="1"/>
  <c r="L2212" i="1"/>
  <c r="R2211" i="1"/>
  <c r="R2210" i="1"/>
  <c r="R2209" i="1"/>
  <c r="M2209" i="1"/>
  <c r="L2209" i="1"/>
  <c r="R2208" i="1"/>
  <c r="R2207" i="1"/>
  <c r="R2206" i="1"/>
  <c r="M2206" i="1"/>
  <c r="L2206" i="1"/>
  <c r="R2205" i="1"/>
  <c r="R2204" i="1"/>
  <c r="R2203" i="1"/>
  <c r="M2203" i="1"/>
  <c r="L2203" i="1"/>
  <c r="R2202" i="1"/>
  <c r="R2201" i="1"/>
  <c r="R2200" i="1"/>
  <c r="M2200" i="1"/>
  <c r="L2200" i="1"/>
  <c r="R2199" i="1"/>
  <c r="R2198" i="1"/>
  <c r="R2197" i="1"/>
  <c r="M2197" i="1"/>
  <c r="L2197" i="1"/>
  <c r="R2196" i="1"/>
  <c r="R2195" i="1"/>
  <c r="R2194" i="1"/>
  <c r="R2193" i="1"/>
  <c r="R2192" i="1"/>
  <c r="R2191" i="1"/>
  <c r="R2190" i="1"/>
  <c r="M2190" i="1"/>
  <c r="L2190" i="1"/>
  <c r="R2189" i="1"/>
  <c r="M2189" i="1"/>
  <c r="L2189" i="1"/>
  <c r="R2188" i="1"/>
  <c r="R2187" i="1"/>
  <c r="R2186" i="1"/>
  <c r="M2186" i="1"/>
  <c r="L2186" i="1"/>
  <c r="R2185" i="1"/>
  <c r="M2185" i="1"/>
  <c r="L2185" i="1"/>
  <c r="R2184" i="1"/>
  <c r="R2183" i="1"/>
  <c r="M2183" i="1"/>
  <c r="L2183" i="1"/>
  <c r="R2182" i="1"/>
  <c r="M2182" i="1"/>
  <c r="L2182" i="1"/>
  <c r="R2181" i="1"/>
  <c r="R2180" i="1"/>
  <c r="M2180" i="1"/>
  <c r="L2180" i="1"/>
  <c r="R2179" i="1"/>
  <c r="M2179" i="1"/>
  <c r="L2179" i="1"/>
  <c r="R2178" i="1"/>
  <c r="R2177" i="1"/>
  <c r="M2177" i="1"/>
  <c r="L2177" i="1"/>
  <c r="R2176" i="1"/>
  <c r="M2176" i="1"/>
  <c r="L2176" i="1"/>
  <c r="R2175" i="1"/>
  <c r="R2174" i="1"/>
  <c r="M2174" i="1"/>
  <c r="L2174" i="1"/>
  <c r="R2173" i="1"/>
  <c r="M2173" i="1"/>
  <c r="L2173" i="1"/>
  <c r="R2172" i="1"/>
  <c r="R2171" i="1"/>
  <c r="M2171" i="1"/>
  <c r="L2171" i="1"/>
  <c r="R2170" i="1"/>
  <c r="M2170" i="1"/>
  <c r="L2170" i="1"/>
  <c r="R2169" i="1"/>
  <c r="R2168" i="1"/>
  <c r="R2167" i="1"/>
  <c r="M2167" i="1"/>
  <c r="L2167" i="1"/>
  <c r="R2166" i="1"/>
  <c r="M2166" i="1"/>
  <c r="L2166" i="1"/>
  <c r="R2165" i="1"/>
  <c r="M2165" i="1"/>
  <c r="L2165" i="1"/>
  <c r="R2164" i="1"/>
  <c r="M2164" i="1"/>
  <c r="L2164" i="1"/>
  <c r="R2163" i="1"/>
  <c r="R2162" i="1"/>
  <c r="R2161" i="1"/>
  <c r="M2161" i="1"/>
  <c r="L2161" i="1"/>
  <c r="R2160" i="1"/>
  <c r="M2160" i="1"/>
  <c r="L2160" i="1"/>
  <c r="R2159" i="1"/>
  <c r="R2158" i="1"/>
  <c r="M2158" i="1"/>
  <c r="L2158" i="1"/>
  <c r="R2157" i="1"/>
  <c r="M2157" i="1"/>
  <c r="L2157" i="1"/>
  <c r="R2156" i="1"/>
  <c r="R2155" i="1"/>
  <c r="M2155" i="1"/>
  <c r="L2155" i="1"/>
  <c r="R2154" i="1"/>
  <c r="M2154" i="1"/>
  <c r="L2154" i="1"/>
  <c r="R2153" i="1"/>
  <c r="R2152" i="1"/>
  <c r="M2152" i="1"/>
  <c r="L2152" i="1"/>
  <c r="R2151" i="1"/>
  <c r="M2151" i="1"/>
  <c r="L2151" i="1"/>
  <c r="R2150" i="1"/>
  <c r="R2149" i="1"/>
  <c r="M2149" i="1"/>
  <c r="L2149" i="1"/>
  <c r="R2148" i="1"/>
  <c r="M2148" i="1"/>
  <c r="L2148" i="1"/>
  <c r="R2147" i="1"/>
  <c r="R2146" i="1"/>
  <c r="M2146" i="1"/>
  <c r="L2146" i="1"/>
  <c r="R2145" i="1"/>
  <c r="M2145" i="1"/>
  <c r="L2145" i="1"/>
  <c r="R2144" i="1"/>
  <c r="R2143" i="1"/>
  <c r="M2143" i="1"/>
  <c r="L2143" i="1"/>
  <c r="R2142" i="1"/>
  <c r="M2142" i="1"/>
  <c r="L2142" i="1"/>
  <c r="R2141" i="1"/>
  <c r="R2140" i="1"/>
  <c r="M2140" i="1"/>
  <c r="L2140" i="1"/>
  <c r="R2139" i="1"/>
  <c r="M2139" i="1"/>
  <c r="L2139" i="1"/>
  <c r="R2138" i="1"/>
  <c r="R2137" i="1"/>
  <c r="M2137" i="1"/>
  <c r="L2137" i="1"/>
  <c r="R2136" i="1"/>
  <c r="M2136" i="1"/>
  <c r="L2136" i="1"/>
  <c r="R2135" i="1"/>
  <c r="R2134" i="1"/>
  <c r="M2134" i="1"/>
  <c r="L2134" i="1"/>
  <c r="R2133" i="1"/>
  <c r="M2133" i="1"/>
  <c r="L2133" i="1"/>
  <c r="R2132" i="1"/>
  <c r="R2131" i="1"/>
  <c r="M2131" i="1"/>
  <c r="L2131" i="1"/>
  <c r="R2130" i="1"/>
  <c r="M2130" i="1"/>
  <c r="L2130" i="1"/>
  <c r="R2129" i="1"/>
  <c r="R2128" i="1"/>
  <c r="M2128" i="1"/>
  <c r="L2128" i="1"/>
  <c r="R2127" i="1"/>
  <c r="M2127" i="1"/>
  <c r="L2127" i="1"/>
  <c r="R2126" i="1"/>
  <c r="R2125" i="1"/>
  <c r="M2125" i="1"/>
  <c r="L2125" i="1"/>
  <c r="R2124" i="1"/>
  <c r="M2124" i="1"/>
  <c r="L2124" i="1"/>
  <c r="R2123" i="1"/>
  <c r="R2122" i="1"/>
  <c r="M2122" i="1"/>
  <c r="L2122" i="1"/>
  <c r="R2121" i="1"/>
  <c r="M2121" i="1"/>
  <c r="L2121" i="1"/>
  <c r="R2120" i="1"/>
  <c r="R2119" i="1"/>
  <c r="M2119" i="1"/>
  <c r="L2119" i="1"/>
  <c r="R2118" i="1"/>
  <c r="M2118" i="1"/>
  <c r="L2118" i="1"/>
  <c r="R2117" i="1"/>
  <c r="R2116" i="1"/>
  <c r="M2116" i="1"/>
  <c r="L2116" i="1"/>
  <c r="R2115" i="1"/>
  <c r="M2115" i="1"/>
  <c r="L2115" i="1"/>
  <c r="R2114" i="1"/>
  <c r="R2113" i="1"/>
  <c r="M2113" i="1"/>
  <c r="L2113" i="1"/>
  <c r="R2112" i="1"/>
  <c r="M2112" i="1"/>
  <c r="L2112" i="1"/>
  <c r="R2111" i="1"/>
  <c r="R2110" i="1"/>
  <c r="M2110" i="1"/>
  <c r="L2110" i="1"/>
  <c r="R2109" i="1"/>
  <c r="M2109" i="1"/>
  <c r="L2109" i="1"/>
  <c r="R2108" i="1"/>
  <c r="R2107" i="1"/>
  <c r="M2107" i="1"/>
  <c r="L2107" i="1"/>
  <c r="R2106" i="1"/>
  <c r="M2106" i="1"/>
  <c r="L2106" i="1"/>
  <c r="R2105" i="1"/>
  <c r="R2104" i="1"/>
  <c r="M2104" i="1"/>
  <c r="L2104" i="1"/>
  <c r="R2103" i="1"/>
  <c r="M2103" i="1"/>
  <c r="L2103" i="1"/>
  <c r="R2102" i="1"/>
  <c r="M2102" i="1"/>
  <c r="L2102" i="1"/>
  <c r="R2101" i="1"/>
  <c r="M2101" i="1"/>
  <c r="L2101" i="1"/>
  <c r="R2100" i="1"/>
  <c r="M2100" i="1"/>
  <c r="L2100" i="1"/>
  <c r="R2099" i="1"/>
  <c r="M2099" i="1"/>
  <c r="L2099" i="1"/>
  <c r="R2098" i="1"/>
  <c r="R2097" i="1"/>
  <c r="R2096" i="1"/>
  <c r="R2095" i="1"/>
  <c r="R2094" i="1"/>
  <c r="R2093" i="1"/>
  <c r="M2093" i="1"/>
  <c r="L2093" i="1"/>
  <c r="R2092" i="1"/>
  <c r="M2092" i="1"/>
  <c r="L2092" i="1"/>
  <c r="R2091" i="1"/>
  <c r="R2090" i="1"/>
  <c r="M2090" i="1"/>
  <c r="L2090" i="1"/>
  <c r="R2089" i="1"/>
  <c r="M2089" i="1"/>
  <c r="L2089" i="1"/>
  <c r="R2088" i="1"/>
  <c r="R2087" i="1"/>
  <c r="R2086" i="1"/>
  <c r="R2085" i="1"/>
  <c r="R2084" i="1"/>
  <c r="M2084" i="1"/>
  <c r="L2084" i="1"/>
  <c r="R2083" i="1"/>
  <c r="M2083" i="1"/>
  <c r="L2083" i="1"/>
  <c r="R2082" i="1"/>
  <c r="R2081" i="1"/>
  <c r="M2081" i="1"/>
  <c r="L2081" i="1"/>
  <c r="R2080" i="1"/>
  <c r="M2080" i="1"/>
  <c r="L2080" i="1"/>
  <c r="R2079" i="1"/>
  <c r="R2078" i="1"/>
  <c r="M2078" i="1"/>
  <c r="L2078" i="1"/>
  <c r="R2077" i="1"/>
  <c r="M2077" i="1"/>
  <c r="L2077" i="1"/>
  <c r="R2076" i="1"/>
  <c r="R2075" i="1"/>
  <c r="M2075" i="1"/>
  <c r="L2075" i="1"/>
  <c r="R2074" i="1"/>
  <c r="M2074" i="1"/>
  <c r="L2074" i="1"/>
  <c r="R2073" i="1"/>
  <c r="R2072" i="1"/>
  <c r="M2072" i="1"/>
  <c r="L2072" i="1"/>
  <c r="R2071" i="1"/>
  <c r="M2071" i="1"/>
  <c r="L2071" i="1"/>
  <c r="R2070" i="1"/>
  <c r="R2069" i="1"/>
  <c r="R2068" i="1"/>
  <c r="R2067" i="1"/>
  <c r="R2066" i="1"/>
  <c r="M2066" i="1"/>
  <c r="L2066" i="1"/>
  <c r="R2065" i="1"/>
  <c r="M2065" i="1"/>
  <c r="L2065" i="1"/>
  <c r="R2064" i="1"/>
  <c r="R2063" i="1"/>
  <c r="M2063" i="1"/>
  <c r="L2063" i="1"/>
  <c r="R2062" i="1"/>
  <c r="M2062" i="1"/>
  <c r="L2062" i="1"/>
  <c r="R2061" i="1"/>
  <c r="R2060" i="1"/>
  <c r="R2059" i="1"/>
  <c r="M2059" i="1"/>
  <c r="L2059" i="1"/>
  <c r="R2058" i="1"/>
  <c r="M2058" i="1"/>
  <c r="L2058" i="1"/>
  <c r="R2057" i="1"/>
  <c r="R2056" i="1"/>
  <c r="M2056" i="1"/>
  <c r="L2056" i="1"/>
  <c r="R2055" i="1"/>
  <c r="M2055" i="1"/>
  <c r="L2055" i="1"/>
  <c r="R2054" i="1"/>
  <c r="R2053" i="1"/>
  <c r="M2053" i="1"/>
  <c r="L2053" i="1"/>
  <c r="R2052" i="1"/>
  <c r="M2052" i="1"/>
  <c r="L2052" i="1"/>
  <c r="R2051" i="1"/>
  <c r="R2050" i="1"/>
  <c r="M2050" i="1"/>
  <c r="L2050" i="1"/>
  <c r="R2049" i="1"/>
  <c r="M2049" i="1"/>
  <c r="L2049" i="1"/>
  <c r="R2048" i="1"/>
  <c r="R2047" i="1"/>
  <c r="M2047" i="1"/>
  <c r="L2047" i="1"/>
  <c r="R2046" i="1"/>
  <c r="M2046" i="1"/>
  <c r="L2046" i="1"/>
  <c r="R2045" i="1"/>
  <c r="R2044" i="1"/>
  <c r="M2044" i="1"/>
  <c r="L2044" i="1"/>
  <c r="R2043" i="1"/>
  <c r="M2043" i="1"/>
  <c r="L2043" i="1"/>
  <c r="R2042" i="1"/>
  <c r="R2041" i="1"/>
  <c r="M2041" i="1"/>
  <c r="L2041" i="1"/>
  <c r="R2040" i="1"/>
  <c r="M2040" i="1"/>
  <c r="L2040" i="1"/>
  <c r="R2039" i="1"/>
  <c r="R2038" i="1"/>
  <c r="M2038" i="1"/>
  <c r="L2038" i="1"/>
  <c r="R2037" i="1"/>
  <c r="M2037" i="1"/>
  <c r="L2037" i="1"/>
  <c r="R2036" i="1"/>
  <c r="R2035" i="1"/>
  <c r="M2035" i="1"/>
  <c r="L2035" i="1"/>
  <c r="R2034" i="1"/>
  <c r="M2034" i="1"/>
  <c r="L2034" i="1"/>
  <c r="R2033" i="1"/>
  <c r="R2032" i="1"/>
  <c r="M2032" i="1"/>
  <c r="L2032" i="1"/>
  <c r="R2031" i="1"/>
  <c r="M2031" i="1"/>
  <c r="L2031" i="1"/>
  <c r="R2030" i="1"/>
  <c r="R2029" i="1"/>
  <c r="M2029" i="1"/>
  <c r="L2029" i="1"/>
  <c r="R2028" i="1"/>
  <c r="M2028" i="1"/>
  <c r="L2028" i="1"/>
  <c r="R2027" i="1"/>
  <c r="R2026" i="1"/>
  <c r="M2026" i="1"/>
  <c r="L2026" i="1"/>
  <c r="R2025" i="1"/>
  <c r="M2025" i="1"/>
  <c r="L2025" i="1"/>
  <c r="R2024" i="1"/>
  <c r="R2023" i="1"/>
  <c r="M2023" i="1"/>
  <c r="L2023" i="1"/>
  <c r="R2022" i="1"/>
  <c r="M2022" i="1"/>
  <c r="L2022" i="1"/>
  <c r="R2021" i="1"/>
  <c r="R2020" i="1"/>
  <c r="M2020" i="1"/>
  <c r="L2020" i="1"/>
  <c r="R2019" i="1"/>
  <c r="M2019" i="1"/>
  <c r="L2019" i="1"/>
  <c r="R2018" i="1"/>
  <c r="R2017" i="1"/>
  <c r="M2017" i="1"/>
  <c r="L2017" i="1"/>
  <c r="R2016" i="1"/>
  <c r="M2016" i="1"/>
  <c r="L2016" i="1"/>
  <c r="R2015" i="1"/>
  <c r="R2014" i="1"/>
  <c r="M2014" i="1"/>
  <c r="L2014" i="1"/>
  <c r="R2013" i="1"/>
  <c r="M2013" i="1"/>
  <c r="L2013" i="1"/>
  <c r="R2012" i="1"/>
  <c r="R2011" i="1"/>
  <c r="M2011" i="1"/>
  <c r="L2011" i="1"/>
  <c r="R2010" i="1"/>
  <c r="M2010" i="1"/>
  <c r="L2010" i="1"/>
  <c r="R2009" i="1"/>
  <c r="R2008" i="1"/>
  <c r="M2008" i="1"/>
  <c r="L2008" i="1"/>
  <c r="R2007" i="1"/>
  <c r="M2007" i="1"/>
  <c r="L2007" i="1"/>
  <c r="R2006" i="1"/>
  <c r="R2005" i="1"/>
  <c r="M2005" i="1"/>
  <c r="L2005" i="1"/>
  <c r="R2004" i="1"/>
  <c r="M2004" i="1"/>
  <c r="L2004" i="1"/>
  <c r="R2003" i="1"/>
  <c r="R2002" i="1"/>
  <c r="M2002" i="1"/>
  <c r="L2002" i="1"/>
  <c r="R2001" i="1"/>
  <c r="M2001" i="1"/>
  <c r="L2001" i="1"/>
  <c r="R2000" i="1"/>
  <c r="M2000" i="1"/>
  <c r="L2000" i="1"/>
  <c r="K2000" i="1"/>
  <c r="M1999" i="1" s="1"/>
  <c r="J2000" i="1"/>
  <c r="R1999" i="1"/>
  <c r="R1998" i="1"/>
  <c r="M1998" i="1"/>
  <c r="L1998" i="1"/>
  <c r="K1998" i="1"/>
  <c r="J1998" i="1"/>
  <c r="R1997" i="1"/>
  <c r="R1996" i="1"/>
  <c r="M1996" i="1"/>
  <c r="L1996" i="1"/>
  <c r="K1996" i="1"/>
  <c r="L1995" i="1" s="1"/>
  <c r="J1996" i="1"/>
  <c r="R1995" i="1"/>
  <c r="R1994" i="1"/>
  <c r="M1994" i="1"/>
  <c r="L1994" i="1"/>
  <c r="R1993" i="1"/>
  <c r="M1993" i="1"/>
  <c r="L1993" i="1"/>
  <c r="R1992" i="1"/>
  <c r="M1992" i="1"/>
  <c r="L1992" i="1"/>
  <c r="R1991" i="1"/>
  <c r="R1990" i="1"/>
  <c r="M1990" i="1"/>
  <c r="L1990" i="1"/>
  <c r="R1989" i="1"/>
  <c r="R1988" i="1"/>
  <c r="M1988" i="1"/>
  <c r="L1988" i="1"/>
  <c r="R1987" i="1"/>
  <c r="M1987" i="1"/>
  <c r="L1987" i="1"/>
  <c r="R1986" i="1"/>
  <c r="M1986" i="1"/>
  <c r="L1986" i="1"/>
  <c r="R1985" i="1"/>
  <c r="M1985" i="1"/>
  <c r="L1985" i="1"/>
  <c r="R1984" i="1"/>
  <c r="M1984" i="1"/>
  <c r="L1984" i="1"/>
  <c r="R1983" i="1"/>
  <c r="M1983" i="1"/>
  <c r="L1983" i="1"/>
  <c r="R1982" i="1"/>
  <c r="M1982" i="1"/>
  <c r="L1982" i="1"/>
  <c r="R1981" i="1"/>
  <c r="M1981" i="1"/>
  <c r="L1981" i="1"/>
  <c r="R1980" i="1"/>
  <c r="M1980" i="1"/>
  <c r="L1980" i="1"/>
  <c r="R1979" i="1"/>
  <c r="M1979" i="1"/>
  <c r="L1979" i="1"/>
  <c r="R1978" i="1"/>
  <c r="M1978" i="1"/>
  <c r="L1978" i="1"/>
  <c r="R1977" i="1"/>
  <c r="M1977" i="1"/>
  <c r="L1977" i="1"/>
  <c r="R1976" i="1"/>
  <c r="M1976" i="1"/>
  <c r="L1976" i="1"/>
  <c r="R1975" i="1"/>
  <c r="R1974" i="1"/>
  <c r="R1973" i="1"/>
  <c r="M1973" i="1"/>
  <c r="L1973" i="1"/>
  <c r="R1972" i="1"/>
  <c r="M1972" i="1"/>
  <c r="L1972" i="1"/>
  <c r="R1971" i="1"/>
  <c r="M1971" i="1"/>
  <c r="L1971" i="1"/>
  <c r="R1970" i="1"/>
  <c r="R1969" i="1"/>
  <c r="R1968" i="1"/>
  <c r="R1967" i="1"/>
  <c r="R1966" i="1"/>
  <c r="R1965" i="1"/>
  <c r="R1964" i="1"/>
  <c r="M1964" i="1"/>
  <c r="L1964" i="1"/>
  <c r="R1963" i="1"/>
  <c r="R1962" i="1"/>
  <c r="M1962" i="1"/>
  <c r="L1962" i="1"/>
  <c r="R1961" i="1"/>
  <c r="R1960" i="1"/>
  <c r="M1960" i="1"/>
  <c r="L1960" i="1"/>
  <c r="R1959" i="1"/>
  <c r="R1958" i="1"/>
  <c r="M1958" i="1"/>
  <c r="L1958" i="1"/>
  <c r="R1957" i="1"/>
  <c r="R1956" i="1"/>
  <c r="M1956" i="1"/>
  <c r="L1956" i="1"/>
  <c r="R1955" i="1"/>
  <c r="R1954" i="1"/>
  <c r="R1953" i="1"/>
  <c r="M1953" i="1"/>
  <c r="L1953" i="1"/>
  <c r="R1952" i="1"/>
  <c r="R1951" i="1"/>
  <c r="M1951" i="1"/>
  <c r="L1951" i="1"/>
  <c r="R1950" i="1"/>
  <c r="R1949" i="1"/>
  <c r="R1948" i="1"/>
  <c r="M1948" i="1"/>
  <c r="L1948" i="1"/>
  <c r="R1947" i="1"/>
  <c r="R1946" i="1"/>
  <c r="M1946" i="1"/>
  <c r="L1946" i="1"/>
  <c r="R1945" i="1"/>
  <c r="R1944" i="1"/>
  <c r="M1944" i="1"/>
  <c r="L1944" i="1"/>
  <c r="R1943" i="1"/>
  <c r="R1942" i="1"/>
  <c r="M1942" i="1"/>
  <c r="L1942" i="1"/>
  <c r="R1941" i="1"/>
  <c r="R1940" i="1"/>
  <c r="M1940" i="1"/>
  <c r="L1940" i="1"/>
  <c r="R1939" i="1"/>
  <c r="R1938" i="1"/>
  <c r="M1938" i="1"/>
  <c r="L1938" i="1"/>
  <c r="R1937" i="1"/>
  <c r="R1936" i="1"/>
  <c r="M1936" i="1"/>
  <c r="L1936" i="1"/>
  <c r="R1935" i="1"/>
  <c r="R1934" i="1"/>
  <c r="M1934" i="1"/>
  <c r="L1934" i="1"/>
  <c r="R1933" i="1"/>
  <c r="M1933" i="1"/>
  <c r="L1933" i="1"/>
  <c r="R1932" i="1"/>
  <c r="M1932" i="1"/>
  <c r="L1932" i="1"/>
  <c r="R1931" i="1"/>
  <c r="R1930" i="1"/>
  <c r="R1929" i="1"/>
  <c r="M1929" i="1"/>
  <c r="L1929" i="1"/>
  <c r="R1928" i="1"/>
  <c r="M1928" i="1"/>
  <c r="L1928" i="1"/>
  <c r="R1927" i="1"/>
  <c r="M1927" i="1"/>
  <c r="L1927" i="1"/>
  <c r="R1926" i="1"/>
  <c r="M1926" i="1"/>
  <c r="L1926" i="1"/>
  <c r="R1925" i="1"/>
  <c r="M1925" i="1"/>
  <c r="L1925" i="1"/>
  <c r="R1924" i="1"/>
  <c r="M1924" i="1"/>
  <c r="L1924" i="1"/>
  <c r="R1923" i="1"/>
  <c r="M1923" i="1"/>
  <c r="L1923" i="1"/>
  <c r="R1922" i="1"/>
  <c r="M1922" i="1"/>
  <c r="L1922" i="1"/>
  <c r="R1921" i="1"/>
  <c r="M1921" i="1"/>
  <c r="L1921" i="1"/>
  <c r="R1920" i="1"/>
  <c r="M1920" i="1"/>
  <c r="L1920" i="1"/>
  <c r="R1919" i="1"/>
  <c r="M1919" i="1"/>
  <c r="L1919" i="1"/>
  <c r="R1918" i="1"/>
  <c r="M1918" i="1"/>
  <c r="L1918" i="1"/>
  <c r="R1917" i="1"/>
  <c r="M1917" i="1"/>
  <c r="L1917" i="1"/>
  <c r="R1916" i="1"/>
  <c r="M1916" i="1"/>
  <c r="L1916" i="1"/>
  <c r="R1915" i="1"/>
  <c r="M1915" i="1"/>
  <c r="L1915" i="1"/>
  <c r="R1914" i="1"/>
  <c r="M1914" i="1"/>
  <c r="L1914" i="1"/>
  <c r="R1913" i="1"/>
  <c r="M1913" i="1"/>
  <c r="L1913" i="1"/>
  <c r="R1912" i="1"/>
  <c r="M1912" i="1"/>
  <c r="L1912" i="1"/>
  <c r="R1911" i="1"/>
  <c r="M1911" i="1"/>
  <c r="L1911" i="1"/>
  <c r="R1910" i="1"/>
  <c r="M1910" i="1"/>
  <c r="L1910" i="1"/>
  <c r="R1909" i="1"/>
  <c r="M1909" i="1"/>
  <c r="L1909" i="1"/>
  <c r="R1908" i="1"/>
  <c r="M1908" i="1"/>
  <c r="L1908" i="1"/>
  <c r="R1907" i="1"/>
  <c r="M1907" i="1"/>
  <c r="L1907" i="1"/>
  <c r="R1906" i="1"/>
  <c r="M1906" i="1"/>
  <c r="L1906" i="1"/>
  <c r="R1905" i="1"/>
  <c r="M1905" i="1"/>
  <c r="L1905" i="1"/>
  <c r="R1904" i="1"/>
  <c r="M1904" i="1"/>
  <c r="L1904" i="1"/>
  <c r="R1903" i="1"/>
  <c r="M1903" i="1"/>
  <c r="L1903" i="1"/>
  <c r="R1902" i="1"/>
  <c r="M1902" i="1"/>
  <c r="L1902" i="1"/>
  <c r="R1901" i="1"/>
  <c r="M1901" i="1"/>
  <c r="L1901" i="1"/>
  <c r="R1900" i="1"/>
  <c r="M1900" i="1"/>
  <c r="L1900" i="1"/>
  <c r="R1899" i="1"/>
  <c r="M1899" i="1"/>
  <c r="L1899" i="1"/>
  <c r="R1898" i="1"/>
  <c r="M1898" i="1"/>
  <c r="L1898" i="1"/>
  <c r="R1897" i="1"/>
  <c r="M1897" i="1"/>
  <c r="L1897" i="1"/>
  <c r="R1896" i="1"/>
  <c r="M1896" i="1"/>
  <c r="L1896" i="1"/>
  <c r="R1895" i="1"/>
  <c r="M1895" i="1"/>
  <c r="L1895" i="1"/>
  <c r="R1894" i="1"/>
  <c r="M1894" i="1"/>
  <c r="L1894" i="1"/>
  <c r="R1893" i="1"/>
  <c r="M1893" i="1"/>
  <c r="L1893" i="1"/>
  <c r="R1892" i="1"/>
  <c r="M1892" i="1"/>
  <c r="L1892" i="1"/>
  <c r="R1891" i="1"/>
  <c r="M1891" i="1"/>
  <c r="L1891" i="1"/>
  <c r="R1890" i="1"/>
  <c r="M1890" i="1"/>
  <c r="L1890" i="1"/>
  <c r="R1889" i="1"/>
  <c r="M1889" i="1"/>
  <c r="L1889" i="1"/>
  <c r="R1888" i="1"/>
  <c r="M1888" i="1"/>
  <c r="L1888" i="1"/>
  <c r="R1887" i="1"/>
  <c r="M1887" i="1"/>
  <c r="L1887" i="1"/>
  <c r="R1886" i="1"/>
  <c r="M1886" i="1"/>
  <c r="L1886" i="1"/>
  <c r="R1885" i="1"/>
  <c r="M1885" i="1"/>
  <c r="L1885" i="1"/>
  <c r="R1884" i="1"/>
  <c r="M1884" i="1"/>
  <c r="L1884" i="1"/>
  <c r="R1883" i="1"/>
  <c r="M1883" i="1"/>
  <c r="L1883" i="1"/>
  <c r="R1882" i="1"/>
  <c r="M1882" i="1"/>
  <c r="L1882" i="1"/>
  <c r="R1881" i="1"/>
  <c r="M1881" i="1"/>
  <c r="L1881" i="1"/>
  <c r="R1880" i="1"/>
  <c r="M1880" i="1"/>
  <c r="L1880" i="1"/>
  <c r="R1879" i="1"/>
  <c r="M1879" i="1"/>
  <c r="L1879" i="1"/>
  <c r="R1878" i="1"/>
  <c r="M1878" i="1"/>
  <c r="L1878" i="1"/>
  <c r="R1877" i="1"/>
  <c r="M1877" i="1"/>
  <c r="L1877" i="1"/>
  <c r="R1876" i="1"/>
  <c r="M1876" i="1"/>
  <c r="L1876" i="1"/>
  <c r="R1875" i="1"/>
  <c r="M1875" i="1"/>
  <c r="L1875" i="1"/>
  <c r="R1874" i="1"/>
  <c r="M1874" i="1"/>
  <c r="L1874" i="1"/>
  <c r="R1873" i="1"/>
  <c r="M1873" i="1"/>
  <c r="L1873" i="1"/>
  <c r="R1872" i="1"/>
  <c r="M1872" i="1"/>
  <c r="L1872" i="1"/>
  <c r="R1871" i="1"/>
  <c r="M1871" i="1"/>
  <c r="L1871" i="1"/>
  <c r="R1870" i="1"/>
  <c r="M1870" i="1"/>
  <c r="L1870" i="1"/>
  <c r="R1869" i="1"/>
  <c r="M1869" i="1"/>
  <c r="L1869" i="1"/>
  <c r="R1868" i="1"/>
  <c r="M1868" i="1"/>
  <c r="L1868" i="1"/>
  <c r="R1867" i="1"/>
  <c r="M1867" i="1"/>
  <c r="L1867" i="1"/>
  <c r="R1866" i="1"/>
  <c r="M1866" i="1"/>
  <c r="L1866" i="1"/>
  <c r="R1865" i="1"/>
  <c r="M1865" i="1"/>
  <c r="L1865" i="1"/>
  <c r="R1864" i="1"/>
  <c r="M1864" i="1"/>
  <c r="L1864" i="1"/>
  <c r="R1863" i="1"/>
  <c r="M1863" i="1"/>
  <c r="L1863" i="1"/>
  <c r="R1862" i="1"/>
  <c r="M1862" i="1"/>
  <c r="L1862" i="1"/>
  <c r="R1861" i="1"/>
  <c r="M1861" i="1"/>
  <c r="L1861" i="1"/>
  <c r="R1860" i="1"/>
  <c r="M1860" i="1"/>
  <c r="L1860" i="1"/>
  <c r="R1859" i="1"/>
  <c r="M1859" i="1"/>
  <c r="L1859" i="1"/>
  <c r="R1858" i="1"/>
  <c r="M1858" i="1"/>
  <c r="L1858" i="1"/>
  <c r="R1857" i="1"/>
  <c r="M1857" i="1"/>
  <c r="L1857" i="1"/>
  <c r="R1856" i="1"/>
  <c r="M1856" i="1"/>
  <c r="L1856" i="1"/>
  <c r="R1855" i="1"/>
  <c r="M1855" i="1"/>
  <c r="L1855" i="1"/>
  <c r="R1854" i="1"/>
  <c r="M1854" i="1"/>
  <c r="L1854" i="1"/>
  <c r="R1853" i="1"/>
  <c r="M1853" i="1"/>
  <c r="L1853" i="1"/>
  <c r="R1852" i="1"/>
  <c r="M1852" i="1"/>
  <c r="L1852" i="1"/>
  <c r="R1851" i="1"/>
  <c r="M1851" i="1"/>
  <c r="L1851" i="1"/>
  <c r="R1850" i="1"/>
  <c r="M1850" i="1"/>
  <c r="L1850" i="1"/>
  <c r="R1849" i="1"/>
  <c r="M1849" i="1"/>
  <c r="L1849" i="1"/>
  <c r="R1848" i="1"/>
  <c r="M1848" i="1"/>
  <c r="L1848" i="1"/>
  <c r="R1847" i="1"/>
  <c r="M1847" i="1"/>
  <c r="L1847" i="1"/>
  <c r="R1846" i="1"/>
  <c r="M1846" i="1"/>
  <c r="L1846" i="1"/>
  <c r="R1845" i="1"/>
  <c r="M1845" i="1"/>
  <c r="L1845" i="1"/>
  <c r="R1844" i="1"/>
  <c r="M1844" i="1"/>
  <c r="L1844" i="1"/>
  <c r="R1843" i="1"/>
  <c r="M1843" i="1"/>
  <c r="L1843" i="1"/>
  <c r="R1842" i="1"/>
  <c r="M1842" i="1"/>
  <c r="L1842" i="1"/>
  <c r="R1841" i="1"/>
  <c r="M1841" i="1"/>
  <c r="L1841" i="1"/>
  <c r="R1840" i="1"/>
  <c r="M1840" i="1"/>
  <c r="L1840" i="1"/>
  <c r="R1839" i="1"/>
  <c r="M1839" i="1"/>
  <c r="L1839" i="1"/>
  <c r="R1838" i="1"/>
  <c r="M1838" i="1"/>
  <c r="L1838" i="1"/>
  <c r="R1837" i="1"/>
  <c r="M1837" i="1"/>
  <c r="L1837" i="1"/>
  <c r="R1836" i="1"/>
  <c r="M1836" i="1"/>
  <c r="L1836" i="1"/>
  <c r="R1835" i="1"/>
  <c r="M1835" i="1"/>
  <c r="L1835" i="1"/>
  <c r="R1834" i="1"/>
  <c r="M1834" i="1"/>
  <c r="L1834" i="1"/>
  <c r="R1833" i="1"/>
  <c r="M1833" i="1"/>
  <c r="L1833" i="1"/>
  <c r="R1832" i="1"/>
  <c r="M1832" i="1"/>
  <c r="L1832" i="1"/>
  <c r="R1831" i="1"/>
  <c r="M1831" i="1"/>
  <c r="L1831" i="1"/>
  <c r="R1830" i="1"/>
  <c r="M1830" i="1"/>
  <c r="L1830" i="1"/>
  <c r="R1829" i="1"/>
  <c r="M1829" i="1"/>
  <c r="L1829" i="1"/>
  <c r="R1828" i="1"/>
  <c r="M1828" i="1"/>
  <c r="L1828" i="1"/>
  <c r="R1827" i="1"/>
  <c r="M1827" i="1"/>
  <c r="L1827" i="1"/>
  <c r="R1826" i="1"/>
  <c r="M1826" i="1"/>
  <c r="L1826" i="1"/>
  <c r="R1825" i="1"/>
  <c r="M1825" i="1"/>
  <c r="L1825" i="1"/>
  <c r="R1824" i="1"/>
  <c r="M1824" i="1"/>
  <c r="L1824" i="1"/>
  <c r="R1823" i="1"/>
  <c r="M1823" i="1"/>
  <c r="L1823" i="1"/>
  <c r="R1822" i="1"/>
  <c r="M1822" i="1"/>
  <c r="L1822" i="1"/>
  <c r="R1821" i="1"/>
  <c r="M1821" i="1"/>
  <c r="L1821" i="1"/>
  <c r="R1820" i="1"/>
  <c r="M1820" i="1"/>
  <c r="L1820" i="1"/>
  <c r="R1819" i="1"/>
  <c r="M1819" i="1"/>
  <c r="L1819" i="1"/>
  <c r="R1818" i="1"/>
  <c r="M1818" i="1"/>
  <c r="L1818" i="1"/>
  <c r="R1817" i="1"/>
  <c r="M1817" i="1"/>
  <c r="L1817" i="1"/>
  <c r="R1816" i="1"/>
  <c r="M1816" i="1"/>
  <c r="L1816" i="1"/>
  <c r="R1815" i="1"/>
  <c r="M1815" i="1"/>
  <c r="L1815" i="1"/>
  <c r="R1814" i="1"/>
  <c r="M1814" i="1"/>
  <c r="L1814" i="1"/>
  <c r="R1813" i="1"/>
  <c r="M1813" i="1"/>
  <c r="L1813" i="1"/>
  <c r="R1812" i="1"/>
  <c r="M1812" i="1"/>
  <c r="L1812" i="1"/>
  <c r="R1811" i="1"/>
  <c r="M1811" i="1"/>
  <c r="L1811" i="1"/>
  <c r="R1810" i="1"/>
  <c r="M1810" i="1"/>
  <c r="L1810" i="1"/>
  <c r="R1809" i="1"/>
  <c r="M1809" i="1"/>
  <c r="L1809" i="1"/>
  <c r="R1808" i="1"/>
  <c r="M1808" i="1"/>
  <c r="L1808" i="1"/>
  <c r="R1807" i="1"/>
  <c r="M1807" i="1"/>
  <c r="L1807" i="1"/>
  <c r="R1806" i="1"/>
  <c r="M1806" i="1"/>
  <c r="L1806" i="1"/>
  <c r="R1805" i="1"/>
  <c r="M1805" i="1"/>
  <c r="L1805" i="1"/>
  <c r="R1804" i="1"/>
  <c r="M1804" i="1"/>
  <c r="L1804" i="1"/>
  <c r="R1803" i="1"/>
  <c r="M1803" i="1"/>
  <c r="L1803" i="1"/>
  <c r="R1802" i="1"/>
  <c r="M1802" i="1"/>
  <c r="L1802" i="1"/>
  <c r="R1801" i="1"/>
  <c r="M1801" i="1"/>
  <c r="L1801" i="1"/>
  <c r="R1800" i="1"/>
  <c r="M1800" i="1"/>
  <c r="L1800" i="1"/>
  <c r="R1799" i="1"/>
  <c r="M1799" i="1"/>
  <c r="L1799" i="1"/>
  <c r="R1798" i="1"/>
  <c r="M1798" i="1"/>
  <c r="L1798" i="1"/>
  <c r="R1797" i="1"/>
  <c r="R1796" i="1"/>
  <c r="M1796" i="1"/>
  <c r="L1796" i="1"/>
  <c r="R1795" i="1"/>
  <c r="M1795" i="1"/>
  <c r="L1795" i="1"/>
  <c r="R1794" i="1"/>
  <c r="M1794" i="1"/>
  <c r="L1794" i="1"/>
  <c r="R1793" i="1"/>
  <c r="M1793" i="1"/>
  <c r="L1793" i="1"/>
  <c r="R1792" i="1"/>
  <c r="M1792" i="1"/>
  <c r="L1792" i="1"/>
  <c r="R1791" i="1"/>
  <c r="M1791" i="1"/>
  <c r="L1791" i="1"/>
  <c r="R1790" i="1"/>
  <c r="M1790" i="1"/>
  <c r="L1790" i="1"/>
  <c r="R1789" i="1"/>
  <c r="M1789" i="1"/>
  <c r="L1789" i="1"/>
  <c r="R1788" i="1"/>
  <c r="M1788" i="1"/>
  <c r="L1788" i="1"/>
  <c r="R1787" i="1"/>
  <c r="M1787" i="1"/>
  <c r="L1787" i="1"/>
  <c r="R1786" i="1"/>
  <c r="M1786" i="1"/>
  <c r="L1786" i="1"/>
  <c r="R1785" i="1"/>
  <c r="M1785" i="1"/>
  <c r="L1785" i="1"/>
  <c r="R1784" i="1"/>
  <c r="M1784" i="1"/>
  <c r="L1784" i="1"/>
  <c r="R1783" i="1"/>
  <c r="R1782" i="1"/>
  <c r="M1782" i="1"/>
  <c r="L1782" i="1"/>
  <c r="R1781" i="1"/>
  <c r="M1781" i="1"/>
  <c r="L1781" i="1"/>
  <c r="R1780" i="1"/>
  <c r="M1780" i="1"/>
  <c r="L1780" i="1"/>
  <c r="R1779" i="1"/>
  <c r="R1778" i="1"/>
  <c r="M1778" i="1"/>
  <c r="L1778" i="1"/>
  <c r="R1777" i="1"/>
  <c r="M1777" i="1"/>
  <c r="L1777" i="1"/>
  <c r="R1776" i="1"/>
  <c r="R1775" i="1"/>
  <c r="M1775" i="1"/>
  <c r="L1775" i="1"/>
  <c r="R1774" i="1"/>
  <c r="M1774" i="1"/>
  <c r="L1774" i="1"/>
  <c r="R1773" i="1"/>
  <c r="M1773" i="1"/>
  <c r="L1773" i="1"/>
  <c r="R1772" i="1"/>
  <c r="R1771" i="1"/>
  <c r="M1771" i="1"/>
  <c r="L1771" i="1"/>
  <c r="R1770" i="1"/>
  <c r="M1770" i="1"/>
  <c r="L1770" i="1"/>
  <c r="R1769" i="1"/>
  <c r="M1769" i="1"/>
  <c r="L1769" i="1"/>
  <c r="R1768" i="1"/>
  <c r="R1767" i="1"/>
  <c r="M1767" i="1"/>
  <c r="L1767" i="1"/>
  <c r="R1766" i="1"/>
  <c r="M1766" i="1"/>
  <c r="L1766" i="1"/>
  <c r="R1765" i="1"/>
  <c r="M1765" i="1"/>
  <c r="L1765" i="1"/>
  <c r="R1764" i="1"/>
  <c r="M1764" i="1"/>
  <c r="L1764" i="1"/>
  <c r="R1763" i="1"/>
  <c r="M1763" i="1"/>
  <c r="L1763" i="1"/>
  <c r="R1762" i="1"/>
  <c r="M1762" i="1"/>
  <c r="L1762" i="1"/>
  <c r="R1761" i="1"/>
  <c r="L1761" i="1"/>
  <c r="R1760" i="1"/>
  <c r="M1760" i="1"/>
  <c r="L1760" i="1"/>
  <c r="R1759" i="1"/>
  <c r="R1758" i="1"/>
  <c r="M1758" i="1"/>
  <c r="L1758" i="1"/>
  <c r="R1757" i="1"/>
  <c r="R1756" i="1"/>
  <c r="M1756" i="1"/>
  <c r="L1756" i="1"/>
  <c r="R1755" i="1"/>
  <c r="R1754" i="1"/>
  <c r="M1754" i="1"/>
  <c r="L1754" i="1"/>
  <c r="R1753" i="1"/>
  <c r="M1753" i="1"/>
  <c r="L1753" i="1"/>
  <c r="R1752" i="1"/>
  <c r="R1751" i="1"/>
  <c r="R1750" i="1"/>
  <c r="M1750" i="1"/>
  <c r="L1750" i="1"/>
  <c r="R1749" i="1"/>
  <c r="R1748" i="1"/>
  <c r="M1748" i="1"/>
  <c r="L1748" i="1"/>
  <c r="R1747" i="1"/>
  <c r="R1746" i="1"/>
  <c r="M1746" i="1"/>
  <c r="L1746" i="1"/>
  <c r="R1745" i="1"/>
  <c r="M1745" i="1"/>
  <c r="L1745" i="1"/>
  <c r="R1744" i="1"/>
  <c r="M1744" i="1"/>
  <c r="L1744" i="1"/>
  <c r="R1743" i="1"/>
  <c r="M1743" i="1"/>
  <c r="L1743" i="1"/>
  <c r="R1742" i="1"/>
  <c r="M1742" i="1"/>
  <c r="L1742" i="1"/>
  <c r="R1741" i="1"/>
  <c r="M1741" i="1"/>
  <c r="L1741" i="1"/>
  <c r="R1740" i="1"/>
  <c r="M1740" i="1"/>
  <c r="L1740" i="1"/>
  <c r="R1739" i="1"/>
  <c r="M1739" i="1"/>
  <c r="L1739" i="1"/>
  <c r="R1738" i="1"/>
  <c r="M1738" i="1"/>
  <c r="L1738" i="1"/>
  <c r="R1737" i="1"/>
  <c r="M1737" i="1"/>
  <c r="L1737" i="1"/>
  <c r="R1736" i="1"/>
  <c r="R1735" i="1"/>
  <c r="M1735" i="1"/>
  <c r="L1735" i="1"/>
  <c r="R1734" i="1"/>
  <c r="M1734" i="1"/>
  <c r="L1734" i="1"/>
  <c r="R1733" i="1"/>
  <c r="M1733" i="1"/>
  <c r="L1733" i="1"/>
  <c r="R1732" i="1"/>
  <c r="M1732" i="1"/>
  <c r="L1732" i="1"/>
  <c r="R1731" i="1"/>
  <c r="R1730" i="1"/>
  <c r="M1730" i="1"/>
  <c r="L1730" i="1"/>
  <c r="R1729" i="1"/>
  <c r="M1729" i="1"/>
  <c r="L1729" i="1"/>
  <c r="R1728" i="1"/>
  <c r="M1728" i="1"/>
  <c r="L1728" i="1"/>
  <c r="R1727" i="1"/>
  <c r="M1727" i="1"/>
  <c r="L1727" i="1"/>
  <c r="R1726" i="1"/>
  <c r="M1726" i="1"/>
  <c r="L1726" i="1"/>
  <c r="R1725" i="1"/>
  <c r="M1725" i="1"/>
  <c r="L1725" i="1"/>
  <c r="R1724" i="1"/>
  <c r="R1723" i="1"/>
  <c r="M1723" i="1"/>
  <c r="L1723" i="1"/>
  <c r="R1722" i="1"/>
  <c r="R1721" i="1"/>
  <c r="M1721" i="1"/>
  <c r="L1721" i="1"/>
  <c r="R1720" i="1"/>
  <c r="M1720" i="1"/>
  <c r="L1720" i="1"/>
  <c r="R1719" i="1"/>
  <c r="M1719" i="1"/>
  <c r="L1719" i="1"/>
  <c r="R1718" i="1"/>
  <c r="M1718" i="1"/>
  <c r="L1718" i="1"/>
  <c r="R1717" i="1"/>
  <c r="M1717" i="1"/>
  <c r="L1717" i="1"/>
  <c r="R1716" i="1"/>
  <c r="M1716" i="1"/>
  <c r="L1716" i="1"/>
  <c r="R1715" i="1"/>
  <c r="R1714" i="1"/>
  <c r="M1714" i="1"/>
  <c r="L1714" i="1"/>
  <c r="R1713" i="1"/>
  <c r="M1713" i="1"/>
  <c r="L1713" i="1"/>
  <c r="R1712" i="1"/>
  <c r="M1712" i="1"/>
  <c r="L1712" i="1"/>
  <c r="R1711" i="1"/>
  <c r="M1711" i="1"/>
  <c r="L1711" i="1"/>
  <c r="R1710" i="1"/>
  <c r="M1710" i="1"/>
  <c r="L1710" i="1"/>
  <c r="R1709" i="1"/>
  <c r="M1709" i="1"/>
  <c r="L1709" i="1"/>
  <c r="R1708" i="1"/>
  <c r="M1708" i="1"/>
  <c r="L1708" i="1"/>
  <c r="R1707" i="1"/>
  <c r="M1707" i="1"/>
  <c r="L1707" i="1"/>
  <c r="R1706" i="1"/>
  <c r="M1706" i="1"/>
  <c r="L1706" i="1"/>
  <c r="R1705" i="1"/>
  <c r="R1704" i="1"/>
  <c r="M1704" i="1"/>
  <c r="L1704" i="1"/>
  <c r="R1703" i="1"/>
  <c r="M1703" i="1"/>
  <c r="L1703" i="1"/>
  <c r="R1702" i="1"/>
  <c r="M1702" i="1"/>
  <c r="L1702" i="1"/>
  <c r="R1701" i="1"/>
  <c r="R1700" i="1"/>
  <c r="M1700" i="1"/>
  <c r="L1700" i="1"/>
  <c r="R1699" i="1"/>
  <c r="M1699" i="1"/>
  <c r="L1699" i="1"/>
  <c r="R1698" i="1"/>
  <c r="M1698" i="1"/>
  <c r="L1698" i="1"/>
  <c r="R1697" i="1"/>
  <c r="M1697" i="1"/>
  <c r="L1697" i="1"/>
  <c r="R1696" i="1"/>
  <c r="M1696" i="1"/>
  <c r="L1696" i="1"/>
  <c r="R1695" i="1"/>
  <c r="M1695" i="1"/>
  <c r="L1695" i="1"/>
  <c r="R1694" i="1"/>
  <c r="M1694" i="1"/>
  <c r="L1694" i="1"/>
  <c r="R1693" i="1"/>
  <c r="M1693" i="1"/>
  <c r="L1693" i="1"/>
  <c r="R1692" i="1"/>
  <c r="M1692" i="1"/>
  <c r="L1692" i="1"/>
  <c r="R1691" i="1"/>
  <c r="M1691" i="1"/>
  <c r="L1691" i="1"/>
  <c r="R1690" i="1"/>
  <c r="M1690" i="1"/>
  <c r="L1690" i="1"/>
  <c r="R1689" i="1"/>
  <c r="M1689" i="1"/>
  <c r="L1689" i="1"/>
  <c r="R1688" i="1"/>
  <c r="M1688" i="1"/>
  <c r="L1688" i="1"/>
  <c r="R1687" i="1"/>
  <c r="M1687" i="1"/>
  <c r="L1687" i="1"/>
  <c r="R1686" i="1"/>
  <c r="M1686" i="1"/>
  <c r="L1686" i="1"/>
  <c r="R1685" i="1"/>
  <c r="M1685" i="1"/>
  <c r="L1685" i="1"/>
  <c r="R1684" i="1"/>
  <c r="M1684" i="1"/>
  <c r="L1684" i="1"/>
  <c r="R1683" i="1"/>
  <c r="M1683" i="1"/>
  <c r="L1683" i="1"/>
  <c r="R1682" i="1"/>
  <c r="M1682" i="1"/>
  <c r="L1682" i="1"/>
  <c r="R1681" i="1"/>
  <c r="M1681" i="1"/>
  <c r="L1681" i="1"/>
  <c r="R1680" i="1"/>
  <c r="R1679" i="1"/>
  <c r="M1679" i="1"/>
  <c r="L1679" i="1"/>
  <c r="R1678" i="1"/>
  <c r="M1678" i="1"/>
  <c r="L1678" i="1"/>
  <c r="R1677" i="1"/>
  <c r="M1677" i="1"/>
  <c r="L1677" i="1"/>
  <c r="R1676" i="1"/>
  <c r="M1676" i="1"/>
  <c r="L1676" i="1"/>
  <c r="R1675" i="1"/>
  <c r="M1675" i="1"/>
  <c r="L1675" i="1"/>
  <c r="R1674" i="1"/>
  <c r="M1674" i="1"/>
  <c r="L1674" i="1"/>
  <c r="R1673" i="1"/>
  <c r="M1673" i="1"/>
  <c r="L1673" i="1"/>
  <c r="R1672" i="1"/>
  <c r="M1672" i="1"/>
  <c r="L1672" i="1"/>
  <c r="R1671" i="1"/>
  <c r="M1671" i="1"/>
  <c r="L1671" i="1"/>
  <c r="R1670" i="1"/>
  <c r="M1670" i="1"/>
  <c r="L1670" i="1"/>
  <c r="R1669" i="1"/>
  <c r="M1669" i="1"/>
  <c r="L1669" i="1"/>
  <c r="R1668" i="1"/>
  <c r="M1668" i="1"/>
  <c r="L1668" i="1"/>
  <c r="R1667" i="1"/>
  <c r="M1667" i="1"/>
  <c r="L1667" i="1"/>
  <c r="R1666" i="1"/>
  <c r="M1666" i="1"/>
  <c r="L1666" i="1"/>
  <c r="R1665" i="1"/>
  <c r="M1665" i="1"/>
  <c r="L1665" i="1"/>
  <c r="R1664" i="1"/>
  <c r="M1664" i="1"/>
  <c r="L1664" i="1"/>
  <c r="R1663" i="1"/>
  <c r="M1663" i="1"/>
  <c r="L1663" i="1"/>
  <c r="R1662" i="1"/>
  <c r="M1662" i="1"/>
  <c r="L1662" i="1"/>
  <c r="R1661" i="1"/>
  <c r="M1661" i="1"/>
  <c r="L1661" i="1"/>
  <c r="R1660" i="1"/>
  <c r="M1660" i="1"/>
  <c r="L1660" i="1"/>
  <c r="R1659" i="1"/>
  <c r="M1659" i="1"/>
  <c r="L1659" i="1"/>
  <c r="R1658" i="1"/>
  <c r="M1658" i="1"/>
  <c r="L1658" i="1"/>
  <c r="R1657" i="1"/>
  <c r="R1656" i="1"/>
  <c r="M1656" i="1"/>
  <c r="L1656" i="1"/>
  <c r="R1655" i="1"/>
  <c r="M1655" i="1"/>
  <c r="L1655" i="1"/>
  <c r="R1654" i="1"/>
  <c r="M1654" i="1"/>
  <c r="L1654" i="1"/>
  <c r="R1653" i="1"/>
  <c r="M1653" i="1"/>
  <c r="L1653" i="1"/>
  <c r="R1652" i="1"/>
  <c r="M1652" i="1"/>
  <c r="L1652" i="1"/>
  <c r="R1651" i="1"/>
  <c r="R1650" i="1"/>
  <c r="M1650" i="1"/>
  <c r="L1650" i="1"/>
  <c r="R1649" i="1"/>
  <c r="M1649" i="1"/>
  <c r="L1649" i="1"/>
  <c r="R1648" i="1"/>
  <c r="M1648" i="1"/>
  <c r="L1648" i="1"/>
  <c r="R1647" i="1"/>
  <c r="M1647" i="1"/>
  <c r="L1647" i="1"/>
  <c r="R1646" i="1"/>
  <c r="M1646" i="1"/>
  <c r="L1646" i="1"/>
  <c r="R1645" i="1"/>
  <c r="M1645" i="1"/>
  <c r="L1645" i="1"/>
  <c r="R1644" i="1"/>
  <c r="M1644" i="1"/>
  <c r="L1644" i="1"/>
  <c r="R1643" i="1"/>
  <c r="M1643" i="1"/>
  <c r="L1643" i="1"/>
  <c r="R1642" i="1"/>
  <c r="M1642" i="1"/>
  <c r="L1642" i="1"/>
  <c r="R1641" i="1"/>
  <c r="M1641" i="1"/>
  <c r="L1641" i="1"/>
  <c r="R1640" i="1"/>
  <c r="M1640" i="1"/>
  <c r="L1640" i="1"/>
  <c r="R1639" i="1"/>
  <c r="M1639" i="1"/>
  <c r="L1639" i="1"/>
  <c r="R1638" i="1"/>
  <c r="M1638" i="1"/>
  <c r="L1638" i="1"/>
  <c r="R1637" i="1"/>
  <c r="M1637" i="1"/>
  <c r="L1637" i="1"/>
  <c r="R1636" i="1"/>
  <c r="M1636" i="1"/>
  <c r="L1636" i="1"/>
  <c r="R1635" i="1"/>
  <c r="M1635" i="1"/>
  <c r="L1635" i="1"/>
  <c r="R1634" i="1"/>
  <c r="M1634" i="1"/>
  <c r="L1634" i="1"/>
  <c r="R1633" i="1"/>
  <c r="M1633" i="1"/>
  <c r="L1633" i="1"/>
  <c r="R1632" i="1"/>
  <c r="M1632" i="1"/>
  <c r="L1632" i="1"/>
  <c r="R1631" i="1"/>
  <c r="M1631" i="1"/>
  <c r="L1631" i="1"/>
  <c r="R1630" i="1"/>
  <c r="R1629" i="1"/>
  <c r="M1629" i="1"/>
  <c r="L1629" i="1"/>
  <c r="R1628" i="1"/>
  <c r="M1628" i="1"/>
  <c r="L1628" i="1"/>
  <c r="R1627" i="1"/>
  <c r="M1627" i="1"/>
  <c r="L1627" i="1"/>
  <c r="R1626" i="1"/>
  <c r="R1625" i="1"/>
  <c r="M1625" i="1"/>
  <c r="L1625" i="1"/>
  <c r="R1624" i="1"/>
  <c r="M1624" i="1"/>
  <c r="L1624" i="1"/>
  <c r="R1623" i="1"/>
  <c r="M1623" i="1"/>
  <c r="L1623" i="1"/>
  <c r="R1622" i="1"/>
  <c r="R1621" i="1"/>
  <c r="M1621" i="1"/>
  <c r="L1621" i="1"/>
  <c r="R1620" i="1"/>
  <c r="M1620" i="1"/>
  <c r="L1620" i="1"/>
  <c r="R1619" i="1"/>
  <c r="R1618" i="1"/>
  <c r="M1618" i="1"/>
  <c r="L1618" i="1"/>
  <c r="R1617" i="1"/>
  <c r="M1617" i="1"/>
  <c r="L1617" i="1"/>
  <c r="R1616" i="1"/>
  <c r="M1616" i="1"/>
  <c r="L1616" i="1"/>
  <c r="R1615" i="1"/>
  <c r="M1615" i="1"/>
  <c r="L1615" i="1"/>
  <c r="R1614" i="1"/>
  <c r="M1614" i="1"/>
  <c r="L1614" i="1"/>
  <c r="R1613" i="1"/>
  <c r="M1613" i="1"/>
  <c r="L1613" i="1"/>
  <c r="R1612" i="1"/>
  <c r="M1612" i="1"/>
  <c r="L1612" i="1"/>
  <c r="R1611" i="1"/>
  <c r="M1611" i="1"/>
  <c r="L1611" i="1"/>
  <c r="R1610" i="1"/>
  <c r="M1610" i="1"/>
  <c r="L1610" i="1"/>
  <c r="R1609" i="1"/>
  <c r="M1609" i="1"/>
  <c r="L1609" i="1"/>
  <c r="R1608" i="1"/>
  <c r="R1607" i="1"/>
  <c r="M1607" i="1"/>
  <c r="L1607" i="1"/>
  <c r="R1606" i="1"/>
  <c r="M1606" i="1"/>
  <c r="L1606" i="1"/>
  <c r="R1605" i="1"/>
  <c r="M1605" i="1"/>
  <c r="L1605" i="1"/>
  <c r="R1604" i="1"/>
  <c r="M1604" i="1"/>
  <c r="L1604" i="1"/>
  <c r="R1603" i="1"/>
  <c r="M1603" i="1"/>
  <c r="L1603" i="1"/>
  <c r="R1602" i="1"/>
  <c r="M1602" i="1"/>
  <c r="L1602" i="1"/>
  <c r="R1601" i="1"/>
  <c r="M1601" i="1"/>
  <c r="L1601" i="1"/>
  <c r="R1600" i="1"/>
  <c r="M1600" i="1"/>
  <c r="L1600" i="1"/>
  <c r="R1599" i="1"/>
  <c r="R1598" i="1"/>
  <c r="M1598" i="1"/>
  <c r="L1598" i="1"/>
  <c r="R1597" i="1"/>
  <c r="M1597" i="1"/>
  <c r="L1597" i="1"/>
  <c r="R1596" i="1"/>
  <c r="M1596" i="1"/>
  <c r="R1595" i="1"/>
  <c r="M1595" i="1"/>
  <c r="L1595" i="1"/>
  <c r="R1594" i="1"/>
  <c r="M1594" i="1"/>
  <c r="L1594" i="1"/>
  <c r="R1593" i="1"/>
  <c r="M1593" i="1"/>
  <c r="L1593" i="1"/>
  <c r="R1592" i="1"/>
  <c r="R1591" i="1"/>
  <c r="M1591" i="1"/>
  <c r="L1591" i="1"/>
  <c r="R1590" i="1"/>
  <c r="M1590" i="1"/>
  <c r="L1590" i="1"/>
  <c r="R1589" i="1"/>
  <c r="M1589" i="1"/>
  <c r="R1588" i="1"/>
  <c r="M1588" i="1"/>
  <c r="L1588" i="1"/>
  <c r="R1587" i="1"/>
  <c r="M1587" i="1"/>
  <c r="L1587" i="1"/>
  <c r="R1586" i="1"/>
  <c r="M1586" i="1"/>
  <c r="L1586" i="1"/>
  <c r="R1585" i="1"/>
  <c r="R1584" i="1"/>
  <c r="M1584" i="1"/>
  <c r="L1584" i="1"/>
  <c r="R1583" i="1"/>
  <c r="M1583" i="1"/>
  <c r="L1583" i="1"/>
  <c r="R1582" i="1"/>
  <c r="M1582" i="1"/>
  <c r="R1581" i="1"/>
  <c r="M1581" i="1"/>
  <c r="L1581" i="1"/>
  <c r="R1580" i="1"/>
  <c r="M1580" i="1"/>
  <c r="L1580" i="1"/>
  <c r="R1579" i="1"/>
  <c r="M1579" i="1"/>
  <c r="L1579" i="1"/>
  <c r="R1578" i="1"/>
  <c r="R1577" i="1"/>
  <c r="M1577" i="1"/>
  <c r="L1577" i="1"/>
  <c r="R1576" i="1"/>
  <c r="M1576" i="1"/>
  <c r="L1576" i="1"/>
  <c r="R1575" i="1"/>
  <c r="M1575" i="1"/>
  <c r="R1574" i="1"/>
  <c r="M1574" i="1"/>
  <c r="L1574" i="1"/>
  <c r="R1573" i="1"/>
  <c r="M1573" i="1"/>
  <c r="L1573" i="1"/>
  <c r="R1572" i="1"/>
  <c r="M1572" i="1"/>
  <c r="L1572" i="1"/>
  <c r="R1571" i="1"/>
  <c r="R1570" i="1"/>
  <c r="M1570" i="1"/>
  <c r="L1570" i="1"/>
  <c r="R1569" i="1"/>
  <c r="M1569" i="1"/>
  <c r="L1569" i="1"/>
  <c r="R1568" i="1"/>
  <c r="M1568" i="1"/>
  <c r="R1567" i="1"/>
  <c r="M1567" i="1"/>
  <c r="L1567" i="1"/>
  <c r="R1566" i="1"/>
  <c r="M1566" i="1"/>
  <c r="L1566" i="1"/>
  <c r="R1565" i="1"/>
  <c r="M1565" i="1"/>
  <c r="L1565" i="1"/>
  <c r="R1564" i="1"/>
  <c r="M1564" i="1"/>
  <c r="L1564" i="1"/>
  <c r="R1563" i="1"/>
  <c r="M1563" i="1"/>
  <c r="L1563" i="1"/>
  <c r="R1562" i="1"/>
  <c r="M1562" i="1"/>
  <c r="L1562" i="1"/>
  <c r="R1561" i="1"/>
  <c r="M1561" i="1"/>
  <c r="L1561" i="1"/>
  <c r="R1560" i="1"/>
  <c r="M1560" i="1"/>
  <c r="L1560" i="1"/>
  <c r="R1559" i="1"/>
  <c r="M1559" i="1"/>
  <c r="L1559" i="1"/>
  <c r="R1558" i="1"/>
  <c r="R1557" i="1"/>
  <c r="M1557" i="1"/>
  <c r="L1557" i="1"/>
  <c r="R1556" i="1"/>
  <c r="M1556" i="1"/>
  <c r="L1556" i="1"/>
  <c r="R1555" i="1"/>
  <c r="M1555" i="1"/>
  <c r="L1555" i="1"/>
  <c r="R1554" i="1"/>
  <c r="M1554" i="1"/>
  <c r="L1554" i="1"/>
  <c r="R1553" i="1"/>
  <c r="M1553" i="1"/>
  <c r="L1553" i="1"/>
  <c r="R1552" i="1"/>
  <c r="M1552" i="1"/>
  <c r="L1552" i="1"/>
  <c r="R1551" i="1"/>
  <c r="R1550" i="1"/>
  <c r="M1550" i="1"/>
  <c r="L1550" i="1"/>
  <c r="R1549" i="1"/>
  <c r="M1549" i="1"/>
  <c r="L1549" i="1"/>
  <c r="R1548" i="1"/>
  <c r="R1547" i="1"/>
  <c r="M1547" i="1"/>
  <c r="L1547" i="1"/>
  <c r="R1546" i="1"/>
  <c r="M1546" i="1"/>
  <c r="L1546" i="1"/>
  <c r="R1545" i="1"/>
  <c r="M1545" i="1"/>
  <c r="L1545" i="1"/>
  <c r="R1544" i="1"/>
  <c r="R1543" i="1"/>
  <c r="M1543" i="1"/>
  <c r="R1542" i="1"/>
  <c r="M1542" i="1"/>
  <c r="R1541" i="1"/>
  <c r="M1541" i="1"/>
  <c r="L1541" i="1"/>
  <c r="R1540" i="1"/>
  <c r="R1539" i="1"/>
  <c r="M1539" i="1"/>
  <c r="L1539" i="1"/>
  <c r="R1538" i="1"/>
  <c r="M1538" i="1"/>
  <c r="L1538" i="1"/>
  <c r="R1537" i="1"/>
  <c r="M1537" i="1"/>
  <c r="L1537" i="1"/>
  <c r="R1536" i="1"/>
  <c r="M1536" i="1"/>
  <c r="L1536" i="1"/>
  <c r="R1535" i="1"/>
  <c r="M1535" i="1"/>
  <c r="L1535" i="1"/>
  <c r="R1534" i="1"/>
  <c r="L1534" i="1"/>
  <c r="R1533" i="1"/>
  <c r="M1533" i="1"/>
  <c r="L1533" i="1"/>
  <c r="R1532" i="1"/>
  <c r="M1532" i="1"/>
  <c r="L1532" i="1"/>
  <c r="R1531" i="1"/>
  <c r="M1531" i="1"/>
  <c r="L1531" i="1"/>
  <c r="R1530" i="1"/>
  <c r="M1530" i="1"/>
  <c r="L1530" i="1"/>
  <c r="R1529" i="1"/>
  <c r="M1529" i="1"/>
  <c r="L1529" i="1"/>
  <c r="R1528" i="1"/>
  <c r="M1528" i="1"/>
  <c r="L1528" i="1"/>
  <c r="R1527" i="1"/>
  <c r="M1527" i="1"/>
  <c r="L1527" i="1"/>
  <c r="R1526" i="1"/>
  <c r="M1526" i="1"/>
  <c r="L1526" i="1"/>
  <c r="R1525" i="1"/>
  <c r="M1525" i="1"/>
  <c r="L1525" i="1"/>
  <c r="R1524" i="1"/>
  <c r="M1524" i="1"/>
  <c r="L1524" i="1"/>
  <c r="R1523" i="1"/>
  <c r="M1523" i="1"/>
  <c r="L1523" i="1"/>
  <c r="R1522" i="1"/>
  <c r="M1522" i="1"/>
  <c r="R1521" i="1"/>
  <c r="M1521" i="1"/>
  <c r="R1520" i="1"/>
  <c r="M1520" i="1"/>
  <c r="R1519" i="1"/>
  <c r="M1519" i="1"/>
  <c r="L1519" i="1"/>
  <c r="R1518" i="1"/>
  <c r="M1518" i="1"/>
  <c r="L1518" i="1"/>
  <c r="R1517" i="1"/>
  <c r="M1517" i="1"/>
  <c r="L1517" i="1"/>
  <c r="R1516" i="1"/>
  <c r="M1516" i="1"/>
  <c r="L1516" i="1"/>
  <c r="R1515" i="1"/>
  <c r="R1514" i="1"/>
  <c r="M1514" i="1"/>
  <c r="L1514" i="1"/>
  <c r="R1513" i="1"/>
  <c r="M1513" i="1"/>
  <c r="L1513" i="1"/>
  <c r="R1512" i="1"/>
  <c r="L1512" i="1"/>
  <c r="R1511" i="1"/>
  <c r="M1511" i="1"/>
  <c r="L1511" i="1"/>
  <c r="R1510" i="1"/>
  <c r="M1510" i="1"/>
  <c r="L1510" i="1"/>
  <c r="R1509" i="1"/>
  <c r="M1509" i="1"/>
  <c r="L1509" i="1"/>
  <c r="R1508" i="1"/>
  <c r="L1508" i="1"/>
  <c r="R1507" i="1"/>
  <c r="M1507" i="1"/>
  <c r="L1507" i="1"/>
  <c r="R1506" i="1"/>
  <c r="M1506" i="1"/>
  <c r="L1506" i="1"/>
  <c r="R1505" i="1"/>
  <c r="M1505" i="1"/>
  <c r="L1505" i="1"/>
  <c r="R1504" i="1"/>
  <c r="M1504" i="1"/>
  <c r="L1504" i="1"/>
  <c r="R1503" i="1"/>
  <c r="M1503" i="1"/>
  <c r="L1503" i="1"/>
  <c r="R1502" i="1"/>
  <c r="R1501" i="1"/>
  <c r="M1501" i="1"/>
  <c r="L1501" i="1"/>
  <c r="R1500" i="1"/>
  <c r="M1500" i="1"/>
  <c r="L1500" i="1"/>
  <c r="R1499" i="1"/>
  <c r="M1499" i="1"/>
  <c r="L1499" i="1"/>
  <c r="R1498" i="1"/>
  <c r="R1497" i="1"/>
  <c r="M1497" i="1"/>
  <c r="L1497" i="1"/>
  <c r="R1496" i="1"/>
  <c r="M1496" i="1"/>
  <c r="L1496" i="1"/>
  <c r="R1495" i="1"/>
  <c r="M1495" i="1"/>
  <c r="L1495" i="1"/>
  <c r="R1494" i="1"/>
  <c r="M1494" i="1"/>
  <c r="L1494" i="1"/>
  <c r="R1493" i="1"/>
  <c r="R1492" i="1"/>
  <c r="M1492" i="1"/>
  <c r="L1492" i="1"/>
  <c r="R1491" i="1"/>
  <c r="M1491" i="1"/>
  <c r="L1491" i="1"/>
  <c r="R1490" i="1"/>
  <c r="M1490" i="1"/>
  <c r="L1490" i="1"/>
  <c r="R1489" i="1"/>
  <c r="M1489" i="1"/>
  <c r="L1489" i="1"/>
  <c r="R1488" i="1"/>
  <c r="M1488" i="1"/>
  <c r="L1488" i="1"/>
  <c r="R1487" i="1"/>
  <c r="R1486" i="1"/>
  <c r="M1486" i="1"/>
  <c r="L1486" i="1"/>
  <c r="R1485" i="1"/>
  <c r="M1485" i="1"/>
  <c r="L1485" i="1"/>
  <c r="R1484" i="1"/>
  <c r="M1484" i="1"/>
  <c r="L1484" i="1"/>
  <c r="R1483" i="1"/>
  <c r="M1483" i="1"/>
  <c r="L1483" i="1"/>
  <c r="R1482" i="1"/>
  <c r="M1482" i="1"/>
  <c r="L1482" i="1"/>
  <c r="R1481" i="1"/>
  <c r="M1481" i="1"/>
  <c r="L1481" i="1"/>
  <c r="R1480" i="1"/>
  <c r="M1480" i="1"/>
  <c r="L1480" i="1"/>
  <c r="K1480" i="1"/>
  <c r="L1479" i="1" s="1"/>
  <c r="J1480" i="1"/>
  <c r="R1479" i="1"/>
  <c r="K1479" i="1"/>
  <c r="J1479" i="1"/>
  <c r="R1478" i="1"/>
  <c r="K1478" i="1"/>
  <c r="L1477" i="1" s="1"/>
  <c r="J1478" i="1"/>
  <c r="R1477" i="1"/>
  <c r="J1477" i="1"/>
  <c r="M1476" i="1" s="1"/>
  <c r="R1476" i="1"/>
  <c r="K1476" i="1"/>
  <c r="J1476" i="1"/>
  <c r="R1475" i="1"/>
  <c r="R1474" i="1"/>
  <c r="M1474" i="1"/>
  <c r="L1474" i="1"/>
  <c r="K1474" i="1"/>
  <c r="J1474" i="1"/>
  <c r="R1473" i="1"/>
  <c r="R1472" i="1"/>
  <c r="R1471" i="1"/>
  <c r="M1471" i="1"/>
  <c r="L1471" i="1"/>
  <c r="R1470" i="1"/>
  <c r="M1470" i="1"/>
  <c r="L1470" i="1"/>
  <c r="R1469" i="1"/>
  <c r="M1469" i="1"/>
  <c r="L1469" i="1"/>
  <c r="R1468" i="1"/>
  <c r="M1468" i="1"/>
  <c r="L1468" i="1"/>
  <c r="R1467" i="1"/>
  <c r="R1466" i="1"/>
  <c r="R1465" i="1"/>
  <c r="M1465" i="1"/>
  <c r="L1465" i="1"/>
  <c r="R1464" i="1"/>
  <c r="M1464" i="1"/>
  <c r="L1464" i="1"/>
  <c r="R1463" i="1"/>
  <c r="M1463" i="1"/>
  <c r="L1463" i="1"/>
  <c r="R1462" i="1"/>
  <c r="M1462" i="1"/>
  <c r="L1462" i="1"/>
  <c r="R1461" i="1"/>
  <c r="R1460" i="1"/>
  <c r="R1459" i="1"/>
  <c r="M1459" i="1"/>
  <c r="L1459" i="1"/>
  <c r="R1458" i="1"/>
  <c r="M1458" i="1"/>
  <c r="L1458" i="1"/>
  <c r="R1457" i="1"/>
  <c r="M1457" i="1"/>
  <c r="L1457" i="1"/>
  <c r="R1456" i="1"/>
  <c r="M1456" i="1"/>
  <c r="L1456" i="1"/>
  <c r="R1455" i="1"/>
  <c r="R1454" i="1"/>
  <c r="R1453" i="1"/>
  <c r="M1453" i="1"/>
  <c r="L1453" i="1"/>
  <c r="R1452" i="1"/>
  <c r="M1452" i="1"/>
  <c r="L1452" i="1"/>
  <c r="R1451" i="1"/>
  <c r="M1451" i="1"/>
  <c r="L1451" i="1"/>
  <c r="R1450" i="1"/>
  <c r="M1450" i="1"/>
  <c r="L1450" i="1"/>
  <c r="R1449" i="1"/>
  <c r="M1449" i="1"/>
  <c r="L1449" i="1"/>
  <c r="R1448" i="1"/>
  <c r="M1448" i="1"/>
  <c r="L1448" i="1"/>
  <c r="R1447" i="1"/>
  <c r="M1447" i="1"/>
  <c r="L1447" i="1"/>
  <c r="R1446" i="1"/>
  <c r="M1446" i="1"/>
  <c r="L1446" i="1"/>
  <c r="K1446" i="1"/>
  <c r="M1445" i="1" s="1"/>
  <c r="J1446" i="1"/>
  <c r="R1445" i="1"/>
  <c r="K1445" i="1"/>
  <c r="J1445" i="1"/>
  <c r="R1444" i="1"/>
  <c r="K1444" i="1"/>
  <c r="J1444" i="1"/>
  <c r="R1443" i="1"/>
  <c r="R1442" i="1"/>
  <c r="M1442" i="1"/>
  <c r="L1442" i="1"/>
  <c r="R1441" i="1"/>
  <c r="M1441" i="1"/>
  <c r="L1441" i="1"/>
  <c r="R1440" i="1"/>
  <c r="M1440" i="1"/>
  <c r="L1440" i="1"/>
  <c r="R1439" i="1"/>
  <c r="M1439" i="1"/>
  <c r="L1439" i="1"/>
  <c r="R1438" i="1"/>
  <c r="M1438" i="1"/>
  <c r="L1438" i="1"/>
  <c r="R1437" i="1"/>
  <c r="M1437" i="1"/>
  <c r="L1437" i="1"/>
  <c r="R1436" i="1"/>
  <c r="M1436" i="1"/>
  <c r="L1436" i="1"/>
  <c r="R1435" i="1"/>
  <c r="M1435" i="1"/>
  <c r="L1435" i="1"/>
  <c r="R1434" i="1"/>
  <c r="M1434" i="1"/>
  <c r="L1434" i="1"/>
  <c r="R1433" i="1"/>
  <c r="M1433" i="1"/>
  <c r="L1433" i="1"/>
  <c r="R1432" i="1"/>
  <c r="M1432" i="1"/>
  <c r="L1432" i="1"/>
  <c r="R1431" i="1"/>
  <c r="R1430" i="1"/>
  <c r="M1430" i="1"/>
  <c r="L1430" i="1"/>
  <c r="R1429" i="1"/>
  <c r="M1429" i="1"/>
  <c r="L1429" i="1"/>
  <c r="R1428" i="1"/>
  <c r="M1428" i="1"/>
  <c r="L1428" i="1"/>
  <c r="R1427" i="1"/>
  <c r="M1427" i="1"/>
  <c r="L1427" i="1"/>
  <c r="R1426" i="1"/>
  <c r="M1426" i="1"/>
  <c r="L1426" i="1"/>
  <c r="R1425" i="1"/>
  <c r="M1425" i="1"/>
  <c r="L1425" i="1"/>
  <c r="R1424" i="1"/>
  <c r="M1424" i="1"/>
  <c r="L1424" i="1"/>
  <c r="R1423" i="1"/>
  <c r="M1423" i="1"/>
  <c r="L1423" i="1"/>
  <c r="R1422" i="1"/>
  <c r="M1422" i="1"/>
  <c r="L1422" i="1"/>
  <c r="R1421" i="1"/>
  <c r="M1421" i="1"/>
  <c r="L1421" i="1"/>
  <c r="R1420" i="1"/>
  <c r="M1420" i="1"/>
  <c r="L1420" i="1"/>
  <c r="R1419" i="1"/>
  <c r="M1419" i="1"/>
  <c r="L1419" i="1"/>
  <c r="R1418" i="1"/>
  <c r="M1418" i="1"/>
  <c r="L1418" i="1"/>
  <c r="R1417" i="1"/>
  <c r="M1417" i="1"/>
  <c r="L1417" i="1"/>
  <c r="R1416" i="1"/>
  <c r="M1416" i="1"/>
  <c r="L1416" i="1"/>
  <c r="R1415" i="1"/>
  <c r="M1415" i="1"/>
  <c r="L1415" i="1"/>
  <c r="R1414" i="1"/>
  <c r="M1414" i="1"/>
  <c r="L1414" i="1"/>
  <c r="R1413" i="1"/>
  <c r="M1413" i="1"/>
  <c r="L1413" i="1"/>
  <c r="R1412" i="1"/>
  <c r="M1412" i="1"/>
  <c r="L1412" i="1"/>
  <c r="K1412" i="1"/>
  <c r="J1412" i="1"/>
  <c r="R1411" i="1"/>
  <c r="R1410" i="1"/>
  <c r="M1410" i="1"/>
  <c r="L1410" i="1"/>
  <c r="K1410" i="1"/>
  <c r="M1409" i="1" s="1"/>
  <c r="J1410" i="1"/>
  <c r="L1409" i="1" s="1"/>
  <c r="R1409" i="1"/>
  <c r="K1409" i="1"/>
  <c r="J1409" i="1"/>
  <c r="R1408" i="1"/>
  <c r="M1408" i="1"/>
  <c r="L1408" i="1"/>
  <c r="K1408" i="1"/>
  <c r="L1407" i="1" s="1"/>
  <c r="J1408" i="1"/>
  <c r="R1407" i="1"/>
  <c r="R1406" i="1"/>
  <c r="M1406" i="1"/>
  <c r="L1406" i="1"/>
  <c r="K1406" i="1"/>
  <c r="J1406" i="1"/>
  <c r="R1405" i="1"/>
  <c r="R1404" i="1"/>
  <c r="R1403" i="1"/>
  <c r="M1403" i="1"/>
  <c r="L1403" i="1"/>
  <c r="R1402" i="1"/>
  <c r="R1401" i="1"/>
  <c r="M1401" i="1"/>
  <c r="L1401" i="1"/>
  <c r="R1400" i="1"/>
  <c r="M1400" i="1"/>
  <c r="L1400" i="1"/>
  <c r="R1399" i="1"/>
  <c r="M1399" i="1"/>
  <c r="L1399" i="1"/>
  <c r="R1398" i="1"/>
  <c r="M1398" i="1"/>
  <c r="L1398" i="1"/>
  <c r="R1397" i="1"/>
  <c r="R1396" i="1"/>
  <c r="M1396" i="1"/>
  <c r="L1396" i="1"/>
  <c r="R1395" i="1"/>
  <c r="M1395" i="1"/>
  <c r="L1395" i="1"/>
  <c r="R1394" i="1"/>
  <c r="M1394" i="1"/>
  <c r="L1394" i="1"/>
  <c r="R1393" i="1"/>
  <c r="M1393" i="1"/>
  <c r="L1393" i="1"/>
  <c r="R1392" i="1"/>
  <c r="M1392" i="1"/>
  <c r="L1392" i="1"/>
  <c r="R1391" i="1"/>
  <c r="M1391" i="1"/>
  <c r="L1391" i="1"/>
  <c r="R1390" i="1"/>
  <c r="R1389" i="1"/>
  <c r="M1389" i="1"/>
  <c r="L1389" i="1"/>
  <c r="R1388" i="1"/>
  <c r="M1388" i="1"/>
  <c r="L1388" i="1"/>
  <c r="R1387" i="1"/>
  <c r="M1387" i="1"/>
  <c r="L1387" i="1"/>
  <c r="R1386" i="1"/>
  <c r="M1386" i="1"/>
  <c r="L1386" i="1"/>
  <c r="R1385" i="1"/>
  <c r="M1385" i="1"/>
  <c r="L1385" i="1"/>
  <c r="R1384" i="1"/>
  <c r="M1384" i="1"/>
  <c r="L1384" i="1"/>
  <c r="R1383" i="1"/>
  <c r="M1383" i="1"/>
  <c r="L1383" i="1"/>
  <c r="R1382" i="1"/>
  <c r="M1382" i="1"/>
  <c r="L1382" i="1"/>
  <c r="R1381" i="1"/>
  <c r="M1381" i="1"/>
  <c r="L1381" i="1"/>
  <c r="R1380" i="1"/>
  <c r="M1380" i="1"/>
  <c r="L1380" i="1"/>
  <c r="R1379" i="1"/>
  <c r="M1379" i="1"/>
  <c r="L1379" i="1"/>
  <c r="R1378" i="1"/>
  <c r="M1378" i="1"/>
  <c r="R1377" i="1"/>
  <c r="M1377" i="1"/>
  <c r="L1377" i="1"/>
  <c r="R1376" i="1"/>
  <c r="M1376" i="1"/>
  <c r="L1376" i="1"/>
  <c r="R1375" i="1"/>
  <c r="M1375" i="1"/>
  <c r="L1375" i="1"/>
  <c r="R1374" i="1"/>
  <c r="M1374" i="1"/>
  <c r="L1374" i="1"/>
  <c r="R1373" i="1"/>
  <c r="M1373" i="1"/>
  <c r="L1373" i="1"/>
  <c r="R1372" i="1"/>
  <c r="M1372" i="1"/>
  <c r="L1372" i="1"/>
  <c r="R1371" i="1"/>
  <c r="M1371" i="1"/>
  <c r="L1371" i="1"/>
  <c r="R1370" i="1"/>
  <c r="M1370" i="1"/>
  <c r="L1370" i="1"/>
  <c r="R1369" i="1"/>
  <c r="R1368" i="1"/>
  <c r="M1368" i="1"/>
  <c r="L1368" i="1"/>
  <c r="R1367" i="1"/>
  <c r="M1367" i="1"/>
  <c r="L1367" i="1"/>
  <c r="R1366" i="1"/>
  <c r="M1366" i="1"/>
  <c r="L1366" i="1"/>
  <c r="R1365" i="1"/>
  <c r="M1365" i="1"/>
  <c r="L1365" i="1"/>
  <c r="R1364" i="1"/>
  <c r="M1364" i="1"/>
  <c r="L1364" i="1"/>
  <c r="R1363" i="1"/>
  <c r="M1363" i="1"/>
  <c r="L1363" i="1"/>
  <c r="R1362" i="1"/>
  <c r="M1362" i="1"/>
  <c r="R1361" i="1"/>
  <c r="M1361" i="1"/>
  <c r="L1361" i="1"/>
  <c r="R1360" i="1"/>
  <c r="R1359" i="1"/>
  <c r="M1359" i="1"/>
  <c r="L1359" i="1"/>
  <c r="R1358" i="1"/>
  <c r="M1358" i="1"/>
  <c r="L1358" i="1"/>
  <c r="R1357" i="1"/>
  <c r="R1356" i="1"/>
  <c r="M1356" i="1"/>
  <c r="L1356" i="1"/>
  <c r="R1355" i="1"/>
  <c r="M1355" i="1"/>
  <c r="L1355" i="1"/>
  <c r="R1354" i="1"/>
  <c r="M1354" i="1"/>
  <c r="L1354" i="1"/>
  <c r="R1353" i="1"/>
  <c r="M1353" i="1"/>
  <c r="L1353" i="1"/>
  <c r="R1352" i="1"/>
  <c r="M1352" i="1"/>
  <c r="L1352" i="1"/>
  <c r="R1351" i="1"/>
  <c r="M1351" i="1"/>
  <c r="L1351" i="1"/>
  <c r="R1350" i="1"/>
  <c r="R1349" i="1"/>
  <c r="M1349" i="1"/>
  <c r="L1349" i="1"/>
  <c r="R1348" i="1"/>
  <c r="M1348" i="1"/>
  <c r="L1348" i="1"/>
  <c r="R1347" i="1"/>
  <c r="M1347" i="1"/>
  <c r="L1347" i="1"/>
  <c r="R1346" i="1"/>
  <c r="R1345" i="1"/>
  <c r="M1345" i="1"/>
  <c r="L1345" i="1"/>
  <c r="R1344" i="1"/>
  <c r="M1344" i="1"/>
  <c r="L1344" i="1"/>
  <c r="R1343" i="1"/>
  <c r="M1343" i="1"/>
  <c r="L1343" i="1"/>
  <c r="R1342" i="1"/>
  <c r="M1342" i="1"/>
  <c r="L1342" i="1"/>
  <c r="R1341" i="1"/>
  <c r="M1341" i="1"/>
  <c r="L1341" i="1"/>
  <c r="R1340" i="1"/>
  <c r="M1340" i="1"/>
  <c r="L1340" i="1"/>
  <c r="R1339" i="1"/>
  <c r="M1339" i="1"/>
  <c r="L1339" i="1"/>
  <c r="R1338" i="1"/>
  <c r="M1338" i="1"/>
  <c r="L1338" i="1"/>
  <c r="R1337" i="1"/>
  <c r="M1337" i="1"/>
  <c r="L1337" i="1"/>
  <c r="R1336" i="1"/>
  <c r="M1336" i="1"/>
  <c r="L1336" i="1"/>
  <c r="R1335" i="1"/>
  <c r="M1335" i="1"/>
  <c r="L1335" i="1"/>
  <c r="R1334" i="1"/>
  <c r="M1334" i="1"/>
  <c r="R1333" i="1"/>
  <c r="M1333" i="1"/>
  <c r="L1333" i="1"/>
  <c r="M1332" i="1" s="1"/>
  <c r="R1332" i="1"/>
  <c r="L1332" i="1"/>
  <c r="M1331" i="1" s="1"/>
  <c r="R1331" i="1"/>
  <c r="L1331" i="1"/>
  <c r="M1330" i="1" s="1"/>
  <c r="R1330" i="1"/>
  <c r="L1330" i="1"/>
  <c r="M1329" i="1" s="1"/>
  <c r="R1329" i="1"/>
  <c r="L1329" i="1"/>
  <c r="M1328" i="1" s="1"/>
  <c r="R1328" i="1"/>
  <c r="L1328" i="1"/>
  <c r="M1327" i="1" s="1"/>
  <c r="R1327" i="1"/>
  <c r="L1327" i="1"/>
  <c r="M1326" i="1" s="1"/>
  <c r="R1326" i="1"/>
  <c r="L1326" i="1"/>
  <c r="R1325" i="1"/>
  <c r="M1325" i="1"/>
  <c r="L1325" i="1"/>
  <c r="R1324" i="1"/>
  <c r="M1324" i="1"/>
  <c r="L1324" i="1"/>
  <c r="R1323" i="1"/>
  <c r="M1323" i="1"/>
  <c r="L1323" i="1"/>
  <c r="R1322" i="1"/>
  <c r="M1322" i="1"/>
  <c r="L1322" i="1"/>
  <c r="R1321" i="1"/>
  <c r="M1321" i="1"/>
  <c r="L1321" i="1"/>
  <c r="R1320" i="1"/>
  <c r="R1319" i="1"/>
  <c r="R1318" i="1"/>
  <c r="R1317" i="1"/>
  <c r="M1317" i="1"/>
  <c r="L1317" i="1"/>
  <c r="R1316" i="1"/>
  <c r="M1316" i="1"/>
  <c r="L1316" i="1"/>
  <c r="R1315" i="1"/>
  <c r="R1314" i="1"/>
  <c r="M1314" i="1"/>
  <c r="L1314" i="1"/>
  <c r="R1313" i="1"/>
  <c r="M1313" i="1"/>
  <c r="L1313" i="1"/>
  <c r="R1312" i="1"/>
  <c r="M1312" i="1"/>
  <c r="L1312" i="1"/>
  <c r="R1311" i="1"/>
  <c r="M1311" i="1"/>
  <c r="L1311" i="1"/>
  <c r="R1310" i="1"/>
  <c r="M1310" i="1"/>
  <c r="L1310" i="1"/>
  <c r="R1309" i="1"/>
  <c r="M1309" i="1"/>
  <c r="L1309" i="1"/>
  <c r="R1308" i="1"/>
  <c r="M1308" i="1"/>
  <c r="L1308" i="1"/>
  <c r="R1307" i="1"/>
  <c r="M1307" i="1"/>
  <c r="L1307" i="1"/>
  <c r="R1306" i="1"/>
  <c r="M1306" i="1"/>
  <c r="L1306" i="1"/>
  <c r="R1305" i="1"/>
  <c r="R1304" i="1"/>
  <c r="R1303" i="1"/>
  <c r="R1302" i="1"/>
  <c r="R1301" i="1"/>
  <c r="M1301" i="1"/>
  <c r="L1301" i="1"/>
  <c r="R1300" i="1"/>
  <c r="M1300" i="1"/>
  <c r="L1300" i="1"/>
  <c r="R1299" i="1"/>
  <c r="M1299" i="1"/>
  <c r="L1299" i="1"/>
  <c r="R1298" i="1"/>
  <c r="M1298" i="1"/>
  <c r="L1298" i="1"/>
  <c r="R1297" i="1"/>
  <c r="R1296" i="1"/>
  <c r="M1296" i="1"/>
  <c r="L1296" i="1"/>
  <c r="R1295" i="1"/>
  <c r="M1295" i="1"/>
  <c r="L1295" i="1"/>
  <c r="R1294" i="1"/>
  <c r="M1294" i="1"/>
  <c r="L1294" i="1"/>
  <c r="R1293" i="1"/>
  <c r="L1293" i="1"/>
  <c r="R1292" i="1"/>
  <c r="M1292" i="1"/>
  <c r="L1292" i="1"/>
  <c r="R1291" i="1"/>
  <c r="M1291" i="1"/>
  <c r="L1291" i="1"/>
  <c r="R1290" i="1"/>
  <c r="M1290" i="1"/>
  <c r="L1290" i="1"/>
  <c r="R1289" i="1"/>
  <c r="M1289" i="1"/>
  <c r="L1289" i="1"/>
  <c r="R1288" i="1"/>
  <c r="M1288" i="1"/>
  <c r="L1288" i="1"/>
  <c r="R1287" i="1"/>
  <c r="M1287" i="1"/>
  <c r="L1287" i="1"/>
  <c r="R1286" i="1"/>
  <c r="M1286" i="1"/>
  <c r="L1286" i="1"/>
  <c r="R1285" i="1"/>
  <c r="M1285" i="1"/>
  <c r="L1285" i="1"/>
  <c r="R1284" i="1"/>
  <c r="M1284" i="1"/>
  <c r="L1284" i="1"/>
  <c r="R1283" i="1"/>
  <c r="M1283" i="1"/>
  <c r="L1283" i="1"/>
  <c r="R1282" i="1"/>
  <c r="M1282" i="1"/>
  <c r="L1282" i="1"/>
  <c r="R1281" i="1"/>
  <c r="M1281" i="1"/>
  <c r="L1281" i="1"/>
  <c r="R1280" i="1"/>
  <c r="R1279" i="1"/>
  <c r="M1279" i="1"/>
  <c r="L1279" i="1"/>
  <c r="R1278" i="1"/>
  <c r="R1277" i="1"/>
  <c r="M1277" i="1"/>
  <c r="L1277" i="1"/>
  <c r="R1276" i="1"/>
  <c r="M1276" i="1"/>
  <c r="L1276" i="1"/>
  <c r="R1275" i="1"/>
  <c r="M1275" i="1"/>
  <c r="L1275" i="1"/>
  <c r="R1274" i="1"/>
  <c r="M1274" i="1"/>
  <c r="L1274" i="1"/>
  <c r="R1273" i="1"/>
  <c r="M1273" i="1"/>
  <c r="L1273" i="1"/>
  <c r="R1272" i="1"/>
  <c r="M1272" i="1"/>
  <c r="L1272" i="1"/>
  <c r="R1271" i="1"/>
  <c r="R1270" i="1"/>
  <c r="M1270" i="1"/>
  <c r="L1270" i="1"/>
  <c r="R1269" i="1"/>
  <c r="M1269" i="1"/>
  <c r="L1269" i="1"/>
  <c r="R1268" i="1"/>
  <c r="M1268" i="1"/>
  <c r="L1268" i="1"/>
  <c r="R1267" i="1"/>
  <c r="M1267" i="1"/>
  <c r="L1267" i="1"/>
  <c r="R1266" i="1"/>
  <c r="R1265" i="1"/>
  <c r="R1264" i="1"/>
  <c r="M1264" i="1"/>
  <c r="L1264" i="1"/>
  <c r="R1263" i="1"/>
  <c r="M1263" i="1"/>
  <c r="R1262" i="1"/>
  <c r="M1262" i="1"/>
  <c r="L1262" i="1"/>
  <c r="R1261" i="1"/>
  <c r="M1261" i="1"/>
  <c r="L1261" i="1"/>
  <c r="R1260" i="1"/>
  <c r="M1260" i="1"/>
  <c r="L1260" i="1"/>
  <c r="R1259" i="1"/>
  <c r="M1259" i="1"/>
  <c r="L1259" i="1"/>
  <c r="R1258" i="1"/>
  <c r="M1258" i="1"/>
  <c r="L1258" i="1"/>
  <c r="R1257" i="1"/>
  <c r="M1257" i="1"/>
  <c r="L1257" i="1"/>
  <c r="R1256" i="1"/>
  <c r="M1256" i="1"/>
  <c r="L1256" i="1"/>
  <c r="R1255" i="1"/>
  <c r="M1255" i="1"/>
  <c r="L1255" i="1"/>
  <c r="R1254" i="1"/>
  <c r="R1253" i="1"/>
  <c r="M1253" i="1"/>
  <c r="L1253" i="1"/>
  <c r="R1252" i="1"/>
  <c r="M1252" i="1"/>
  <c r="R1251" i="1"/>
  <c r="M1251" i="1"/>
  <c r="R1250" i="1"/>
  <c r="M1250" i="1"/>
  <c r="L1250" i="1"/>
  <c r="R1249" i="1"/>
  <c r="M1249" i="1"/>
  <c r="R1248" i="1"/>
  <c r="R1247" i="1"/>
  <c r="R1246" i="1"/>
  <c r="M1246" i="1"/>
  <c r="L1246" i="1"/>
  <c r="R1245" i="1"/>
  <c r="R1244" i="1"/>
  <c r="M1244" i="1"/>
  <c r="L1244" i="1"/>
  <c r="R1243" i="1"/>
  <c r="M1243" i="1"/>
  <c r="L1243" i="1"/>
  <c r="R1242" i="1"/>
  <c r="M1242" i="1"/>
  <c r="L1242" i="1"/>
  <c r="R1241" i="1"/>
  <c r="M1241" i="1"/>
  <c r="L1241" i="1"/>
  <c r="R1240" i="1"/>
  <c r="M1240" i="1"/>
  <c r="L1240" i="1"/>
  <c r="R1239" i="1"/>
  <c r="M1239" i="1"/>
  <c r="L1239" i="1"/>
  <c r="R1238" i="1"/>
  <c r="R1237" i="1"/>
  <c r="M1237" i="1"/>
  <c r="L1237" i="1"/>
  <c r="R1236" i="1"/>
  <c r="R1235" i="1"/>
  <c r="M1235" i="1"/>
  <c r="L1235" i="1"/>
  <c r="R1234" i="1"/>
  <c r="M1234" i="1"/>
  <c r="L1234" i="1"/>
  <c r="R1233" i="1"/>
  <c r="M1233" i="1"/>
  <c r="L1233" i="1"/>
  <c r="R1232" i="1"/>
  <c r="R1231" i="1"/>
  <c r="M1231" i="1"/>
  <c r="L1231" i="1"/>
  <c r="R1230" i="1"/>
  <c r="M1230" i="1"/>
  <c r="L1230" i="1"/>
  <c r="R1229" i="1"/>
  <c r="M1229" i="1"/>
  <c r="L1229" i="1"/>
  <c r="R1228" i="1"/>
  <c r="R1227" i="1"/>
  <c r="M1227" i="1"/>
  <c r="L1227" i="1"/>
  <c r="R1226" i="1"/>
  <c r="M1226" i="1"/>
  <c r="L1226" i="1"/>
  <c r="R1225" i="1"/>
  <c r="M1225" i="1"/>
  <c r="L1225" i="1"/>
  <c r="R1224" i="1"/>
  <c r="M1224" i="1"/>
  <c r="L1224" i="1"/>
  <c r="R1223" i="1"/>
  <c r="M1223" i="1"/>
  <c r="L1223" i="1"/>
  <c r="R1222" i="1"/>
  <c r="M1222" i="1"/>
  <c r="L1222" i="1"/>
  <c r="R1221" i="1"/>
  <c r="M1221" i="1"/>
  <c r="L1221" i="1"/>
  <c r="R1220" i="1"/>
  <c r="M1220" i="1"/>
  <c r="L1220" i="1"/>
  <c r="R1219" i="1"/>
  <c r="M1219" i="1"/>
  <c r="L1219" i="1"/>
  <c r="R1218" i="1"/>
  <c r="M1218" i="1"/>
  <c r="L1218" i="1"/>
  <c r="R1217" i="1"/>
  <c r="M1217" i="1"/>
  <c r="L1217" i="1"/>
  <c r="R1216" i="1"/>
  <c r="R1215" i="1"/>
  <c r="M1215" i="1"/>
  <c r="L1215" i="1"/>
  <c r="R1214" i="1"/>
  <c r="M1214" i="1"/>
  <c r="L1214" i="1"/>
  <c r="R1213" i="1"/>
  <c r="M1213" i="1"/>
  <c r="L1213" i="1"/>
  <c r="R1212" i="1"/>
  <c r="R1211" i="1"/>
  <c r="M1211" i="1"/>
  <c r="L1211" i="1"/>
  <c r="R1210" i="1"/>
  <c r="M1210" i="1"/>
  <c r="L1210" i="1"/>
  <c r="R1209" i="1"/>
  <c r="M1209" i="1"/>
  <c r="L1209" i="1"/>
  <c r="R1208" i="1"/>
  <c r="R1207" i="1"/>
  <c r="M1207" i="1"/>
  <c r="L1207" i="1"/>
  <c r="R1206" i="1"/>
  <c r="M1206" i="1"/>
  <c r="L1206" i="1"/>
  <c r="R1205" i="1"/>
  <c r="M1205" i="1"/>
  <c r="L1205" i="1"/>
  <c r="R1204" i="1"/>
  <c r="R1203" i="1"/>
  <c r="M1203" i="1"/>
  <c r="L1203" i="1"/>
  <c r="R1202" i="1"/>
  <c r="M1202" i="1"/>
  <c r="L1202" i="1"/>
  <c r="R1201" i="1"/>
  <c r="M1201" i="1"/>
  <c r="L1201" i="1"/>
  <c r="R1200" i="1"/>
  <c r="R1199" i="1"/>
  <c r="M1199" i="1"/>
  <c r="L1199" i="1"/>
  <c r="R1198" i="1"/>
  <c r="M1198" i="1"/>
  <c r="L1198" i="1"/>
  <c r="R1197" i="1"/>
  <c r="M1197" i="1"/>
  <c r="L1197" i="1"/>
  <c r="R1196" i="1"/>
  <c r="R1195" i="1"/>
  <c r="M1195" i="1"/>
  <c r="L1195" i="1"/>
  <c r="R1194" i="1"/>
  <c r="M1194" i="1"/>
  <c r="L1194" i="1"/>
  <c r="R1193" i="1"/>
  <c r="M1193" i="1"/>
  <c r="L1193" i="1"/>
  <c r="R1192" i="1"/>
  <c r="R1191" i="1"/>
  <c r="M1191" i="1"/>
  <c r="L1191" i="1"/>
  <c r="R1190" i="1"/>
  <c r="M1190" i="1"/>
  <c r="L1190" i="1"/>
  <c r="R1189" i="1"/>
  <c r="M1189" i="1"/>
  <c r="L1189" i="1"/>
  <c r="R1188" i="1"/>
  <c r="R1187" i="1"/>
  <c r="M1187" i="1"/>
  <c r="L1187" i="1"/>
  <c r="R1186" i="1"/>
  <c r="M1186" i="1"/>
  <c r="L1186" i="1"/>
  <c r="R1185" i="1"/>
  <c r="M1185" i="1"/>
  <c r="L1185" i="1"/>
  <c r="R1184" i="1"/>
  <c r="M1184" i="1"/>
  <c r="L1184" i="1"/>
  <c r="R1183" i="1"/>
  <c r="R1182" i="1"/>
  <c r="M1182" i="1"/>
  <c r="L1182" i="1"/>
  <c r="R1181" i="1"/>
  <c r="M1181" i="1"/>
  <c r="L1181" i="1"/>
  <c r="R1180" i="1"/>
  <c r="M1180" i="1"/>
  <c r="L1180" i="1"/>
  <c r="R1179" i="1"/>
  <c r="M1179" i="1"/>
  <c r="L1179" i="1"/>
  <c r="R1178" i="1"/>
  <c r="M1178" i="1"/>
  <c r="L1178" i="1"/>
  <c r="R1177" i="1"/>
  <c r="M1177" i="1"/>
  <c r="L1177" i="1"/>
  <c r="R1176" i="1"/>
  <c r="M1176" i="1"/>
  <c r="L1176" i="1"/>
  <c r="R1175" i="1"/>
  <c r="M1175" i="1"/>
  <c r="L1175" i="1"/>
  <c r="R1174" i="1"/>
  <c r="M1174" i="1"/>
  <c r="L1174" i="1"/>
  <c r="R1173" i="1"/>
  <c r="M1173" i="1"/>
  <c r="L1173" i="1"/>
  <c r="R1172" i="1"/>
  <c r="M1172" i="1"/>
  <c r="L1172" i="1"/>
  <c r="R1171" i="1"/>
  <c r="M1171" i="1"/>
  <c r="L1171" i="1"/>
  <c r="R1170" i="1"/>
  <c r="M1170" i="1"/>
  <c r="L1170" i="1"/>
  <c r="R1169" i="1"/>
  <c r="M1169" i="1"/>
  <c r="L1169" i="1"/>
  <c r="R1168" i="1"/>
  <c r="M1168" i="1"/>
  <c r="L1168" i="1"/>
  <c r="R1167" i="1"/>
  <c r="R1166" i="1"/>
  <c r="M1166" i="1"/>
  <c r="L1166" i="1"/>
  <c r="R1165" i="1"/>
  <c r="M1165" i="1"/>
  <c r="L1165" i="1"/>
  <c r="R1164" i="1"/>
  <c r="M1164" i="1"/>
  <c r="L1164" i="1"/>
  <c r="R1163" i="1"/>
  <c r="M1163" i="1"/>
  <c r="L1163" i="1"/>
  <c r="R1162" i="1"/>
  <c r="R1161" i="1"/>
  <c r="M1161" i="1"/>
  <c r="L1161" i="1"/>
  <c r="R1160" i="1"/>
  <c r="M1160" i="1"/>
  <c r="L1160" i="1"/>
  <c r="R1159" i="1"/>
  <c r="M1159" i="1"/>
  <c r="R1158" i="1"/>
  <c r="M1158" i="1"/>
  <c r="L1158" i="1"/>
  <c r="R1157" i="1"/>
  <c r="M1157" i="1"/>
  <c r="L1157" i="1"/>
  <c r="R1156" i="1"/>
  <c r="M1156" i="1"/>
  <c r="L1156" i="1"/>
  <c r="R1155" i="1"/>
  <c r="M1155" i="1"/>
  <c r="L1155" i="1"/>
  <c r="R1154" i="1"/>
  <c r="R1153" i="1"/>
  <c r="M1153" i="1"/>
  <c r="L1153" i="1"/>
  <c r="R1152" i="1"/>
  <c r="M1152" i="1"/>
  <c r="L1152" i="1"/>
  <c r="R1151" i="1"/>
  <c r="M1151" i="1"/>
  <c r="L1151" i="1"/>
  <c r="R1150" i="1"/>
  <c r="M1150" i="1"/>
  <c r="L1150" i="1"/>
  <c r="R1149" i="1"/>
  <c r="M1149" i="1"/>
  <c r="L1149" i="1"/>
  <c r="R1148" i="1"/>
  <c r="M1148" i="1"/>
  <c r="L1148" i="1"/>
  <c r="R1147" i="1"/>
  <c r="M1147" i="1"/>
  <c r="L1147" i="1"/>
  <c r="R1146" i="1"/>
  <c r="M1146" i="1"/>
  <c r="L1146" i="1"/>
  <c r="R1145" i="1"/>
  <c r="M1145" i="1"/>
  <c r="R1144" i="1"/>
  <c r="M1144" i="1"/>
  <c r="L1144" i="1"/>
  <c r="R1143" i="1"/>
  <c r="M1143" i="1"/>
  <c r="L1143" i="1"/>
  <c r="R1142" i="1"/>
  <c r="M1142" i="1"/>
  <c r="L1142" i="1"/>
  <c r="R1141" i="1"/>
  <c r="R1140" i="1"/>
  <c r="M1140" i="1"/>
  <c r="L1140" i="1"/>
  <c r="R1139" i="1"/>
  <c r="M1139" i="1"/>
  <c r="L1139" i="1"/>
  <c r="R1138" i="1"/>
  <c r="M1138" i="1"/>
  <c r="L1138" i="1"/>
  <c r="R1137" i="1"/>
  <c r="R1136" i="1"/>
  <c r="M1136" i="1"/>
  <c r="L1136" i="1"/>
  <c r="R1135" i="1"/>
  <c r="M1135" i="1"/>
  <c r="L1135" i="1"/>
  <c r="R1134" i="1"/>
  <c r="M1134" i="1"/>
  <c r="L1134" i="1"/>
  <c r="R1133" i="1"/>
  <c r="R1132" i="1"/>
  <c r="M1132" i="1"/>
  <c r="L1132" i="1"/>
  <c r="R1131" i="1"/>
  <c r="M1131" i="1"/>
  <c r="L1131" i="1"/>
  <c r="R1130" i="1"/>
  <c r="M1130" i="1"/>
  <c r="L1130" i="1"/>
  <c r="R1129" i="1"/>
  <c r="M1129" i="1"/>
  <c r="R1128" i="1"/>
  <c r="M1128" i="1"/>
  <c r="L1128" i="1"/>
  <c r="R1127" i="1"/>
  <c r="M1127" i="1"/>
  <c r="L1127" i="1"/>
  <c r="R1126" i="1"/>
  <c r="M1126" i="1"/>
  <c r="L1126" i="1"/>
  <c r="R1125" i="1"/>
  <c r="R1124" i="1"/>
  <c r="M1124" i="1"/>
  <c r="L1124" i="1"/>
  <c r="R1123" i="1"/>
  <c r="M1123" i="1"/>
  <c r="L1123" i="1"/>
  <c r="R1122" i="1"/>
  <c r="M1122" i="1"/>
  <c r="L1122" i="1"/>
  <c r="R1121" i="1"/>
  <c r="M1121" i="1"/>
  <c r="L1121" i="1"/>
  <c r="R1120" i="1"/>
  <c r="M1120" i="1"/>
  <c r="L1120" i="1"/>
  <c r="R1119" i="1"/>
  <c r="R1118" i="1"/>
  <c r="M1118" i="1"/>
  <c r="L1118" i="1"/>
  <c r="R1117" i="1"/>
  <c r="M1117" i="1"/>
  <c r="L1117" i="1"/>
  <c r="R1116" i="1"/>
  <c r="M1116" i="1"/>
  <c r="L1116" i="1"/>
  <c r="R1115" i="1"/>
  <c r="M1115" i="1"/>
  <c r="L1115" i="1"/>
  <c r="R1114" i="1"/>
  <c r="M1114" i="1"/>
  <c r="L1114" i="1"/>
  <c r="R1113" i="1"/>
  <c r="M1113" i="1"/>
  <c r="L1113" i="1"/>
  <c r="R1112" i="1"/>
  <c r="M1112" i="1"/>
  <c r="L1112" i="1"/>
  <c r="R1111" i="1"/>
  <c r="M1111" i="1"/>
  <c r="L1111" i="1"/>
  <c r="R1110" i="1"/>
  <c r="R1109" i="1"/>
  <c r="M1109" i="1"/>
  <c r="L1109" i="1"/>
  <c r="R1108" i="1"/>
  <c r="M1108" i="1"/>
  <c r="L1108" i="1"/>
  <c r="R1107" i="1"/>
  <c r="R1106" i="1"/>
  <c r="M1106" i="1"/>
  <c r="L1106" i="1"/>
  <c r="R1105" i="1"/>
  <c r="M1105" i="1"/>
  <c r="L1105" i="1"/>
  <c r="R1104" i="1"/>
  <c r="M1104" i="1"/>
  <c r="L1104" i="1"/>
  <c r="R1103" i="1"/>
  <c r="R1102" i="1"/>
  <c r="M1102" i="1"/>
  <c r="L1102" i="1"/>
  <c r="R1101" i="1"/>
  <c r="M1101" i="1"/>
  <c r="L1101" i="1"/>
  <c r="R1100" i="1"/>
  <c r="M1100" i="1"/>
  <c r="L1100" i="1"/>
  <c r="R1099" i="1"/>
  <c r="R1098" i="1"/>
  <c r="M1098" i="1"/>
  <c r="L1098" i="1"/>
  <c r="R1097" i="1"/>
  <c r="M1097" i="1"/>
  <c r="L1097" i="1"/>
  <c r="R1096" i="1"/>
  <c r="M1096" i="1"/>
  <c r="L1096" i="1"/>
  <c r="R1095" i="1"/>
  <c r="M1095" i="1"/>
  <c r="L1095" i="1"/>
  <c r="R1094" i="1"/>
  <c r="M1094" i="1"/>
  <c r="L1094" i="1"/>
  <c r="R1093" i="1"/>
  <c r="R1092" i="1"/>
  <c r="M1092" i="1"/>
  <c r="L1092" i="1"/>
  <c r="R1091" i="1"/>
  <c r="M1091" i="1"/>
  <c r="L1091" i="1"/>
  <c r="R1090" i="1"/>
  <c r="M1090" i="1"/>
  <c r="L1090" i="1"/>
  <c r="R1089" i="1"/>
  <c r="R1088" i="1"/>
  <c r="M1088" i="1"/>
  <c r="L1088" i="1"/>
  <c r="R1087" i="1"/>
  <c r="M1087" i="1"/>
  <c r="L1087" i="1"/>
  <c r="R1086" i="1"/>
  <c r="M1086" i="1"/>
  <c r="L1086" i="1"/>
  <c r="R1085" i="1"/>
  <c r="M1085" i="1"/>
  <c r="L1085" i="1"/>
  <c r="R1084" i="1"/>
  <c r="M1084" i="1"/>
  <c r="L1084" i="1"/>
  <c r="R1083" i="1"/>
  <c r="M1083" i="1"/>
  <c r="L1083" i="1"/>
  <c r="R1082" i="1"/>
  <c r="M1082" i="1"/>
  <c r="L1082" i="1"/>
  <c r="R1081" i="1"/>
  <c r="M1081" i="1"/>
  <c r="L1081" i="1"/>
  <c r="R1080" i="1"/>
  <c r="R1079" i="1"/>
  <c r="M1079" i="1"/>
  <c r="L1079" i="1"/>
  <c r="R1078" i="1"/>
  <c r="M1078" i="1"/>
  <c r="L1078" i="1"/>
  <c r="R1077" i="1"/>
  <c r="M1077" i="1"/>
  <c r="L1077" i="1"/>
  <c r="R1076" i="1"/>
  <c r="M1076" i="1"/>
  <c r="L1076" i="1"/>
  <c r="R1075" i="1"/>
  <c r="M1075" i="1"/>
  <c r="L1075" i="1"/>
  <c r="R1074" i="1"/>
  <c r="M1074" i="1"/>
  <c r="L1074" i="1"/>
  <c r="R1073" i="1"/>
  <c r="M1073" i="1"/>
  <c r="L1073" i="1"/>
  <c r="R1072" i="1"/>
  <c r="M1072" i="1"/>
  <c r="L1072" i="1"/>
  <c r="R1071" i="1"/>
  <c r="M1071" i="1"/>
  <c r="L1071" i="1"/>
  <c r="R1070" i="1"/>
  <c r="M1070" i="1"/>
  <c r="L1070" i="1"/>
  <c r="R1069" i="1"/>
  <c r="R1068" i="1"/>
  <c r="R1067" i="1"/>
  <c r="M1067" i="1"/>
  <c r="L1067" i="1"/>
  <c r="R1066" i="1"/>
  <c r="M1066" i="1"/>
  <c r="L1066" i="1"/>
  <c r="R1065" i="1"/>
  <c r="M1065" i="1"/>
  <c r="L1065" i="1"/>
  <c r="R1064" i="1"/>
  <c r="M1064" i="1"/>
  <c r="L1064" i="1"/>
  <c r="R1063" i="1"/>
  <c r="M1063" i="1"/>
  <c r="L1063" i="1"/>
  <c r="R1062" i="1"/>
  <c r="M1062" i="1"/>
  <c r="L1062" i="1"/>
  <c r="R1061" i="1"/>
  <c r="M1061" i="1"/>
  <c r="L1061" i="1"/>
  <c r="R1060" i="1"/>
  <c r="M1060" i="1"/>
  <c r="L1060" i="1"/>
  <c r="R1059" i="1"/>
  <c r="M1059" i="1"/>
  <c r="L1059" i="1"/>
  <c r="R1058" i="1"/>
  <c r="L1058" i="1"/>
  <c r="R1057" i="1"/>
  <c r="M1057" i="1"/>
  <c r="L1057" i="1"/>
  <c r="R1056" i="1"/>
  <c r="M1056" i="1"/>
  <c r="L1056" i="1"/>
  <c r="R1055" i="1"/>
  <c r="M1055" i="1"/>
  <c r="L1055" i="1"/>
  <c r="R1054" i="1"/>
  <c r="M1054" i="1"/>
  <c r="L1054" i="1"/>
  <c r="R1053" i="1"/>
  <c r="R1052" i="1"/>
  <c r="M1052" i="1"/>
  <c r="L1052" i="1"/>
  <c r="R1051" i="1"/>
  <c r="M1051" i="1"/>
  <c r="L1051" i="1"/>
  <c r="R1050" i="1"/>
  <c r="M1050" i="1"/>
  <c r="L1050" i="1"/>
  <c r="R1049" i="1"/>
  <c r="R1048" i="1"/>
  <c r="M1048" i="1"/>
  <c r="L1048" i="1"/>
  <c r="R1047" i="1"/>
  <c r="M1047" i="1"/>
  <c r="L1047" i="1"/>
  <c r="R1046" i="1"/>
  <c r="M1046" i="1"/>
  <c r="L1046" i="1"/>
  <c r="R1045" i="1"/>
  <c r="R1044" i="1"/>
  <c r="M1044" i="1"/>
  <c r="L1044" i="1"/>
  <c r="R1043" i="1"/>
  <c r="M1043" i="1"/>
  <c r="L1043" i="1"/>
  <c r="R1042" i="1"/>
  <c r="M1042" i="1"/>
  <c r="L1042" i="1"/>
  <c r="R1041" i="1"/>
  <c r="R1040" i="1"/>
  <c r="M1040" i="1"/>
  <c r="L1040" i="1"/>
  <c r="R1039" i="1"/>
  <c r="M1039" i="1"/>
  <c r="L1039" i="1"/>
  <c r="R1038" i="1"/>
  <c r="M1038" i="1"/>
  <c r="L1038" i="1"/>
  <c r="R1037" i="1"/>
  <c r="M1037" i="1"/>
  <c r="L1037" i="1"/>
  <c r="R1036" i="1"/>
  <c r="M1036" i="1"/>
  <c r="L1036" i="1"/>
  <c r="R1035" i="1"/>
  <c r="M1035" i="1"/>
  <c r="L1035" i="1"/>
  <c r="R1034" i="1"/>
  <c r="M1034" i="1"/>
  <c r="L1034" i="1"/>
  <c r="R1033" i="1"/>
  <c r="L1033" i="1"/>
  <c r="R1032" i="1"/>
  <c r="M1032" i="1"/>
  <c r="L1032" i="1"/>
  <c r="R1031" i="1"/>
  <c r="M1031" i="1"/>
  <c r="L1031" i="1"/>
  <c r="R1030" i="1"/>
  <c r="M1030" i="1"/>
  <c r="L1030" i="1"/>
  <c r="R1029" i="1"/>
  <c r="R1028" i="1"/>
  <c r="M1028" i="1"/>
  <c r="L1028" i="1"/>
  <c r="R1027" i="1"/>
  <c r="M1027" i="1"/>
  <c r="L1027" i="1"/>
  <c r="R1026" i="1"/>
  <c r="M1026" i="1"/>
  <c r="L1026" i="1"/>
  <c r="R1025" i="1"/>
  <c r="M1025" i="1"/>
  <c r="L1025" i="1"/>
  <c r="R1024" i="1"/>
  <c r="R1023" i="1"/>
  <c r="M1023" i="1"/>
  <c r="L1023" i="1"/>
  <c r="R1022" i="1"/>
  <c r="M1022" i="1"/>
  <c r="L1022" i="1"/>
  <c r="R1021" i="1"/>
  <c r="M1021" i="1"/>
  <c r="L1021" i="1"/>
  <c r="R1020" i="1"/>
  <c r="M1020" i="1"/>
  <c r="L1020" i="1"/>
  <c r="R1019" i="1"/>
  <c r="M1019" i="1"/>
  <c r="L1019" i="1"/>
  <c r="R1018" i="1"/>
  <c r="R1017" i="1"/>
  <c r="R1016" i="1"/>
  <c r="R1015" i="1"/>
  <c r="R1014" i="1"/>
  <c r="M1014" i="1"/>
  <c r="L1014" i="1"/>
  <c r="R1013" i="1"/>
  <c r="M1013" i="1"/>
  <c r="L1013" i="1"/>
  <c r="R1012" i="1"/>
  <c r="M1012" i="1"/>
  <c r="L1012" i="1"/>
  <c r="R1011" i="1"/>
  <c r="M1011" i="1"/>
  <c r="L1011" i="1"/>
  <c r="R1010" i="1"/>
  <c r="M1010" i="1"/>
  <c r="L1010" i="1"/>
  <c r="R1009" i="1"/>
  <c r="M1009" i="1"/>
  <c r="L1009" i="1"/>
  <c r="R1008" i="1"/>
  <c r="M1008" i="1"/>
  <c r="L1008" i="1"/>
  <c r="R1007" i="1"/>
  <c r="M1007" i="1"/>
  <c r="L1007" i="1"/>
  <c r="R1006" i="1"/>
  <c r="M1006" i="1"/>
  <c r="L1006" i="1"/>
  <c r="R1005" i="1"/>
  <c r="M1005" i="1"/>
  <c r="L1005" i="1"/>
  <c r="R1004" i="1"/>
  <c r="R1003" i="1"/>
  <c r="M1003" i="1"/>
  <c r="L1003" i="1"/>
  <c r="R1002" i="1"/>
  <c r="M1002" i="1"/>
  <c r="L1002" i="1"/>
  <c r="R1001" i="1"/>
  <c r="M1001" i="1"/>
  <c r="L1001" i="1"/>
  <c r="R1000" i="1"/>
  <c r="M1000" i="1"/>
  <c r="L1000" i="1"/>
  <c r="R999" i="1"/>
  <c r="M999" i="1"/>
  <c r="L999" i="1"/>
  <c r="R998" i="1"/>
  <c r="L998" i="1"/>
  <c r="R997" i="1"/>
  <c r="M997" i="1"/>
  <c r="L997" i="1"/>
  <c r="R996" i="1"/>
  <c r="M996" i="1"/>
  <c r="L996" i="1"/>
  <c r="R995" i="1"/>
  <c r="M995" i="1"/>
  <c r="L995" i="1"/>
  <c r="R994" i="1"/>
  <c r="M994" i="1"/>
  <c r="L994" i="1"/>
  <c r="R993" i="1"/>
  <c r="M993" i="1"/>
  <c r="L993" i="1"/>
  <c r="R992" i="1"/>
  <c r="M992" i="1"/>
  <c r="L992" i="1"/>
  <c r="R991" i="1"/>
  <c r="M991" i="1"/>
  <c r="L991" i="1"/>
  <c r="R990" i="1"/>
  <c r="M990" i="1"/>
  <c r="L990" i="1"/>
  <c r="R989" i="1"/>
  <c r="M989" i="1"/>
  <c r="L989" i="1"/>
  <c r="R988" i="1"/>
  <c r="M988" i="1"/>
  <c r="L988" i="1"/>
  <c r="R987" i="1"/>
  <c r="M987" i="1"/>
  <c r="L987" i="1"/>
  <c r="R986" i="1"/>
  <c r="M986" i="1"/>
  <c r="L986" i="1"/>
  <c r="R985" i="1"/>
  <c r="M985" i="1"/>
  <c r="L985" i="1"/>
  <c r="R984" i="1"/>
  <c r="M984" i="1"/>
  <c r="L984" i="1"/>
  <c r="R983" i="1"/>
  <c r="M983" i="1"/>
  <c r="L983" i="1"/>
  <c r="R982" i="1"/>
  <c r="M982" i="1"/>
  <c r="L982" i="1"/>
  <c r="R981" i="1"/>
  <c r="M981" i="1"/>
  <c r="L981" i="1"/>
  <c r="R980" i="1"/>
  <c r="R979" i="1"/>
  <c r="M979" i="1"/>
  <c r="L979" i="1"/>
  <c r="R978" i="1"/>
  <c r="M978" i="1"/>
  <c r="L978" i="1"/>
  <c r="R977" i="1"/>
  <c r="M977" i="1"/>
  <c r="L977" i="1"/>
  <c r="R976" i="1"/>
  <c r="M976" i="1"/>
  <c r="L976" i="1"/>
  <c r="R975" i="1"/>
  <c r="M975" i="1"/>
  <c r="R974" i="1"/>
  <c r="M974" i="1"/>
  <c r="L974" i="1"/>
  <c r="R973" i="1"/>
  <c r="M973" i="1"/>
  <c r="L973" i="1"/>
  <c r="R972" i="1"/>
  <c r="M972" i="1"/>
  <c r="L972" i="1"/>
  <c r="R971" i="1"/>
  <c r="M971" i="1"/>
  <c r="L971" i="1"/>
  <c r="R970" i="1"/>
  <c r="M970" i="1"/>
  <c r="R969" i="1"/>
  <c r="M969" i="1"/>
  <c r="L969" i="1"/>
  <c r="R968" i="1"/>
  <c r="M968" i="1"/>
  <c r="L968" i="1"/>
  <c r="R967" i="1"/>
  <c r="M967" i="1"/>
  <c r="L967" i="1"/>
  <c r="R966" i="1"/>
  <c r="M966" i="1"/>
  <c r="L966" i="1"/>
  <c r="R965" i="1"/>
  <c r="M965" i="1"/>
  <c r="L965" i="1"/>
  <c r="R964" i="1"/>
  <c r="M964" i="1"/>
  <c r="L964" i="1"/>
  <c r="R963" i="1"/>
  <c r="M963" i="1"/>
  <c r="L963" i="1"/>
  <c r="R962" i="1"/>
  <c r="M962" i="1"/>
  <c r="L962" i="1"/>
  <c r="R961" i="1"/>
  <c r="M961" i="1"/>
  <c r="L961" i="1"/>
  <c r="R960" i="1"/>
  <c r="M960" i="1"/>
  <c r="L960" i="1"/>
  <c r="R959" i="1"/>
  <c r="M959" i="1"/>
  <c r="L959" i="1"/>
  <c r="R958" i="1"/>
  <c r="M958" i="1"/>
  <c r="L958" i="1"/>
  <c r="R957" i="1"/>
  <c r="M957" i="1"/>
  <c r="L957" i="1"/>
  <c r="R956" i="1"/>
  <c r="M956" i="1"/>
  <c r="L956" i="1"/>
  <c r="R955" i="1"/>
  <c r="M955" i="1"/>
  <c r="L955" i="1"/>
  <c r="R954" i="1"/>
  <c r="R953" i="1"/>
  <c r="M953" i="1"/>
  <c r="L953" i="1"/>
  <c r="R952" i="1"/>
  <c r="M952" i="1"/>
  <c r="L952" i="1"/>
  <c r="R951" i="1"/>
  <c r="M951" i="1"/>
  <c r="L951" i="1"/>
  <c r="R950" i="1"/>
  <c r="M950" i="1"/>
  <c r="L950" i="1"/>
  <c r="R949" i="1"/>
  <c r="M949" i="1"/>
  <c r="L949" i="1"/>
  <c r="R948" i="1"/>
  <c r="R947" i="1"/>
  <c r="R946" i="1"/>
  <c r="M946" i="1"/>
  <c r="L946" i="1"/>
  <c r="R945" i="1"/>
  <c r="R944" i="1"/>
  <c r="M944" i="1"/>
  <c r="L944" i="1"/>
  <c r="R943" i="1"/>
  <c r="M943" i="1"/>
  <c r="L943" i="1"/>
  <c r="R942" i="1"/>
  <c r="M942" i="1"/>
  <c r="L942" i="1"/>
  <c r="R941" i="1"/>
  <c r="M941" i="1"/>
  <c r="L941" i="1"/>
  <c r="R940" i="1"/>
  <c r="M940" i="1"/>
  <c r="L940" i="1"/>
  <c r="R939" i="1"/>
  <c r="M939" i="1"/>
  <c r="L939" i="1"/>
  <c r="R938" i="1"/>
  <c r="M938" i="1"/>
  <c r="L938" i="1"/>
  <c r="R937" i="1"/>
  <c r="M937" i="1"/>
  <c r="L937" i="1"/>
  <c r="R936" i="1"/>
  <c r="M936" i="1"/>
  <c r="L936" i="1"/>
  <c r="R935" i="1"/>
  <c r="M935" i="1"/>
  <c r="L935" i="1"/>
  <c r="R934" i="1"/>
  <c r="M934" i="1"/>
  <c r="L934" i="1"/>
  <c r="R933" i="1"/>
  <c r="M933" i="1"/>
  <c r="L933" i="1"/>
  <c r="R932" i="1"/>
  <c r="M932" i="1"/>
  <c r="L932" i="1"/>
  <c r="R931" i="1"/>
  <c r="M931" i="1"/>
  <c r="L931" i="1"/>
  <c r="R930" i="1"/>
  <c r="M930" i="1"/>
  <c r="L930" i="1"/>
  <c r="R929" i="1"/>
  <c r="M929" i="1"/>
  <c r="L929" i="1"/>
  <c r="R928" i="1"/>
  <c r="M928" i="1"/>
  <c r="L928" i="1"/>
  <c r="R927" i="1"/>
  <c r="M927" i="1"/>
  <c r="L927" i="1"/>
  <c r="R926" i="1"/>
  <c r="M926" i="1"/>
  <c r="L926" i="1"/>
  <c r="R925" i="1"/>
  <c r="M925" i="1"/>
  <c r="L925" i="1"/>
  <c r="R924" i="1"/>
  <c r="M924" i="1"/>
  <c r="L924" i="1"/>
  <c r="R923" i="1"/>
  <c r="M923" i="1"/>
  <c r="L923" i="1"/>
  <c r="R922" i="1"/>
  <c r="M922" i="1"/>
  <c r="L922" i="1"/>
  <c r="R921" i="1"/>
  <c r="M921" i="1"/>
  <c r="L921" i="1"/>
  <c r="R920" i="1"/>
  <c r="M920" i="1"/>
  <c r="L920" i="1"/>
  <c r="R919" i="1"/>
  <c r="M919" i="1"/>
  <c r="L919" i="1"/>
  <c r="R918" i="1"/>
  <c r="M918" i="1"/>
  <c r="L918" i="1"/>
  <c r="R917" i="1"/>
  <c r="M917" i="1"/>
  <c r="L917" i="1"/>
  <c r="R916" i="1"/>
  <c r="M916" i="1"/>
  <c r="L916" i="1"/>
  <c r="R915" i="1"/>
  <c r="M915" i="1"/>
  <c r="L915" i="1"/>
  <c r="R914" i="1"/>
  <c r="R913" i="1"/>
  <c r="M913" i="1"/>
  <c r="L913" i="1"/>
  <c r="R912" i="1"/>
  <c r="M912" i="1"/>
  <c r="L912" i="1"/>
  <c r="R911" i="1"/>
  <c r="M911" i="1"/>
  <c r="L911" i="1"/>
  <c r="R910" i="1"/>
  <c r="M910" i="1"/>
  <c r="L910" i="1"/>
  <c r="R909" i="1"/>
  <c r="M909" i="1"/>
  <c r="L909" i="1"/>
  <c r="R908" i="1"/>
  <c r="M908" i="1"/>
  <c r="L908" i="1"/>
  <c r="R907" i="1"/>
  <c r="M907" i="1"/>
  <c r="L907" i="1"/>
  <c r="R906" i="1"/>
  <c r="M906" i="1"/>
  <c r="L906" i="1"/>
  <c r="R905" i="1"/>
  <c r="M905" i="1"/>
  <c r="L905" i="1"/>
  <c r="R904" i="1"/>
  <c r="M904" i="1"/>
  <c r="L904" i="1"/>
  <c r="R903" i="1"/>
  <c r="M903" i="1"/>
  <c r="L903" i="1"/>
  <c r="R902" i="1"/>
  <c r="M902" i="1"/>
  <c r="L902" i="1"/>
  <c r="R901" i="1"/>
  <c r="M901" i="1"/>
  <c r="L901" i="1"/>
  <c r="R900" i="1"/>
  <c r="M900" i="1"/>
  <c r="L900" i="1"/>
  <c r="R899" i="1"/>
  <c r="M899" i="1"/>
  <c r="L899" i="1"/>
  <c r="R898" i="1"/>
  <c r="M898" i="1"/>
  <c r="L898" i="1"/>
  <c r="R897" i="1"/>
  <c r="M897" i="1"/>
  <c r="L897" i="1"/>
  <c r="R896" i="1"/>
  <c r="M896" i="1"/>
  <c r="L896" i="1"/>
  <c r="R895" i="1"/>
  <c r="M895" i="1"/>
  <c r="L895" i="1"/>
  <c r="R894" i="1"/>
  <c r="R893" i="1"/>
  <c r="M893" i="1"/>
  <c r="L893" i="1"/>
  <c r="R892" i="1"/>
  <c r="M892" i="1"/>
  <c r="L892" i="1"/>
  <c r="R891" i="1"/>
  <c r="M891" i="1"/>
  <c r="L891" i="1"/>
  <c r="R890" i="1"/>
  <c r="M890" i="1"/>
  <c r="L890" i="1"/>
  <c r="R889" i="1"/>
  <c r="M889" i="1"/>
  <c r="L889" i="1"/>
  <c r="R888" i="1"/>
  <c r="M888" i="1"/>
  <c r="L888" i="1"/>
  <c r="R887" i="1"/>
  <c r="M887" i="1"/>
  <c r="L887" i="1"/>
  <c r="R886" i="1"/>
  <c r="M886" i="1"/>
  <c r="L886" i="1"/>
  <c r="R885" i="1"/>
  <c r="M885" i="1"/>
  <c r="L885" i="1"/>
  <c r="R884" i="1"/>
  <c r="M884" i="1"/>
  <c r="L884" i="1"/>
  <c r="R883" i="1"/>
  <c r="M883" i="1"/>
  <c r="L883" i="1"/>
  <c r="R882" i="1"/>
  <c r="M882" i="1"/>
  <c r="L882" i="1"/>
  <c r="R881" i="1"/>
  <c r="M881" i="1"/>
  <c r="L881" i="1"/>
  <c r="R880" i="1"/>
  <c r="M880" i="1"/>
  <c r="L880" i="1"/>
  <c r="R879" i="1"/>
  <c r="M879" i="1"/>
  <c r="L879" i="1"/>
  <c r="R878" i="1"/>
  <c r="M878" i="1"/>
  <c r="L878" i="1"/>
  <c r="R877" i="1"/>
  <c r="M877" i="1"/>
  <c r="L877" i="1"/>
  <c r="R876" i="1"/>
  <c r="M876" i="1"/>
  <c r="L876" i="1"/>
  <c r="R875" i="1"/>
  <c r="M875" i="1"/>
  <c r="L875" i="1"/>
  <c r="R874" i="1"/>
  <c r="M874" i="1"/>
  <c r="L874" i="1"/>
  <c r="R873" i="1"/>
  <c r="M873" i="1"/>
  <c r="L873" i="1"/>
  <c r="R872" i="1"/>
  <c r="M872" i="1"/>
  <c r="L872" i="1"/>
  <c r="R871" i="1"/>
  <c r="M871" i="1"/>
  <c r="L871" i="1"/>
  <c r="R870" i="1"/>
  <c r="M870" i="1"/>
  <c r="L870" i="1"/>
  <c r="R869" i="1"/>
  <c r="M869" i="1"/>
  <c r="L869" i="1"/>
  <c r="R868" i="1"/>
  <c r="M868" i="1"/>
  <c r="L868" i="1"/>
  <c r="R867" i="1"/>
  <c r="M867" i="1"/>
  <c r="L867" i="1"/>
  <c r="R866" i="1"/>
  <c r="M866" i="1"/>
  <c r="L866" i="1"/>
  <c r="R865" i="1"/>
  <c r="M865" i="1"/>
  <c r="L865" i="1"/>
  <c r="R864" i="1"/>
  <c r="M864" i="1"/>
  <c r="L864" i="1"/>
  <c r="R863" i="1"/>
  <c r="M863" i="1"/>
  <c r="L863" i="1"/>
  <c r="R862" i="1"/>
  <c r="M862" i="1"/>
  <c r="L862" i="1"/>
  <c r="R861" i="1"/>
  <c r="M861" i="1"/>
  <c r="L861" i="1"/>
  <c r="R860" i="1"/>
  <c r="M860" i="1"/>
  <c r="L860" i="1"/>
  <c r="R859" i="1"/>
  <c r="M859" i="1"/>
  <c r="L859" i="1"/>
  <c r="R858" i="1"/>
  <c r="M858" i="1"/>
  <c r="L858" i="1"/>
  <c r="R857" i="1"/>
  <c r="M857" i="1"/>
  <c r="L857" i="1"/>
  <c r="R856" i="1"/>
  <c r="M856" i="1"/>
  <c r="L856" i="1"/>
  <c r="R855" i="1"/>
  <c r="R854" i="1"/>
  <c r="M854" i="1"/>
  <c r="L854" i="1"/>
  <c r="R853" i="1"/>
  <c r="M853" i="1"/>
  <c r="L853" i="1"/>
  <c r="R852" i="1"/>
  <c r="M852" i="1"/>
  <c r="L852" i="1"/>
  <c r="R851" i="1"/>
  <c r="M851" i="1"/>
  <c r="L851" i="1"/>
  <c r="R850" i="1"/>
  <c r="R849" i="1"/>
  <c r="M849" i="1"/>
  <c r="L849" i="1"/>
  <c r="R848" i="1"/>
  <c r="M848" i="1"/>
  <c r="L848" i="1"/>
  <c r="R847" i="1"/>
  <c r="M847" i="1"/>
  <c r="L847" i="1"/>
  <c r="R846" i="1"/>
  <c r="M846" i="1"/>
  <c r="L846" i="1"/>
  <c r="R845" i="1"/>
  <c r="R844" i="1"/>
  <c r="M844" i="1"/>
  <c r="L844" i="1"/>
  <c r="R843" i="1"/>
  <c r="M843" i="1"/>
  <c r="L843" i="1"/>
  <c r="R842" i="1"/>
  <c r="R841" i="1"/>
  <c r="M841" i="1"/>
  <c r="L841" i="1"/>
  <c r="R840" i="1"/>
  <c r="M840" i="1"/>
  <c r="L840" i="1"/>
  <c r="R839" i="1"/>
  <c r="R838" i="1"/>
  <c r="M838" i="1"/>
  <c r="L838" i="1"/>
  <c r="R837" i="1"/>
  <c r="M837" i="1"/>
  <c r="L837" i="1"/>
  <c r="R836" i="1"/>
  <c r="R835" i="1"/>
  <c r="M835" i="1"/>
  <c r="L835" i="1"/>
  <c r="R834" i="1"/>
  <c r="M834" i="1"/>
  <c r="L834" i="1"/>
  <c r="R833" i="1"/>
  <c r="R832" i="1"/>
  <c r="R831" i="1"/>
  <c r="M831" i="1"/>
  <c r="L831" i="1"/>
  <c r="R830" i="1"/>
  <c r="M830" i="1"/>
  <c r="L830" i="1"/>
  <c r="R829" i="1"/>
  <c r="M829" i="1"/>
  <c r="L829" i="1"/>
  <c r="R828" i="1"/>
  <c r="M828" i="1"/>
  <c r="L828" i="1"/>
  <c r="R827" i="1"/>
  <c r="M827" i="1"/>
  <c r="L827" i="1"/>
  <c r="R826" i="1"/>
  <c r="M826" i="1"/>
  <c r="L826" i="1"/>
  <c r="R825" i="1"/>
  <c r="M825" i="1"/>
  <c r="L825" i="1"/>
  <c r="R824" i="1"/>
  <c r="M824" i="1"/>
  <c r="L824" i="1"/>
  <c r="R823" i="1"/>
  <c r="M823" i="1"/>
  <c r="L823" i="1"/>
  <c r="R822" i="1"/>
  <c r="M822" i="1"/>
  <c r="L822" i="1"/>
  <c r="R821" i="1"/>
  <c r="M821" i="1"/>
  <c r="L821" i="1"/>
  <c r="R820" i="1"/>
  <c r="M820" i="1"/>
  <c r="L820" i="1"/>
  <c r="R819" i="1"/>
  <c r="M819" i="1"/>
  <c r="L819" i="1"/>
  <c r="R818" i="1"/>
  <c r="M818" i="1"/>
  <c r="L818" i="1"/>
  <c r="R817" i="1"/>
  <c r="M817" i="1"/>
  <c r="L817" i="1"/>
  <c r="R816" i="1"/>
  <c r="M816" i="1"/>
  <c r="L816" i="1"/>
  <c r="R815" i="1"/>
  <c r="M815" i="1"/>
  <c r="L815" i="1"/>
  <c r="R814" i="1"/>
  <c r="M814" i="1"/>
  <c r="L814" i="1"/>
  <c r="R813" i="1"/>
  <c r="M813" i="1"/>
  <c r="L813" i="1"/>
  <c r="R812" i="1"/>
  <c r="M812" i="1"/>
  <c r="L812" i="1"/>
  <c r="R811" i="1"/>
  <c r="M811" i="1"/>
  <c r="L811" i="1"/>
  <c r="R810" i="1"/>
  <c r="M810" i="1"/>
  <c r="L810" i="1"/>
  <c r="R809" i="1"/>
  <c r="M809" i="1"/>
  <c r="L809" i="1"/>
  <c r="R808" i="1"/>
  <c r="M808" i="1"/>
  <c r="L808" i="1"/>
  <c r="R807" i="1"/>
  <c r="M807" i="1"/>
  <c r="L807" i="1"/>
  <c r="R806" i="1"/>
  <c r="R805" i="1"/>
  <c r="M805" i="1"/>
  <c r="L805" i="1"/>
  <c r="R804" i="1"/>
  <c r="M804" i="1"/>
  <c r="L804" i="1"/>
  <c r="R803" i="1"/>
  <c r="R802" i="1"/>
  <c r="M802" i="1"/>
  <c r="L802" i="1"/>
  <c r="R801" i="1"/>
  <c r="M801" i="1"/>
  <c r="L801" i="1"/>
  <c r="R800" i="1"/>
  <c r="R799" i="1"/>
  <c r="M799" i="1"/>
  <c r="R798" i="1"/>
  <c r="M798" i="1"/>
  <c r="L798" i="1"/>
  <c r="R797" i="1"/>
  <c r="R796" i="1"/>
  <c r="R795" i="1"/>
  <c r="R794" i="1"/>
  <c r="M794" i="1"/>
  <c r="L794" i="1"/>
  <c r="R793" i="1"/>
  <c r="M793" i="1"/>
  <c r="L793" i="1"/>
  <c r="R792" i="1"/>
  <c r="M792" i="1"/>
  <c r="L792" i="1"/>
  <c r="R791" i="1"/>
  <c r="M791" i="1"/>
  <c r="L791" i="1"/>
  <c r="R790" i="1"/>
  <c r="M790" i="1"/>
  <c r="L790" i="1"/>
  <c r="R789" i="1"/>
  <c r="M789" i="1"/>
  <c r="L789" i="1"/>
  <c r="R788" i="1"/>
  <c r="M788" i="1"/>
  <c r="L788" i="1"/>
  <c r="R787" i="1"/>
  <c r="M787" i="1"/>
  <c r="L787" i="1"/>
  <c r="R786" i="1"/>
  <c r="M786" i="1"/>
  <c r="L786" i="1"/>
  <c r="R785" i="1"/>
  <c r="M785" i="1"/>
  <c r="L785" i="1"/>
  <c r="R784" i="1"/>
  <c r="M784" i="1"/>
  <c r="L784" i="1"/>
  <c r="R783" i="1"/>
  <c r="M783" i="1"/>
  <c r="L783" i="1"/>
  <c r="R782" i="1"/>
  <c r="M782" i="1"/>
  <c r="L782" i="1"/>
  <c r="R781" i="1"/>
  <c r="M781" i="1"/>
  <c r="L781" i="1"/>
  <c r="R780" i="1"/>
  <c r="M780" i="1"/>
  <c r="L780" i="1"/>
  <c r="R779" i="1"/>
  <c r="M779" i="1"/>
  <c r="L779" i="1"/>
  <c r="R778" i="1"/>
  <c r="M778" i="1"/>
  <c r="L778" i="1"/>
  <c r="R777" i="1"/>
  <c r="M777" i="1"/>
  <c r="L777" i="1"/>
  <c r="R776" i="1"/>
  <c r="M776" i="1"/>
  <c r="L776" i="1"/>
  <c r="R775" i="1"/>
  <c r="M775" i="1"/>
  <c r="L775" i="1"/>
  <c r="R774" i="1"/>
  <c r="M774" i="1"/>
  <c r="L774" i="1"/>
  <c r="R773" i="1"/>
  <c r="M773" i="1"/>
  <c r="L773" i="1"/>
  <c r="R772" i="1"/>
  <c r="M772" i="1"/>
  <c r="L772" i="1"/>
  <c r="R771" i="1"/>
  <c r="M771" i="1"/>
  <c r="L771" i="1"/>
  <c r="R770" i="1"/>
  <c r="M770" i="1"/>
  <c r="L770" i="1"/>
  <c r="R769" i="1"/>
  <c r="M769" i="1"/>
  <c r="L769" i="1"/>
  <c r="R768" i="1"/>
  <c r="M768" i="1"/>
  <c r="L768" i="1"/>
  <c r="R767" i="1"/>
  <c r="M767" i="1"/>
  <c r="L767" i="1"/>
  <c r="R766" i="1"/>
  <c r="M766" i="1"/>
  <c r="L766" i="1"/>
  <c r="R765" i="1"/>
  <c r="M765" i="1"/>
  <c r="L765" i="1"/>
  <c r="R764" i="1"/>
  <c r="M764" i="1"/>
  <c r="L764" i="1"/>
  <c r="R763" i="1"/>
  <c r="M763" i="1"/>
  <c r="L763" i="1"/>
  <c r="R762" i="1"/>
  <c r="M762" i="1"/>
  <c r="L762" i="1"/>
  <c r="R761" i="1"/>
  <c r="M761" i="1"/>
  <c r="L761" i="1"/>
  <c r="R760" i="1"/>
  <c r="M760" i="1"/>
  <c r="L760" i="1"/>
  <c r="R759" i="1"/>
  <c r="M759" i="1"/>
  <c r="L759" i="1"/>
  <c r="R758" i="1"/>
  <c r="M758" i="1"/>
  <c r="L758" i="1"/>
  <c r="R757" i="1"/>
  <c r="M757" i="1"/>
  <c r="L757" i="1"/>
  <c r="R756" i="1"/>
  <c r="M756" i="1"/>
  <c r="L756" i="1"/>
  <c r="R755" i="1"/>
  <c r="M755" i="1"/>
  <c r="L755" i="1"/>
  <c r="R754" i="1"/>
  <c r="M754" i="1"/>
  <c r="L754" i="1"/>
  <c r="R753" i="1"/>
  <c r="M753" i="1"/>
  <c r="L753" i="1"/>
  <c r="R752" i="1"/>
  <c r="M752" i="1"/>
  <c r="L752" i="1"/>
  <c r="R751" i="1"/>
  <c r="M751" i="1"/>
  <c r="L751" i="1"/>
  <c r="R750" i="1"/>
  <c r="M750" i="1"/>
  <c r="L750" i="1"/>
  <c r="R749" i="1"/>
  <c r="M749" i="1"/>
  <c r="L749" i="1"/>
  <c r="R748" i="1"/>
  <c r="M748" i="1"/>
  <c r="L748" i="1"/>
  <c r="R747" i="1"/>
  <c r="M747" i="1"/>
  <c r="L747" i="1"/>
  <c r="R746" i="1"/>
  <c r="M746" i="1"/>
  <c r="L746" i="1"/>
  <c r="R745" i="1"/>
  <c r="M745" i="1"/>
  <c r="L745" i="1"/>
  <c r="R744" i="1"/>
  <c r="R743" i="1"/>
  <c r="M743" i="1"/>
  <c r="L743" i="1"/>
  <c r="R742" i="1"/>
  <c r="M742" i="1"/>
  <c r="L742" i="1"/>
  <c r="R741" i="1"/>
  <c r="M741" i="1"/>
  <c r="L741" i="1"/>
  <c r="R740" i="1"/>
  <c r="M740" i="1"/>
  <c r="L740" i="1"/>
  <c r="R739" i="1"/>
  <c r="M739" i="1"/>
  <c r="L739" i="1"/>
  <c r="R738" i="1"/>
  <c r="M738" i="1"/>
  <c r="L738" i="1"/>
  <c r="R737" i="1"/>
  <c r="M737" i="1"/>
  <c r="L737" i="1"/>
  <c r="R736" i="1"/>
  <c r="M736" i="1"/>
  <c r="L736" i="1"/>
  <c r="R735" i="1"/>
  <c r="M735" i="1"/>
  <c r="L735" i="1"/>
  <c r="R734" i="1"/>
  <c r="M734" i="1"/>
  <c r="L734" i="1"/>
  <c r="R733" i="1"/>
  <c r="M733" i="1"/>
  <c r="L733" i="1"/>
  <c r="R732" i="1"/>
  <c r="M732" i="1"/>
  <c r="L732" i="1"/>
  <c r="R731" i="1"/>
  <c r="M731" i="1"/>
  <c r="L731" i="1"/>
  <c r="R730" i="1"/>
  <c r="R729" i="1"/>
  <c r="R728" i="1"/>
  <c r="R727" i="1"/>
  <c r="R726" i="1"/>
  <c r="R725" i="1"/>
  <c r="R724" i="1"/>
  <c r="R723" i="1"/>
  <c r="R722" i="1"/>
  <c r="R721" i="1"/>
  <c r="R720" i="1"/>
  <c r="R719" i="1"/>
  <c r="R718" i="1"/>
  <c r="M718" i="1"/>
  <c r="L718" i="1"/>
  <c r="R717" i="1"/>
  <c r="M717" i="1"/>
  <c r="L717" i="1"/>
  <c r="R716" i="1"/>
  <c r="R715" i="1"/>
  <c r="M715" i="1"/>
  <c r="L715" i="1"/>
  <c r="R714" i="1"/>
  <c r="M714" i="1"/>
  <c r="L714" i="1"/>
  <c r="R713" i="1"/>
  <c r="M713" i="1"/>
  <c r="L713" i="1"/>
  <c r="R712" i="1"/>
  <c r="M712" i="1"/>
  <c r="L712" i="1"/>
  <c r="R711" i="1"/>
  <c r="M711" i="1"/>
  <c r="L711" i="1"/>
  <c r="R710" i="1"/>
  <c r="M710" i="1"/>
  <c r="L710" i="1"/>
  <c r="R709" i="1"/>
  <c r="M709" i="1"/>
  <c r="L709" i="1"/>
  <c r="R708" i="1"/>
  <c r="M708" i="1"/>
  <c r="L708" i="1"/>
  <c r="R707" i="1"/>
  <c r="M707" i="1"/>
  <c r="L707" i="1"/>
  <c r="R706" i="1"/>
  <c r="M706" i="1"/>
  <c r="L706" i="1"/>
  <c r="R705" i="1"/>
  <c r="M705" i="1"/>
  <c r="L705" i="1"/>
  <c r="R704" i="1"/>
  <c r="M704" i="1"/>
  <c r="L704" i="1"/>
  <c r="R703" i="1"/>
  <c r="M703" i="1"/>
  <c r="L703" i="1"/>
  <c r="R702" i="1"/>
  <c r="M702" i="1"/>
  <c r="L702" i="1"/>
  <c r="R701" i="1"/>
  <c r="M701" i="1"/>
  <c r="L701" i="1"/>
  <c r="R700" i="1"/>
  <c r="M700" i="1"/>
  <c r="L700" i="1"/>
  <c r="R699" i="1"/>
  <c r="R698" i="1"/>
  <c r="R697" i="1"/>
  <c r="R696" i="1"/>
  <c r="R695" i="1"/>
  <c r="R694" i="1"/>
  <c r="R693" i="1"/>
  <c r="R692" i="1"/>
  <c r="R691" i="1"/>
  <c r="R690" i="1"/>
  <c r="R689" i="1"/>
  <c r="R688" i="1"/>
  <c r="R687" i="1"/>
  <c r="M687" i="1"/>
  <c r="L687" i="1"/>
  <c r="K687" i="1"/>
  <c r="L686" i="1" s="1"/>
  <c r="J687" i="1"/>
  <c r="R686" i="1"/>
  <c r="R685" i="1"/>
  <c r="M685" i="1"/>
  <c r="L685" i="1"/>
  <c r="K685" i="1"/>
  <c r="M684" i="1" s="1"/>
  <c r="J685" i="1"/>
  <c r="R684" i="1"/>
  <c r="K684" i="1"/>
  <c r="J684" i="1"/>
  <c r="L683" i="1" s="1"/>
  <c r="R683" i="1"/>
  <c r="R682" i="1"/>
  <c r="M682" i="1"/>
  <c r="L682" i="1"/>
  <c r="K682" i="1"/>
  <c r="J682" i="1"/>
  <c r="R681" i="1"/>
  <c r="K681" i="1"/>
  <c r="J681" i="1"/>
  <c r="R680" i="1"/>
  <c r="M680" i="1"/>
  <c r="L680" i="1"/>
  <c r="K680" i="1"/>
  <c r="J680" i="1"/>
  <c r="R679" i="1"/>
  <c r="M679" i="1"/>
  <c r="L679" i="1"/>
  <c r="K679" i="1"/>
  <c r="M678" i="1" s="1"/>
  <c r="J679" i="1"/>
  <c r="R678" i="1"/>
  <c r="K678" i="1"/>
  <c r="J678" i="1"/>
  <c r="R677" i="1"/>
  <c r="K677" i="1"/>
  <c r="J677" i="1"/>
  <c r="R676" i="1"/>
  <c r="R675" i="1"/>
  <c r="M675" i="1"/>
  <c r="L675" i="1"/>
  <c r="K675" i="1"/>
  <c r="J675" i="1"/>
  <c r="R674" i="1"/>
  <c r="K674" i="1"/>
  <c r="M673" i="1" s="1"/>
  <c r="J674" i="1"/>
  <c r="R673" i="1"/>
  <c r="R672" i="1"/>
  <c r="M672" i="1"/>
  <c r="L672" i="1"/>
  <c r="R671" i="1"/>
  <c r="R670" i="1"/>
  <c r="R669" i="1"/>
  <c r="M669" i="1"/>
  <c r="L669" i="1"/>
  <c r="K669" i="1"/>
  <c r="M668" i="1" s="1"/>
  <c r="J669" i="1"/>
  <c r="R668" i="1"/>
  <c r="L668" i="1"/>
  <c r="K668" i="1"/>
  <c r="J668" i="1"/>
  <c r="R667" i="1"/>
  <c r="K667" i="1"/>
  <c r="M666" i="1" s="1"/>
  <c r="J667" i="1"/>
  <c r="R666" i="1"/>
  <c r="K666" i="1"/>
  <c r="J666" i="1"/>
  <c r="R665" i="1"/>
  <c r="R664" i="1"/>
  <c r="R663" i="1"/>
  <c r="M663" i="1"/>
  <c r="L663" i="1"/>
  <c r="R662" i="1"/>
  <c r="M662" i="1"/>
  <c r="L662" i="1"/>
  <c r="R661" i="1"/>
  <c r="M661" i="1"/>
  <c r="R660" i="1"/>
  <c r="M660" i="1"/>
  <c r="L660" i="1"/>
  <c r="R659" i="1"/>
  <c r="R658" i="1"/>
  <c r="M658" i="1"/>
  <c r="L658" i="1"/>
  <c r="R657" i="1"/>
  <c r="M657" i="1"/>
  <c r="L657" i="1"/>
  <c r="K657" i="1"/>
  <c r="R656" i="1"/>
  <c r="R655" i="1"/>
  <c r="M655" i="1"/>
  <c r="L655" i="1"/>
  <c r="R654" i="1"/>
  <c r="M654" i="1"/>
  <c r="L654" i="1"/>
  <c r="R653" i="1"/>
  <c r="M653" i="1"/>
  <c r="L653" i="1"/>
  <c r="R652" i="1"/>
  <c r="M652" i="1"/>
  <c r="L652" i="1"/>
  <c r="R651" i="1"/>
  <c r="M651" i="1"/>
  <c r="L651" i="1"/>
  <c r="R650" i="1"/>
  <c r="M650" i="1"/>
  <c r="L650" i="1"/>
  <c r="R649" i="1"/>
  <c r="M649" i="1"/>
  <c r="L649" i="1"/>
  <c r="R648" i="1"/>
  <c r="M648" i="1"/>
  <c r="L648" i="1"/>
  <c r="R647" i="1"/>
  <c r="M647" i="1"/>
  <c r="L647" i="1"/>
  <c r="R646" i="1"/>
  <c r="M646" i="1"/>
  <c r="L646" i="1"/>
  <c r="R645" i="1"/>
  <c r="M645" i="1"/>
  <c r="L645" i="1"/>
  <c r="R644" i="1"/>
  <c r="M644" i="1"/>
  <c r="L644" i="1"/>
  <c r="R643" i="1"/>
  <c r="R642" i="1"/>
  <c r="R641" i="1"/>
  <c r="M641" i="1"/>
  <c r="L641" i="1"/>
  <c r="R640" i="1"/>
  <c r="M640" i="1"/>
  <c r="L640" i="1"/>
  <c r="R639" i="1"/>
  <c r="M639" i="1"/>
  <c r="L639" i="1"/>
  <c r="R638" i="1"/>
  <c r="R637" i="1"/>
  <c r="R636" i="1"/>
  <c r="M636" i="1"/>
  <c r="L636" i="1"/>
  <c r="R635" i="1"/>
  <c r="M635" i="1"/>
  <c r="L635" i="1"/>
  <c r="R634" i="1"/>
  <c r="M634" i="1"/>
  <c r="L634" i="1"/>
  <c r="R633" i="1"/>
  <c r="M633" i="1"/>
  <c r="L633" i="1"/>
  <c r="R632" i="1"/>
  <c r="R631" i="1"/>
  <c r="R630" i="1"/>
  <c r="M630" i="1"/>
  <c r="L630" i="1"/>
  <c r="R629" i="1"/>
  <c r="M629" i="1"/>
  <c r="L629" i="1"/>
  <c r="R628" i="1"/>
  <c r="M628" i="1"/>
  <c r="L628" i="1"/>
  <c r="R627" i="1"/>
  <c r="M627" i="1"/>
  <c r="L627" i="1"/>
  <c r="R626" i="1"/>
  <c r="M626" i="1"/>
  <c r="L626" i="1"/>
  <c r="R625" i="1"/>
  <c r="M625" i="1"/>
  <c r="L625" i="1"/>
  <c r="R624" i="1"/>
  <c r="M624" i="1"/>
  <c r="L624" i="1"/>
  <c r="R623" i="1"/>
  <c r="M623" i="1"/>
  <c r="L623" i="1"/>
  <c r="R622" i="1"/>
  <c r="M622" i="1"/>
  <c r="L622" i="1"/>
  <c r="R621" i="1"/>
  <c r="M621" i="1"/>
  <c r="L621" i="1"/>
  <c r="R620" i="1"/>
  <c r="M620" i="1"/>
  <c r="L620" i="1"/>
  <c r="R619" i="1"/>
  <c r="M619" i="1"/>
  <c r="L619" i="1"/>
  <c r="R618" i="1"/>
  <c r="M618" i="1"/>
  <c r="L618" i="1"/>
  <c r="R617" i="1"/>
  <c r="M617" i="1"/>
  <c r="L617" i="1"/>
  <c r="R616" i="1"/>
  <c r="M616" i="1"/>
  <c r="L616" i="1"/>
  <c r="R615" i="1"/>
  <c r="M615" i="1"/>
  <c r="L615" i="1"/>
  <c r="R614" i="1"/>
  <c r="M614" i="1"/>
  <c r="L614" i="1"/>
  <c r="R613" i="1"/>
  <c r="M613" i="1"/>
  <c r="L613" i="1"/>
  <c r="R612" i="1"/>
  <c r="M612" i="1"/>
  <c r="L612" i="1"/>
  <c r="R611" i="1"/>
  <c r="M611" i="1"/>
  <c r="L611" i="1"/>
  <c r="R610" i="1"/>
  <c r="M610" i="1"/>
  <c r="L610" i="1"/>
  <c r="R609" i="1"/>
  <c r="M609" i="1"/>
  <c r="L609" i="1"/>
  <c r="R608" i="1"/>
  <c r="M608" i="1"/>
  <c r="L608" i="1"/>
  <c r="R607" i="1"/>
  <c r="M607" i="1"/>
  <c r="L607" i="1"/>
  <c r="R606" i="1"/>
  <c r="M606" i="1"/>
  <c r="L606" i="1"/>
  <c r="R605" i="1"/>
  <c r="M605" i="1"/>
  <c r="L605" i="1"/>
  <c r="R604" i="1"/>
  <c r="M604" i="1"/>
  <c r="L604" i="1"/>
  <c r="R603" i="1"/>
  <c r="M603" i="1"/>
  <c r="L603" i="1"/>
  <c r="R602" i="1"/>
  <c r="M602" i="1"/>
  <c r="L602" i="1"/>
  <c r="R601" i="1"/>
  <c r="M601" i="1"/>
  <c r="L601" i="1"/>
  <c r="R600" i="1"/>
  <c r="M600" i="1"/>
  <c r="L600" i="1"/>
  <c r="R599" i="1"/>
  <c r="M599" i="1"/>
  <c r="L599" i="1"/>
  <c r="R598" i="1"/>
  <c r="M598" i="1"/>
  <c r="L598" i="1"/>
  <c r="R597" i="1"/>
  <c r="M597" i="1"/>
  <c r="L597" i="1"/>
  <c r="R596" i="1"/>
  <c r="M596" i="1"/>
  <c r="L596" i="1"/>
  <c r="R595" i="1"/>
  <c r="M595" i="1"/>
  <c r="L595" i="1"/>
  <c r="R594" i="1"/>
  <c r="M594" i="1"/>
  <c r="L594" i="1"/>
  <c r="R593" i="1"/>
  <c r="M593" i="1"/>
  <c r="L593" i="1"/>
  <c r="R592" i="1"/>
  <c r="M592" i="1"/>
  <c r="L592" i="1"/>
  <c r="R591" i="1"/>
  <c r="M591" i="1"/>
  <c r="L591" i="1"/>
  <c r="R590" i="1"/>
  <c r="M590" i="1"/>
  <c r="L590" i="1"/>
  <c r="R589" i="1"/>
  <c r="M589" i="1"/>
  <c r="L589" i="1"/>
  <c r="R588" i="1"/>
  <c r="M588" i="1"/>
  <c r="L588" i="1"/>
  <c r="R587" i="1"/>
  <c r="M587" i="1"/>
  <c r="L587" i="1"/>
  <c r="R586" i="1"/>
  <c r="R585" i="1"/>
  <c r="M585" i="1"/>
  <c r="L585" i="1"/>
  <c r="R584" i="1"/>
  <c r="M584" i="1"/>
  <c r="L584" i="1"/>
  <c r="R583" i="1"/>
  <c r="M583" i="1"/>
  <c r="L583" i="1"/>
  <c r="R582" i="1"/>
  <c r="R581" i="1"/>
  <c r="M581" i="1"/>
  <c r="L581" i="1"/>
  <c r="R580" i="1"/>
  <c r="M580" i="1"/>
  <c r="L580" i="1"/>
  <c r="R579" i="1"/>
  <c r="M579" i="1"/>
  <c r="L579" i="1"/>
  <c r="R578" i="1"/>
  <c r="M578" i="1"/>
  <c r="L578" i="1"/>
  <c r="R577" i="1"/>
  <c r="M577" i="1"/>
  <c r="L577" i="1"/>
  <c r="R576" i="1"/>
  <c r="R575" i="1"/>
  <c r="M575" i="1"/>
  <c r="L575" i="1"/>
  <c r="R574" i="1"/>
  <c r="R573" i="1"/>
  <c r="M573" i="1"/>
  <c r="L573" i="1"/>
  <c r="R572" i="1"/>
  <c r="M572" i="1"/>
  <c r="L572" i="1"/>
  <c r="R571" i="1"/>
  <c r="M571" i="1"/>
  <c r="L571" i="1"/>
  <c r="R570" i="1"/>
  <c r="M570" i="1"/>
  <c r="L570" i="1"/>
  <c r="R569" i="1"/>
  <c r="R568" i="1"/>
  <c r="M568" i="1"/>
  <c r="L568" i="1"/>
  <c r="R567" i="1"/>
  <c r="M567" i="1"/>
  <c r="L567" i="1"/>
  <c r="R566" i="1"/>
  <c r="M566" i="1"/>
  <c r="L566" i="1"/>
  <c r="R565" i="1"/>
  <c r="M565" i="1"/>
  <c r="L565" i="1"/>
  <c r="R564" i="1"/>
  <c r="M564" i="1"/>
  <c r="L564" i="1"/>
  <c r="R563" i="1"/>
  <c r="M563" i="1"/>
  <c r="L563" i="1"/>
  <c r="R562" i="1"/>
  <c r="M562" i="1"/>
  <c r="R561" i="1"/>
  <c r="M561" i="1"/>
  <c r="R560" i="1"/>
  <c r="M560" i="1"/>
  <c r="L560" i="1"/>
  <c r="R559" i="1"/>
  <c r="M559" i="1"/>
  <c r="L559" i="1"/>
  <c r="R558" i="1"/>
  <c r="M558" i="1"/>
  <c r="L558" i="1"/>
  <c r="R557" i="1"/>
  <c r="M557" i="1"/>
  <c r="L557" i="1"/>
  <c r="R556" i="1"/>
  <c r="R555" i="1"/>
  <c r="R554" i="1"/>
  <c r="M554" i="1"/>
  <c r="L554" i="1"/>
  <c r="R553" i="1"/>
  <c r="M553" i="1"/>
  <c r="R552" i="1"/>
  <c r="M552" i="1"/>
  <c r="L552" i="1"/>
  <c r="R551" i="1"/>
  <c r="M551" i="1"/>
  <c r="L551" i="1"/>
  <c r="R550" i="1"/>
  <c r="M550" i="1"/>
  <c r="L550" i="1"/>
  <c r="R549" i="1"/>
  <c r="M549" i="1"/>
  <c r="L549" i="1"/>
  <c r="R548" i="1"/>
  <c r="M548" i="1"/>
  <c r="L548" i="1"/>
  <c r="R547" i="1"/>
  <c r="M547" i="1"/>
  <c r="L547" i="1"/>
  <c r="R546" i="1"/>
  <c r="M546" i="1"/>
  <c r="L546" i="1"/>
  <c r="R545" i="1"/>
  <c r="M545" i="1"/>
  <c r="L545" i="1"/>
  <c r="R544" i="1"/>
  <c r="M544" i="1"/>
  <c r="L544" i="1"/>
  <c r="R543" i="1"/>
  <c r="M543" i="1"/>
  <c r="L543" i="1"/>
  <c r="R542" i="1"/>
  <c r="M542" i="1"/>
  <c r="L542" i="1"/>
  <c r="R541" i="1"/>
  <c r="M541" i="1"/>
  <c r="L541" i="1"/>
  <c r="R540" i="1"/>
  <c r="M540" i="1"/>
  <c r="L540" i="1"/>
  <c r="R539" i="1"/>
  <c r="M539" i="1"/>
  <c r="L539" i="1"/>
  <c r="R538" i="1"/>
  <c r="M538" i="1"/>
  <c r="L538" i="1"/>
  <c r="R537" i="1"/>
  <c r="M537" i="1"/>
  <c r="L537" i="1"/>
  <c r="R536" i="1"/>
  <c r="M536" i="1"/>
  <c r="L536" i="1"/>
  <c r="R535" i="1"/>
  <c r="M535" i="1"/>
  <c r="L535" i="1"/>
  <c r="R534" i="1"/>
  <c r="M534" i="1"/>
  <c r="L534" i="1"/>
  <c r="R533" i="1"/>
  <c r="M533" i="1"/>
  <c r="L533" i="1"/>
  <c r="R532" i="1"/>
  <c r="M532" i="1"/>
  <c r="L532" i="1"/>
  <c r="R531" i="1"/>
  <c r="M531" i="1"/>
  <c r="L531" i="1"/>
  <c r="R530" i="1"/>
  <c r="M530" i="1"/>
  <c r="L530" i="1"/>
  <c r="R529" i="1"/>
  <c r="M529" i="1"/>
  <c r="L529" i="1"/>
  <c r="R528" i="1"/>
  <c r="R527" i="1"/>
  <c r="M527" i="1"/>
  <c r="L527" i="1"/>
  <c r="R526" i="1"/>
  <c r="M526" i="1"/>
  <c r="L526" i="1"/>
  <c r="R525" i="1"/>
  <c r="M525" i="1"/>
  <c r="L525" i="1"/>
  <c r="R524" i="1"/>
  <c r="M524" i="1"/>
  <c r="L524" i="1"/>
  <c r="R523" i="1"/>
  <c r="R522" i="1"/>
  <c r="M522" i="1"/>
  <c r="R521" i="1"/>
  <c r="M521" i="1"/>
  <c r="R520" i="1"/>
  <c r="M520" i="1"/>
  <c r="L520" i="1"/>
  <c r="R519" i="1"/>
  <c r="R518" i="1"/>
  <c r="R517" i="1"/>
  <c r="M517" i="1"/>
  <c r="L517" i="1"/>
  <c r="R516" i="1"/>
  <c r="M516" i="1"/>
  <c r="L516" i="1"/>
  <c r="R515" i="1"/>
  <c r="M515" i="1"/>
  <c r="L515" i="1"/>
  <c r="R514" i="1"/>
  <c r="M514" i="1"/>
  <c r="L514" i="1"/>
  <c r="R513" i="1"/>
  <c r="M513" i="1"/>
  <c r="L513" i="1"/>
  <c r="R512" i="1"/>
  <c r="M512" i="1"/>
  <c r="L512" i="1"/>
  <c r="R511" i="1"/>
  <c r="M511" i="1"/>
  <c r="L511" i="1"/>
  <c r="R510" i="1"/>
  <c r="M510" i="1"/>
  <c r="L510" i="1"/>
  <c r="R509" i="1"/>
  <c r="M509" i="1"/>
  <c r="L509" i="1"/>
  <c r="R508" i="1"/>
  <c r="M508" i="1"/>
  <c r="L508" i="1"/>
  <c r="R507" i="1"/>
  <c r="M507" i="1"/>
  <c r="L507" i="1"/>
  <c r="R506" i="1"/>
  <c r="M506" i="1"/>
  <c r="L506" i="1"/>
  <c r="R505" i="1"/>
  <c r="M505" i="1"/>
  <c r="L505" i="1"/>
  <c r="R504" i="1"/>
  <c r="M504" i="1"/>
  <c r="L504" i="1"/>
  <c r="R503" i="1"/>
  <c r="M503" i="1"/>
  <c r="L503" i="1"/>
  <c r="R502" i="1"/>
  <c r="M502" i="1"/>
  <c r="L502" i="1"/>
  <c r="R501" i="1"/>
  <c r="M501" i="1"/>
  <c r="L501" i="1"/>
  <c r="R500" i="1"/>
  <c r="M500" i="1"/>
  <c r="L500" i="1"/>
  <c r="R499" i="1"/>
  <c r="M499" i="1"/>
  <c r="L499" i="1"/>
  <c r="R498" i="1"/>
  <c r="M498" i="1"/>
  <c r="L498" i="1"/>
  <c r="R497" i="1"/>
  <c r="M497" i="1"/>
  <c r="L497" i="1"/>
  <c r="R496" i="1"/>
  <c r="M496" i="1"/>
  <c r="L496" i="1"/>
  <c r="R495" i="1"/>
  <c r="M495" i="1"/>
  <c r="L495" i="1"/>
  <c r="R494" i="1"/>
  <c r="M494" i="1"/>
  <c r="L494" i="1"/>
  <c r="R493" i="1"/>
  <c r="M493" i="1"/>
  <c r="L493" i="1"/>
  <c r="R492" i="1"/>
  <c r="M492" i="1"/>
  <c r="L492" i="1"/>
  <c r="R491" i="1"/>
  <c r="M491" i="1"/>
  <c r="L491" i="1"/>
  <c r="R490" i="1"/>
  <c r="M490" i="1"/>
  <c r="L490" i="1"/>
  <c r="R489" i="1"/>
  <c r="M489" i="1"/>
  <c r="L489" i="1"/>
  <c r="R488" i="1"/>
  <c r="M488" i="1"/>
  <c r="L488" i="1"/>
  <c r="R487" i="1"/>
  <c r="M487" i="1"/>
  <c r="L487" i="1"/>
  <c r="R486" i="1"/>
  <c r="M486" i="1"/>
  <c r="L486" i="1"/>
  <c r="R485" i="1"/>
  <c r="M485" i="1"/>
  <c r="L485" i="1"/>
  <c r="R484" i="1"/>
  <c r="M484" i="1"/>
  <c r="L484" i="1"/>
  <c r="R483" i="1"/>
  <c r="M483" i="1"/>
  <c r="L483" i="1"/>
  <c r="R482" i="1"/>
  <c r="M482" i="1"/>
  <c r="L482" i="1"/>
  <c r="R481" i="1"/>
  <c r="M481" i="1"/>
  <c r="L481" i="1"/>
  <c r="R480" i="1"/>
  <c r="M480" i="1"/>
  <c r="L480" i="1"/>
  <c r="R479" i="1"/>
  <c r="M479" i="1"/>
  <c r="L479" i="1"/>
  <c r="R478" i="1"/>
  <c r="M478" i="1"/>
  <c r="L478" i="1"/>
  <c r="R477" i="1"/>
  <c r="M477" i="1"/>
  <c r="L477" i="1"/>
  <c r="R476" i="1"/>
  <c r="M476" i="1"/>
  <c r="L476" i="1"/>
  <c r="R475" i="1"/>
  <c r="L475" i="1"/>
  <c r="R474" i="1"/>
  <c r="L474" i="1"/>
  <c r="R473" i="1"/>
  <c r="L473" i="1"/>
  <c r="R472" i="1"/>
  <c r="L472" i="1"/>
  <c r="R471" i="1"/>
  <c r="L471" i="1"/>
  <c r="R470" i="1"/>
  <c r="L470" i="1"/>
  <c r="R469" i="1"/>
  <c r="L469" i="1"/>
  <c r="R468" i="1"/>
  <c r="L468" i="1"/>
  <c r="R467" i="1"/>
  <c r="L467" i="1"/>
  <c r="R466" i="1"/>
  <c r="L466" i="1"/>
  <c r="R465" i="1"/>
  <c r="L465" i="1"/>
  <c r="R464" i="1"/>
  <c r="L464" i="1"/>
  <c r="R463" i="1"/>
  <c r="L463" i="1"/>
  <c r="R462" i="1"/>
  <c r="L462" i="1"/>
  <c r="R461" i="1"/>
  <c r="L461" i="1"/>
  <c r="R460" i="1"/>
  <c r="L460" i="1"/>
  <c r="R459" i="1"/>
  <c r="L459" i="1"/>
  <c r="R458" i="1"/>
  <c r="L458" i="1"/>
  <c r="R457" i="1"/>
  <c r="L457" i="1"/>
  <c r="R456" i="1"/>
  <c r="L456" i="1"/>
  <c r="R455" i="1"/>
  <c r="L455" i="1"/>
  <c r="R454" i="1"/>
  <c r="L454" i="1"/>
  <c r="R453" i="1"/>
  <c r="L453" i="1"/>
  <c r="R452" i="1"/>
  <c r="L452" i="1"/>
  <c r="R451" i="1"/>
  <c r="L451" i="1"/>
  <c r="R450" i="1"/>
  <c r="L450" i="1"/>
  <c r="R449" i="1"/>
  <c r="L449" i="1"/>
  <c r="R448" i="1"/>
  <c r="L448" i="1"/>
  <c r="R447" i="1"/>
  <c r="L447" i="1"/>
  <c r="R446" i="1"/>
  <c r="L446" i="1"/>
  <c r="R445" i="1"/>
  <c r="L445" i="1"/>
  <c r="R444" i="1"/>
  <c r="L444" i="1"/>
  <c r="R443" i="1"/>
  <c r="L443" i="1"/>
  <c r="R442" i="1"/>
  <c r="L442" i="1"/>
  <c r="R441" i="1"/>
  <c r="L441" i="1"/>
  <c r="R440" i="1"/>
  <c r="L440" i="1"/>
  <c r="R439" i="1"/>
  <c r="M439" i="1"/>
  <c r="L439" i="1"/>
  <c r="R438" i="1"/>
  <c r="M438" i="1"/>
  <c r="L438" i="1"/>
  <c r="R437" i="1"/>
  <c r="M437" i="1"/>
  <c r="L437" i="1"/>
  <c r="R436" i="1"/>
  <c r="M436" i="1"/>
  <c r="L436" i="1"/>
  <c r="R435" i="1"/>
  <c r="M435" i="1"/>
  <c r="L435" i="1"/>
  <c r="R434" i="1"/>
  <c r="M434" i="1"/>
  <c r="L434" i="1"/>
  <c r="R433" i="1"/>
  <c r="M433" i="1"/>
  <c r="L433" i="1"/>
  <c r="R432" i="1"/>
  <c r="M432" i="1"/>
  <c r="L432" i="1"/>
  <c r="R431" i="1"/>
  <c r="M431" i="1"/>
  <c r="L431" i="1"/>
  <c r="R430" i="1"/>
  <c r="M430" i="1"/>
  <c r="L430" i="1"/>
  <c r="R429" i="1"/>
  <c r="M429" i="1"/>
  <c r="L429" i="1"/>
  <c r="R428" i="1"/>
  <c r="M428" i="1"/>
  <c r="L428" i="1"/>
  <c r="R427" i="1"/>
  <c r="M427" i="1"/>
  <c r="L427" i="1"/>
  <c r="R426" i="1"/>
  <c r="M426" i="1"/>
  <c r="L426" i="1"/>
  <c r="R425" i="1"/>
  <c r="M425" i="1"/>
  <c r="L425" i="1"/>
  <c r="R424" i="1"/>
  <c r="M424" i="1"/>
  <c r="L424" i="1"/>
  <c r="R423" i="1"/>
  <c r="M423" i="1"/>
  <c r="L423" i="1"/>
  <c r="R422" i="1"/>
  <c r="M422" i="1"/>
  <c r="L422" i="1"/>
  <c r="R421" i="1"/>
  <c r="M421" i="1"/>
  <c r="L421" i="1"/>
  <c r="R420" i="1"/>
  <c r="M420" i="1"/>
  <c r="L420" i="1"/>
  <c r="R419" i="1"/>
  <c r="M419" i="1"/>
  <c r="L419" i="1"/>
  <c r="R418" i="1"/>
  <c r="M418" i="1"/>
  <c r="L418" i="1"/>
  <c r="R417" i="1"/>
  <c r="M417" i="1"/>
  <c r="L417" i="1"/>
  <c r="R416" i="1"/>
  <c r="M416" i="1"/>
  <c r="L416" i="1"/>
  <c r="R415" i="1"/>
  <c r="M415" i="1"/>
  <c r="L415" i="1"/>
  <c r="R414" i="1"/>
  <c r="M414" i="1"/>
  <c r="L414" i="1"/>
  <c r="R413" i="1"/>
  <c r="M413" i="1"/>
  <c r="L413" i="1"/>
  <c r="R412" i="1"/>
  <c r="M412" i="1"/>
  <c r="L412" i="1"/>
  <c r="R411" i="1"/>
  <c r="M411" i="1"/>
  <c r="L411" i="1"/>
  <c r="R410" i="1"/>
  <c r="M410" i="1"/>
  <c r="L410" i="1"/>
  <c r="R409" i="1"/>
  <c r="M409" i="1"/>
  <c r="L409" i="1"/>
  <c r="R408" i="1"/>
  <c r="M408" i="1"/>
  <c r="L408" i="1"/>
  <c r="R407" i="1"/>
  <c r="M407" i="1"/>
  <c r="L407" i="1"/>
  <c r="R406" i="1"/>
  <c r="M406" i="1"/>
  <c r="L406" i="1"/>
  <c r="R405" i="1"/>
  <c r="M405" i="1"/>
  <c r="L405" i="1"/>
  <c r="R404" i="1"/>
  <c r="M404" i="1"/>
  <c r="L404" i="1"/>
  <c r="R403" i="1"/>
  <c r="M403" i="1"/>
  <c r="L403" i="1"/>
  <c r="R402" i="1"/>
  <c r="M402" i="1"/>
  <c r="L402" i="1"/>
  <c r="R401" i="1"/>
  <c r="M401" i="1"/>
  <c r="L401" i="1"/>
  <c r="R400" i="1"/>
  <c r="R399" i="1"/>
  <c r="M399" i="1"/>
  <c r="L399" i="1"/>
  <c r="R398" i="1"/>
  <c r="M398" i="1"/>
  <c r="L398" i="1"/>
  <c r="R397" i="1"/>
  <c r="M397" i="1"/>
  <c r="L397" i="1"/>
  <c r="R396" i="1"/>
  <c r="M396" i="1"/>
  <c r="L396" i="1"/>
  <c r="R395" i="1"/>
  <c r="M395" i="1"/>
  <c r="L395" i="1"/>
  <c r="R394" i="1"/>
  <c r="M394" i="1"/>
  <c r="L394" i="1"/>
  <c r="R393" i="1"/>
  <c r="M393" i="1"/>
  <c r="L393" i="1"/>
  <c r="R392" i="1"/>
  <c r="M392" i="1"/>
  <c r="L392" i="1"/>
  <c r="R391" i="1"/>
  <c r="M391" i="1"/>
  <c r="L391" i="1"/>
  <c r="R390" i="1"/>
  <c r="M390" i="1"/>
  <c r="L390" i="1"/>
  <c r="R389" i="1"/>
  <c r="M389" i="1"/>
  <c r="L389" i="1"/>
  <c r="R388" i="1"/>
  <c r="M388" i="1"/>
  <c r="L388" i="1"/>
  <c r="R387" i="1"/>
  <c r="M387" i="1"/>
  <c r="L387" i="1"/>
  <c r="R386" i="1"/>
  <c r="M386" i="1"/>
  <c r="L386" i="1"/>
  <c r="R385" i="1"/>
  <c r="M385" i="1"/>
  <c r="L385" i="1"/>
  <c r="R384" i="1"/>
  <c r="M384" i="1"/>
  <c r="L384" i="1"/>
  <c r="R383" i="1"/>
  <c r="M383" i="1"/>
  <c r="L383" i="1"/>
  <c r="R382" i="1"/>
  <c r="M382" i="1"/>
  <c r="L382" i="1"/>
  <c r="R381" i="1"/>
  <c r="M381" i="1"/>
  <c r="L381" i="1"/>
  <c r="R380" i="1"/>
  <c r="M380" i="1"/>
  <c r="L380" i="1"/>
  <c r="R379" i="1"/>
  <c r="M379" i="1"/>
  <c r="L379" i="1"/>
  <c r="R378" i="1"/>
  <c r="M378" i="1"/>
  <c r="L378" i="1"/>
  <c r="R377" i="1"/>
  <c r="M377" i="1"/>
  <c r="L377" i="1"/>
  <c r="R376" i="1"/>
  <c r="M376" i="1"/>
  <c r="L376" i="1"/>
  <c r="R375" i="1"/>
  <c r="M375" i="1"/>
  <c r="L375" i="1"/>
  <c r="R374" i="1"/>
  <c r="M374" i="1"/>
  <c r="L374" i="1"/>
  <c r="R373" i="1"/>
  <c r="M373" i="1"/>
  <c r="L373" i="1"/>
  <c r="R372" i="1"/>
  <c r="M372" i="1"/>
  <c r="L372" i="1"/>
  <c r="R371" i="1"/>
  <c r="M371" i="1"/>
  <c r="L371" i="1"/>
  <c r="R370" i="1"/>
  <c r="M370" i="1"/>
  <c r="L370" i="1"/>
  <c r="R369" i="1"/>
  <c r="M369" i="1"/>
  <c r="L369" i="1"/>
  <c r="R368" i="1"/>
  <c r="M368" i="1"/>
  <c r="L368" i="1"/>
  <c r="R367" i="1"/>
  <c r="M367" i="1"/>
  <c r="L367" i="1"/>
  <c r="R366" i="1"/>
  <c r="M366" i="1"/>
  <c r="L366" i="1"/>
  <c r="R365" i="1"/>
  <c r="M365" i="1"/>
  <c r="L365" i="1"/>
  <c r="R364" i="1"/>
  <c r="M364" i="1"/>
  <c r="L364" i="1"/>
  <c r="R363" i="1"/>
  <c r="M363" i="1"/>
  <c r="L363" i="1"/>
  <c r="R362" i="1"/>
  <c r="M362" i="1"/>
  <c r="L362" i="1"/>
  <c r="R361" i="1"/>
  <c r="M361" i="1"/>
  <c r="L361" i="1"/>
  <c r="R360" i="1"/>
  <c r="M360" i="1"/>
  <c r="L360" i="1"/>
  <c r="R359" i="1"/>
  <c r="M359" i="1"/>
  <c r="L359" i="1"/>
  <c r="R358" i="1"/>
  <c r="M358" i="1"/>
  <c r="L358" i="1"/>
  <c r="R357" i="1"/>
  <c r="M357" i="1"/>
  <c r="L357" i="1"/>
  <c r="R356" i="1"/>
  <c r="M356" i="1"/>
  <c r="L356" i="1"/>
  <c r="R355" i="1"/>
  <c r="M355" i="1"/>
  <c r="L355" i="1"/>
  <c r="R354" i="1"/>
  <c r="R353" i="1"/>
  <c r="R352" i="1"/>
  <c r="M352" i="1"/>
  <c r="L352" i="1"/>
  <c r="R351" i="1"/>
  <c r="M351" i="1"/>
  <c r="L351" i="1"/>
  <c r="R350" i="1"/>
  <c r="R349" i="1"/>
  <c r="M349" i="1"/>
  <c r="L349" i="1"/>
  <c r="R348" i="1"/>
  <c r="M348" i="1"/>
  <c r="L348" i="1"/>
  <c r="R347" i="1"/>
  <c r="M347" i="1"/>
  <c r="L347" i="1"/>
  <c r="R346" i="1"/>
  <c r="M346" i="1"/>
  <c r="L346" i="1"/>
  <c r="R345" i="1"/>
  <c r="M345" i="1"/>
  <c r="L345" i="1"/>
  <c r="R344" i="1"/>
  <c r="M344" i="1"/>
  <c r="L344" i="1"/>
  <c r="R343" i="1"/>
  <c r="R342" i="1"/>
  <c r="M342" i="1"/>
  <c r="L342" i="1"/>
  <c r="R341" i="1"/>
  <c r="M341" i="1"/>
  <c r="L341" i="1"/>
  <c r="R340" i="1"/>
  <c r="M340" i="1"/>
  <c r="L340" i="1"/>
  <c r="R339" i="1"/>
  <c r="R338" i="1"/>
  <c r="M338" i="1"/>
  <c r="L338" i="1"/>
  <c r="R337" i="1"/>
  <c r="R336" i="1"/>
  <c r="R335" i="1"/>
  <c r="M335" i="1"/>
  <c r="L335" i="1"/>
  <c r="R334" i="1"/>
  <c r="M334" i="1"/>
  <c r="L334" i="1"/>
  <c r="R333" i="1"/>
  <c r="R332" i="1"/>
  <c r="M332" i="1"/>
  <c r="L332" i="1"/>
  <c r="R331" i="1"/>
  <c r="M331" i="1"/>
  <c r="L331" i="1"/>
  <c r="R330" i="1"/>
  <c r="R329" i="1"/>
  <c r="M329" i="1"/>
  <c r="L329" i="1"/>
  <c r="R328" i="1"/>
  <c r="M328" i="1"/>
  <c r="L328" i="1"/>
  <c r="R327" i="1"/>
  <c r="M327" i="1"/>
  <c r="L327" i="1"/>
  <c r="R326" i="1"/>
  <c r="M326" i="1"/>
  <c r="L326" i="1"/>
  <c r="R325" i="1"/>
  <c r="M325" i="1"/>
  <c r="L325" i="1"/>
  <c r="R324" i="1"/>
  <c r="R323" i="1"/>
  <c r="M323" i="1"/>
  <c r="L323" i="1"/>
  <c r="R322" i="1"/>
  <c r="R321" i="1"/>
  <c r="R320" i="1"/>
  <c r="M320" i="1"/>
  <c r="R319" i="1"/>
  <c r="R318" i="1"/>
  <c r="R317" i="1"/>
  <c r="M317" i="1"/>
  <c r="L317" i="1"/>
  <c r="R316" i="1"/>
  <c r="M316" i="1"/>
  <c r="L316" i="1"/>
  <c r="R315" i="1"/>
  <c r="M315" i="1"/>
  <c r="L315" i="1"/>
  <c r="R314" i="1"/>
  <c r="R313" i="1"/>
  <c r="R312" i="1"/>
  <c r="M312" i="1"/>
  <c r="L312" i="1"/>
  <c r="R311" i="1"/>
  <c r="R310" i="1"/>
  <c r="R309" i="1"/>
  <c r="M309" i="1"/>
  <c r="L309" i="1"/>
  <c r="R308" i="1"/>
  <c r="M308" i="1"/>
  <c r="L308" i="1"/>
  <c r="R307" i="1"/>
  <c r="M307" i="1"/>
  <c r="L307" i="1"/>
  <c r="R306" i="1"/>
  <c r="R305" i="1"/>
  <c r="M305" i="1"/>
  <c r="L305" i="1"/>
  <c r="R304" i="1"/>
  <c r="R303" i="1"/>
  <c r="M303" i="1"/>
  <c r="L303" i="1"/>
  <c r="R302" i="1"/>
  <c r="M302" i="1"/>
  <c r="L302" i="1"/>
  <c r="R301" i="1"/>
  <c r="M301" i="1"/>
  <c r="L301" i="1"/>
  <c r="R300" i="1"/>
  <c r="M300" i="1"/>
  <c r="L300" i="1"/>
  <c r="R299" i="1"/>
  <c r="M299" i="1"/>
  <c r="L299" i="1"/>
  <c r="R298" i="1"/>
  <c r="M298" i="1"/>
  <c r="L298" i="1"/>
  <c r="R297" i="1"/>
  <c r="M297" i="1"/>
  <c r="L297" i="1"/>
  <c r="R296" i="1"/>
  <c r="M296" i="1"/>
  <c r="L296" i="1"/>
  <c r="R295" i="1"/>
  <c r="M295" i="1"/>
  <c r="L295" i="1"/>
  <c r="R294" i="1"/>
  <c r="M294" i="1"/>
  <c r="L294" i="1"/>
  <c r="R293" i="1"/>
  <c r="M293" i="1"/>
  <c r="L293" i="1"/>
  <c r="R292" i="1"/>
  <c r="M292" i="1"/>
  <c r="L292" i="1"/>
  <c r="R291" i="1"/>
  <c r="M291" i="1"/>
  <c r="L291" i="1"/>
  <c r="R290" i="1"/>
  <c r="M290" i="1"/>
  <c r="L290" i="1"/>
  <c r="R289" i="1"/>
  <c r="M289" i="1"/>
  <c r="L289" i="1"/>
  <c r="R288" i="1"/>
  <c r="M288" i="1"/>
  <c r="L288" i="1"/>
  <c r="R287" i="1"/>
  <c r="R286" i="1"/>
  <c r="M286" i="1"/>
  <c r="L286" i="1"/>
  <c r="R285" i="1"/>
  <c r="M285" i="1"/>
  <c r="L285" i="1"/>
  <c r="R284" i="1"/>
  <c r="M284" i="1"/>
  <c r="L284" i="1"/>
  <c r="R283" i="1"/>
  <c r="M283" i="1"/>
  <c r="L283" i="1"/>
  <c r="R282" i="1"/>
  <c r="M282" i="1"/>
  <c r="L282" i="1"/>
  <c r="R281" i="1"/>
  <c r="M281" i="1"/>
  <c r="L281" i="1"/>
  <c r="R280" i="1"/>
  <c r="M280" i="1"/>
  <c r="L280" i="1"/>
  <c r="R279" i="1"/>
  <c r="M279" i="1"/>
  <c r="L279" i="1"/>
  <c r="R278" i="1"/>
  <c r="M278" i="1"/>
  <c r="L278" i="1"/>
  <c r="R277" i="1"/>
  <c r="M277" i="1"/>
  <c r="L277" i="1"/>
  <c r="R276" i="1"/>
  <c r="M276" i="1"/>
  <c r="L276" i="1"/>
  <c r="R275" i="1"/>
  <c r="M275" i="1"/>
  <c r="L275" i="1"/>
  <c r="R274" i="1"/>
  <c r="M274" i="1"/>
  <c r="L274" i="1"/>
  <c r="R273" i="1"/>
  <c r="R272" i="1"/>
  <c r="M272" i="1"/>
  <c r="L272" i="1"/>
  <c r="R271" i="1"/>
  <c r="M271" i="1"/>
  <c r="L271" i="1"/>
  <c r="R270" i="1"/>
  <c r="M270" i="1"/>
  <c r="L270" i="1"/>
  <c r="R269" i="1"/>
  <c r="M269" i="1"/>
  <c r="L269" i="1"/>
  <c r="R268" i="1"/>
  <c r="M268" i="1"/>
  <c r="L268" i="1"/>
  <c r="R267" i="1"/>
  <c r="M267" i="1"/>
  <c r="L267" i="1"/>
  <c r="R266" i="1"/>
  <c r="M266" i="1"/>
  <c r="L266" i="1"/>
  <c r="R265" i="1"/>
  <c r="M265" i="1"/>
  <c r="L265" i="1"/>
  <c r="R264" i="1"/>
  <c r="M264" i="1"/>
  <c r="L264" i="1"/>
  <c r="R263" i="1"/>
  <c r="M263" i="1"/>
  <c r="L263" i="1"/>
  <c r="R262" i="1"/>
  <c r="M262" i="1"/>
  <c r="L262" i="1"/>
  <c r="R261" i="1"/>
  <c r="M261" i="1"/>
  <c r="L261" i="1"/>
  <c r="R260" i="1"/>
  <c r="M260" i="1"/>
  <c r="L260" i="1"/>
  <c r="R259" i="1"/>
  <c r="M259" i="1"/>
  <c r="L259" i="1"/>
  <c r="R258" i="1"/>
  <c r="M258" i="1"/>
  <c r="L258" i="1"/>
  <c r="R257" i="1"/>
  <c r="M257" i="1"/>
  <c r="L257" i="1"/>
  <c r="R256" i="1"/>
  <c r="M256" i="1"/>
  <c r="L256" i="1"/>
  <c r="R255" i="1"/>
  <c r="M255" i="1"/>
  <c r="L255" i="1"/>
  <c r="R254" i="1"/>
  <c r="M254" i="1"/>
  <c r="L254" i="1"/>
  <c r="R253" i="1"/>
  <c r="M253" i="1"/>
  <c r="L253" i="1"/>
  <c r="R252" i="1"/>
  <c r="M252" i="1"/>
  <c r="L252" i="1"/>
  <c r="R251" i="1"/>
  <c r="M251" i="1"/>
  <c r="L251" i="1"/>
  <c r="R250" i="1"/>
  <c r="M250" i="1"/>
  <c r="L250" i="1"/>
  <c r="R249" i="1"/>
  <c r="M249" i="1"/>
  <c r="L249" i="1"/>
  <c r="R248" i="1"/>
  <c r="M248" i="1"/>
  <c r="L248" i="1"/>
  <c r="R247" i="1"/>
  <c r="M247" i="1"/>
  <c r="L247" i="1"/>
  <c r="R246" i="1"/>
  <c r="M246" i="1"/>
  <c r="L246" i="1"/>
  <c r="R245" i="1"/>
  <c r="M245" i="1"/>
  <c r="L245" i="1"/>
  <c r="R244" i="1"/>
  <c r="M244" i="1"/>
  <c r="L244" i="1"/>
  <c r="R243" i="1"/>
  <c r="M243" i="1"/>
  <c r="L243" i="1"/>
  <c r="R242" i="1"/>
  <c r="R241" i="1"/>
  <c r="R240" i="1"/>
  <c r="R239" i="1"/>
  <c r="R238" i="1"/>
  <c r="R237" i="1"/>
  <c r="R236" i="1"/>
  <c r="R235" i="1"/>
  <c r="R234" i="1"/>
  <c r="R233" i="1"/>
  <c r="R232" i="1"/>
  <c r="R231" i="1"/>
  <c r="R230" i="1"/>
  <c r="M230" i="1"/>
  <c r="L230" i="1"/>
  <c r="R229" i="1"/>
  <c r="R228" i="1"/>
  <c r="M228" i="1"/>
  <c r="L228" i="1"/>
  <c r="R227" i="1"/>
  <c r="M227" i="1"/>
  <c r="L227" i="1"/>
  <c r="R226" i="1"/>
  <c r="M226" i="1"/>
  <c r="L226" i="1"/>
  <c r="R225" i="1"/>
  <c r="R224" i="1"/>
  <c r="M224" i="1"/>
  <c r="L224" i="1"/>
  <c r="R223" i="1"/>
  <c r="M223" i="1"/>
  <c r="L223" i="1"/>
  <c r="R222" i="1"/>
  <c r="M222" i="1"/>
  <c r="L222" i="1"/>
  <c r="R221" i="1"/>
  <c r="M221" i="1"/>
  <c r="L221" i="1"/>
  <c r="R220" i="1"/>
  <c r="R219" i="1"/>
  <c r="M219" i="1"/>
  <c r="L219" i="1"/>
  <c r="R218" i="1"/>
  <c r="M218" i="1"/>
  <c r="L218" i="1"/>
  <c r="R217" i="1"/>
  <c r="M217" i="1"/>
  <c r="L217" i="1"/>
  <c r="R216" i="1"/>
  <c r="M216" i="1"/>
  <c r="L216" i="1"/>
  <c r="R215" i="1"/>
  <c r="M215" i="1"/>
  <c r="L215" i="1"/>
  <c r="R214" i="1"/>
  <c r="M214" i="1"/>
  <c r="L214" i="1"/>
  <c r="R213" i="1"/>
  <c r="R212" i="1"/>
  <c r="M212" i="1"/>
  <c r="L212" i="1"/>
  <c r="R211" i="1"/>
  <c r="M211" i="1"/>
  <c r="L211" i="1"/>
  <c r="R210" i="1"/>
  <c r="M210" i="1"/>
  <c r="L210" i="1"/>
  <c r="R209" i="1"/>
  <c r="M209" i="1"/>
  <c r="L209" i="1"/>
  <c r="R208" i="1"/>
  <c r="M208" i="1"/>
  <c r="L208" i="1"/>
  <c r="R207" i="1"/>
  <c r="M207" i="1"/>
  <c r="L207" i="1"/>
  <c r="R206" i="1"/>
  <c r="R205" i="1"/>
  <c r="R204" i="1"/>
  <c r="M204" i="1"/>
  <c r="L204" i="1"/>
  <c r="R203" i="1"/>
  <c r="M203" i="1"/>
  <c r="L203" i="1"/>
  <c r="R202" i="1"/>
  <c r="M202" i="1"/>
  <c r="L202" i="1"/>
  <c r="R201" i="1"/>
  <c r="M201" i="1"/>
  <c r="L201" i="1"/>
  <c r="R200" i="1"/>
  <c r="M200" i="1"/>
  <c r="L200" i="1"/>
  <c r="R199" i="1"/>
  <c r="M199" i="1"/>
  <c r="L199" i="1"/>
  <c r="R198" i="1"/>
  <c r="M198" i="1"/>
  <c r="L198" i="1"/>
  <c r="R197" i="1"/>
  <c r="M197" i="1"/>
  <c r="L197" i="1"/>
  <c r="R196" i="1"/>
  <c r="M196" i="1"/>
  <c r="L196" i="1"/>
  <c r="R195" i="1"/>
  <c r="M195" i="1"/>
  <c r="L195" i="1"/>
  <c r="R194" i="1"/>
  <c r="M194" i="1"/>
  <c r="L194" i="1"/>
  <c r="R193" i="1"/>
  <c r="M193" i="1"/>
  <c r="L193" i="1"/>
  <c r="R192" i="1"/>
  <c r="M192" i="1"/>
  <c r="L192" i="1"/>
  <c r="R191" i="1"/>
  <c r="M191" i="1"/>
  <c r="L191" i="1"/>
  <c r="R190" i="1"/>
  <c r="M190" i="1"/>
  <c r="L190" i="1"/>
  <c r="R189" i="1"/>
  <c r="M189" i="1"/>
  <c r="L189" i="1"/>
  <c r="R188" i="1"/>
  <c r="M188" i="1"/>
  <c r="L188" i="1"/>
  <c r="R187" i="1"/>
  <c r="M187" i="1"/>
  <c r="L187" i="1"/>
  <c r="R186" i="1"/>
  <c r="M186" i="1"/>
  <c r="L186" i="1"/>
  <c r="R185" i="1"/>
  <c r="M185" i="1"/>
  <c r="L185" i="1"/>
  <c r="R184" i="1"/>
  <c r="M184" i="1"/>
  <c r="L184" i="1"/>
  <c r="R183" i="1"/>
  <c r="M183" i="1"/>
  <c r="L183" i="1"/>
  <c r="R182" i="1"/>
  <c r="M182" i="1"/>
  <c r="L182" i="1"/>
  <c r="R181" i="1"/>
  <c r="M181" i="1"/>
  <c r="L181" i="1"/>
  <c r="R180" i="1"/>
  <c r="M180" i="1"/>
  <c r="L180" i="1"/>
  <c r="R179" i="1"/>
  <c r="M179" i="1"/>
  <c r="L179" i="1"/>
  <c r="R178" i="1"/>
  <c r="M178" i="1"/>
  <c r="L178" i="1"/>
  <c r="R177" i="1"/>
  <c r="M177" i="1"/>
  <c r="L177" i="1"/>
  <c r="R176" i="1"/>
  <c r="M176" i="1"/>
  <c r="L176" i="1"/>
  <c r="R175" i="1"/>
  <c r="M175" i="1"/>
  <c r="L175" i="1"/>
  <c r="R174" i="1"/>
  <c r="M174" i="1"/>
  <c r="L174" i="1"/>
  <c r="R173" i="1"/>
  <c r="M173" i="1"/>
  <c r="L173" i="1"/>
  <c r="R172" i="1"/>
  <c r="M172" i="1"/>
  <c r="L172" i="1"/>
  <c r="R171" i="1"/>
  <c r="M171" i="1"/>
  <c r="L171" i="1"/>
  <c r="R170" i="1"/>
  <c r="M170" i="1"/>
  <c r="L170" i="1"/>
  <c r="R169" i="1"/>
  <c r="M169" i="1"/>
  <c r="L169" i="1"/>
  <c r="R168" i="1"/>
  <c r="M168" i="1"/>
  <c r="L168" i="1"/>
  <c r="R167" i="1"/>
  <c r="M167" i="1"/>
  <c r="L167" i="1"/>
  <c r="R166" i="1"/>
  <c r="M166" i="1"/>
  <c r="L166" i="1"/>
  <c r="R165" i="1"/>
  <c r="M165" i="1"/>
  <c r="L165" i="1"/>
  <c r="R164" i="1"/>
  <c r="M164" i="1"/>
  <c r="L164" i="1"/>
  <c r="R163" i="1"/>
  <c r="M163" i="1"/>
  <c r="L163" i="1"/>
  <c r="R162" i="1"/>
  <c r="M162" i="1"/>
  <c r="L162" i="1"/>
  <c r="R161" i="1"/>
  <c r="M161" i="1"/>
  <c r="L161" i="1"/>
  <c r="R160" i="1"/>
  <c r="M160" i="1"/>
  <c r="L160" i="1"/>
  <c r="R159" i="1"/>
  <c r="M159" i="1"/>
  <c r="L159" i="1"/>
  <c r="R158" i="1"/>
  <c r="M158" i="1"/>
  <c r="L158" i="1"/>
  <c r="R157" i="1"/>
  <c r="M157" i="1"/>
  <c r="L157" i="1"/>
  <c r="R156" i="1"/>
  <c r="M156" i="1"/>
  <c r="L156" i="1"/>
  <c r="R155" i="1"/>
  <c r="M155" i="1"/>
  <c r="L155" i="1"/>
  <c r="R154" i="1"/>
  <c r="M154" i="1"/>
  <c r="L154" i="1"/>
  <c r="R153" i="1"/>
  <c r="M153" i="1"/>
  <c r="L153" i="1"/>
  <c r="R152" i="1"/>
  <c r="M152" i="1"/>
  <c r="L152" i="1"/>
  <c r="R151" i="1"/>
  <c r="M151" i="1"/>
  <c r="L151" i="1"/>
  <c r="R150" i="1"/>
  <c r="M150" i="1"/>
  <c r="L150" i="1"/>
  <c r="R149" i="1"/>
  <c r="M149" i="1"/>
  <c r="L149" i="1"/>
  <c r="R148" i="1"/>
  <c r="M148" i="1"/>
  <c r="L148" i="1"/>
  <c r="R147" i="1"/>
  <c r="M147" i="1"/>
  <c r="L147" i="1"/>
  <c r="R146" i="1"/>
  <c r="M146" i="1"/>
  <c r="L146" i="1"/>
  <c r="R145" i="1"/>
  <c r="M145" i="1"/>
  <c r="L145" i="1"/>
  <c r="R144" i="1"/>
  <c r="M144" i="1"/>
  <c r="L144" i="1"/>
  <c r="R143" i="1"/>
  <c r="M143" i="1"/>
  <c r="L143" i="1"/>
  <c r="R142" i="1"/>
  <c r="M142" i="1"/>
  <c r="L142" i="1"/>
  <c r="R141" i="1"/>
  <c r="M141" i="1"/>
  <c r="L141" i="1"/>
  <c r="R140" i="1"/>
  <c r="M140" i="1"/>
  <c r="L140" i="1"/>
  <c r="R139" i="1"/>
  <c r="M139" i="1"/>
  <c r="L139" i="1"/>
  <c r="R138" i="1"/>
  <c r="M138" i="1"/>
  <c r="L138" i="1"/>
  <c r="R137" i="1"/>
  <c r="M137" i="1"/>
  <c r="L137" i="1"/>
  <c r="R136" i="1"/>
  <c r="M136" i="1"/>
  <c r="L136" i="1"/>
  <c r="R135" i="1"/>
  <c r="M135" i="1"/>
  <c r="L135" i="1"/>
  <c r="R134" i="1"/>
  <c r="M134" i="1"/>
  <c r="L134" i="1"/>
  <c r="R133" i="1"/>
  <c r="M133" i="1"/>
  <c r="L133" i="1"/>
  <c r="R132" i="1"/>
  <c r="M132" i="1"/>
  <c r="L132" i="1"/>
  <c r="R131" i="1"/>
  <c r="M131" i="1"/>
  <c r="L131" i="1"/>
  <c r="R130" i="1"/>
  <c r="M130" i="1"/>
  <c r="L130" i="1"/>
  <c r="R129" i="1"/>
  <c r="M129" i="1"/>
  <c r="L129" i="1"/>
  <c r="R128" i="1"/>
  <c r="M128" i="1"/>
  <c r="L128" i="1"/>
  <c r="R127" i="1"/>
  <c r="M127" i="1"/>
  <c r="L127" i="1"/>
  <c r="R126" i="1"/>
  <c r="M126" i="1"/>
  <c r="L126" i="1"/>
  <c r="R125" i="1"/>
  <c r="M125" i="1"/>
  <c r="L125" i="1"/>
  <c r="R124" i="1"/>
  <c r="M124" i="1"/>
  <c r="L124" i="1"/>
  <c r="R123" i="1"/>
  <c r="M123" i="1"/>
  <c r="L123" i="1"/>
  <c r="R122" i="1"/>
  <c r="M122" i="1"/>
  <c r="L122" i="1"/>
  <c r="R121" i="1"/>
  <c r="M121" i="1"/>
  <c r="L121" i="1"/>
  <c r="R120" i="1"/>
  <c r="M120" i="1"/>
  <c r="L120" i="1"/>
  <c r="R119" i="1"/>
  <c r="M119" i="1"/>
  <c r="L119" i="1"/>
  <c r="R118" i="1"/>
  <c r="M118" i="1"/>
  <c r="L118" i="1"/>
  <c r="R117" i="1"/>
  <c r="M117" i="1"/>
  <c r="L117" i="1"/>
  <c r="R116" i="1"/>
  <c r="M116" i="1"/>
  <c r="L116" i="1"/>
  <c r="R115" i="1"/>
  <c r="M115" i="1"/>
  <c r="L115" i="1"/>
  <c r="R114" i="1"/>
  <c r="M114" i="1"/>
  <c r="L114" i="1"/>
  <c r="R113" i="1"/>
  <c r="M113" i="1"/>
  <c r="L113" i="1"/>
  <c r="R112" i="1"/>
  <c r="M112" i="1"/>
  <c r="L112" i="1"/>
  <c r="R111" i="1"/>
  <c r="M111" i="1"/>
  <c r="L111" i="1"/>
  <c r="R110" i="1"/>
  <c r="M110" i="1"/>
  <c r="L110" i="1"/>
  <c r="R109" i="1"/>
  <c r="M109" i="1"/>
  <c r="L109" i="1"/>
  <c r="R108" i="1"/>
  <c r="M108" i="1"/>
  <c r="L108" i="1"/>
  <c r="R107" i="1"/>
  <c r="M107" i="1"/>
  <c r="L107" i="1"/>
  <c r="R106" i="1"/>
  <c r="M106" i="1"/>
  <c r="L106" i="1"/>
  <c r="R105" i="1"/>
  <c r="M105" i="1"/>
  <c r="L105" i="1"/>
  <c r="R104" i="1"/>
  <c r="M104" i="1"/>
  <c r="L104" i="1"/>
  <c r="R103" i="1"/>
  <c r="M103" i="1"/>
  <c r="L103" i="1"/>
  <c r="R102" i="1"/>
  <c r="M102" i="1"/>
  <c r="L102" i="1"/>
  <c r="R101" i="1"/>
  <c r="M101" i="1"/>
  <c r="L101" i="1"/>
  <c r="R100" i="1"/>
  <c r="M100" i="1"/>
  <c r="L100" i="1"/>
  <c r="R99" i="1"/>
  <c r="M99" i="1"/>
  <c r="L99" i="1"/>
  <c r="R98" i="1"/>
  <c r="M98" i="1"/>
  <c r="L98" i="1"/>
  <c r="R97" i="1"/>
  <c r="M97" i="1"/>
  <c r="L97" i="1"/>
  <c r="R96" i="1"/>
  <c r="M96" i="1"/>
  <c r="L96" i="1"/>
  <c r="R95" i="1"/>
  <c r="M95" i="1"/>
  <c r="L95" i="1"/>
  <c r="R94" i="1"/>
  <c r="M94" i="1"/>
  <c r="L94" i="1"/>
  <c r="R93" i="1"/>
  <c r="M93" i="1"/>
  <c r="L93" i="1"/>
  <c r="R92" i="1"/>
  <c r="M92" i="1"/>
  <c r="L92" i="1"/>
  <c r="R91" i="1"/>
  <c r="M91" i="1"/>
  <c r="L91" i="1"/>
  <c r="R90" i="1"/>
  <c r="M90" i="1"/>
  <c r="L90" i="1"/>
  <c r="R89" i="1"/>
  <c r="M89" i="1"/>
  <c r="L89" i="1"/>
  <c r="R88" i="1"/>
  <c r="M88" i="1"/>
  <c r="L88" i="1"/>
  <c r="R87" i="1"/>
  <c r="M87" i="1"/>
  <c r="L87" i="1"/>
  <c r="R86" i="1"/>
  <c r="M86" i="1"/>
  <c r="L86" i="1"/>
  <c r="R85" i="1"/>
  <c r="M85" i="1"/>
  <c r="L85" i="1"/>
  <c r="R84" i="1"/>
  <c r="M84" i="1"/>
  <c r="L84" i="1"/>
  <c r="R83" i="1"/>
  <c r="M83" i="1"/>
  <c r="L83" i="1"/>
  <c r="R82" i="1"/>
  <c r="M82" i="1"/>
  <c r="L82" i="1"/>
  <c r="R81" i="1"/>
  <c r="M81" i="1"/>
  <c r="L81" i="1"/>
  <c r="R80" i="1"/>
  <c r="M80" i="1"/>
  <c r="L80" i="1"/>
  <c r="R79" i="1"/>
  <c r="M79" i="1"/>
  <c r="L79" i="1"/>
  <c r="R78" i="1"/>
  <c r="M78" i="1"/>
  <c r="L78" i="1"/>
  <c r="R77" i="1"/>
  <c r="M77" i="1"/>
  <c r="L77" i="1"/>
  <c r="R76" i="1"/>
  <c r="M76" i="1"/>
  <c r="L76" i="1"/>
  <c r="R75" i="1"/>
  <c r="M75" i="1"/>
  <c r="L75" i="1"/>
  <c r="R74" i="1"/>
  <c r="M74" i="1"/>
  <c r="L74" i="1"/>
  <c r="R73" i="1"/>
  <c r="M73" i="1"/>
  <c r="L73" i="1"/>
  <c r="R72" i="1"/>
  <c r="M72" i="1"/>
  <c r="L72" i="1"/>
  <c r="R71" i="1"/>
  <c r="M71" i="1"/>
  <c r="L71" i="1"/>
  <c r="R70" i="1"/>
  <c r="M70" i="1"/>
  <c r="L70" i="1"/>
  <c r="R69" i="1"/>
  <c r="M69" i="1"/>
  <c r="L69" i="1"/>
  <c r="R68" i="1"/>
  <c r="M68" i="1"/>
  <c r="L68" i="1"/>
  <c r="R67" i="1"/>
  <c r="M67" i="1"/>
  <c r="L67" i="1"/>
  <c r="R66" i="1"/>
  <c r="M66" i="1"/>
  <c r="L66" i="1"/>
  <c r="R65" i="1"/>
  <c r="M65" i="1"/>
  <c r="L65" i="1"/>
  <c r="R64" i="1"/>
  <c r="M64" i="1"/>
  <c r="L64" i="1"/>
  <c r="R63" i="1"/>
  <c r="M63" i="1"/>
  <c r="L63" i="1"/>
  <c r="R62" i="1"/>
  <c r="M62" i="1"/>
  <c r="L62" i="1"/>
  <c r="R61" i="1"/>
  <c r="M61" i="1"/>
  <c r="L61" i="1"/>
  <c r="R60" i="1"/>
  <c r="M60" i="1"/>
  <c r="L60" i="1"/>
  <c r="R59" i="1"/>
  <c r="M59" i="1"/>
  <c r="L59" i="1"/>
  <c r="R58" i="1"/>
  <c r="M58" i="1"/>
  <c r="L58" i="1"/>
  <c r="R57" i="1"/>
  <c r="M57" i="1"/>
  <c r="L57" i="1"/>
  <c r="R56" i="1"/>
  <c r="M56" i="1"/>
  <c r="L56" i="1"/>
  <c r="R55" i="1"/>
  <c r="M55" i="1"/>
  <c r="L55" i="1"/>
  <c r="R54" i="1"/>
  <c r="M54" i="1"/>
  <c r="L54" i="1"/>
  <c r="R53" i="1"/>
  <c r="M53" i="1"/>
  <c r="L53" i="1"/>
  <c r="R52" i="1"/>
  <c r="M52" i="1"/>
  <c r="L52" i="1"/>
  <c r="R51" i="1"/>
  <c r="M51" i="1"/>
  <c r="L51" i="1"/>
  <c r="R50" i="1"/>
  <c r="M50" i="1"/>
  <c r="L50" i="1"/>
  <c r="R49" i="1"/>
  <c r="M49" i="1"/>
  <c r="L49" i="1"/>
  <c r="R48" i="1"/>
  <c r="M48" i="1"/>
  <c r="L48" i="1"/>
  <c r="R47" i="1"/>
  <c r="M47" i="1"/>
  <c r="L47" i="1"/>
  <c r="R46" i="1"/>
  <c r="M46" i="1"/>
  <c r="L46" i="1"/>
  <c r="R45" i="1"/>
  <c r="M45" i="1"/>
  <c r="L45" i="1"/>
  <c r="R44" i="1"/>
  <c r="M44" i="1"/>
  <c r="L44" i="1"/>
  <c r="R43" i="1"/>
  <c r="M43" i="1"/>
  <c r="L43" i="1"/>
  <c r="R42" i="1"/>
  <c r="R41" i="1"/>
  <c r="M41" i="1"/>
  <c r="L41" i="1"/>
  <c r="R40" i="1"/>
  <c r="M40" i="1"/>
  <c r="L40" i="1"/>
  <c r="R39" i="1"/>
  <c r="M39" i="1"/>
  <c r="L39" i="1"/>
  <c r="R38" i="1"/>
  <c r="M38" i="1"/>
  <c r="L38" i="1"/>
  <c r="R37" i="1"/>
  <c r="M37" i="1"/>
  <c r="L37" i="1"/>
  <c r="R36" i="1"/>
  <c r="M36" i="1"/>
  <c r="L36" i="1"/>
  <c r="R35" i="1"/>
  <c r="M35" i="1"/>
  <c r="L35" i="1"/>
  <c r="R34" i="1"/>
  <c r="M34" i="1"/>
  <c r="L34" i="1"/>
  <c r="R33" i="1"/>
  <c r="M33" i="1"/>
  <c r="L33" i="1"/>
  <c r="R32" i="1"/>
  <c r="M32" i="1"/>
  <c r="L32" i="1"/>
  <c r="R31" i="1"/>
  <c r="M31" i="1"/>
  <c r="L31" i="1"/>
  <c r="R30" i="1"/>
  <c r="M30" i="1"/>
  <c r="L30" i="1"/>
  <c r="R29" i="1"/>
  <c r="M29" i="1"/>
  <c r="L29" i="1"/>
  <c r="R28" i="1"/>
  <c r="M28" i="1"/>
  <c r="L28" i="1"/>
  <c r="R27" i="1"/>
  <c r="M27" i="1"/>
  <c r="L27" i="1"/>
  <c r="R26" i="1"/>
  <c r="M26" i="1"/>
  <c r="L26" i="1"/>
  <c r="R25" i="1"/>
  <c r="M25" i="1"/>
  <c r="L25" i="1"/>
  <c r="R24" i="1"/>
  <c r="M24" i="1"/>
  <c r="L24" i="1"/>
  <c r="R23" i="1"/>
  <c r="M23" i="1"/>
  <c r="L23" i="1"/>
  <c r="R22" i="1"/>
  <c r="M22" i="1"/>
  <c r="L22" i="1"/>
  <c r="R21" i="1"/>
  <c r="M21" i="1"/>
  <c r="L21" i="1"/>
  <c r="R20" i="1"/>
  <c r="M20" i="1"/>
  <c r="L20" i="1"/>
  <c r="R19" i="1"/>
  <c r="M19" i="1"/>
  <c r="L19" i="1"/>
  <c r="R18" i="1"/>
  <c r="M18" i="1"/>
  <c r="L18" i="1"/>
  <c r="R17" i="1"/>
  <c r="M17" i="1"/>
  <c r="L17" i="1"/>
  <c r="R16" i="1"/>
  <c r="M16" i="1"/>
  <c r="L16" i="1"/>
  <c r="R15" i="1"/>
  <c r="R14" i="1"/>
  <c r="R13" i="1"/>
  <c r="M13" i="1"/>
  <c r="L13" i="1"/>
  <c r="R12" i="1"/>
  <c r="M12" i="1"/>
  <c r="L12" i="1"/>
  <c r="R11" i="1"/>
  <c r="M11" i="1"/>
  <c r="L11" i="1"/>
  <c r="R10" i="1"/>
  <c r="M10" i="1"/>
  <c r="L10" i="1"/>
  <c r="R9" i="1"/>
  <c r="M9" i="1"/>
  <c r="L9" i="1"/>
  <c r="R8" i="1"/>
  <c r="M8" i="1"/>
  <c r="L8" i="1"/>
  <c r="R7" i="1"/>
  <c r="M7" i="1"/>
  <c r="L7" i="1"/>
  <c r="R6" i="1"/>
  <c r="M6" i="1"/>
  <c r="L6" i="1"/>
  <c r="R5" i="1"/>
  <c r="M5" i="1"/>
  <c r="L5" i="1"/>
  <c r="R4" i="1"/>
  <c r="M4" i="1"/>
  <c r="L4" i="1"/>
  <c r="R3" i="1"/>
  <c r="M3" i="1"/>
  <c r="L3" i="1"/>
  <c r="R2" i="1"/>
  <c r="M2" i="1"/>
  <c r="L2" i="1"/>
  <c r="I4001" i="1" l="1"/>
  <c r="I3985" i="1"/>
  <c r="I3969" i="1"/>
  <c r="I3953" i="1"/>
  <c r="I3937" i="1"/>
  <c r="I3921" i="1"/>
  <c r="I3905" i="1"/>
  <c r="I3889" i="1"/>
  <c r="I3873" i="1"/>
  <c r="I3857" i="1"/>
  <c r="I3841" i="1"/>
  <c r="I3825" i="1"/>
  <c r="I3809" i="1"/>
  <c r="I3793" i="1"/>
  <c r="I3777" i="1"/>
  <c r="I3761" i="1"/>
  <c r="I3745" i="1"/>
  <c r="I3729" i="1"/>
  <c r="I3713" i="1"/>
  <c r="I3697" i="1"/>
  <c r="I3681" i="1"/>
  <c r="I3665" i="1"/>
  <c r="I3649" i="1"/>
  <c r="I3633" i="1"/>
  <c r="I3617" i="1"/>
  <c r="I3601" i="1"/>
  <c r="I3585" i="1"/>
  <c r="I3569" i="1"/>
  <c r="I3553" i="1"/>
  <c r="I3537" i="1"/>
  <c r="I3521" i="1"/>
  <c r="I3505" i="1"/>
  <c r="I3489" i="1"/>
  <c r="I3473" i="1"/>
  <c r="I3457" i="1"/>
  <c r="I3441" i="1"/>
  <c r="I3425" i="1"/>
  <c r="I3409" i="1"/>
  <c r="I3393" i="1"/>
  <c r="I3377" i="1"/>
  <c r="I3361" i="1"/>
  <c r="I3345" i="1"/>
  <c r="I3329" i="1"/>
  <c r="I3313" i="1"/>
  <c r="I3297" i="1"/>
  <c r="I3281" i="1"/>
  <c r="I3265" i="1"/>
  <c r="I3249" i="1"/>
  <c r="I3233" i="1"/>
  <c r="I3217" i="1"/>
  <c r="I3201" i="1"/>
  <c r="I3185" i="1"/>
  <c r="I3169" i="1"/>
  <c r="I3153" i="1"/>
  <c r="I3137" i="1"/>
  <c r="I3121" i="1"/>
  <c r="I3105" i="1"/>
  <c r="I3089" i="1"/>
  <c r="I3073" i="1"/>
  <c r="I4272" i="1"/>
  <c r="I4256" i="1"/>
  <c r="I4240" i="1"/>
  <c r="I4224" i="1"/>
  <c r="I4208" i="1"/>
  <c r="I4192" i="1"/>
  <c r="I4176" i="1"/>
  <c r="I4160" i="1"/>
  <c r="I4144" i="1"/>
  <c r="I4128" i="1"/>
  <c r="I4112" i="1"/>
  <c r="I4096" i="1"/>
  <c r="I4080" i="1"/>
  <c r="I4064" i="1"/>
  <c r="I4048" i="1"/>
  <c r="I4032" i="1"/>
  <c r="I4016" i="1"/>
  <c r="I4000" i="1"/>
  <c r="I3984" i="1"/>
  <c r="I3968" i="1"/>
  <c r="I3952" i="1"/>
  <c r="I3936" i="1"/>
  <c r="I3920" i="1"/>
  <c r="I3904" i="1"/>
  <c r="I3888" i="1"/>
  <c r="I3872" i="1"/>
  <c r="I3856" i="1"/>
  <c r="I3840" i="1"/>
  <c r="I3824" i="1"/>
  <c r="I3808" i="1"/>
  <c r="I3792" i="1"/>
  <c r="I3776" i="1"/>
  <c r="I3760" i="1"/>
  <c r="I3744" i="1"/>
  <c r="I3728" i="1"/>
  <c r="I3712" i="1"/>
  <c r="I3696" i="1"/>
  <c r="I3680" i="1"/>
  <c r="I3664" i="1"/>
  <c r="I3648" i="1"/>
  <c r="I3632" i="1"/>
  <c r="I3616" i="1"/>
  <c r="I3600" i="1"/>
  <c r="I3584" i="1"/>
  <c r="I3568" i="1"/>
  <c r="I3552" i="1"/>
  <c r="I3536" i="1"/>
  <c r="I3520" i="1"/>
  <c r="I3504" i="1"/>
  <c r="I3488" i="1"/>
  <c r="I3472" i="1"/>
  <c r="I3456" i="1"/>
  <c r="I3440" i="1"/>
  <c r="I3424" i="1"/>
  <c r="I3408" i="1"/>
  <c r="I3392" i="1"/>
  <c r="I4271" i="1"/>
  <c r="I4255" i="1"/>
  <c r="I4239" i="1"/>
  <c r="I4223" i="1"/>
  <c r="I4207" i="1"/>
  <c r="I4191" i="1"/>
  <c r="I4175" i="1"/>
  <c r="I4159" i="1"/>
  <c r="I4143" i="1"/>
  <c r="I4127" i="1"/>
  <c r="I4111" i="1"/>
  <c r="I4095" i="1"/>
  <c r="I4079" i="1"/>
  <c r="I4063" i="1"/>
  <c r="I4047" i="1"/>
  <c r="I4031" i="1"/>
  <c r="I4015" i="1"/>
  <c r="I3999" i="1"/>
  <c r="I3983" i="1"/>
  <c r="I3967" i="1"/>
  <c r="I3951" i="1"/>
  <c r="I3935" i="1"/>
  <c r="I3886" i="1"/>
  <c r="I3870" i="1"/>
  <c r="I3854" i="1"/>
  <c r="I3838" i="1"/>
  <c r="I3822" i="1"/>
  <c r="I3806" i="1"/>
  <c r="I3790" i="1"/>
  <c r="I3774" i="1"/>
  <c r="I3758" i="1"/>
  <c r="I3742" i="1"/>
  <c r="I3726" i="1"/>
  <c r="I3710" i="1"/>
  <c r="I3694" i="1"/>
  <c r="I3678" i="1"/>
  <c r="I3662" i="1"/>
  <c r="I3646" i="1"/>
  <c r="I3630" i="1"/>
  <c r="I3614" i="1"/>
  <c r="I3598" i="1"/>
  <c r="I3582" i="1"/>
  <c r="I3566" i="1"/>
  <c r="I3550" i="1"/>
  <c r="I3534" i="1"/>
  <c r="I3518" i="1"/>
  <c r="I3502" i="1"/>
  <c r="I3486" i="1"/>
  <c r="I3470" i="1"/>
  <c r="I3454" i="1"/>
  <c r="I3438" i="1"/>
  <c r="I3422" i="1"/>
  <c r="I3406" i="1"/>
  <c r="I3390" i="1"/>
  <c r="I3374" i="1"/>
  <c r="I3358" i="1"/>
  <c r="I3342" i="1"/>
  <c r="I3326" i="1"/>
  <c r="I3310" i="1"/>
  <c r="I3294" i="1"/>
  <c r="I3278" i="1"/>
  <c r="I3262" i="1"/>
  <c r="I3246" i="1"/>
  <c r="I3230" i="1"/>
  <c r="I3214" i="1"/>
  <c r="I3198" i="1"/>
  <c r="I3182" i="1"/>
  <c r="I3166" i="1"/>
  <c r="I3150" i="1"/>
  <c r="I3134" i="1"/>
  <c r="I3118" i="1"/>
  <c r="I3102" i="1"/>
  <c r="I3086" i="1"/>
  <c r="I3070" i="1"/>
  <c r="I3054" i="1"/>
  <c r="I3038" i="1"/>
  <c r="I3022" i="1"/>
  <c r="I3006" i="1"/>
  <c r="I2990" i="1"/>
  <c r="I2974" i="1"/>
  <c r="I2958" i="1"/>
  <c r="I2942" i="1"/>
  <c r="I2926" i="1"/>
  <c r="I2910" i="1"/>
  <c r="I2894" i="1"/>
  <c r="I2878" i="1"/>
  <c r="I2862" i="1"/>
  <c r="I2846" i="1"/>
  <c r="I2830" i="1"/>
  <c r="I2814" i="1"/>
  <c r="I2798" i="1"/>
  <c r="I2782" i="1"/>
  <c r="I2766" i="1"/>
  <c r="I2750" i="1"/>
  <c r="I2734" i="1"/>
  <c r="I2718" i="1"/>
  <c r="I2702" i="1"/>
  <c r="I2686" i="1"/>
  <c r="I2670" i="1"/>
  <c r="I2654" i="1"/>
  <c r="I4285" i="1"/>
  <c r="I4269" i="1"/>
  <c r="I4253" i="1"/>
  <c r="I4237" i="1"/>
  <c r="I4221" i="1"/>
  <c r="I4205" i="1"/>
  <c r="I4189" i="1"/>
  <c r="I4173" i="1"/>
  <c r="I4157" i="1"/>
  <c r="I4141" i="1"/>
  <c r="I4125" i="1"/>
  <c r="I4109" i="1"/>
  <c r="I4093" i="1"/>
  <c r="I4077" i="1"/>
  <c r="I4061" i="1"/>
  <c r="I4045" i="1"/>
  <c r="I4029" i="1"/>
  <c r="I4013" i="1"/>
  <c r="I3997" i="1"/>
  <c r="I3981" i="1"/>
  <c r="I3965" i="1"/>
  <c r="I3949" i="1"/>
  <c r="I3933" i="1"/>
  <c r="I3917" i="1"/>
  <c r="I3901" i="1"/>
  <c r="I3885" i="1"/>
  <c r="I3869" i="1"/>
  <c r="I3853" i="1"/>
  <c r="I3837" i="1"/>
  <c r="I3821" i="1"/>
  <c r="I3805" i="1"/>
  <c r="I3789" i="1"/>
  <c r="I3773" i="1"/>
  <c r="I3757" i="1"/>
  <c r="I3741" i="1"/>
  <c r="I3725" i="1"/>
  <c r="I3709" i="1"/>
  <c r="I3693" i="1"/>
  <c r="I3677" i="1"/>
  <c r="I3661" i="1"/>
  <c r="I3645" i="1"/>
  <c r="I3629" i="1"/>
  <c r="I3613" i="1"/>
  <c r="I3597" i="1"/>
  <c r="I3356" i="1"/>
  <c r="I3340" i="1"/>
  <c r="I3324" i="1"/>
  <c r="I3308" i="1"/>
  <c r="I3292" i="1"/>
  <c r="I3276" i="1"/>
  <c r="I3260" i="1"/>
  <c r="I3244" i="1"/>
  <c r="I3228" i="1"/>
  <c r="I3212" i="1"/>
  <c r="I3196" i="1"/>
  <c r="I3180" i="1"/>
  <c r="I4283" i="1"/>
  <c r="I4267" i="1"/>
  <c r="I4251" i="1"/>
  <c r="I4235" i="1"/>
  <c r="I4219" i="1"/>
  <c r="I4203" i="1"/>
  <c r="I4187" i="1"/>
  <c r="I4171" i="1"/>
  <c r="I4155" i="1"/>
  <c r="I4139" i="1"/>
  <c r="I4123" i="1"/>
  <c r="I4107" i="1"/>
  <c r="I4091" i="1"/>
  <c r="I4075" i="1"/>
  <c r="I4059" i="1"/>
  <c r="I4043" i="1"/>
  <c r="I4027" i="1"/>
  <c r="I4011" i="1"/>
  <c r="I3995" i="1"/>
  <c r="I3979" i="1"/>
  <c r="I3770" i="1"/>
  <c r="I3754" i="1"/>
  <c r="I3738" i="1"/>
  <c r="I3722" i="1"/>
  <c r="I3706" i="1"/>
  <c r="I3690" i="1"/>
  <c r="I3674" i="1"/>
  <c r="I3658" i="1"/>
  <c r="I3642" i="1"/>
  <c r="I3626" i="1"/>
  <c r="I3610" i="1"/>
  <c r="I3594" i="1"/>
  <c r="I3578" i="1"/>
  <c r="I3562" i="1"/>
  <c r="I3546" i="1"/>
  <c r="I3530" i="1"/>
  <c r="I3514" i="1"/>
  <c r="I3498" i="1"/>
  <c r="I3482" i="1"/>
  <c r="I3466" i="1"/>
  <c r="I3450" i="1"/>
  <c r="I3434" i="1"/>
  <c r="I4281" i="1"/>
  <c r="I4265" i="1"/>
  <c r="I4249" i="1"/>
  <c r="I4233" i="1"/>
  <c r="I4217" i="1"/>
  <c r="I4201" i="1"/>
  <c r="I4185" i="1"/>
  <c r="I4169" i="1"/>
  <c r="I4153" i="1"/>
  <c r="I4137" i="1"/>
  <c r="I4121" i="1"/>
  <c r="I4105" i="1"/>
  <c r="I4089" i="1"/>
  <c r="I4073" i="1"/>
  <c r="I4057" i="1"/>
  <c r="I4041" i="1"/>
  <c r="I4025" i="1"/>
  <c r="I4009" i="1"/>
  <c r="I4277" i="1"/>
  <c r="I4261" i="1"/>
  <c r="I4245" i="1"/>
  <c r="I4229" i="1"/>
  <c r="I4213" i="1"/>
  <c r="I4197" i="1"/>
  <c r="I4181" i="1"/>
  <c r="I4274" i="1"/>
  <c r="I4258" i="1"/>
  <c r="I4242" i="1"/>
  <c r="I4226" i="1"/>
  <c r="I4210" i="1"/>
  <c r="I4194" i="1"/>
  <c r="I4178" i="1"/>
  <c r="I4162" i="1"/>
  <c r="I4146" i="1"/>
  <c r="I4130" i="1"/>
  <c r="I4114" i="1"/>
  <c r="I4098" i="1"/>
  <c r="I4082" i="1"/>
  <c r="I4066" i="1"/>
  <c r="I4050" i="1"/>
  <c r="I4034" i="1"/>
  <c r="I4018" i="1"/>
  <c r="I4002" i="1"/>
  <c r="I3986" i="1"/>
  <c r="I3970" i="1"/>
  <c r="I3954" i="1"/>
  <c r="I3938" i="1"/>
  <c r="I3922" i="1"/>
  <c r="I3906" i="1"/>
  <c r="I3890" i="1"/>
  <c r="I3874" i="1"/>
  <c r="I3858" i="1"/>
  <c r="I3842" i="1"/>
  <c r="I3826" i="1"/>
  <c r="I3810" i="1"/>
  <c r="I3794" i="1"/>
  <c r="I3778" i="1"/>
  <c r="I3762" i="1"/>
  <c r="I3746" i="1"/>
  <c r="I3730" i="1"/>
  <c r="I3714" i="1"/>
  <c r="I3698" i="1"/>
  <c r="I3682" i="1"/>
  <c r="I3666" i="1"/>
  <c r="I3650" i="1"/>
  <c r="I3634" i="1"/>
  <c r="I3618" i="1"/>
  <c r="I3602" i="1"/>
  <c r="I3586" i="1"/>
  <c r="I3570" i="1"/>
  <c r="I3554" i="1"/>
  <c r="I3538" i="1"/>
  <c r="I3376" i="1"/>
  <c r="I3360" i="1"/>
  <c r="I3344" i="1"/>
  <c r="I3328" i="1"/>
  <c r="I3312" i="1"/>
  <c r="I3296" i="1"/>
  <c r="I3280" i="1"/>
  <c r="I3264" i="1"/>
  <c r="I3248" i="1"/>
  <c r="I3232" i="1"/>
  <c r="I3216" i="1"/>
  <c r="I3200" i="1"/>
  <c r="I3184" i="1"/>
  <c r="I3168" i="1"/>
  <c r="I3152" i="1"/>
  <c r="I3136" i="1"/>
  <c r="I3120" i="1"/>
  <c r="I3104" i="1"/>
  <c r="I3088" i="1"/>
  <c r="I3072" i="1"/>
  <c r="I3056" i="1"/>
  <c r="I3040" i="1"/>
  <c r="I3024" i="1"/>
  <c r="I3008" i="1"/>
  <c r="I2992" i="1"/>
  <c r="I2976" i="1"/>
  <c r="I2960" i="1"/>
  <c r="I2944" i="1"/>
  <c r="I2928" i="1"/>
  <c r="I2912" i="1"/>
  <c r="I2896" i="1"/>
  <c r="I3919" i="1"/>
  <c r="I3903" i="1"/>
  <c r="I3887" i="1"/>
  <c r="I3871" i="1"/>
  <c r="I3855" i="1"/>
  <c r="I3839" i="1"/>
  <c r="I3823" i="1"/>
  <c r="I3807" i="1"/>
  <c r="I3791" i="1"/>
  <c r="I3775" i="1"/>
  <c r="I3759" i="1"/>
  <c r="I3743" i="1"/>
  <c r="I3727" i="1"/>
  <c r="I3711" i="1"/>
  <c r="I3695" i="1"/>
  <c r="I3679" i="1"/>
  <c r="I3663" i="1"/>
  <c r="I3647" i="1"/>
  <c r="I3631" i="1"/>
  <c r="I3615" i="1"/>
  <c r="I3599" i="1"/>
  <c r="I3583" i="1"/>
  <c r="I3567" i="1"/>
  <c r="I3551" i="1"/>
  <c r="I3535" i="1"/>
  <c r="I3519" i="1"/>
  <c r="I3503" i="1"/>
  <c r="I3487" i="1"/>
  <c r="I3471" i="1"/>
  <c r="I3455" i="1"/>
  <c r="I3439" i="1"/>
  <c r="I3423" i="1"/>
  <c r="I3407" i="1"/>
  <c r="I3391" i="1"/>
  <c r="I3375" i="1"/>
  <c r="I3359" i="1"/>
  <c r="I3343" i="1"/>
  <c r="I3327" i="1"/>
  <c r="I3311" i="1"/>
  <c r="I3295" i="1"/>
  <c r="I3279" i="1"/>
  <c r="I3263" i="1"/>
  <c r="I3247" i="1"/>
  <c r="I3231" i="1"/>
  <c r="I3215" i="1"/>
  <c r="I3199" i="1"/>
  <c r="I3183" i="1"/>
  <c r="I3167" i="1"/>
  <c r="I3151" i="1"/>
  <c r="I3135" i="1"/>
  <c r="I3119" i="1"/>
  <c r="I3103" i="1"/>
  <c r="I3087" i="1"/>
  <c r="I3071" i="1"/>
  <c r="I3055" i="1"/>
  <c r="I3039" i="1"/>
  <c r="I3023" i="1"/>
  <c r="I3007" i="1"/>
  <c r="I2991" i="1"/>
  <c r="I2975" i="1"/>
  <c r="I2959" i="1"/>
  <c r="I2943" i="1"/>
  <c r="I2927" i="1"/>
  <c r="I2911" i="1"/>
  <c r="I2895" i="1"/>
  <c r="I2879" i="1"/>
  <c r="I2863" i="1"/>
  <c r="I2847" i="1"/>
  <c r="I2831" i="1"/>
  <c r="I2815" i="1"/>
  <c r="I2799" i="1"/>
  <c r="I2783" i="1"/>
  <c r="I2767" i="1"/>
  <c r="I2751" i="1"/>
  <c r="I2735" i="1"/>
  <c r="I2719" i="1"/>
  <c r="I2703" i="1"/>
  <c r="I2687" i="1"/>
  <c r="I2671" i="1"/>
  <c r="I2655" i="1"/>
  <c r="I2639" i="1"/>
  <c r="I2623" i="1"/>
  <c r="I2607" i="1"/>
  <c r="I2591" i="1"/>
  <c r="I2575" i="1"/>
  <c r="I2638" i="1"/>
  <c r="I2622" i="1"/>
  <c r="I2606" i="1"/>
  <c r="I2590" i="1"/>
  <c r="I2574" i="1"/>
  <c r="I2558" i="1"/>
  <c r="I2542" i="1"/>
  <c r="I2526" i="1"/>
  <c r="I2510" i="1"/>
  <c r="I2494" i="1"/>
  <c r="I2478" i="1"/>
  <c r="I2462" i="1"/>
  <c r="I2446" i="1"/>
  <c r="I2430" i="1"/>
  <c r="I2414" i="1"/>
  <c r="I2398" i="1"/>
  <c r="I2382" i="1"/>
  <c r="I2366" i="1"/>
  <c r="I2350" i="1"/>
  <c r="I2334" i="1"/>
  <c r="I2318" i="1"/>
  <c r="I2302" i="1"/>
  <c r="I2286" i="1"/>
  <c r="I2270" i="1"/>
  <c r="I2254" i="1"/>
  <c r="I2238" i="1"/>
  <c r="I2222" i="1"/>
  <c r="I2206" i="1"/>
  <c r="I2190" i="1"/>
  <c r="I2174" i="1"/>
  <c r="I2158" i="1"/>
  <c r="I2142" i="1"/>
  <c r="I2126" i="1"/>
  <c r="I2110" i="1"/>
  <c r="I2094" i="1"/>
  <c r="I2078" i="1"/>
  <c r="I2062" i="1"/>
  <c r="I2046" i="1"/>
  <c r="I2030" i="1"/>
  <c r="I2014" i="1"/>
  <c r="I1998" i="1"/>
  <c r="I1982" i="1"/>
  <c r="I1966" i="1"/>
  <c r="I1950" i="1"/>
  <c r="I1934" i="1"/>
  <c r="I1918" i="1"/>
  <c r="I1902" i="1"/>
  <c r="I1886" i="1"/>
  <c r="I1870" i="1"/>
  <c r="I1854" i="1"/>
  <c r="I1838" i="1"/>
  <c r="I1822" i="1"/>
  <c r="I1806" i="1"/>
  <c r="I1790" i="1"/>
  <c r="I1774" i="1"/>
  <c r="I1758" i="1"/>
  <c r="I1742" i="1"/>
  <c r="I1726" i="1"/>
  <c r="I1710" i="1"/>
  <c r="I1694" i="1"/>
  <c r="I1678" i="1"/>
  <c r="I1662" i="1"/>
  <c r="I1646" i="1"/>
  <c r="I1630" i="1"/>
  <c r="I1614" i="1"/>
  <c r="I1598" i="1"/>
  <c r="I1582" i="1"/>
  <c r="I1566" i="1"/>
  <c r="I1550" i="1"/>
  <c r="I1534" i="1"/>
  <c r="I1518" i="1"/>
  <c r="I1502" i="1"/>
  <c r="I1486" i="1"/>
  <c r="I1470" i="1"/>
  <c r="I1454" i="1"/>
  <c r="I3581" i="1"/>
  <c r="I3565" i="1"/>
  <c r="I3549" i="1"/>
  <c r="I3533" i="1"/>
  <c r="I3517" i="1"/>
  <c r="I3501" i="1"/>
  <c r="I3485" i="1"/>
  <c r="I3469" i="1"/>
  <c r="I3453" i="1"/>
  <c r="I3437" i="1"/>
  <c r="I3421" i="1"/>
  <c r="I3405" i="1"/>
  <c r="I3389" i="1"/>
  <c r="I3373" i="1"/>
  <c r="I3357" i="1"/>
  <c r="I3341" i="1"/>
  <c r="I3325" i="1"/>
  <c r="I3309" i="1"/>
  <c r="I3293" i="1"/>
  <c r="I3277" i="1"/>
  <c r="I3261" i="1"/>
  <c r="I3245" i="1"/>
  <c r="I3229" i="1"/>
  <c r="I3213" i="1"/>
  <c r="I3197" i="1"/>
  <c r="I3181" i="1"/>
  <c r="I3165" i="1"/>
  <c r="I3149" i="1"/>
  <c r="I3133" i="1"/>
  <c r="I3117" i="1"/>
  <c r="I3101" i="1"/>
  <c r="I3085" i="1"/>
  <c r="I3069" i="1"/>
  <c r="I3053" i="1"/>
  <c r="I3037" i="1"/>
  <c r="I3021" i="1"/>
  <c r="I3005" i="1"/>
  <c r="I2989" i="1"/>
  <c r="I2973" i="1"/>
  <c r="I2957" i="1"/>
  <c r="I2941" i="1"/>
  <c r="I2925" i="1"/>
  <c r="I2909" i="1"/>
  <c r="I2893" i="1"/>
  <c r="I2877" i="1"/>
  <c r="I2861" i="1"/>
  <c r="I2845" i="1"/>
  <c r="I2829" i="1"/>
  <c r="I2813" i="1"/>
  <c r="I2797" i="1"/>
  <c r="I2781" i="1"/>
  <c r="I2765" i="1"/>
  <c r="I2749" i="1"/>
  <c r="I2733" i="1"/>
  <c r="I2717" i="1"/>
  <c r="I2701" i="1"/>
  <c r="I2685" i="1"/>
  <c r="I2669" i="1"/>
  <c r="I2653" i="1"/>
  <c r="I2637" i="1"/>
  <c r="I2621" i="1"/>
  <c r="I2605" i="1"/>
  <c r="I2589" i="1"/>
  <c r="I2573" i="1"/>
  <c r="I2557" i="1"/>
  <c r="I2541" i="1"/>
  <c r="I2525" i="1"/>
  <c r="I2509" i="1"/>
  <c r="I2493" i="1"/>
  <c r="I2477" i="1"/>
  <c r="I2461" i="1"/>
  <c r="I2445" i="1"/>
  <c r="I2429" i="1"/>
  <c r="I3164" i="1"/>
  <c r="I3148" i="1"/>
  <c r="I3132" i="1"/>
  <c r="I3116" i="1"/>
  <c r="I3100" i="1"/>
  <c r="I3084" i="1"/>
  <c r="I3068" i="1"/>
  <c r="I3052" i="1"/>
  <c r="I3036" i="1"/>
  <c r="I3020" i="1"/>
  <c r="I3004" i="1"/>
  <c r="I2988" i="1"/>
  <c r="I2972" i="1"/>
  <c r="I2956" i="1"/>
  <c r="I2940" i="1"/>
  <c r="I2924" i="1"/>
  <c r="I2908" i="1"/>
  <c r="I2892" i="1"/>
  <c r="I2876" i="1"/>
  <c r="I2860" i="1"/>
  <c r="I2844" i="1"/>
  <c r="I2828" i="1"/>
  <c r="I2812" i="1"/>
  <c r="I2796" i="1"/>
  <c r="I2780" i="1"/>
  <c r="I2764" i="1"/>
  <c r="I2748" i="1"/>
  <c r="I2732" i="1"/>
  <c r="I2716" i="1"/>
  <c r="I2700" i="1"/>
  <c r="I2684" i="1"/>
  <c r="I2668" i="1"/>
  <c r="I2652" i="1"/>
  <c r="I2636" i="1"/>
  <c r="I2620" i="1"/>
  <c r="I2604" i="1"/>
  <c r="I2588" i="1"/>
  <c r="I2572" i="1"/>
  <c r="I2556" i="1"/>
  <c r="I2540" i="1"/>
  <c r="I2524" i="1"/>
  <c r="I2508" i="1"/>
  <c r="I2492" i="1"/>
  <c r="I2476" i="1"/>
  <c r="I2460" i="1"/>
  <c r="I2444" i="1"/>
  <c r="I2428" i="1"/>
  <c r="I2412" i="1"/>
  <c r="I2396" i="1"/>
  <c r="I2380" i="1"/>
  <c r="I2364" i="1"/>
  <c r="I2348" i="1"/>
  <c r="I2332" i="1"/>
  <c r="I2316" i="1"/>
  <c r="I2300" i="1"/>
  <c r="I2284" i="1"/>
  <c r="I2268" i="1"/>
  <c r="I2252" i="1"/>
  <c r="I2236" i="1"/>
  <c r="I2220" i="1"/>
  <c r="I2204" i="1"/>
  <c r="I2188" i="1"/>
  <c r="I2172" i="1"/>
  <c r="I2156" i="1"/>
  <c r="I2140" i="1"/>
  <c r="I2124" i="1"/>
  <c r="I2108" i="1"/>
  <c r="I2092" i="1"/>
  <c r="I2076" i="1"/>
  <c r="I2060" i="1"/>
  <c r="I2044" i="1"/>
  <c r="I2028" i="1"/>
  <c r="I2012" i="1"/>
  <c r="I1996" i="1"/>
  <c r="I1980" i="1"/>
  <c r="I1964" i="1"/>
  <c r="I3963" i="1"/>
  <c r="I3947" i="1"/>
  <c r="I3931" i="1"/>
  <c r="I3915" i="1"/>
  <c r="I3899" i="1"/>
  <c r="I3883" i="1"/>
  <c r="I3867" i="1"/>
  <c r="I3851" i="1"/>
  <c r="I3835" i="1"/>
  <c r="I3819" i="1"/>
  <c r="I3803" i="1"/>
  <c r="I3787" i="1"/>
  <c r="I3771" i="1"/>
  <c r="I3755" i="1"/>
  <c r="I3739" i="1"/>
  <c r="I3723" i="1"/>
  <c r="I3707" i="1"/>
  <c r="I3691" i="1"/>
  <c r="I3675" i="1"/>
  <c r="I3659" i="1"/>
  <c r="I3643" i="1"/>
  <c r="I3627" i="1"/>
  <c r="I3611" i="1"/>
  <c r="I3595" i="1"/>
  <c r="I3579" i="1"/>
  <c r="I3563" i="1"/>
  <c r="I3547" i="1"/>
  <c r="I3531" i="1"/>
  <c r="I3515" i="1"/>
  <c r="I3499" i="1"/>
  <c r="I3483" i="1"/>
  <c r="I3467" i="1"/>
  <c r="I3451" i="1"/>
  <c r="I3435" i="1"/>
  <c r="I3419" i="1"/>
  <c r="I3403" i="1"/>
  <c r="I3387" i="1"/>
  <c r="I3371" i="1"/>
  <c r="I3355" i="1"/>
  <c r="I3339" i="1"/>
  <c r="I3323" i="1"/>
  <c r="I3307" i="1"/>
  <c r="I3291" i="1"/>
  <c r="I3275" i="1"/>
  <c r="I3259" i="1"/>
  <c r="I3243" i="1"/>
  <c r="I3227" i="1"/>
  <c r="I3211" i="1"/>
  <c r="I3195" i="1"/>
  <c r="I3179" i="1"/>
  <c r="I3163" i="1"/>
  <c r="I3147" i="1"/>
  <c r="I3131" i="1"/>
  <c r="I3115" i="1"/>
  <c r="I3099" i="1"/>
  <c r="I3083" i="1"/>
  <c r="I3067" i="1"/>
  <c r="I3051" i="1"/>
  <c r="I3035" i="1"/>
  <c r="I3019" i="1"/>
  <c r="I3003" i="1"/>
  <c r="I2987" i="1"/>
  <c r="I2971" i="1"/>
  <c r="I2955" i="1"/>
  <c r="I2939" i="1"/>
  <c r="I2923" i="1"/>
  <c r="I2907" i="1"/>
  <c r="I2891" i="1"/>
  <c r="I2875" i="1"/>
  <c r="I2859" i="1"/>
  <c r="I2843" i="1"/>
  <c r="I2827" i="1"/>
  <c r="I2811" i="1"/>
  <c r="I2795" i="1"/>
  <c r="I2779" i="1"/>
  <c r="I2763" i="1"/>
  <c r="I2747" i="1"/>
  <c r="I2731" i="1"/>
  <c r="I2715" i="1"/>
  <c r="I2699" i="1"/>
  <c r="I2683" i="1"/>
  <c r="I2667" i="1"/>
  <c r="I2651" i="1"/>
  <c r="I2635" i="1"/>
  <c r="I2619" i="1"/>
  <c r="I2603" i="1"/>
  <c r="I2587" i="1"/>
  <c r="I2571" i="1"/>
  <c r="I2555" i="1"/>
  <c r="I3418" i="1"/>
  <c r="I3402" i="1"/>
  <c r="I3386" i="1"/>
  <c r="I3370" i="1"/>
  <c r="I3354" i="1"/>
  <c r="I3338" i="1"/>
  <c r="I3322" i="1"/>
  <c r="I3306" i="1"/>
  <c r="I3290" i="1"/>
  <c r="I3274" i="1"/>
  <c r="I3258" i="1"/>
  <c r="I3242" i="1"/>
  <c r="I3226" i="1"/>
  <c r="I3210" i="1"/>
  <c r="I3194" i="1"/>
  <c r="I3178" i="1"/>
  <c r="I3162" i="1"/>
  <c r="I3146" i="1"/>
  <c r="I3130" i="1"/>
  <c r="I3114" i="1"/>
  <c r="I3098" i="1"/>
  <c r="I3082" i="1"/>
  <c r="I3066" i="1"/>
  <c r="I3050" i="1"/>
  <c r="I3034" i="1"/>
  <c r="I3018" i="1"/>
  <c r="I3002" i="1"/>
  <c r="I2986" i="1"/>
  <c r="I2970" i="1"/>
  <c r="I2954" i="1"/>
  <c r="I2938" i="1"/>
  <c r="I2922" i="1"/>
  <c r="I2906" i="1"/>
  <c r="I2890" i="1"/>
  <c r="I2874" i="1"/>
  <c r="I2858" i="1"/>
  <c r="I2842" i="1"/>
  <c r="I2826" i="1"/>
  <c r="I2810" i="1"/>
  <c r="I2794" i="1"/>
  <c r="I2778" i="1"/>
  <c r="I2762" i="1"/>
  <c r="I2746" i="1"/>
  <c r="I2730" i="1"/>
  <c r="I2714" i="1"/>
  <c r="I2698" i="1"/>
  <c r="I2682" i="1"/>
  <c r="I2666" i="1"/>
  <c r="I2650" i="1"/>
  <c r="I2634" i="1"/>
  <c r="I2618" i="1"/>
  <c r="I2602" i="1"/>
  <c r="I2586" i="1"/>
  <c r="I2570" i="1"/>
  <c r="I2554" i="1"/>
  <c r="I2538" i="1"/>
  <c r="I2522" i="1"/>
  <c r="I2506" i="1"/>
  <c r="I2490" i="1"/>
  <c r="I2474" i="1"/>
  <c r="I2458" i="1"/>
  <c r="I2442" i="1"/>
  <c r="I2426" i="1"/>
  <c r="I2410" i="1"/>
  <c r="I2394" i="1"/>
  <c r="I2378" i="1"/>
  <c r="I2362" i="1"/>
  <c r="I2346" i="1"/>
  <c r="I2330" i="1"/>
  <c r="I2314" i="1"/>
  <c r="I2298" i="1"/>
  <c r="I2282" i="1"/>
  <c r="I2266" i="1"/>
  <c r="I2250" i="1"/>
  <c r="I2234" i="1"/>
  <c r="I2218" i="1"/>
  <c r="I2202" i="1"/>
  <c r="I2186" i="1"/>
  <c r="I2170" i="1"/>
  <c r="I2154" i="1"/>
  <c r="I2138" i="1"/>
  <c r="I3993" i="1"/>
  <c r="I3977" i="1"/>
  <c r="I3961" i="1"/>
  <c r="I3945" i="1"/>
  <c r="I3929" i="1"/>
  <c r="I3913" i="1"/>
  <c r="I3897" i="1"/>
  <c r="I3881" i="1"/>
  <c r="I3865" i="1"/>
  <c r="I3849" i="1"/>
  <c r="I3833" i="1"/>
  <c r="I3817" i="1"/>
  <c r="I3801" i="1"/>
  <c r="I3785" i="1"/>
  <c r="I3769" i="1"/>
  <c r="I3753" i="1"/>
  <c r="I3737" i="1"/>
  <c r="I3721" i="1"/>
  <c r="I3705" i="1"/>
  <c r="I3689" i="1"/>
  <c r="I3673" i="1"/>
  <c r="I3657" i="1"/>
  <c r="I3641" i="1"/>
  <c r="I3625" i="1"/>
  <c r="I3609" i="1"/>
  <c r="I3593" i="1"/>
  <c r="I3577" i="1"/>
  <c r="I3561" i="1"/>
  <c r="I3545" i="1"/>
  <c r="I3529" i="1"/>
  <c r="I3513" i="1"/>
  <c r="I3497" i="1"/>
  <c r="I3481" i="1"/>
  <c r="I3465" i="1"/>
  <c r="I3449" i="1"/>
  <c r="I3433" i="1"/>
  <c r="I3417" i="1"/>
  <c r="I3401" i="1"/>
  <c r="I3385" i="1"/>
  <c r="I3369" i="1"/>
  <c r="I3353" i="1"/>
  <c r="I3337" i="1"/>
  <c r="I3321" i="1"/>
  <c r="I3305" i="1"/>
  <c r="I3289" i="1"/>
  <c r="I3273" i="1"/>
  <c r="I3257" i="1"/>
  <c r="I3241" i="1"/>
  <c r="I3225" i="1"/>
  <c r="I3209" i="1"/>
  <c r="I3193" i="1"/>
  <c r="I3177" i="1"/>
  <c r="I3161" i="1"/>
  <c r="I3145" i="1"/>
  <c r="I3129" i="1"/>
  <c r="I3113" i="1"/>
  <c r="I3097" i="1"/>
  <c r="I3081" i="1"/>
  <c r="I3065" i="1"/>
  <c r="I3049" i="1"/>
  <c r="I3033" i="1"/>
  <c r="I3017" i="1"/>
  <c r="I3001" i="1"/>
  <c r="I2985" i="1"/>
  <c r="I2969" i="1"/>
  <c r="I2953" i="1"/>
  <c r="I2937" i="1"/>
  <c r="I2921" i="1"/>
  <c r="I2905" i="1"/>
  <c r="I2889" i="1"/>
  <c r="I2873" i="1"/>
  <c r="I2857" i="1"/>
  <c r="I2841" i="1"/>
  <c r="I2825" i="1"/>
  <c r="I2809" i="1"/>
  <c r="I2793" i="1"/>
  <c r="I2777" i="1"/>
  <c r="I2761" i="1"/>
  <c r="I2745" i="1"/>
  <c r="I2729" i="1"/>
  <c r="I2713" i="1"/>
  <c r="I2697" i="1"/>
  <c r="I2681" i="1"/>
  <c r="I2665" i="1"/>
  <c r="I2649" i="1"/>
  <c r="I2633" i="1"/>
  <c r="I2617" i="1"/>
  <c r="I4280" i="1"/>
  <c r="I4264" i="1"/>
  <c r="I4248" i="1"/>
  <c r="I4232" i="1"/>
  <c r="I4216" i="1"/>
  <c r="I4200" i="1"/>
  <c r="I4184" i="1"/>
  <c r="I4168" i="1"/>
  <c r="I4152" i="1"/>
  <c r="I4136" i="1"/>
  <c r="I4120" i="1"/>
  <c r="I4104" i="1"/>
  <c r="I4088" i="1"/>
  <c r="I4072" i="1"/>
  <c r="I4056" i="1"/>
  <c r="I4040" i="1"/>
  <c r="I4024" i="1"/>
  <c r="I4008" i="1"/>
  <c r="I3992" i="1"/>
  <c r="I3976" i="1"/>
  <c r="I3960" i="1"/>
  <c r="I3944" i="1"/>
  <c r="I3928" i="1"/>
  <c r="I3912" i="1"/>
  <c r="I3896" i="1"/>
  <c r="I3880" i="1"/>
  <c r="I3864" i="1"/>
  <c r="I3848" i="1"/>
  <c r="I3832" i="1"/>
  <c r="I3816" i="1"/>
  <c r="I3800" i="1"/>
  <c r="I3784" i="1"/>
  <c r="I3768" i="1"/>
  <c r="I3752" i="1"/>
  <c r="I3736" i="1"/>
  <c r="I3720" i="1"/>
  <c r="I3704" i="1"/>
  <c r="I3688" i="1"/>
  <c r="I3672" i="1"/>
  <c r="I3656" i="1"/>
  <c r="I3640" i="1"/>
  <c r="I3624" i="1"/>
  <c r="I3608" i="1"/>
  <c r="I3592" i="1"/>
  <c r="I3576" i="1"/>
  <c r="I3560" i="1"/>
  <c r="I3544" i="1"/>
  <c r="I3528" i="1"/>
  <c r="I3512" i="1"/>
  <c r="I3496" i="1"/>
  <c r="I3480" i="1"/>
  <c r="I3464" i="1"/>
  <c r="I3448" i="1"/>
  <c r="I3432" i="1"/>
  <c r="I3416" i="1"/>
  <c r="I3400" i="1"/>
  <c r="I3384" i="1"/>
  <c r="I3368" i="1"/>
  <c r="I3352" i="1"/>
  <c r="I3336" i="1"/>
  <c r="I3320" i="1"/>
  <c r="I3304" i="1"/>
  <c r="I3288" i="1"/>
  <c r="I3272" i="1"/>
  <c r="I3256" i="1"/>
  <c r="I3240" i="1"/>
  <c r="I3224" i="1"/>
  <c r="I3208" i="1"/>
  <c r="I3192" i="1"/>
  <c r="I3176" i="1"/>
  <c r="I3160" i="1"/>
  <c r="I2807" i="1"/>
  <c r="I2791" i="1"/>
  <c r="I2775" i="1"/>
  <c r="I2759" i="1"/>
  <c r="I2743" i="1"/>
  <c r="I2727" i="1"/>
  <c r="I2711" i="1"/>
  <c r="I2695" i="1"/>
  <c r="I2679" i="1"/>
  <c r="I2663" i="1"/>
  <c r="I2647" i="1"/>
  <c r="I2631" i="1"/>
  <c r="I2615" i="1"/>
  <c r="I2599" i="1"/>
  <c r="I2583" i="1"/>
  <c r="I2567" i="1"/>
  <c r="I2551" i="1"/>
  <c r="I2535" i="1"/>
  <c r="I2519" i="1"/>
  <c r="I2503" i="1"/>
  <c r="I2487" i="1"/>
  <c r="I2471" i="1"/>
  <c r="I2455" i="1"/>
  <c r="I2439" i="1"/>
  <c r="I2423" i="1"/>
  <c r="I2407" i="1"/>
  <c r="I2391" i="1"/>
  <c r="I2375" i="1"/>
  <c r="I2359" i="1"/>
  <c r="I2343" i="1"/>
  <c r="I2327" i="1"/>
  <c r="I2311" i="1"/>
  <c r="I2295" i="1"/>
  <c r="I2279" i="1"/>
  <c r="I2263" i="1"/>
  <c r="I2247" i="1"/>
  <c r="I2231" i="1"/>
  <c r="I2215" i="1"/>
  <c r="I2199" i="1"/>
  <c r="I2183" i="1"/>
  <c r="I2167" i="1"/>
  <c r="I2151" i="1"/>
  <c r="I2135" i="1"/>
  <c r="I4278" i="1"/>
  <c r="I4262" i="1"/>
  <c r="I4246" i="1"/>
  <c r="I4230" i="1"/>
  <c r="I4214" i="1"/>
  <c r="I4198" i="1"/>
  <c r="I4182" i="1"/>
  <c r="I4166" i="1"/>
  <c r="I4150" i="1"/>
  <c r="I4134" i="1"/>
  <c r="I4118" i="1"/>
  <c r="I4102" i="1"/>
  <c r="I4086" i="1"/>
  <c r="I4070" i="1"/>
  <c r="I4054" i="1"/>
  <c r="I4038" i="1"/>
  <c r="I4022" i="1"/>
  <c r="I4006" i="1"/>
  <c r="I3990" i="1"/>
  <c r="I3974" i="1"/>
  <c r="I3958" i="1"/>
  <c r="I3942" i="1"/>
  <c r="I3926" i="1"/>
  <c r="I3910" i="1"/>
  <c r="I3894" i="1"/>
  <c r="I3878" i="1"/>
  <c r="I3862" i="1"/>
  <c r="I3846" i="1"/>
  <c r="I3830" i="1"/>
  <c r="I3814" i="1"/>
  <c r="I3798" i="1"/>
  <c r="I3782" i="1"/>
  <c r="I3766" i="1"/>
  <c r="I3750" i="1"/>
  <c r="I3734" i="1"/>
  <c r="I3718" i="1"/>
  <c r="I3702" i="1"/>
  <c r="I3686" i="1"/>
  <c r="I3670" i="1"/>
  <c r="I3654" i="1"/>
  <c r="I3638" i="1"/>
  <c r="I3622" i="1"/>
  <c r="I3606" i="1"/>
  <c r="I3590" i="1"/>
  <c r="I3574" i="1"/>
  <c r="I3558" i="1"/>
  <c r="I3542" i="1"/>
  <c r="I3526" i="1"/>
  <c r="I3510" i="1"/>
  <c r="I3494" i="1"/>
  <c r="I3478" i="1"/>
  <c r="I3462" i="1"/>
  <c r="I3446" i="1"/>
  <c r="I3430" i="1"/>
  <c r="I3414" i="1"/>
  <c r="I3398" i="1"/>
  <c r="I3382" i="1"/>
  <c r="I3366" i="1"/>
  <c r="I3350" i="1"/>
  <c r="I3334" i="1"/>
  <c r="I3318" i="1"/>
  <c r="I3302" i="1"/>
  <c r="I3286" i="1"/>
  <c r="I3270" i="1"/>
  <c r="I3254" i="1"/>
  <c r="I4165" i="1"/>
  <c r="I4149" i="1"/>
  <c r="I4133" i="1"/>
  <c r="I4117" i="1"/>
  <c r="I4101" i="1"/>
  <c r="I4085" i="1"/>
  <c r="I4069" i="1"/>
  <c r="I4053" i="1"/>
  <c r="I4037" i="1"/>
  <c r="I4021" i="1"/>
  <c r="I4005" i="1"/>
  <c r="I3989" i="1"/>
  <c r="I3973" i="1"/>
  <c r="I3957" i="1"/>
  <c r="I3941" i="1"/>
  <c r="I3925" i="1"/>
  <c r="I3909" i="1"/>
  <c r="I3893" i="1"/>
  <c r="I3877" i="1"/>
  <c r="I3861" i="1"/>
  <c r="I3845" i="1"/>
  <c r="I3829" i="1"/>
  <c r="I3813" i="1"/>
  <c r="I3797" i="1"/>
  <c r="I3781" i="1"/>
  <c r="I3765" i="1"/>
  <c r="I3749" i="1"/>
  <c r="I3733" i="1"/>
  <c r="I3717" i="1"/>
  <c r="I3701" i="1"/>
  <c r="I3685" i="1"/>
  <c r="I3669" i="1"/>
  <c r="I3653" i="1"/>
  <c r="I3637" i="1"/>
  <c r="I3621" i="1"/>
  <c r="I3605" i="1"/>
  <c r="I3589" i="1"/>
  <c r="I3573" i="1"/>
  <c r="I3557" i="1"/>
  <c r="I3541" i="1"/>
  <c r="I3525" i="1"/>
  <c r="I3509" i="1"/>
  <c r="I3493" i="1"/>
  <c r="I3477" i="1"/>
  <c r="I3461" i="1"/>
  <c r="I3445" i="1"/>
  <c r="I3429" i="1"/>
  <c r="I3413" i="1"/>
  <c r="I3397" i="1"/>
  <c r="I3381" i="1"/>
  <c r="I3365" i="1"/>
  <c r="I3349" i="1"/>
  <c r="I3333" i="1"/>
  <c r="I3317" i="1"/>
  <c r="I3301" i="1"/>
  <c r="I3285" i="1"/>
  <c r="I3269" i="1"/>
  <c r="I3253" i="1"/>
  <c r="I3237" i="1"/>
  <c r="I3221" i="1"/>
  <c r="I3205" i="1"/>
  <c r="I3189" i="1"/>
  <c r="I3173" i="1"/>
  <c r="I3157" i="1"/>
  <c r="I3141" i="1"/>
  <c r="I3125" i="1"/>
  <c r="I3109" i="1"/>
  <c r="I3093" i="1"/>
  <c r="I3077" i="1"/>
  <c r="I3061" i="1"/>
  <c r="I3045" i="1"/>
  <c r="I3029" i="1"/>
  <c r="I3013" i="1"/>
  <c r="I4276" i="1"/>
  <c r="I4260" i="1"/>
  <c r="I4244" i="1"/>
  <c r="I4228" i="1"/>
  <c r="I4212" i="1"/>
  <c r="I4196" i="1"/>
  <c r="I4180" i="1"/>
  <c r="I4164" i="1"/>
  <c r="I4148" i="1"/>
  <c r="I4132" i="1"/>
  <c r="I4116" i="1"/>
  <c r="I4100" i="1"/>
  <c r="I4084" i="1"/>
  <c r="I4068" i="1"/>
  <c r="I4052" i="1"/>
  <c r="I4036" i="1"/>
  <c r="I4020" i="1"/>
  <c r="I4004" i="1"/>
  <c r="I3988" i="1"/>
  <c r="I3972" i="1"/>
  <c r="I3956" i="1"/>
  <c r="I3940" i="1"/>
  <c r="I3924" i="1"/>
  <c r="I3908" i="1"/>
  <c r="I3892" i="1"/>
  <c r="I3876" i="1"/>
  <c r="I3860" i="1"/>
  <c r="I3844" i="1"/>
  <c r="I3828" i="1"/>
  <c r="I3812" i="1"/>
  <c r="I3796" i="1"/>
  <c r="I3780" i="1"/>
  <c r="I3764" i="1"/>
  <c r="I3748" i="1"/>
  <c r="I3732" i="1"/>
  <c r="I3716" i="1"/>
  <c r="I3700" i="1"/>
  <c r="I3684" i="1"/>
  <c r="I3668" i="1"/>
  <c r="I3652" i="1"/>
  <c r="I3636" i="1"/>
  <c r="I3620" i="1"/>
  <c r="I3604" i="1"/>
  <c r="I3588" i="1"/>
  <c r="I3572" i="1"/>
  <c r="I3556" i="1"/>
  <c r="I3540" i="1"/>
  <c r="I3524" i="1"/>
  <c r="I3508" i="1"/>
  <c r="I3492" i="1"/>
  <c r="I3476" i="1"/>
  <c r="I3460" i="1"/>
  <c r="I3444" i="1"/>
  <c r="I3428" i="1"/>
  <c r="I3412" i="1"/>
  <c r="I3396" i="1"/>
  <c r="I3380" i="1"/>
  <c r="I3364" i="1"/>
  <c r="I3348" i="1"/>
  <c r="I3332" i="1"/>
  <c r="I3316" i="1"/>
  <c r="I3300" i="1"/>
  <c r="I3284" i="1"/>
  <c r="I3268" i="1"/>
  <c r="I4275" i="1"/>
  <c r="I4259" i="1"/>
  <c r="I4243" i="1"/>
  <c r="I4227" i="1"/>
  <c r="I4211" i="1"/>
  <c r="I4195" i="1"/>
  <c r="I4179" i="1"/>
  <c r="I4163" i="1"/>
  <c r="I4147" i="1"/>
  <c r="I4131" i="1"/>
  <c r="I4115" i="1"/>
  <c r="I4099" i="1"/>
  <c r="I4083" i="1"/>
  <c r="I4067" i="1"/>
  <c r="I4051" i="1"/>
  <c r="I4035" i="1"/>
  <c r="I4019" i="1"/>
  <c r="I4003" i="1"/>
  <c r="I3987" i="1"/>
  <c r="I3971" i="1"/>
  <c r="I3955" i="1"/>
  <c r="I3939" i="1"/>
  <c r="I3923" i="1"/>
  <c r="I2559" i="1"/>
  <c r="I2543" i="1"/>
  <c r="I2527" i="1"/>
  <c r="I2511" i="1"/>
  <c r="I2495" i="1"/>
  <c r="I2479" i="1"/>
  <c r="I2463" i="1"/>
  <c r="I2447" i="1"/>
  <c r="I2431" i="1"/>
  <c r="I2415" i="1"/>
  <c r="I2399" i="1"/>
  <c r="I2383" i="1"/>
  <c r="I2367" i="1"/>
  <c r="I2351" i="1"/>
  <c r="I2335" i="1"/>
  <c r="I2319" i="1"/>
  <c r="I2303" i="1"/>
  <c r="I2287" i="1"/>
  <c r="I2271" i="1"/>
  <c r="I2255" i="1"/>
  <c r="I2239" i="1"/>
  <c r="I2223" i="1"/>
  <c r="I2207" i="1"/>
  <c r="I2191" i="1"/>
  <c r="I2175" i="1"/>
  <c r="I2159" i="1"/>
  <c r="I2143" i="1"/>
  <c r="I2127" i="1"/>
  <c r="I2111" i="1"/>
  <c r="I2095" i="1"/>
  <c r="I2079" i="1"/>
  <c r="I2063" i="1"/>
  <c r="I2047" i="1"/>
  <c r="I2031" i="1"/>
  <c r="I2015" i="1"/>
  <c r="I1999" i="1"/>
  <c r="I1983" i="1"/>
  <c r="I1967" i="1"/>
  <c r="I1951" i="1"/>
  <c r="I1935" i="1"/>
  <c r="I1919" i="1"/>
  <c r="I1903" i="1"/>
  <c r="I1887" i="1"/>
  <c r="I1871" i="1"/>
  <c r="I1855" i="1"/>
  <c r="I1839" i="1"/>
  <c r="I1823" i="1"/>
  <c r="I1807" i="1"/>
  <c r="I1791" i="1"/>
  <c r="I1775" i="1"/>
  <c r="I1759" i="1"/>
  <c r="I1743" i="1"/>
  <c r="I1727" i="1"/>
  <c r="I1711" i="1"/>
  <c r="I1695" i="1"/>
  <c r="I1679" i="1"/>
  <c r="I1663" i="1"/>
  <c r="I1647" i="1"/>
  <c r="I1631" i="1"/>
  <c r="I1615" i="1"/>
  <c r="I1599" i="1"/>
  <c r="I1583" i="1"/>
  <c r="I1567" i="1"/>
  <c r="I1551" i="1"/>
  <c r="I1535" i="1"/>
  <c r="I1519" i="1"/>
  <c r="I1503" i="1"/>
  <c r="I1487" i="1"/>
  <c r="I1471" i="1"/>
  <c r="I1455" i="1"/>
  <c r="I1439" i="1"/>
  <c r="I1423" i="1"/>
  <c r="I1407" i="1"/>
  <c r="I1391" i="1"/>
  <c r="I1375" i="1"/>
  <c r="I1359" i="1"/>
  <c r="I1343" i="1"/>
  <c r="I1327" i="1"/>
  <c r="I1311" i="1"/>
  <c r="I2539" i="1"/>
  <c r="I2523" i="1"/>
  <c r="I2507" i="1"/>
  <c r="I2491" i="1"/>
  <c r="I2475" i="1"/>
  <c r="I2459" i="1"/>
  <c r="I2443" i="1"/>
  <c r="I2427" i="1"/>
  <c r="I2411" i="1"/>
  <c r="I2395" i="1"/>
  <c r="I2379" i="1"/>
  <c r="I2363" i="1"/>
  <c r="I2347" i="1"/>
  <c r="I2331" i="1"/>
  <c r="I2315" i="1"/>
  <c r="I2299" i="1"/>
  <c r="I2283" i="1"/>
  <c r="I2267" i="1"/>
  <c r="I2251" i="1"/>
  <c r="I2235" i="1"/>
  <c r="I2219" i="1"/>
  <c r="I2203" i="1"/>
  <c r="I2187" i="1"/>
  <c r="I2171" i="1"/>
  <c r="I2155" i="1"/>
  <c r="I2139" i="1"/>
  <c r="I2123" i="1"/>
  <c r="I2107" i="1"/>
  <c r="I2091" i="1"/>
  <c r="I2075" i="1"/>
  <c r="I2059" i="1"/>
  <c r="I2043" i="1"/>
  <c r="I2027" i="1"/>
  <c r="I2011" i="1"/>
  <c r="I1995" i="1"/>
  <c r="I1979" i="1"/>
  <c r="I1963" i="1"/>
  <c r="I1947" i="1"/>
  <c r="I1931" i="1"/>
  <c r="I1915" i="1"/>
  <c r="I1899" i="1"/>
  <c r="I1883" i="1"/>
  <c r="I1867" i="1"/>
  <c r="I1851" i="1"/>
  <c r="I1835" i="1"/>
  <c r="I1819" i="1"/>
  <c r="I1803" i="1"/>
  <c r="I1787" i="1"/>
  <c r="I1771" i="1"/>
  <c r="I1755" i="1"/>
  <c r="I1739" i="1"/>
  <c r="I1723" i="1"/>
  <c r="I1707" i="1"/>
  <c r="I1691" i="1"/>
  <c r="I1675" i="1"/>
  <c r="I1659" i="1"/>
  <c r="I1643" i="1"/>
  <c r="I1627" i="1"/>
  <c r="I1611" i="1"/>
  <c r="I1595" i="1"/>
  <c r="I1579" i="1"/>
  <c r="I1563" i="1"/>
  <c r="I1547" i="1"/>
  <c r="I1531" i="1"/>
  <c r="I1515" i="1"/>
  <c r="I1499" i="1"/>
  <c r="I1483" i="1"/>
  <c r="I1467" i="1"/>
  <c r="I1451" i="1"/>
  <c r="I1435" i="1"/>
  <c r="I1419" i="1"/>
  <c r="I1403" i="1"/>
  <c r="I1387" i="1"/>
  <c r="I1371" i="1"/>
  <c r="I1355" i="1"/>
  <c r="I1339" i="1"/>
  <c r="I1323" i="1"/>
  <c r="I1307" i="1"/>
  <c r="I1291" i="1"/>
  <c r="I1275" i="1"/>
  <c r="I1259" i="1"/>
  <c r="I1243" i="1"/>
  <c r="I1227" i="1"/>
  <c r="I1211" i="1"/>
  <c r="I2122" i="1"/>
  <c r="I2106" i="1"/>
  <c r="I2090" i="1"/>
  <c r="I2074" i="1"/>
  <c r="I2058" i="1"/>
  <c r="I2042" i="1"/>
  <c r="I2026" i="1"/>
  <c r="I2010" i="1"/>
  <c r="I1994" i="1"/>
  <c r="I1978" i="1"/>
  <c r="I1962" i="1"/>
  <c r="I1946" i="1"/>
  <c r="I1930" i="1"/>
  <c r="I1914" i="1"/>
  <c r="I1898" i="1"/>
  <c r="I1882" i="1"/>
  <c r="I1866" i="1"/>
  <c r="I1850" i="1"/>
  <c r="I1834" i="1"/>
  <c r="I1818" i="1"/>
  <c r="I1802" i="1"/>
  <c r="I1786" i="1"/>
  <c r="I1770" i="1"/>
  <c r="I1754" i="1"/>
  <c r="I1738" i="1"/>
  <c r="I1722" i="1"/>
  <c r="I1706" i="1"/>
  <c r="I1690" i="1"/>
  <c r="I1674" i="1"/>
  <c r="I1658" i="1"/>
  <c r="I1642" i="1"/>
  <c r="I1626" i="1"/>
  <c r="I1610" i="1"/>
  <c r="I1594" i="1"/>
  <c r="I1578" i="1"/>
  <c r="I1562" i="1"/>
  <c r="I1546" i="1"/>
  <c r="I1530" i="1"/>
  <c r="I1514" i="1"/>
  <c r="I1498" i="1"/>
  <c r="I1482" i="1"/>
  <c r="I1466" i="1"/>
  <c r="I1450" i="1"/>
  <c r="I1434" i="1"/>
  <c r="I1418" i="1"/>
  <c r="I1402" i="1"/>
  <c r="I1386" i="1"/>
  <c r="I1370" i="1"/>
  <c r="I1354" i="1"/>
  <c r="I1338" i="1"/>
  <c r="I1322" i="1"/>
  <c r="I1306" i="1"/>
  <c r="I1290" i="1"/>
  <c r="I1274" i="1"/>
  <c r="I2601" i="1"/>
  <c r="I2585" i="1"/>
  <c r="I2569" i="1"/>
  <c r="I2553" i="1"/>
  <c r="I2537" i="1"/>
  <c r="I2521" i="1"/>
  <c r="I2505" i="1"/>
  <c r="I2489" i="1"/>
  <c r="I2473" i="1"/>
  <c r="I2457" i="1"/>
  <c r="I2441" i="1"/>
  <c r="I2425" i="1"/>
  <c r="I2409" i="1"/>
  <c r="I2393" i="1"/>
  <c r="I2377" i="1"/>
  <c r="I2361" i="1"/>
  <c r="I2345" i="1"/>
  <c r="I2329" i="1"/>
  <c r="I2313" i="1"/>
  <c r="I2297" i="1"/>
  <c r="I2281" i="1"/>
  <c r="I2265" i="1"/>
  <c r="I2249" i="1"/>
  <c r="I2233" i="1"/>
  <c r="I2217" i="1"/>
  <c r="I2201" i="1"/>
  <c r="I2185" i="1"/>
  <c r="I2169" i="1"/>
  <c r="I2153" i="1"/>
  <c r="I2137" i="1"/>
  <c r="I2121" i="1"/>
  <c r="I2105" i="1"/>
  <c r="I2089" i="1"/>
  <c r="I2073" i="1"/>
  <c r="I2057" i="1"/>
  <c r="I2041" i="1"/>
  <c r="I2025" i="1"/>
  <c r="I2009" i="1"/>
  <c r="I1993" i="1"/>
  <c r="I1977" i="1"/>
  <c r="I1961" i="1"/>
  <c r="I1945" i="1"/>
  <c r="I1929" i="1"/>
  <c r="I1913" i="1"/>
  <c r="I1897" i="1"/>
  <c r="I1881" i="1"/>
  <c r="I1865" i="1"/>
  <c r="I1849" i="1"/>
  <c r="I1833" i="1"/>
  <c r="I1817" i="1"/>
  <c r="I1801" i="1"/>
  <c r="I1785" i="1"/>
  <c r="I1769" i="1"/>
  <c r="I1753" i="1"/>
  <c r="I1737" i="1"/>
  <c r="I1721" i="1"/>
  <c r="I1705" i="1"/>
  <c r="I1689" i="1"/>
  <c r="I1673" i="1"/>
  <c r="I1657" i="1"/>
  <c r="I1641" i="1"/>
  <c r="I1625" i="1"/>
  <c r="I1609" i="1"/>
  <c r="I1593" i="1"/>
  <c r="I1577" i="1"/>
  <c r="I1561" i="1"/>
  <c r="I1545" i="1"/>
  <c r="I1529" i="1"/>
  <c r="I1513" i="1"/>
  <c r="I1497" i="1"/>
  <c r="I1481" i="1"/>
  <c r="I1465" i="1"/>
  <c r="I1449" i="1"/>
  <c r="I1433" i="1"/>
  <c r="I1417" i="1"/>
  <c r="I1401" i="1"/>
  <c r="I1385" i="1"/>
  <c r="I1369" i="1"/>
  <c r="I1353" i="1"/>
  <c r="I1337" i="1"/>
  <c r="I1321" i="1"/>
  <c r="I1305" i="1"/>
  <c r="I1289" i="1"/>
  <c r="I1273" i="1"/>
  <c r="I1257" i="1"/>
  <c r="I3144" i="1"/>
  <c r="I3128" i="1"/>
  <c r="I3112" i="1"/>
  <c r="I3096" i="1"/>
  <c r="I3080" i="1"/>
  <c r="I3064" i="1"/>
  <c r="I3048" i="1"/>
  <c r="I3032" i="1"/>
  <c r="I3016" i="1"/>
  <c r="I3000" i="1"/>
  <c r="I2984" i="1"/>
  <c r="I2968" i="1"/>
  <c r="I2952" i="1"/>
  <c r="I2936" i="1"/>
  <c r="I2920" i="1"/>
  <c r="I2904" i="1"/>
  <c r="I2888" i="1"/>
  <c r="I2872" i="1"/>
  <c r="I2856" i="1"/>
  <c r="I2840" i="1"/>
  <c r="I2824" i="1"/>
  <c r="I2808" i="1"/>
  <c r="I2792" i="1"/>
  <c r="I2776" i="1"/>
  <c r="I2760" i="1"/>
  <c r="I2744" i="1"/>
  <c r="I2728" i="1"/>
  <c r="I2712" i="1"/>
  <c r="I2696" i="1"/>
  <c r="I2680" i="1"/>
  <c r="I2664" i="1"/>
  <c r="I2648" i="1"/>
  <c r="I2632" i="1"/>
  <c r="I2616" i="1"/>
  <c r="I2600" i="1"/>
  <c r="I2584" i="1"/>
  <c r="I2568" i="1"/>
  <c r="I2552" i="1"/>
  <c r="I2536" i="1"/>
  <c r="I2520" i="1"/>
  <c r="I2504" i="1"/>
  <c r="I2488" i="1"/>
  <c r="I2472" i="1"/>
  <c r="I2456" i="1"/>
  <c r="I2440" i="1"/>
  <c r="I2424" i="1"/>
  <c r="I2408" i="1"/>
  <c r="I2392" i="1"/>
  <c r="I2376" i="1"/>
  <c r="I2360" i="1"/>
  <c r="I2344" i="1"/>
  <c r="I2328" i="1"/>
  <c r="I2312" i="1"/>
  <c r="I2296" i="1"/>
  <c r="I2280" i="1"/>
  <c r="I2264" i="1"/>
  <c r="I2248" i="1"/>
  <c r="I2232" i="1"/>
  <c r="I2216" i="1"/>
  <c r="I2200" i="1"/>
  <c r="I2184" i="1"/>
  <c r="I2168" i="1"/>
  <c r="I2152" i="1"/>
  <c r="I2136" i="1"/>
  <c r="I2120" i="1"/>
  <c r="I2104" i="1"/>
  <c r="I2088" i="1"/>
  <c r="I2072" i="1"/>
  <c r="I2056" i="1"/>
  <c r="I2040" i="1"/>
  <c r="I2024" i="1"/>
  <c r="I2008" i="1"/>
  <c r="I1992" i="1"/>
  <c r="I1976" i="1"/>
  <c r="I1960" i="1"/>
  <c r="I1944" i="1"/>
  <c r="I1928" i="1"/>
  <c r="I1912" i="1"/>
  <c r="I1896" i="1"/>
  <c r="I1880" i="1"/>
  <c r="I1864" i="1"/>
  <c r="I1848" i="1"/>
  <c r="I1832" i="1"/>
  <c r="I1816" i="1"/>
  <c r="I1800" i="1"/>
  <c r="I2119" i="1"/>
  <c r="I2103" i="1"/>
  <c r="I2087" i="1"/>
  <c r="I2071" i="1"/>
  <c r="I2055" i="1"/>
  <c r="I2039" i="1"/>
  <c r="I2023" i="1"/>
  <c r="I2007" i="1"/>
  <c r="I1991" i="1"/>
  <c r="I1975" i="1"/>
  <c r="I1959" i="1"/>
  <c r="I1943" i="1"/>
  <c r="I1927" i="1"/>
  <c r="I1911" i="1"/>
  <c r="I1895" i="1"/>
  <c r="I1879" i="1"/>
  <c r="I1863" i="1"/>
  <c r="I1847" i="1"/>
  <c r="I1831" i="1"/>
  <c r="I1815" i="1"/>
  <c r="I1799" i="1"/>
  <c r="I1783" i="1"/>
  <c r="I1767" i="1"/>
  <c r="I1751" i="1"/>
  <c r="I1735" i="1"/>
  <c r="I1719" i="1"/>
  <c r="I1703" i="1"/>
  <c r="I1687" i="1"/>
  <c r="I1671" i="1"/>
  <c r="I1655" i="1"/>
  <c r="I1639" i="1"/>
  <c r="I1623" i="1"/>
  <c r="I1607" i="1"/>
  <c r="I1591" i="1"/>
  <c r="I1575" i="1"/>
  <c r="I1559" i="1"/>
  <c r="I1543" i="1"/>
  <c r="I1527" i="1"/>
  <c r="I1511" i="1"/>
  <c r="I1495" i="1"/>
  <c r="I1479" i="1"/>
  <c r="I1463" i="1"/>
  <c r="I1447" i="1"/>
  <c r="I1431" i="1"/>
  <c r="I1415" i="1"/>
  <c r="I1399" i="1"/>
  <c r="I1383" i="1"/>
  <c r="I1367" i="1"/>
  <c r="I1351" i="1"/>
  <c r="I1335" i="1"/>
  <c r="I1319" i="1"/>
  <c r="I1303" i="1"/>
  <c r="I1287" i="1"/>
  <c r="I1271" i="1"/>
  <c r="I1255" i="1"/>
  <c r="I1239" i="1"/>
  <c r="I1223" i="1"/>
  <c r="I1207" i="1"/>
  <c r="I1191" i="1"/>
  <c r="I1175" i="1"/>
  <c r="I1159" i="1"/>
  <c r="I1143" i="1"/>
  <c r="I1127" i="1"/>
  <c r="I1111" i="1"/>
  <c r="I1095" i="1"/>
  <c r="I1079" i="1"/>
  <c r="I1063" i="1"/>
  <c r="I1047" i="1"/>
  <c r="I1031" i="1"/>
  <c r="I1015" i="1"/>
  <c r="I999" i="1"/>
  <c r="I983" i="1"/>
  <c r="I967" i="1"/>
  <c r="I951" i="1"/>
  <c r="I935" i="1"/>
  <c r="I919" i="1"/>
  <c r="I903" i="1"/>
  <c r="I887" i="1"/>
  <c r="I871" i="1"/>
  <c r="I855" i="1"/>
  <c r="I839" i="1"/>
  <c r="I823" i="1"/>
  <c r="I807" i="1"/>
  <c r="I791" i="1"/>
  <c r="I3238" i="1"/>
  <c r="I3222" i="1"/>
  <c r="I3206" i="1"/>
  <c r="I3190" i="1"/>
  <c r="I3174" i="1"/>
  <c r="I3158" i="1"/>
  <c r="I3142" i="1"/>
  <c r="I3126" i="1"/>
  <c r="I3110" i="1"/>
  <c r="I3094" i="1"/>
  <c r="I3078" i="1"/>
  <c r="I3062" i="1"/>
  <c r="I3046" i="1"/>
  <c r="I3030" i="1"/>
  <c r="I3014" i="1"/>
  <c r="I2998" i="1"/>
  <c r="I2982" i="1"/>
  <c r="I2966" i="1"/>
  <c r="I2950" i="1"/>
  <c r="I2934" i="1"/>
  <c r="I2918" i="1"/>
  <c r="I2902" i="1"/>
  <c r="I2886" i="1"/>
  <c r="I2870" i="1"/>
  <c r="I2854" i="1"/>
  <c r="I2838" i="1"/>
  <c r="I2822" i="1"/>
  <c r="I2806" i="1"/>
  <c r="I2790" i="1"/>
  <c r="I2774" i="1"/>
  <c r="I2758" i="1"/>
  <c r="I2742" i="1"/>
  <c r="I2726" i="1"/>
  <c r="I2710" i="1"/>
  <c r="I2694" i="1"/>
  <c r="I2678" i="1"/>
  <c r="I2662" i="1"/>
  <c r="I2646" i="1"/>
  <c r="I2630" i="1"/>
  <c r="I2614" i="1"/>
  <c r="I2598" i="1"/>
  <c r="I2582" i="1"/>
  <c r="I2566" i="1"/>
  <c r="I2550" i="1"/>
  <c r="I2534" i="1"/>
  <c r="I2518" i="1"/>
  <c r="I2502" i="1"/>
  <c r="I2486" i="1"/>
  <c r="I2470" i="1"/>
  <c r="I2454" i="1"/>
  <c r="I2438" i="1"/>
  <c r="I2422" i="1"/>
  <c r="I2406" i="1"/>
  <c r="I2390" i="1"/>
  <c r="I2374" i="1"/>
  <c r="I2997" i="1"/>
  <c r="I2981" i="1"/>
  <c r="I2965" i="1"/>
  <c r="I2949" i="1"/>
  <c r="I2933" i="1"/>
  <c r="I2917" i="1"/>
  <c r="I2901" i="1"/>
  <c r="I2885" i="1"/>
  <c r="I2869" i="1"/>
  <c r="I2853" i="1"/>
  <c r="I2837" i="1"/>
  <c r="I2821" i="1"/>
  <c r="I2805" i="1"/>
  <c r="I2789" i="1"/>
  <c r="I2773" i="1"/>
  <c r="I2757" i="1"/>
  <c r="I2741" i="1"/>
  <c r="I2725" i="1"/>
  <c r="I2709" i="1"/>
  <c r="I2693" i="1"/>
  <c r="I2677" i="1"/>
  <c r="I2661" i="1"/>
  <c r="I2645" i="1"/>
  <c r="I2629" i="1"/>
  <c r="I2613" i="1"/>
  <c r="I2597" i="1"/>
  <c r="I2581" i="1"/>
  <c r="I2565" i="1"/>
  <c r="I2549" i="1"/>
  <c r="I2533" i="1"/>
  <c r="I2517" i="1"/>
  <c r="I2501" i="1"/>
  <c r="I2485" i="1"/>
  <c r="I2469" i="1"/>
  <c r="I2453" i="1"/>
  <c r="I2437" i="1"/>
  <c r="I2421" i="1"/>
  <c r="I2405" i="1"/>
  <c r="I2389" i="1"/>
  <c r="I2373" i="1"/>
  <c r="I2357" i="1"/>
  <c r="I2341" i="1"/>
  <c r="I2325" i="1"/>
  <c r="I2309" i="1"/>
  <c r="I2293" i="1"/>
  <c r="I2277" i="1"/>
  <c r="I2261" i="1"/>
  <c r="I2245" i="1"/>
  <c r="I2229" i="1"/>
  <c r="I2213" i="1"/>
  <c r="I2197" i="1"/>
  <c r="I2181" i="1"/>
  <c r="I2165" i="1"/>
  <c r="I2149" i="1"/>
  <c r="I2133" i="1"/>
  <c r="I2117" i="1"/>
  <c r="I2101" i="1"/>
  <c r="I2085" i="1"/>
  <c r="I2069" i="1"/>
  <c r="I2053" i="1"/>
  <c r="I2037" i="1"/>
  <c r="I2021" i="1"/>
  <c r="I2005" i="1"/>
  <c r="I1989" i="1"/>
  <c r="I1973" i="1"/>
  <c r="I1957" i="1"/>
  <c r="I1941" i="1"/>
  <c r="I1925" i="1"/>
  <c r="I1909" i="1"/>
  <c r="I1893" i="1"/>
  <c r="I1877" i="1"/>
  <c r="I1861" i="1"/>
  <c r="I1845" i="1"/>
  <c r="I1829" i="1"/>
  <c r="I1813" i="1"/>
  <c r="I1797" i="1"/>
  <c r="I1781" i="1"/>
  <c r="I1765" i="1"/>
  <c r="I1749" i="1"/>
  <c r="I1733" i="1"/>
  <c r="I3252" i="1"/>
  <c r="I3236" i="1"/>
  <c r="I3220" i="1"/>
  <c r="I3204" i="1"/>
  <c r="I3188" i="1"/>
  <c r="I3172" i="1"/>
  <c r="I3156" i="1"/>
  <c r="I3140" i="1"/>
  <c r="I3124" i="1"/>
  <c r="I3108" i="1"/>
  <c r="I3092" i="1"/>
  <c r="I3076" i="1"/>
  <c r="I3060" i="1"/>
  <c r="I3044" i="1"/>
  <c r="I3028" i="1"/>
  <c r="I3012" i="1"/>
  <c r="I2996" i="1"/>
  <c r="I2980" i="1"/>
  <c r="I2964" i="1"/>
  <c r="I2948" i="1"/>
  <c r="I2932" i="1"/>
  <c r="I2916" i="1"/>
  <c r="I2900" i="1"/>
  <c r="I2884" i="1"/>
  <c r="I2868" i="1"/>
  <c r="I2852" i="1"/>
  <c r="I2836" i="1"/>
  <c r="I2820" i="1"/>
  <c r="I2804" i="1"/>
  <c r="I2788" i="1"/>
  <c r="I2772" i="1"/>
  <c r="I2756" i="1"/>
  <c r="I2740" i="1"/>
  <c r="I2724" i="1"/>
  <c r="I2708" i="1"/>
  <c r="I2692" i="1"/>
  <c r="I2676" i="1"/>
  <c r="I2660" i="1"/>
  <c r="I2644" i="1"/>
  <c r="I2628" i="1"/>
  <c r="I2612" i="1"/>
  <c r="I2596" i="1"/>
  <c r="I2580" i="1"/>
  <c r="I2564" i="1"/>
  <c r="I2548" i="1"/>
  <c r="I2532" i="1"/>
  <c r="I2516" i="1"/>
  <c r="I2500" i="1"/>
  <c r="I2484" i="1"/>
  <c r="I2468" i="1"/>
  <c r="I2452" i="1"/>
  <c r="I2436" i="1"/>
  <c r="I2420" i="1"/>
  <c r="I2404" i="1"/>
  <c r="I2388" i="1"/>
  <c r="I2372" i="1"/>
  <c r="I2356" i="1"/>
  <c r="I2340" i="1"/>
  <c r="I2324" i="1"/>
  <c r="I2308" i="1"/>
  <c r="I2292" i="1"/>
  <c r="I2276" i="1"/>
  <c r="I2260" i="1"/>
  <c r="I2244" i="1"/>
  <c r="I2228" i="1"/>
  <c r="I2212" i="1"/>
  <c r="I2196" i="1"/>
  <c r="I2180" i="1"/>
  <c r="I2164" i="1"/>
  <c r="I2148" i="1"/>
  <c r="I2132" i="1"/>
  <c r="I2116" i="1"/>
  <c r="I3907" i="1"/>
  <c r="I3891" i="1"/>
  <c r="I3875" i="1"/>
  <c r="I3859" i="1"/>
  <c r="I3843" i="1"/>
  <c r="I3827" i="1"/>
  <c r="I3811" i="1"/>
  <c r="I3795" i="1"/>
  <c r="I3779" i="1"/>
  <c r="I3763" i="1"/>
  <c r="I3747" i="1"/>
  <c r="I3731" i="1"/>
  <c r="I3715" i="1"/>
  <c r="I3699" i="1"/>
  <c r="I3683" i="1"/>
  <c r="I3667" i="1"/>
  <c r="I3651" i="1"/>
  <c r="I3635" i="1"/>
  <c r="I3619" i="1"/>
  <c r="I3603" i="1"/>
  <c r="I3587" i="1"/>
  <c r="I3571" i="1"/>
  <c r="I3555" i="1"/>
  <c r="I3539" i="1"/>
  <c r="I3523" i="1"/>
  <c r="I3507" i="1"/>
  <c r="I3491" i="1"/>
  <c r="I3475" i="1"/>
  <c r="I3459" i="1"/>
  <c r="I3443" i="1"/>
  <c r="I3427" i="1"/>
  <c r="I3411" i="1"/>
  <c r="I3395" i="1"/>
  <c r="I3379" i="1"/>
  <c r="I3363" i="1"/>
  <c r="I3347" i="1"/>
  <c r="I3331" i="1"/>
  <c r="I3315" i="1"/>
  <c r="I3299" i="1"/>
  <c r="I3283" i="1"/>
  <c r="I3267" i="1"/>
  <c r="I3251" i="1"/>
  <c r="I3235" i="1"/>
  <c r="I3219" i="1"/>
  <c r="I3203" i="1"/>
  <c r="I3187" i="1"/>
  <c r="I3171" i="1"/>
  <c r="I3155" i="1"/>
  <c r="I3139" i="1"/>
  <c r="I3123" i="1"/>
  <c r="I3107" i="1"/>
  <c r="I3091" i="1"/>
  <c r="I3075" i="1"/>
  <c r="I3059" i="1"/>
  <c r="I3043" i="1"/>
  <c r="I3027" i="1"/>
  <c r="I3011" i="1"/>
  <c r="I2995" i="1"/>
  <c r="I2979" i="1"/>
  <c r="I2963" i="1"/>
  <c r="I2947" i="1"/>
  <c r="I2931" i="1"/>
  <c r="I2915" i="1"/>
  <c r="I2899" i="1"/>
  <c r="I2883" i="1"/>
  <c r="I2867" i="1"/>
  <c r="I2851" i="1"/>
  <c r="I2835" i="1"/>
  <c r="I2819" i="1"/>
  <c r="I2803" i="1"/>
  <c r="I2787" i="1"/>
  <c r="I2771" i="1"/>
  <c r="I2755" i="1"/>
  <c r="I2739" i="1"/>
  <c r="I2723" i="1"/>
  <c r="I2707" i="1"/>
  <c r="I2691" i="1"/>
  <c r="I2675" i="1"/>
  <c r="I2659" i="1"/>
  <c r="I2643" i="1"/>
  <c r="I2627" i="1"/>
  <c r="I2611" i="1"/>
  <c r="I2595" i="1"/>
  <c r="I2579" i="1"/>
  <c r="I3522" i="1"/>
  <c r="I3506" i="1"/>
  <c r="I3490" i="1"/>
  <c r="I3474" i="1"/>
  <c r="I3458" i="1"/>
  <c r="I3442" i="1"/>
  <c r="I3426" i="1"/>
  <c r="I3410" i="1"/>
  <c r="I3394" i="1"/>
  <c r="I3378" i="1"/>
  <c r="I3362" i="1"/>
  <c r="I3346" i="1"/>
  <c r="I3330" i="1"/>
  <c r="I3314" i="1"/>
  <c r="I3298" i="1"/>
  <c r="I3282" i="1"/>
  <c r="I3266" i="1"/>
  <c r="I3250" i="1"/>
  <c r="I3234" i="1"/>
  <c r="I3218" i="1"/>
  <c r="I3202" i="1"/>
  <c r="I3186" i="1"/>
  <c r="I3170" i="1"/>
  <c r="I3154" i="1"/>
  <c r="I3138" i="1"/>
  <c r="I3122" i="1"/>
  <c r="I3106" i="1"/>
  <c r="I3090" i="1"/>
  <c r="I3074" i="1"/>
  <c r="I3058" i="1"/>
  <c r="I3042" i="1"/>
  <c r="I3026" i="1"/>
  <c r="I3010" i="1"/>
  <c r="I2994" i="1"/>
  <c r="I2978" i="1"/>
  <c r="I2962" i="1"/>
  <c r="I2946" i="1"/>
  <c r="I2930" i="1"/>
  <c r="I2914" i="1"/>
  <c r="I2898" i="1"/>
  <c r="I2882" i="1"/>
  <c r="I2866" i="1"/>
  <c r="I2850" i="1"/>
  <c r="I2834" i="1"/>
  <c r="I2818" i="1"/>
  <c r="I2802" i="1"/>
  <c r="I2786" i="1"/>
  <c r="I2770" i="1"/>
  <c r="I2754" i="1"/>
  <c r="I2738" i="1"/>
  <c r="I2722" i="1"/>
  <c r="I2706" i="1"/>
  <c r="I2690" i="1"/>
  <c r="I2674" i="1"/>
  <c r="I2658" i="1"/>
  <c r="I2642" i="1"/>
  <c r="I2626" i="1"/>
  <c r="I2610" i="1"/>
  <c r="I2594" i="1"/>
  <c r="I2578" i="1"/>
  <c r="I2562" i="1"/>
  <c r="I2546" i="1"/>
  <c r="I2530" i="1"/>
  <c r="I2514" i="1"/>
  <c r="I2498" i="1"/>
  <c r="I2482" i="1"/>
  <c r="I2466" i="1"/>
  <c r="I2450" i="1"/>
  <c r="I2434" i="1"/>
  <c r="I2418" i="1"/>
  <c r="I2402" i="1"/>
  <c r="I2386" i="1"/>
  <c r="I2370" i="1"/>
  <c r="I2354" i="1"/>
  <c r="I2338" i="1"/>
  <c r="I2322" i="1"/>
  <c r="I2306" i="1"/>
  <c r="I2290" i="1"/>
  <c r="I2274" i="1"/>
  <c r="I2258" i="1"/>
  <c r="I2242" i="1"/>
  <c r="I2226" i="1"/>
  <c r="I2210" i="1"/>
  <c r="I2194" i="1"/>
  <c r="I2178" i="1"/>
  <c r="I3057" i="1"/>
  <c r="I3041" i="1"/>
  <c r="I3025" i="1"/>
  <c r="I3009" i="1"/>
  <c r="I2993" i="1"/>
  <c r="I2977" i="1"/>
  <c r="I2961" i="1"/>
  <c r="I2945" i="1"/>
  <c r="I2929" i="1"/>
  <c r="I2913" i="1"/>
  <c r="I2897" i="1"/>
  <c r="I2881" i="1"/>
  <c r="I2865" i="1"/>
  <c r="I2849" i="1"/>
  <c r="I2833" i="1"/>
  <c r="I2817" i="1"/>
  <c r="I2801" i="1"/>
  <c r="I2785" i="1"/>
  <c r="I2769" i="1"/>
  <c r="I2753" i="1"/>
  <c r="I2737" i="1"/>
  <c r="I2721" i="1"/>
  <c r="I2705" i="1"/>
  <c r="I2689" i="1"/>
  <c r="I2673" i="1"/>
  <c r="I2657" i="1"/>
  <c r="I2641" i="1"/>
  <c r="I2625" i="1"/>
  <c r="I2609" i="1"/>
  <c r="I2593" i="1"/>
  <c r="I2577" i="1"/>
  <c r="I2561" i="1"/>
  <c r="I2545" i="1"/>
  <c r="I2529" i="1"/>
  <c r="I2513" i="1"/>
  <c r="I2497" i="1"/>
  <c r="I2481" i="1"/>
  <c r="I2465" i="1"/>
  <c r="I2449" i="1"/>
  <c r="I2433" i="1"/>
  <c r="I2417" i="1"/>
  <c r="I2401" i="1"/>
  <c r="I2385" i="1"/>
  <c r="I2369" i="1"/>
  <c r="I2353" i="1"/>
  <c r="I2337" i="1"/>
  <c r="I2321" i="1"/>
  <c r="I2305" i="1"/>
  <c r="I2289" i="1"/>
  <c r="I2273" i="1"/>
  <c r="I2257" i="1"/>
  <c r="I2241" i="1"/>
  <c r="I2225" i="1"/>
  <c r="I2209" i="1"/>
  <c r="I2193" i="1"/>
  <c r="I2177" i="1"/>
  <c r="I2161" i="1"/>
  <c r="I2145" i="1"/>
  <c r="I2129" i="1"/>
  <c r="I2113" i="1"/>
  <c r="I2097" i="1"/>
  <c r="I2081" i="1"/>
  <c r="I2065" i="1"/>
  <c r="I2049" i="1"/>
  <c r="I2033" i="1"/>
  <c r="I2017" i="1"/>
  <c r="I2001" i="1"/>
  <c r="I1985" i="1"/>
  <c r="I1969" i="1"/>
  <c r="I2880" i="1"/>
  <c r="I2864" i="1"/>
  <c r="I2848" i="1"/>
  <c r="I2832" i="1"/>
  <c r="I2816" i="1"/>
  <c r="I2800" i="1"/>
  <c r="I2784" i="1"/>
  <c r="I2768" i="1"/>
  <c r="I2752" i="1"/>
  <c r="I2736" i="1"/>
  <c r="I2720" i="1"/>
  <c r="I2704" i="1"/>
  <c r="I2688" i="1"/>
  <c r="I2672" i="1"/>
  <c r="I2656" i="1"/>
  <c r="I2640" i="1"/>
  <c r="I2624" i="1"/>
  <c r="I2608" i="1"/>
  <c r="I2592" i="1"/>
  <c r="I2576" i="1"/>
  <c r="I2560" i="1"/>
  <c r="I2544" i="1"/>
  <c r="I2528" i="1"/>
  <c r="I2512" i="1"/>
  <c r="I2496" i="1"/>
  <c r="I2480" i="1"/>
  <c r="I2464" i="1"/>
  <c r="I2448" i="1"/>
  <c r="I2432" i="1"/>
  <c r="I2416" i="1"/>
  <c r="I2400" i="1"/>
  <c r="I2384" i="1"/>
  <c r="I2368" i="1"/>
  <c r="I2352" i="1"/>
  <c r="I2336" i="1"/>
  <c r="I2320" i="1"/>
  <c r="I2304" i="1"/>
  <c r="I2288" i="1"/>
  <c r="I2272" i="1"/>
  <c r="I2256" i="1"/>
  <c r="I2240" i="1"/>
  <c r="I2224" i="1"/>
  <c r="I2208" i="1"/>
  <c r="I2192" i="1"/>
  <c r="I2176" i="1"/>
  <c r="I2160" i="1"/>
  <c r="I2144" i="1"/>
  <c r="I2128" i="1"/>
  <c r="I2112" i="1"/>
  <c r="I2096" i="1"/>
  <c r="I2080" i="1"/>
  <c r="I2064" i="1"/>
  <c r="I2048" i="1"/>
  <c r="I2032" i="1"/>
  <c r="I2016" i="1"/>
  <c r="I2000" i="1"/>
  <c r="I1984" i="1"/>
  <c r="I1968" i="1"/>
  <c r="I1952" i="1"/>
  <c r="I1936" i="1"/>
  <c r="I1920" i="1"/>
  <c r="I1904" i="1"/>
  <c r="I1888" i="1"/>
  <c r="I1872" i="1"/>
  <c r="I1856" i="1"/>
  <c r="I1840" i="1"/>
  <c r="I1824" i="1"/>
  <c r="I1808" i="1"/>
  <c r="I1792" i="1"/>
  <c r="I1776" i="1"/>
  <c r="I1760" i="1"/>
  <c r="I1744" i="1"/>
  <c r="I1728" i="1"/>
  <c r="I1712" i="1"/>
  <c r="I1696" i="1"/>
  <c r="I1680" i="1"/>
  <c r="I1664" i="1"/>
  <c r="I1648" i="1"/>
  <c r="I1632" i="1"/>
  <c r="I1616" i="1"/>
  <c r="I1600" i="1"/>
  <c r="I1584" i="1"/>
  <c r="I1568" i="1"/>
  <c r="I1552" i="1"/>
  <c r="I1536" i="1"/>
  <c r="I1520" i="1"/>
  <c r="I1504" i="1"/>
  <c r="I1488" i="1"/>
  <c r="I1472" i="1"/>
  <c r="I1456" i="1"/>
  <c r="I1440" i="1"/>
  <c r="I1424" i="1"/>
  <c r="I1408" i="1"/>
  <c r="I1948" i="1"/>
  <c r="I1932" i="1"/>
  <c r="I1916" i="1"/>
  <c r="I1900" i="1"/>
  <c r="I1884" i="1"/>
  <c r="I1868" i="1"/>
  <c r="I1852" i="1"/>
  <c r="I1836" i="1"/>
  <c r="I1820" i="1"/>
  <c r="I1804" i="1"/>
  <c r="I1788" i="1"/>
  <c r="I1772" i="1"/>
  <c r="I1756" i="1"/>
  <c r="I1740" i="1"/>
  <c r="I1724" i="1"/>
  <c r="I1708" i="1"/>
  <c r="I1692" i="1"/>
  <c r="I1676" i="1"/>
  <c r="I1660" i="1"/>
  <c r="I1644" i="1"/>
  <c r="I1628" i="1"/>
  <c r="I1612" i="1"/>
  <c r="I1596" i="1"/>
  <c r="I1580" i="1"/>
  <c r="I1564" i="1"/>
  <c r="I1548" i="1"/>
  <c r="I1532" i="1"/>
  <c r="I1516" i="1"/>
  <c r="I1500" i="1"/>
  <c r="I1484" i="1"/>
  <c r="I1468" i="1"/>
  <c r="I1452" i="1"/>
  <c r="I1436" i="1"/>
  <c r="I1420" i="1"/>
  <c r="I1404" i="1"/>
  <c r="I1388" i="1"/>
  <c r="I1372" i="1"/>
  <c r="I1356" i="1"/>
  <c r="I1340" i="1"/>
  <c r="I1324" i="1"/>
  <c r="I1308" i="1"/>
  <c r="I1292" i="1"/>
  <c r="I1276" i="1"/>
  <c r="I1260" i="1"/>
  <c r="I1244" i="1"/>
  <c r="I1228" i="1"/>
  <c r="I1212" i="1"/>
  <c r="I1196" i="1"/>
  <c r="I1180" i="1"/>
  <c r="I1164" i="1"/>
  <c r="I1784" i="1"/>
  <c r="I1768" i="1"/>
  <c r="I1752" i="1"/>
  <c r="I1736" i="1"/>
  <c r="I1720" i="1"/>
  <c r="I1704" i="1"/>
  <c r="I1688" i="1"/>
  <c r="I1672" i="1"/>
  <c r="I1656" i="1"/>
  <c r="I1640" i="1"/>
  <c r="I1624" i="1"/>
  <c r="I1608" i="1"/>
  <c r="I1592" i="1"/>
  <c r="I1576" i="1"/>
  <c r="I1560" i="1"/>
  <c r="I1544" i="1"/>
  <c r="I1528" i="1"/>
  <c r="I1512" i="1"/>
  <c r="I1496" i="1"/>
  <c r="I1480" i="1"/>
  <c r="I1464" i="1"/>
  <c r="I1448" i="1"/>
  <c r="I1432" i="1"/>
  <c r="I1416" i="1"/>
  <c r="I1400" i="1"/>
  <c r="I1384" i="1"/>
  <c r="I1368" i="1"/>
  <c r="I1352" i="1"/>
  <c r="I1336" i="1"/>
  <c r="I1320" i="1"/>
  <c r="I1304" i="1"/>
  <c r="I1288" i="1"/>
  <c r="I1272" i="1"/>
  <c r="I1256" i="1"/>
  <c r="I1240" i="1"/>
  <c r="I1224" i="1"/>
  <c r="I1208" i="1"/>
  <c r="I1192" i="1"/>
  <c r="I1176" i="1"/>
  <c r="I1160" i="1"/>
  <c r="I1144" i="1"/>
  <c r="I1128" i="1"/>
  <c r="I1112" i="1"/>
  <c r="I1096" i="1"/>
  <c r="I1080" i="1"/>
  <c r="I1064" i="1"/>
  <c r="I1048" i="1"/>
  <c r="I1032" i="1"/>
  <c r="I1016" i="1"/>
  <c r="I1000" i="1"/>
  <c r="I984" i="1"/>
  <c r="I968" i="1"/>
  <c r="I952" i="1"/>
  <c r="I936" i="1"/>
  <c r="I920" i="1"/>
  <c r="I904" i="1"/>
  <c r="I888" i="1"/>
  <c r="I872" i="1"/>
  <c r="I856" i="1"/>
  <c r="I840" i="1"/>
  <c r="I824" i="1"/>
  <c r="I808" i="1"/>
  <c r="I792" i="1"/>
  <c r="I776" i="1"/>
  <c r="I775" i="1"/>
  <c r="I759" i="1"/>
  <c r="I743" i="1"/>
  <c r="I727" i="1"/>
  <c r="I711" i="1"/>
  <c r="I695" i="1"/>
  <c r="I679" i="1"/>
  <c r="I663" i="1"/>
  <c r="I647" i="1"/>
  <c r="I631" i="1"/>
  <c r="I615" i="1"/>
  <c r="I599" i="1"/>
  <c r="I583" i="1"/>
  <c r="I567" i="1"/>
  <c r="I551" i="1"/>
  <c r="I535" i="1"/>
  <c r="I519" i="1"/>
  <c r="I503" i="1"/>
  <c r="I487" i="1"/>
  <c r="I471" i="1"/>
  <c r="I455" i="1"/>
  <c r="I2358" i="1"/>
  <c r="I2342" i="1"/>
  <c r="I2326" i="1"/>
  <c r="I2310" i="1"/>
  <c r="I2294" i="1"/>
  <c r="I2278" i="1"/>
  <c r="I2262" i="1"/>
  <c r="I2246" i="1"/>
  <c r="I2230" i="1"/>
  <c r="I2214" i="1"/>
  <c r="I2198" i="1"/>
  <c r="I2182" i="1"/>
  <c r="I2166" i="1"/>
  <c r="I2150" i="1"/>
  <c r="I2134" i="1"/>
  <c r="I2118" i="1"/>
  <c r="I2102" i="1"/>
  <c r="I2086" i="1"/>
  <c r="I2070" i="1"/>
  <c r="I2054" i="1"/>
  <c r="I2038" i="1"/>
  <c r="I2022" i="1"/>
  <c r="I2006" i="1"/>
  <c r="I1990" i="1"/>
  <c r="I1974" i="1"/>
  <c r="I1958" i="1"/>
  <c r="I1942" i="1"/>
  <c r="I1926" i="1"/>
  <c r="I1910" i="1"/>
  <c r="I1894" i="1"/>
  <c r="I1878" i="1"/>
  <c r="I1862" i="1"/>
  <c r="I1846" i="1"/>
  <c r="I1830" i="1"/>
  <c r="I1814" i="1"/>
  <c r="I1798" i="1"/>
  <c r="I1782" i="1"/>
  <c r="I1766" i="1"/>
  <c r="I1750" i="1"/>
  <c r="I1734" i="1"/>
  <c r="I1718" i="1"/>
  <c r="I1702" i="1"/>
  <c r="I1686" i="1"/>
  <c r="I1670" i="1"/>
  <c r="I1654" i="1"/>
  <c r="I1638" i="1"/>
  <c r="I1622" i="1"/>
  <c r="I1606" i="1"/>
  <c r="I1590" i="1"/>
  <c r="I1574" i="1"/>
  <c r="I1558" i="1"/>
  <c r="I1542" i="1"/>
  <c r="I1526" i="1"/>
  <c r="I1510" i="1"/>
  <c r="I1494" i="1"/>
  <c r="I1478" i="1"/>
  <c r="I1462" i="1"/>
  <c r="I1446" i="1"/>
  <c r="I1430" i="1"/>
  <c r="I1414" i="1"/>
  <c r="I1398" i="1"/>
  <c r="I1382" i="1"/>
  <c r="I1366" i="1"/>
  <c r="I1350" i="1"/>
  <c r="I1334" i="1"/>
  <c r="I1318" i="1"/>
  <c r="I1302" i="1"/>
  <c r="I1286" i="1"/>
  <c r="I1270" i="1"/>
  <c r="I1254" i="1"/>
  <c r="I1238" i="1"/>
  <c r="I1222" i="1"/>
  <c r="I1206" i="1"/>
  <c r="I1190" i="1"/>
  <c r="I1174" i="1"/>
  <c r="I1717" i="1"/>
  <c r="I1701" i="1"/>
  <c r="I1685" i="1"/>
  <c r="I1669" i="1"/>
  <c r="I1653" i="1"/>
  <c r="I1637" i="1"/>
  <c r="I1621" i="1"/>
  <c r="I1605" i="1"/>
  <c r="I1589" i="1"/>
  <c r="I1573" i="1"/>
  <c r="I1557" i="1"/>
  <c r="I1541" i="1"/>
  <c r="I1525" i="1"/>
  <c r="I1509" i="1"/>
  <c r="I1493" i="1"/>
  <c r="I1477" i="1"/>
  <c r="I1461" i="1"/>
  <c r="I1445" i="1"/>
  <c r="I1429" i="1"/>
  <c r="I1413" i="1"/>
  <c r="I1397" i="1"/>
  <c r="I1381" i="1"/>
  <c r="I1365" i="1"/>
  <c r="I1349" i="1"/>
  <c r="I1333" i="1"/>
  <c r="I1317" i="1"/>
  <c r="I1301" i="1"/>
  <c r="I1285" i="1"/>
  <c r="I1269" i="1"/>
  <c r="I1253" i="1"/>
  <c r="I1237" i="1"/>
  <c r="I1221" i="1"/>
  <c r="I1205" i="1"/>
  <c r="I1189" i="1"/>
  <c r="I1173" i="1"/>
  <c r="I1157" i="1"/>
  <c r="I1141" i="1"/>
  <c r="I1125" i="1"/>
  <c r="I1109" i="1"/>
  <c r="I1093" i="1"/>
  <c r="I1077" i="1"/>
  <c r="I1061" i="1"/>
  <c r="I1045" i="1"/>
  <c r="I1029" i="1"/>
  <c r="I1013" i="1"/>
  <c r="I997" i="1"/>
  <c r="I981" i="1"/>
  <c r="I965" i="1"/>
  <c r="I949" i="1"/>
  <c r="I933" i="1"/>
  <c r="I917" i="1"/>
  <c r="I901" i="1"/>
  <c r="I885" i="1"/>
  <c r="I869" i="1"/>
  <c r="I853" i="1"/>
  <c r="I837" i="1"/>
  <c r="I821" i="1"/>
  <c r="I805" i="1"/>
  <c r="I789" i="1"/>
  <c r="I773" i="1"/>
  <c r="I757" i="1"/>
  <c r="I741" i="1"/>
  <c r="I725" i="1"/>
  <c r="I709" i="1"/>
  <c r="I693" i="1"/>
  <c r="I677" i="1"/>
  <c r="I661" i="1"/>
  <c r="I645" i="1"/>
  <c r="I629" i="1"/>
  <c r="I613" i="1"/>
  <c r="I597" i="1"/>
  <c r="I581" i="1"/>
  <c r="I565" i="1"/>
  <c r="I2100" i="1"/>
  <c r="I2084" i="1"/>
  <c r="I2068" i="1"/>
  <c r="I2052" i="1"/>
  <c r="I2036" i="1"/>
  <c r="I2020" i="1"/>
  <c r="I2004" i="1"/>
  <c r="I1988" i="1"/>
  <c r="I1972" i="1"/>
  <c r="I1956" i="1"/>
  <c r="I1940" i="1"/>
  <c r="I1924" i="1"/>
  <c r="I1908" i="1"/>
  <c r="I1892" i="1"/>
  <c r="I1876" i="1"/>
  <c r="I1860" i="1"/>
  <c r="I1844" i="1"/>
  <c r="I1828" i="1"/>
  <c r="I1812" i="1"/>
  <c r="I1796" i="1"/>
  <c r="I1780" i="1"/>
  <c r="I1764" i="1"/>
  <c r="I1748" i="1"/>
  <c r="I1732" i="1"/>
  <c r="I1716" i="1"/>
  <c r="I1700" i="1"/>
  <c r="I1684" i="1"/>
  <c r="I1668" i="1"/>
  <c r="I1652" i="1"/>
  <c r="I1636" i="1"/>
  <c r="I1620" i="1"/>
  <c r="I1604" i="1"/>
  <c r="I1588" i="1"/>
  <c r="I1572" i="1"/>
  <c r="I1556" i="1"/>
  <c r="I1540" i="1"/>
  <c r="I1524" i="1"/>
  <c r="I1508" i="1"/>
  <c r="I1492" i="1"/>
  <c r="I1476" i="1"/>
  <c r="I1460" i="1"/>
  <c r="I1444" i="1"/>
  <c r="I1428" i="1"/>
  <c r="I1412" i="1"/>
  <c r="I1396" i="1"/>
  <c r="I1380" i="1"/>
  <c r="I1364" i="1"/>
  <c r="I1348" i="1"/>
  <c r="I1332" i="1"/>
  <c r="I1316" i="1"/>
  <c r="I1300" i="1"/>
  <c r="I1284" i="1"/>
  <c r="I1268" i="1"/>
  <c r="I1252" i="1"/>
  <c r="I1236" i="1"/>
  <c r="I1220" i="1"/>
  <c r="I1204" i="1"/>
  <c r="I1188" i="1"/>
  <c r="I1172" i="1"/>
  <c r="I1156" i="1"/>
  <c r="I1140" i="1"/>
  <c r="I1124" i="1"/>
  <c r="I1108" i="1"/>
  <c r="I1092" i="1"/>
  <c r="I1076" i="1"/>
  <c r="I1060" i="1"/>
  <c r="I1044" i="1"/>
  <c r="I1028" i="1"/>
  <c r="I1012" i="1"/>
  <c r="I996" i="1"/>
  <c r="I980" i="1"/>
  <c r="I964" i="1"/>
  <c r="I948" i="1"/>
  <c r="I932" i="1"/>
  <c r="I916" i="1"/>
  <c r="I900" i="1"/>
  <c r="I2563" i="1"/>
  <c r="I2547" i="1"/>
  <c r="I2531" i="1"/>
  <c r="I2515" i="1"/>
  <c r="I2499" i="1"/>
  <c r="I2483" i="1"/>
  <c r="I2467" i="1"/>
  <c r="I2451" i="1"/>
  <c r="I2435" i="1"/>
  <c r="I2419" i="1"/>
  <c r="I2403" i="1"/>
  <c r="I2387" i="1"/>
  <c r="I2371" i="1"/>
  <c r="I2355" i="1"/>
  <c r="I2339" i="1"/>
  <c r="I2323" i="1"/>
  <c r="I2307" i="1"/>
  <c r="I2291" i="1"/>
  <c r="I2275" i="1"/>
  <c r="I2259" i="1"/>
  <c r="I2243" i="1"/>
  <c r="I2227" i="1"/>
  <c r="I2211" i="1"/>
  <c r="I2195" i="1"/>
  <c r="I2179" i="1"/>
  <c r="I2163" i="1"/>
  <c r="I2147" i="1"/>
  <c r="I2131" i="1"/>
  <c r="I2115" i="1"/>
  <c r="I2099" i="1"/>
  <c r="I2083" i="1"/>
  <c r="I2067" i="1"/>
  <c r="I2051" i="1"/>
  <c r="I2035" i="1"/>
  <c r="I2019" i="1"/>
  <c r="I2003" i="1"/>
  <c r="I1987" i="1"/>
  <c r="I1971" i="1"/>
  <c r="I1955" i="1"/>
  <c r="I1939" i="1"/>
  <c r="I1923" i="1"/>
  <c r="I1907" i="1"/>
  <c r="I1891" i="1"/>
  <c r="I1875" i="1"/>
  <c r="I1859" i="1"/>
  <c r="I1843" i="1"/>
  <c r="I1827" i="1"/>
  <c r="I1811" i="1"/>
  <c r="I1795" i="1"/>
  <c r="I1779" i="1"/>
  <c r="I1763" i="1"/>
  <c r="I1747" i="1"/>
  <c r="I1731" i="1"/>
  <c r="I1715" i="1"/>
  <c r="I1699" i="1"/>
  <c r="I1683" i="1"/>
  <c r="I1667" i="1"/>
  <c r="I1651" i="1"/>
  <c r="I1635" i="1"/>
  <c r="I1619" i="1"/>
  <c r="I1603" i="1"/>
  <c r="I1587" i="1"/>
  <c r="I1571" i="1"/>
  <c r="I1555" i="1"/>
  <c r="I1539" i="1"/>
  <c r="I1523" i="1"/>
  <c r="I1507" i="1"/>
  <c r="I1491" i="1"/>
  <c r="I1475" i="1"/>
  <c r="I1459" i="1"/>
  <c r="I1443" i="1"/>
  <c r="I1427" i="1"/>
  <c r="I1411" i="1"/>
  <c r="I1395" i="1"/>
  <c r="I1379" i="1"/>
  <c r="I1363" i="1"/>
  <c r="I1347" i="1"/>
  <c r="I1331" i="1"/>
  <c r="I1315" i="1"/>
  <c r="I1299" i="1"/>
  <c r="I1283" i="1"/>
  <c r="I1267" i="1"/>
  <c r="I1251" i="1"/>
  <c r="I1235" i="1"/>
  <c r="I2162" i="1"/>
  <c r="I2146" i="1"/>
  <c r="I2130" i="1"/>
  <c r="I2114" i="1"/>
  <c r="I2098" i="1"/>
  <c r="I2082" i="1"/>
  <c r="I2066" i="1"/>
  <c r="I2050" i="1"/>
  <c r="I2034" i="1"/>
  <c r="I2018" i="1"/>
  <c r="I2002" i="1"/>
  <c r="I1986" i="1"/>
  <c r="I1970" i="1"/>
  <c r="I1954" i="1"/>
  <c r="I1938" i="1"/>
  <c r="I1922" i="1"/>
  <c r="I1906" i="1"/>
  <c r="I1890" i="1"/>
  <c r="I1874" i="1"/>
  <c r="I1858" i="1"/>
  <c r="I1842" i="1"/>
  <c r="I1826" i="1"/>
  <c r="I1810" i="1"/>
  <c r="I1794" i="1"/>
  <c r="I1778" i="1"/>
  <c r="I1762" i="1"/>
  <c r="I1746" i="1"/>
  <c r="I1730" i="1"/>
  <c r="I1714" i="1"/>
  <c r="I1698" i="1"/>
  <c r="I1682" i="1"/>
  <c r="I1666" i="1"/>
  <c r="I1650" i="1"/>
  <c r="I1634" i="1"/>
  <c r="I1618" i="1"/>
  <c r="I1602" i="1"/>
  <c r="I1586" i="1"/>
  <c r="I1570" i="1"/>
  <c r="I1554" i="1"/>
  <c r="I1538" i="1"/>
  <c r="I1522" i="1"/>
  <c r="I1506" i="1"/>
  <c r="I1490" i="1"/>
  <c r="I1474" i="1"/>
  <c r="I1458" i="1"/>
  <c r="I1442" i="1"/>
  <c r="I1426" i="1"/>
  <c r="I1410" i="1"/>
  <c r="I1394" i="1"/>
  <c r="I1378" i="1"/>
  <c r="I1362" i="1"/>
  <c r="I1953" i="1"/>
  <c r="I1937" i="1"/>
  <c r="I1921" i="1"/>
  <c r="I1905" i="1"/>
  <c r="I1889" i="1"/>
  <c r="I1873" i="1"/>
  <c r="I1857" i="1"/>
  <c r="I1841" i="1"/>
  <c r="I1825" i="1"/>
  <c r="I1809" i="1"/>
  <c r="I1793" i="1"/>
  <c r="I1777" i="1"/>
  <c r="I1761" i="1"/>
  <c r="I1745" i="1"/>
  <c r="I1729" i="1"/>
  <c r="I1713" i="1"/>
  <c r="I1697" i="1"/>
  <c r="I1681" i="1"/>
  <c r="I1665" i="1"/>
  <c r="I1649" i="1"/>
  <c r="I1633" i="1"/>
  <c r="I1617" i="1"/>
  <c r="I1601" i="1"/>
  <c r="I1585" i="1"/>
  <c r="I1569" i="1"/>
  <c r="I1553" i="1"/>
  <c r="I1537" i="1"/>
  <c r="I1521" i="1"/>
  <c r="I1505" i="1"/>
  <c r="I1489" i="1"/>
  <c r="I1473" i="1"/>
  <c r="I1457" i="1"/>
  <c r="I1441" i="1"/>
  <c r="I1425" i="1"/>
  <c r="I1409" i="1"/>
  <c r="I1393" i="1"/>
  <c r="I1377" i="1"/>
  <c r="I1361" i="1"/>
  <c r="I1345" i="1"/>
  <c r="I1329" i="1"/>
  <c r="I1392" i="1"/>
  <c r="I1376" i="1"/>
  <c r="I1360" i="1"/>
  <c r="I1344" i="1"/>
  <c r="I1328" i="1"/>
  <c r="I1312" i="1"/>
  <c r="I1296" i="1"/>
  <c r="I1280" i="1"/>
  <c r="I1264" i="1"/>
  <c r="I1248" i="1"/>
  <c r="I1232" i="1"/>
  <c r="I1216" i="1"/>
  <c r="I1200" i="1"/>
  <c r="I1184" i="1"/>
  <c r="I1168" i="1"/>
  <c r="I1152" i="1"/>
  <c r="I1136" i="1"/>
  <c r="I1120" i="1"/>
  <c r="I1104" i="1"/>
  <c r="I1088" i="1"/>
  <c r="I1072" i="1"/>
  <c r="I1056" i="1"/>
  <c r="I1040" i="1"/>
  <c r="I1024" i="1"/>
  <c r="I1008" i="1"/>
  <c r="I992" i="1"/>
  <c r="I976" i="1"/>
  <c r="I960" i="1"/>
  <c r="I944" i="1"/>
  <c r="I928" i="1"/>
  <c r="I912" i="1"/>
  <c r="I896" i="1"/>
  <c r="I880" i="1"/>
  <c r="I864" i="1"/>
  <c r="I848" i="1"/>
  <c r="I832" i="1"/>
  <c r="I816" i="1"/>
  <c r="I800" i="1"/>
  <c r="I784" i="1"/>
  <c r="I768" i="1"/>
  <c r="I752" i="1"/>
  <c r="I736" i="1"/>
  <c r="I720" i="1"/>
  <c r="I704" i="1"/>
  <c r="I688" i="1"/>
  <c r="I672" i="1"/>
  <c r="I656" i="1"/>
  <c r="I640" i="1"/>
  <c r="I624" i="1"/>
  <c r="I608" i="1"/>
  <c r="I592" i="1"/>
  <c r="I576" i="1"/>
  <c r="I560" i="1"/>
  <c r="I544" i="1"/>
  <c r="I528" i="1"/>
  <c r="I512" i="1"/>
  <c r="I496" i="1"/>
  <c r="I480" i="1"/>
  <c r="I464" i="1"/>
  <c r="I448" i="1"/>
  <c r="I432" i="1"/>
  <c r="I416" i="1"/>
  <c r="I400" i="1"/>
  <c r="I384" i="1"/>
  <c r="I368" i="1"/>
  <c r="I352" i="1"/>
  <c r="I336" i="1"/>
  <c r="I320" i="1"/>
  <c r="I304" i="1"/>
  <c r="I288" i="1"/>
  <c r="I272" i="1"/>
  <c r="I256" i="1"/>
  <c r="I240" i="1"/>
  <c r="I224" i="1"/>
  <c r="I208" i="1"/>
  <c r="I192" i="1"/>
  <c r="I176" i="1"/>
  <c r="I1295" i="1"/>
  <c r="I1279" i="1"/>
  <c r="I1263" i="1"/>
  <c r="I1247" i="1"/>
  <c r="I1231" i="1"/>
  <c r="I1215" i="1"/>
  <c r="I1199" i="1"/>
  <c r="I1183" i="1"/>
  <c r="I1167" i="1"/>
  <c r="I1151" i="1"/>
  <c r="I1135" i="1"/>
  <c r="I1119" i="1"/>
  <c r="I1103" i="1"/>
  <c r="I1087" i="1"/>
  <c r="I1071" i="1"/>
  <c r="I1055" i="1"/>
  <c r="I1039" i="1"/>
  <c r="I1023" i="1"/>
  <c r="I1007" i="1"/>
  <c r="I991" i="1"/>
  <c r="I975" i="1"/>
  <c r="I959" i="1"/>
  <c r="I943" i="1"/>
  <c r="I927" i="1"/>
  <c r="I911" i="1"/>
  <c r="I895" i="1"/>
  <c r="I879" i="1"/>
  <c r="I863" i="1"/>
  <c r="I847" i="1"/>
  <c r="I831" i="1"/>
  <c r="I815" i="1"/>
  <c r="I799" i="1"/>
  <c r="I783" i="1"/>
  <c r="I767" i="1"/>
  <c r="I751" i="1"/>
  <c r="I735" i="1"/>
  <c r="I719" i="1"/>
  <c r="I703" i="1"/>
  <c r="I687" i="1"/>
  <c r="I671" i="1"/>
  <c r="I655" i="1"/>
  <c r="I639" i="1"/>
  <c r="I623" i="1"/>
  <c r="I607" i="1"/>
  <c r="I591" i="1"/>
  <c r="I575" i="1"/>
  <c r="I559" i="1"/>
  <c r="I543" i="1"/>
  <c r="I527" i="1"/>
  <c r="I511" i="1"/>
  <c r="I495" i="1"/>
  <c r="I479" i="1"/>
  <c r="I463" i="1"/>
  <c r="I447" i="1"/>
  <c r="I431" i="1"/>
  <c r="I415" i="1"/>
  <c r="I399" i="1"/>
  <c r="I383" i="1"/>
  <c r="I367" i="1"/>
  <c r="I351" i="1"/>
  <c r="I335" i="1"/>
  <c r="I319" i="1"/>
  <c r="I303" i="1"/>
  <c r="I287" i="1"/>
  <c r="I271" i="1"/>
  <c r="I255" i="1"/>
  <c r="I239" i="1"/>
  <c r="I223" i="1"/>
  <c r="I1438" i="1"/>
  <c r="I1422" i="1"/>
  <c r="I1406" i="1"/>
  <c r="I1390" i="1"/>
  <c r="I1374" i="1"/>
  <c r="I1358" i="1"/>
  <c r="I1342" i="1"/>
  <c r="I1326" i="1"/>
  <c r="I1310" i="1"/>
  <c r="I1294" i="1"/>
  <c r="I1278" i="1"/>
  <c r="I1262" i="1"/>
  <c r="I1246" i="1"/>
  <c r="I1230" i="1"/>
  <c r="I1214" i="1"/>
  <c r="I1198" i="1"/>
  <c r="I1182" i="1"/>
  <c r="I1166" i="1"/>
  <c r="I1150" i="1"/>
  <c r="I1134" i="1"/>
  <c r="I1118" i="1"/>
  <c r="I1102" i="1"/>
  <c r="I1086" i="1"/>
  <c r="I1070" i="1"/>
  <c r="I1054" i="1"/>
  <c r="I1038" i="1"/>
  <c r="I1022" i="1"/>
  <c r="I1006" i="1"/>
  <c r="I990" i="1"/>
  <c r="I974" i="1"/>
  <c r="I958" i="1"/>
  <c r="I942" i="1"/>
  <c r="I926" i="1"/>
  <c r="I910" i="1"/>
  <c r="I894" i="1"/>
  <c r="I878" i="1"/>
  <c r="I862" i="1"/>
  <c r="I846" i="1"/>
  <c r="I830" i="1"/>
  <c r="I814" i="1"/>
  <c r="I798" i="1"/>
  <c r="I782" i="1"/>
  <c r="I766" i="1"/>
  <c r="I750" i="1"/>
  <c r="I734" i="1"/>
  <c r="I718" i="1"/>
  <c r="I702" i="1"/>
  <c r="I686" i="1"/>
  <c r="I670" i="1"/>
  <c r="I654" i="1"/>
  <c r="I638" i="1"/>
  <c r="I622" i="1"/>
  <c r="I606" i="1"/>
  <c r="I590" i="1"/>
  <c r="I574" i="1"/>
  <c r="I558" i="1"/>
  <c r="I542" i="1"/>
  <c r="I526" i="1"/>
  <c r="I510" i="1"/>
  <c r="I494" i="1"/>
  <c r="I478" i="1"/>
  <c r="I462" i="1"/>
  <c r="I446" i="1"/>
  <c r="I430" i="1"/>
  <c r="I414" i="1"/>
  <c r="I398" i="1"/>
  <c r="I382" i="1"/>
  <c r="I366" i="1"/>
  <c r="I350" i="1"/>
  <c r="I334" i="1"/>
  <c r="I318" i="1"/>
  <c r="I302" i="1"/>
  <c r="I286" i="1"/>
  <c r="I270" i="1"/>
  <c r="I254" i="1"/>
  <c r="I238" i="1"/>
  <c r="I222" i="1"/>
  <c r="I206" i="1"/>
  <c r="I2413" i="1"/>
  <c r="I2397" i="1"/>
  <c r="I2381" i="1"/>
  <c r="I2365" i="1"/>
  <c r="I2349" i="1"/>
  <c r="I2333" i="1"/>
  <c r="I2317" i="1"/>
  <c r="I2301" i="1"/>
  <c r="I2285" i="1"/>
  <c r="I2269" i="1"/>
  <c r="I2253" i="1"/>
  <c r="I2237" i="1"/>
  <c r="I2221" i="1"/>
  <c r="I2205" i="1"/>
  <c r="I2189" i="1"/>
  <c r="I2173" i="1"/>
  <c r="I2157" i="1"/>
  <c r="I2141" i="1"/>
  <c r="I2125" i="1"/>
  <c r="I2109" i="1"/>
  <c r="I2093" i="1"/>
  <c r="I2077" i="1"/>
  <c r="I2061" i="1"/>
  <c r="I2045" i="1"/>
  <c r="I2029" i="1"/>
  <c r="I2013" i="1"/>
  <c r="I1997" i="1"/>
  <c r="I1981" i="1"/>
  <c r="I1965" i="1"/>
  <c r="I1949" i="1"/>
  <c r="I1933" i="1"/>
  <c r="I1917" i="1"/>
  <c r="I1901" i="1"/>
  <c r="I1885" i="1"/>
  <c r="I1869" i="1"/>
  <c r="I1853" i="1"/>
  <c r="I1837" i="1"/>
  <c r="I1821" i="1"/>
  <c r="I1805" i="1"/>
  <c r="I1789" i="1"/>
  <c r="I1773" i="1"/>
  <c r="I1757" i="1"/>
  <c r="I1741" i="1"/>
  <c r="I1725" i="1"/>
  <c r="I1709" i="1"/>
  <c r="I1693" i="1"/>
  <c r="I1677" i="1"/>
  <c r="I1661" i="1"/>
  <c r="I1645" i="1"/>
  <c r="I1629" i="1"/>
  <c r="I1613" i="1"/>
  <c r="I1597" i="1"/>
  <c r="I1581" i="1"/>
  <c r="I1565" i="1"/>
  <c r="I1549" i="1"/>
  <c r="I1533" i="1"/>
  <c r="I1517" i="1"/>
  <c r="I1501" i="1"/>
  <c r="I1485" i="1"/>
  <c r="I1469" i="1"/>
  <c r="I1453" i="1"/>
  <c r="I1437" i="1"/>
  <c r="I1421" i="1"/>
  <c r="I1405" i="1"/>
  <c r="I1389" i="1"/>
  <c r="I1373" i="1"/>
  <c r="I1357" i="1"/>
  <c r="I1341" i="1"/>
  <c r="I1325" i="1"/>
  <c r="I1309" i="1"/>
  <c r="I1293" i="1"/>
  <c r="I1277" i="1"/>
  <c r="I1261" i="1"/>
  <c r="I1245" i="1"/>
  <c r="I1229" i="1"/>
  <c r="I1213" i="1"/>
  <c r="I1197" i="1"/>
  <c r="I1181" i="1"/>
  <c r="I1165" i="1"/>
  <c r="I1149" i="1"/>
  <c r="I1133" i="1"/>
  <c r="I1117" i="1"/>
  <c r="I1101" i="1"/>
  <c r="I1085" i="1"/>
  <c r="I1069" i="1"/>
  <c r="I1053" i="1"/>
  <c r="I1037" i="1"/>
  <c r="I1021" i="1"/>
  <c r="I1005" i="1"/>
  <c r="I989" i="1"/>
  <c r="I973" i="1"/>
  <c r="I957" i="1"/>
  <c r="I941" i="1"/>
  <c r="I925" i="1"/>
  <c r="I909" i="1"/>
  <c r="I893" i="1"/>
  <c r="I877" i="1"/>
  <c r="I861" i="1"/>
  <c r="I845" i="1"/>
  <c r="I829" i="1"/>
  <c r="I813" i="1"/>
  <c r="I797" i="1"/>
  <c r="I781" i="1"/>
  <c r="I765" i="1"/>
  <c r="I749" i="1"/>
  <c r="I733" i="1"/>
  <c r="I717" i="1"/>
  <c r="I701" i="1"/>
  <c r="I685" i="1"/>
  <c r="I669" i="1"/>
  <c r="I653" i="1"/>
  <c r="I637" i="1"/>
  <c r="I621" i="1"/>
  <c r="I605" i="1"/>
  <c r="I589" i="1"/>
  <c r="I573" i="1"/>
  <c r="I557" i="1"/>
  <c r="I541" i="1"/>
  <c r="I525" i="1"/>
  <c r="I509" i="1"/>
  <c r="I493" i="1"/>
  <c r="I477" i="1"/>
  <c r="I461" i="1"/>
  <c r="I445" i="1"/>
  <c r="I429" i="1"/>
  <c r="I413" i="1"/>
  <c r="I397" i="1"/>
  <c r="I381" i="1"/>
  <c r="I365" i="1"/>
  <c r="I349" i="1"/>
  <c r="I333" i="1"/>
  <c r="I317" i="1"/>
  <c r="I301" i="1"/>
  <c r="I285" i="1"/>
  <c r="I269" i="1"/>
  <c r="I253" i="1"/>
  <c r="I237" i="1"/>
  <c r="I221" i="1"/>
  <c r="I205" i="1"/>
  <c r="I189" i="1"/>
  <c r="I173" i="1"/>
  <c r="I157" i="1"/>
  <c r="I141" i="1"/>
  <c r="I125" i="1"/>
  <c r="I109" i="1"/>
  <c r="I93" i="1"/>
  <c r="I77" i="1"/>
  <c r="I61" i="1"/>
  <c r="I45" i="1"/>
  <c r="I29" i="1"/>
  <c r="I13" i="1"/>
  <c r="I1148" i="1"/>
  <c r="I1132" i="1"/>
  <c r="I1116" i="1"/>
  <c r="I1100" i="1"/>
  <c r="I1084" i="1"/>
  <c r="I1068" i="1"/>
  <c r="I1052" i="1"/>
  <c r="I1036" i="1"/>
  <c r="I1020" i="1"/>
  <c r="I1004" i="1"/>
  <c r="I988" i="1"/>
  <c r="I972" i="1"/>
  <c r="I956" i="1"/>
  <c r="I940" i="1"/>
  <c r="I924" i="1"/>
  <c r="I908" i="1"/>
  <c r="I892" i="1"/>
  <c r="I876" i="1"/>
  <c r="I860" i="1"/>
  <c r="I844" i="1"/>
  <c r="I828" i="1"/>
  <c r="I812" i="1"/>
  <c r="I796" i="1"/>
  <c r="I780" i="1"/>
  <c r="I764" i="1"/>
  <c r="I748" i="1"/>
  <c r="I732" i="1"/>
  <c r="I716" i="1"/>
  <c r="I700" i="1"/>
  <c r="I684" i="1"/>
  <c r="I668" i="1"/>
  <c r="I652" i="1"/>
  <c r="I636" i="1"/>
  <c r="I620" i="1"/>
  <c r="I604" i="1"/>
  <c r="I588" i="1"/>
  <c r="I572" i="1"/>
  <c r="I556" i="1"/>
  <c r="I540" i="1"/>
  <c r="I524" i="1"/>
  <c r="I508" i="1"/>
  <c r="I492" i="1"/>
  <c r="I476" i="1"/>
  <c r="I460" i="1"/>
  <c r="I444" i="1"/>
  <c r="I428" i="1"/>
  <c r="I412" i="1"/>
  <c r="I396" i="1"/>
  <c r="I380" i="1"/>
  <c r="I364" i="1"/>
  <c r="I348" i="1"/>
  <c r="I332" i="1"/>
  <c r="I316" i="1"/>
  <c r="I300" i="1"/>
  <c r="I284" i="1"/>
  <c r="I268" i="1"/>
  <c r="I252" i="1"/>
  <c r="I236" i="1"/>
  <c r="I220" i="1"/>
  <c r="I204" i="1"/>
  <c r="I188" i="1"/>
  <c r="I172" i="1"/>
  <c r="I156" i="1"/>
  <c r="I140" i="1"/>
  <c r="I124" i="1"/>
  <c r="I108" i="1"/>
  <c r="I92" i="1"/>
  <c r="I76" i="1"/>
  <c r="I60" i="1"/>
  <c r="I44" i="1"/>
  <c r="I28" i="1"/>
  <c r="I12" i="1"/>
  <c r="I1195" i="1"/>
  <c r="I1179" i="1"/>
  <c r="I1163" i="1"/>
  <c r="I1147" i="1"/>
  <c r="I1131" i="1"/>
  <c r="I1115" i="1"/>
  <c r="I1099" i="1"/>
  <c r="I1083" i="1"/>
  <c r="I1067" i="1"/>
  <c r="I1051" i="1"/>
  <c r="I1035" i="1"/>
  <c r="I1019" i="1"/>
  <c r="I1003" i="1"/>
  <c r="I987" i="1"/>
  <c r="I971" i="1"/>
  <c r="I955" i="1"/>
  <c r="I939" i="1"/>
  <c r="I923" i="1"/>
  <c r="I907" i="1"/>
  <c r="I891" i="1"/>
  <c r="I875" i="1"/>
  <c r="I859" i="1"/>
  <c r="I843" i="1"/>
  <c r="I827" i="1"/>
  <c r="I811" i="1"/>
  <c r="I795" i="1"/>
  <c r="I779" i="1"/>
  <c r="I763" i="1"/>
  <c r="I747" i="1"/>
  <c r="I731" i="1"/>
  <c r="I715" i="1"/>
  <c r="I699" i="1"/>
  <c r="I683" i="1"/>
  <c r="I667" i="1"/>
  <c r="I651" i="1"/>
  <c r="I635" i="1"/>
  <c r="I619" i="1"/>
  <c r="I603" i="1"/>
  <c r="I587" i="1"/>
  <c r="I571" i="1"/>
  <c r="I555" i="1"/>
  <c r="I539" i="1"/>
  <c r="I523" i="1"/>
  <c r="I507" i="1"/>
  <c r="I491" i="1"/>
  <c r="I475" i="1"/>
  <c r="I459" i="1"/>
  <c r="I443" i="1"/>
  <c r="I427" i="1"/>
  <c r="I411" i="1"/>
  <c r="I395" i="1"/>
  <c r="I379" i="1"/>
  <c r="I363" i="1"/>
  <c r="I347" i="1"/>
  <c r="I331" i="1"/>
  <c r="I315" i="1"/>
  <c r="I299" i="1"/>
  <c r="I283" i="1"/>
  <c r="I267" i="1"/>
  <c r="I251" i="1"/>
  <c r="I235" i="1"/>
  <c r="I219" i="1"/>
  <c r="I203" i="1"/>
  <c r="I187" i="1"/>
  <c r="I1258" i="1"/>
  <c r="I1242" i="1"/>
  <c r="I1226" i="1"/>
  <c r="I1210" i="1"/>
  <c r="I1194" i="1"/>
  <c r="I1178" i="1"/>
  <c r="I1162" i="1"/>
  <c r="I1146" i="1"/>
  <c r="I1130" i="1"/>
  <c r="I1114" i="1"/>
  <c r="I1098" i="1"/>
  <c r="I1082" i="1"/>
  <c r="I1066" i="1"/>
  <c r="I1050" i="1"/>
  <c r="I1034" i="1"/>
  <c r="I1018" i="1"/>
  <c r="I1002" i="1"/>
  <c r="I986" i="1"/>
  <c r="I970" i="1"/>
  <c r="I954" i="1"/>
  <c r="I938" i="1"/>
  <c r="I922" i="1"/>
  <c r="I906" i="1"/>
  <c r="I890" i="1"/>
  <c r="I874" i="1"/>
  <c r="I858" i="1"/>
  <c r="I842" i="1"/>
  <c r="I826" i="1"/>
  <c r="I810" i="1"/>
  <c r="I794" i="1"/>
  <c r="I778" i="1"/>
  <c r="I762" i="1"/>
  <c r="I746" i="1"/>
  <c r="I730" i="1"/>
  <c r="I714" i="1"/>
  <c r="I698" i="1"/>
  <c r="I682" i="1"/>
  <c r="I666" i="1"/>
  <c r="I650" i="1"/>
  <c r="I634" i="1"/>
  <c r="I618" i="1"/>
  <c r="I602" i="1"/>
  <c r="I586" i="1"/>
  <c r="I570" i="1"/>
  <c r="I554" i="1"/>
  <c r="I538" i="1"/>
  <c r="I522" i="1"/>
  <c r="I506" i="1"/>
  <c r="I490" i="1"/>
  <c r="I474" i="1"/>
  <c r="I458" i="1"/>
  <c r="I442" i="1"/>
  <c r="I426" i="1"/>
  <c r="I410" i="1"/>
  <c r="I394" i="1"/>
  <c r="I378" i="1"/>
  <c r="I362" i="1"/>
  <c r="I346" i="1"/>
  <c r="I330" i="1"/>
  <c r="I314" i="1"/>
  <c r="I298" i="1"/>
  <c r="I282" i="1"/>
  <c r="I266" i="1"/>
  <c r="I250" i="1"/>
  <c r="I234" i="1"/>
  <c r="I218" i="1"/>
  <c r="I202" i="1"/>
  <c r="I186" i="1"/>
  <c r="I170" i="1"/>
  <c r="I154" i="1"/>
  <c r="I138" i="1"/>
  <c r="I1241" i="1"/>
  <c r="I1225" i="1"/>
  <c r="I1209" i="1"/>
  <c r="I1193" i="1"/>
  <c r="I1177" i="1"/>
  <c r="I1161" i="1"/>
  <c r="I1145" i="1"/>
  <c r="I1129" i="1"/>
  <c r="I1113" i="1"/>
  <c r="I1097" i="1"/>
  <c r="I1081" i="1"/>
  <c r="I1065" i="1"/>
  <c r="I1049" i="1"/>
  <c r="I1033" i="1"/>
  <c r="I1017" i="1"/>
  <c r="I1001" i="1"/>
  <c r="I985" i="1"/>
  <c r="I969" i="1"/>
  <c r="I953" i="1"/>
  <c r="I937" i="1"/>
  <c r="I921" i="1"/>
  <c r="I905" i="1"/>
  <c r="I889" i="1"/>
  <c r="I873" i="1"/>
  <c r="I857" i="1"/>
  <c r="I841" i="1"/>
  <c r="I825" i="1"/>
  <c r="I809" i="1"/>
  <c r="I793" i="1"/>
  <c r="I777" i="1"/>
  <c r="I761" i="1"/>
  <c r="I745" i="1"/>
  <c r="I729" i="1"/>
  <c r="I713" i="1"/>
  <c r="I697" i="1"/>
  <c r="I681" i="1"/>
  <c r="I665" i="1"/>
  <c r="I649" i="1"/>
  <c r="I633" i="1"/>
  <c r="I617" i="1"/>
  <c r="I601" i="1"/>
  <c r="I585" i="1"/>
  <c r="I569" i="1"/>
  <c r="I553" i="1"/>
  <c r="I537" i="1"/>
  <c r="I521" i="1"/>
  <c r="I505" i="1"/>
  <c r="I489" i="1"/>
  <c r="I473" i="1"/>
  <c r="I457" i="1"/>
  <c r="I441" i="1"/>
  <c r="I425" i="1"/>
  <c r="I409" i="1"/>
  <c r="I393" i="1"/>
  <c r="I377" i="1"/>
  <c r="I361" i="1"/>
  <c r="I345" i="1"/>
  <c r="I329" i="1"/>
  <c r="I313" i="1"/>
  <c r="I297" i="1"/>
  <c r="I281" i="1"/>
  <c r="I265" i="1"/>
  <c r="I249" i="1"/>
  <c r="I233" i="1"/>
  <c r="I217" i="1"/>
  <c r="I201" i="1"/>
  <c r="I185" i="1"/>
  <c r="I169" i="1"/>
  <c r="I760" i="1"/>
  <c r="I744" i="1"/>
  <c r="I728" i="1"/>
  <c r="I712" i="1"/>
  <c r="I696" i="1"/>
  <c r="I680" i="1"/>
  <c r="I664" i="1"/>
  <c r="I648" i="1"/>
  <c r="I632" i="1"/>
  <c r="I616" i="1"/>
  <c r="I600" i="1"/>
  <c r="I584" i="1"/>
  <c r="I568" i="1"/>
  <c r="I552" i="1"/>
  <c r="I536" i="1"/>
  <c r="I520" i="1"/>
  <c r="I504" i="1"/>
  <c r="I488" i="1"/>
  <c r="I472" i="1"/>
  <c r="I456" i="1"/>
  <c r="I440" i="1"/>
  <c r="I424" i="1"/>
  <c r="I408" i="1"/>
  <c r="I392" i="1"/>
  <c r="I376" i="1"/>
  <c r="I360" i="1"/>
  <c r="I344" i="1"/>
  <c r="I328" i="1"/>
  <c r="I312" i="1"/>
  <c r="I296" i="1"/>
  <c r="I280" i="1"/>
  <c r="I264" i="1"/>
  <c r="I248" i="1"/>
  <c r="I232" i="1"/>
  <c r="I216" i="1"/>
  <c r="I200" i="1"/>
  <c r="I184" i="1"/>
  <c r="I168" i="1"/>
  <c r="I152" i="1"/>
  <c r="I136" i="1"/>
  <c r="I120" i="1"/>
  <c r="I104" i="1"/>
  <c r="I88" i="1"/>
  <c r="I72" i="1"/>
  <c r="I56" i="1"/>
  <c r="I40" i="1"/>
  <c r="I24" i="1"/>
  <c r="I8" i="1"/>
  <c r="I439" i="1"/>
  <c r="I423" i="1"/>
  <c r="I407" i="1"/>
  <c r="I391" i="1"/>
  <c r="I375" i="1"/>
  <c r="I359" i="1"/>
  <c r="I343" i="1"/>
  <c r="I327" i="1"/>
  <c r="I311" i="1"/>
  <c r="I295" i="1"/>
  <c r="I279" i="1"/>
  <c r="I263" i="1"/>
  <c r="I247" i="1"/>
  <c r="I231" i="1"/>
  <c r="I215" i="1"/>
  <c r="I199" i="1"/>
  <c r="I183" i="1"/>
  <c r="I1158" i="1"/>
  <c r="I1142" i="1"/>
  <c r="I1126" i="1"/>
  <c r="I1110" i="1"/>
  <c r="I1094" i="1"/>
  <c r="I1078" i="1"/>
  <c r="I1062" i="1"/>
  <c r="I1046" i="1"/>
  <c r="I1030" i="1"/>
  <c r="I1014" i="1"/>
  <c r="I998" i="1"/>
  <c r="I982" i="1"/>
  <c r="I966" i="1"/>
  <c r="I950" i="1"/>
  <c r="I934" i="1"/>
  <c r="I918" i="1"/>
  <c r="I902" i="1"/>
  <c r="I886" i="1"/>
  <c r="I870" i="1"/>
  <c r="I854" i="1"/>
  <c r="I838" i="1"/>
  <c r="I822" i="1"/>
  <c r="I806" i="1"/>
  <c r="I790" i="1"/>
  <c r="I774" i="1"/>
  <c r="I758" i="1"/>
  <c r="I742" i="1"/>
  <c r="I726" i="1"/>
  <c r="I710" i="1"/>
  <c r="I694" i="1"/>
  <c r="I678" i="1"/>
  <c r="I662" i="1"/>
  <c r="I646" i="1"/>
  <c r="I630" i="1"/>
  <c r="I614" i="1"/>
  <c r="I598" i="1"/>
  <c r="I582" i="1"/>
  <c r="I566" i="1"/>
  <c r="I550" i="1"/>
  <c r="I534" i="1"/>
  <c r="I518" i="1"/>
  <c r="I502" i="1"/>
  <c r="I486" i="1"/>
  <c r="I470" i="1"/>
  <c r="I454" i="1"/>
  <c r="I438" i="1"/>
  <c r="I422" i="1"/>
  <c r="I406" i="1"/>
  <c r="I390" i="1"/>
  <c r="I374" i="1"/>
  <c r="I358" i="1"/>
  <c r="I342" i="1"/>
  <c r="I326" i="1"/>
  <c r="I310" i="1"/>
  <c r="I294" i="1"/>
  <c r="I278" i="1"/>
  <c r="I262" i="1"/>
  <c r="I246" i="1"/>
  <c r="I230" i="1"/>
  <c r="I214" i="1"/>
  <c r="I198" i="1"/>
  <c r="I549" i="1"/>
  <c r="I533" i="1"/>
  <c r="I517" i="1"/>
  <c r="I501" i="1"/>
  <c r="I485" i="1"/>
  <c r="I469" i="1"/>
  <c r="I453" i="1"/>
  <c r="I437" i="1"/>
  <c r="I421" i="1"/>
  <c r="I405" i="1"/>
  <c r="I389" i="1"/>
  <c r="I373" i="1"/>
  <c r="I357" i="1"/>
  <c r="I341" i="1"/>
  <c r="I325" i="1"/>
  <c r="I309" i="1"/>
  <c r="I293" i="1"/>
  <c r="I277" i="1"/>
  <c r="I261" i="1"/>
  <c r="I245" i="1"/>
  <c r="I229" i="1"/>
  <c r="I213" i="1"/>
  <c r="I197" i="1"/>
  <c r="I884" i="1"/>
  <c r="I868" i="1"/>
  <c r="I852" i="1"/>
  <c r="I836" i="1"/>
  <c r="I820" i="1"/>
  <c r="I804" i="1"/>
  <c r="I788" i="1"/>
  <c r="I772" i="1"/>
  <c r="I756" i="1"/>
  <c r="I740" i="1"/>
  <c r="I724" i="1"/>
  <c r="I708" i="1"/>
  <c r="I692" i="1"/>
  <c r="I676" i="1"/>
  <c r="I660" i="1"/>
  <c r="I644" i="1"/>
  <c r="I628" i="1"/>
  <c r="I612" i="1"/>
  <c r="I596" i="1"/>
  <c r="I580" i="1"/>
  <c r="I564" i="1"/>
  <c r="I548" i="1"/>
  <c r="I532" i="1"/>
  <c r="I516" i="1"/>
  <c r="I500" i="1"/>
  <c r="I484" i="1"/>
  <c r="I468" i="1"/>
  <c r="I452" i="1"/>
  <c r="I436" i="1"/>
  <c r="I420" i="1"/>
  <c r="I404" i="1"/>
  <c r="I388" i="1"/>
  <c r="I372" i="1"/>
  <c r="I356" i="1"/>
  <c r="I340" i="1"/>
  <c r="I324" i="1"/>
  <c r="I308" i="1"/>
  <c r="I292" i="1"/>
  <c r="I276" i="1"/>
  <c r="I260" i="1"/>
  <c r="I244" i="1"/>
  <c r="I228" i="1"/>
  <c r="I212" i="1"/>
  <c r="I196" i="1"/>
  <c r="I1219" i="1"/>
  <c r="I1203" i="1"/>
  <c r="I1187" i="1"/>
  <c r="I1171" i="1"/>
  <c r="I1155" i="1"/>
  <c r="I1139" i="1"/>
  <c r="I1123" i="1"/>
  <c r="I1107" i="1"/>
  <c r="I1091" i="1"/>
  <c r="I1075" i="1"/>
  <c r="I1059" i="1"/>
  <c r="I1043" i="1"/>
  <c r="I1027" i="1"/>
  <c r="I1011" i="1"/>
  <c r="I995" i="1"/>
  <c r="I979" i="1"/>
  <c r="I963" i="1"/>
  <c r="I947" i="1"/>
  <c r="I931" i="1"/>
  <c r="I915" i="1"/>
  <c r="I899" i="1"/>
  <c r="I883" i="1"/>
  <c r="I867" i="1"/>
  <c r="I851" i="1"/>
  <c r="I835" i="1"/>
  <c r="I819" i="1"/>
  <c r="I803" i="1"/>
  <c r="I787" i="1"/>
  <c r="I771" i="1"/>
  <c r="I755" i="1"/>
  <c r="I739" i="1"/>
  <c r="I723" i="1"/>
  <c r="I707" i="1"/>
  <c r="I691" i="1"/>
  <c r="I675" i="1"/>
  <c r="I659" i="1"/>
  <c r="I643" i="1"/>
  <c r="I627" i="1"/>
  <c r="I611" i="1"/>
  <c r="I595" i="1"/>
  <c r="I579" i="1"/>
  <c r="I563" i="1"/>
  <c r="I547" i="1"/>
  <c r="I531" i="1"/>
  <c r="I515" i="1"/>
  <c r="I499" i="1"/>
  <c r="I483" i="1"/>
  <c r="I467" i="1"/>
  <c r="I451" i="1"/>
  <c r="I435" i="1"/>
  <c r="I419" i="1"/>
  <c r="I403" i="1"/>
  <c r="I387" i="1"/>
  <c r="I371" i="1"/>
  <c r="I355" i="1"/>
  <c r="I339" i="1"/>
  <c r="I323" i="1"/>
  <c r="I307" i="1"/>
  <c r="I291" i="1"/>
  <c r="I275" i="1"/>
  <c r="I259" i="1"/>
  <c r="I243" i="1"/>
  <c r="I227" i="1"/>
  <c r="I211" i="1"/>
  <c r="I195" i="1"/>
  <c r="I179" i="1"/>
  <c r="I163" i="1"/>
  <c r="I147" i="1"/>
  <c r="I131" i="1"/>
  <c r="I115" i="1"/>
  <c r="I99" i="1"/>
  <c r="I83" i="1"/>
  <c r="I67" i="1"/>
  <c r="I51" i="1"/>
  <c r="I35" i="1"/>
  <c r="I19" i="1"/>
  <c r="I1346" i="1"/>
  <c r="I1330" i="1"/>
  <c r="I1314" i="1"/>
  <c r="I1298" i="1"/>
  <c r="I1282" i="1"/>
  <c r="I1266" i="1"/>
  <c r="I1250" i="1"/>
  <c r="I1234" i="1"/>
  <c r="I1218" i="1"/>
  <c r="I1202" i="1"/>
  <c r="I1186" i="1"/>
  <c r="I1170" i="1"/>
  <c r="I1154" i="1"/>
  <c r="I1138" i="1"/>
  <c r="I1122" i="1"/>
  <c r="I1106" i="1"/>
  <c r="I1090" i="1"/>
  <c r="I1074" i="1"/>
  <c r="I1058" i="1"/>
  <c r="I1042" i="1"/>
  <c r="I1026" i="1"/>
  <c r="I1010" i="1"/>
  <c r="I994" i="1"/>
  <c r="I978" i="1"/>
  <c r="I962" i="1"/>
  <c r="I946" i="1"/>
  <c r="I930" i="1"/>
  <c r="I914" i="1"/>
  <c r="I898" i="1"/>
  <c r="I882" i="1"/>
  <c r="I866" i="1"/>
  <c r="I850" i="1"/>
  <c r="I834" i="1"/>
  <c r="I818" i="1"/>
  <c r="I802" i="1"/>
  <c r="I786" i="1"/>
  <c r="I770" i="1"/>
  <c r="I754" i="1"/>
  <c r="I738" i="1"/>
  <c r="I722" i="1"/>
  <c r="I706" i="1"/>
  <c r="I690" i="1"/>
  <c r="I674" i="1"/>
  <c r="I658" i="1"/>
  <c r="I642" i="1"/>
  <c r="I626" i="1"/>
  <c r="I610" i="1"/>
  <c r="I594" i="1"/>
  <c r="I578" i="1"/>
  <c r="I562" i="1"/>
  <c r="I546" i="1"/>
  <c r="I530" i="1"/>
  <c r="I514" i="1"/>
  <c r="I498" i="1"/>
  <c r="I482" i="1"/>
  <c r="I466" i="1"/>
  <c r="I450" i="1"/>
  <c r="I434" i="1"/>
  <c r="I418" i="1"/>
  <c r="I402" i="1"/>
  <c r="I386" i="1"/>
  <c r="I370" i="1"/>
  <c r="I354" i="1"/>
  <c r="I338" i="1"/>
  <c r="I322" i="1"/>
  <c r="I306" i="1"/>
  <c r="I290" i="1"/>
  <c r="I274" i="1"/>
  <c r="I258" i="1"/>
  <c r="I242" i="1"/>
  <c r="I226" i="1"/>
  <c r="I1313" i="1"/>
  <c r="I1297" i="1"/>
  <c r="I1281" i="1"/>
  <c r="I1265" i="1"/>
  <c r="I1249" i="1"/>
  <c r="I1233" i="1"/>
  <c r="I1217" i="1"/>
  <c r="I1201" i="1"/>
  <c r="I1185" i="1"/>
  <c r="I1169" i="1"/>
  <c r="I1153" i="1"/>
  <c r="I1137" i="1"/>
  <c r="I1121" i="1"/>
  <c r="I1105" i="1"/>
  <c r="I1089" i="1"/>
  <c r="I1073" i="1"/>
  <c r="I1057" i="1"/>
  <c r="I1041" i="1"/>
  <c r="I1025" i="1"/>
  <c r="I1009" i="1"/>
  <c r="I993" i="1"/>
  <c r="I977" i="1"/>
  <c r="I961" i="1"/>
  <c r="I945" i="1"/>
  <c r="I929" i="1"/>
  <c r="I913" i="1"/>
  <c r="I897" i="1"/>
  <c r="I881" i="1"/>
  <c r="I865" i="1"/>
  <c r="I849" i="1"/>
  <c r="I833" i="1"/>
  <c r="I817" i="1"/>
  <c r="I801" i="1"/>
  <c r="I785" i="1"/>
  <c r="I769" i="1"/>
  <c r="I753" i="1"/>
  <c r="I737" i="1"/>
  <c r="I721" i="1"/>
  <c r="I705" i="1"/>
  <c r="I689" i="1"/>
  <c r="I673" i="1"/>
  <c r="I657" i="1"/>
  <c r="I641" i="1"/>
  <c r="I625" i="1"/>
  <c r="I609" i="1"/>
  <c r="I593" i="1"/>
  <c r="I577" i="1"/>
  <c r="I561" i="1"/>
  <c r="I545" i="1"/>
  <c r="I529" i="1"/>
  <c r="I513" i="1"/>
  <c r="I497" i="1"/>
  <c r="I481" i="1"/>
  <c r="I465" i="1"/>
  <c r="I449" i="1"/>
  <c r="I433" i="1"/>
  <c r="I417" i="1"/>
  <c r="I401" i="1"/>
  <c r="I385" i="1"/>
  <c r="I369" i="1"/>
  <c r="I353" i="1"/>
  <c r="I337" i="1"/>
  <c r="I321" i="1"/>
  <c r="I305" i="1"/>
  <c r="I289" i="1"/>
  <c r="I273" i="1"/>
  <c r="I257" i="1"/>
  <c r="I241" i="1"/>
  <c r="I225" i="1"/>
  <c r="I209" i="1"/>
  <c r="I193" i="1"/>
  <c r="I177" i="1"/>
  <c r="I161" i="1"/>
  <c r="I190" i="1"/>
  <c r="I174" i="1"/>
  <c r="I158" i="1"/>
  <c r="I142" i="1"/>
  <c r="I126" i="1"/>
  <c r="I110" i="1"/>
  <c r="I94" i="1"/>
  <c r="I78" i="1"/>
  <c r="I62" i="1"/>
  <c r="I46" i="1"/>
  <c r="I30" i="1"/>
  <c r="I14" i="1"/>
  <c r="I171" i="1"/>
  <c r="I155" i="1"/>
  <c r="I139" i="1"/>
  <c r="I123" i="1"/>
  <c r="I107" i="1"/>
  <c r="I91" i="1"/>
  <c r="I75" i="1"/>
  <c r="I59" i="1"/>
  <c r="I43" i="1"/>
  <c r="I27" i="1"/>
  <c r="I11" i="1"/>
  <c r="I122" i="1"/>
  <c r="I106" i="1"/>
  <c r="I90" i="1"/>
  <c r="I74" i="1"/>
  <c r="I58" i="1"/>
  <c r="I42" i="1"/>
  <c r="I26" i="1"/>
  <c r="I10" i="1"/>
  <c r="I153" i="1"/>
  <c r="I137" i="1"/>
  <c r="I121" i="1"/>
  <c r="I105" i="1"/>
  <c r="I89" i="1"/>
  <c r="I73" i="1"/>
  <c r="I57" i="1"/>
  <c r="I41" i="1"/>
  <c r="I25" i="1"/>
  <c r="I9" i="1"/>
  <c r="I167" i="1"/>
  <c r="I151" i="1"/>
  <c r="I135" i="1"/>
  <c r="I119" i="1"/>
  <c r="I103" i="1"/>
  <c r="I87" i="1"/>
  <c r="I71" i="1"/>
  <c r="I55" i="1"/>
  <c r="I39" i="1"/>
  <c r="I23" i="1"/>
  <c r="I7" i="1"/>
  <c r="I182" i="1"/>
  <c r="I166" i="1"/>
  <c r="I150" i="1"/>
  <c r="I134" i="1"/>
  <c r="I118" i="1"/>
  <c r="I102" i="1"/>
  <c r="I86" i="1"/>
  <c r="I70" i="1"/>
  <c r="I54" i="1"/>
  <c r="I38" i="1"/>
  <c r="I22" i="1"/>
  <c r="I6" i="1"/>
  <c r="I181" i="1"/>
  <c r="I165" i="1"/>
  <c r="I149" i="1"/>
  <c r="I133" i="1"/>
  <c r="I117" i="1"/>
  <c r="I101" i="1"/>
  <c r="I85" i="1"/>
  <c r="I69" i="1"/>
  <c r="I53" i="1"/>
  <c r="I37" i="1"/>
  <c r="I21" i="1"/>
  <c r="I5" i="1"/>
  <c r="I180" i="1"/>
  <c r="I164" i="1"/>
  <c r="I148" i="1"/>
  <c r="I132" i="1"/>
  <c r="I116" i="1"/>
  <c r="I100" i="1"/>
  <c r="I84" i="1"/>
  <c r="I68" i="1"/>
  <c r="I52" i="1"/>
  <c r="I36" i="1"/>
  <c r="I20" i="1"/>
  <c r="I4" i="1"/>
  <c r="I3" i="1"/>
  <c r="I210" i="1"/>
  <c r="I194" i="1"/>
  <c r="I178" i="1"/>
  <c r="I162" i="1"/>
  <c r="I146" i="1"/>
  <c r="I130" i="1"/>
  <c r="I114" i="1"/>
  <c r="I98" i="1"/>
  <c r="I82" i="1"/>
  <c r="I66" i="1"/>
  <c r="I50" i="1"/>
  <c r="I34" i="1"/>
  <c r="I18" i="1"/>
  <c r="I145" i="1"/>
  <c r="I129" i="1"/>
  <c r="I113" i="1"/>
  <c r="I97" i="1"/>
  <c r="I81" i="1"/>
  <c r="I65" i="1"/>
  <c r="I49" i="1"/>
  <c r="I33" i="1"/>
  <c r="I17" i="1"/>
  <c r="I160" i="1"/>
  <c r="I144" i="1"/>
  <c r="I128" i="1"/>
  <c r="I112" i="1"/>
  <c r="I96" i="1"/>
  <c r="I80" i="1"/>
  <c r="I64" i="1"/>
  <c r="I48" i="1"/>
  <c r="I32" i="1"/>
  <c r="I16" i="1"/>
  <c r="I207" i="1"/>
  <c r="I191" i="1"/>
  <c r="I175" i="1"/>
  <c r="I159" i="1"/>
  <c r="I143" i="1"/>
  <c r="I127" i="1"/>
  <c r="I111" i="1"/>
  <c r="I95" i="1"/>
  <c r="I79" i="1"/>
  <c r="I63" i="1"/>
  <c r="I47" i="1"/>
  <c r="I31" i="1"/>
  <c r="I15" i="1"/>
  <c r="L552" i="3"/>
  <c r="L547" i="3"/>
  <c r="M549" i="3"/>
  <c r="M667" i="1"/>
  <c r="L1478" i="1"/>
  <c r="M1444" i="1"/>
  <c r="M2400" i="1"/>
  <c r="L681" i="1"/>
  <c r="L2477" i="1"/>
  <c r="L1476" i="1"/>
  <c r="L673" i="1"/>
  <c r="M1407" i="1"/>
  <c r="L1997" i="1"/>
  <c r="M1479" i="1"/>
  <c r="M2401" i="1"/>
  <c r="M686" i="1"/>
  <c r="L684" i="1"/>
  <c r="M1995" i="1"/>
  <c r="L678" i="1"/>
  <c r="L1999" i="1"/>
  <c r="M2399" i="1"/>
  <c r="L666" i="1"/>
  <c r="M674" i="1"/>
  <c r="M681" i="1"/>
  <c r="L1443" i="1"/>
  <c r="M1477" i="1"/>
  <c r="M676" i="1"/>
  <c r="L676" i="1"/>
  <c r="L667" i="1"/>
  <c r="L674" i="1"/>
  <c r="M677" i="1"/>
  <c r="L677" i="1"/>
  <c r="M683" i="1"/>
  <c r="M1475" i="1"/>
  <c r="L1475" i="1"/>
  <c r="M656" i="1"/>
  <c r="L656" i="1"/>
  <c r="M1411" i="1"/>
  <c r="M1478" i="1"/>
  <c r="L1445" i="1"/>
  <c r="L1411" i="1"/>
  <c r="M1443" i="1"/>
  <c r="L1444" i="1"/>
  <c r="M1997" i="1"/>
  <c r="M1039" i="2"/>
  <c r="L2400" i="1"/>
  <c r="M408" i="2"/>
  <c r="M1040" i="2"/>
  <c r="L1040" i="2"/>
  <c r="M411" i="2"/>
  <c r="L412" i="2"/>
  <c r="M1472" i="2"/>
  <c r="L1472" i="2"/>
  <c r="M546" i="3"/>
  <c r="M52" i="3"/>
  <c r="L52" i="3"/>
  <c r="M1534" i="2"/>
  <c r="L1534" i="2"/>
  <c r="M395" i="3"/>
  <c r="L395" i="3"/>
  <c r="L413" i="2"/>
  <c r="L677" i="3"/>
  <c r="L546" i="3"/>
  <c r="L309" i="3"/>
  <c r="L729" i="3"/>
</calcChain>
</file>

<file path=xl/sharedStrings.xml><?xml version="1.0" encoding="utf-8"?>
<sst xmlns="http://schemas.openxmlformats.org/spreadsheetml/2006/main" count="114276" uniqueCount="8875">
  <si>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</si>
  <si>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</si>
  <si>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</si>
  <si>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</si>
  <si>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</si>
  <si>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</si>
  <si>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</si>
  <si>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</si>
  <si>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</si>
  <si>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</si>
  <si>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</si>
  <si>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</si>
  <si>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</si>
  <si>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</si>
  <si>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</si>
  <si>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</si>
  <si>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</si>
  <si>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</si>
  <si>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</si>
  <si>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Innovación curricular - Fase I</t>
  </si>
  <si>
    <t>Gestión, Evaluación e Innovación Curricular</t>
  </si>
  <si>
    <t>Mensual</t>
  </si>
  <si>
    <t>Positivo</t>
  </si>
  <si>
    <t>%</t>
  </si>
  <si>
    <t>Plan Talento</t>
  </si>
  <si>
    <t>GESTIÓN Y DESARROLLO DEL TALENTO HUMANO</t>
  </si>
  <si>
    <t>Nuevo POLISIGS</t>
  </si>
  <si>
    <t>Planificación POLISIGS</t>
  </si>
  <si>
    <t>Certificación SGA sede los Colores</t>
  </si>
  <si>
    <t>Gestión de Proyectos</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</si>
  <si>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</si>
  <si>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</si>
  <si>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</si>
  <si>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</si>
  <si>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</si>
  <si>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</si>
  <si>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</si>
  <si>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</si>
  <si>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</si>
  <si>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</si>
  <si>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</si>
  <si>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</si>
  <si>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Creación del colegio de educación media virtual - Fase I de aprobaciones y tramites</t>
  </si>
  <si>
    <t>Diseño del Modelo de Experiencia Institucional - Fase 2</t>
  </si>
  <si>
    <t>Experiencia institucional</t>
  </si>
  <si>
    <t>Total Población</t>
  </si>
  <si>
    <t>Servicio</t>
  </si>
  <si>
    <t>Semestral</t>
  </si>
  <si>
    <t>ENT</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</si>
  <si>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</si>
  <si>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</si>
  <si>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</si>
  <si>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</si>
  <si>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</si>
  <si>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</si>
  <si>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</si>
  <si>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</si>
  <si>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</si>
  <si>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</si>
  <si>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</si>
  <si>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</si>
  <si>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</si>
  <si>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</si>
  <si>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</si>
  <si>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</si>
  <si>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</si>
  <si>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</si>
  <si>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</si>
  <si>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</si>
  <si>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</si>
  <si>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</si>
  <si>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</si>
  <si>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</si>
  <si>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</si>
  <si>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</si>
  <si>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</si>
  <si>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</si>
  <si>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</si>
  <si>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</si>
  <si>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</si>
  <si>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</si>
  <si>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</si>
  <si>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</si>
  <si>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</si>
  <si>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</si>
  <si>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</si>
  <si>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</si>
  <si>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</si>
  <si>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</si>
  <si>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</si>
  <si>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</si>
  <si>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</si>
  <si>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</si>
  <si>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</si>
  <si>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</si>
  <si>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</si>
  <si>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</si>
  <si>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</si>
  <si>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</si>
  <si>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</si>
  <si>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</si>
  <si>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</si>
  <si>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</si>
  <si>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</si>
  <si>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</si>
  <si>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</si>
  <si>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</si>
  <si>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</si>
  <si>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</si>
  <si>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</si>
  <si>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</si>
  <si>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</si>
  <si>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</si>
  <si>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</si>
  <si>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</si>
  <si>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</si>
  <si>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</si>
  <si>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</si>
  <si>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</si>
  <si>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</si>
  <si>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</si>
  <si>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ANS documentos operativos</t>
  </si>
  <si>
    <t>Cumplimiento plan operativo del SGC</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</si>
  <si>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</si>
  <si>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</si>
  <si>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</si>
  <si>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</si>
  <si>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</si>
  <si>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</si>
  <si>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</si>
  <si>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</si>
  <si>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</si>
  <si>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</si>
  <si>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</si>
  <si>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</si>
  <si>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</si>
  <si>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</si>
  <si>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</si>
  <si>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</si>
  <si>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</si>
  <si>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</si>
  <si>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</si>
  <si>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</si>
  <si>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</si>
  <si>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</si>
  <si>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</si>
  <si>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</si>
  <si>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</si>
  <si>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</si>
  <si>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</si>
  <si>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</si>
  <si>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</si>
  <si>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</si>
  <si>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</si>
  <si>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</si>
  <si>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</si>
  <si>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</si>
  <si>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</si>
  <si>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</si>
  <si>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</si>
  <si>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</si>
  <si>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</si>
  <si>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</si>
  <si>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</si>
  <si>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</si>
  <si>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</si>
  <si>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</si>
  <si>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</si>
  <si>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</si>
  <si>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</si>
  <si>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</si>
  <si>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Metrica</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</si>
  <si>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</si>
  <si>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</si>
  <si>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</si>
  <si>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</si>
  <si>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</si>
  <si>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</si>
  <si>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</si>
  <si>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</si>
  <si>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</si>
  <si>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</si>
  <si>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</si>
  <si>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</si>
  <si>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</si>
  <si>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</si>
  <si>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</si>
  <si>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</si>
  <si>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</si>
  <si>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</si>
  <si>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</si>
  <si>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</si>
  <si>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</si>
  <si>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</si>
  <si>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</si>
  <si>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</si>
  <si>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</si>
  <si>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</si>
  <si>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</si>
  <si>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</si>
  <si>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</si>
  <si>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</si>
  <si>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</si>
  <si>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</si>
  <si>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</si>
  <si>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</si>
  <si>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</si>
  <si>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</si>
  <si>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</si>
  <si>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</si>
  <si>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</si>
  <si>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</si>
  <si>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</si>
  <si>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</si>
  <si>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</si>
  <si>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</si>
  <si>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</si>
  <si>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</si>
  <si>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</si>
  <si>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</si>
  <si>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</si>
  <si>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</si>
  <si>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</si>
  <si>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</si>
  <si>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</si>
  <si>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</si>
  <si>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</si>
  <si>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</si>
  <si>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</si>
  <si>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</si>
  <si>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</si>
  <si>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</si>
  <si>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</si>
  <si>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</si>
  <si>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</si>
  <si>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</si>
  <si>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</si>
  <si>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</si>
  <si>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</si>
  <si>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</si>
  <si>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</si>
  <si>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</si>
  <si>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</si>
  <si>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</si>
  <si>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</si>
  <si>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</si>
  <si>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</si>
  <si>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</si>
  <si>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</si>
  <si>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</si>
  <si>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</si>
  <si>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</si>
  <si>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</si>
  <si>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</si>
  <si>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</si>
  <si>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</si>
  <si>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</si>
  <si>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</si>
  <si>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</si>
  <si>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</si>
  <si>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</si>
  <si>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</si>
  <si>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</si>
  <si>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</si>
  <si>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</si>
  <si>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</si>
  <si>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</si>
  <si>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</si>
  <si>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</si>
  <si>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</si>
  <si>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</si>
  <si>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</si>
  <si>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</si>
  <si>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</si>
  <si>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</si>
  <si>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</si>
  <si>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</si>
  <si>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</si>
  <si>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</si>
  <si>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</si>
  <si>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</si>
  <si>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</si>
  <si>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</si>
  <si>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</si>
  <si>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</si>
  <si>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</si>
  <si>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</si>
  <si>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</si>
  <si>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</si>
  <si>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</si>
  <si>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</si>
  <si>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</si>
  <si>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</si>
  <si>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</si>
  <si>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</si>
  <si>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</si>
  <si>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</si>
  <si>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</si>
  <si>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</si>
  <si>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</si>
  <si>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</si>
  <si>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</si>
  <si>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</si>
  <si>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</si>
  <si>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</si>
  <si>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</si>
  <si>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</si>
  <si>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</si>
  <si>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</si>
  <si>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</si>
  <si>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</si>
  <si>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</si>
  <si>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</si>
  <si>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</si>
  <si>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</si>
  <si>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</si>
  <si>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</si>
  <si>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</si>
  <si>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</si>
  <si>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</si>
  <si>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</si>
  <si>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</si>
  <si>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</si>
  <si>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</si>
  <si>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</si>
  <si>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</si>
  <si>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</si>
  <si>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</si>
  <si>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</si>
  <si>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</si>
  <si>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</si>
  <si>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</si>
  <si>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</si>
  <si>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</si>
  <si>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</si>
  <si>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</si>
  <si>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</si>
  <si>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</si>
  <si>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</si>
  <si>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</si>
  <si>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</si>
  <si>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</si>
  <si>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</si>
  <si>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</si>
  <si>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</si>
  <si>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</si>
  <si>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</si>
  <si>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</si>
  <si>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</si>
  <si>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</si>
  <si>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</si>
  <si>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</si>
  <si>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</si>
  <si>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</si>
  <si>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</si>
  <si>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</si>
  <si>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</si>
  <si>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</si>
  <si>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</si>
  <si>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</si>
  <si>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</si>
  <si>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</si>
  <si>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</si>
  <si>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</si>
  <si>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</si>
  <si>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</si>
  <si>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</si>
  <si>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</si>
  <si>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</si>
  <si>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</si>
  <si>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</si>
  <si>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</si>
  <si>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</si>
  <si>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</si>
  <si>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</si>
  <si>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</si>
  <si>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</si>
  <si>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</si>
  <si>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</si>
  <si>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</si>
  <si>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</si>
  <si>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</si>
  <si>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</si>
  <si>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</si>
  <si>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</si>
  <si>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</si>
  <si>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</si>
  <si>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</si>
  <si>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</si>
  <si>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</si>
  <si>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</si>
  <si>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</si>
  <si>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</si>
  <si>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</si>
  <si>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</si>
  <si>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</si>
  <si>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</si>
  <si>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</si>
  <si>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</si>
  <si>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</si>
  <si>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</si>
  <si>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</si>
  <si>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</si>
  <si>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</si>
  <si>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</si>
  <si>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</si>
  <si>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</si>
  <si>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</si>
  <si>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</si>
  <si>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</si>
  <si>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</si>
  <si>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</si>
  <si>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</si>
  <si>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</si>
  <si>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</si>
  <si>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</si>
  <si>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</si>
  <si>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</si>
  <si>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</si>
  <si>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</si>
  <si>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</si>
  <si>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</si>
  <si>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</si>
  <si>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</si>
  <si>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</si>
  <si>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</si>
  <si>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</si>
  <si>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</si>
  <si>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</si>
  <si>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</si>
  <si>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</si>
  <si>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</si>
  <si>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</si>
  <si>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</si>
  <si>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</si>
  <si>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</si>
  <si>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</si>
  <si>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</si>
  <si>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</si>
  <si>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</si>
  <si>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</si>
  <si>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</si>
  <si>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</si>
  <si>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</si>
  <si>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</si>
  <si>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</si>
  <si>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</si>
  <si>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</si>
  <si>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</si>
  <si>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</si>
  <si>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</si>
  <si>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</si>
  <si>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</si>
  <si>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</si>
  <si>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</si>
  <si>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</si>
  <si>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</si>
  <si>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</si>
  <si>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</si>
  <si>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</si>
  <si>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</si>
  <si>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</si>
  <si>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</si>
  <si>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</si>
  <si>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</si>
  <si>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</si>
  <si>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</si>
  <si>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</si>
  <si>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</si>
  <si>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</si>
  <si>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</si>
  <si>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</si>
  <si>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</si>
  <si>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</si>
  <si>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</si>
  <si>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</si>
  <si>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</si>
  <si>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</si>
  <si>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</si>
  <si>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</si>
  <si>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</si>
  <si>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</si>
  <si>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</si>
  <si>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</si>
  <si>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</si>
  <si>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</si>
  <si>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</si>
  <si>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</si>
  <si>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</si>
  <si>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</si>
  <si>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</si>
  <si>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</si>
  <si>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</si>
  <si>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</si>
  <si>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</si>
  <si>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</si>
  <si>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</si>
  <si>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</si>
  <si>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</si>
  <si>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</si>
  <si>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</si>
  <si>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</si>
  <si>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</si>
  <si>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</si>
  <si>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</si>
  <si>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</si>
  <si>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</si>
  <si>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</si>
  <si>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</si>
  <si>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</si>
  <si>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</si>
  <si>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</si>
  <si>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</si>
  <si>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</si>
  <si>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</si>
  <si>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</si>
  <si>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</si>
  <si>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</si>
  <si>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</si>
  <si>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</si>
  <si>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</si>
  <si>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</si>
  <si>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</si>
  <si>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</si>
  <si>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</si>
  <si>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</si>
  <si>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</si>
  <si>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</si>
  <si>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</si>
  <si>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</si>
  <si>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</si>
  <si>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</si>
  <si>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</si>
  <si>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</si>
  <si>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</si>
  <si>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</si>
  <si>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</si>
  <si>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</si>
  <si>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</si>
  <si>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</si>
  <si>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</si>
  <si>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</si>
  <si>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</si>
  <si>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</si>
  <si>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</si>
  <si>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</si>
  <si>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</si>
  <si>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</si>
  <si>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</si>
  <si>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</si>
  <si>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</si>
  <si>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</si>
  <si>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</si>
  <si>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</si>
  <si>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</si>
  <si>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</si>
  <si>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</si>
  <si>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</si>
  <si>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</si>
  <si>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</si>
  <si>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</si>
  <si>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</si>
  <si>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</si>
  <si>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</si>
  <si>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</si>
  <si>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</si>
  <si>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</si>
  <si>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</si>
  <si>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</si>
  <si>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</si>
  <si>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</si>
  <si>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</si>
  <si>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</si>
  <si>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</si>
  <si>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</si>
  <si>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</si>
  <si>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</si>
  <si>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</si>
  <si>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</si>
  <si>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</si>
  <si>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</si>
  <si>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</si>
  <si>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</si>
  <si>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</si>
  <si>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</si>
  <si>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</si>
  <si>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</si>
  <si>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</si>
  <si>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</si>
  <si>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</si>
  <si>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</si>
  <si>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</si>
  <si>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</si>
  <si>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</si>
  <si>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</si>
  <si>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</si>
  <si>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</si>
  <si>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</si>
  <si>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</si>
  <si>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</si>
  <si>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</si>
  <si>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</si>
  <si>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</si>
  <si>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</si>
  <si>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</si>
  <si>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</si>
  <si>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</si>
  <si>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</si>
  <si>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</si>
  <si>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</si>
  <si>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</si>
  <si>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</si>
  <si>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</si>
  <si>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</si>
  <si>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</si>
  <si>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</si>
  <si>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</si>
  <si>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</si>
  <si>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</si>
  <si>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</si>
  <si>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</si>
  <si>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</si>
  <si>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</si>
  <si>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</si>
  <si>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</si>
  <si>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</si>
  <si>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</si>
  <si>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</si>
  <si>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</si>
  <si>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</si>
  <si>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</si>
  <si>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</si>
  <si>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</si>
  <si>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</si>
  <si>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</si>
  <si>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</si>
  <si>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</si>
  <si>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</si>
  <si>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</si>
  <si>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</si>
  <si>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</si>
  <si>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</si>
  <si>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</si>
  <si>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</si>
  <si>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</si>
  <si>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</si>
  <si>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</si>
  <si>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</si>
  <si>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</si>
  <si>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</si>
  <si>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</si>
  <si>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</si>
  <si>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</si>
  <si>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</si>
  <si>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</si>
  <si>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</si>
  <si>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</si>
  <si>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</si>
  <si>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</si>
  <si>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</si>
  <si>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</si>
  <si>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</si>
  <si>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</si>
  <si>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</si>
  <si>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</si>
  <si>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</si>
  <si>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</si>
  <si>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</si>
  <si>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</si>
  <si>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</si>
  <si>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</si>
  <si>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</si>
  <si>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</si>
  <si>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</si>
  <si>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</si>
  <si>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</si>
  <si>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</si>
  <si>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</si>
  <si>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</si>
  <si>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</si>
  <si>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</si>
  <si>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</si>
  <si>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</si>
  <si>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</si>
  <si>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</si>
  <si>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</si>
  <si>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</si>
  <si>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</si>
  <si>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</si>
  <si>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</si>
  <si>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</si>
  <si>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</si>
  <si>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</si>
  <si>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</si>
  <si>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</si>
  <si>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</si>
  <si>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</si>
  <si>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</si>
  <si>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</si>
  <si>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</si>
  <si>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</si>
  <si>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</si>
  <si>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</si>
  <si>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</si>
  <si>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</si>
  <si>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</si>
  <si>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</si>
  <si>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</si>
  <si>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</si>
  <si>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</si>
  <si>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</si>
  <si>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</si>
  <si>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</si>
  <si>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</si>
  <si>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</si>
  <si>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</si>
  <si>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</si>
  <si>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</si>
  <si>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</si>
  <si>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</si>
  <si>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</si>
  <si>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</si>
  <si>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</si>
  <si>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</si>
  <si>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</si>
  <si>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</si>
  <si>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</si>
  <si>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</si>
  <si>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</si>
  <si>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</si>
  <si>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</si>
  <si>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</si>
  <si>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</si>
  <si>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</si>
  <si>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</si>
  <si>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</si>
  <si>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</si>
  <si>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</si>
  <si>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</si>
  <si>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2021-2</t>
  </si>
  <si>
    <t>100-2021-12-31</t>
  </si>
  <si>
    <t>2022-2</t>
  </si>
  <si>
    <t>100-2022-12-31</t>
  </si>
  <si>
    <t>2025-2</t>
  </si>
  <si>
    <t>100-2025-12-31</t>
  </si>
  <si>
    <t>104-2021-12-31</t>
  </si>
  <si>
    <t>104-2022-12-31</t>
  </si>
  <si>
    <t>104-2025-12-31</t>
  </si>
  <si>
    <t>106-2021-12-31</t>
  </si>
  <si>
    <t>106-2022-12-31</t>
  </si>
  <si>
    <t>106-2025-12-31</t>
  </si>
  <si>
    <t>Octubre</t>
  </si>
  <si>
    <t>109-2023-10-31</t>
  </si>
  <si>
    <t>2024-2</t>
  </si>
  <si>
    <t>109-2024-10-31</t>
  </si>
  <si>
    <t>109-2025-10-31</t>
  </si>
  <si>
    <t>109-2025-12-31</t>
  </si>
  <si>
    <t>Septiembre</t>
  </si>
  <si>
    <t>111-2021-09-30</t>
  </si>
  <si>
    <t>111-2022-09-30</t>
  </si>
  <si>
    <t>111-2025-09-30</t>
  </si>
  <si>
    <t>111-2025-12-31</t>
  </si>
  <si>
    <t>112-2025-10-31</t>
  </si>
  <si>
    <t>112-2025-12-31</t>
  </si>
  <si>
    <t>113-2025-10-31</t>
  </si>
  <si>
    <t>113-2025-12-31</t>
  </si>
  <si>
    <t>114-2025-10-31</t>
  </si>
  <si>
    <t>114-2025-12-31</t>
  </si>
  <si>
    <t>115-2022-10-31</t>
  </si>
  <si>
    <t>115-2024-10-31</t>
  </si>
  <si>
    <t>115-2025-10-31</t>
  </si>
  <si>
    <t>115-2025-12-31</t>
  </si>
  <si>
    <t>116-2021-10-31</t>
  </si>
  <si>
    <t>Febrero</t>
  </si>
  <si>
    <t>2024-1</t>
  </si>
  <si>
    <t>116-2024-02-29</t>
  </si>
  <si>
    <t>116-2024-04-30</t>
  </si>
  <si>
    <t>116-2024-06-30</t>
  </si>
  <si>
    <t>116-2024-10-31</t>
  </si>
  <si>
    <t>116-2024-12-31</t>
  </si>
  <si>
    <t>116-2025-12-31</t>
  </si>
  <si>
    <t>117-2025-10-31</t>
  </si>
  <si>
    <t>117-2025-12-31</t>
  </si>
  <si>
    <t>118-2023-10-31</t>
  </si>
  <si>
    <t>118-2024-10-31</t>
  </si>
  <si>
    <t>118-2025-10-31</t>
  </si>
  <si>
    <t>118-2025-12-31</t>
  </si>
  <si>
    <t>2021-1</t>
  </si>
  <si>
    <t>121-2021-01-31</t>
  </si>
  <si>
    <t>121-2021-02-28</t>
  </si>
  <si>
    <t>Marzo</t>
  </si>
  <si>
    <t>121-2021-03-31</t>
  </si>
  <si>
    <t>121-2021-04-30</t>
  </si>
  <si>
    <t>121-2021-05-31</t>
  </si>
  <si>
    <t>121-2021-06-30</t>
  </si>
  <si>
    <t>Julio</t>
  </si>
  <si>
    <t>121-2021-07-31</t>
  </si>
  <si>
    <t>Agosto</t>
  </si>
  <si>
    <t>121-2021-08-31</t>
  </si>
  <si>
    <t>121-2021-09-30</t>
  </si>
  <si>
    <t>121-2021-10-31</t>
  </si>
  <si>
    <t>Noviembre</t>
  </si>
  <si>
    <t>121-2021-11-30</t>
  </si>
  <si>
    <t>121-2021-12-31</t>
  </si>
  <si>
    <t>121-2025-08-31</t>
  </si>
  <si>
    <t>121-2025-09-30</t>
  </si>
  <si>
    <t>121-2025-10-31</t>
  </si>
  <si>
    <t>121-2025-11-30</t>
  </si>
  <si>
    <t>121-2025-12-31</t>
  </si>
  <si>
    <t>122-2021-02-28</t>
  </si>
  <si>
    <t>2022-1</t>
  </si>
  <si>
    <t>122-2022-02-28</t>
  </si>
  <si>
    <t>122-2022-04-30</t>
  </si>
  <si>
    <t>122-2022-06-30</t>
  </si>
  <si>
    <t>122-2022-07-31</t>
  </si>
  <si>
    <t>122-2022-08-31</t>
  </si>
  <si>
    <t>122-2022-09-30</t>
  </si>
  <si>
    <t>122-2022-10-31</t>
  </si>
  <si>
    <t>122-2022-11-30</t>
  </si>
  <si>
    <t>122-2022-12-31</t>
  </si>
  <si>
    <t>122-2023-01-31</t>
  </si>
  <si>
    <t>122-2023-03-31</t>
  </si>
  <si>
    <t>122-2023-05-31</t>
  </si>
  <si>
    <t>122-2023-07-31</t>
  </si>
  <si>
    <t>122-2023-09-30</t>
  </si>
  <si>
    <t>122-2023-11-30</t>
  </si>
  <si>
    <t>122-2024-01-31</t>
  </si>
  <si>
    <t>122-2024-03-31</t>
  </si>
  <si>
    <t>122-2024-05-31</t>
  </si>
  <si>
    <t>122-2024-07-31</t>
  </si>
  <si>
    <t>122-2024-09-30</t>
  </si>
  <si>
    <t>122-2024-11-30</t>
  </si>
  <si>
    <t>2025-1</t>
  </si>
  <si>
    <t>122-2025-01-31</t>
  </si>
  <si>
    <t>122-2025-03-31</t>
  </si>
  <si>
    <t>122-2025-05-31</t>
  </si>
  <si>
    <t>122-2025-09-30</t>
  </si>
  <si>
    <t>122-2025-10-31</t>
  </si>
  <si>
    <t>122-2025-11-30</t>
  </si>
  <si>
    <t>122-2025-12-31</t>
  </si>
  <si>
    <t>124-2021-01-31</t>
  </si>
  <si>
    <t>124-2021-02-28</t>
  </si>
  <si>
    <t>124-2021-03-31</t>
  </si>
  <si>
    <t>124-2021-04-30</t>
  </si>
  <si>
    <t>124-2021-05-31</t>
  </si>
  <si>
    <t>124-2021-06-30</t>
  </si>
  <si>
    <t>124-2021-07-31</t>
  </si>
  <si>
    <t>124-2021-08-31</t>
  </si>
  <si>
    <t>124-2021-09-30</t>
  </si>
  <si>
    <t>124-2021-10-31</t>
  </si>
  <si>
    <t>124-2021-11-30</t>
  </si>
  <si>
    <t>124-2021-12-31</t>
  </si>
  <si>
    <t>124-2025-08-31</t>
  </si>
  <si>
    <t>124-2025-09-30</t>
  </si>
  <si>
    <t>124-2025-10-31</t>
  </si>
  <si>
    <t>124-2025-11-30</t>
  </si>
  <si>
    <t>124-2025-12-31</t>
  </si>
  <si>
    <t>125-2021-01-31</t>
  </si>
  <si>
    <t>125-2021-02-28</t>
  </si>
  <si>
    <t>125-2021-03-31</t>
  </si>
  <si>
    <t>125-2021-04-30</t>
  </si>
  <si>
    <t>125-2021-05-31</t>
  </si>
  <si>
    <t>125-2021-06-30</t>
  </si>
  <si>
    <t>125-2021-07-31</t>
  </si>
  <si>
    <t>125-2021-08-31</t>
  </si>
  <si>
    <t>125-2021-09-30</t>
  </si>
  <si>
    <t>125-2021-10-31</t>
  </si>
  <si>
    <t>125-2021-11-30</t>
  </si>
  <si>
    <t>125-2021-12-31</t>
  </si>
  <si>
    <t>125-2025-08-31</t>
  </si>
  <si>
    <t>125-2025-09-30</t>
  </si>
  <si>
    <t>125-2025-10-31</t>
  </si>
  <si>
    <t>125-2025-11-30</t>
  </si>
  <si>
    <t>125-2025-12-31</t>
  </si>
  <si>
    <t>126-2021-12-31</t>
  </si>
  <si>
    <t>126-2025-12-31</t>
  </si>
  <si>
    <t>127-2021-12-31</t>
  </si>
  <si>
    <t>127-2025-12-31</t>
  </si>
  <si>
    <t>128-2021-01-31</t>
  </si>
  <si>
    <t>128-2021-02-28</t>
  </si>
  <si>
    <t>128-2021-03-31</t>
  </si>
  <si>
    <t>128-2021-04-30</t>
  </si>
  <si>
    <t>128-2021-05-31</t>
  </si>
  <si>
    <t>128-2021-06-30</t>
  </si>
  <si>
    <t>128-2021-07-31</t>
  </si>
  <si>
    <t>128-2021-08-31</t>
  </si>
  <si>
    <t>128-2021-09-30</t>
  </si>
  <si>
    <t>128-2021-10-31</t>
  </si>
  <si>
    <t>128-2021-11-30</t>
  </si>
  <si>
    <t>128-2021-12-31</t>
  </si>
  <si>
    <t>128-2025-08-31</t>
  </si>
  <si>
    <t>128-2025-09-30</t>
  </si>
  <si>
    <t>128-2025-10-31</t>
  </si>
  <si>
    <t>128-2025-11-30</t>
  </si>
  <si>
    <t>128-2025-12-31</t>
  </si>
  <si>
    <t>133-2023-10-31</t>
  </si>
  <si>
    <t>133-2024-10-31</t>
  </si>
  <si>
    <t>133-2025-10-31</t>
  </si>
  <si>
    <t>133-2025-12-31</t>
  </si>
  <si>
    <t>139-2021-01-31</t>
  </si>
  <si>
    <t>139-2021-02-28</t>
  </si>
  <si>
    <t>139-2021-03-31</t>
  </si>
  <si>
    <t>139-2021-04-30</t>
  </si>
  <si>
    <t>139-2021-05-31</t>
  </si>
  <si>
    <t>139-2021-06-30</t>
  </si>
  <si>
    <t>139-2021-07-31</t>
  </si>
  <si>
    <t>139-2021-08-31</t>
  </si>
  <si>
    <t>139-2021-09-30</t>
  </si>
  <si>
    <t>139-2021-10-31</t>
  </si>
  <si>
    <t>139-2021-11-30</t>
  </si>
  <si>
    <t>139-2021-12-31</t>
  </si>
  <si>
    <t>Proyectos de investigación e innovación- Metrica</t>
  </si>
  <si>
    <t>143-2021-06-30</t>
  </si>
  <si>
    <t>143-2021-12-31</t>
  </si>
  <si>
    <t>143-2022-06-30</t>
  </si>
  <si>
    <t>143-2022-12-31</t>
  </si>
  <si>
    <t>143-2025-12-31</t>
  </si>
  <si>
    <t>144-2021-12-31</t>
  </si>
  <si>
    <t>144-2022-06-30</t>
  </si>
  <si>
    <t>144-2022-12-31</t>
  </si>
  <si>
    <t>144-2025-12-31</t>
  </si>
  <si>
    <t>145-2021-06-30</t>
  </si>
  <si>
    <t>145-2021-12-31</t>
  </si>
  <si>
    <t>145-2022-06-30</t>
  </si>
  <si>
    <t>145-2022-12-31</t>
  </si>
  <si>
    <t>145-2025-12-31</t>
  </si>
  <si>
    <t>146-2021-06-30</t>
  </si>
  <si>
    <t>146-2021-12-31</t>
  </si>
  <si>
    <t>146-2022-06-30</t>
  </si>
  <si>
    <t>146-2022-12-31</t>
  </si>
  <si>
    <t>146-2025-12-31</t>
  </si>
  <si>
    <t>147-2022-12-31</t>
  </si>
  <si>
    <t>147-2025-12-31</t>
  </si>
  <si>
    <t>148-2021-06-30</t>
  </si>
  <si>
    <t>148-2021-12-31</t>
  </si>
  <si>
    <t>148-2022-06-30</t>
  </si>
  <si>
    <t>148-2025-12-31</t>
  </si>
  <si>
    <t>Nivel de Satisfacción Servicios Prestados- Investigación, desarrollo tecnológico, innovación y creación</t>
  </si>
  <si>
    <t>150-2024-10-31</t>
  </si>
  <si>
    <t>151-2022-10-31</t>
  </si>
  <si>
    <t>151-2023-10-31</t>
  </si>
  <si>
    <t>151-2024-10-31</t>
  </si>
  <si>
    <t>151-2025-10-31</t>
  </si>
  <si>
    <t>151-2025-12-31</t>
  </si>
  <si>
    <t>159-2022-06-30</t>
  </si>
  <si>
    <t>159-2022-12-31</t>
  </si>
  <si>
    <t>159-2025-12-31</t>
  </si>
  <si>
    <t>167-2022-03-31</t>
  </si>
  <si>
    <t>167-2022-06-30</t>
  </si>
  <si>
    <t>167-2022-12-31</t>
  </si>
  <si>
    <t>167-2025-12-31</t>
  </si>
  <si>
    <t>172-2022-01-31</t>
  </si>
  <si>
    <t>172-2022-02-28</t>
  </si>
  <si>
    <t>172-2022-03-31</t>
  </si>
  <si>
    <t>172-2022-04-30</t>
  </si>
  <si>
    <t>172-2022-05-31</t>
  </si>
  <si>
    <t>172-2023-01-31</t>
  </si>
  <si>
    <t>172-2024-01-31</t>
  </si>
  <si>
    <t>172-2024-02-29</t>
  </si>
  <si>
    <t>172-2024-03-31</t>
  </si>
  <si>
    <t>172-2025-08-31</t>
  </si>
  <si>
    <t>172-2025-09-30</t>
  </si>
  <si>
    <t>172-2025-10-31</t>
  </si>
  <si>
    <t>172-2025-11-30</t>
  </si>
  <si>
    <t>172-2025-12-31</t>
  </si>
  <si>
    <t>Porcentaje de Cumplimiento del Acuerdo de Nivel de Servicio (ANS)</t>
  </si>
  <si>
    <t>193-2025-12-31</t>
  </si>
  <si>
    <t>197-2022-03-31</t>
  </si>
  <si>
    <t>197-2022-06-30</t>
  </si>
  <si>
    <t>197-2022-09-30</t>
  </si>
  <si>
    <t>197-2022-12-31</t>
  </si>
  <si>
    <t>197-2025-09-30</t>
  </si>
  <si>
    <t>197-2025-12-31</t>
  </si>
  <si>
    <t>199-2022-03-31</t>
  </si>
  <si>
    <t>199-2022-06-30</t>
  </si>
  <si>
    <t>199-2022-12-31</t>
  </si>
  <si>
    <t>199-2025-06-30</t>
  </si>
  <si>
    <t>199-2025-12-31</t>
  </si>
  <si>
    <t>200-2022-12-31</t>
  </si>
  <si>
    <t>200-2025-12-31</t>
  </si>
  <si>
    <t>202-2024-12-31</t>
  </si>
  <si>
    <t>202-2025-12-31</t>
  </si>
  <si>
    <t>203-2022-02-28</t>
  </si>
  <si>
    <t>203-2022-03-31</t>
  </si>
  <si>
    <t>203-2022-11-30</t>
  </si>
  <si>
    <t>203-2025-12-31</t>
  </si>
  <si>
    <t>204-2025-12-31</t>
  </si>
  <si>
    <t>205-2025-12-31</t>
  </si>
  <si>
    <t>206-2025-12-31</t>
  </si>
  <si>
    <t>207-2025-12-31</t>
  </si>
  <si>
    <t>208-2021-01-31</t>
  </si>
  <si>
    <t>208-2021-02-28</t>
  </si>
  <si>
    <t>208-2021-03-31</t>
  </si>
  <si>
    <t>208-2021-04-30</t>
  </si>
  <si>
    <t>208-2021-05-31</t>
  </si>
  <si>
    <t>208-2021-06-30</t>
  </si>
  <si>
    <t>208-2021-07-31</t>
  </si>
  <si>
    <t>208-2021-08-31</t>
  </si>
  <si>
    <t>208-2021-09-30</t>
  </si>
  <si>
    <t>208-2021-10-31</t>
  </si>
  <si>
    <t>208-2021-11-30</t>
  </si>
  <si>
    <t>208-2021-12-31</t>
  </si>
  <si>
    <t>208-2022-01-31</t>
  </si>
  <si>
    <t>208-2022-02-28</t>
  </si>
  <si>
    <t>208-2022-03-31</t>
  </si>
  <si>
    <t>208-2022-04-30</t>
  </si>
  <si>
    <t>208-2022-05-31</t>
  </si>
  <si>
    <t>208-2022-06-30</t>
  </si>
  <si>
    <t>208-2022-07-31</t>
  </si>
  <si>
    <t>208-2022-08-31</t>
  </si>
  <si>
    <t>208-2022-09-30</t>
  </si>
  <si>
    <t>208-2022-10-31</t>
  </si>
  <si>
    <t>208-2022-11-30</t>
  </si>
  <si>
    <t>208-2022-12-31</t>
  </si>
  <si>
    <t>208-2025-07-31</t>
  </si>
  <si>
    <t>208-2025-08-31</t>
  </si>
  <si>
    <t>208-2025-09-30</t>
  </si>
  <si>
    <t>208-2025-10-31</t>
  </si>
  <si>
    <t>208-2025-11-30</t>
  </si>
  <si>
    <t>208-2025-12-31</t>
  </si>
  <si>
    <t>213-2021-03-31</t>
  </si>
  <si>
    <t>213-2021-06-30</t>
  </si>
  <si>
    <t>213-2021-09-30</t>
  </si>
  <si>
    <t>213-2021-12-31</t>
  </si>
  <si>
    <t>213-2022-02-28</t>
  </si>
  <si>
    <t>213-2022-03-31</t>
  </si>
  <si>
    <t>213-2022-04-30</t>
  </si>
  <si>
    <t>213-2022-06-30</t>
  </si>
  <si>
    <t>213-2022-08-31</t>
  </si>
  <si>
    <t>213-2022-09-30</t>
  </si>
  <si>
    <t>213-2022-12-31</t>
  </si>
  <si>
    <t>213-2023-12-31</t>
  </si>
  <si>
    <t>213-2025-03-31</t>
  </si>
  <si>
    <t>213-2025-06-30</t>
  </si>
  <si>
    <t>213-2025-09-30</t>
  </si>
  <si>
    <t>213-2025-12-31</t>
  </si>
  <si>
    <t>214-2021-01-31</t>
  </si>
  <si>
    <t>214-2021-02-28</t>
  </si>
  <si>
    <t>214-2021-03-31</t>
  </si>
  <si>
    <t>214-2021-04-30</t>
  </si>
  <si>
    <t>214-2021-05-31</t>
  </si>
  <si>
    <t>214-2021-07-31</t>
  </si>
  <si>
    <t>214-2021-08-31</t>
  </si>
  <si>
    <t>214-2021-09-30</t>
  </si>
  <si>
    <t>214-2021-10-31</t>
  </si>
  <si>
    <t>214-2021-11-30</t>
  </si>
  <si>
    <t>214-2021-12-31</t>
  </si>
  <si>
    <t>214-2022-01-31</t>
  </si>
  <si>
    <t>214-2022-02-28</t>
  </si>
  <si>
    <t>214-2022-03-31</t>
  </si>
  <si>
    <t>214-2022-04-30</t>
  </si>
  <si>
    <t>214-2022-05-31</t>
  </si>
  <si>
    <t>214-2022-06-30</t>
  </si>
  <si>
    <t>214-2022-07-31</t>
  </si>
  <si>
    <t>214-2022-08-31</t>
  </si>
  <si>
    <t>214-2022-09-30</t>
  </si>
  <si>
    <t>214-2022-10-31</t>
  </si>
  <si>
    <t>214-2022-11-30</t>
  </si>
  <si>
    <t>214-2022-12-31</t>
  </si>
  <si>
    <t>214-2025-07-31</t>
  </si>
  <si>
    <t>214-2025-08-31</t>
  </si>
  <si>
    <t>214-2025-09-30</t>
  </si>
  <si>
    <t>214-2025-10-31</t>
  </si>
  <si>
    <t>214-2025-11-30</t>
  </si>
  <si>
    <t>214-2025-12-31</t>
  </si>
  <si>
    <t>215-2022-02-28</t>
  </si>
  <si>
    <t>215-2022-03-31</t>
  </si>
  <si>
    <t>215-2022-06-30</t>
  </si>
  <si>
    <t>215-2022-12-31</t>
  </si>
  <si>
    <t>215-2023-12-31</t>
  </si>
  <si>
    <t>215-2025-06-30</t>
  </si>
  <si>
    <t>215-2025-12-31</t>
  </si>
  <si>
    <t>216-2021-12-31</t>
  </si>
  <si>
    <t>216-2022-12-31</t>
  </si>
  <si>
    <t>216-2023-12-31</t>
  </si>
  <si>
    <t>216-2025-12-31</t>
  </si>
  <si>
    <t>217-2022-01-31</t>
  </si>
  <si>
    <t>217-2022-02-28</t>
  </si>
  <si>
    <t>217-2022-04-30</t>
  </si>
  <si>
    <t>217-2022-05-31</t>
  </si>
  <si>
    <t>217-2022-06-30</t>
  </si>
  <si>
    <t>217-2022-07-31</t>
  </si>
  <si>
    <t>217-2022-08-31</t>
  </si>
  <si>
    <t>217-2022-09-30</t>
  </si>
  <si>
    <t>217-2022-10-31</t>
  </si>
  <si>
    <t>217-2022-11-30</t>
  </si>
  <si>
    <t>217-2022-12-31</t>
  </si>
  <si>
    <t>217-2025-07-31</t>
  </si>
  <si>
    <t>217-2025-08-31</t>
  </si>
  <si>
    <t>217-2025-09-30</t>
  </si>
  <si>
    <t>217-2025-10-31</t>
  </si>
  <si>
    <t>217-2025-11-30</t>
  </si>
  <si>
    <t>217-2025-12-31</t>
  </si>
  <si>
    <t>218-2021-01-31</t>
  </si>
  <si>
    <t>218-2021-02-28</t>
  </si>
  <si>
    <t>218-2021-03-31</t>
  </si>
  <si>
    <t>218-2021-04-30</t>
  </si>
  <si>
    <t>218-2021-05-31</t>
  </si>
  <si>
    <t>218-2021-06-30</t>
  </si>
  <si>
    <t>218-2021-07-31</t>
  </si>
  <si>
    <t>218-2021-08-31</t>
  </si>
  <si>
    <t>218-2021-09-30</t>
  </si>
  <si>
    <t>218-2021-10-31</t>
  </si>
  <si>
    <t>218-2021-11-30</t>
  </si>
  <si>
    <t>218-2022-01-31</t>
  </si>
  <si>
    <t>218-2022-02-28</t>
  </si>
  <si>
    <t>218-2022-03-31</t>
  </si>
  <si>
    <t>218-2022-04-30</t>
  </si>
  <si>
    <t>218-2022-05-31</t>
  </si>
  <si>
    <t>218-2022-06-30</t>
  </si>
  <si>
    <t>218-2022-07-31</t>
  </si>
  <si>
    <t>218-2022-08-31</t>
  </si>
  <si>
    <t>218-2022-09-30</t>
  </si>
  <si>
    <t>218-2022-10-31</t>
  </si>
  <si>
    <t>218-2022-11-30</t>
  </si>
  <si>
    <t>218-2022-12-31</t>
  </si>
  <si>
    <t>218-2025-05-31</t>
  </si>
  <si>
    <t>218-2025-06-30</t>
  </si>
  <si>
    <t>218-2025-07-31</t>
  </si>
  <si>
    <t>218-2025-08-31</t>
  </si>
  <si>
    <t>218-2025-09-30</t>
  </si>
  <si>
    <t>218-2025-10-31</t>
  </si>
  <si>
    <t>218-2025-11-30</t>
  </si>
  <si>
    <t>218-2025-12-31</t>
  </si>
  <si>
    <t>219-2022-06-30</t>
  </si>
  <si>
    <t>219-2022-12-31</t>
  </si>
  <si>
    <t>219-2025-06-30</t>
  </si>
  <si>
    <t>219-2025-12-31</t>
  </si>
  <si>
    <t>220-2022-06-30</t>
  </si>
  <si>
    <t>220-2022-12-31</t>
  </si>
  <si>
    <t>220-2023-12-31</t>
  </si>
  <si>
    <t>220-2025-06-30</t>
  </si>
  <si>
    <t>220-2025-12-31</t>
  </si>
  <si>
    <t>221-2021-12-31</t>
  </si>
  <si>
    <t>221-2022-12-31</t>
  </si>
  <si>
    <t>221-2023-12-31</t>
  </si>
  <si>
    <t>221-2025-12-31</t>
  </si>
  <si>
    <t>222-2021-12-31</t>
  </si>
  <si>
    <t>222-2023-12-31</t>
  </si>
  <si>
    <t>222-2025-12-31</t>
  </si>
  <si>
    <t>223-2021-12-31</t>
  </si>
  <si>
    <t>223-2022-02-28</t>
  </si>
  <si>
    <t>223-2022-03-31</t>
  </si>
  <si>
    <t>223-2022-06-30</t>
  </si>
  <si>
    <t>223-2022-09-30</t>
  </si>
  <si>
    <t>223-2022-12-31</t>
  </si>
  <si>
    <t>223-2023-12-31</t>
  </si>
  <si>
    <t>223-2025-12-31</t>
  </si>
  <si>
    <t>224-2023-12-31</t>
  </si>
  <si>
    <t>224-2025-12-31</t>
  </si>
  <si>
    <t>225-2021-01-31</t>
  </si>
  <si>
    <t>225-2021-02-28</t>
  </si>
  <si>
    <t>225-2021-03-31</t>
  </si>
  <si>
    <t>225-2021-04-30</t>
  </si>
  <si>
    <t>225-2021-05-31</t>
  </si>
  <si>
    <t>225-2021-06-30</t>
  </si>
  <si>
    <t>225-2021-07-31</t>
  </si>
  <si>
    <t>225-2021-08-31</t>
  </si>
  <si>
    <t>225-2021-09-30</t>
  </si>
  <si>
    <t>225-2021-10-31</t>
  </si>
  <si>
    <t>225-2021-11-30</t>
  </si>
  <si>
    <t>225-2021-12-31</t>
  </si>
  <si>
    <t>225-2022-01-31</t>
  </si>
  <si>
    <t>225-2022-02-28</t>
  </si>
  <si>
    <t>225-2022-03-31</t>
  </si>
  <si>
    <t>225-2022-04-30</t>
  </si>
  <si>
    <t>225-2022-05-31</t>
  </si>
  <si>
    <t>225-2022-06-30</t>
  </si>
  <si>
    <t>225-2022-07-31</t>
  </si>
  <si>
    <t>225-2022-08-31</t>
  </si>
  <si>
    <t>225-2022-09-30</t>
  </si>
  <si>
    <t>225-2022-10-31</t>
  </si>
  <si>
    <t>225-2022-11-30</t>
  </si>
  <si>
    <t>225-2022-12-31</t>
  </si>
  <si>
    <t>225-2025-08-31</t>
  </si>
  <si>
    <t>225-2025-09-30</t>
  </si>
  <si>
    <t>225-2025-10-31</t>
  </si>
  <si>
    <t>225-2025-11-30</t>
  </si>
  <si>
    <t>225-2025-12-31</t>
  </si>
  <si>
    <t>226-2023-12-31</t>
  </si>
  <si>
    <t>226-2024-12-31</t>
  </si>
  <si>
    <t>226-2025-12-31</t>
  </si>
  <si>
    <t>Generación de Gases de Efecto Invernadero per Cápita</t>
  </si>
  <si>
    <t>227-2021-12-31</t>
  </si>
  <si>
    <t>227-2023-12-31</t>
  </si>
  <si>
    <t>227-2025-12-31</t>
  </si>
  <si>
    <t>228-2021-12-31</t>
  </si>
  <si>
    <t>230-2023-12-31</t>
  </si>
  <si>
    <t>230-2025-06-30</t>
  </si>
  <si>
    <t>230-2025-12-31</t>
  </si>
  <si>
    <t>231-2023-12-31</t>
  </si>
  <si>
    <t>231-2025-06-30</t>
  </si>
  <si>
    <t>231-2025-12-31</t>
  </si>
  <si>
    <t>232-2023-12-31</t>
  </si>
  <si>
    <t>232-2025-06-30</t>
  </si>
  <si>
    <t>232-2025-12-31</t>
  </si>
  <si>
    <t>233-2023-09-30</t>
  </si>
  <si>
    <t>233-2023-12-31</t>
  </si>
  <si>
    <t>233-2024-09-30</t>
  </si>
  <si>
    <t>233-2025-03-31</t>
  </si>
  <si>
    <t>233-2025-06-30</t>
  </si>
  <si>
    <t>233-2025-09-30</t>
  </si>
  <si>
    <t>233-2025-12-31</t>
  </si>
  <si>
    <t>234-2023-09-30</t>
  </si>
  <si>
    <t>234-2023-12-31</t>
  </si>
  <si>
    <t>234-2024-09-30</t>
  </si>
  <si>
    <t>234-2025-03-31</t>
  </si>
  <si>
    <t>234-2025-06-30</t>
  </si>
  <si>
    <t>234-2025-09-30</t>
  </si>
  <si>
    <t>234-2025-12-31</t>
  </si>
  <si>
    <t>235-2023-12-31</t>
  </si>
  <si>
    <t>236-2023-12-31</t>
  </si>
  <si>
    <t>236-2025-12-31</t>
  </si>
  <si>
    <t>238-2022-02-28</t>
  </si>
  <si>
    <t>238-2022-03-31</t>
  </si>
  <si>
    <t>238-2022-04-30</t>
  </si>
  <si>
    <t>238-2022-06-30</t>
  </si>
  <si>
    <t>238-2022-08-31</t>
  </si>
  <si>
    <t>238-2022-09-30</t>
  </si>
  <si>
    <t>238-2022-12-31</t>
  </si>
  <si>
    <t>238-2023-12-31</t>
  </si>
  <si>
    <t>238-2024-06-30</t>
  </si>
  <si>
    <t>238-2025-03-31</t>
  </si>
  <si>
    <t>238-2025-06-30</t>
  </si>
  <si>
    <t>238-2025-09-30</t>
  </si>
  <si>
    <t>238-2025-12-31</t>
  </si>
  <si>
    <t>Portafolio de Proyectos - Metrica</t>
  </si>
  <si>
    <t>239-2025-09-30</t>
  </si>
  <si>
    <t>239-2025-10-31</t>
  </si>
  <si>
    <t>239-2025-11-30</t>
  </si>
  <si>
    <t>239-2025-12-31</t>
  </si>
  <si>
    <t>240-2025-09-30</t>
  </si>
  <si>
    <t>240-2025-12-31</t>
  </si>
  <si>
    <t>241-2025-05-31</t>
  </si>
  <si>
    <t>241-2025-06-30</t>
  </si>
  <si>
    <t>241-2025-07-31</t>
  </si>
  <si>
    <t>241-2025-08-31</t>
  </si>
  <si>
    <t>241-2025-09-30</t>
  </si>
  <si>
    <t>241-2025-10-31</t>
  </si>
  <si>
    <t>241-2025-11-30</t>
  </si>
  <si>
    <t>241-2025-12-31</t>
  </si>
  <si>
    <t>244-2021-12-31</t>
  </si>
  <si>
    <t>244-2022-12-31</t>
  </si>
  <si>
    <t>244-2023-12-31</t>
  </si>
  <si>
    <t>244-2025-12-31</t>
  </si>
  <si>
    <t>Tasa de Permanencia Intersemestral</t>
  </si>
  <si>
    <t>245-2025-12-31</t>
  </si>
  <si>
    <t>246-2025-12-31</t>
  </si>
  <si>
    <t>Subprocesos Con indicadores definidos</t>
  </si>
  <si>
    <t>251-2024-03-31</t>
  </si>
  <si>
    <t>251-2025-03-31</t>
  </si>
  <si>
    <t>251-2025-09-30</t>
  </si>
  <si>
    <t>251-2025-12-31</t>
  </si>
  <si>
    <t>Tasa de Permanencia Intersemestral de Estudiantes Ingresantes</t>
  </si>
  <si>
    <t>252-2025-12-31</t>
  </si>
  <si>
    <t>254-2023-03-31</t>
  </si>
  <si>
    <t>254-2025-09-30</t>
  </si>
  <si>
    <t>254-2025-12-31</t>
  </si>
  <si>
    <t>Informe anual de índice H</t>
  </si>
  <si>
    <t>255-2022-02-28</t>
  </si>
  <si>
    <t>255-2022-03-31</t>
  </si>
  <si>
    <t>255-2022-09-30</t>
  </si>
  <si>
    <t>255-2022-12-31</t>
  </si>
  <si>
    <t>255-2025-12-31</t>
  </si>
  <si>
    <t>256-2025-12-31</t>
  </si>
  <si>
    <t>260-2025-12-31</t>
  </si>
  <si>
    <t>261-2025-12-31</t>
  </si>
  <si>
    <t>262-2025-12-31</t>
  </si>
  <si>
    <t>263-2025-09-30</t>
  </si>
  <si>
    <t>263-2025-12-31</t>
  </si>
  <si>
    <t>265-2023-03-31</t>
  </si>
  <si>
    <t>265-2023-09-30</t>
  </si>
  <si>
    <t>265-2024-03-31</t>
  </si>
  <si>
    <t>265-2024-09-30</t>
  </si>
  <si>
    <t>265-2025-03-31</t>
  </si>
  <si>
    <t>265-2025-09-30</t>
  </si>
  <si>
    <t>265-2025-12-31</t>
  </si>
  <si>
    <t>266-2023-03-31</t>
  </si>
  <si>
    <t>266-2023-09-30</t>
  </si>
  <si>
    <t>266-2024-03-31</t>
  </si>
  <si>
    <t>266-2024-09-30</t>
  </si>
  <si>
    <t>266-2025-03-31</t>
  </si>
  <si>
    <t>266-2025-09-30</t>
  </si>
  <si>
    <t>266-2025-12-31</t>
  </si>
  <si>
    <t>Cantidad de usuarios - (Metrica)</t>
  </si>
  <si>
    <t>268-2025-06-30</t>
  </si>
  <si>
    <t>268-2025-12-31</t>
  </si>
  <si>
    <t>N de personas promedio por evento - (Metrica)</t>
  </si>
  <si>
    <t>269-2025-06-30</t>
  </si>
  <si>
    <t>269-2025-12-31</t>
  </si>
  <si>
    <t>N de horas promedio por evento - (Metrica)</t>
  </si>
  <si>
    <t>270-2025-06-30</t>
  </si>
  <si>
    <t>270-2025-12-31</t>
  </si>
  <si>
    <t>N de horas por solicitud - (Metrica)</t>
  </si>
  <si>
    <t>271-2024-12-31</t>
  </si>
  <si>
    <t>271-2025-06-30</t>
  </si>
  <si>
    <t>271-2025-12-31</t>
  </si>
  <si>
    <t>272-2021-12-31</t>
  </si>
  <si>
    <t>272-2022-12-31</t>
  </si>
  <si>
    <t>272-2025-12-31</t>
  </si>
  <si>
    <t>273-2025-12-31</t>
  </si>
  <si>
    <t>274-2022-02-28</t>
  </si>
  <si>
    <t>274-2022-03-31</t>
  </si>
  <si>
    <t>274-2022-11-30</t>
  </si>
  <si>
    <t>274-2025-12-31</t>
  </si>
  <si>
    <t>275-2022-02-28</t>
  </si>
  <si>
    <t>275-2022-03-31</t>
  </si>
  <si>
    <t>275-2022-06-30</t>
  </si>
  <si>
    <t>275-2022-09-30</t>
  </si>
  <si>
    <t>275-2022-11-30</t>
  </si>
  <si>
    <t>275-2023-01-31</t>
  </si>
  <si>
    <t>275-2023-02-28</t>
  </si>
  <si>
    <t>275-2023-03-31</t>
  </si>
  <si>
    <t>275-2023-04-30</t>
  </si>
  <si>
    <t>275-2023-05-31</t>
  </si>
  <si>
    <t>275-2023-06-30</t>
  </si>
  <si>
    <t>275-2023-07-31</t>
  </si>
  <si>
    <t>275-2023-08-31</t>
  </si>
  <si>
    <t>275-2023-09-30</t>
  </si>
  <si>
    <t>275-2023-10-31</t>
  </si>
  <si>
    <t>275-2023-11-30</t>
  </si>
  <si>
    <t>275-2025-12-31</t>
  </si>
  <si>
    <t>276-2025-12-31</t>
  </si>
  <si>
    <t>Relación estudiante docente TCE (Tiempo Completo Equivalente)</t>
  </si>
  <si>
    <t>277-2025-12-31</t>
  </si>
  <si>
    <t>Docentes contratados - Metrica</t>
  </si>
  <si>
    <t>278-2021-06-30</t>
  </si>
  <si>
    <t>278-2021-12-31</t>
  </si>
  <si>
    <t>278-2022-02-28</t>
  </si>
  <si>
    <t>278-2022-03-31</t>
  </si>
  <si>
    <t>278-2022-06-30</t>
  </si>
  <si>
    <t>278-2022-09-30</t>
  </si>
  <si>
    <t>278-2022-11-30</t>
  </si>
  <si>
    <t>278-2022-12-31</t>
  </si>
  <si>
    <t>278-2025-06-30</t>
  </si>
  <si>
    <t>278-2025-12-31</t>
  </si>
  <si>
    <t>282-2025-12-31</t>
  </si>
  <si>
    <t>283-2025-12-31</t>
  </si>
  <si>
    <t>285-2025-12-31</t>
  </si>
  <si>
    <t>Total docentes por nivel de estudios - Metrica</t>
  </si>
  <si>
    <t>286-2021-06-30</t>
  </si>
  <si>
    <t>286-2021-12-31</t>
  </si>
  <si>
    <t>286-2022-02-28</t>
  </si>
  <si>
    <t>286-2022-03-31</t>
  </si>
  <si>
    <t>286-2022-06-30</t>
  </si>
  <si>
    <t>286-2022-09-30</t>
  </si>
  <si>
    <t>286-2022-11-30</t>
  </si>
  <si>
    <t>286-2022-12-31</t>
  </si>
  <si>
    <t>286-2025-06-30</t>
  </si>
  <si>
    <t>286-2025-12-31</t>
  </si>
  <si>
    <t>288-2024-12-31</t>
  </si>
  <si>
    <t>288-2025-06-30</t>
  </si>
  <si>
    <t>288-2025-12-31</t>
  </si>
  <si>
    <t>290-2022-02-28</t>
  </si>
  <si>
    <t>290-2022-04-30</t>
  </si>
  <si>
    <t>290-2022-06-30</t>
  </si>
  <si>
    <t>290-2022-08-31</t>
  </si>
  <si>
    <t>290-2022-10-31</t>
  </si>
  <si>
    <t>290-2022-12-31</t>
  </si>
  <si>
    <t>290-2025-08-31</t>
  </si>
  <si>
    <t>290-2025-12-31</t>
  </si>
  <si>
    <t>292-2022-02-28</t>
  </si>
  <si>
    <t>292-2022-03-31</t>
  </si>
  <si>
    <t>292-2022-06-30</t>
  </si>
  <si>
    <t>292-2022-09-30</t>
  </si>
  <si>
    <t>292-2022-11-30</t>
  </si>
  <si>
    <t>292-2022-12-31</t>
  </si>
  <si>
    <t>292-2025-12-31</t>
  </si>
  <si>
    <t>294-2022-02-28</t>
  </si>
  <si>
    <t>294-2022-03-31</t>
  </si>
  <si>
    <t>294-2022-06-30</t>
  </si>
  <si>
    <t>294-2022-09-30</t>
  </si>
  <si>
    <t>294-2022-11-30</t>
  </si>
  <si>
    <t>294-2022-12-31</t>
  </si>
  <si>
    <t>294-2025-12-31</t>
  </si>
  <si>
    <t>300-2025-09-30</t>
  </si>
  <si>
    <t>300-2025-12-31</t>
  </si>
  <si>
    <t>301-2025-09-30</t>
  </si>
  <si>
    <t>301-2025-12-31</t>
  </si>
  <si>
    <t>N de solicitudes radicadas - (Metrica)</t>
  </si>
  <si>
    <t>302-2022-02-28</t>
  </si>
  <si>
    <t>302-2022-03-31</t>
  </si>
  <si>
    <t>302-2022-09-30</t>
  </si>
  <si>
    <t>302-2022-11-30</t>
  </si>
  <si>
    <t>302-2025-06-30</t>
  </si>
  <si>
    <t>302-2025-12-31</t>
  </si>
  <si>
    <t>303-2022-03-31</t>
  </si>
  <si>
    <t>303-2022-06-30</t>
  </si>
  <si>
    <t>303-2022-09-30</t>
  </si>
  <si>
    <t>303-2022-11-30</t>
  </si>
  <si>
    <t>303-2022-12-31</t>
  </si>
  <si>
    <t>303-2025-12-31</t>
  </si>
  <si>
    <t>304-2025-12-31</t>
  </si>
  <si>
    <t>306-2022-02-28</t>
  </si>
  <si>
    <t>306-2022-04-30</t>
  </si>
  <si>
    <t>306-2022-08-31</t>
  </si>
  <si>
    <t>306-2025-03-31</t>
  </si>
  <si>
    <t>306-2025-06-30</t>
  </si>
  <si>
    <t>306-2025-09-30</t>
  </si>
  <si>
    <t>306-2025-12-31</t>
  </si>
  <si>
    <t>318-2025-12-31</t>
  </si>
  <si>
    <t>323-2025-12-31</t>
  </si>
  <si>
    <t>324-2025-12-31</t>
  </si>
  <si>
    <t>Número de programas nuevos con registro calificado aprobado - Metrica</t>
  </si>
  <si>
    <t>325-2025-12-31</t>
  </si>
  <si>
    <t>Número de informes de autoevaluación con fines de acreditación en alta calidad radicados- Metrica</t>
  </si>
  <si>
    <t>326-2024-12-31</t>
  </si>
  <si>
    <t>326-2025-12-31</t>
  </si>
  <si>
    <t>Número de programas con obtención de acreditación por primera vez- Metrica</t>
  </si>
  <si>
    <t>327-2025-12-31</t>
  </si>
  <si>
    <t>332-2025-12-31</t>
  </si>
  <si>
    <t>334-2025-12-31</t>
  </si>
  <si>
    <t>336-2023-12-31</t>
  </si>
  <si>
    <t>336-2025-12-31</t>
  </si>
  <si>
    <t>Número de programas con renovación de acreditación en alta calidad - Metrica</t>
  </si>
  <si>
    <t>337-2023-06-30</t>
  </si>
  <si>
    <t>337-2024-12-31</t>
  </si>
  <si>
    <t>337-2025-06-30</t>
  </si>
  <si>
    <t>337-2025-12-31</t>
  </si>
  <si>
    <t>Número de programas con condiciones iniciales aprobadas (indicador externo)- Metrica</t>
  </si>
  <si>
    <t>338-2023-12-31</t>
  </si>
  <si>
    <t>338-2024-12-31</t>
  </si>
  <si>
    <t>338-2025-12-31</t>
  </si>
  <si>
    <t>339-2025-12-31</t>
  </si>
  <si>
    <t>Eficiencia en la reducción de costos en la gestión del abastecimiento</t>
  </si>
  <si>
    <t>341-2025-12-31</t>
  </si>
  <si>
    <t>344-2025-12-31</t>
  </si>
  <si>
    <t>346-2025-12-31</t>
  </si>
  <si>
    <t>347-2025-09-30</t>
  </si>
  <si>
    <t>347-2025-12-31</t>
  </si>
  <si>
    <t>348-2025-09-30</t>
  </si>
  <si>
    <t>348-2025-12-31</t>
  </si>
  <si>
    <t>351-2025-09-30</t>
  </si>
  <si>
    <t>352-2025-09-30</t>
  </si>
  <si>
    <t>355-2023-06-30</t>
  </si>
  <si>
    <t>355-2025-12-31</t>
  </si>
  <si>
    <t>356-2025-12-31</t>
  </si>
  <si>
    <t>Cartera - Metrica</t>
  </si>
  <si>
    <t>357-2025-12-31</t>
  </si>
  <si>
    <t>Nivel de acompañamiento a estudiantes en práctica</t>
  </si>
  <si>
    <t>358-2025-06-30</t>
  </si>
  <si>
    <t>Satisfacción Institucional CSAT</t>
  </si>
  <si>
    <t>359-2024-06-30</t>
  </si>
  <si>
    <t>359-2025-12-31</t>
  </si>
  <si>
    <t>Índice de Inclusión</t>
  </si>
  <si>
    <t>361-2024-12-31</t>
  </si>
  <si>
    <t>361-2025-12-31</t>
  </si>
  <si>
    <t>362-2022-03-31</t>
  </si>
  <si>
    <t>362-2022-06-30</t>
  </si>
  <si>
    <t>362-2022-09-30</t>
  </si>
  <si>
    <t>362-2022-11-30</t>
  </si>
  <si>
    <t>362-2022-12-31</t>
  </si>
  <si>
    <t>362-2023-01-31</t>
  </si>
  <si>
    <t>362-2023-03-31</t>
  </si>
  <si>
    <t>362-2023-05-31</t>
  </si>
  <si>
    <t>362-2023-06-30</t>
  </si>
  <si>
    <t>362-2025-12-31</t>
  </si>
  <si>
    <t>363-2025-06-30</t>
  </si>
  <si>
    <t>363-2025-12-31</t>
  </si>
  <si>
    <t>364-2025-06-30</t>
  </si>
  <si>
    <t>364-2025-12-31</t>
  </si>
  <si>
    <t>366-2025-12-31</t>
  </si>
  <si>
    <t>367-2025-12-31</t>
  </si>
  <si>
    <t>Operación de nuevos negocios y CI</t>
  </si>
  <si>
    <t>368-2025-09-30</t>
  </si>
  <si>
    <t>368-2025-12-31</t>
  </si>
  <si>
    <t>369-2022-03-31</t>
  </si>
  <si>
    <t>369-2022-09-30</t>
  </si>
  <si>
    <t>369-2022-11-30</t>
  </si>
  <si>
    <t>369-2025-06-30</t>
  </si>
  <si>
    <t>369-2025-12-31</t>
  </si>
  <si>
    <t>371-2025-12-31</t>
  </si>
  <si>
    <t>372-2025-09-30</t>
  </si>
  <si>
    <t>372-2025-12-31</t>
  </si>
  <si>
    <t>373-2021-03-31</t>
  </si>
  <si>
    <t>373-2021-06-30</t>
  </si>
  <si>
    <t>373-2021-09-30</t>
  </si>
  <si>
    <t>373-2021-12-31</t>
  </si>
  <si>
    <t>373-2022-02-28</t>
  </si>
  <si>
    <t>373-2022-03-31</t>
  </si>
  <si>
    <t>373-2022-04-30</t>
  </si>
  <si>
    <t>373-2022-06-30</t>
  </si>
  <si>
    <t>373-2022-08-31</t>
  </si>
  <si>
    <t>373-2022-09-30</t>
  </si>
  <si>
    <t>373-2022-12-31</t>
  </si>
  <si>
    <t>373-2023-03-31</t>
  </si>
  <si>
    <t>373-2025-03-31</t>
  </si>
  <si>
    <t>373-2025-06-30</t>
  </si>
  <si>
    <t>373-2025-09-30</t>
  </si>
  <si>
    <t>373-2025-12-31</t>
  </si>
  <si>
    <t>375-2021-06-30</t>
  </si>
  <si>
    <t>375-2021-12-31</t>
  </si>
  <si>
    <t>375-2022-03-31</t>
  </si>
  <si>
    <t>375-2022-06-30</t>
  </si>
  <si>
    <t>375-2022-09-30</t>
  </si>
  <si>
    <t>375-2022-11-30</t>
  </si>
  <si>
    <t>375-2022-12-31</t>
  </si>
  <si>
    <t>375-2023-01-31</t>
  </si>
  <si>
    <t>375-2023-03-31</t>
  </si>
  <si>
    <t>375-2023-04-30</t>
  </si>
  <si>
    <t>375-2023-05-31</t>
  </si>
  <si>
    <t>375-2023-06-30</t>
  </si>
  <si>
    <t>375-2025-12-31</t>
  </si>
  <si>
    <t>376-2025-12-31</t>
  </si>
  <si>
    <t>377-2025-12-31</t>
  </si>
  <si>
    <t>379-2025-12-31</t>
  </si>
  <si>
    <t>381-2025-12-31</t>
  </si>
  <si>
    <t>382-2025-12-31</t>
  </si>
  <si>
    <t>383-2025-12-31</t>
  </si>
  <si>
    <t>384-2025-12-31</t>
  </si>
  <si>
    <t>385-2025-12-31</t>
  </si>
  <si>
    <t>386-2022-03-31</t>
  </si>
  <si>
    <t>386-2022-06-30</t>
  </si>
  <si>
    <t>386-2022-09-30</t>
  </si>
  <si>
    <t>386-2022-11-30</t>
  </si>
  <si>
    <t>386-2022-12-31</t>
  </si>
  <si>
    <t>386-2023-06-30</t>
  </si>
  <si>
    <t>386-2025-12-31</t>
  </si>
  <si>
    <t>389-2021-06-30</t>
  </si>
  <si>
    <t>389-2021-12-31</t>
  </si>
  <si>
    <t>389-2022-03-31</t>
  </si>
  <si>
    <t>389-2022-06-30</t>
  </si>
  <si>
    <t>389-2022-09-30</t>
  </si>
  <si>
    <t>389-2022-11-30</t>
  </si>
  <si>
    <t>389-2022-12-31</t>
  </si>
  <si>
    <t>389-2025-06-30</t>
  </si>
  <si>
    <t>389-2025-12-31</t>
  </si>
  <si>
    <t>390-2021-03-31</t>
  </si>
  <si>
    <t>390-2021-06-30</t>
  </si>
  <si>
    <t>390-2021-09-30</t>
  </si>
  <si>
    <t>390-2021-12-31</t>
  </si>
  <si>
    <t>390-2022-02-28</t>
  </si>
  <si>
    <t>390-2022-03-31</t>
  </si>
  <si>
    <t>390-2022-04-30</t>
  </si>
  <si>
    <t>390-2022-06-30</t>
  </si>
  <si>
    <t>390-2022-08-31</t>
  </si>
  <si>
    <t>390-2022-09-30</t>
  </si>
  <si>
    <t>390-2022-12-31</t>
  </si>
  <si>
    <t>390-2023-03-31</t>
  </si>
  <si>
    <t>390-2025-03-31</t>
  </si>
  <si>
    <t>390-2025-06-30</t>
  </si>
  <si>
    <t>390-2025-09-30</t>
  </si>
  <si>
    <t>390-2025-12-31</t>
  </si>
  <si>
    <t>392-2025-12-31</t>
  </si>
  <si>
    <t>393-2025-12-31</t>
  </si>
  <si>
    <t>394-2023-03-31</t>
  </si>
  <si>
    <t>394-2023-09-30</t>
  </si>
  <si>
    <t>394-2024-03-31</t>
  </si>
  <si>
    <t>394-2024-09-30</t>
  </si>
  <si>
    <t>394-2025-09-30</t>
  </si>
  <si>
    <t>394-2025-12-31</t>
  </si>
  <si>
    <t>395-2023-03-31</t>
  </si>
  <si>
    <t>395-2024-03-31</t>
  </si>
  <si>
    <t>395-2024-09-30</t>
  </si>
  <si>
    <t>395-2025-09-30</t>
  </si>
  <si>
    <t>395-2025-12-31</t>
  </si>
  <si>
    <t>Gestión de casos del Estudio de Grabación Virtual</t>
  </si>
  <si>
    <t>397-2025-12-31</t>
  </si>
  <si>
    <t>398-2025-12-31</t>
  </si>
  <si>
    <t>399-2025-12-31</t>
  </si>
  <si>
    <t>400-2025-12-31</t>
  </si>
  <si>
    <t>401-2025-12-31</t>
  </si>
  <si>
    <t>402-2025-12-31</t>
  </si>
  <si>
    <t>Número de estudiantes que ha realizado la simulación (Metrica)</t>
  </si>
  <si>
    <t>403-2025-12-31</t>
  </si>
  <si>
    <t>408-2022-03-31</t>
  </si>
  <si>
    <t>408-2022-06-30</t>
  </si>
  <si>
    <t>408-2022-09-30</t>
  </si>
  <si>
    <t>408-2022-11-30</t>
  </si>
  <si>
    <t>408-2022-12-31</t>
  </si>
  <si>
    <t>408-2025-06-30</t>
  </si>
  <si>
    <t>408-2025-12-31</t>
  </si>
  <si>
    <t>409-2022-02-28</t>
  </si>
  <si>
    <t>409-2022-03-31</t>
  </si>
  <si>
    <t>409-2022-04-30</t>
  </si>
  <si>
    <t>409-2022-06-30</t>
  </si>
  <si>
    <t>409-2022-08-31</t>
  </si>
  <si>
    <t>409-2022-09-30</t>
  </si>
  <si>
    <t>409-2022-12-31</t>
  </si>
  <si>
    <t>409-2023-02-28</t>
  </si>
  <si>
    <t>409-2023-03-31</t>
  </si>
  <si>
    <t>409-2023-04-30</t>
  </si>
  <si>
    <t>409-2023-06-30</t>
  </si>
  <si>
    <t>409-2025-03-31</t>
  </si>
  <si>
    <t>409-2025-06-30</t>
  </si>
  <si>
    <t>413-2025-12-31</t>
  </si>
  <si>
    <t>414-2021-03-31</t>
  </si>
  <si>
    <t>414-2021-06-30</t>
  </si>
  <si>
    <t>414-2021-09-30</t>
  </si>
  <si>
    <t>414-2021-12-31</t>
  </si>
  <si>
    <t>414-2022-02-28</t>
  </si>
  <si>
    <t>414-2022-03-31</t>
  </si>
  <si>
    <t>414-2022-04-30</t>
  </si>
  <si>
    <t>414-2022-06-30</t>
  </si>
  <si>
    <t>414-2022-08-31</t>
  </si>
  <si>
    <t>414-2022-09-30</t>
  </si>
  <si>
    <t>414-2022-12-31</t>
  </si>
  <si>
    <t>414-2023-03-31</t>
  </si>
  <si>
    <t>414-2025-03-31</t>
  </si>
  <si>
    <t>414-2025-06-30</t>
  </si>
  <si>
    <t>414-2025-09-30</t>
  </si>
  <si>
    <t>414-2025-12-31</t>
  </si>
  <si>
    <t>415-2021-03-31</t>
  </si>
  <si>
    <t>415-2021-06-30</t>
  </si>
  <si>
    <t>415-2021-09-30</t>
  </si>
  <si>
    <t>415-2021-12-31</t>
  </si>
  <si>
    <t>415-2022-02-28</t>
  </si>
  <si>
    <t>415-2022-03-31</t>
  </si>
  <si>
    <t>415-2022-04-30</t>
  </si>
  <si>
    <t>415-2022-06-30</t>
  </si>
  <si>
    <t>415-2022-08-31</t>
  </si>
  <si>
    <t>415-2022-09-30</t>
  </si>
  <si>
    <t>415-2022-12-31</t>
  </si>
  <si>
    <t>415-2023-03-31</t>
  </si>
  <si>
    <t>415-2025-03-31</t>
  </si>
  <si>
    <t>415-2025-06-30</t>
  </si>
  <si>
    <t>415-2025-09-30</t>
  </si>
  <si>
    <t>415-2025-12-31</t>
  </si>
  <si>
    <t>416-2021-03-31</t>
  </si>
  <si>
    <t>416-2021-06-30</t>
  </si>
  <si>
    <t>416-2021-09-30</t>
  </si>
  <si>
    <t>416-2021-12-31</t>
  </si>
  <si>
    <t>416-2022-02-28</t>
  </si>
  <si>
    <t>416-2022-03-31</t>
  </si>
  <si>
    <t>416-2022-04-30</t>
  </si>
  <si>
    <t>416-2022-06-30</t>
  </si>
  <si>
    <t>416-2022-08-31</t>
  </si>
  <si>
    <t>416-2022-09-30</t>
  </si>
  <si>
    <t>416-2022-12-31</t>
  </si>
  <si>
    <t>416-2023-03-31</t>
  </si>
  <si>
    <t>416-2025-03-31</t>
  </si>
  <si>
    <t>416-2025-06-30</t>
  </si>
  <si>
    <t>416-2025-09-30</t>
  </si>
  <si>
    <t>416-2025-12-31</t>
  </si>
  <si>
    <t>417-2021-03-31</t>
  </si>
  <si>
    <t>417-2021-06-30</t>
  </si>
  <si>
    <t>417-2021-09-30</t>
  </si>
  <si>
    <t>417-2021-12-31</t>
  </si>
  <si>
    <t>417-2022-02-28</t>
  </si>
  <si>
    <t>417-2022-03-31</t>
  </si>
  <si>
    <t>417-2022-04-30</t>
  </si>
  <si>
    <t>417-2022-06-30</t>
  </si>
  <si>
    <t>417-2022-08-31</t>
  </si>
  <si>
    <t>417-2022-09-30</t>
  </si>
  <si>
    <t>417-2022-12-31</t>
  </si>
  <si>
    <t>417-2023-03-31</t>
  </si>
  <si>
    <t>417-2025-03-31</t>
  </si>
  <si>
    <t>417-2025-06-30</t>
  </si>
  <si>
    <t>417-2025-09-30</t>
  </si>
  <si>
    <t>417-2025-12-31</t>
  </si>
  <si>
    <t>418-2021-03-31</t>
  </si>
  <si>
    <t>418-2021-06-30</t>
  </si>
  <si>
    <t>418-2021-09-30</t>
  </si>
  <si>
    <t>418-2021-12-31</t>
  </si>
  <si>
    <t>418-2022-02-28</t>
  </si>
  <si>
    <t>418-2022-03-31</t>
  </si>
  <si>
    <t>418-2022-04-30</t>
  </si>
  <si>
    <t>418-2022-06-30</t>
  </si>
  <si>
    <t>418-2022-08-31</t>
  </si>
  <si>
    <t>418-2022-09-30</t>
  </si>
  <si>
    <t>418-2022-12-31</t>
  </si>
  <si>
    <t>418-2023-03-31</t>
  </si>
  <si>
    <t>418-2025-03-31</t>
  </si>
  <si>
    <t>418-2025-06-30</t>
  </si>
  <si>
    <t>418-2025-09-30</t>
  </si>
  <si>
    <t>418-2025-12-31</t>
  </si>
  <si>
    <t>420-2021-03-31</t>
  </si>
  <si>
    <t>420-2021-06-30</t>
  </si>
  <si>
    <t>420-2021-09-30</t>
  </si>
  <si>
    <t>420-2021-12-31</t>
  </si>
  <si>
    <t>420-2022-02-28</t>
  </si>
  <si>
    <t>420-2022-03-31</t>
  </si>
  <si>
    <t>420-2022-04-30</t>
  </si>
  <si>
    <t>420-2022-06-30</t>
  </si>
  <si>
    <t>420-2022-08-31</t>
  </si>
  <si>
    <t>420-2022-09-30</t>
  </si>
  <si>
    <t>420-2022-12-31</t>
  </si>
  <si>
    <t>420-2023-03-31</t>
  </si>
  <si>
    <t>420-2025-03-31</t>
  </si>
  <si>
    <t>420-2025-06-30</t>
  </si>
  <si>
    <t>420-2025-09-30</t>
  </si>
  <si>
    <t>420-2025-12-31</t>
  </si>
  <si>
    <t>422-2025-06-30</t>
  </si>
  <si>
    <t>422-2025-12-31</t>
  </si>
  <si>
    <t>423-2025-12-31</t>
  </si>
  <si>
    <t>Conocimiento espontáneo</t>
  </si>
  <si>
    <t>424-2025-12-31</t>
  </si>
  <si>
    <t>427-2021-06-30</t>
  </si>
  <si>
    <t>427-2021-12-31</t>
  </si>
  <si>
    <t>427-2022-06-30</t>
  </si>
  <si>
    <t>427-2022-12-31</t>
  </si>
  <si>
    <t>427-2025-12-31</t>
  </si>
  <si>
    <t>428-2021-06-30</t>
  </si>
  <si>
    <t>428-2021-12-31</t>
  </si>
  <si>
    <t>428-2022-06-30</t>
  </si>
  <si>
    <t>428-2022-12-31</t>
  </si>
  <si>
    <t>428-2025-12-31</t>
  </si>
  <si>
    <t>429-2022-06-30</t>
  </si>
  <si>
    <t>429-2022-12-31</t>
  </si>
  <si>
    <t>429-2025-12-31</t>
  </si>
  <si>
    <t>430-2022-03-31</t>
  </si>
  <si>
    <t>430-2022-06-30</t>
  </si>
  <si>
    <t>430-2022-09-30</t>
  </si>
  <si>
    <t>430-2022-11-30</t>
  </si>
  <si>
    <t>430-2025-12-31</t>
  </si>
  <si>
    <t>431-2025-09-30</t>
  </si>
  <si>
    <t>431-2025-12-31</t>
  </si>
  <si>
    <t>432-2022-02-28</t>
  </si>
  <si>
    <t>432-2022-03-31</t>
  </si>
  <si>
    <t>432-2022-04-30</t>
  </si>
  <si>
    <t>432-2022-06-30</t>
  </si>
  <si>
    <t>432-2022-08-31</t>
  </si>
  <si>
    <t>432-2022-09-30</t>
  </si>
  <si>
    <t>432-2022-12-31</t>
  </si>
  <si>
    <t>432-2023-02-28</t>
  </si>
  <si>
    <t>432-2023-03-31</t>
  </si>
  <si>
    <t>432-2023-04-30</t>
  </si>
  <si>
    <t>432-2023-06-30</t>
  </si>
  <si>
    <t>432-2025-09-30</t>
  </si>
  <si>
    <t>432-2025-12-31</t>
  </si>
  <si>
    <t>433-2022-06-30</t>
  </si>
  <si>
    <t>433-2025-12-31</t>
  </si>
  <si>
    <t>434-2021-01-31</t>
  </si>
  <si>
    <t>434-2021-02-28</t>
  </si>
  <si>
    <t>434-2021-03-31</t>
  </si>
  <si>
    <t>434-2021-04-30</t>
  </si>
  <si>
    <t>434-2021-05-31</t>
  </si>
  <si>
    <t>434-2021-07-31</t>
  </si>
  <si>
    <t>434-2021-08-31</t>
  </si>
  <si>
    <t>434-2021-09-30</t>
  </si>
  <si>
    <t>434-2021-10-31</t>
  </si>
  <si>
    <t>434-2021-11-30</t>
  </si>
  <si>
    <t>434-2021-12-31</t>
  </si>
  <si>
    <t>434-2022-01-31</t>
  </si>
  <si>
    <t>434-2022-02-28</t>
  </si>
  <si>
    <t>434-2022-03-31</t>
  </si>
  <si>
    <t>434-2022-04-30</t>
  </si>
  <si>
    <t>434-2022-05-31</t>
  </si>
  <si>
    <t>434-2022-06-30</t>
  </si>
  <si>
    <t>434-2022-07-31</t>
  </si>
  <si>
    <t>434-2022-08-31</t>
  </si>
  <si>
    <t>434-2022-09-30</t>
  </si>
  <si>
    <t>434-2022-10-31</t>
  </si>
  <si>
    <t>434-2022-11-30</t>
  </si>
  <si>
    <t>434-2022-12-31</t>
  </si>
  <si>
    <t>434-2023-01-31</t>
  </si>
  <si>
    <t>434-2023-02-28</t>
  </si>
  <si>
    <t>434-2023-03-31</t>
  </si>
  <si>
    <t>434-2023-04-30</t>
  </si>
  <si>
    <t>434-2023-05-31</t>
  </si>
  <si>
    <t>434-2023-06-30</t>
  </si>
  <si>
    <t>434-2023-07-31</t>
  </si>
  <si>
    <t>434-2023-08-31</t>
  </si>
  <si>
    <t>434-2025-07-31</t>
  </si>
  <si>
    <t>434-2025-08-31</t>
  </si>
  <si>
    <t>434-2025-09-30</t>
  </si>
  <si>
    <t>434-2025-10-31</t>
  </si>
  <si>
    <t>434-2025-11-30</t>
  </si>
  <si>
    <t>435-2022-03-31</t>
  </si>
  <si>
    <t>435-2022-06-30</t>
  </si>
  <si>
    <t>435-2023-12-31</t>
  </si>
  <si>
    <t>435-2025-12-31</t>
  </si>
  <si>
    <t>436-2021-01-31</t>
  </si>
  <si>
    <t>436-2021-02-28</t>
  </si>
  <si>
    <t>436-2021-03-31</t>
  </si>
  <si>
    <t>436-2021-04-30</t>
  </si>
  <si>
    <t>436-2021-05-31</t>
  </si>
  <si>
    <t>436-2021-07-31</t>
  </si>
  <si>
    <t>436-2021-08-31</t>
  </si>
  <si>
    <t>436-2021-09-30</t>
  </si>
  <si>
    <t>436-2021-10-31</t>
  </si>
  <si>
    <t>436-2021-11-30</t>
  </si>
  <si>
    <t>436-2021-12-31</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</si>
  <si>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</si>
  <si>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</si>
  <si>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</si>
  <si>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</si>
  <si>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</si>
  <si>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</si>
  <si>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</si>
  <si>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</si>
  <si>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</si>
  <si>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</si>
  <si>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</si>
  <si>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</si>
  <si>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</si>
  <si>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</si>
  <si>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</si>
  <si>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</si>
  <si>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</si>
  <si>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</si>
  <si>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436-2025-09-30</t>
  </si>
  <si>
    <t>436-2025-10-31</t>
  </si>
  <si>
    <t>436-2025-11-30</t>
  </si>
  <si>
    <t>436-2025-12-31</t>
  </si>
  <si>
    <t>437-2025-12-31</t>
  </si>
  <si>
    <t>439-2021-06-30</t>
  </si>
  <si>
    <t>439-2021-12-31</t>
  </si>
  <si>
    <t>439-2022-03-31</t>
  </si>
  <si>
    <t>439-2022-06-30</t>
  </si>
  <si>
    <t>439-2022-09-30</t>
  </si>
  <si>
    <t>439-2022-11-30</t>
  </si>
  <si>
    <t>439-2022-12-31</t>
  </si>
  <si>
    <t>439-2023-01-31</t>
  </si>
  <si>
    <t>439-2023-03-31</t>
  </si>
  <si>
    <t>439-2023-04-30</t>
  </si>
  <si>
    <t>439-2023-05-31</t>
  </si>
  <si>
    <t>439-2023-06-30</t>
  </si>
  <si>
    <t>439-2025-12-31</t>
  </si>
  <si>
    <t>440-2022-03-31</t>
  </si>
  <si>
    <t>440-2022-06-30</t>
  </si>
  <si>
    <t>440-2022-09-30</t>
  </si>
  <si>
    <t>440-2022-11-30</t>
  </si>
  <si>
    <t>440-2022-12-31</t>
  </si>
  <si>
    <t>440-2023-01-31</t>
  </si>
  <si>
    <t>440-2023-03-31</t>
  </si>
  <si>
    <t>440-2023-04-30</t>
  </si>
  <si>
    <t>440-2023-05-31</t>
  </si>
  <si>
    <t>440-2023-06-30</t>
  </si>
  <si>
    <t>440-2025-12-31</t>
  </si>
  <si>
    <t>444-2025-12-31</t>
  </si>
  <si>
    <t>445-2025-06-30</t>
  </si>
  <si>
    <t>445-2025-12-31</t>
  </si>
  <si>
    <t>447-2025-12-31</t>
  </si>
  <si>
    <t>448-2025-12-31</t>
  </si>
  <si>
    <t>% de publicaciones con sentimiento positivo</t>
  </si>
  <si>
    <t>451-2025-12-31</t>
  </si>
  <si>
    <t>452-2024-06-30</t>
  </si>
  <si>
    <t>452-2025-06-30</t>
  </si>
  <si>
    <t>452-2025-12-31</t>
  </si>
  <si>
    <t>453-2025-09-30</t>
  </si>
  <si>
    <t>453-2025-12-31</t>
  </si>
  <si>
    <t>455-2025-03-31</t>
  </si>
  <si>
    <t>455-2025-09-30</t>
  </si>
  <si>
    <t>455-2025-12-31</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</si>
  <si>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</si>
  <si>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</si>
  <si>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</si>
  <si>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</si>
  <si>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</si>
  <si>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</si>
  <si>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</si>
  <si>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</si>
  <si>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</si>
  <si>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</si>
  <si>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</si>
  <si>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</si>
  <si>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</si>
  <si>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</si>
  <si>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</si>
  <si>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</si>
  <si>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</si>
  <si>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</si>
  <si>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</si>
  <si>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</si>
  <si>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456-2025-09-30</t>
  </si>
  <si>
    <t>456-2025-12-31</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</si>
  <si>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</si>
  <si>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</si>
  <si>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</si>
  <si>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</si>
  <si>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</si>
  <si>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</si>
  <si>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</si>
  <si>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</si>
  <si>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</si>
  <si>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</si>
  <si>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</si>
  <si>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</si>
  <si>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</si>
  <si>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</si>
  <si>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</si>
  <si>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</si>
  <si>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</si>
  <si>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</si>
  <si>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</si>
  <si>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457-2024-09-30</t>
  </si>
  <si>
    <t>457-2025-09-30</t>
  </si>
  <si>
    <t>457-2025-12-31</t>
  </si>
  <si>
    <t>460-2025-12-31</t>
  </si>
  <si>
    <t>466-2025-12-31</t>
  </si>
  <si>
    <t>467-2025-12-31</t>
  </si>
  <si>
    <t>468-2025-12-31</t>
  </si>
  <si>
    <t>469-2022-02-28</t>
  </si>
  <si>
    <t>469-2022-03-31</t>
  </si>
  <si>
    <t>469-2022-04-30</t>
  </si>
  <si>
    <t>469-2022-06-30</t>
  </si>
  <si>
    <t>469-2022-08-31</t>
  </si>
  <si>
    <t>469-2022-09-30</t>
  </si>
  <si>
    <t>469-2022-12-31</t>
  </si>
  <si>
    <t>469-2023-02-28</t>
  </si>
  <si>
    <t>469-2023-03-31</t>
  </si>
  <si>
    <t>469-2023-04-30</t>
  </si>
  <si>
    <t>469-2023-08-31</t>
  </si>
  <si>
    <t>469-2023-09-30</t>
  </si>
  <si>
    <t>469-2023-10-31</t>
  </si>
  <si>
    <t>469-2025-03-31</t>
  </si>
  <si>
    <t>469-2025-06-30</t>
  </si>
  <si>
    <t>469-2025-09-30</t>
  </si>
  <si>
    <t>469-2025-12-31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</si>
  <si>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</si>
  <si>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</si>
  <si>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</si>
  <si>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</si>
  <si>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</si>
  <si>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</si>
  <si>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</si>
  <si>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</si>
  <si>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</si>
  <si>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</si>
  <si>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</si>
  <si>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</si>
  <si>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</si>
  <si>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</si>
  <si>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470-2025-03-31</t>
  </si>
  <si>
    <t>470-2025-06-30</t>
  </si>
  <si>
    <t>470-2025-09-30</t>
  </si>
  <si>
    <t>470-2025-12-31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</si>
  <si>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</si>
  <si>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</si>
  <si>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</si>
  <si>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</si>
  <si>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</si>
  <si>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</si>
  <si>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</si>
  <si>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</si>
  <si>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</si>
  <si>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</si>
  <si>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</si>
  <si>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</si>
  <si>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</si>
  <si>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</si>
  <si>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</si>
  <si>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471-2025-03-31</t>
  </si>
  <si>
    <t>471-2025-06-30</t>
  </si>
  <si>
    <t>471-2025-09-30</t>
  </si>
  <si>
    <t>471-2025-12-31</t>
  </si>
  <si>
    <t>473-2022-03-31</t>
  </si>
  <si>
    <t>473-2022-09-30</t>
  </si>
  <si>
    <t>473-2022-11-30</t>
  </si>
  <si>
    <t>473-2023-01-31</t>
  </si>
  <si>
    <t>473-2023-03-31</t>
  </si>
  <si>
    <t>473-2023-04-30</t>
  </si>
  <si>
    <t>473-2023-05-31</t>
  </si>
  <si>
    <t>473-2023-07-31</t>
  </si>
  <si>
    <t>473-2023-08-31</t>
  </si>
  <si>
    <t>473-2023-09-30</t>
  </si>
  <si>
    <t>473-2023-10-31</t>
  </si>
  <si>
    <t>473-2023-11-30</t>
  </si>
  <si>
    <t>473-2025-12-31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</si>
  <si>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</si>
  <si>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</si>
  <si>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</si>
  <si>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</si>
  <si>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</si>
  <si>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</si>
  <si>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</si>
  <si>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</si>
  <si>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</si>
  <si>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</si>
  <si>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</si>
  <si>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</si>
  <si>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</si>
  <si>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</si>
  <si>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</si>
  <si>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</si>
  <si>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</si>
  <si>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</si>
  <si>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475-2024-06-30</t>
  </si>
  <si>
    <t>475-2025-06-30</t>
  </si>
  <si>
    <t>475-2025-12-31</t>
  </si>
  <si>
    <t>476-2022-03-31</t>
  </si>
  <si>
    <t>476-2022-09-30</t>
  </si>
  <si>
    <t>476-2022-11-30</t>
  </si>
  <si>
    <t>476-2023-01-31</t>
  </si>
  <si>
    <t>476-2023-03-31</t>
  </si>
  <si>
    <t>476-2023-04-30</t>
  </si>
  <si>
    <t>476-2023-05-31</t>
  </si>
  <si>
    <t>476-2023-07-31</t>
  </si>
  <si>
    <t>476-2023-08-31</t>
  </si>
  <si>
    <t>476-2023-09-30</t>
  </si>
  <si>
    <t>476-2023-10-31</t>
  </si>
  <si>
    <t>476-2023-11-30</t>
  </si>
  <si>
    <t>476-2025-12-31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</si>
  <si>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</si>
  <si>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</si>
  <si>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</si>
  <si>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</si>
  <si>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</si>
  <si>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</si>
  <si>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</si>
  <si>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</si>
  <si>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</si>
  <si>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</si>
  <si>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</si>
  <si>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</si>
  <si>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</si>
  <si>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</si>
  <si>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</si>
  <si>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</si>
  <si>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478-2021-06-30</t>
  </si>
  <si>
    <t>478-2021-12-31</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</si>
  <si>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</si>
  <si>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</si>
  <si>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</si>
  <si>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</si>
  <si>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</si>
  <si>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</si>
  <si>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</si>
  <si>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</si>
  <si>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</si>
  <si>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</si>
  <si>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</si>
  <si>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</si>
  <si>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</si>
  <si>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</si>
  <si>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</si>
  <si>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</si>
  <si>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</si>
  <si>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479-2021-06-30</t>
  </si>
  <si>
    <t>479-2021-12-31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</si>
  <si>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</si>
  <si>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</si>
  <si>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</si>
  <si>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</si>
  <si>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</si>
  <si>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</si>
  <si>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</si>
  <si>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</si>
  <si>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</si>
  <si>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</si>
  <si>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</si>
  <si>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</si>
  <si>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</si>
  <si>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</si>
  <si>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</si>
  <si>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</si>
  <si>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</si>
  <si>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</si>
  <si>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</si>
  <si>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</si>
  <si>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</si>
  <si>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</si>
  <si>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</si>
  <si>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</si>
  <si>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</si>
  <si>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</si>
  <si>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</si>
  <si>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</si>
  <si>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</si>
  <si>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</si>
  <si>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</si>
  <si>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</si>
  <si>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481-2024-12-31</t>
  </si>
  <si>
    <t>481-2025-06-30</t>
  </si>
  <si>
    <t>481-2025-12-31</t>
  </si>
  <si>
    <t>484-2025-09-30</t>
  </si>
  <si>
    <t>484-2025-12-31</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</si>
  <si>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</si>
  <si>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</si>
  <si>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</si>
  <si>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</si>
  <si>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</si>
  <si>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</si>
  <si>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</si>
  <si>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</si>
  <si>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</si>
  <si>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</si>
  <si>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</si>
  <si>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</si>
  <si>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</si>
  <si>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</si>
  <si>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</si>
  <si>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</si>
  <si>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</si>
  <si>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</si>
  <si>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</si>
  <si>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</si>
  <si>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</si>
  <si>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</si>
  <si>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</si>
  <si>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</si>
  <si>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</si>
  <si>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</si>
  <si>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</si>
  <si>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</si>
  <si>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</si>
  <si>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</si>
  <si>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</si>
  <si>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485-2025-09-30</t>
  </si>
  <si>
    <t>485-2025-10-31</t>
  </si>
  <si>
    <t>485-2025-11-30</t>
  </si>
  <si>
    <t>-</t>
  </si>
  <si>
    <t>485-2025-12-31</t>
  </si>
  <si>
    <t>486-2025-06-30</t>
  </si>
  <si>
    <t>486-2025-12-31</t>
  </si>
  <si>
    <t>Número Impactados Talleres de formación</t>
  </si>
  <si>
    <t>487-2025-12-31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</si>
  <si>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</si>
  <si>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</si>
  <si>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</si>
  <si>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</si>
  <si>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</si>
  <si>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</si>
  <si>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</si>
  <si>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</si>
  <si>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</si>
  <si>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</si>
  <si>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</si>
  <si>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</si>
  <si>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</si>
  <si>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</si>
  <si>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</si>
  <si>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</si>
  <si>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</si>
  <si>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</si>
  <si>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</si>
  <si>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</si>
  <si>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</si>
  <si>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</si>
  <si>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</si>
  <si>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</si>
  <si>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</si>
  <si>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</si>
  <si>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</si>
  <si>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</si>
  <si>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</si>
  <si>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</si>
  <si>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</si>
  <si>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</si>
  <si>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</si>
  <si>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488-2025-03-31</t>
  </si>
  <si>
    <t>488-2025-09-30</t>
  </si>
  <si>
    <t>488-2025-10-31</t>
  </si>
  <si>
    <t>488-2025-11-30</t>
  </si>
  <si>
    <t>488-2025-12-31</t>
  </si>
  <si>
    <t>490-2025-12-31</t>
  </si>
  <si>
    <t>491-2025-12-31</t>
  </si>
  <si>
    <t>492-2025-12-31</t>
  </si>
  <si>
    <t>493-2025-12-31</t>
  </si>
  <si>
    <t>494-2025-12-31</t>
  </si>
  <si>
    <t>495-2025-12-31</t>
  </si>
  <si>
    <t>496-2025-12-31</t>
  </si>
  <si>
    <t>498-2025-12-31</t>
  </si>
  <si>
    <t>499-2025-12-31</t>
  </si>
  <si>
    <t>500-2025-12-31</t>
  </si>
  <si>
    <t>501-2025-12-31</t>
  </si>
  <si>
    <t>502-2025-12-31</t>
  </si>
  <si>
    <t>503-2025-12-31</t>
  </si>
  <si>
    <t>504-2025-12-31</t>
  </si>
  <si>
    <t>505-2025-12-31</t>
  </si>
  <si>
    <t>506-2025-06-30</t>
  </si>
  <si>
    <t>506-2025-12-31</t>
  </si>
  <si>
    <t>507-2025-06-30</t>
  </si>
  <si>
    <t>507-2025-12-31</t>
  </si>
  <si>
    <t>508-2025-12-31</t>
  </si>
  <si>
    <t>Cumplimiento a cronograma de proyectos 2025</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</si>
  <si>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</si>
  <si>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</si>
  <si>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</si>
  <si>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</si>
  <si>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</si>
  <si>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</si>
  <si>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</si>
  <si>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</si>
  <si>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</si>
  <si>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</si>
  <si>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</si>
  <si>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</si>
  <si>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</si>
  <si>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</si>
  <si>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</si>
  <si>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</si>
  <si>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</si>
  <si>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</si>
  <si>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</si>
  <si>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</si>
  <si>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</si>
  <si>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</si>
  <si>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</si>
  <si>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</si>
  <si>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</si>
  <si>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</si>
  <si>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</si>
  <si>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</si>
  <si>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</si>
  <si>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</si>
  <si>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</si>
  <si>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</si>
  <si>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</si>
  <si>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</si>
  <si>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</si>
  <si>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</si>
  <si>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509-2025-01-31</t>
  </si>
  <si>
    <t>509-2025-02-28</t>
  </si>
  <si>
    <t>509-2025-03-31</t>
  </si>
  <si>
    <t>509-2025-04-30</t>
  </si>
  <si>
    <t>509-2025-05-31</t>
  </si>
  <si>
    <t>509-2025-06-30</t>
  </si>
  <si>
    <t>509-2025-07-31</t>
  </si>
  <si>
    <t>509-2025-08-31</t>
  </si>
  <si>
    <t>509-2025-09-30</t>
  </si>
  <si>
    <t>509-2025-11-30</t>
  </si>
  <si>
    <t>509-2025-12-31</t>
  </si>
  <si>
    <t>Frecuencia de incidentes de riesgos</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</si>
  <si>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</si>
  <si>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</si>
  <si>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</si>
  <si>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</si>
  <si>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</si>
  <si>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</si>
  <si>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</si>
  <si>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</si>
  <si>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</si>
  <si>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</si>
  <si>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</si>
  <si>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</si>
  <si>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</si>
  <si>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</si>
  <si>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</si>
  <si>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</si>
  <si>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</si>
  <si>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</si>
  <si>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</si>
  <si>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510-2025-03-31</t>
  </si>
  <si>
    <t>510-2025-06-30</t>
  </si>
  <si>
    <t>510-2025-09-30</t>
  </si>
  <si>
    <t>510-2025-12-31</t>
  </si>
  <si>
    <t>Eficacia de controles</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</si>
  <si>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</si>
  <si>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</si>
  <si>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</si>
  <si>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</si>
  <si>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</si>
  <si>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</si>
  <si>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</si>
  <si>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</si>
  <si>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</si>
  <si>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</si>
  <si>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</si>
  <si>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</si>
  <si>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</si>
  <si>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</si>
  <si>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</si>
  <si>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</si>
  <si>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</si>
  <si>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</si>
  <si>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</si>
  <si>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</si>
  <si>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511-2025-03-31</t>
  </si>
  <si>
    <t>511-2025-06-30</t>
  </si>
  <si>
    <t>511-2025-09-30</t>
  </si>
  <si>
    <t>511-2025-12-31</t>
  </si>
  <si>
    <t>Nivel de cumplimiento del plan de seguimiento a controles</t>
  </si>
  <si>
    <t>513-2025-03-31</t>
  </si>
  <si>
    <t>513-2025-06-30</t>
  </si>
  <si>
    <t>513-2025-09-30</t>
  </si>
  <si>
    <t>513-2025-12-31</t>
  </si>
  <si>
    <t>Respuesta ante nuevas necesidades de control</t>
  </si>
  <si>
    <t>514-2025-06-30</t>
  </si>
  <si>
    <t>514-2025-12-31</t>
  </si>
  <si>
    <t>Porcentaje de procesos de control implementados</t>
  </si>
  <si>
    <t>515-2025-12-31</t>
  </si>
  <si>
    <t>Porcentaje de colaboradores formados en ciberseguridad</t>
  </si>
  <si>
    <t>516-2025-12-31</t>
  </si>
  <si>
    <t>518-2025-09-30</t>
  </si>
  <si>
    <t>518-2025-12-31</t>
  </si>
  <si>
    <t>% de publicaciones con sentimiento neutro o negativo</t>
  </si>
  <si>
    <t>519-2022-06-30</t>
  </si>
  <si>
    <t>519-2022-09-30</t>
  </si>
  <si>
    <t>519-2022-11-30</t>
  </si>
  <si>
    <t>519-2022-12-31</t>
  </si>
  <si>
    <t>519-2023-06-30</t>
  </si>
  <si>
    <t>519-2023-10-31</t>
  </si>
  <si>
    <t>519-2023-12-31</t>
  </si>
  <si>
    <t>519-2024-06-30</t>
  </si>
  <si>
    <t>519-2024-08-31</t>
  </si>
  <si>
    <t>519-2024-12-31</t>
  </si>
  <si>
    <t>519-2025-06-30</t>
  </si>
  <si>
    <t>519-2025-12-31</t>
  </si>
  <si>
    <t>Asignaturas o modulos con mecanismos de evaluación implementados</t>
  </si>
  <si>
    <t>522-2025-12-31</t>
  </si>
  <si>
    <t>523-2022-06-30</t>
  </si>
  <si>
    <t>523-2022-09-30</t>
  </si>
  <si>
    <t>523-2022-11-30</t>
  </si>
  <si>
    <t>523-2022-12-31</t>
  </si>
  <si>
    <t>523-2023-06-30</t>
  </si>
  <si>
    <t>523-2023-10-31</t>
  </si>
  <si>
    <t>523-2023-12-31</t>
  </si>
  <si>
    <t>523-2024-06-30</t>
  </si>
  <si>
    <t>523-2024-08-31</t>
  </si>
  <si>
    <t>523-2024-12-31</t>
  </si>
  <si>
    <t>523-2025-06-30</t>
  </si>
  <si>
    <t>523-2025-12-31</t>
  </si>
  <si>
    <t>524-2022-06-30</t>
  </si>
  <si>
    <t>524-2022-09-30</t>
  </si>
  <si>
    <t>524-2022-11-30</t>
  </si>
  <si>
    <t>524-2022-12-31</t>
  </si>
  <si>
    <t>524-2023-06-30</t>
  </si>
  <si>
    <t>524-2023-10-31</t>
  </si>
  <si>
    <t>524-2023-12-31</t>
  </si>
  <si>
    <t>524-2024-06-30</t>
  </si>
  <si>
    <t>524-2024-12-31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</si>
  <si>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</si>
  <si>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</si>
  <si>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</si>
  <si>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</si>
  <si>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</si>
  <si>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</si>
  <si>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</si>
  <si>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</si>
  <si>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</si>
  <si>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528-2025-12-31</t>
  </si>
  <si>
    <t>Oportunidad en la solución de solicitudes de infraestructura</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</si>
  <si>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</si>
  <si>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</si>
  <si>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</si>
  <si>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</si>
  <si>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</si>
  <si>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</si>
  <si>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</si>
  <si>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</si>
  <si>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</si>
  <si>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</si>
  <si>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</si>
  <si>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</si>
  <si>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</si>
  <si>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</si>
  <si>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</si>
  <si>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</si>
  <si>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</si>
  <si>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</si>
  <si>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</si>
  <si>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529-2025-09-30</t>
  </si>
  <si>
    <t>529-2025-12-31</t>
  </si>
  <si>
    <t>Índice de Cumplimiento del Sprint</t>
  </si>
  <si>
    <t>530-2025-12-31</t>
  </si>
  <si>
    <t>Eficiencia de capacidad instalada</t>
  </si>
  <si>
    <t>531-2025-12-31</t>
  </si>
  <si>
    <t>Actividades de Cooperación en Internacionalización</t>
  </si>
  <si>
    <t>532-2022-06-30</t>
  </si>
  <si>
    <t>532-2022-09-30</t>
  </si>
  <si>
    <t>532-2022-11-30</t>
  </si>
  <si>
    <t>532-2022-12-31</t>
  </si>
  <si>
    <t>532-2023-06-30</t>
  </si>
  <si>
    <t>532-2023-12-31</t>
  </si>
  <si>
    <t>532-2024-06-30</t>
  </si>
  <si>
    <t>532-2024-12-31</t>
  </si>
  <si>
    <t>532-2025-06-30</t>
  </si>
  <si>
    <t>532-2025-12-31</t>
  </si>
  <si>
    <t>Participación de estudiantes externos invitados a actividades de cooperación nacional e internacional</t>
  </si>
  <si>
    <t>533-2022-06-30</t>
  </si>
  <si>
    <t>533-2022-09-30</t>
  </si>
  <si>
    <t>533-2022-11-30</t>
  </si>
  <si>
    <t>533-2022-12-31</t>
  </si>
  <si>
    <t>533-2023-06-30</t>
  </si>
  <si>
    <t>533-2023-10-31</t>
  </si>
  <si>
    <t>533-2023-12-31</t>
  </si>
  <si>
    <t>533-2024-06-30</t>
  </si>
  <si>
    <t>533-2024-12-31</t>
  </si>
  <si>
    <t>533-2025-06-30</t>
  </si>
  <si>
    <t>533-2025-12-31</t>
  </si>
  <si>
    <t>Participación de estudiantes POLI en actividades de cooperación nacional e internacional</t>
  </si>
  <si>
    <t>534-2022-06-30</t>
  </si>
  <si>
    <t>534-2022-09-30</t>
  </si>
  <si>
    <t>534-2022-11-30</t>
  </si>
  <si>
    <t>534-2022-12-31</t>
  </si>
  <si>
    <t>534-2023-06-30</t>
  </si>
  <si>
    <t>534-2023-10-31</t>
  </si>
  <si>
    <t>534-2023-12-31</t>
  </si>
  <si>
    <t>534-2024-06-30</t>
  </si>
  <si>
    <t>534-2024-12-31</t>
  </si>
  <si>
    <t>534-2025-06-30</t>
  </si>
  <si>
    <t>534-2025-12-31</t>
  </si>
  <si>
    <t>Participación de profesores externos invitados a actividades de cooperación nacional e internacional</t>
  </si>
  <si>
    <t>535-2022-06-30</t>
  </si>
  <si>
    <t>535-2022-09-30</t>
  </si>
  <si>
    <t>535-2022-11-30</t>
  </si>
  <si>
    <t>535-2022-12-31</t>
  </si>
  <si>
    <t>535-2023-06-30</t>
  </si>
  <si>
    <t>535-2023-10-31</t>
  </si>
  <si>
    <t>535-2023-12-31</t>
  </si>
  <si>
    <t>535-2024-06-30</t>
  </si>
  <si>
    <t>535-2024-12-31</t>
  </si>
  <si>
    <t>535-2025-06-30</t>
  </si>
  <si>
    <t>535-2025-12-31</t>
  </si>
  <si>
    <t>Participación de profesores POLI en actividades de cooperación nacional e internacional</t>
  </si>
  <si>
    <t>536-2022-06-30</t>
  </si>
  <si>
    <t>536-2022-09-30</t>
  </si>
  <si>
    <t>536-2022-11-30</t>
  </si>
  <si>
    <t>536-2022-12-31</t>
  </si>
  <si>
    <t>536-2023-06-30</t>
  </si>
  <si>
    <t>536-2023-10-31</t>
  </si>
  <si>
    <t>536-2023-12-31</t>
  </si>
  <si>
    <t>536-2024-06-30</t>
  </si>
  <si>
    <t>536-2024-12-31</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</si>
  <si>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</si>
  <si>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</si>
  <si>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</si>
  <si>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</si>
  <si>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</si>
  <si>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</si>
  <si>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</si>
  <si>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</si>
  <si>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</si>
  <si>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Nivel de Calidad de los Datos Cargados al SNIES</t>
  </si>
  <si>
    <t>540-2025-06-30</t>
  </si>
  <si>
    <t>540-2025-12-31</t>
  </si>
  <si>
    <t>Participación de graduados en actividades de empleabilidad y relacionamiento</t>
  </si>
  <si>
    <t>541-2025-12-31</t>
  </si>
  <si>
    <t>Tasa de cotización del graduado - Metrica</t>
  </si>
  <si>
    <t>542-2022-02-28</t>
  </si>
  <si>
    <t>542-2022-03-31</t>
  </si>
  <si>
    <t>542-2022-04-30</t>
  </si>
  <si>
    <t>542-2022-06-30</t>
  </si>
  <si>
    <t>542-2022-09-30</t>
  </si>
  <si>
    <t>542-2022-12-31</t>
  </si>
  <si>
    <t>542-2023-09-30</t>
  </si>
  <si>
    <t>542-2023-12-31</t>
  </si>
  <si>
    <t>542-2024-12-31</t>
  </si>
  <si>
    <t>542-2025-12-31</t>
  </si>
  <si>
    <t>Tasa de interacción por usuario</t>
  </si>
  <si>
    <t>543-2022-06-30</t>
  </si>
  <si>
    <t>543-2022-09-30</t>
  </si>
  <si>
    <t>543-2022-11-30</t>
  </si>
  <si>
    <t>543-2022-12-31</t>
  </si>
  <si>
    <t>543-2023-06-30</t>
  </si>
  <si>
    <t>543-2023-10-31</t>
  </si>
  <si>
    <t>543-2023-12-31</t>
  </si>
  <si>
    <t>543-2024-06-30</t>
  </si>
  <si>
    <t>543-2024-12-31</t>
  </si>
  <si>
    <t>543-2025-06-30</t>
  </si>
  <si>
    <t>Producción de ambientes inmersivos LEI</t>
  </si>
  <si>
    <t>544-2022-06-30</t>
  </si>
  <si>
    <t>544-2022-09-30</t>
  </si>
  <si>
    <t>544-2022-11-30</t>
  </si>
  <si>
    <t>544-2022-12-31</t>
  </si>
  <si>
    <t>544-2023-06-30</t>
  </si>
  <si>
    <t>544-2023-10-31</t>
  </si>
  <si>
    <t>544-2023-12-31</t>
  </si>
  <si>
    <t>544-2024-06-30</t>
  </si>
  <si>
    <t>544-2024-12-31</t>
  </si>
  <si>
    <t>544-2025-06-30</t>
  </si>
  <si>
    <t>544-2025-12-31</t>
  </si>
  <si>
    <t>Tasa de participación de graduados en instrumentos de seguimiento (M0, M1, M5)</t>
  </si>
  <si>
    <t>546-2022-02-28</t>
  </si>
  <si>
    <t>546-2022-03-31</t>
  </si>
  <si>
    <t>546-2022-04-30</t>
  </si>
  <si>
    <t>546-2022-06-30</t>
  </si>
  <si>
    <t>546-2022-09-30</t>
  </si>
  <si>
    <t>546-2022-12-31</t>
  </si>
  <si>
    <t>546-2023-02-28</t>
  </si>
  <si>
    <t>546-2023-09-30</t>
  </si>
  <si>
    <t>546-2023-10-31</t>
  </si>
  <si>
    <t>546-2023-12-31</t>
  </si>
  <si>
    <t>546-2024-12-31</t>
  </si>
  <si>
    <t>546-2025-12-31</t>
  </si>
  <si>
    <t>Nivel de satisfacción del graduado con la institución</t>
  </si>
  <si>
    <t>547-2025-12-31</t>
  </si>
  <si>
    <t>Nivel de satisfacción con las actividades de formación</t>
  </si>
  <si>
    <t>550-2025-06-30</t>
  </si>
  <si>
    <t>550-2025-12-31</t>
  </si>
  <si>
    <t>Evaluación del desempeño de los mentores</t>
  </si>
  <si>
    <t>551-2024-12-31</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</si>
  <si>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</si>
  <si>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</si>
  <si>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</si>
  <si>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</si>
  <si>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</si>
  <si>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</si>
  <si>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</si>
  <si>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</si>
  <si>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</si>
  <si>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</si>
  <si>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</si>
  <si>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</si>
  <si>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</si>
  <si>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68-2021-06-30</t>
  </si>
  <si>
    <t>68-2021-12-31</t>
  </si>
  <si>
    <t>68-2022-06-30</t>
  </si>
  <si>
    <t>68-2022-12-31</t>
  </si>
  <si>
    <t>68-2025-06-30</t>
  </si>
  <si>
    <t>69-2021-03-31</t>
  </si>
  <si>
    <t>69-2021-06-30</t>
  </si>
  <si>
    <t>69-2021-09-30</t>
  </si>
  <si>
    <t>69-2021-12-31</t>
  </si>
  <si>
    <t>69-2022-03-31</t>
  </si>
  <si>
    <t>69-2022-06-30</t>
  </si>
  <si>
    <t>69-2022-09-30</t>
  </si>
  <si>
    <t>69-2022-12-31</t>
  </si>
  <si>
    <t>69-2025-03-31</t>
  </si>
  <si>
    <t>69-2025-06-30</t>
  </si>
  <si>
    <t>69-2025-09-30</t>
  </si>
  <si>
    <t>69-2025-12-31</t>
  </si>
  <si>
    <t>73-2021-06-30</t>
  </si>
  <si>
    <t>73-2021-12-31</t>
  </si>
  <si>
    <t>73-2022-06-30</t>
  </si>
  <si>
    <t>73-2022-12-31</t>
  </si>
  <si>
    <t>73-2025-06-30</t>
  </si>
  <si>
    <t>73-2025-12-31</t>
  </si>
  <si>
    <t>74-2021-06-30</t>
  </si>
  <si>
    <t>74-2021-12-31</t>
  </si>
  <si>
    <t>74-2022-06-30</t>
  </si>
  <si>
    <t>74-2022-12-31</t>
  </si>
  <si>
    <t>74-2025-06-30</t>
  </si>
  <si>
    <t>74-2025-12-31</t>
  </si>
  <si>
    <t>77-2021-01-31</t>
  </si>
  <si>
    <t>77-2021-02-28</t>
  </si>
  <si>
    <t>77-2021-03-31</t>
  </si>
  <si>
    <t>77-2021-04-30</t>
  </si>
  <si>
    <t>77-2021-05-31</t>
  </si>
  <si>
    <t>77-2021-06-30</t>
  </si>
  <si>
    <t>77-2021-07-31</t>
  </si>
  <si>
    <t>77-2021-08-31</t>
  </si>
  <si>
    <t>77-2021-09-30</t>
  </si>
  <si>
    <t>77-2021-10-31</t>
  </si>
  <si>
    <t>77-2021-11-30</t>
  </si>
  <si>
    <t>77-2021-12-31</t>
  </si>
  <si>
    <t>77-2025-07-31</t>
  </si>
  <si>
    <t>77-2025-08-31</t>
  </si>
  <si>
    <t>77-2025-09-30</t>
  </si>
  <si>
    <t>77-2025-10-31</t>
  </si>
  <si>
    <t>77-2025-11-30</t>
  </si>
  <si>
    <t>77-2025-12-31</t>
  </si>
  <si>
    <t>84-2021-12-31</t>
  </si>
  <si>
    <t>84-2022-12-31</t>
  </si>
  <si>
    <t>84-2025-12-31</t>
  </si>
  <si>
    <t>85-2021-12-31</t>
  </si>
  <si>
    <t>85-2022-12-31</t>
  </si>
  <si>
    <t>85-2025-12-31</t>
  </si>
  <si>
    <t>86-2021-06-30</t>
  </si>
  <si>
    <t>86-2021-12-31</t>
  </si>
  <si>
    <t>86-2022-06-30</t>
  </si>
  <si>
    <t>86-2022-12-31</t>
  </si>
  <si>
    <t>86-2025-12-31</t>
  </si>
  <si>
    <t>87-2021-12-31</t>
  </si>
  <si>
    <t>87-2022-12-31</t>
  </si>
  <si>
    <t>87-2024-12-31</t>
  </si>
  <si>
    <t>87-2025-12-31</t>
  </si>
  <si>
    <t>88-2021-12-31</t>
  </si>
  <si>
    <t>88-2022-12-31</t>
  </si>
  <si>
    <t>88-2025-12-31</t>
  </si>
  <si>
    <t>89-2021-12-31</t>
  </si>
  <si>
    <t>89-2022-12-31</t>
  </si>
  <si>
    <t>89-2025-12-31</t>
  </si>
  <si>
    <t>90-2021-12-31</t>
  </si>
  <si>
    <t>90-2022-12-31</t>
  </si>
  <si>
    <t>90-2025-12-31</t>
  </si>
  <si>
    <t>91-2021-12-31</t>
  </si>
  <si>
    <t>91-2022-12-31</t>
  </si>
  <si>
    <t>91-2025-12-31</t>
  </si>
  <si>
    <t>92-2021-12-31</t>
  </si>
  <si>
    <t>92-2022-12-31</t>
  </si>
  <si>
    <t>92-2025-12-31</t>
  </si>
  <si>
    <t>94-2021-12-31</t>
  </si>
  <si>
    <t>94-2022-12-31</t>
  </si>
  <si>
    <t>94-2025-12-31</t>
  </si>
  <si>
    <t>95-2021-06-30</t>
  </si>
  <si>
    <t>95-2021-12-31</t>
  </si>
  <si>
    <t>95-2022-06-30</t>
  </si>
  <si>
    <t>95-2022-12-31</t>
  </si>
  <si>
    <t>95-2025-12-31</t>
  </si>
  <si>
    <t>Periodo</t>
  </si>
  <si>
    <t>Acreditación Institucional Sede Bogotá - Fase II - Condiciones iniciales</t>
  </si>
  <si>
    <t>Creación del Instituto de Educación para el trabajo y el desarrollo humano- Fase I - Aprobaciones legales</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</si>
  <si>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</si>
  <si>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</si>
  <si>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</si>
  <si>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</si>
  <si>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</si>
  <si>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</si>
  <si>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</si>
  <si>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</si>
  <si>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</si>
  <si>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</si>
  <si>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</si>
  <si>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</si>
  <si>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</si>
  <si>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</si>
  <si>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</si>
  <si>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</si>
  <si>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</si>
  <si>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</si>
  <si>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</si>
  <si>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</si>
  <si>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virtual</t>
  </si>
  <si>
    <t>381-2023-06-30</t>
  </si>
  <si>
    <t>382-2023-06-30</t>
  </si>
  <si>
    <t>383-2023-06-30</t>
  </si>
  <si>
    <t>384-2023-06-30</t>
  </si>
  <si>
    <t>Generación de Residuos Peligroso Mensual</t>
  </si>
  <si>
    <t>Ser PRO Fase III</t>
  </si>
  <si>
    <t>14.1-2024-06-30</t>
  </si>
  <si>
    <t>14.1-2024-12-31</t>
  </si>
  <si>
    <t>14.2-2024-06-30</t>
  </si>
  <si>
    <t>14.2-2024-12-31</t>
  </si>
  <si>
    <t>14.3-2024-06-30</t>
  </si>
  <si>
    <t>14.3-2024-12-31</t>
  </si>
  <si>
    <t>14.4-2024-06-30</t>
  </si>
  <si>
    <t>14.4-2024-12-31</t>
  </si>
  <si>
    <t>466-2024-12-31</t>
  </si>
  <si>
    <t>111-2021-12-31</t>
  </si>
  <si>
    <t>111-2022-12-31</t>
  </si>
  <si>
    <t>122-2021-06-30</t>
  </si>
  <si>
    <t>148-2022-12-31</t>
  </si>
  <si>
    <t>214-2021-06-30</t>
  </si>
  <si>
    <t>224-2022-12-31</t>
  </si>
  <si>
    <t>227-2022-12-31</t>
  </si>
  <si>
    <t>228-2023-12-31</t>
  </si>
  <si>
    <t>275-2025-06-30</t>
  </si>
  <si>
    <t>276-2025-06-30</t>
  </si>
  <si>
    <t>334-2022-12-31</t>
  </si>
  <si>
    <t>344-2025-06-30</t>
  </si>
  <si>
    <t>358-2025-12-31</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</si>
  <si>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</si>
  <si>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</si>
  <si>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</si>
  <si>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</si>
  <si>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</si>
  <si>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</si>
  <si>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</si>
  <si>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</si>
  <si>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</si>
  <si>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</si>
  <si>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</si>
  <si>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</si>
  <si>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</si>
  <si>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</si>
  <si>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</si>
  <si>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</si>
  <si>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</si>
  <si>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456-2025-06-30</t>
  </si>
  <si>
    <t>457-2025-06-30</t>
  </si>
  <si>
    <t>466-2025-06-30</t>
  </si>
  <si>
    <t>467-2025-06-30</t>
  </si>
  <si>
    <t>468-2025-06-30</t>
  </si>
  <si>
    <t>469-2023-06-30</t>
  </si>
  <si>
    <t>469-2023-12-31</t>
  </si>
  <si>
    <t>485-2025-06-30</t>
  </si>
  <si>
    <t>488-2025-06-30</t>
  </si>
  <si>
    <t>Llave</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</si>
  <si>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</si>
  <si>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</si>
  <si>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</si>
  <si>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</si>
  <si>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</si>
  <si>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</si>
  <si>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</si>
  <si>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</si>
  <si>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</si>
  <si>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</si>
  <si>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</si>
  <si>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</si>
  <si>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</si>
  <si>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</si>
  <si>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</si>
  <si>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</si>
  <si>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</si>
  <si>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</si>
  <si>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</si>
  <si>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</si>
  <si>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</si>
  <si>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</si>
  <si>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</si>
  <si>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</si>
  <si>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</si>
  <si>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</si>
  <si>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</si>
  <si>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</si>
  <si>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</si>
  <si>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</si>
  <si>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</si>
  <si>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</si>
  <si>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</si>
  <si>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</si>
  <si>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</si>
  <si>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</si>
  <si>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</si>
  <si>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</si>
  <si>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</si>
  <si>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</si>
  <si>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</si>
  <si>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</si>
  <si>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</si>
  <si>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</si>
  <si>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</si>
  <si>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</si>
  <si>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</si>
  <si>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</si>
  <si>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</si>
  <si>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</si>
  <si>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Nivel de Satisfacción Servicios Prestados - Comunicaciones Internas</t>
  </si>
  <si>
    <t>Total Ingresos B2B</t>
  </si>
  <si>
    <t>Experiencia Institucional - Fase 1</t>
  </si>
  <si>
    <t xml:space="preserve">Creación del colegio de educación media virtual </t>
  </si>
  <si>
    <t>Stand by</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</si>
  <si>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</si>
  <si>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</si>
  <si>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</si>
  <si>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</si>
  <si>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</si>
  <si>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</si>
  <si>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</si>
  <si>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</si>
  <si>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</si>
  <si>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Reingenieria de aplicaciones</t>
  </si>
  <si>
    <t>SOPHIA Sistema de optimización y programación horaria institucional</t>
  </si>
  <si>
    <t>Proyecto de permanencia institucional</t>
  </si>
  <si>
    <t>Centro Gastronómico</t>
  </si>
  <si>
    <t>Redefinición de Modelo de seguimiento y acompañamiento al Graduado</t>
  </si>
  <si>
    <t>Titulación Autogestionada</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</si>
  <si>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</si>
  <si>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</si>
  <si>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</si>
  <si>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</si>
  <si>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</si>
  <si>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</si>
  <si>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</si>
  <si>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</si>
  <si>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</si>
  <si>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</si>
  <si>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</si>
  <si>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Cumplimiento Plan Anual Gerencia de planeación y gestión</t>
  </si>
  <si>
    <t>150-2023-10-31</t>
  </si>
  <si>
    <t>ND</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</si>
  <si>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</si>
  <si>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</si>
  <si>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</si>
  <si>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</si>
  <si>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</si>
  <si>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</si>
  <si>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</si>
  <si>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</si>
  <si>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</si>
  <si>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</si>
  <si>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</si>
  <si>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</si>
  <si>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</si>
  <si>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</si>
  <si>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</si>
  <si>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</si>
  <si>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</si>
  <si>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</si>
  <si>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</si>
  <si>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</si>
  <si>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</si>
  <si>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</si>
  <si>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</si>
  <si>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</si>
  <si>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</si>
  <si>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</si>
  <si>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</si>
  <si>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</si>
  <si>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</si>
  <si>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</si>
  <si>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</si>
  <si>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</si>
  <si>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</si>
  <si>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</si>
  <si>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</si>
  <si>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</si>
  <si>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</si>
  <si>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</si>
  <si>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</si>
  <si>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</si>
  <si>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</si>
  <si>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</si>
  <si>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</si>
  <si>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</si>
  <si>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</si>
  <si>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</si>
  <si>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</si>
  <si>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</si>
  <si>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</si>
  <si>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</si>
  <si>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</si>
  <si>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</si>
  <si>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</si>
  <si>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</si>
  <si>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</si>
  <si>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</si>
  <si>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</si>
  <si>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</si>
  <si>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</si>
  <si>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</si>
  <si>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</si>
  <si>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</si>
  <si>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</si>
  <si>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</si>
  <si>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</si>
  <si>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</si>
  <si>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</si>
  <si>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</si>
  <si>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</si>
  <si>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</si>
  <si>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</si>
  <si>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</si>
  <si>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</si>
  <si>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</si>
  <si>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</si>
  <si>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</si>
  <si>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</si>
  <si>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</si>
  <si>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</si>
  <si>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</si>
  <si>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</si>
  <si>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</si>
  <si>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</si>
  <si>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</si>
  <si>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</si>
  <si>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</si>
  <si>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</si>
  <si>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</si>
  <si>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</si>
  <si>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</si>
  <si>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</si>
  <si>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</si>
  <si>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</si>
  <si>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</si>
  <si>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</si>
  <si>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</si>
  <si>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</si>
  <si>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</si>
  <si>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</si>
  <si>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</si>
  <si>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</si>
  <si>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</si>
  <si>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</si>
  <si>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</si>
  <si>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</si>
  <si>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</si>
  <si>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</si>
  <si>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</si>
  <si>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</si>
  <si>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</si>
  <si>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</si>
  <si>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</si>
  <si>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</si>
  <si>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</si>
  <si>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</si>
  <si>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</si>
  <si>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</si>
  <si>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</si>
  <si>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</si>
  <si>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</si>
  <si>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</si>
  <si>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</si>
  <si>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</si>
  <si>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</si>
  <si>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</si>
  <si>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</si>
  <si>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</si>
  <si>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</si>
  <si>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</si>
  <si>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</si>
  <si>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</si>
  <si>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</si>
  <si>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</si>
  <si>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</si>
  <si>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</si>
  <si>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</si>
  <si>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</si>
  <si>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</si>
  <si>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</si>
  <si>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</si>
  <si>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</si>
  <si>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</si>
  <si>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</si>
  <si>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</si>
  <si>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</si>
  <si>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</si>
  <si>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</si>
  <si>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</si>
  <si>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</si>
  <si>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</si>
  <si>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</si>
  <si>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</si>
  <si>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</si>
  <si>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</si>
  <si>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</si>
  <si>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</si>
  <si>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</si>
  <si>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</si>
  <si>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</si>
  <si>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</si>
  <si>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</si>
  <si>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</si>
  <si>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</si>
  <si>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</si>
  <si>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</si>
  <si>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</si>
  <si>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</si>
  <si>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</si>
  <si>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222-2022-12-31</t>
  </si>
  <si>
    <t>226-2022-12-31</t>
  </si>
  <si>
    <t>Sede Bienestar - Medellín</t>
  </si>
  <si>
    <t>228-2022-12-31</t>
  </si>
  <si>
    <t>208-2023-01-31</t>
  </si>
  <si>
    <t>Sede Posgrado-Calle 85</t>
  </si>
  <si>
    <t>Consultorio Psicología - Medellin</t>
  </si>
  <si>
    <t>214-2023-01-31</t>
  </si>
  <si>
    <t>217-2023-01-31</t>
  </si>
  <si>
    <t>218-2023-01-31</t>
  </si>
  <si>
    <t>225-2023-01-31</t>
  </si>
  <si>
    <t>239-2023-01-31</t>
  </si>
  <si>
    <t>Planificación</t>
  </si>
  <si>
    <t>Ejecución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</si>
  <si>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</si>
  <si>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</si>
  <si>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</si>
  <si>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</si>
  <si>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</si>
  <si>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</si>
  <si>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</si>
  <si>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</si>
  <si>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</si>
  <si>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</si>
  <si>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</si>
  <si>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</si>
  <si>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</si>
  <si>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</si>
  <si>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</si>
  <si>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</si>
  <si>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</si>
  <si>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</si>
  <si>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</si>
  <si>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</si>
  <si>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</si>
  <si>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</si>
  <si>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</si>
  <si>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</si>
  <si>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</si>
  <si>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</si>
  <si>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</si>
  <si>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</si>
  <si>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</si>
  <si>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</si>
  <si>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</si>
  <si>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</si>
  <si>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</si>
  <si>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</si>
  <si>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</si>
  <si>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</si>
  <si>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</si>
  <si>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</si>
  <si>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</si>
  <si>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</si>
  <si>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</si>
  <si>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</si>
  <si>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</si>
  <si>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</si>
  <si>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</si>
  <si>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</si>
  <si>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</si>
  <si>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</si>
  <si>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</si>
  <si>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</si>
  <si>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</si>
  <si>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</si>
  <si>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</si>
  <si>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</si>
  <si>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</si>
  <si>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</si>
  <si>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</si>
  <si>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</si>
  <si>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</si>
  <si>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</si>
  <si>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</si>
  <si>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</si>
  <si>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</si>
  <si>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</si>
  <si>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</si>
  <si>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</si>
  <si>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</si>
  <si>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</si>
  <si>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</si>
  <si>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</si>
  <si>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</si>
  <si>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</si>
  <si>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</si>
  <si>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</si>
  <si>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</si>
  <si>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</si>
  <si>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</si>
  <si>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</si>
  <si>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</si>
  <si>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</si>
  <si>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</si>
  <si>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</si>
  <si>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</si>
  <si>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</si>
  <si>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</si>
  <si>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</si>
  <si>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</si>
  <si>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</si>
  <si>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</si>
  <si>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408-2023-06-30</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</si>
  <si>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</si>
  <si>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</si>
  <si>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</si>
  <si>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</si>
  <si>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</si>
  <si>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</si>
  <si>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</si>
  <si>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</si>
  <si>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</si>
  <si>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</si>
  <si>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</si>
  <si>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</si>
  <si>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435-2023-06-30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</si>
  <si>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</si>
  <si>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</si>
  <si>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</si>
  <si>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</si>
  <si>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</si>
  <si>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</si>
  <si>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</si>
  <si>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</si>
  <si>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</si>
  <si>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</si>
  <si>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</si>
  <si>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Expansión</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</si>
  <si>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</si>
  <si>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</si>
  <si>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</si>
  <si>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</si>
  <si>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</si>
  <si>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</si>
  <si>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</si>
  <si>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</si>
  <si>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</si>
  <si>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</si>
  <si>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</si>
  <si>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</si>
  <si>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</si>
  <si>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</si>
  <si>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</si>
  <si>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</si>
  <si>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</si>
  <si>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</si>
  <si>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</si>
  <si>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</si>
  <si>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</si>
  <si>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</si>
  <si>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</si>
  <si>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</si>
  <si>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</si>
  <si>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</si>
  <si>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</si>
  <si>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</si>
  <si>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</si>
  <si>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</si>
  <si>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</si>
  <si>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</si>
  <si>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</si>
  <si>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</si>
  <si>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</si>
  <si>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</si>
  <si>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</si>
  <si>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</si>
  <si>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</si>
  <si>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</si>
  <si>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</si>
  <si>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</si>
  <si>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</si>
  <si>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</si>
  <si>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</si>
  <si>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</si>
  <si>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</si>
  <si>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</si>
  <si>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</si>
  <si>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</si>
  <si>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</si>
  <si>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</si>
  <si>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</si>
  <si>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</si>
  <si>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</si>
  <si>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</si>
  <si>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</si>
  <si>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</si>
  <si>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</si>
  <si>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</si>
  <si>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</si>
  <si>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</si>
  <si>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</si>
  <si>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</si>
  <si>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</si>
  <si>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</si>
  <si>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</si>
  <si>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</si>
  <si>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</si>
  <si>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</si>
  <si>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</si>
  <si>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</si>
  <si>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</si>
  <si>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</si>
  <si>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</si>
  <si>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</si>
  <si>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</si>
  <si>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</si>
  <si>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</si>
  <si>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</si>
  <si>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</si>
  <si>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</si>
  <si>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</si>
  <si>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</si>
  <si>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</si>
  <si>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</si>
  <si>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</si>
  <si>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</si>
  <si>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</si>
  <si>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</si>
  <si>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</si>
  <si>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</si>
  <si>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</si>
  <si>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</si>
  <si>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</si>
  <si>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</si>
  <si>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</si>
  <si>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</si>
  <si>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</si>
  <si>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</si>
  <si>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</si>
  <si>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</si>
  <si>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</si>
  <si>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</si>
  <si>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</si>
  <si>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208-2023-12-31</t>
  </si>
  <si>
    <t>214-2023-12-31</t>
  </si>
  <si>
    <t>217-2023-12-31</t>
  </si>
  <si>
    <t>218-2023-12-31</t>
  </si>
  <si>
    <t>225-2023-12-31</t>
  </si>
  <si>
    <t>434-2023-12-31</t>
  </si>
  <si>
    <t>436-2023-12-31</t>
  </si>
  <si>
    <t>203-2023-12-31</t>
  </si>
  <si>
    <t>219-2023-12-31</t>
  </si>
  <si>
    <t>274-2023-12-31</t>
  </si>
  <si>
    <t>278-2023-12-31</t>
  </si>
  <si>
    <t>286-2023-12-31</t>
  </si>
  <si>
    <t>292-2023-12-31</t>
  </si>
  <si>
    <t>294-2023-12-31</t>
  </si>
  <si>
    <t>362-2023-12-31</t>
  </si>
  <si>
    <t>369-2023-12-31</t>
  </si>
  <si>
    <t>375-2023-12-31</t>
  </si>
  <si>
    <t>386-2023-12-31</t>
  </si>
  <si>
    <t>408-2023-12-31</t>
  </si>
  <si>
    <t>427-2023-12-31</t>
  </si>
  <si>
    <t>428-2023-12-31</t>
  </si>
  <si>
    <t>429-2023-12-31</t>
  </si>
  <si>
    <t>430-2023-12-31</t>
  </si>
  <si>
    <t>433-2023-12-31</t>
  </si>
  <si>
    <t>439-2023-12-31</t>
  </si>
  <si>
    <t>440-2023-12-31</t>
  </si>
  <si>
    <t>306-2023-12-31</t>
  </si>
  <si>
    <t>373-2023-12-31</t>
  </si>
  <si>
    <t>390-2023-12-31</t>
  </si>
  <si>
    <t>409-2023-12-31</t>
  </si>
  <si>
    <t>414-2023-12-31</t>
  </si>
  <si>
    <t>415-2023-12-31</t>
  </si>
  <si>
    <t>Director de gobierno digital</t>
  </si>
  <si>
    <t>416-2023-12-31</t>
  </si>
  <si>
    <t>417-2023-12-31</t>
  </si>
  <si>
    <t>418-2023-12-31</t>
  </si>
  <si>
    <t>420-2023-12-31</t>
  </si>
  <si>
    <t>432-2023-12-31</t>
  </si>
  <si>
    <t>255-2023-12-31</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</si>
  <si>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</si>
  <si>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</si>
  <si>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</si>
  <si>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</si>
  <si>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</si>
  <si>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</si>
  <si>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</si>
  <si>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</si>
  <si>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</si>
  <si>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</si>
  <si>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</si>
  <si>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</si>
  <si>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</si>
  <si>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</si>
  <si>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</si>
  <si>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</si>
  <si>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</si>
  <si>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</si>
  <si>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</si>
  <si>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</si>
  <si>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</si>
  <si>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</si>
  <si>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</si>
  <si>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</si>
  <si>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</si>
  <si>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</si>
  <si>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</si>
  <si>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</si>
  <si>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</si>
  <si>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</si>
  <si>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</si>
  <si>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</si>
  <si>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</si>
  <si>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</si>
  <si>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</si>
  <si>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</si>
  <si>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</si>
  <si>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</si>
  <si>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</si>
  <si>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</si>
  <si>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</si>
  <si>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</si>
  <si>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</si>
  <si>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</si>
  <si>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</si>
  <si>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420-2024-03-31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</si>
  <si>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</si>
  <si>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</si>
  <si>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</si>
  <si>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</si>
  <si>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</si>
  <si>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</si>
  <si>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</si>
  <si>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</si>
  <si>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</si>
  <si>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</si>
  <si>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</si>
  <si>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</si>
  <si>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</si>
  <si>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</si>
  <si>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</si>
  <si>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</si>
  <si>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</si>
  <si>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</si>
  <si>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</si>
  <si>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</si>
  <si>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</si>
  <si>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</si>
  <si>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</si>
  <si>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</si>
  <si>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</si>
  <si>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</si>
  <si>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</si>
  <si>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</si>
  <si>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</si>
  <si>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</si>
  <si>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</si>
  <si>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</si>
  <si>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</si>
  <si>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</si>
  <si>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</si>
  <si>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</si>
  <si>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</si>
  <si>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</si>
  <si>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</si>
  <si>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</si>
  <si>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</si>
  <si>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</si>
  <si>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</si>
  <si>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</si>
  <si>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</si>
  <si>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</si>
  <si>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</si>
  <si>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</si>
  <si>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</si>
  <si>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</si>
  <si>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</si>
  <si>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</si>
  <si>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</si>
  <si>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</si>
  <si>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</si>
  <si>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</si>
  <si>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</si>
  <si>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</si>
  <si>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</si>
  <si>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408-2024-06-30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</si>
  <si>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</si>
  <si>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</si>
  <si>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</si>
  <si>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</si>
  <si>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</si>
  <si>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</si>
  <si>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</si>
  <si>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</si>
  <si>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</si>
  <si>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</si>
  <si>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</si>
  <si>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</si>
  <si>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</si>
  <si>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</si>
  <si>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478-2024-06-30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</si>
  <si>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</si>
  <si>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</si>
  <si>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</si>
  <si>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</si>
  <si>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</si>
  <si>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</si>
  <si>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</si>
  <si>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</si>
  <si>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</si>
  <si>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</si>
  <si>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</si>
  <si>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</si>
  <si>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</si>
  <si>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</si>
  <si>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</si>
  <si>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</si>
  <si>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</si>
  <si>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</si>
  <si>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</si>
  <si>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</si>
  <si>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</si>
  <si>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</si>
  <si>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</si>
  <si>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</si>
  <si>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</si>
  <si>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</si>
  <si>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</si>
  <si>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</si>
  <si>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</si>
  <si>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</si>
  <si>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</si>
  <si>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</si>
  <si>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</si>
  <si>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</si>
  <si>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</si>
  <si>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</si>
  <si>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</si>
  <si>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</si>
  <si>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</si>
  <si>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</si>
  <si>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</si>
  <si>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</si>
  <si>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</si>
  <si>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</si>
  <si>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</si>
  <si>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</si>
  <si>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</si>
  <si>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</si>
  <si>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</si>
  <si>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</si>
  <si>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</si>
  <si>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</si>
  <si>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</si>
  <si>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</si>
  <si>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</si>
  <si>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</si>
  <si>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</si>
  <si>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</si>
  <si>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</si>
  <si>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</si>
  <si>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</si>
  <si>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</si>
  <si>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</si>
  <si>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</si>
  <si>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</si>
  <si>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</si>
  <si>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</si>
  <si>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</si>
  <si>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</si>
  <si>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</si>
  <si>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</si>
  <si>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</si>
  <si>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</si>
  <si>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</si>
  <si>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</si>
  <si>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</si>
  <si>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</si>
  <si>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</si>
  <si>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</si>
  <si>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208-2024-12-31</t>
  </si>
  <si>
    <t>214-2024-12-31</t>
  </si>
  <si>
    <t>217-2024-12-31</t>
  </si>
  <si>
    <t>218-2024-12-31</t>
  </si>
  <si>
    <t>225-2024-12-31</t>
  </si>
  <si>
    <t>434-2024-12-31</t>
  </si>
  <si>
    <t>436-2024-12-31</t>
  </si>
  <si>
    <t>485-2024-12-31</t>
  </si>
  <si>
    <t>488-2024-12-31</t>
  </si>
  <si>
    <t>203-2024-12-31</t>
  </si>
  <si>
    <t>215-2024-12-31</t>
  </si>
  <si>
    <t>219-2024-12-31</t>
  </si>
  <si>
    <t>220-2024-12-31</t>
  </si>
  <si>
    <t>275-2024-12-31</t>
  </si>
  <si>
    <t>Administrativos</t>
  </si>
  <si>
    <t>Docentes</t>
  </si>
  <si>
    <t>278-2024-12-31</t>
  </si>
  <si>
    <t>286-2024-12-31</t>
  </si>
  <si>
    <t>294-2024-12-31</t>
  </si>
  <si>
    <t>302-2024-12-31</t>
  </si>
  <si>
    <t>362-2024-12-31</t>
  </si>
  <si>
    <t>369-2024-12-31</t>
  </si>
  <si>
    <t>386-2024-12-31</t>
  </si>
  <si>
    <t>408-2024-12-31</t>
  </si>
  <si>
    <t>427-2024-12-31</t>
  </si>
  <si>
    <t>428-2024-12-31</t>
  </si>
  <si>
    <t>429-2024-12-31</t>
  </si>
  <si>
    <t>433-2024-12-31</t>
  </si>
  <si>
    <t>435-2024-12-31</t>
  </si>
  <si>
    <t>440-2024-12-31</t>
  </si>
  <si>
    <t>473-2024-12-31</t>
  </si>
  <si>
    <t>Mantenimiento de programas</t>
  </si>
  <si>
    <t>474-2024-12-31</t>
  </si>
  <si>
    <t>476-2024-12-31</t>
  </si>
  <si>
    <t>478-2024-12-31</t>
  </si>
  <si>
    <t>479-2024-12-31</t>
  </si>
  <si>
    <t>480-2024-12-31</t>
  </si>
  <si>
    <t>213-2024-12-31</t>
  </si>
  <si>
    <t>238-2024-12-31</t>
  </si>
  <si>
    <t>306-2024-12-31</t>
  </si>
  <si>
    <t>373-2024-12-31</t>
  </si>
  <si>
    <t>390-2024-12-31</t>
  </si>
  <si>
    <t>409-2024-12-31</t>
  </si>
  <si>
    <t>414-2024-12-31</t>
  </si>
  <si>
    <t>415-2024-12-31</t>
  </si>
  <si>
    <t>416-2024-12-31</t>
  </si>
  <si>
    <t>417-2024-12-31</t>
  </si>
  <si>
    <t>418-2024-12-31</t>
  </si>
  <si>
    <t>420-2024-12-31</t>
  </si>
  <si>
    <t>432-2024-12-31</t>
  </si>
  <si>
    <t>456-2024-12-31</t>
  </si>
  <si>
    <t>457-2024-12-31</t>
  </si>
  <si>
    <t>469-2024-12-31</t>
  </si>
  <si>
    <t>470-2024-12-31</t>
  </si>
  <si>
    <t>471-2024-12-31</t>
  </si>
  <si>
    <t>216-2024-12-31</t>
  </si>
  <si>
    <t>221-2024-12-31</t>
  </si>
  <si>
    <t>222-2024-12-31</t>
  </si>
  <si>
    <t>223-2024-12-31</t>
  </si>
  <si>
    <t>224-2024-12-31</t>
  </si>
  <si>
    <t>255-2024-12-31</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</si>
  <si>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</si>
  <si>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</si>
  <si>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</si>
  <si>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</si>
  <si>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</si>
  <si>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</si>
  <si>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</si>
  <si>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</si>
  <si>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</si>
  <si>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</si>
  <si>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</si>
  <si>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</si>
  <si>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</si>
  <si>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</si>
  <si>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</si>
  <si>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</si>
  <si>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</si>
  <si>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</si>
  <si>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</si>
  <si>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</si>
  <si>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</si>
  <si>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</si>
  <si>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</si>
  <si>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</si>
  <si>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</si>
  <si>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</si>
  <si>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</si>
  <si>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</si>
  <si>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</si>
  <si>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</si>
  <si>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</si>
  <si>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</si>
  <si>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</si>
  <si>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</si>
  <si>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</si>
  <si>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</si>
  <si>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</si>
  <si>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</si>
  <si>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</si>
  <si>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</si>
  <si>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</si>
  <si>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</si>
  <si>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</si>
  <si>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</si>
  <si>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</si>
  <si>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</si>
  <si>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</si>
  <si>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</si>
  <si>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</si>
  <si>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</si>
  <si>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</si>
  <si>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</si>
  <si>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</si>
  <si>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</si>
  <si>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</si>
  <si>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</si>
  <si>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</si>
  <si>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</si>
  <si>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</si>
  <si>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</si>
  <si>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</si>
  <si>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</si>
  <si>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</si>
  <si>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</si>
  <si>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</si>
  <si>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</si>
  <si>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</si>
  <si>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</si>
  <si>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</si>
  <si>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</si>
  <si>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</si>
  <si>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</si>
  <si>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</si>
  <si>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</si>
  <si>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</si>
  <si>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</si>
  <si>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</si>
  <si>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</si>
  <si>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</si>
  <si>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</si>
  <si>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</si>
  <si>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</si>
  <si>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</si>
  <si>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</si>
  <si>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</si>
  <si>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</si>
  <si>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</si>
  <si>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</si>
  <si>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</si>
  <si>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</si>
  <si>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</si>
  <si>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</si>
  <si>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</si>
  <si>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</si>
  <si>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</si>
  <si>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</si>
  <si>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</si>
  <si>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</si>
  <si>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</si>
  <si>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</si>
  <si>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</si>
  <si>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</si>
  <si>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</si>
  <si>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</si>
  <si>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</si>
  <si>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</si>
  <si>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</si>
  <si>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</si>
  <si>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</si>
  <si>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</si>
  <si>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</si>
  <si>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</si>
  <si>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</si>
  <si>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485-2025-08-31</t>
  </si>
  <si>
    <t>488-2025-08-31</t>
  </si>
  <si>
    <t>434-2025-12-31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</si>
  <si>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</si>
  <si>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</si>
  <si>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</si>
  <si>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</si>
  <si>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</si>
  <si>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</si>
  <si>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</si>
  <si>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</si>
  <si>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</si>
  <si>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</si>
  <si>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</si>
  <si>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</si>
  <si>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</si>
  <si>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</si>
  <si>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</si>
  <si>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</si>
  <si>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</si>
  <si>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</si>
  <si>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</si>
  <si>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</si>
  <si>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</si>
  <si>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</si>
  <si>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</si>
  <si>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</si>
  <si>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</si>
  <si>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</si>
  <si>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</si>
  <si>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</si>
  <si>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</si>
  <si>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</si>
  <si>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</si>
  <si>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</si>
  <si>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</si>
  <si>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</si>
  <si>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</si>
  <si>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</si>
  <si>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</si>
  <si>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</si>
  <si>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</si>
  <si>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</si>
  <si>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</si>
  <si>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</si>
  <si>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</si>
  <si>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</si>
  <si>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</si>
  <si>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</si>
  <si>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</si>
  <si>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</si>
  <si>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</si>
  <si>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</si>
  <si>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</si>
  <si>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</si>
  <si>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</si>
  <si>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</si>
  <si>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</si>
  <si>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</si>
  <si>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</si>
  <si>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</si>
  <si>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</si>
  <si>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</si>
  <si>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</si>
  <si>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</si>
  <si>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</si>
  <si>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</si>
  <si>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</si>
  <si>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</si>
  <si>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</si>
  <si>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</si>
  <si>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</si>
  <si>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</si>
  <si>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</si>
  <si>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</si>
  <si>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</si>
  <si>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</si>
  <si>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</si>
  <si>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</si>
  <si>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</si>
  <si>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</si>
  <si>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</si>
  <si>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</si>
  <si>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</si>
  <si>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</si>
  <si>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</si>
  <si>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</si>
  <si>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</si>
  <si>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</si>
  <si>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</si>
  <si>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</si>
  <si>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</si>
  <si>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</si>
  <si>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</si>
  <si>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</si>
  <si>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</si>
  <si>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</si>
  <si>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</si>
  <si>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</si>
  <si>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</si>
  <si>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</si>
  <si>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</si>
  <si>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</si>
  <si>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</si>
  <si>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</si>
  <si>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</si>
  <si>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</si>
  <si>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</si>
  <si>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</si>
  <si>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</si>
  <si>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</si>
  <si>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</si>
  <si>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</si>
  <si>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</si>
  <si>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</si>
  <si>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</si>
  <si>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</si>
  <si>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</si>
  <si>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</si>
  <si>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</si>
  <si>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</si>
  <si>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</si>
  <si>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</si>
  <si>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</si>
  <si>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</si>
  <si>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</si>
  <si>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</si>
  <si>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</si>
  <si>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</si>
  <si>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</si>
  <si>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</si>
  <si>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</si>
  <si>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</si>
  <si>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</si>
  <si>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</si>
  <si>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</si>
  <si>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</si>
  <si>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</si>
  <si>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</si>
  <si>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</si>
  <si>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</si>
  <si>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</si>
  <si>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</si>
  <si>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</si>
  <si>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</si>
  <si>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</si>
  <si>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</si>
  <si>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</si>
  <si>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</si>
  <si>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</si>
  <si>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</si>
  <si>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</si>
  <si>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</si>
  <si>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</si>
  <si>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</si>
  <si>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</si>
  <si>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</si>
  <si>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</si>
  <si>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</si>
  <si>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</si>
  <si>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</si>
  <si>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</si>
  <si>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</si>
  <si>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</si>
  <si>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</si>
  <si>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</si>
  <si>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</si>
  <si>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</si>
  <si>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</si>
  <si>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</si>
  <si>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</si>
  <si>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</si>
  <si>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</si>
  <si>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</si>
  <si>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</si>
  <si>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</si>
  <si>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</si>
  <si>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</si>
  <si>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</si>
  <si>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</si>
  <si>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</si>
  <si>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</si>
  <si>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</si>
  <si>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</si>
  <si>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</si>
  <si>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</si>
  <si>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</si>
  <si>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</si>
  <si>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</si>
  <si>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</si>
  <si>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</si>
  <si>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</si>
  <si>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</si>
  <si>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</si>
  <si>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</si>
  <si>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</si>
  <si>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</si>
  <si>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</si>
  <si>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</si>
  <si>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</si>
  <si>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</si>
  <si>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</si>
  <si>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</si>
  <si>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</si>
  <si>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</si>
  <si>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</si>
  <si>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</si>
  <si>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</si>
  <si>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</si>
  <si>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</si>
  <si>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</si>
  <si>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</si>
  <si>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</si>
  <si>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</si>
  <si>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</si>
  <si>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</si>
  <si>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</si>
  <si>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</si>
  <si>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</si>
  <si>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</si>
  <si>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</si>
  <si>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</si>
  <si>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</si>
  <si>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</si>
  <si>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</si>
  <si>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</si>
  <si>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</si>
  <si>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</si>
  <si>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</si>
  <si>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</si>
  <si>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</si>
  <si>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</si>
  <si>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</si>
  <si>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</si>
  <si>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</si>
  <si>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</si>
  <si>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121-2022-12-31</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</si>
  <si>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</si>
  <si>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</si>
  <si>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</si>
  <si>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</si>
  <si>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124-2022-12-31</t>
  </si>
  <si>
    <t>2023-01-10 05:15:25</t>
  </si>
  <si>
    <t>125-2022-12-31</t>
  </si>
  <si>
    <t>2023-01-27 06:34:21</t>
  </si>
  <si>
    <t>Para el periodo analizado no se registran accidentes de trabajo, ni tampoco días de ausentismo asociado a AT.</t>
  </si>
  <si>
    <t>128-2022-12-31</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</si>
  <si>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</si>
  <si>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</si>
  <si>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</si>
  <si>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</si>
  <si>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</si>
  <si>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</si>
  <si>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</si>
  <si>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</si>
  <si>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</si>
  <si>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</si>
  <si>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</si>
  <si>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</si>
  <si>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</si>
  <si>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</si>
  <si>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</si>
  <si>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</si>
  <si>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</si>
  <si>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</si>
  <si>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</si>
  <si>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</si>
  <si>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</si>
  <si>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</si>
  <si>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</si>
  <si>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</si>
  <si>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</si>
  <si>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</si>
  <si>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</si>
  <si>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</si>
  <si>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</si>
  <si>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</si>
  <si>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</si>
  <si>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</si>
  <si>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</si>
  <si>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</si>
  <si>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</si>
  <si>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</si>
  <si>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</si>
  <si>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</si>
  <si>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</si>
  <si>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</si>
  <si>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</si>
  <si>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</si>
  <si>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</si>
  <si>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</si>
  <si>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</si>
  <si>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</si>
  <si>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</si>
  <si>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</si>
  <si>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</si>
  <si>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</si>
  <si>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126-2022-12-31</t>
  </si>
  <si>
    <t>2023-01-27 06:37:18</t>
  </si>
  <si>
    <t>Para la vigencia no se reciben nuevas calificaciones de trabajadores con enfermedad laboral.</t>
  </si>
  <si>
    <t>127-2022-12-31</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</si>
  <si>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</si>
  <si>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</si>
  <si>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</si>
  <si>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</si>
  <si>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</si>
  <si>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</si>
  <si>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</si>
  <si>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</si>
  <si>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</si>
  <si>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</si>
  <si>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</si>
  <si>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</si>
  <si>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</si>
  <si>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</si>
  <si>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</si>
  <si>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</si>
  <si>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</si>
  <si>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</si>
  <si>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</si>
  <si>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</si>
  <si>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</si>
  <si>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</si>
  <si>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</si>
  <si>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</si>
  <si>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</si>
  <si>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</si>
  <si>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</si>
  <si>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</si>
  <si>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</si>
  <si>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</si>
  <si>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</si>
  <si>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</si>
  <si>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</si>
  <si>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</si>
  <si>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</si>
  <si>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</si>
  <si>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</si>
  <si>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</si>
  <si>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</si>
  <si>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</si>
  <si>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</si>
  <si>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</si>
  <si>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</si>
  <si>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</si>
  <si>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</si>
  <si>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</si>
  <si>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</si>
  <si>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</si>
  <si>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</si>
  <si>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</si>
  <si>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</si>
  <si>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</si>
  <si>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</si>
  <si>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</si>
  <si>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</si>
  <si>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</si>
  <si>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</si>
  <si>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</si>
  <si>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</si>
  <si>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</si>
  <si>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</si>
  <si>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</si>
  <si>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</si>
  <si>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</si>
  <si>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</si>
  <si>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</si>
  <si>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</si>
  <si>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</si>
  <si>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</si>
  <si>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</si>
  <si>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</si>
  <si>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</si>
  <si>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</si>
  <si>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</si>
  <si>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</si>
  <si>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</si>
  <si>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</si>
  <si>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</si>
  <si>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</si>
  <si>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</si>
  <si>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</si>
  <si>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</si>
  <si>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</si>
  <si>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</si>
  <si>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</si>
  <si>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</si>
  <si>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</si>
  <si>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</si>
  <si>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</si>
  <si>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</si>
  <si>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</si>
  <si>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</si>
  <si>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</si>
  <si>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</si>
  <si>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</si>
  <si>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</si>
  <si>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</si>
  <si>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</si>
  <si>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</si>
  <si>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</si>
  <si>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</si>
  <si>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</si>
  <si>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</si>
  <si>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</si>
  <si>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</si>
  <si>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</si>
  <si>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</si>
  <si>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</si>
  <si>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</si>
  <si>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</si>
  <si>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</si>
  <si>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</si>
  <si>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</si>
  <si>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</si>
  <si>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</si>
  <si>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</si>
  <si>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</si>
  <si>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</si>
  <si>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</si>
  <si>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</si>
  <si>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</si>
  <si>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</si>
  <si>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</si>
  <si>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</si>
  <si>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</si>
  <si>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</si>
  <si>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</si>
  <si>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</si>
  <si>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</si>
  <si>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</si>
  <si>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</si>
  <si>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</si>
  <si>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</si>
  <si>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</si>
  <si>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</si>
  <si>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</si>
  <si>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</si>
  <si>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</si>
  <si>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</si>
  <si>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</si>
  <si>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</si>
  <si>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</si>
  <si>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</si>
  <si>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</si>
  <si>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</si>
  <si>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</si>
  <si>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</si>
  <si>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</si>
  <si>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</si>
  <si>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</si>
  <si>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</si>
  <si>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</si>
  <si>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</si>
  <si>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</si>
  <si>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</si>
  <si>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</si>
  <si>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</si>
  <si>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</si>
  <si>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</si>
  <si>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</si>
  <si>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</si>
  <si>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</si>
  <si>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</si>
  <si>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</si>
  <si>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</si>
  <si>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</si>
  <si>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</si>
  <si>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</si>
  <si>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</si>
  <si>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</si>
  <si>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</si>
  <si>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</si>
  <si>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</si>
  <si>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</si>
  <si>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</si>
  <si>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</si>
  <si>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</si>
  <si>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</si>
  <si>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</si>
  <si>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</si>
  <si>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</si>
  <si>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</si>
  <si>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</si>
  <si>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</si>
  <si>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</si>
  <si>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</si>
  <si>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</si>
  <si>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</si>
  <si>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</si>
  <si>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</si>
  <si>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</si>
  <si>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</si>
  <si>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</si>
  <si>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</si>
  <si>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</si>
  <si>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</si>
  <si>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</si>
  <si>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</si>
  <si>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</si>
  <si>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</si>
  <si>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</si>
  <si>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</si>
  <si>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</si>
  <si>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</si>
  <si>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</si>
  <si>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</si>
  <si>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</si>
  <si>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</si>
  <si>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</si>
  <si>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</si>
  <si>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</si>
  <si>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</si>
  <si>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</si>
  <si>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</si>
  <si>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</si>
  <si>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</si>
  <si>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</si>
  <si>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</si>
  <si>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</si>
  <si>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</si>
  <si>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</si>
  <si>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</si>
  <si>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</si>
  <si>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</si>
  <si>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</si>
  <si>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</si>
  <si>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</si>
  <si>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</si>
  <si>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</si>
  <si>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</si>
  <si>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</si>
  <si>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</si>
  <si>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</si>
  <si>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</si>
  <si>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</si>
  <si>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</si>
  <si>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</si>
  <si>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</si>
  <si>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</si>
  <si>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</si>
  <si>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</si>
  <si>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</si>
  <si>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</si>
  <si>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</si>
  <si>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</si>
  <si>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</si>
  <si>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</si>
  <si>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</si>
  <si>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</si>
  <si>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</si>
  <si>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</si>
  <si>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</si>
  <si>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</si>
  <si>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</si>
  <si>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</si>
  <si>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</si>
  <si>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</si>
  <si>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</si>
  <si>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</si>
  <si>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</si>
  <si>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</si>
  <si>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</si>
  <si>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</si>
  <si>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</si>
  <si>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</si>
  <si>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</si>
  <si>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</si>
  <si>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</si>
  <si>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</si>
  <si>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</si>
  <si>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</si>
  <si>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</si>
  <si>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</si>
  <si>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</si>
  <si>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</si>
  <si>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</si>
  <si>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</si>
  <si>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</si>
  <si>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</si>
  <si>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</si>
  <si>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</si>
  <si>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</si>
  <si>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</si>
  <si>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</si>
  <si>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</si>
  <si>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</si>
  <si>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</si>
  <si>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</si>
  <si>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</si>
  <si>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</si>
  <si>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</si>
  <si>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</si>
  <si>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</si>
  <si>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</si>
  <si>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</si>
  <si>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</si>
  <si>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</si>
  <si>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</si>
  <si>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</si>
  <si>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</si>
  <si>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</si>
  <si>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</si>
  <si>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</si>
  <si>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</si>
  <si>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</si>
  <si>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</si>
  <si>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</si>
  <si>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</si>
  <si>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</si>
  <si>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</si>
  <si>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</si>
  <si>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</si>
  <si>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</si>
  <si>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</si>
  <si>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</si>
  <si>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</si>
  <si>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</si>
  <si>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</si>
  <si>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</si>
  <si>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</si>
  <si>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</si>
  <si>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</si>
  <si>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</si>
  <si>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</si>
  <si>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</si>
  <si>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</si>
  <si>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</si>
  <si>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</si>
  <si>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</si>
  <si>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</si>
  <si>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</si>
  <si>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</si>
  <si>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</si>
  <si>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</si>
  <si>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</si>
  <si>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</si>
  <si>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</si>
  <si>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</si>
  <si>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</si>
  <si>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</si>
  <si>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</si>
  <si>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</si>
  <si>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</si>
  <si>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</si>
  <si>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</si>
  <si>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</si>
  <si>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</si>
  <si>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</si>
  <si>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</si>
  <si>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</si>
  <si>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</si>
  <si>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</si>
  <si>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</si>
  <si>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</si>
  <si>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</si>
  <si>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</si>
  <si>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</si>
  <si>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</si>
  <si>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</si>
  <si>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</si>
  <si>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</si>
  <si>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</si>
  <si>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</si>
  <si>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</si>
  <si>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</si>
  <si>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</si>
  <si>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</si>
  <si>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</si>
  <si>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</si>
  <si>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</si>
  <si>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</si>
  <si>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</si>
  <si>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</si>
  <si>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</si>
  <si>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</si>
  <si>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</si>
  <si>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</si>
  <si>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</si>
  <si>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</si>
  <si>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</si>
  <si>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</si>
  <si>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</si>
  <si>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</si>
  <si>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</si>
  <si>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</si>
  <si>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</si>
  <si>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</si>
  <si>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</si>
  <si>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</si>
  <si>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</si>
  <si>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</si>
  <si>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</si>
  <si>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</si>
  <si>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</si>
  <si>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</si>
  <si>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</si>
  <si>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</si>
  <si>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</si>
  <si>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</si>
  <si>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</si>
  <si>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</si>
  <si>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</si>
  <si>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</si>
  <si>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</si>
  <si>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</si>
  <si>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</si>
  <si>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</si>
  <si>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</si>
  <si>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</si>
  <si>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</si>
  <si>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</si>
  <si>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</si>
  <si>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</si>
  <si>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</si>
  <si>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</si>
  <si>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</si>
  <si>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</si>
  <si>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</si>
  <si>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</si>
  <si>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</si>
  <si>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</si>
  <si>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</si>
  <si>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</si>
  <si>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</si>
  <si>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</si>
  <si>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</si>
  <si>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</si>
  <si>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</si>
  <si>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</si>
  <si>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</si>
  <si>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</si>
  <si>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</si>
  <si>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</si>
  <si>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</si>
  <si>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</si>
  <si>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</si>
  <si>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</si>
  <si>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</si>
  <si>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</si>
  <si>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</si>
  <si>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</si>
  <si>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</si>
  <si>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</si>
  <si>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</si>
  <si>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</si>
  <si>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</si>
  <si>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</si>
  <si>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</si>
  <si>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</si>
  <si>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</si>
  <si>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</si>
  <si>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</si>
  <si>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</si>
  <si>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</si>
  <si>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</si>
  <si>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</si>
  <si>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</si>
  <si>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</si>
  <si>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</si>
  <si>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</si>
  <si>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</si>
  <si>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</si>
  <si>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</si>
  <si>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</si>
  <si>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</si>
  <si>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</si>
  <si>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</si>
  <si>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</si>
  <si>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</si>
  <si>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</si>
  <si>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</si>
  <si>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</si>
  <si>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</si>
  <si>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</si>
  <si>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</si>
  <si>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</si>
  <si>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</si>
  <si>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</si>
  <si>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</si>
  <si>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</si>
  <si>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</si>
  <si>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</si>
  <si>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</si>
  <si>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</si>
  <si>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</si>
  <si>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</si>
  <si>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</si>
  <si>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</si>
  <si>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</si>
  <si>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</si>
  <si>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</si>
  <si>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</si>
  <si>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</si>
  <si>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</si>
  <si>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</si>
  <si>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</si>
  <si>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</si>
  <si>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</si>
  <si>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</si>
  <si>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</si>
  <si>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</si>
  <si>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</si>
  <si>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</si>
  <si>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</si>
  <si>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</si>
  <si>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</si>
  <si>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</si>
  <si>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</si>
  <si>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</si>
  <si>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</si>
  <si>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</si>
  <si>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</si>
  <si>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</si>
  <si>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</si>
  <si>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</si>
  <si>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</si>
  <si>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</si>
  <si>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</si>
  <si>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</si>
  <si>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</si>
  <si>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</si>
  <si>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</si>
  <si>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</si>
  <si>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</si>
  <si>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</si>
  <si>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</si>
  <si>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</si>
  <si>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</si>
  <si>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</si>
  <si>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</si>
  <si>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</si>
  <si>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</si>
  <si>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</si>
  <si>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</si>
  <si>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</si>
  <si>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</si>
  <si>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</si>
  <si>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</si>
  <si>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</si>
  <si>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</si>
  <si>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</si>
  <si>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</si>
  <si>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</si>
  <si>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</si>
  <si>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</si>
  <si>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</si>
  <si>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</si>
  <si>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</si>
  <si>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</si>
  <si>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</si>
  <si>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</si>
  <si>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</si>
  <si>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</si>
  <si>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</si>
  <si>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</si>
  <si>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</si>
  <si>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</si>
  <si>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</si>
  <si>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</si>
  <si>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</si>
  <si>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</si>
  <si>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</si>
  <si>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</si>
  <si>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</si>
  <si>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</si>
  <si>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</si>
  <si>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</si>
  <si>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</si>
  <si>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</si>
  <si>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</si>
  <si>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</si>
  <si>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</si>
  <si>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</si>
  <si>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</si>
  <si>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</si>
  <si>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</si>
  <si>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</si>
  <si>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</si>
  <si>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</si>
  <si>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</si>
  <si>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</si>
  <si>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</si>
  <si>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</si>
  <si>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</si>
  <si>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</si>
  <si>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</si>
  <si>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</si>
  <si>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</si>
  <si>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</si>
  <si>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</si>
  <si>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</si>
  <si>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</si>
  <si>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</si>
  <si>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</si>
  <si>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</si>
  <si>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</si>
  <si>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</si>
  <si>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</si>
  <si>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</si>
  <si>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</si>
  <si>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</si>
  <si>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</si>
  <si>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</si>
  <si>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</si>
  <si>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</si>
  <si>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</si>
  <si>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</si>
  <si>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</si>
  <si>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</si>
  <si>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</si>
  <si>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</si>
  <si>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</si>
  <si>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</si>
  <si>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</si>
  <si>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</si>
  <si>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</si>
  <si>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</si>
  <si>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</si>
  <si>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</si>
  <si>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</si>
  <si>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</si>
  <si>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</si>
  <si>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</si>
  <si>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</si>
  <si>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</si>
  <si>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</si>
  <si>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</si>
  <si>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</si>
  <si>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</si>
  <si>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</si>
  <si>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</si>
  <si>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</si>
  <si>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</si>
  <si>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</si>
  <si>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</si>
  <si>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</si>
  <si>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</si>
  <si>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</si>
  <si>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</si>
  <si>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</si>
  <si>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</si>
  <si>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</si>
  <si>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</si>
  <si>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</si>
  <si>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</si>
  <si>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</si>
  <si>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</si>
  <si>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</si>
  <si>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</si>
  <si>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</si>
  <si>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</si>
  <si>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</si>
  <si>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</si>
  <si>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</si>
  <si>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</si>
  <si>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</si>
  <si>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</si>
  <si>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</si>
  <si>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</si>
  <si>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</si>
  <si>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</si>
  <si>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</si>
  <si>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</si>
  <si>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</si>
  <si>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</si>
  <si>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</si>
  <si>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</si>
  <si>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</si>
  <si>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</si>
  <si>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</si>
  <si>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</si>
  <si>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</si>
  <si>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</si>
  <si>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</si>
  <si>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</si>
  <si>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</si>
  <si>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</si>
  <si>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</si>
  <si>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</si>
  <si>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</si>
  <si>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</si>
  <si>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</si>
  <si>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</si>
  <si>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</si>
  <si>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</si>
  <si>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</si>
  <si>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</si>
  <si>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</si>
  <si>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</si>
  <si>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</si>
  <si>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</si>
  <si>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</si>
  <si>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</si>
  <si>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</si>
  <si>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</si>
  <si>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</si>
  <si>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</si>
  <si>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</si>
  <si>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</si>
  <si>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</si>
  <si>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</si>
  <si>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</si>
  <si>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</si>
  <si>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</si>
  <si>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</si>
  <si>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</si>
  <si>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</si>
  <si>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</si>
  <si>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</si>
  <si>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</si>
  <si>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</si>
  <si>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</si>
  <si>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</si>
  <si>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</si>
  <si>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</si>
  <si>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</si>
  <si>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</si>
  <si>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</si>
  <si>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</si>
  <si>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</si>
  <si>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</si>
  <si>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</si>
  <si>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</si>
  <si>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</si>
  <si>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</si>
  <si>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</si>
  <si>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</si>
  <si>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</si>
  <si>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</si>
  <si>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</si>
  <si>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</si>
  <si>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</si>
  <si>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</si>
  <si>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</si>
  <si>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</si>
  <si>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</si>
  <si>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</si>
  <si>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</si>
  <si>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</si>
  <si>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</si>
  <si>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</si>
  <si>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</si>
  <si>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</si>
  <si>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</si>
  <si>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</si>
  <si>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</si>
  <si>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</si>
  <si>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</si>
  <si>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</si>
  <si>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</si>
  <si>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</si>
  <si>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</si>
  <si>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</si>
  <si>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</si>
  <si>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</si>
  <si>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</si>
  <si>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</si>
  <si>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</si>
  <si>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</si>
  <si>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</si>
  <si>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</si>
  <si>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</si>
  <si>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</si>
  <si>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</si>
  <si>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</si>
  <si>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</si>
  <si>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</si>
  <si>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</si>
  <si>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</si>
  <si>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</si>
  <si>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</si>
  <si>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</si>
  <si>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</si>
  <si>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</si>
  <si>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</si>
  <si>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</si>
  <si>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</si>
  <si>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</si>
  <si>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</si>
  <si>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</si>
  <si>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</si>
  <si>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</si>
  <si>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</si>
  <si>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</si>
  <si>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</si>
  <si>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</si>
  <si>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</si>
  <si>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</si>
  <si>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</si>
  <si>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</si>
  <si>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</si>
  <si>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</si>
  <si>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</si>
  <si>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</si>
  <si>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</si>
  <si>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</si>
  <si>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</si>
  <si>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</si>
  <si>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</si>
  <si>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</si>
  <si>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</si>
  <si>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</si>
  <si>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</si>
  <si>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</si>
  <si>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</si>
  <si>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</si>
  <si>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</si>
  <si>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</si>
  <si>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</si>
  <si>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</si>
  <si>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</si>
  <si>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</si>
  <si>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</si>
  <si>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</si>
  <si>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</si>
  <si>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</si>
  <si>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</si>
  <si>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</si>
  <si>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</si>
  <si>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</si>
  <si>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</si>
  <si>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</si>
  <si>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</si>
  <si>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</si>
  <si>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</si>
  <si>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</si>
  <si>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</si>
  <si>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</si>
  <si>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</si>
  <si>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</si>
  <si>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</si>
  <si>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</si>
  <si>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</si>
  <si>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</si>
  <si>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</si>
  <si>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</si>
  <si>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</si>
  <si>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</si>
  <si>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</si>
  <si>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</si>
  <si>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</si>
  <si>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</si>
  <si>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115-2023-10-31</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</si>
  <si>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</si>
  <si>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</si>
  <si>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</si>
  <si>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</si>
  <si>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</si>
  <si>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</si>
  <si>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</si>
  <si>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</si>
  <si>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</si>
  <si>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</si>
  <si>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</si>
  <si>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</si>
  <si>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</si>
  <si>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</si>
  <si>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</si>
  <si>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</si>
  <si>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</si>
  <si>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</si>
  <si>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</si>
  <si>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</si>
  <si>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</si>
  <si>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</si>
  <si>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</si>
  <si>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</si>
  <si>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</si>
  <si>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</si>
  <si>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</si>
  <si>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</si>
  <si>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</si>
  <si>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</si>
  <si>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</si>
  <si>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</si>
  <si>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</si>
  <si>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</si>
  <si>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</si>
  <si>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</si>
  <si>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</si>
  <si>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</si>
  <si>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</si>
  <si>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</si>
  <si>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</si>
  <si>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</si>
  <si>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</si>
  <si>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</si>
  <si>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</si>
  <si>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</si>
  <si>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</si>
  <si>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</si>
  <si>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</si>
  <si>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77-2023-12-31</t>
  </si>
  <si>
    <t>2024-07-15 13:49:59</t>
  </si>
  <si>
    <t>121-2023-12-31</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</si>
  <si>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</si>
  <si>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</si>
  <si>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122-2023-12-31</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</si>
  <si>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</si>
  <si>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</si>
  <si>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124-2023-12-31</t>
  </si>
  <si>
    <t>2024-01-11 10:27:46</t>
  </si>
  <si>
    <t>Para el periodo de diciembre 2023 y según los registros de la ARL y de la institución no se presentaron AT</t>
  </si>
  <si>
    <t>125-2023-12-31</t>
  </si>
  <si>
    <t>2024-01-11 10:29:10</t>
  </si>
  <si>
    <t>No se cuenta con registro de días de ausencia en el periodo por temas de accidentes de trabajo</t>
  </si>
  <si>
    <t>128-2023-12-31</t>
  </si>
  <si>
    <t>2024-01-12 08:16:09</t>
  </si>
  <si>
    <t>Según el indicador se puede apreciar que en el periodo por cada 100 días laborales programados en la institución se perdieron 0.64 días por temas de salud.</t>
  </si>
  <si>
    <t>172-2023-12-31</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</si>
  <si>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</si>
  <si>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</si>
  <si>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</si>
  <si>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</si>
  <si>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</si>
  <si>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</si>
  <si>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</si>
  <si>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</si>
  <si>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</si>
  <si>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</si>
  <si>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</si>
  <si>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</si>
  <si>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</si>
  <si>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</si>
  <si>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</si>
  <si>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241-2023-12-31</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</si>
  <si>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</si>
  <si>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</si>
  <si>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</si>
  <si>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</si>
  <si>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</si>
  <si>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68-2023-12-31</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</si>
  <si>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</si>
  <si>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</si>
  <si>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73-2023-12-31</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</si>
  <si>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</si>
  <si>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</si>
  <si>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74-2023-12-31</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</si>
  <si>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</si>
  <si>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</si>
  <si>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86-2023-12-31</t>
  </si>
  <si>
    <t>2024-01-11 09:45:49</t>
  </si>
  <si>
    <t>El indicador nos permite determinar que frente a 4 eventos de accidente que se presentaron durante el segundo semestre 2023 se realizaron los respectivos reportes y las investigación requeridas en términos de la ley</t>
  </si>
  <si>
    <t>95-2023-12-31</t>
  </si>
  <si>
    <t>2024-01-05 10:49:41</t>
  </si>
  <si>
    <t>143-2023-12-31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</si>
  <si>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</si>
  <si>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</si>
  <si>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145-2023-12-31</t>
  </si>
  <si>
    <t>2024-02-29 11:34:38</t>
  </si>
  <si>
    <t>Total semilleros 2023 consolidado: 133</t>
  </si>
  <si>
    <t>146-2023-12-31</t>
  </si>
  <si>
    <t>2024-02-22 12:05:24</t>
  </si>
  <si>
    <t>337 profesores y 5 administrativos</t>
  </si>
  <si>
    <t>148-2023-12-31</t>
  </si>
  <si>
    <t>2024-01-19 16:02:43</t>
  </si>
  <si>
    <t>159-2023-12-31</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</si>
  <si>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</si>
  <si>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</si>
  <si>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167-2023-12-31</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</si>
  <si>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</si>
  <si>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</si>
  <si>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193-2023-12-31</t>
  </si>
  <si>
    <t>2024-01-09 15:34:38</t>
  </si>
  <si>
    <t>199-2023-12-31</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</si>
  <si>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</si>
  <si>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</si>
  <si>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</si>
  <si>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</si>
  <si>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204-2023-12-31</t>
  </si>
  <si>
    <t>2024-02-12 22:31:32</t>
  </si>
  <si>
    <t>La caja cerró por encima del presupuesto por una variación positiva en las entradas/recaudo y por ahorros realizados en el CapEx.</t>
  </si>
  <si>
    <t>205-2023-12-31</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</si>
  <si>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</si>
  <si>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</si>
  <si>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207-2023-12-31</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</si>
  <si>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</si>
  <si>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</si>
  <si>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</si>
  <si>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</si>
  <si>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</si>
  <si>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</si>
  <si>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</si>
  <si>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</si>
  <si>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</si>
  <si>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</si>
  <si>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</si>
  <si>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</si>
  <si>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</si>
  <si>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</si>
  <si>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245-2023-12-31</t>
  </si>
  <si>
    <t>2023-11-27 08:46:38</t>
  </si>
  <si>
    <t>La meta no se cumplió debido a que los estudiantes de pregrado  virtual  quedo en un 97%  de matriculados; asociado a razones razones económicas y personales.</t>
  </si>
  <si>
    <t>246-2023-12-31</t>
  </si>
  <si>
    <t>2024-01-17 16:29:06</t>
  </si>
  <si>
    <t>Yeimi Lorena Rincon Gaona</t>
  </si>
  <si>
    <t>61,4</t>
  </si>
  <si>
    <t>252-2023-12-31</t>
  </si>
  <si>
    <t>2023-11-27 08:53:26</t>
  </si>
  <si>
    <t>La meta se  sobrecumplió debido a los análisis y estrategias implementadas desde Permanencia y rematrícula focalizadas en los estudiantes ingresantes.</t>
  </si>
  <si>
    <t>256-2023-12-31</t>
  </si>
  <si>
    <t>2024-01-24 11:02:56</t>
  </si>
  <si>
    <t>260-2023-12-31</t>
  </si>
  <si>
    <t>2024-01-09 11:47:16</t>
  </si>
  <si>
    <t>Resumen de resultados 2023-2_x000D_
https://forms.office.com/Pages/AnalysisPage.aspx?AnalyzerToken=r3B7Btt3109KcuVSS5LhgQs5b2VmRQW0&amp;id=5VtQ3Wns9UeS38qlX-v1-lxVdJ0_6tNIortvccRhGR9UMTFJVjU2MUVQM0xKTUVQSzhERTRGTzhHWC4u</t>
  </si>
  <si>
    <t>261-2023-12-31</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</si>
  <si>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</si>
  <si>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</si>
  <si>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262-2023-12-31</t>
  </si>
  <si>
    <t>2023-10-12 14:49:32</t>
  </si>
  <si>
    <t>Cuando ingresó el SG teníamos casi 30 procesos en curso y a la fecha solamente tenemos 9 y de los cuales solamente tenemos una sentencia condenatoria.</t>
  </si>
  <si>
    <t>268-2023-12-31</t>
  </si>
  <si>
    <t>2025-07-24 08:59:23</t>
  </si>
  <si>
    <t>269-2023-12-31</t>
  </si>
  <si>
    <t>2024-01-15 14:37:32</t>
  </si>
  <si>
    <t>270-2023-12-31</t>
  </si>
  <si>
    <t>2024-01-15 14:40:04</t>
  </si>
  <si>
    <t>271-2023-12-31</t>
  </si>
  <si>
    <t>2024-02-09 08:35:28</t>
  </si>
  <si>
    <t>273-2023-12-31</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</si>
  <si>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</si>
  <si>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</si>
  <si>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</si>
  <si>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276-2023-12-31</t>
  </si>
  <si>
    <t>2024-07-25 08:52:14</t>
  </si>
  <si>
    <t>277-2023-12-31</t>
  </si>
  <si>
    <t>2024-07-25 09:02:05</t>
  </si>
  <si>
    <t>2024-07-25 09:09:04</t>
  </si>
  <si>
    <t>La presente información permite realizar la presentación de la constitución de la planta de profesores del segundo periodo del 2023.</t>
  </si>
  <si>
    <t>282-2023-12-31</t>
  </si>
  <si>
    <t>2024-07-25 09:12:27</t>
  </si>
  <si>
    <t>283-2023-12-31</t>
  </si>
  <si>
    <t>2024-07-25 09:17:50</t>
  </si>
  <si>
    <t>285-2023-12-31</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</si>
  <si>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</si>
  <si>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</si>
  <si>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</si>
  <si>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</si>
  <si>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</si>
  <si>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</si>
  <si>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302-2023-12-31</t>
  </si>
  <si>
    <t>2024-02-09 10:00:40</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</si>
  <si>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</si>
  <si>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</si>
  <si>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</si>
  <si>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304-2023-12-31</t>
  </si>
  <si>
    <t>2024-01-11 15:25:26</t>
  </si>
  <si>
    <t>Se lograron 3285 impactos con las actividades de educación en salud incluyendo la Semana Polisaludable del mes de Julio a Noviembre Mayo a nivel general. Los impactos en Bogotá fueron de 1867 y los de Medellín 1418.</t>
  </si>
  <si>
    <t>323-2023-12-31</t>
  </si>
  <si>
    <t>2025-09-23 12:04:53</t>
  </si>
  <si>
    <t>Se actualizan cifras 2023-1 y 2023-II a partir de la fecha de resolución</t>
  </si>
  <si>
    <t>324-2023-12-31</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</si>
  <si>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</si>
  <si>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</si>
  <si>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325-2023-12-31</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</si>
  <si>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</si>
  <si>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</si>
  <si>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327-2023-12-31</t>
  </si>
  <si>
    <t>2024-01-15 19:38:49</t>
  </si>
  <si>
    <t>332-2023-12-31</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</si>
  <si>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</si>
  <si>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</si>
  <si>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337-2023-12-31</t>
  </si>
  <si>
    <t>2024-01-15 19:43:20</t>
  </si>
  <si>
    <t>2024-01-15 19:46:04</t>
  </si>
  <si>
    <t>Los resultados de este indicador se presentan con una periodicidad anual, por lo tanto, para el segundo semestre 2023-2 no aplica este reporte.</t>
  </si>
  <si>
    <t>341-2023-12-31</t>
  </si>
  <si>
    <t>2024-01-11 17:12:51</t>
  </si>
  <si>
    <t>Se gestionaron ahorros por valor de $1.175.172.000, en el segundo semestre 2023, el ahorro total fue de $1.918.389.000, y el % de ahorro acumulado por el año fue de 128%</t>
  </si>
  <si>
    <t>344-2023-12-31</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</si>
  <si>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</si>
  <si>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</si>
  <si>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356-2023-12-31</t>
  </si>
  <si>
    <t>2024-02-12 21:56:53</t>
  </si>
  <si>
    <t>El endeudamiento a cierre del año 2023 cerró en un 62%</t>
  </si>
  <si>
    <t>357-2023-12-31</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</si>
  <si>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</si>
  <si>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</si>
  <si>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358-2023-12-31</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</si>
  <si>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</si>
  <si>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</si>
  <si>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</si>
  <si>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363-2023-12-31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</si>
  <si>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</si>
  <si>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</si>
  <si>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</si>
  <si>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364-2023-12-31</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</si>
  <si>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</si>
  <si>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</si>
  <si>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</si>
  <si>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</si>
  <si>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371-2023-12-31</t>
  </si>
  <si>
    <t>2024-01-19 11:09:25</t>
  </si>
  <si>
    <t>Se relaciona el recaudo en dinero con cierre a 31 de diciembre de 2023 el cual está en $9.518.852.142,00_x000D_
_x000D_
Adjunto se envía resumen de recaudo anual 2023</t>
  </si>
  <si>
    <t>2024-01-12 10:28:31</t>
  </si>
  <si>
    <t>Francisco Javier Joya Vargas</t>
  </si>
  <si>
    <t>376-2023-12-31</t>
  </si>
  <si>
    <t>2024-02-12 21:47:26</t>
  </si>
  <si>
    <t>El Ebitda de la Institución cerró en $26.403 millones, por encima de presupuesto derivado del crecimiento de los ingresos en un 3% y eficiencias en el Opex</t>
  </si>
  <si>
    <t>379-2023-12-31</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</si>
  <si>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</si>
  <si>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</si>
  <si>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381-2023-12-31</t>
  </si>
  <si>
    <t>2024-01-22 14:41:02</t>
  </si>
  <si>
    <t>382-2023-12-31</t>
  </si>
  <si>
    <t>2024-01-22 14:41:37</t>
  </si>
  <si>
    <t>383-2023-12-31</t>
  </si>
  <si>
    <t>2024-01-22 14:42:08</t>
  </si>
  <si>
    <t>384-2023-12-31</t>
  </si>
  <si>
    <t>2024-01-22 14:43:12</t>
  </si>
  <si>
    <t>385-2023-12-31</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</si>
  <si>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</si>
  <si>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</si>
  <si>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</si>
  <si>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</si>
  <si>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</si>
  <si>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</si>
  <si>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</si>
  <si>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397-2023-12-31</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</si>
  <si>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</si>
  <si>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</si>
  <si>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398-2023-12-31</t>
  </si>
  <si>
    <t>2024-01-09 14:32:19</t>
  </si>
  <si>
    <t>Se adjunta base de datos de participantes en eventos de cultura y formación emprendedora 2023-2</t>
  </si>
  <si>
    <t>399-2023-12-31</t>
  </si>
  <si>
    <t>2024-01-09 14:41:06</t>
  </si>
  <si>
    <t>Se adjunta base de datos de mentorias realizadas en el semestre</t>
  </si>
  <si>
    <t>400-2023-12-31</t>
  </si>
  <si>
    <t>2024-01-09 14:47:20</t>
  </si>
  <si>
    <t>401-2023-12-31</t>
  </si>
  <si>
    <t>2024-01-12 12:27:43</t>
  </si>
  <si>
    <t>403-2023-12-31</t>
  </si>
  <si>
    <t>2024-03-11 00:16:18</t>
  </si>
  <si>
    <t>En el año simularon 28590 estudiantes: 14370 el primer semestre y 14220 el segundo semestre</t>
  </si>
  <si>
    <t>2024-01-16 15:10:37</t>
  </si>
  <si>
    <t>422-2023-12-31</t>
  </si>
  <si>
    <t>2024-01-18 17:33:02</t>
  </si>
  <si>
    <t>En el 2023-2 se cumple el Budget de matrículas (109%) y leads (140%) con una tasa de conversión real de 7,8.</t>
  </si>
  <si>
    <t>426-2023-12-31</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</si>
  <si>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</si>
  <si>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</si>
  <si>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</si>
  <si>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</si>
  <si>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</si>
  <si>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</si>
  <si>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</si>
  <si>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</si>
  <si>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</si>
  <si>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</si>
  <si>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</si>
  <si>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</si>
  <si>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</si>
  <si>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</si>
  <si>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</si>
  <si>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</si>
  <si>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69-2023-12-31</t>
  </si>
  <si>
    <t>2024-01-13 16:53:13</t>
  </si>
  <si>
    <t>Para el corte 2023-4 que corresponde del 30 septiembre al 31 de Diciembre, El indicador continua de manera positiva (92.79%), se mantiene la meta, los usuarios sienten el avance en los tiempos de respuesta.</t>
  </si>
  <si>
    <t>111-2023-12-31</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</si>
  <si>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</si>
  <si>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</si>
  <si>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197-2023-12-31</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</si>
  <si>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</si>
  <si>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</si>
  <si>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</si>
  <si>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</si>
  <si>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</si>
  <si>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</si>
  <si>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</si>
  <si>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</si>
  <si>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</si>
  <si>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</si>
  <si>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240-2023-12-31</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</si>
  <si>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</si>
  <si>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</si>
  <si>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251-2023-12-31</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</si>
  <si>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</si>
  <si>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</si>
  <si>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254-2023-12-31</t>
  </si>
  <si>
    <t>2024-01-17 10:28:43</t>
  </si>
  <si>
    <t>Se reportan 55 áreas con Plan Anual de Retos final para el 2023, corte 10 de enero 2024.</t>
  </si>
  <si>
    <t>263-2023-12-31</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</si>
  <si>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</si>
  <si>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</si>
  <si>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</si>
  <si>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265-2023-12-31</t>
  </si>
  <si>
    <t>2024-01-11 14:57:41</t>
  </si>
  <si>
    <t>Se ha cumplido con la ANS interna. El porcentaje de conceptos con posterioridad al tiempo ha sido debido a demoras en consecución de la información y respuesta de las entidades respectivas.</t>
  </si>
  <si>
    <t>266-2023-12-31</t>
  </si>
  <si>
    <t>2024-01-11 14:35:51</t>
  </si>
  <si>
    <t>Este es el soporte</t>
  </si>
  <si>
    <t>300-2023-12-31</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</si>
  <si>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</si>
  <si>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</si>
  <si>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301-2023-12-31</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</si>
  <si>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</si>
  <si>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</si>
  <si>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</si>
  <si>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347-2023-12-31</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</si>
  <si>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</si>
  <si>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</si>
  <si>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</si>
  <si>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348-2023-12-31</t>
  </si>
  <si>
    <t>2024-02-29 12:44:30</t>
  </si>
  <si>
    <t>351-2023-12-31</t>
  </si>
  <si>
    <t>2024-02-29 11:21:53</t>
  </si>
  <si>
    <t>352-2023-12-31</t>
  </si>
  <si>
    <t>2024-07-24 14:53:47</t>
  </si>
  <si>
    <t>368-2023-12-31</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</si>
  <si>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</si>
  <si>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</si>
  <si>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372-2023-12-31</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</si>
  <si>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</si>
  <si>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</si>
  <si>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</si>
  <si>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</si>
  <si>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</si>
  <si>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</si>
  <si>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394-2023-12-31</t>
  </si>
  <si>
    <t>2024-01-05 09:29:01</t>
  </si>
  <si>
    <t>Del 1 de julio al 26 de diciembre de 2023, tuvimos un total de 612 publicaciones en medios tier 1 y tier 2 a nivel nacional. Se destaca una fuerte presencia en Bogotá, Antioquia, Valle del Cauca y Santander.</t>
  </si>
  <si>
    <t>395-2023-12-31</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</si>
  <si>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</si>
  <si>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</si>
  <si>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</si>
  <si>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</si>
  <si>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</si>
  <si>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</si>
  <si>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</si>
  <si>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</si>
  <si>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</si>
  <si>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</si>
  <si>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</si>
  <si>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431-2023-12-31</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</si>
  <si>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</si>
  <si>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</si>
  <si>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</si>
  <si>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</si>
  <si>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84-2023-12-31</t>
  </si>
  <si>
    <t>2024-01-05 10:35:12</t>
  </si>
  <si>
    <t>85-2023-12-31</t>
  </si>
  <si>
    <t>2024-01-11 09:43:28</t>
  </si>
  <si>
    <t>El indicador nos permite determinar que se tenía proyectado la actualización de 3 planes de emergencia de las sedes principales, las cuales se llevaron a cabo en un 100%</t>
  </si>
  <si>
    <t>87-2023-12-31</t>
  </si>
  <si>
    <t>2024-01-10 10:39:41</t>
  </si>
  <si>
    <t>El cumplimiento alcanzado fue del 100% de acuerdo al diagnóstico realizado por ARL SURA EL PASADO 15/03/2023.</t>
  </si>
  <si>
    <t>88-2023-12-31</t>
  </si>
  <si>
    <t>2024-01-04 21:17:37</t>
  </si>
  <si>
    <t>Se presenta un cumplimiento del 100% de ejecución de las actividades planeadas para la vigencia 2023.</t>
  </si>
  <si>
    <t>89-2023-12-31</t>
  </si>
  <si>
    <t>2024-01-12 08:44:02</t>
  </si>
  <si>
    <t>Durante la vigencia 2023 se tuvo un cumplimiento del 100% de actividades ejecutadas según el plan, producto de esto se tiene un total de 4314 impactos en temas de SST en la institución.</t>
  </si>
  <si>
    <t>90-2023-12-31</t>
  </si>
  <si>
    <t>2024-01-05 10:47:18</t>
  </si>
  <si>
    <t>91-2023-12-31</t>
  </si>
  <si>
    <t>2024-01-04 19:48:50</t>
  </si>
  <si>
    <t>De acuerdo al plan de capacitación se llevaron a cabo 50 temas de capacitación en temas inherentes a SST, resultado 4,314 impactos para la vigencia 2023.</t>
  </si>
  <si>
    <t>92-2023-12-31</t>
  </si>
  <si>
    <t>2024-01-11 10:11:10</t>
  </si>
  <si>
    <t>Durante la vigencia 2023, se tuvo la necesidad de llevar a cabo 909 evaluación médicas a colaboradores en términos de ingreso, restricciones, manipulación de alimentos y alturas.</t>
  </si>
  <si>
    <t>94-2023-12-31</t>
  </si>
  <si>
    <t>2024-01-09 08:49:22</t>
  </si>
  <si>
    <t>Se realiza la entrega de elementos de protección personal a 48 colaboradores.</t>
  </si>
  <si>
    <t>100-2023-12-31</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</si>
  <si>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</si>
  <si>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</si>
  <si>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104-2023-12-31</t>
  </si>
  <si>
    <t>2024-01-11 10:23:50</t>
  </si>
  <si>
    <t>Según el indicador nos permite definir que por cada 100 colaboradores de la institución se registraron 0.47 accidentes de trabajo en el periodo 2023.</t>
  </si>
  <si>
    <t>106-2023-12-31</t>
  </si>
  <si>
    <t>2024-01-11 10:25:32</t>
  </si>
  <si>
    <t>Para la vigencia 2023 no se registraron accidentes mortales en la institución.</t>
  </si>
  <si>
    <t>126-2023-12-31</t>
  </si>
  <si>
    <t>2024-01-11 10:31:01</t>
  </si>
  <si>
    <t>Según la información del SG SST, ARL u otras instituciones del sistema durante la vigencia 2023 no se registraron casos nuevos de calificación de origen de nuevas EL</t>
  </si>
  <si>
    <t>127-2023-12-31</t>
  </si>
  <si>
    <t>2024-01-11 10:32:01</t>
  </si>
  <si>
    <t>Durante el periodo no se registraron nuevos casos de EL</t>
  </si>
  <si>
    <t>144-2023-12-31</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</si>
  <si>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</si>
  <si>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</si>
  <si>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147-2023-12-31</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</si>
  <si>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</si>
  <si>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</si>
  <si>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200-2023-12-31</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</si>
  <si>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</si>
  <si>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</si>
  <si>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202-2023-12-31</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</si>
  <si>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</si>
  <si>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</si>
  <si>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</si>
  <si>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206-2023-12-31</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</si>
  <si>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</si>
  <si>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</si>
  <si>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</si>
  <si>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</si>
  <si>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</si>
  <si>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</si>
  <si>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</si>
  <si>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</si>
  <si>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</si>
  <si>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</si>
  <si>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</si>
  <si>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</si>
  <si>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</si>
  <si>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</si>
  <si>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</si>
  <si>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</si>
  <si>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</si>
  <si>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</si>
  <si>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</si>
  <si>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</si>
  <si>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</si>
  <si>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</si>
  <si>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</si>
  <si>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</si>
  <si>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272-2023-12-31</t>
  </si>
  <si>
    <t>2024-01-11 10:33:13</t>
  </si>
  <si>
    <t>Se aclara que el número de accidentes en el periodo fue de 8</t>
  </si>
  <si>
    <t>288-2023-12-31</t>
  </si>
  <si>
    <t>2024-07-25 10:32:39</t>
  </si>
  <si>
    <t>318-2023-12-31</t>
  </si>
  <si>
    <t>2024-01-11 18:07:57</t>
  </si>
  <si>
    <t>Se tienen 132 convenios firmados a diciembre de 2023, de los cuales 12 están inactivos. Lo que representa un 91% de convenios activos.</t>
  </si>
  <si>
    <t>326-2023-12-31</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</si>
  <si>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</si>
  <si>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</si>
  <si>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334-2023-12-31</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</si>
  <si>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</si>
  <si>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</si>
  <si>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</si>
  <si>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</si>
  <si>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</si>
  <si>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339-2023-12-31</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</si>
  <si>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</si>
  <si>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</si>
  <si>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346-2023-12-31</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</si>
  <si>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</si>
  <si>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</si>
  <si>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355-2023-12-31</t>
  </si>
  <si>
    <t>2024-02-12 21:59:07</t>
  </si>
  <si>
    <t>Se obtuvo un índice de liquidez que cumple con el objetivo esperado</t>
  </si>
  <si>
    <t>361-2023-12-31</t>
  </si>
  <si>
    <t>2024-01-18 15:57:37</t>
  </si>
  <si>
    <t>Carolina Jurado Bernal</t>
  </si>
  <si>
    <t>Se evidencia una mejora continua en las tres mediciones realizadas con la herramienta y el logro de la meta establecida</t>
  </si>
  <si>
    <t>366-2023-12-31</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</si>
  <si>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</si>
  <si>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</si>
  <si>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</si>
  <si>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367-2023-12-31</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</si>
  <si>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</si>
  <si>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</si>
  <si>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377-2023-12-31</t>
  </si>
  <si>
    <t>2024-02-12 21:40:40</t>
  </si>
  <si>
    <t>El comportamiento que tuvo su ejecución obedece al ciclo que se planteo en los forecast, en donde, se establecio que de acuerdo con el resultado y/o performance de matriculas se operaba el capex</t>
  </si>
  <si>
    <t>392-2023-12-31</t>
  </si>
  <si>
    <t>2024-01-10 15:14:23</t>
  </si>
  <si>
    <t>Logramos un sobre cumplimiento de ahorro de $655.863.089 gracias a la optimización de los tiempos que se dio en gran parte a la compra de los equipos de diseño gráfico.</t>
  </si>
  <si>
    <t>393-2023-12-31</t>
  </si>
  <si>
    <t>2024-02-22 16:50:15</t>
  </si>
  <si>
    <t>402-2023-12-31</t>
  </si>
  <si>
    <t>2024-01-11 14:43:12</t>
  </si>
  <si>
    <t>Se tuvo un total de 520.331 visitantes la página de MI-Book según Google Analityc, en el que se muestra que hay 21000 usuarios asiduos a las publicaciones.</t>
  </si>
  <si>
    <t>413-2023-12-31</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</si>
  <si>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</si>
  <si>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</si>
  <si>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</si>
  <si>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423-2023-12-31</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</si>
  <si>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</si>
  <si>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</si>
  <si>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424-2023-12-31</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</si>
  <si>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</si>
  <si>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</si>
  <si>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437-2023-12-31</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</si>
  <si>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</si>
  <si>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</si>
  <si>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</si>
  <si>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</si>
  <si>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</si>
  <si>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</si>
  <si>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</si>
  <si>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</si>
  <si>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</si>
  <si>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</si>
  <si>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</si>
  <si>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</si>
  <si>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</si>
  <si>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</si>
  <si>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</si>
  <si>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</si>
  <si>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</si>
  <si>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</si>
  <si>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</si>
  <si>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</si>
  <si>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</si>
  <si>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</si>
  <si>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</si>
  <si>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</si>
  <si>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</si>
  <si>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</si>
  <si>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</si>
  <si>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</si>
  <si>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</si>
  <si>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</si>
  <si>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</si>
  <si>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</si>
  <si>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</si>
  <si>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</si>
  <si>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</si>
  <si>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</si>
  <si>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</si>
  <si>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</si>
  <si>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</si>
  <si>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</si>
  <si>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</si>
  <si>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</si>
  <si>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</si>
  <si>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</si>
  <si>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</si>
  <si>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</si>
  <si>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</si>
  <si>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</si>
  <si>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</si>
  <si>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</si>
  <si>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</si>
  <si>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</si>
  <si>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</si>
  <si>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</si>
  <si>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</si>
  <si>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</si>
  <si>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</si>
  <si>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</si>
  <si>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</si>
  <si>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</si>
  <si>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</si>
  <si>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</si>
  <si>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</si>
  <si>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</si>
  <si>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</si>
  <si>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</si>
  <si>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</si>
  <si>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</si>
  <si>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</si>
  <si>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</si>
  <si>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</si>
  <si>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</si>
  <si>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</si>
  <si>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</si>
  <si>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</si>
  <si>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</si>
  <si>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</si>
  <si>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</si>
  <si>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</si>
  <si>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</si>
  <si>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</si>
  <si>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</si>
  <si>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</si>
  <si>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</si>
  <si>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</si>
  <si>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</si>
  <si>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</si>
  <si>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</si>
  <si>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</si>
  <si>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</si>
  <si>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</si>
  <si>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</si>
  <si>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</si>
  <si>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</si>
  <si>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</si>
  <si>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</si>
  <si>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</si>
  <si>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</si>
  <si>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</si>
  <si>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</si>
  <si>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</si>
  <si>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</si>
  <si>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</si>
  <si>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</si>
  <si>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</si>
  <si>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</si>
  <si>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</si>
  <si>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</si>
  <si>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</si>
  <si>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</si>
  <si>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</si>
  <si>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</si>
  <si>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</si>
  <si>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</si>
  <si>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</si>
  <si>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</si>
  <si>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</si>
  <si>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</si>
  <si>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</si>
  <si>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</si>
  <si>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</si>
  <si>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</si>
  <si>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</si>
  <si>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</si>
  <si>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</si>
  <si>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</si>
  <si>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</si>
  <si>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</si>
  <si>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</si>
  <si>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</si>
  <si>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</si>
  <si>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</si>
  <si>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</si>
  <si>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</si>
  <si>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</si>
  <si>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</si>
  <si>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</si>
  <si>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</si>
  <si>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</si>
  <si>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</si>
  <si>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</si>
  <si>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</si>
  <si>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</si>
  <si>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</si>
  <si>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</si>
  <si>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</si>
  <si>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</si>
  <si>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</si>
  <si>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</si>
  <si>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</si>
  <si>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</si>
  <si>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</si>
  <si>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</si>
  <si>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</si>
  <si>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</si>
  <si>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</si>
  <si>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</si>
  <si>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</si>
  <si>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</si>
  <si>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</si>
  <si>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</si>
  <si>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</si>
  <si>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</si>
  <si>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</si>
  <si>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</si>
  <si>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</si>
  <si>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</si>
  <si>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</si>
  <si>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</si>
  <si>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</si>
  <si>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</si>
  <si>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</si>
  <si>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</si>
  <si>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</si>
  <si>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</si>
  <si>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</si>
  <si>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</si>
  <si>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</si>
  <si>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</si>
  <si>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</si>
  <si>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</si>
  <si>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</si>
  <si>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</si>
  <si>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</si>
  <si>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</si>
  <si>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</si>
  <si>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</si>
  <si>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</si>
  <si>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</si>
  <si>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</si>
  <si>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</si>
  <si>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</si>
  <si>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</si>
  <si>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</si>
  <si>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</si>
  <si>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</si>
  <si>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</si>
  <si>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</si>
  <si>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</si>
  <si>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</si>
  <si>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</si>
  <si>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</si>
  <si>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</si>
  <si>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</si>
  <si>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</si>
  <si>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</si>
  <si>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</si>
  <si>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</si>
  <si>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</si>
  <si>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</si>
  <si>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</si>
  <si>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</si>
  <si>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</si>
  <si>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</si>
  <si>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</si>
  <si>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</si>
  <si>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</si>
  <si>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</si>
  <si>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</si>
  <si>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</si>
  <si>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</si>
  <si>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</si>
  <si>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</si>
  <si>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</si>
  <si>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</si>
  <si>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</si>
  <si>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</si>
  <si>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</si>
  <si>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</si>
  <si>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</si>
  <si>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</si>
  <si>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</si>
  <si>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</si>
  <si>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</si>
  <si>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</si>
  <si>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</si>
  <si>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</si>
  <si>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</si>
  <si>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</si>
  <si>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</si>
  <si>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</si>
  <si>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</si>
  <si>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</si>
  <si>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</si>
  <si>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</si>
  <si>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</si>
  <si>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</si>
  <si>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</si>
  <si>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</si>
  <si>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</si>
  <si>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</si>
  <si>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</si>
  <si>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</si>
  <si>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</si>
  <si>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</si>
  <si>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</si>
  <si>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</si>
  <si>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</si>
  <si>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</si>
  <si>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</si>
  <si>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</si>
  <si>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</si>
  <si>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</si>
  <si>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</si>
  <si>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</si>
  <si>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</si>
  <si>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</si>
  <si>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</si>
  <si>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</si>
  <si>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</si>
  <si>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</si>
  <si>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</si>
  <si>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</si>
  <si>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</si>
  <si>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</si>
  <si>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</si>
  <si>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</si>
  <si>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</si>
  <si>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</si>
  <si>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</si>
  <si>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</si>
  <si>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</si>
  <si>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</si>
  <si>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</si>
  <si>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</si>
  <si>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</si>
  <si>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</si>
  <si>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</si>
  <si>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</si>
  <si>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</si>
  <si>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</si>
  <si>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</si>
  <si>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</si>
  <si>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</si>
  <si>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</si>
  <si>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</si>
  <si>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</si>
  <si>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</si>
  <si>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</si>
  <si>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</si>
  <si>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</si>
  <si>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</si>
  <si>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</si>
  <si>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</si>
  <si>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</si>
  <si>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</si>
  <si>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</si>
  <si>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</si>
  <si>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</si>
  <si>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</si>
  <si>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</si>
  <si>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</si>
  <si>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</si>
  <si>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</si>
  <si>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</si>
  <si>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</si>
  <si>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</si>
  <si>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</si>
  <si>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</si>
  <si>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</si>
  <si>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</si>
  <si>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</si>
  <si>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</si>
  <si>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</si>
  <si>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</si>
  <si>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</si>
  <si>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</si>
  <si>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</si>
  <si>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</si>
  <si>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</si>
  <si>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</si>
  <si>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</si>
  <si>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</si>
  <si>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</si>
  <si>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</si>
  <si>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</si>
  <si>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</si>
  <si>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</si>
  <si>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</si>
  <si>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</si>
  <si>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</si>
  <si>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</si>
  <si>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</si>
  <si>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</si>
  <si>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</si>
  <si>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</si>
  <si>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</si>
  <si>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</si>
  <si>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</si>
  <si>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</si>
  <si>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</si>
  <si>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</si>
  <si>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</si>
  <si>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</si>
  <si>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</si>
  <si>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</si>
  <si>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</si>
  <si>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</si>
  <si>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</si>
  <si>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</si>
  <si>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</si>
  <si>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</si>
  <si>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</si>
  <si>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</si>
  <si>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</si>
  <si>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</si>
  <si>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</si>
  <si>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</si>
  <si>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</si>
  <si>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</si>
  <si>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</si>
  <si>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</si>
  <si>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</si>
  <si>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</si>
  <si>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</si>
  <si>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</si>
  <si>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</si>
  <si>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</si>
  <si>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</si>
  <si>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</si>
  <si>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</si>
  <si>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</si>
  <si>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</si>
  <si>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</si>
  <si>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</si>
  <si>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</si>
  <si>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</si>
  <si>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</si>
  <si>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</si>
  <si>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</si>
  <si>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</si>
  <si>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</si>
  <si>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</si>
  <si>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</si>
  <si>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</si>
  <si>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</si>
  <si>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</si>
  <si>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</si>
  <si>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</si>
  <si>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</si>
  <si>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</si>
  <si>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</si>
  <si>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</si>
  <si>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</si>
  <si>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</si>
  <si>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</si>
  <si>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</si>
  <si>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</si>
  <si>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</si>
  <si>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</si>
  <si>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</si>
  <si>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</si>
  <si>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</si>
  <si>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</si>
  <si>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</si>
  <si>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</si>
  <si>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</si>
  <si>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</si>
  <si>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</si>
  <si>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</si>
  <si>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</si>
  <si>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</si>
  <si>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</si>
  <si>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</si>
  <si>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</si>
  <si>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</si>
  <si>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</si>
  <si>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</si>
  <si>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</si>
  <si>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</si>
  <si>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</si>
  <si>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</si>
  <si>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</si>
  <si>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</si>
  <si>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</si>
  <si>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</si>
  <si>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</si>
  <si>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</si>
  <si>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</si>
  <si>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</si>
  <si>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</si>
  <si>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</si>
  <si>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</si>
  <si>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</si>
  <si>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</si>
  <si>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</si>
  <si>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</si>
  <si>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</si>
  <si>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</si>
  <si>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</si>
  <si>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</si>
  <si>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</si>
  <si>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</si>
  <si>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</si>
  <si>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</si>
  <si>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</si>
  <si>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</si>
  <si>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</si>
  <si>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</si>
  <si>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</si>
  <si>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</si>
  <si>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</si>
  <si>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</si>
  <si>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</si>
  <si>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</si>
  <si>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</si>
  <si>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</si>
  <si>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</si>
  <si>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</si>
  <si>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</si>
  <si>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</si>
  <si>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</si>
  <si>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</si>
  <si>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</si>
  <si>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</si>
  <si>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</si>
  <si>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</si>
  <si>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</si>
  <si>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</si>
  <si>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</si>
  <si>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</si>
  <si>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</si>
  <si>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</si>
  <si>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</si>
  <si>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</si>
  <si>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</si>
  <si>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</si>
  <si>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</si>
  <si>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</si>
  <si>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</si>
  <si>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</si>
  <si>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</si>
  <si>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</si>
  <si>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</si>
  <si>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</si>
  <si>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</si>
  <si>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</si>
  <si>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</si>
  <si>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</si>
  <si>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</si>
  <si>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</si>
  <si>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</si>
  <si>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</si>
  <si>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</si>
  <si>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</si>
  <si>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</si>
  <si>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</si>
  <si>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</si>
  <si>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</si>
  <si>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</si>
  <si>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</si>
  <si>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</si>
  <si>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</si>
  <si>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</si>
  <si>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</si>
  <si>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</si>
  <si>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</si>
  <si>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</si>
  <si>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</si>
  <si>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</si>
  <si>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</si>
  <si>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</si>
  <si>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</si>
  <si>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</si>
  <si>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</si>
  <si>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</si>
  <si>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</si>
  <si>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</si>
  <si>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</si>
  <si>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</si>
  <si>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</si>
  <si>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</si>
  <si>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</si>
  <si>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</si>
  <si>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</si>
  <si>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</si>
  <si>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</si>
  <si>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</si>
  <si>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</si>
  <si>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</si>
  <si>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</si>
  <si>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</si>
  <si>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</si>
  <si>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</si>
  <si>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</si>
  <si>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</si>
  <si>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</si>
  <si>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</si>
  <si>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</si>
  <si>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</si>
  <si>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</si>
  <si>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</si>
  <si>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</si>
  <si>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</si>
  <si>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</si>
  <si>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</si>
  <si>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</si>
  <si>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</si>
  <si>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</si>
  <si>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</si>
  <si>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</si>
  <si>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</si>
  <si>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</si>
  <si>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</si>
  <si>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</si>
  <si>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</si>
  <si>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</si>
  <si>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</si>
  <si>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</si>
  <si>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</si>
  <si>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</si>
  <si>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</si>
  <si>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</si>
  <si>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</si>
  <si>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</si>
  <si>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</si>
  <si>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</si>
  <si>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</si>
  <si>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</si>
  <si>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</si>
  <si>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</si>
  <si>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</si>
  <si>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</si>
  <si>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</si>
  <si>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</si>
  <si>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</si>
  <si>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</si>
  <si>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</si>
  <si>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</si>
  <si>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</si>
  <si>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</si>
  <si>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</si>
  <si>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</si>
  <si>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</si>
  <si>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</si>
  <si>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</si>
  <si>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</si>
  <si>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</si>
  <si>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</si>
  <si>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</si>
  <si>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</si>
  <si>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</si>
  <si>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</si>
  <si>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</si>
  <si>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</si>
  <si>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</si>
  <si>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</si>
  <si>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</si>
  <si>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</si>
  <si>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</si>
  <si>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</si>
  <si>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</si>
  <si>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</si>
  <si>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</si>
  <si>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</si>
  <si>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</si>
  <si>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</si>
  <si>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</si>
  <si>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</si>
  <si>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</si>
  <si>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</si>
  <si>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</si>
  <si>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</si>
  <si>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</si>
  <si>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</si>
  <si>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</si>
  <si>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</si>
  <si>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</si>
  <si>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</si>
  <si>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</si>
  <si>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</si>
  <si>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</si>
  <si>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</si>
  <si>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</si>
  <si>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</si>
  <si>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</si>
  <si>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</si>
  <si>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</si>
  <si>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</si>
  <si>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</si>
  <si>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</si>
  <si>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</si>
  <si>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</si>
  <si>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</si>
  <si>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</si>
  <si>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</si>
  <si>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</si>
  <si>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</si>
  <si>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</si>
  <si>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</si>
  <si>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</si>
  <si>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</si>
  <si>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</si>
  <si>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</si>
  <si>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</si>
  <si>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</si>
  <si>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</si>
  <si>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</si>
  <si>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</si>
  <si>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</si>
  <si>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</si>
  <si>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</si>
  <si>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</si>
  <si>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</si>
  <si>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</si>
  <si>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</si>
  <si>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</si>
  <si>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</si>
  <si>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</si>
  <si>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</si>
  <si>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</si>
  <si>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</si>
  <si>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</si>
  <si>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</si>
  <si>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</si>
  <si>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</si>
  <si>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</si>
  <si>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</si>
  <si>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</si>
  <si>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</si>
  <si>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</si>
  <si>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</si>
  <si>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</si>
  <si>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</si>
  <si>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</si>
  <si>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</si>
  <si>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</si>
  <si>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</si>
  <si>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</si>
  <si>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</si>
  <si>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</si>
  <si>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</si>
  <si>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</si>
  <si>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</si>
  <si>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</si>
  <si>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</si>
  <si>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</si>
  <si>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</si>
  <si>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</si>
  <si>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</si>
  <si>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</si>
  <si>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</si>
  <si>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</si>
  <si>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</si>
  <si>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</si>
  <si>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</si>
  <si>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</si>
  <si>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</si>
  <si>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</si>
  <si>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</si>
  <si>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</si>
  <si>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</si>
  <si>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</si>
  <si>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</si>
  <si>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</si>
  <si>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</si>
  <si>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</si>
  <si>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</si>
  <si>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</si>
  <si>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</si>
  <si>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</si>
  <si>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</si>
  <si>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</si>
  <si>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</si>
  <si>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</si>
  <si>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</si>
  <si>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</si>
  <si>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</si>
  <si>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</si>
  <si>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</si>
  <si>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</si>
  <si>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</si>
  <si>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</si>
  <si>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</si>
  <si>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</si>
  <si>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</si>
  <si>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</si>
  <si>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</si>
  <si>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</si>
  <si>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</si>
  <si>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</si>
  <si>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</si>
  <si>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</si>
  <si>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</si>
  <si>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</si>
  <si>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</si>
  <si>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</si>
  <si>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</si>
  <si>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</si>
  <si>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</si>
  <si>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</si>
  <si>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</si>
  <si>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</si>
  <si>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</si>
  <si>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</si>
  <si>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</si>
  <si>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</si>
  <si>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</si>
  <si>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</si>
  <si>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</si>
  <si>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</si>
  <si>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</si>
  <si>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</si>
  <si>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</si>
  <si>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</si>
  <si>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</si>
  <si>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</si>
  <si>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</si>
  <si>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</si>
  <si>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</si>
  <si>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</si>
  <si>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</si>
  <si>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</si>
  <si>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</si>
  <si>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</si>
  <si>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</si>
  <si>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</si>
  <si>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</si>
  <si>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</si>
  <si>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</si>
  <si>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</si>
  <si>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</si>
  <si>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</si>
  <si>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</si>
  <si>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</si>
  <si>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</si>
  <si>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</si>
  <si>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</si>
  <si>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</si>
  <si>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</si>
  <si>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</si>
  <si>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</si>
  <si>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</si>
  <si>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</si>
  <si>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</si>
  <si>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</si>
  <si>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</si>
  <si>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</si>
  <si>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</si>
  <si>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</si>
  <si>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</si>
  <si>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</si>
  <si>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</si>
  <si>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</si>
  <si>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</si>
  <si>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</si>
  <si>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</si>
  <si>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</si>
  <si>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</si>
  <si>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</si>
  <si>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</si>
  <si>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</si>
  <si>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</si>
  <si>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</si>
  <si>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</si>
  <si>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</si>
  <si>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</si>
  <si>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</si>
  <si>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</si>
  <si>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</si>
  <si>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</si>
  <si>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</si>
  <si>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</si>
  <si>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</si>
  <si>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</si>
  <si>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</si>
  <si>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</si>
  <si>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</si>
  <si>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</si>
  <si>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</si>
  <si>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</si>
  <si>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</si>
  <si>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</si>
  <si>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</si>
  <si>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</si>
  <si>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</si>
  <si>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</si>
  <si>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</si>
  <si>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</si>
  <si>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</si>
  <si>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</si>
  <si>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</si>
  <si>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</si>
  <si>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</si>
  <si>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</si>
  <si>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</si>
  <si>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</si>
  <si>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</si>
  <si>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</si>
  <si>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</si>
  <si>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</si>
  <si>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</si>
  <si>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</si>
  <si>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</si>
  <si>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</si>
  <si>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</si>
  <si>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</si>
  <si>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</si>
  <si>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</si>
  <si>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</si>
  <si>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</si>
  <si>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</si>
  <si>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</si>
  <si>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</si>
  <si>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</si>
  <si>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</si>
  <si>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</si>
  <si>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</si>
  <si>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</si>
  <si>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</si>
  <si>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</si>
  <si>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</si>
  <si>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</si>
  <si>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</si>
  <si>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</si>
  <si>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</si>
  <si>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</si>
  <si>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</si>
  <si>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</si>
  <si>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</si>
  <si>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</si>
  <si>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</si>
  <si>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</si>
  <si>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</si>
  <si>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</si>
  <si>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</si>
  <si>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</si>
  <si>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</si>
  <si>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</si>
  <si>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</si>
  <si>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</si>
  <si>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</si>
  <si>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</si>
  <si>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</si>
  <si>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</si>
  <si>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</si>
  <si>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</si>
  <si>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</si>
  <si>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</si>
  <si>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</si>
  <si>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</si>
  <si>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</si>
  <si>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</si>
  <si>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</si>
  <si>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</si>
  <si>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</si>
  <si>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</si>
  <si>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</si>
  <si>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</si>
  <si>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</si>
  <si>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</si>
  <si>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</si>
  <si>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</si>
  <si>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</si>
  <si>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</si>
  <si>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</si>
  <si>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</si>
  <si>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</si>
  <si>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</si>
  <si>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</si>
  <si>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</si>
  <si>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</si>
  <si>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</si>
  <si>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</si>
  <si>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</si>
  <si>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</si>
  <si>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</si>
  <si>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</si>
  <si>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</si>
  <si>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</si>
  <si>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</si>
  <si>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</si>
  <si>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</si>
  <si>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</si>
  <si>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</si>
  <si>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</si>
  <si>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</si>
  <si>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</si>
  <si>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</si>
  <si>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</si>
  <si>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</si>
  <si>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</si>
  <si>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</si>
  <si>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</si>
  <si>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</si>
  <si>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</si>
  <si>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</si>
  <si>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</si>
  <si>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</si>
  <si>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</si>
  <si>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</si>
  <si>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</si>
  <si>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</si>
  <si>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</si>
  <si>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</si>
  <si>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</si>
  <si>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</si>
  <si>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</si>
  <si>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</si>
  <si>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</si>
  <si>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</si>
  <si>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</si>
  <si>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</si>
  <si>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</si>
  <si>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</si>
  <si>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</si>
  <si>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</si>
  <si>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</si>
  <si>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112-2024-10-31</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</si>
  <si>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</si>
  <si>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</si>
  <si>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113-2024-10-31</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</si>
  <si>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</si>
  <si>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</si>
  <si>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114-2024-10-31</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</si>
  <si>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</si>
  <si>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</si>
  <si>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</si>
  <si>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</si>
  <si>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117-2024-10-31</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</si>
  <si>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</si>
  <si>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</si>
  <si>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</si>
  <si>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</si>
  <si>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</si>
  <si>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</si>
  <si>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</si>
  <si>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</si>
  <si>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</si>
  <si>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</si>
  <si>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</si>
  <si>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</si>
  <si>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</si>
  <si>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</si>
  <si>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</si>
  <si>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</si>
  <si>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</si>
  <si>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</si>
  <si>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</si>
  <si>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</si>
  <si>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</si>
  <si>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</si>
  <si>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</si>
  <si>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</si>
  <si>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</si>
  <si>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</si>
  <si>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</si>
  <si>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</si>
  <si>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</si>
  <si>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</si>
  <si>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</si>
  <si>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</si>
  <si>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</si>
  <si>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</si>
  <si>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</si>
  <si>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</si>
  <si>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</si>
  <si>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</si>
  <si>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</si>
  <si>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</si>
  <si>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</si>
  <si>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</si>
  <si>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</si>
  <si>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</si>
  <si>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</si>
  <si>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</si>
  <si>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</si>
  <si>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</si>
  <si>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</si>
  <si>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</si>
  <si>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</si>
  <si>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</si>
  <si>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</si>
  <si>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</si>
  <si>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77-2024-12-31</t>
  </si>
  <si>
    <t>2025-01-09 09:41:12</t>
  </si>
  <si>
    <t>Para el mes de Diciembre el indicador cierra en 98.2%.   Se presenta mejoría en los servicios de Microinformática que aumenta en 0.4 el indicador versus el mes anterior.</t>
  </si>
  <si>
    <t>121-2024-12-31</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</si>
  <si>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</si>
  <si>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</si>
  <si>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122-2024-12-31</t>
  </si>
  <si>
    <t>2025-01-21 08:53:25</t>
  </si>
  <si>
    <t>Luisa Fernanda Forero Romero</t>
  </si>
  <si>
    <t>Durante los meses evaluados se recibieron 12 solicitudes documentales, las cuales fueron ejecutadas al 100%._x000D_
_x000D_
Dado el resultado obtenido, se concluye que no se requiere la apertura de OM.</t>
  </si>
  <si>
    <t>124-2024-12-31</t>
  </si>
  <si>
    <t>2025-01-16 11:38:55</t>
  </si>
  <si>
    <t>Para el periodo se presentó un accidente de trabajo, asociado a caída de personas.</t>
  </si>
  <si>
    <t>125-2024-12-31</t>
  </si>
  <si>
    <t>2025-01-16 12:08:44</t>
  </si>
  <si>
    <t>En el mes de diciembre se generó una incapacidad, producto del  accidente de trabajo de Magda Garzón, esta incapacidad fue de 8 días</t>
  </si>
  <si>
    <t>128-2024-12-31</t>
  </si>
  <si>
    <t>2025-01-16 15:01:35</t>
  </si>
  <si>
    <t>Según el indicador, en el mes de diciembre por cada 100 días de trabajo programado, se presentó una perdida de 0,78 días por incapacidad medica</t>
  </si>
  <si>
    <t>172-2024-12-31</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</si>
  <si>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</si>
  <si>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</si>
  <si>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</si>
  <si>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</si>
  <si>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</si>
  <si>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</si>
  <si>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</si>
  <si>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</si>
  <si>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</si>
  <si>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</si>
  <si>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</si>
  <si>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</si>
  <si>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</si>
  <si>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</si>
  <si>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</si>
  <si>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241-2024-12-31</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</si>
  <si>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</si>
  <si>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</si>
  <si>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</si>
  <si>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</si>
  <si>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</si>
  <si>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</si>
  <si>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</si>
  <si>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</si>
  <si>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</si>
  <si>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</si>
  <si>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68-2024-12-31</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</si>
  <si>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</si>
  <si>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</si>
  <si>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73-2024-12-31</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</si>
  <si>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</si>
  <si>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</si>
  <si>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74-2024-12-31</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</si>
  <si>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</si>
  <si>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</si>
  <si>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86-2024-12-31</t>
  </si>
  <si>
    <t>2025-01-16 15:36:38</t>
  </si>
  <si>
    <t>Durante el segundo periodo del 2024, se presentó un accidente de trabajo, el cual fue investigado dentro de los tiempos establecidos por la normatividad legal vigente.</t>
  </si>
  <si>
    <t>95-2024-12-31</t>
  </si>
  <si>
    <t>2025-02-11 12:49:02</t>
  </si>
  <si>
    <t>Según el plan de inspecciones en el segundo semestre del 2024, se programaron y ejecutaron 34 inspecciones de seguridad.</t>
  </si>
  <si>
    <t>143-2024-12-31</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</si>
  <si>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</si>
  <si>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</si>
  <si>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145-2024-12-31</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</si>
  <si>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</si>
  <si>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</si>
  <si>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146-2024-12-31</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</si>
  <si>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</si>
  <si>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</si>
  <si>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148-2024-12-31</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</si>
  <si>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</si>
  <si>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</si>
  <si>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159-2024-12-31</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</si>
  <si>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</si>
  <si>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</si>
  <si>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167-2024-12-31</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</si>
  <si>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</si>
  <si>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</si>
  <si>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193-2024-12-31</t>
  </si>
  <si>
    <t>2025-02-21 13:20:21</t>
  </si>
  <si>
    <t>ANS Consolidado 92,9%</t>
  </si>
  <si>
    <t>199-2024-12-31</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</si>
  <si>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</si>
  <si>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</si>
  <si>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</si>
  <si>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</si>
  <si>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204-2024-12-31</t>
  </si>
  <si>
    <t>2025-03-11 10:42:32</t>
  </si>
  <si>
    <t>La caja cerró por encima del presupuesto por una variación positiva en las entradas/recaudo.</t>
  </si>
  <si>
    <t>205-2024-12-31</t>
  </si>
  <si>
    <t>2025-03-11 10:55:18</t>
  </si>
  <si>
    <t>La utilidad neta del año 2024 cerró  por encima del presupuesto por el mejor nivel de ingresos presentado y optimizaciones en gasto.</t>
  </si>
  <si>
    <t>207-2024-12-31</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</si>
  <si>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</si>
  <si>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</si>
  <si>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</si>
  <si>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</si>
  <si>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</si>
  <si>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</si>
  <si>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</si>
  <si>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</si>
  <si>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230-2024-12-31</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</si>
  <si>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</si>
  <si>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</si>
  <si>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231-2024-12-31</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</si>
  <si>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</si>
  <si>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</si>
  <si>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232-2024-12-31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</si>
  <si>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</si>
  <si>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</si>
  <si>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245-2024-12-31</t>
  </si>
  <si>
    <t>2025-01-13 12:13:32</t>
  </si>
  <si>
    <t>246-2024-12-31</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</si>
  <si>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</si>
  <si>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</si>
  <si>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252-2024-12-31</t>
  </si>
  <si>
    <t>2025-01-13 17:25:10</t>
  </si>
  <si>
    <t>Para el cumplimiento de meta se estuvo a 0.37 puntos para el alcance, ya que el factor económico y personal sigue siendo una condición que nos reta institucionalmente a generar estrategias para la mitigación.</t>
  </si>
  <si>
    <t>256-2024-12-31</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</si>
  <si>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</si>
  <si>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</si>
  <si>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260-2024-12-31</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</si>
  <si>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</si>
  <si>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</si>
  <si>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261-2024-12-31</t>
  </si>
  <si>
    <t>2025-02-21 13:30:39</t>
  </si>
  <si>
    <t>262-2024-12-31</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</si>
  <si>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</si>
  <si>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</si>
  <si>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268-2024-12-31</t>
  </si>
  <si>
    <t>2025-10-30 12:27:29</t>
  </si>
  <si>
    <t>Se evidencia una disminución por efectos de menor cantidad de actividades solicitadas por los docentes</t>
  </si>
  <si>
    <t>269-2024-12-31</t>
  </si>
  <si>
    <t>2025-10-30 12:29:00</t>
  </si>
  <si>
    <t>se evidencia una reducción por la cantidad de eventos solicitados</t>
  </si>
  <si>
    <t>270-2024-12-31</t>
  </si>
  <si>
    <t>2025-10-30 12:31:51</t>
  </si>
  <si>
    <t>el incremento de numero de horas es por la apertura de espacios nuevos</t>
  </si>
  <si>
    <t>2025-07-22 13:43:58</t>
  </si>
  <si>
    <t>273-2024-12-31</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</si>
  <si>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</si>
  <si>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</si>
  <si>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</si>
  <si>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</si>
  <si>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</si>
  <si>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</si>
  <si>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</si>
  <si>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276-2024-12-31</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</si>
  <si>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</si>
  <si>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</si>
  <si>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277-2024-12-31</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</si>
  <si>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</si>
  <si>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</si>
  <si>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</si>
  <si>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282-2024-12-31</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</si>
  <si>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</si>
  <si>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</si>
  <si>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283-2024-12-31</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</si>
  <si>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</si>
  <si>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</si>
  <si>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285-2024-12-31</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</si>
  <si>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</si>
  <si>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</si>
  <si>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</si>
  <si>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</si>
  <si>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</si>
  <si>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</si>
  <si>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</si>
  <si>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</si>
  <si>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</si>
  <si>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</si>
  <si>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</si>
  <si>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303-2024-12-31</t>
  </si>
  <si>
    <t>2025-01-10 14:20:10</t>
  </si>
  <si>
    <t>304-2024-12-31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</si>
  <si>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</si>
  <si>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</si>
  <si>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323-2024-12-31</t>
  </si>
  <si>
    <t>2025-01-14 08:27:16</t>
  </si>
  <si>
    <t>No se tramitaron más procesos asociados a renovación porque no habían fechas de vencimiento de Registro Calificado para este periodo.</t>
  </si>
  <si>
    <t>324-2024-12-31</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</si>
  <si>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</si>
  <si>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</si>
  <si>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325-2024-12-31</t>
  </si>
  <si>
    <t>2025-01-14 08:50:07</t>
  </si>
  <si>
    <t>327-2024-12-31</t>
  </si>
  <si>
    <t>2025-01-14 09:12:43</t>
  </si>
  <si>
    <t>332-2024-12-31</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</si>
  <si>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</si>
  <si>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</si>
  <si>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</si>
  <si>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</si>
  <si>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</si>
  <si>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</si>
  <si>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341-2024-12-31</t>
  </si>
  <si>
    <t>2025-01-16 20:36:46</t>
  </si>
  <si>
    <t>Se gestionaron ahorros por valor de $922.000.000, en el segundo semestre 2024, el ahorro total proyectado es de $1.500.000.000, y el ahorro conseguido fue $1.672.000.000, un 12 % por encima de la meta</t>
  </si>
  <si>
    <t>344-2024-12-31</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</si>
  <si>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</si>
  <si>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</si>
  <si>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356-2024-12-31</t>
  </si>
  <si>
    <t>2025-03-11 10:14:00</t>
  </si>
  <si>
    <t>El endeudamiento a cierre del año 2024 cerró en un 65,5%, aumento no exclusivo en deuda, variación importante en ingresos recibidos por anticipado</t>
  </si>
  <si>
    <t>357-2024-12-31</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</si>
  <si>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</si>
  <si>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</si>
  <si>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358-2024-12-31</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</si>
  <si>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</si>
  <si>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</si>
  <si>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359-2024-12-31</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</si>
  <si>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</si>
  <si>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</si>
  <si>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</si>
  <si>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</si>
  <si>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363-2024-12-31</t>
  </si>
  <si>
    <t>2025-01-03 13:14:46</t>
  </si>
  <si>
    <t>Se asegura la parametrización de las aulas máster garantizando la asignación de fechas como el funcionamiento de los diferentes enlaces en las asignaturas de las cohortes que se desarrollaron durante el segundo semestre del 2024.</t>
  </si>
  <si>
    <t>364-2024-12-31</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</si>
  <si>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</si>
  <si>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</si>
  <si>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</si>
  <si>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</si>
  <si>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371-2024-12-31</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</si>
  <si>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</si>
  <si>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</si>
  <si>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</si>
  <si>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</si>
  <si>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</si>
  <si>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376-2024-12-31</t>
  </si>
  <si>
    <t>2025-03-11 11:03:35</t>
  </si>
  <si>
    <t>El Ebitda de la Institución en el 2024 cerro en $29.468 millones, por encima de presupuesto un 9% derivado del crecimiento de los ingresos en un 3% y eficiencias en el Opex.</t>
  </si>
  <si>
    <t>379-2024-12-31</t>
  </si>
  <si>
    <t>2025-01-03 09:54:41</t>
  </si>
  <si>
    <t>Posgrado presencial Bogotá queda al 88% de presupuesto, impactado por los programas especialización en riesgos y seguros, especialización en gerencia de mercadeo y maestría en gerencia estratégica de mercadeo.</t>
  </si>
  <si>
    <t>381-2024-12-31</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</si>
  <si>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</si>
  <si>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</si>
  <si>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382-2024-12-31</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</si>
  <si>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</si>
  <si>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</si>
  <si>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383-2024-12-31</t>
  </si>
  <si>
    <t>2025-01-07 09:28:35</t>
  </si>
  <si>
    <t>Sobrecumplimiento del 121% del presupuesto. Buen comportamiento general de los programas y acogida de lanzamiento de nuevos programas: Maestría en gestión pública, Maestría en administración en salud y Maestría en educación STEM</t>
  </si>
  <si>
    <t>384-2024-12-31</t>
  </si>
  <si>
    <t>2025-01-07 09:59:22</t>
  </si>
  <si>
    <t>El cumplimiento del Presupuesto de Posgrado Presencial Bogotá queda al 88%, impactado por los programas especialización en riesgos y seguros, especialización en gerencia de mercadeo y maestría en gerencia estratégica de mercadeo.</t>
  </si>
  <si>
    <t>385-2024-12-31</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</si>
  <si>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</si>
  <si>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</si>
  <si>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</si>
  <si>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</si>
  <si>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389-2024-12-31</t>
  </si>
  <si>
    <t>2025-01-13 17:37:38</t>
  </si>
  <si>
    <t>397-2024-12-31</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</si>
  <si>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</si>
  <si>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</si>
  <si>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398-2024-12-31</t>
  </si>
  <si>
    <t>2025-01-16 10:44:01</t>
  </si>
  <si>
    <t>Se adjunta base de datos de participantes en eventos de cultura y formación emprendedora 2024-2</t>
  </si>
  <si>
    <t>400-2024-12-31</t>
  </si>
  <si>
    <t>2025-01-16 11:01:53</t>
  </si>
  <si>
    <t>Se adjunta base de datos que evidencia avances en los proyectos e identificación en puesta en marcha</t>
  </si>
  <si>
    <t>401-2024-12-31</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</si>
  <si>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</si>
  <si>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</si>
  <si>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403-2024-12-31</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</si>
  <si>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</si>
  <si>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</si>
  <si>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</si>
  <si>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</si>
  <si>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422-2024-12-31</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</si>
  <si>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</si>
  <si>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</si>
  <si>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</si>
  <si>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426-2024-12-31</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</si>
  <si>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</si>
  <si>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</si>
  <si>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</si>
  <si>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</si>
  <si>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</si>
  <si>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</si>
  <si>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</si>
  <si>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</si>
  <si>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430-2024-12-31</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</si>
  <si>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</si>
  <si>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</si>
  <si>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</si>
  <si>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</si>
  <si>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</si>
  <si>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</si>
  <si>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</si>
  <si>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</si>
  <si>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</si>
  <si>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</si>
  <si>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</si>
  <si>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444-2024-12-31</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</si>
  <si>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</si>
  <si>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</si>
  <si>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445-2024-12-31</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</si>
  <si>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</si>
  <si>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</si>
  <si>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447-2024-12-31</t>
  </si>
  <si>
    <t>2025-01-23 13:16:28</t>
  </si>
  <si>
    <t>En este segundo semestre se realizaron 18 eventos culturales.</t>
  </si>
  <si>
    <t>448-2024-12-31</t>
  </si>
  <si>
    <t>2025-01-29 10:21:30</t>
  </si>
  <si>
    <t>En el año 2023 se realizaron un total de 12,764 capacitaciones, mientras que en el año 2024 esta cifra aumentó a 13,954 capacitaciones._x000D_
En total se realizaron 742 talleres y asesorías</t>
  </si>
  <si>
    <t>451-2024-12-31</t>
  </si>
  <si>
    <t>2025-01-06 12:38:56</t>
  </si>
  <si>
    <t>Del primero de julio al 15 de diciembre de 2024 tuvimos 410 noticias positivas, de un total de 960. (Se omiten las notas pagas en medios de comunicación).</t>
  </si>
  <si>
    <t>452-2024-12-31</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</si>
  <si>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</si>
  <si>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</si>
  <si>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</si>
  <si>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467-2024-12-31</t>
  </si>
  <si>
    <t>2025-01-02 07:19:33</t>
  </si>
  <si>
    <t>INDICADOR TOMADO DE LA ENCUESTA DE SATISFACCIÓN DE GRADOS PRESENCIALES Y VIRTUALES</t>
  </si>
  <si>
    <t>468-2024-12-31</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</si>
  <si>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</si>
  <si>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</si>
  <si>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</si>
  <si>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</si>
  <si>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</si>
  <si>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</si>
  <si>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475-2024-12-31</t>
  </si>
  <si>
    <t>2025-10-27 11:57:39</t>
  </si>
  <si>
    <t>Se actualiza soporte</t>
  </si>
  <si>
    <t>2025-01-13 16:13:58</t>
  </si>
  <si>
    <t>Se adjunta evidencia del indicador.</t>
  </si>
  <si>
    <t>477-2024-12-31</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</si>
  <si>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</si>
  <si>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</si>
  <si>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</si>
  <si>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</si>
  <si>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</si>
  <si>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</si>
  <si>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</si>
  <si>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</si>
  <si>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</si>
  <si>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</si>
  <si>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486-2024-12-31</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</si>
  <si>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</si>
  <si>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</si>
  <si>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506-2024-12-31</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</si>
  <si>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</si>
  <si>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</si>
  <si>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507-2024-12-31</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</si>
  <si>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</si>
  <si>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</si>
  <si>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69-2024-12-31</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</si>
  <si>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</si>
  <si>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</si>
  <si>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111-2024-12-31</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</si>
  <si>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</si>
  <si>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</si>
  <si>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197-2024-12-31</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</si>
  <si>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</si>
  <si>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</si>
  <si>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</si>
  <si>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</si>
  <si>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233-2024-12-31</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</si>
  <si>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</si>
  <si>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</si>
  <si>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234-2024-12-31</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</si>
  <si>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</si>
  <si>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</si>
  <si>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</si>
  <si>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</si>
  <si>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240-2024-12-31</t>
  </si>
  <si>
    <t>2025-01-21 15:16:32</t>
  </si>
  <si>
    <t>251-2024-12-31</t>
  </si>
  <si>
    <t>2025-01-15 16:53:26</t>
  </si>
  <si>
    <t>254-2024-12-31</t>
  </si>
  <si>
    <t>2025-03-18 09:48:26</t>
  </si>
  <si>
    <t>Se realiza el cargue de 73 áreas con Planes Anuales de Retos, para el 2024</t>
  </si>
  <si>
    <t>263-2024-12-31</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</si>
  <si>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</si>
  <si>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</si>
  <si>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265-2024-12-31</t>
  </si>
  <si>
    <t>2025-01-13 14:09:03</t>
  </si>
  <si>
    <t>266-2024-12-31</t>
  </si>
  <si>
    <t>2025-01-10 10:26:42</t>
  </si>
  <si>
    <t>Este es el soporte.</t>
  </si>
  <si>
    <t>300-2024-12-31</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</si>
  <si>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</si>
  <si>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</si>
  <si>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301-2024-12-31</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</si>
  <si>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</si>
  <si>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</si>
  <si>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</si>
  <si>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</si>
  <si>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347-2024-12-31</t>
  </si>
  <si>
    <t>2025-03-07 11:51:34</t>
  </si>
  <si>
    <t>Anticipos de proveedores sin legalizar 18: 18 anticipos se encuentran por acuerdo que se legalizaran hasta que se culmine la transacción. Anticipo de empleados sin legalizar 0.</t>
  </si>
  <si>
    <t>348-2024-12-31</t>
  </si>
  <si>
    <t>2025-03-07 12:28:17</t>
  </si>
  <si>
    <t>351-2024-12-31</t>
  </si>
  <si>
    <t>2025-03-10 16:06:02</t>
  </si>
  <si>
    <t>352-2024-12-31</t>
  </si>
  <si>
    <t>2025-03-10 15:57:29</t>
  </si>
  <si>
    <t>368-2024-12-31</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</si>
  <si>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</si>
  <si>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</si>
  <si>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372-2024-12-31</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</si>
  <si>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</si>
  <si>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</si>
  <si>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</si>
  <si>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</si>
  <si>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</si>
  <si>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</si>
  <si>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394-2024-12-31</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</si>
  <si>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</si>
  <si>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</si>
  <si>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395-2024-12-31</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</si>
  <si>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</si>
  <si>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</si>
  <si>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</si>
  <si>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</si>
  <si>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</si>
  <si>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</si>
  <si>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</si>
  <si>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</si>
  <si>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</si>
  <si>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</si>
  <si>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</si>
  <si>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431-2024-12-31</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</si>
  <si>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</si>
  <si>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</si>
  <si>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</si>
  <si>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</si>
  <si>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453-2024-12-31</t>
  </si>
  <si>
    <t>2024-12-27 16:19:44</t>
  </si>
  <si>
    <t>Acorde a los tiempos planteados y establecidos para la producción, se cumplió con la meta pactada.</t>
  </si>
  <si>
    <t>455-2024-12-31</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</si>
  <si>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</si>
  <si>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</si>
  <si>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</si>
  <si>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</si>
  <si>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</si>
  <si>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</si>
  <si>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</si>
  <si>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</si>
  <si>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</si>
  <si>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484-2024-12-31</t>
  </si>
  <si>
    <t>2025-02-11 11:43:52</t>
  </si>
  <si>
    <t>Según el plan de gestión establecido en el ultimo trimestre del 2024, se programaron y ejecutaron 10 actividades, con un impacto de regreso al cole y de Mi niño interior de 256 colaboradores impactados.</t>
  </si>
  <si>
    <t>84-2024-12-31</t>
  </si>
  <si>
    <t>2025-01-16 15:15:37</t>
  </si>
  <si>
    <t>Durante el 2024, se ejecutaron mensualmente las reuniones del COPASST de acuerdo a lo planeado para la vigencia.</t>
  </si>
  <si>
    <t>85-2024-12-31</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</si>
  <si>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</si>
  <si>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</si>
  <si>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</si>
  <si>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</si>
  <si>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88-2024-12-31</t>
  </si>
  <si>
    <t>2025-02-04 12:33:40</t>
  </si>
  <si>
    <t>Se presenta un cumplimiento del 100% de ejecución de las actividades planeadas en el plan de trabajo del SGSST para la vigencia 2024.</t>
  </si>
  <si>
    <t>89-2024-12-31</t>
  </si>
  <si>
    <t>2025-01-16 16:20:27</t>
  </si>
  <si>
    <t>Durante la vigencia 2024 se tuvo un cumplimiento del 100% de actividades ejecutadas según el plan de capacitaciones.</t>
  </si>
  <si>
    <t>90-2024-12-31</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</si>
  <si>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</si>
  <si>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</si>
  <si>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91-2024-12-31</t>
  </si>
  <si>
    <t>2025-02-04 12:43:52</t>
  </si>
  <si>
    <t>Durante el 2024 se programaron 153 formaciones en temas de interés en materia de SST, las cuales impactaron a un total de 5,348 trabajadores.</t>
  </si>
  <si>
    <t>92-2024-12-31</t>
  </si>
  <si>
    <t>2025-02-04 14:25:55</t>
  </si>
  <si>
    <t>Durante el año 2024, se realizaron en total 1,052 exámenes médicos ocupacionales como por ejemplo exámenes de ingreso, retiro, periódicos, de alturas , de alimentos y espacios confinados.</t>
  </si>
  <si>
    <t>94-2024-12-31</t>
  </si>
  <si>
    <t>2025-02-11 12:13:39</t>
  </si>
  <si>
    <t>Durante el 2024 , se realizó entrega de 56 elementos de protección personal a colaboradores.</t>
  </si>
  <si>
    <t>100-2024-12-31</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</si>
  <si>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</si>
  <si>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</si>
  <si>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104-2024-12-31</t>
  </si>
  <si>
    <t>2025-02-04 11:55:35</t>
  </si>
  <si>
    <t>Según el indicador la tasa de accidentalidad se redujo a un 0,11 en comparación del año anterior, esto permite identificar que por cada 100 colaboradores se presento 0,11 accidentes de trabajo en el periodo 2024.</t>
  </si>
  <si>
    <t>106-2024-12-31</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</si>
  <si>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</si>
  <si>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</si>
  <si>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</si>
  <si>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</si>
  <si>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126-2024-12-31</t>
  </si>
  <si>
    <t>2025-01-16 15:13:41</t>
  </si>
  <si>
    <t>Según la información del SG-SST, ARL u otras instituciones del sistema, durante la vigencia del 2024, no se registraron nuevos casos de calificación de enfermedades de origen labora EL.</t>
  </si>
  <si>
    <t>127-2024-12-31</t>
  </si>
  <si>
    <t>2025-02-11 10:57:42</t>
  </si>
  <si>
    <t>Durante el 2024 no se registraron nuevos casos de EL</t>
  </si>
  <si>
    <t>144-2024-12-31</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</si>
  <si>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</si>
  <si>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</si>
  <si>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</si>
  <si>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</si>
  <si>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</si>
  <si>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200-2024-12-31</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</si>
  <si>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</si>
  <si>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</si>
  <si>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</si>
  <si>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</si>
  <si>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206-2024-12-31</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</si>
  <si>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</si>
  <si>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</si>
  <si>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</si>
  <si>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</si>
  <si>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</si>
  <si>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</si>
  <si>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</si>
  <si>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</si>
  <si>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</si>
  <si>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</si>
  <si>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</si>
  <si>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</si>
  <si>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</si>
  <si>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</si>
  <si>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235-2024-12-31</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</si>
  <si>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</si>
  <si>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</si>
  <si>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236-2024-12-31</t>
  </si>
  <si>
    <t>2025-02-11 16:06:14</t>
  </si>
  <si>
    <t>En el 2024 no se presentaron actos administrativos o decisiones judiciales desfavorables en temas ambientales.</t>
  </si>
  <si>
    <t>244-2024-12-31</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</si>
  <si>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</si>
  <si>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</si>
  <si>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</si>
  <si>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</si>
  <si>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272-2024-12-31</t>
  </si>
  <si>
    <t>2025-02-11 11:10:09</t>
  </si>
  <si>
    <t>Durante el año 2024 se presentaron 2 accidentes de trabajo. Ninguno de estos fue mortal.</t>
  </si>
  <si>
    <t>2024-12-30 09:33:43</t>
  </si>
  <si>
    <t>Este indicador presenta un reporte de tipo anual, por lo cual se toman los datos del periodo del 20241.</t>
  </si>
  <si>
    <t>318-2024-12-31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</si>
  <si>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</si>
  <si>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</si>
  <si>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</si>
  <si>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</si>
  <si>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334-2024-12-31</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</si>
  <si>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</si>
  <si>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</si>
  <si>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336-2024-12-31</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</si>
  <si>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</si>
  <si>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</si>
  <si>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339-2024-12-31</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</si>
  <si>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</si>
  <si>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</si>
  <si>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346-2024-12-31</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</si>
  <si>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</si>
  <si>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</si>
  <si>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355-2024-12-31</t>
  </si>
  <si>
    <t>2025-03-11 10:01:20</t>
  </si>
  <si>
    <t>2025-01-02 07:25:51</t>
  </si>
  <si>
    <t>El indicador no aplica para 2024, la medición del índice de inclusión se realiza cada 2 años, la próxima medición será en 2025</t>
  </si>
  <si>
    <t>366-2024-12-31</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</si>
  <si>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</si>
  <si>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</si>
  <si>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367-2024-12-31</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</si>
  <si>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</si>
  <si>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</si>
  <si>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377-2024-12-31</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</si>
  <si>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</si>
  <si>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</si>
  <si>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392-2024-12-31</t>
  </si>
  <si>
    <t>2025-01-10 10:26:47</t>
  </si>
  <si>
    <t>Se super el monto ahorrado en 2023 en más de 90 millones de pesos</t>
  </si>
  <si>
    <t>393-2024-12-31</t>
  </si>
  <si>
    <t>2025-01-10 10:45:59</t>
  </si>
  <si>
    <t>Se redujo en 2 días y medio la gestión total de la campaña, incluyendo los tiempos de los clientes, lo que no se estaba contando anteriormente. Aún así, hubo una disminución.</t>
  </si>
  <si>
    <t>402-2024-12-31</t>
  </si>
  <si>
    <t>2024-12-27 15:50:36</t>
  </si>
  <si>
    <t>En el año 2024 ingresaron 23 mil usuarios nuevos. La consulta de MI-Books en el primer semestre de 2024-1 es de 302.849 visitas a la página. En cambio, para el segundo semestre de 2024-2 es de 250.303. Para un total de 553.152.</t>
  </si>
  <si>
    <t>413-2024-12-31</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</si>
  <si>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</si>
  <si>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</si>
  <si>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423-2024-12-31</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</si>
  <si>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</si>
  <si>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</si>
  <si>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424-2024-12-31</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</si>
  <si>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</si>
  <si>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</si>
  <si>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437-2024-12-31</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</si>
  <si>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</si>
  <si>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</si>
  <si>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460-2024-12-31</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</si>
  <si>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</si>
  <si>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</si>
  <si>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487-2024-12-31</t>
  </si>
  <si>
    <t>2025-01-24 14:10:23</t>
  </si>
  <si>
    <t>490-2024-12-31</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</si>
  <si>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</si>
  <si>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</si>
  <si>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491-2024-12-31</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</si>
  <si>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</si>
  <si>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</si>
  <si>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492-2024-12-31</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</si>
  <si>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</si>
  <si>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</si>
  <si>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493-2024-12-31</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</si>
  <si>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</si>
  <si>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</si>
  <si>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494-2024-12-31</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</si>
  <si>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</si>
  <si>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</si>
  <si>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495-2024-12-31</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</si>
  <si>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</si>
  <si>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</si>
  <si>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496-2024-12-31</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</si>
  <si>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</si>
  <si>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</si>
  <si>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497-2024-12-31</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</si>
  <si>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</si>
  <si>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</si>
  <si>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498-2024-12-31</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</si>
  <si>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</si>
  <si>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</si>
  <si>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499-2024-12-31</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</si>
  <si>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</si>
  <si>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</si>
  <si>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500-2024-12-31</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</si>
  <si>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</si>
  <si>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</si>
  <si>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501-2024-12-31</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</si>
  <si>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</si>
  <si>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</si>
  <si>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502-2024-12-31</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</si>
  <si>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</si>
  <si>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</si>
  <si>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503-2024-12-31</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</si>
  <si>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</si>
  <si>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</si>
  <si>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504-2024-12-31</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</si>
  <si>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</si>
  <si>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</si>
  <si>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505-2024-12-31</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</si>
  <si>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</si>
  <si>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</si>
  <si>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508-2024-12-31</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</si>
  <si>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</si>
  <si>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</si>
  <si>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</si>
  <si>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</si>
  <si>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</si>
  <si>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</si>
  <si>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</si>
  <si>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</si>
  <si>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</si>
  <si>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</si>
  <si>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</si>
  <si>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</si>
  <si>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</si>
  <si>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</si>
  <si>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</si>
  <si>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</si>
  <si>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</si>
  <si>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</si>
  <si>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</si>
  <si>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</si>
  <si>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</si>
  <si>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</si>
  <si>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</si>
  <si>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</si>
  <si>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</si>
  <si>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</si>
  <si>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</si>
  <si>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</si>
  <si>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</si>
  <si>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</si>
  <si>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</si>
  <si>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</si>
  <si>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</si>
  <si>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</si>
  <si>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</si>
  <si>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</si>
  <si>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</si>
  <si>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</si>
  <si>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</si>
  <si>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</si>
  <si>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</si>
  <si>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</si>
  <si>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</si>
  <si>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</si>
  <si>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</si>
  <si>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</si>
  <si>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</si>
  <si>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</si>
  <si>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</si>
  <si>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</si>
  <si>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</si>
  <si>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</si>
  <si>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</si>
  <si>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</si>
  <si>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</si>
  <si>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</si>
  <si>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</si>
  <si>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</si>
  <si>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</si>
  <si>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</si>
  <si>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</si>
  <si>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</si>
  <si>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</si>
  <si>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</si>
  <si>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</si>
  <si>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</si>
  <si>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</si>
  <si>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</si>
  <si>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</si>
  <si>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</si>
  <si>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</si>
  <si>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</si>
  <si>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</si>
  <si>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</si>
  <si>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</si>
  <si>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</si>
  <si>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</si>
  <si>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</si>
  <si>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</si>
  <si>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</si>
  <si>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</si>
  <si>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</si>
  <si>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</si>
  <si>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</si>
  <si>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</si>
  <si>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</si>
  <si>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</si>
  <si>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</si>
  <si>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</si>
  <si>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</si>
  <si>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</si>
  <si>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</si>
  <si>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</si>
  <si>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</si>
  <si>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</si>
  <si>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</si>
  <si>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</si>
  <si>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</si>
  <si>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</si>
  <si>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</si>
  <si>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</si>
  <si>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</si>
  <si>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</si>
  <si>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</si>
  <si>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</si>
  <si>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</si>
  <si>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</si>
  <si>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</si>
  <si>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</si>
  <si>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</si>
  <si>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</si>
  <si>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</si>
  <si>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</si>
  <si>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</si>
  <si>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</si>
  <si>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</si>
  <si>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</si>
  <si>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</si>
  <si>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</si>
  <si>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</si>
  <si>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</si>
  <si>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</si>
  <si>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</si>
  <si>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</si>
  <si>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</si>
  <si>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</si>
  <si>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</si>
  <si>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</si>
  <si>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</si>
  <si>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</si>
  <si>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</si>
  <si>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</si>
  <si>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</si>
  <si>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</si>
  <si>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</si>
  <si>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</si>
  <si>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</si>
  <si>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</si>
  <si>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</si>
  <si>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</si>
  <si>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</si>
  <si>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</si>
  <si>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</si>
  <si>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</si>
  <si>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</si>
  <si>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</si>
  <si>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</si>
  <si>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</si>
  <si>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</si>
  <si>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</si>
  <si>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</si>
  <si>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</si>
  <si>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</si>
  <si>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</si>
  <si>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</si>
  <si>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</si>
  <si>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</si>
  <si>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</si>
  <si>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</si>
  <si>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</si>
  <si>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</si>
  <si>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</si>
  <si>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</si>
  <si>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</si>
  <si>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</si>
  <si>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</si>
  <si>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</si>
  <si>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</si>
  <si>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</si>
  <si>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</si>
  <si>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</si>
  <si>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</si>
  <si>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</si>
  <si>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</si>
  <si>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</si>
  <si>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</si>
  <si>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</si>
  <si>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</si>
  <si>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</si>
  <si>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</si>
  <si>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</si>
  <si>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</si>
  <si>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</si>
  <si>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</si>
  <si>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</si>
  <si>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</si>
  <si>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</si>
  <si>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</si>
  <si>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</si>
  <si>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</si>
  <si>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</si>
  <si>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</si>
  <si>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</si>
  <si>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</si>
  <si>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</si>
  <si>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</si>
  <si>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</si>
  <si>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</si>
  <si>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</si>
  <si>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</si>
  <si>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</si>
  <si>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</si>
  <si>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</si>
  <si>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</si>
  <si>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</si>
  <si>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</si>
  <si>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</si>
  <si>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</si>
  <si>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</si>
  <si>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</si>
  <si>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</si>
  <si>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</si>
  <si>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</si>
  <si>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</si>
  <si>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</si>
  <si>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</si>
  <si>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</si>
  <si>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</si>
  <si>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</si>
  <si>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</si>
  <si>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</si>
  <si>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</si>
  <si>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</si>
  <si>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</si>
  <si>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</si>
  <si>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</si>
  <si>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</si>
  <si>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</si>
  <si>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</si>
  <si>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</si>
  <si>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</si>
  <si>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</si>
  <si>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</si>
  <si>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</si>
  <si>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</si>
  <si>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</si>
  <si>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</si>
  <si>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</si>
  <si>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</si>
  <si>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</si>
  <si>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</si>
  <si>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</si>
  <si>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</si>
  <si>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</si>
  <si>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</si>
  <si>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</si>
  <si>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</si>
  <si>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</si>
  <si>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</si>
  <si>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</si>
  <si>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</si>
  <si>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</si>
  <si>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</si>
  <si>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</si>
  <si>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</si>
  <si>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</si>
  <si>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</si>
  <si>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</si>
  <si>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</si>
  <si>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</si>
  <si>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</si>
  <si>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</si>
  <si>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</si>
  <si>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</si>
  <si>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</si>
  <si>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</si>
  <si>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</si>
  <si>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</si>
  <si>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</si>
  <si>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</si>
  <si>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</si>
  <si>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</si>
  <si>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</si>
  <si>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</si>
  <si>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</si>
  <si>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</si>
  <si>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</si>
  <si>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</si>
  <si>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</si>
  <si>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</si>
  <si>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</si>
  <si>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</si>
  <si>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</si>
  <si>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</si>
  <si>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</si>
  <si>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</si>
  <si>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</si>
  <si>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</si>
  <si>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</si>
  <si>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</si>
  <si>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</si>
  <si>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</si>
  <si>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</si>
  <si>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</si>
  <si>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</si>
  <si>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</si>
  <si>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</si>
  <si>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</si>
  <si>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</si>
  <si>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</si>
  <si>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</si>
  <si>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</si>
  <si>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</si>
  <si>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</si>
  <si>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</si>
  <si>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</si>
  <si>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</si>
  <si>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</si>
  <si>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</si>
  <si>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</si>
  <si>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</si>
  <si>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</si>
  <si>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</si>
  <si>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</si>
  <si>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</si>
  <si>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</si>
  <si>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</si>
  <si>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</si>
  <si>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</si>
  <si>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</si>
  <si>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</si>
  <si>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</si>
  <si>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</si>
  <si>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</si>
  <si>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</si>
  <si>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</si>
  <si>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</si>
  <si>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</si>
  <si>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</si>
  <si>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</si>
  <si>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</si>
  <si>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</si>
  <si>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</si>
  <si>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</si>
  <si>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</si>
  <si>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</si>
  <si>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</si>
  <si>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</si>
  <si>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</si>
  <si>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</si>
  <si>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</si>
  <si>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</si>
  <si>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</si>
  <si>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</si>
  <si>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</si>
  <si>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</si>
  <si>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</si>
  <si>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</si>
  <si>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</si>
  <si>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</si>
  <si>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</si>
  <si>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</si>
  <si>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</si>
  <si>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</si>
  <si>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</si>
  <si>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</si>
  <si>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</si>
  <si>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</si>
  <si>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</si>
  <si>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</si>
  <si>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</si>
  <si>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</si>
  <si>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</si>
  <si>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</si>
  <si>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</si>
  <si>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</si>
  <si>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</si>
  <si>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</si>
  <si>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</si>
  <si>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</si>
  <si>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</si>
  <si>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</si>
  <si>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</si>
  <si>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</si>
  <si>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</si>
  <si>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</si>
  <si>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</si>
  <si>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</si>
  <si>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</si>
  <si>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</si>
  <si>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</si>
  <si>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</si>
  <si>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</si>
  <si>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</si>
  <si>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</si>
  <si>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</si>
  <si>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</si>
  <si>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</si>
  <si>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</si>
  <si>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</si>
  <si>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</si>
  <si>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</si>
  <si>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</si>
  <si>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</si>
  <si>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</si>
  <si>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</si>
  <si>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</si>
  <si>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</si>
  <si>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</si>
  <si>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</si>
  <si>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</si>
  <si>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</si>
  <si>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</si>
  <si>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</si>
  <si>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</si>
  <si>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</si>
  <si>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</si>
  <si>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</si>
  <si>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</si>
  <si>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</si>
  <si>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</si>
  <si>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</si>
  <si>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</si>
  <si>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</si>
  <si>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</si>
  <si>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</si>
  <si>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</si>
  <si>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</si>
  <si>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</si>
  <si>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</si>
  <si>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</si>
  <si>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</si>
  <si>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</si>
  <si>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</si>
  <si>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</si>
  <si>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</si>
  <si>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</si>
  <si>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</si>
  <si>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</si>
  <si>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</si>
  <si>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</si>
  <si>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</si>
  <si>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</si>
  <si>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</si>
  <si>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</si>
  <si>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</si>
  <si>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</si>
  <si>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</si>
  <si>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</si>
  <si>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</si>
  <si>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</si>
  <si>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</si>
  <si>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</si>
  <si>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</si>
  <si>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</si>
  <si>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</si>
  <si>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</si>
  <si>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</si>
  <si>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</si>
  <si>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</si>
  <si>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</si>
  <si>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</si>
  <si>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</si>
  <si>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</si>
  <si>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</si>
  <si>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</si>
  <si>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</si>
  <si>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</si>
  <si>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</si>
  <si>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</si>
  <si>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</si>
  <si>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</si>
  <si>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</si>
  <si>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</si>
  <si>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</si>
  <si>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</si>
  <si>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</si>
  <si>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</si>
  <si>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</si>
  <si>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</si>
  <si>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</si>
  <si>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</si>
  <si>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</si>
  <si>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</si>
  <si>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</si>
  <si>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</si>
  <si>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</si>
  <si>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</si>
  <si>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</si>
  <si>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</si>
  <si>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</si>
  <si>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</si>
  <si>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</si>
  <si>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</si>
  <si>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</si>
  <si>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</si>
  <si>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</si>
  <si>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</si>
  <si>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</si>
  <si>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</si>
  <si>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</si>
  <si>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</si>
  <si>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</si>
  <si>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</si>
  <si>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</si>
  <si>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</si>
  <si>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</si>
  <si>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</si>
  <si>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</si>
  <si>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</si>
  <si>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</si>
  <si>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</si>
  <si>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</si>
  <si>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</si>
  <si>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</si>
  <si>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</si>
  <si>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</si>
  <si>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</si>
  <si>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</si>
  <si>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</si>
  <si>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</si>
  <si>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</si>
  <si>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</si>
  <si>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</si>
  <si>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</si>
  <si>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</si>
  <si>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</si>
  <si>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</si>
  <si>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</si>
  <si>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</si>
  <si>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</si>
  <si>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</si>
  <si>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</si>
  <si>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</si>
  <si>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</si>
  <si>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</si>
  <si>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</si>
  <si>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</si>
  <si>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</si>
  <si>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</si>
  <si>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</si>
  <si>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</si>
  <si>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</si>
  <si>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</si>
  <si>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</si>
  <si>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</si>
  <si>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</si>
  <si>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</si>
  <si>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</si>
  <si>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</si>
  <si>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</si>
  <si>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</si>
  <si>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</si>
  <si>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</si>
  <si>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</si>
  <si>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</si>
  <si>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</si>
  <si>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</si>
  <si>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</si>
  <si>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</si>
  <si>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</si>
  <si>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</si>
  <si>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</si>
  <si>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</si>
  <si>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</si>
  <si>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</si>
  <si>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</si>
  <si>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</si>
  <si>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</si>
  <si>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</si>
  <si>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</si>
  <si>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</si>
  <si>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</si>
  <si>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</si>
  <si>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</si>
  <si>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</si>
  <si>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</si>
  <si>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</si>
  <si>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</si>
  <si>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</si>
  <si>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</si>
  <si>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</si>
  <si>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</si>
  <si>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</si>
  <si>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</si>
  <si>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</si>
  <si>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</si>
  <si>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</si>
  <si>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</si>
  <si>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</si>
  <si>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</si>
  <si>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</si>
  <si>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</si>
  <si>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</si>
  <si>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</si>
  <si>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</si>
  <si>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</si>
  <si>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</si>
  <si>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</si>
  <si>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</si>
  <si>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</si>
  <si>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</si>
  <si>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</si>
  <si>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</si>
  <si>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</si>
  <si>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</si>
  <si>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</si>
  <si>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</si>
  <si>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</si>
  <si>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</si>
  <si>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</si>
  <si>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</si>
  <si>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</si>
  <si>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</si>
  <si>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</si>
  <si>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</si>
  <si>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</si>
  <si>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</si>
  <si>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</si>
  <si>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</si>
  <si>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</si>
  <si>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</si>
  <si>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</si>
  <si>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</si>
  <si>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</si>
  <si>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</si>
  <si>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</si>
  <si>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</si>
  <si>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</si>
  <si>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</si>
  <si>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</si>
  <si>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</si>
  <si>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</si>
  <si>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</si>
  <si>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</si>
  <si>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</si>
  <si>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</si>
  <si>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</si>
  <si>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</si>
  <si>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</si>
  <si>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</si>
  <si>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</si>
  <si>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</si>
  <si>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</si>
  <si>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</si>
  <si>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</si>
  <si>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</si>
  <si>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</si>
  <si>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</si>
  <si>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</si>
  <si>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</si>
  <si>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</si>
  <si>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</si>
  <si>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</si>
  <si>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</si>
  <si>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</si>
  <si>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</si>
  <si>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</si>
  <si>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</si>
  <si>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</si>
  <si>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</si>
  <si>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</si>
  <si>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</si>
  <si>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</si>
  <si>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</si>
  <si>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</si>
  <si>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</si>
  <si>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</si>
  <si>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</si>
  <si>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</si>
  <si>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</si>
  <si>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</si>
  <si>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</si>
  <si>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</si>
  <si>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</si>
  <si>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</si>
  <si>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</si>
  <si>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</si>
  <si>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</si>
  <si>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</si>
  <si>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</si>
  <si>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</si>
  <si>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</si>
  <si>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</si>
  <si>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</si>
  <si>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</si>
  <si>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</si>
  <si>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</si>
  <si>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</si>
  <si>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</si>
  <si>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</si>
  <si>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</si>
  <si>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</si>
  <si>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</si>
  <si>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</si>
  <si>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</si>
  <si>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</si>
  <si>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</si>
  <si>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</si>
  <si>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</si>
  <si>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</si>
  <si>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</si>
  <si>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</si>
  <si>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</si>
  <si>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</si>
  <si>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</si>
  <si>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</si>
  <si>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</si>
  <si>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</si>
  <si>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</si>
  <si>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</si>
  <si>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</si>
  <si>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</si>
  <si>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</si>
  <si>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</si>
  <si>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</si>
  <si>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</si>
  <si>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</si>
  <si>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</si>
  <si>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</si>
  <si>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</si>
  <si>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</si>
  <si>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</si>
  <si>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</si>
  <si>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</si>
  <si>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</si>
  <si>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</si>
  <si>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</si>
  <si>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</si>
  <si>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</si>
  <si>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</si>
  <si>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</si>
  <si>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</si>
  <si>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</si>
  <si>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</si>
  <si>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</si>
  <si>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</si>
  <si>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</si>
  <si>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</si>
  <si>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</si>
  <si>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</si>
  <si>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</si>
  <si>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</si>
  <si>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</si>
  <si>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</si>
  <si>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</si>
  <si>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</si>
  <si>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</si>
  <si>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</si>
  <si>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</si>
  <si>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</si>
  <si>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</si>
  <si>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</si>
  <si>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</si>
  <si>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</si>
  <si>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</si>
  <si>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</si>
  <si>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</si>
  <si>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</si>
  <si>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</si>
  <si>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</si>
  <si>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</si>
  <si>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</si>
  <si>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</si>
  <si>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</si>
  <si>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</si>
  <si>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</si>
  <si>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</si>
  <si>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</si>
  <si>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</si>
  <si>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</si>
  <si>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</si>
  <si>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</si>
  <si>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</si>
  <si>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</si>
  <si>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</si>
  <si>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</si>
  <si>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</si>
  <si>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</si>
  <si>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</si>
  <si>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</si>
  <si>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</si>
  <si>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</si>
  <si>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</si>
  <si>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</si>
  <si>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</si>
  <si>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</si>
  <si>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</si>
  <si>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</si>
  <si>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</si>
  <si>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</si>
  <si>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</si>
  <si>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</si>
  <si>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</si>
  <si>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</si>
  <si>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</si>
  <si>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</si>
  <si>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</si>
  <si>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</si>
  <si>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</si>
  <si>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</si>
  <si>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</si>
  <si>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</si>
  <si>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</si>
  <si>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</si>
  <si>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</si>
  <si>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</si>
  <si>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</si>
  <si>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</si>
  <si>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</si>
  <si>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</si>
  <si>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</si>
  <si>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</si>
  <si>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</si>
  <si>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</si>
  <si>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</si>
  <si>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</si>
  <si>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</si>
  <si>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</si>
  <si>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</si>
  <si>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</si>
  <si>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</si>
  <si>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</si>
  <si>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</si>
  <si>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</si>
  <si>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</si>
  <si>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</si>
  <si>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</si>
  <si>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</si>
  <si>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</si>
  <si>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</si>
  <si>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</si>
  <si>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</si>
  <si>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</si>
  <si>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</si>
  <si>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</si>
  <si>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</si>
  <si>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</si>
  <si>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</si>
  <si>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</si>
  <si>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</si>
  <si>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</si>
  <si>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</si>
  <si>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</si>
  <si>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</si>
  <si>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</si>
  <si>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</si>
  <si>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</si>
  <si>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</si>
  <si>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</si>
  <si>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</si>
  <si>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</si>
  <si>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</si>
  <si>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</si>
  <si>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</si>
  <si>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</si>
  <si>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</si>
  <si>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</si>
  <si>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</si>
  <si>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</si>
  <si>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</si>
  <si>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</si>
  <si>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</si>
  <si>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</si>
  <si>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</si>
  <si>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</si>
  <si>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</si>
  <si>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</si>
  <si>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</si>
  <si>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</si>
  <si>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</si>
  <si>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</si>
  <si>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</si>
  <si>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</si>
  <si>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</si>
  <si>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</si>
  <si>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</si>
  <si>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</si>
  <si>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</si>
  <si>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</si>
  <si>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</si>
  <si>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</si>
  <si>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</si>
  <si>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</si>
  <si>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</si>
  <si>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</si>
  <si>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</si>
  <si>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</si>
  <si>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</si>
  <si>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</si>
  <si>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</si>
  <si>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</si>
  <si>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</si>
  <si>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</si>
  <si>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</si>
  <si>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</si>
  <si>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</si>
  <si>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</si>
  <si>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</si>
  <si>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</si>
  <si>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</si>
  <si>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</si>
  <si>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</si>
  <si>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</si>
  <si>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</si>
  <si>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</si>
  <si>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</si>
  <si>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</si>
  <si>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</si>
  <si>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</si>
  <si>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</si>
  <si>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</si>
  <si>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</si>
  <si>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</si>
  <si>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</si>
  <si>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</si>
  <si>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</si>
  <si>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</si>
  <si>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</si>
  <si>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</si>
  <si>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</si>
  <si>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</si>
  <si>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</si>
  <si>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</si>
  <si>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</si>
  <si>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</si>
  <si>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</si>
  <si>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</si>
  <si>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</si>
  <si>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</si>
  <si>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</si>
  <si>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</si>
  <si>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</si>
  <si>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</si>
  <si>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</si>
  <si>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</si>
  <si>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</si>
  <si>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</si>
  <si>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</si>
  <si>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</si>
  <si>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</si>
  <si>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</si>
  <si>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</si>
  <si>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</si>
  <si>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</si>
  <si>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</si>
  <si>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</si>
  <si>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</si>
  <si>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</si>
  <si>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</si>
  <si>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</si>
  <si>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</si>
  <si>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</si>
  <si>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</si>
  <si>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</si>
  <si>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</si>
  <si>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</si>
  <si>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</si>
  <si>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</si>
  <si>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</si>
  <si>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</si>
  <si>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</si>
  <si>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</si>
  <si>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</si>
  <si>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</si>
  <si>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</si>
  <si>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</si>
  <si>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</si>
  <si>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</si>
  <si>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</si>
  <si>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</si>
  <si>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</si>
  <si>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</si>
  <si>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</si>
  <si>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</si>
  <si>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</si>
  <si>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</si>
  <si>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</si>
  <si>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</si>
  <si>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</si>
  <si>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</si>
  <si>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</si>
  <si>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</si>
  <si>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</si>
  <si>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</si>
  <si>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</si>
  <si>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</si>
  <si>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</si>
  <si>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</si>
  <si>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</si>
  <si>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</si>
  <si>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</si>
  <si>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</si>
  <si>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</si>
  <si>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</si>
  <si>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</si>
  <si>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</si>
  <si>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</si>
  <si>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</si>
  <si>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</si>
  <si>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</si>
  <si>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</si>
  <si>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</si>
  <si>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</si>
  <si>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</si>
  <si>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</si>
  <si>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</si>
  <si>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</si>
  <si>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</si>
  <si>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</si>
  <si>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</si>
  <si>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</si>
  <si>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</si>
  <si>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</si>
  <si>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</si>
  <si>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</si>
  <si>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</si>
  <si>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</si>
  <si>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</si>
  <si>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</si>
  <si>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</si>
  <si>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</si>
  <si>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</si>
  <si>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</si>
  <si>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</si>
  <si>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</si>
  <si>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</si>
  <si>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</si>
  <si>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</si>
  <si>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</si>
  <si>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</si>
  <si>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</si>
  <si>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</si>
  <si>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</si>
  <si>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</si>
  <si>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</si>
  <si>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</si>
  <si>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</si>
  <si>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</si>
  <si>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</si>
  <si>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</si>
  <si>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</si>
  <si>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</si>
  <si>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</si>
  <si>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</si>
  <si>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</si>
  <si>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</si>
  <si>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</si>
  <si>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</si>
  <si>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</si>
  <si>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</si>
  <si>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</si>
  <si>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</si>
  <si>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</si>
  <si>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</si>
  <si>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</si>
  <si>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</si>
  <si>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</si>
  <si>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</si>
  <si>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</si>
  <si>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</si>
  <si>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</si>
  <si>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</si>
  <si>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</si>
  <si>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</si>
  <si>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</si>
  <si>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</si>
  <si>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</si>
  <si>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</si>
  <si>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</si>
  <si>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</si>
  <si>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</si>
  <si>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</si>
  <si>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</si>
  <si>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</si>
  <si>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</si>
  <si>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</si>
  <si>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</si>
  <si>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</si>
  <si>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</si>
  <si>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</si>
  <si>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</si>
  <si>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</si>
  <si>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</si>
  <si>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</si>
  <si>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</si>
  <si>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</si>
  <si>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</si>
  <si>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</si>
  <si>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</si>
  <si>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</si>
  <si>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</si>
  <si>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</si>
  <si>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</si>
  <si>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</si>
  <si>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</si>
  <si>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</si>
  <si>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</si>
  <si>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</si>
  <si>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</si>
  <si>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</si>
  <si>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</si>
  <si>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</si>
  <si>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</si>
  <si>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</si>
  <si>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</si>
  <si>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</si>
  <si>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</si>
  <si>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</si>
  <si>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</si>
  <si>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</si>
  <si>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</si>
  <si>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</si>
  <si>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</si>
  <si>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</si>
  <si>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</si>
  <si>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</si>
  <si>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</si>
  <si>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</si>
  <si>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</si>
  <si>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</si>
  <si>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</si>
  <si>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</si>
  <si>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</si>
  <si>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2026-03-13 16:16:05</t>
  </si>
  <si>
    <t>El endeudamiento a cierre del año 2025 cerró en un 64,7%, disminución en apalancamiento financiero, aumento por variación en ingresos recibidos por anticipado</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</si>
  <si>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</si>
  <si>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</si>
  <si>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</si>
  <si>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</si>
  <si>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</si>
  <si>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</si>
  <si>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</si>
  <si>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</si>
  <si>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</si>
  <si>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</si>
  <si>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</si>
  <si>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</si>
  <si>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</si>
  <si>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</si>
  <si>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</si>
  <si>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</si>
  <si>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</si>
  <si>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</si>
  <si>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</si>
  <si>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</si>
  <si>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</si>
  <si>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</si>
  <si>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</si>
  <si>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</si>
  <si>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</si>
  <si>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</si>
  <si>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</si>
  <si>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</si>
  <si>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</si>
  <si>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</si>
  <si>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</si>
  <si>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</si>
  <si>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</si>
  <si>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</si>
  <si>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</si>
  <si>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</si>
  <si>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</si>
  <si>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</si>
  <si>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</si>
  <si>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</si>
  <si>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</si>
  <si>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</si>
  <si>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</si>
  <si>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</si>
  <si>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</si>
  <si>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</si>
  <si>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</si>
  <si>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</si>
  <si>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</si>
  <si>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</si>
  <si>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</si>
  <si>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</si>
  <si>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</si>
  <si>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</si>
  <si>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</si>
  <si>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</si>
  <si>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</si>
  <si>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</si>
  <si>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</si>
  <si>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</si>
  <si>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</si>
  <si>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</si>
  <si>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</si>
  <si>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</si>
  <si>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</si>
  <si>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</si>
  <si>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</si>
  <si>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</si>
  <si>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</si>
  <si>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</si>
  <si>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</si>
  <si>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</si>
  <si>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</si>
  <si>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</si>
  <si>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</si>
  <si>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</si>
  <si>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</si>
  <si>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</si>
  <si>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</si>
  <si>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</si>
  <si>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</si>
  <si>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</si>
  <si>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</si>
  <si>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</si>
  <si>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</si>
  <si>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</si>
  <si>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</si>
  <si>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</si>
  <si>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</si>
  <si>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</si>
  <si>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</si>
  <si>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</si>
  <si>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</si>
  <si>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</si>
  <si>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</si>
  <si>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</si>
  <si>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</si>
  <si>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</si>
  <si>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</si>
  <si>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</si>
  <si>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</si>
  <si>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</si>
  <si>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</si>
  <si>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</si>
  <si>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</si>
  <si>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</si>
  <si>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</si>
  <si>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</si>
  <si>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</si>
  <si>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</si>
  <si>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</si>
  <si>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</si>
  <si>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</si>
  <si>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</si>
  <si>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</si>
  <si>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</si>
  <si>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</si>
  <si>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</si>
  <si>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</si>
  <si>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</si>
  <si>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</si>
  <si>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</si>
  <si>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</si>
  <si>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</si>
  <si>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</si>
  <si>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</si>
  <si>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</si>
  <si>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</si>
  <si>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</si>
  <si>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</si>
  <si>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</si>
  <si>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</si>
  <si>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</si>
  <si>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</si>
  <si>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</si>
  <si>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</si>
  <si>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</si>
  <si>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</si>
  <si>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</si>
  <si>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</si>
  <si>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</si>
  <si>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</si>
  <si>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</si>
  <si>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</si>
  <si>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</si>
  <si>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</si>
  <si>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</si>
  <si>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</si>
  <si>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</si>
  <si>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</si>
  <si>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</si>
  <si>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</si>
  <si>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</si>
  <si>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</si>
  <si>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</si>
  <si>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</si>
  <si>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</si>
  <si>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</si>
  <si>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</si>
  <si>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</si>
  <si>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</si>
  <si>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</si>
  <si>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</si>
  <si>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</si>
  <si>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</si>
  <si>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</si>
  <si>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</si>
  <si>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</si>
  <si>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</si>
  <si>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</si>
  <si>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</si>
  <si>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</si>
  <si>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</si>
  <si>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</si>
  <si>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</si>
  <si>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</si>
  <si>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</si>
  <si>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</si>
  <si>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</si>
  <si>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</si>
  <si>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</si>
  <si>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</si>
  <si>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</si>
  <si>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</si>
  <si>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</si>
  <si>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</si>
  <si>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</si>
  <si>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</si>
  <si>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</si>
  <si>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</si>
  <si>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</si>
  <si>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</si>
  <si>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</si>
  <si>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</si>
  <si>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</si>
  <si>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</si>
  <si>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</si>
  <si>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</si>
  <si>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</si>
  <si>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</si>
  <si>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</si>
  <si>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</si>
  <si>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</si>
  <si>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</si>
  <si>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</si>
  <si>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</si>
  <si>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</si>
  <si>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</si>
  <si>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</si>
  <si>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</si>
  <si>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</si>
  <si>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</si>
  <si>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</si>
  <si>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</si>
  <si>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</si>
  <si>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</si>
  <si>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</si>
  <si>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</si>
  <si>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</si>
  <si>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</si>
  <si>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</si>
  <si>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</si>
  <si>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</si>
  <si>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</si>
  <si>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</si>
  <si>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</si>
  <si>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</si>
  <si>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</si>
  <si>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</si>
  <si>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</si>
  <si>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</si>
  <si>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</si>
  <si>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</si>
  <si>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</si>
  <si>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</si>
  <si>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</si>
  <si>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</si>
  <si>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</si>
  <si>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</si>
  <si>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</si>
  <si>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</si>
  <si>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</si>
  <si>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</si>
  <si>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</si>
  <si>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</si>
  <si>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</si>
  <si>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</si>
  <si>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</si>
  <si>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</si>
  <si>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</si>
  <si>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</si>
  <si>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</si>
  <si>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</si>
  <si>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</si>
  <si>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</si>
  <si>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</si>
  <si>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</si>
  <si>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</si>
  <si>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</si>
  <si>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</si>
  <si>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</si>
  <si>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</si>
  <si>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</si>
  <si>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2026-03-13 16:14:01</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</si>
  <si>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</si>
  <si>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</si>
  <si>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</si>
  <si>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</si>
  <si>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</si>
  <si>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</si>
  <si>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</si>
  <si>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</si>
  <si>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</si>
  <si>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</si>
  <si>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</si>
  <si>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</si>
  <si>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</si>
  <si>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</si>
  <si>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</si>
  <si>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</si>
  <si>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</si>
  <si>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</si>
  <si>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</si>
  <si>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</si>
  <si>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</si>
  <si>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</si>
  <si>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</si>
  <si>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</si>
  <si>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</si>
  <si>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</si>
  <si>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</si>
  <si>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</si>
  <si>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</si>
  <si>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</si>
  <si>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</si>
  <si>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</si>
  <si>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</si>
  <si>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</si>
  <si>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</si>
  <si>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</si>
  <si>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</si>
  <si>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</si>
  <si>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</si>
  <si>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</si>
  <si>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</si>
  <si>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</si>
  <si>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</si>
  <si>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</si>
  <si>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</si>
  <si>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</si>
  <si>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</si>
  <si>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</si>
  <si>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</si>
  <si>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</si>
  <si>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</si>
  <si>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</si>
  <si>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</si>
  <si>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</si>
  <si>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</si>
  <si>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</si>
  <si>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</si>
  <si>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</si>
  <si>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</si>
  <si>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</si>
  <si>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</si>
  <si>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</si>
  <si>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</si>
  <si>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</si>
  <si>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</si>
  <si>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</si>
  <si>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</si>
  <si>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</si>
  <si>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</si>
  <si>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</si>
  <si>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</si>
  <si>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</si>
  <si>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</si>
  <si>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</si>
  <si>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</si>
  <si>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</si>
  <si>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</si>
  <si>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</si>
  <si>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</si>
  <si>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Estratégico</t>
  </si>
  <si>
    <t>Historico</t>
  </si>
  <si>
    <t>Porcentaje</t>
  </si>
  <si>
    <t>Monarca-Ecosistema Banner</t>
  </si>
  <si>
    <t>Acreditación Institucional - Fase I</t>
  </si>
  <si>
    <t>Número de programas registrados en la SED</t>
  </si>
  <si>
    <t>Operativo</t>
  </si>
  <si>
    <t>Serie Unica</t>
  </si>
  <si>
    <t>Activo</t>
  </si>
  <si>
    <t>API</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</si>
  <si>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</si>
  <si>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</si>
  <si>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</si>
  <si>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</si>
  <si>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</si>
  <si>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</si>
  <si>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</si>
  <si>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</si>
  <si>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</si>
  <si>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</si>
  <si>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</si>
  <si>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</si>
  <si>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</si>
  <si>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de planes de supervisión y monitoreo en la gestión del riesgo</t>
  </si>
  <si>
    <t>N de riesgos intervenidos</t>
  </si>
  <si>
    <t>Seguimiento de asignación docente a NRC Pregrado-Posgrado</t>
  </si>
  <si>
    <t>None</t>
  </si>
  <si>
    <t>Cumplimiento Plan Anual Áreas sede Medellín 2023</t>
  </si>
  <si>
    <t>Cumplimiento de planes de monitoreo en la gestión del riesgo</t>
  </si>
  <si>
    <t>Visitas a Pagina Web</t>
  </si>
  <si>
    <t>Centro de Idiomas Fase I - Stand By</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</si>
  <si>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</si>
  <si>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</si>
  <si>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</si>
  <si>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</si>
  <si>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</si>
  <si>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</si>
  <si>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</si>
  <si>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</si>
  <si>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</si>
  <si>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</si>
  <si>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</si>
  <si>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239-2022-01-31</t>
  </si>
  <si>
    <t>128-2022-02-28</t>
  </si>
  <si>
    <t>239-2022-02-28</t>
  </si>
  <si>
    <t>128-2022-03-31</t>
  </si>
  <si>
    <t>239-2022-03-31</t>
  </si>
  <si>
    <t>306-2022-03-31</t>
  </si>
  <si>
    <t>128-2022-04-30</t>
  </si>
  <si>
    <t>239-2022-04-30</t>
  </si>
  <si>
    <t>128-2022-05-31</t>
  </si>
  <si>
    <t>239-2022-05-31</t>
  </si>
  <si>
    <t>239-2022-06-30</t>
  </si>
  <si>
    <t>203-2022-06-30</t>
  </si>
  <si>
    <t>274-2022-06-30</t>
  </si>
  <si>
    <t>302-2022-06-30</t>
  </si>
  <si>
    <t>369-2022-06-30</t>
  </si>
  <si>
    <t>473-2022-06-30</t>
  </si>
  <si>
    <t>476-2022-06-30</t>
  </si>
  <si>
    <t>306-2022-06-30</t>
  </si>
  <si>
    <t>239-2022-07-31</t>
  </si>
  <si>
    <t>239-2022-08-31</t>
  </si>
  <si>
    <t>239-2022-09-30</t>
  </si>
  <si>
    <t>306-2022-09-30</t>
  </si>
  <si>
    <t>239-2022-10-31</t>
  </si>
  <si>
    <t>112-2022-10-31</t>
  </si>
  <si>
    <t>113-2022-10-31</t>
  </si>
  <si>
    <t>117-2022-10-31</t>
  </si>
  <si>
    <t>118-2022-10-31</t>
  </si>
  <si>
    <t>133-2022-10-31</t>
  </si>
  <si>
    <t>150-2022-10-31</t>
  </si>
  <si>
    <t>172-2022-11-30</t>
  </si>
  <si>
    <t>239-2022-11-30</t>
  </si>
  <si>
    <t>172-2022-12-31</t>
  </si>
  <si>
    <t>239-2022-12-31</t>
  </si>
  <si>
    <t>203-2022-12-31</t>
  </si>
  <si>
    <t>274-2022-12-31</t>
  </si>
  <si>
    <t>275-2022-12-31</t>
  </si>
  <si>
    <t>302-2022-12-31</t>
  </si>
  <si>
    <t>369-2022-12-31</t>
  </si>
  <si>
    <t>473-2022-12-31</t>
  </si>
  <si>
    <t>476-2022-12-31</t>
  </si>
  <si>
    <t>306-2022-12-31</t>
  </si>
  <si>
    <t>306-2023-03-31</t>
  </si>
  <si>
    <t>116-2023-04-30</t>
  </si>
  <si>
    <t>262-2023-06-30</t>
  </si>
  <si>
    <t>385-2023-06-30</t>
  </si>
  <si>
    <t>473-2023-06-30</t>
  </si>
  <si>
    <t>476-2023-06-30</t>
  </si>
  <si>
    <t>116-2023-06-30</t>
  </si>
  <si>
    <t>116-2023-08-31</t>
  </si>
  <si>
    <t>254-2023-09-30</t>
  </si>
  <si>
    <t>116-2023-10-31</t>
  </si>
  <si>
    <t>275-2023-12-31</t>
  </si>
  <si>
    <t>473-2023-12-31</t>
  </si>
  <si>
    <t>476-2023-12-31</t>
  </si>
  <si>
    <t>116-2023-12-31</t>
  </si>
  <si>
    <t>121-2024-04-30</t>
  </si>
  <si>
    <t>116-2024-08-31</t>
  </si>
  <si>
    <t>399-2024-12-31</t>
  </si>
  <si>
    <t>227-2024-12-31</t>
  </si>
  <si>
    <t>228-2024-12-31</t>
  </si>
  <si>
    <t>172-2025-02-28</t>
  </si>
  <si>
    <t>239-2021-01-31</t>
  </si>
  <si>
    <t>239-2021-02-28</t>
  </si>
  <si>
    <t>239-2021-03-31</t>
  </si>
  <si>
    <t>306-2021-03-31</t>
  </si>
  <si>
    <t>239-2021-04-30</t>
  </si>
  <si>
    <t>239-2021-05-31</t>
  </si>
  <si>
    <t>239-2021-06-30</t>
  </si>
  <si>
    <t>302-2021-06-30</t>
  </si>
  <si>
    <t>369-2021-06-30</t>
  </si>
  <si>
    <t>476-2021-06-30</t>
  </si>
  <si>
    <t>306-2021-06-30</t>
  </si>
  <si>
    <t>239-2021-07-31</t>
  </si>
  <si>
    <t>239-2021-08-31</t>
  </si>
  <si>
    <t>239-2021-09-30</t>
  </si>
  <si>
    <t>306-2021-09-30</t>
  </si>
  <si>
    <t>239-2021-10-31</t>
  </si>
  <si>
    <t>239-2021-11-30</t>
  </si>
  <si>
    <t>218-2021-12-31</t>
  </si>
  <si>
    <t>239-2021-12-31</t>
  </si>
  <si>
    <t>275-2021-12-31</t>
  </si>
  <si>
    <t>302-2021-12-31</t>
  </si>
  <si>
    <t>369-2021-12-31</t>
  </si>
  <si>
    <t>473-2021-12-31</t>
  </si>
  <si>
    <t>476-2021-12-31</t>
  </si>
  <si>
    <t>306-2021-12-31</t>
  </si>
  <si>
    <t>226-2021-12-31</t>
  </si>
  <si>
    <t>Patron_Ejecucion</t>
  </si>
  <si>
    <t>Simbolo_Ejec</t>
  </si>
  <si>
    <t>Simbolo_Meta</t>
  </si>
  <si>
    <t>Simbolos_Disponibles</t>
  </si>
  <si>
    <t>Nota</t>
  </si>
  <si>
    <t>AVG</t>
  </si>
  <si>
    <t>NSGAB</t>
  </si>
  <si>
    <t>TSDIP,TSDPP</t>
  </si>
  <si>
    <t>NPEE,NPFIC</t>
  </si>
  <si>
    <t>PDST</t>
  </si>
  <si>
    <t>LAST</t>
  </si>
  <si>
    <t>CMRL</t>
  </si>
  <si>
    <t>NAT,PT</t>
  </si>
  <si>
    <t>NAMP,TATP</t>
  </si>
  <si>
    <t>NSGI</t>
  </si>
  <si>
    <t>NS SST</t>
  </si>
  <si>
    <t>NSAI</t>
  </si>
  <si>
    <t>NSGA</t>
  </si>
  <si>
    <t>Nivel de Satisfacci&amp;oacute;n del sistema de gesti&amp;oacute;n de calidad</t>
  </si>
  <si>
    <t>NSGC</t>
  </si>
  <si>
    <t>NAPM,NTM</t>
  </si>
  <si>
    <t>NDCM,NDIAM,NTM</t>
  </si>
  <si>
    <t>NCNAELP,PTP</t>
  </si>
  <si>
    <t>NCNELP,PTP</t>
  </si>
  <si>
    <t>NDAILM,NDTPM</t>
  </si>
  <si>
    <t>Nivel de Satisfacci&amp;oacute;n Servicios Prestados</t>
  </si>
  <si>
    <t>NSI</t>
  </si>
  <si>
    <t>Proyectos de investigaci&amp;oacute;n e innovaci&amp;oacute;n- Metrica</t>
  </si>
  <si>
    <t>PA</t>
  </si>
  <si>
    <t>NPIIC,PF</t>
  </si>
  <si>
    <t>PAc,SI</t>
  </si>
  <si>
    <t>EVI,TEM</t>
  </si>
  <si>
    <t>NSED</t>
  </si>
  <si>
    <t>Satisfacci&amp;oacute;n actividades plan de bienestar</t>
  </si>
  <si>
    <t>SAB</t>
  </si>
  <si>
    <t>aep,agcp</t>
  </si>
  <si>
    <t>TCC,TCRDANS</t>
  </si>
  <si>
    <t>MtE,MtP</t>
  </si>
  <si>
    <t>ESF,ICC,NPCp</t>
  </si>
  <si>
    <t>PEC</t>
  </si>
  <si>
    <t>GPW</t>
  </si>
  <si>
    <t>TAE,TAP</t>
  </si>
  <si>
    <t>KGRPCGPAC,KGRPCGPAN</t>
  </si>
  <si>
    <t>KGRESPELDP,KGRESPELGP</t>
  </si>
  <si>
    <t>KGRA,KGRNA,KTGRA</t>
  </si>
  <si>
    <t>COLPRS,COLPRSA,DOCPPRES,DOCPPRESA,ESPRPOSS,ESPRPOSSA,ESPRPRES,ESPRPRESA,KWHEES,KWHEESA</t>
  </si>
  <si>
    <t>COLPRS,COLPRSA,DOCPPRES,DOCPPRESA,ESPRPOSS,ESPRPOSSA,ESPRPRES,ESPRPRESA,M3S,M3SA</t>
  </si>
  <si>
    <t>PMSRIIRCA,TPMAP</t>
  </si>
  <si>
    <t>PCNPEN,TPEN</t>
  </si>
  <si>
    <t>EPEVRT,TEPEV</t>
  </si>
  <si>
    <t>PCNRPN,TPM</t>
  </si>
  <si>
    <t>ACMEFSANE</t>
  </si>
  <si>
    <t>COLPRE3,DOCPPRE3,ESPRPOS3,ESPRPRE3,tCO2eq</t>
  </si>
  <si>
    <t>tCO2eq,tCO2eqC</t>
  </si>
  <si>
    <t>EFMAEJ,EFMAPL</t>
  </si>
  <si>
    <t>PAEFMA,TPCEFMA</t>
  </si>
  <si>
    <t>CMAEJ,CMAPL</t>
  </si>
  <si>
    <t>CEMAA,TCEMAE</t>
  </si>
  <si>
    <t>RLAC,RLAI</t>
  </si>
  <si>
    <t>AADJADTA</t>
  </si>
  <si>
    <t>IAP,ICPAP</t>
  </si>
  <si>
    <t>NPF,PFCE</t>
  </si>
  <si>
    <t>RNGM</t>
  </si>
  <si>
    <t>Satisfacci&amp;oacute;n del proceso de grados presencial</t>
  </si>
  <si>
    <t>RESPG</t>
  </si>
  <si>
    <t>NOCE,NPT</t>
  </si>
  <si>
    <t>INDH</t>
  </si>
  <si>
    <t>CESREM</t>
  </si>
  <si>
    <t>CESSP</t>
  </si>
  <si>
    <t>NAAC,NPEC</t>
  </si>
  <si>
    <t>PR,PST</t>
  </si>
  <si>
    <t>NPECJR,NPECJT</t>
  </si>
  <si>
    <t>NCETD,NSECR</t>
  </si>
  <si>
    <t>NDER,NPA</t>
  </si>
  <si>
    <t>NERS,NHU</t>
  </si>
  <si>
    <t>NHS,NSE</t>
  </si>
  <si>
    <t>NATMPA,TATPA</t>
  </si>
  <si>
    <t>NDTC,NE</t>
  </si>
  <si>
    <t>NDTCE,NE</t>
  </si>
  <si>
    <t>NDCPT</t>
  </si>
  <si>
    <t>NDC,NDE</t>
  </si>
  <si>
    <t>PIED</t>
  </si>
  <si>
    <t>NDCTC,NDPTA</t>
  </si>
  <si>
    <t>NDNF</t>
  </si>
  <si>
    <t>Participaci&amp;oacute;n en Actividades deportivas</t>
  </si>
  <si>
    <t>PADPAA,PADPSA</t>
  </si>
  <si>
    <t>Participaci&amp;oacute;n en actividades culturales</t>
  </si>
  <si>
    <t>PACAA,PACSA</t>
  </si>
  <si>
    <t>NIE,NIP</t>
  </si>
  <si>
    <t>AEPTSG,APPTSG</t>
  </si>
  <si>
    <t>NAES,NAPS</t>
  </si>
  <si>
    <t>NCA,NCV</t>
  </si>
  <si>
    <t>PROTA</t>
  </si>
  <si>
    <t>R360</t>
  </si>
  <si>
    <t>Materiales bibliogr&amp;aacute;ficos en formato f&amp;iacute;sico con estado de perdida</t>
  </si>
  <si>
    <t>NVMB,TVMB</t>
  </si>
  <si>
    <t>PAB,PACB</t>
  </si>
  <si>
    <t>TCINR,TCNV</t>
  </si>
  <si>
    <t>NPIB,NTDCTI</t>
  </si>
  <si>
    <t>FPEC,FPECO</t>
  </si>
  <si>
    <t>PCNM180,TPC</t>
  </si>
  <si>
    <t>NFCE,NFE</t>
  </si>
  <si>
    <t>ACTCO,PASCO</t>
  </si>
  <si>
    <t>ACTTO,PAST</t>
  </si>
  <si>
    <t>CM360,TCAR</t>
  </si>
  <si>
    <t>NEL,NESEG</t>
  </si>
  <si>
    <t>Satisfacci&amp;oacute;n Institucional CSAT</t>
  </si>
  <si>
    <t>PSI</t>
  </si>
  <si>
    <t>ININC</t>
  </si>
  <si>
    <t>NECMA,NECMFP</t>
  </si>
  <si>
    <t>NAMSACP,TAMSAVCB</t>
  </si>
  <si>
    <t>NECVPAP,NECVPN</t>
  </si>
  <si>
    <t>TEBEC,TOEST</t>
  </si>
  <si>
    <t>RESPPHBV</t>
  </si>
  <si>
    <t>RESC</t>
  </si>
  <si>
    <t>PAVAN,PEAVAN</t>
  </si>
  <si>
    <t>NAA,TACGB</t>
  </si>
  <si>
    <t>PPPE</t>
  </si>
  <si>
    <t>PAPRE,PEPRE</t>
  </si>
  <si>
    <t>DPES</t>
  </si>
  <si>
    <t>NCGEE,NCSEE</t>
  </si>
  <si>
    <t>NUIP,NUIPPA</t>
  </si>
  <si>
    <t>NEIAI</t>
  </si>
  <si>
    <t>NPNARPF,NPNRPF</t>
  </si>
  <si>
    <t>NERDP,NERDTE</t>
  </si>
  <si>
    <t>NPPSP,NPPSPP</t>
  </si>
  <si>
    <t>PAVR,PERE</t>
  </si>
  <si>
    <t>PAVE,PESVE</t>
  </si>
  <si>
    <t>PAVC,PEVE</t>
  </si>
  <si>
    <t>PAVF,PEVF</t>
  </si>
  <si>
    <t>PAVA,PEVA</t>
  </si>
  <si>
    <t>PAGE,PEGE</t>
  </si>
  <si>
    <t>Total conversi&amp;oacute;n</t>
  </si>
  <si>
    <t>TLEADS,TMATRIC</t>
  </si>
  <si>
    <t>BREQUI</t>
  </si>
  <si>
    <t>ECONESP</t>
  </si>
  <si>
    <t>NSRTE,TSRAD</t>
  </si>
  <si>
    <t>COLPRS,DOCPPRES,ESPRPOSS,ESPRPRES,M3S</t>
  </si>
  <si>
    <t>COLPRS,DOCPPRES,ESPRPOSS,ESPRPRES,KWHEES</t>
  </si>
  <si>
    <t>COLPRS,DOCPPRES,ESPRPOSS,ESPRPRES,TKRAS,TKRNAS</t>
  </si>
  <si>
    <t>TCCS,TCICC</t>
  </si>
  <si>
    <t>TAEPGR,TAPGR</t>
  </si>
  <si>
    <t>COLPRS,DOCPPRES,ESPRPOSS,ESPRPRES,TKRPS</t>
  </si>
  <si>
    <t>KGRP</t>
  </si>
  <si>
    <t>KGRPPCGPAC,KGRPPCGPAN</t>
  </si>
  <si>
    <t>PANSSOL</t>
  </si>
  <si>
    <t>NSGR</t>
  </si>
  <si>
    <t>Disponibilidad de cat&amp;aacute;logo de asignaturas pregrado y posgrado virtual</t>
  </si>
  <si>
    <t>NAAV,TACBV</t>
  </si>
  <si>
    <t>NEMAV,NEMFV</t>
  </si>
  <si>
    <t>CESPGR</t>
  </si>
  <si>
    <t>Satisfacci&amp;oacute;n del proceso de grados virtual</t>
  </si>
  <si>
    <t>RESPGV</t>
  </si>
  <si>
    <t>NPPAA,NPPAAN</t>
  </si>
  <si>
    <t>Participaci&amp;oacute;n en actividades de formaci&amp;oacute;n</t>
  </si>
  <si>
    <t>NPPAAC,NPPAANT</t>
  </si>
  <si>
    <t>PPPP,PPPPE</t>
  </si>
  <si>
    <t>NAPC,NARE</t>
  </si>
  <si>
    <t>NCD,NCP</t>
  </si>
  <si>
    <t>NCVF,NTCVD</t>
  </si>
  <si>
    <t>PIEG,PIMR</t>
  </si>
  <si>
    <t>PAEME,PAEMR</t>
  </si>
  <si>
    <t>NPIPDD,NTDTIFAS</t>
  </si>
  <si>
    <t>NPSESPG,NPSGR</t>
  </si>
  <si>
    <t>CESGP,CESGPL</t>
  </si>
  <si>
    <t>PAEM,PARM</t>
  </si>
  <si>
    <t>PASAE,PESAE</t>
  </si>
  <si>
    <t>PAGTH,PEGTH</t>
  </si>
  <si>
    <t>NPPEDE,NPPEPE</t>
  </si>
  <si>
    <t>NPEP2,NPPED2</t>
  </si>
  <si>
    <t>NPPED3,NPPEP3</t>
  </si>
  <si>
    <t>NFRAE2,NFRAP2</t>
  </si>
  <si>
    <t>NFRA2,NFRAE3</t>
  </si>
  <si>
    <t>nan</t>
  </si>
  <si>
    <t>NAECP,NAPCP</t>
  </si>
  <si>
    <t>TOMCEP,TOMPCEP</t>
  </si>
  <si>
    <t>NVPWP</t>
  </si>
  <si>
    <t>NACTE,TAPP</t>
  </si>
  <si>
    <t>Nivel de Satisfacci&amp;oacute;n Servicios Prestados - Planeaci&amp;oacute;n Estrat&amp;eacute;gica</t>
  </si>
  <si>
    <t>RESPE</t>
  </si>
  <si>
    <t>Nivel de Satisfacci&amp;oacute;n Servicios Prestados - Gesti&amp;oacute;n de proyectos</t>
  </si>
  <si>
    <t>RESGP</t>
  </si>
  <si>
    <t>Nivel de Satisfacci&amp;oacute;n Servicios Prestados - Desempe&amp;ntilde;o Institucional</t>
  </si>
  <si>
    <t>RESDI</t>
  </si>
  <si>
    <t>Nivel de Satisfacci&amp;oacute;n Servicios Prestados - Gesti&amp;oacute;n Jur&amp;iacute;dica Y Normativa</t>
  </si>
  <si>
    <t>RESGJN</t>
  </si>
  <si>
    <t>Nivel de Satisfacci&amp;oacute;n Servicios Prestados - Administraci&amp;oacute;n De Servicios Generales</t>
  </si>
  <si>
    <t>RESSA</t>
  </si>
  <si>
    <t>Nivel de Satisfacci&amp;oacute;n Servicios Prestados - Contabilidad</t>
  </si>
  <si>
    <t>RESCO</t>
  </si>
  <si>
    <t>Nivel de Satisfacci&amp;oacute;n Servicios Prestados - Planeaci&amp;oacute;n Financiera</t>
  </si>
  <si>
    <t>RESPF</t>
  </si>
  <si>
    <t>Nivel de Satisfacci&amp;oacute;n Servicios Prestados - Tesorer&amp;iacute;a</t>
  </si>
  <si>
    <t>REST</t>
  </si>
  <si>
    <t>Nivel de Satisfacci&amp;oacute;n Servicios Prestados - Centro de Medios Audiovisuales</t>
  </si>
  <si>
    <t>RESCMA</t>
  </si>
  <si>
    <t>Nivel de Satisfacci&amp;oacute;n Servicios Prestados - Datos y anal&amp;iacute;tica</t>
  </si>
  <si>
    <t>RESCDA</t>
  </si>
  <si>
    <t>Nivel de Satisfacci&amp;oacute;n Servicios Prestados -Servicio de Salud</t>
  </si>
  <si>
    <t>RESSS</t>
  </si>
  <si>
    <t>Nivel de Satisfacci&amp;oacute;n Servicios Prestados -Gesti&amp;oacute;n, evaluaci&amp;oacute;n e innovaci&amp;oacute;n curricular</t>
  </si>
  <si>
    <t>RESGIC</t>
  </si>
  <si>
    <t>Nivel de Satisfacci&amp;oacute;n Servicios Prestados -Formaci&amp;oacute;n para la investigaci&amp;oacute;n, creaci&amp;oacute;n e innovaci&amp;oacute;n</t>
  </si>
  <si>
    <t>RESFII</t>
  </si>
  <si>
    <t>Nivel de Satisfacci&amp;oacute;n Servicios Prestados -Gesti&amp;oacute;n de Unidades Acad&amp;eacute;micas</t>
  </si>
  <si>
    <t>RESGUA</t>
  </si>
  <si>
    <t>Nivel de Satisfacci&amp;oacute;n Servicios Prestados - LEI</t>
  </si>
  <si>
    <t>RESLEI</t>
  </si>
  <si>
    <t>Nivel de Satisfacci&amp;oacute;n Servicios Prestados - Mercadeo de programas acad&amp;eacute;micos</t>
  </si>
  <si>
    <t>RESM</t>
  </si>
  <si>
    <t>Nivel de Satisfacci&amp;oacute;n Servicios Prestados - Pr&amp;aacute;cticas</t>
  </si>
  <si>
    <t>RESPR</t>
  </si>
  <si>
    <t>Nivel de Satisfacci&amp;oacute;n Servicios Prestados -Cultura y Deporte</t>
  </si>
  <si>
    <t>RESCD</t>
  </si>
  <si>
    <t>Nivel de Satisfacci&amp;oacute;n Servicios Prestados - Dise&amp;ntilde;o y contenido virtual</t>
  </si>
  <si>
    <t>RESDCV</t>
  </si>
  <si>
    <t>TAIPR,TAIRE</t>
  </si>
  <si>
    <t>PEP</t>
  </si>
  <si>
    <t>SC&lt;=10,TS</t>
  </si>
  <si>
    <t>TPCA</t>
  </si>
  <si>
    <t>NCC,NCP&gt;6</t>
  </si>
  <si>
    <t>NRR,TRP</t>
  </si>
  <si>
    <t>NTS,SCPE</t>
  </si>
  <si>
    <t>IR,NR</t>
  </si>
  <si>
    <t>SIV</t>
  </si>
  <si>
    <t>AD,APP</t>
  </si>
  <si>
    <t>NC,TCP</t>
  </si>
  <si>
    <t>NSP,NSR</t>
  </si>
  <si>
    <t>TC,TP</t>
  </si>
  <si>
    <t>ER,NT</t>
  </si>
  <si>
    <t>TEPPE,TEPPR</t>
  </si>
  <si>
    <t>TIP,TIR</t>
  </si>
  <si>
    <t>SUM</t>
  </si>
  <si>
    <t>M3AGUA2</t>
  </si>
  <si>
    <t>KGRA,KGRNA</t>
  </si>
  <si>
    <t>LANM45</t>
  </si>
  <si>
    <t>VARIABLES</t>
  </si>
  <si>
    <t>NSCE</t>
  </si>
  <si>
    <t>GPNA,GPNHOY,GRNA,GRNHOY</t>
  </si>
  <si>
    <t>Revisar simbolos</t>
  </si>
  <si>
    <t>TDVI</t>
  </si>
  <si>
    <t>TDVIE</t>
  </si>
  <si>
    <t>TDVI,TDVIE</t>
  </si>
  <si>
    <t>NGRC</t>
  </si>
  <si>
    <t>TG</t>
  </si>
  <si>
    <t>NGRC,TG</t>
  </si>
  <si>
    <t>NSGINV</t>
  </si>
  <si>
    <t>NSBI</t>
  </si>
  <si>
    <t>TIEJE</t>
  </si>
  <si>
    <t>TIPRE</t>
  </si>
  <si>
    <t>TIEJE,TIPRE</t>
  </si>
  <si>
    <t>TCEP</t>
  </si>
  <si>
    <t>TCPS</t>
  </si>
  <si>
    <t>TCEP,TCPS</t>
  </si>
  <si>
    <t>UNE</t>
  </si>
  <si>
    <t>UNP</t>
  </si>
  <si>
    <t>UNE,UNP</t>
  </si>
  <si>
    <t>ICAA</t>
  </si>
  <si>
    <t>UNAA</t>
  </si>
  <si>
    <t>ICAA,UNAA</t>
  </si>
  <si>
    <t>PDEF</t>
  </si>
  <si>
    <t>PEJE</t>
  </si>
  <si>
    <t>PDEF,PEJE</t>
  </si>
  <si>
    <t>KWHEE</t>
  </si>
  <si>
    <t>tCO2eq</t>
  </si>
  <si>
    <t>PMAING</t>
  </si>
  <si>
    <t>VPMAING</t>
  </si>
  <si>
    <t>PMAING,VPMAING</t>
  </si>
  <si>
    <t>NPROY</t>
  </si>
  <si>
    <t>TPE</t>
  </si>
  <si>
    <t>TPR</t>
  </si>
  <si>
    <t>TPE,TPR</t>
  </si>
  <si>
    <t>TPIE</t>
  </si>
  <si>
    <t>TPIR</t>
  </si>
  <si>
    <t>TPIE,TPIR</t>
  </si>
  <si>
    <t>NAPRD</t>
  </si>
  <si>
    <t>NARPRO</t>
  </si>
  <si>
    <t>NAPRD,NARPRO</t>
  </si>
  <si>
    <t>MPPP</t>
  </si>
  <si>
    <t>NPIA</t>
  </si>
  <si>
    <t>MPPP,NPIA</t>
  </si>
  <si>
    <t>NUA</t>
  </si>
  <si>
    <t>NPCI</t>
  </si>
  <si>
    <t>NPIP</t>
  </si>
  <si>
    <t>NPCI,NPIP</t>
  </si>
  <si>
    <t>TEMS</t>
  </si>
  <si>
    <t>TEP</t>
  </si>
  <si>
    <t>TEMS,TEP</t>
  </si>
  <si>
    <t>Satisfacci&amp;oacute;n Institucional por grupo de interes</t>
  </si>
  <si>
    <t>SP</t>
  </si>
  <si>
    <t>NDEP</t>
  </si>
  <si>
    <t>NDEREC</t>
  </si>
  <si>
    <t>NDEP,NDEREC</t>
  </si>
  <si>
    <t>NSRT</t>
  </si>
  <si>
    <t>NIACE</t>
  </si>
  <si>
    <t>NIAS</t>
  </si>
  <si>
    <t>NIACE,NIAS</t>
  </si>
  <si>
    <t>PCI</t>
  </si>
  <si>
    <t>NPP</t>
  </si>
  <si>
    <t>NPR</t>
  </si>
  <si>
    <t>NPP,NPR</t>
  </si>
  <si>
    <t>NPNR</t>
  </si>
  <si>
    <t>NPPE</t>
  </si>
  <si>
    <t>NPNR,NPPE</t>
  </si>
  <si>
    <t>N&amp;uacute;mero de programas nuevos con registro calificado aprobado - Metrica</t>
  </si>
  <si>
    <t>NPTR</t>
  </si>
  <si>
    <t>PMEN</t>
  </si>
  <si>
    <t>NPTR,PMEN</t>
  </si>
  <si>
    <t>NIPR</t>
  </si>
  <si>
    <t>NIR</t>
  </si>
  <si>
    <t>NIPR,NIR</t>
  </si>
  <si>
    <t>N&amp;uacute;mero de programas con obtenci&amp;oacute;n de acreditaci&amp;oacute;n por primera vez- Metrica</t>
  </si>
  <si>
    <t>NPOAPPA</t>
  </si>
  <si>
    <t>NPOAPPL</t>
  </si>
  <si>
    <t>NPOAPPA,NPOAPPL</t>
  </si>
  <si>
    <t>NPPR</t>
  </si>
  <si>
    <t>NPRA</t>
  </si>
  <si>
    <t>NPPR,NPRA</t>
  </si>
  <si>
    <t>NPAMEN</t>
  </si>
  <si>
    <t>NPTRA</t>
  </si>
  <si>
    <t>NPAMEN,NPTRA</t>
  </si>
  <si>
    <t>MTAH</t>
  </si>
  <si>
    <t>MTAP</t>
  </si>
  <si>
    <t>MTAH,MTAP</t>
  </si>
  <si>
    <t>NPIMP</t>
  </si>
  <si>
    <t>NPIPL</t>
  </si>
  <si>
    <t>NPIMP,NPIPL</t>
  </si>
  <si>
    <t>NPVPP</t>
  </si>
  <si>
    <t>NVP</t>
  </si>
  <si>
    <t>NPVPP,NVP</t>
  </si>
  <si>
    <t>MDPP</t>
  </si>
  <si>
    <t>MDR</t>
  </si>
  <si>
    <t>MDPP,MDR</t>
  </si>
  <si>
    <t>EBITDAPRE</t>
  </si>
  <si>
    <t>EBITDARE</t>
  </si>
  <si>
    <t>EBITDAPRE,EBITDARE</t>
  </si>
  <si>
    <t>CAPEXE</t>
  </si>
  <si>
    <t>CAPEXPR</t>
  </si>
  <si>
    <t>CAPEXE,CAPEXPR</t>
  </si>
  <si>
    <t>NENTM</t>
  </si>
  <si>
    <t>NTENMP</t>
  </si>
  <si>
    <t>NENTM,NTENMP</t>
  </si>
  <si>
    <t>ENMPP</t>
  </si>
  <si>
    <t>TENPPP</t>
  </si>
  <si>
    <t>ENMPP,TENPPP</t>
  </si>
  <si>
    <t>ENMPV</t>
  </si>
  <si>
    <t>TENPPV</t>
  </si>
  <si>
    <t>ENMPV,TENPPV</t>
  </si>
  <si>
    <t>NENMPV</t>
  </si>
  <si>
    <t>TEMPVP</t>
  </si>
  <si>
    <t>NENMPV,TEMPVP</t>
  </si>
  <si>
    <t>NENMPP</t>
  </si>
  <si>
    <t>TENPPPR</t>
  </si>
  <si>
    <t>NENMPP,TENPPPR</t>
  </si>
  <si>
    <t>INEPVE</t>
  </si>
  <si>
    <t>ITEPVP</t>
  </si>
  <si>
    <t>INEPVE,ITEPVP</t>
  </si>
  <si>
    <t>ITEEPV</t>
  </si>
  <si>
    <t>ITPEPV</t>
  </si>
  <si>
    <t>ITEEPV,ITPEPV</t>
  </si>
  <si>
    <t>MACP</t>
  </si>
  <si>
    <t>MACPP</t>
  </si>
  <si>
    <t>MACP,MACPP</t>
  </si>
  <si>
    <t>NPMCTP</t>
  </si>
  <si>
    <t>NPMCTR</t>
  </si>
  <si>
    <t>NPMCTP,NPMCTR</t>
  </si>
  <si>
    <t>NPMCMTR</t>
  </si>
  <si>
    <t>NPMCTAP</t>
  </si>
  <si>
    <t>NPMCMTR,NPMCTAP</t>
  </si>
  <si>
    <t>NPADCF</t>
  </si>
  <si>
    <t>NPADCFP</t>
  </si>
  <si>
    <t>NPADCF,NPADCFP</t>
  </si>
  <si>
    <t>NMAEEP</t>
  </si>
  <si>
    <t>NMAEER</t>
  </si>
  <si>
    <t>NMAEEP,NMAEER</t>
  </si>
  <si>
    <t>NEES</t>
  </si>
  <si>
    <t>NEPEM</t>
  </si>
  <si>
    <t>NEES,NEPEM</t>
  </si>
  <si>
    <t>NMBE</t>
  </si>
  <si>
    <t>NTMEP</t>
  </si>
  <si>
    <t>NMBE,NTMEP</t>
  </si>
  <si>
    <t>TIEJEC</t>
  </si>
  <si>
    <t>TIPR</t>
  </si>
  <si>
    <t>TIEJEC,TIPR</t>
  </si>
  <si>
    <t>NPSERP</t>
  </si>
  <si>
    <t>NPSESP</t>
  </si>
  <si>
    <t>NPSERP,NPSESP</t>
  </si>
  <si>
    <t>NPPED</t>
  </si>
  <si>
    <t>NPPEP</t>
  </si>
  <si>
    <t>NPPED,NPPEP</t>
  </si>
  <si>
    <t>NPRPR</t>
  </si>
  <si>
    <t>NRRPR</t>
  </si>
  <si>
    <t>NPRPR,NRRPR</t>
  </si>
  <si>
    <t>NFRAE</t>
  </si>
  <si>
    <t>NFRAP</t>
  </si>
  <si>
    <t>NFRAE,NFRAP</t>
  </si>
  <si>
    <t>N&amp;uacute;mero Impactados Talleres de formaci&amp;oacute;n</t>
  </si>
  <si>
    <t>NIPAPA</t>
  </si>
  <si>
    <t>NITPA</t>
  </si>
  <si>
    <t>NIPAPA,NITPA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</si>
</sst>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6" formatCode="0.0%"/>
    <numFmt numFmtId="167" formatCode="_-&quot;$&quot;\ * #,##0_-;\-&quot;$&quot;\ * #,##0_-;_-&quot;$&quot;\ * &quot;-&quot;??_-;_-@_-"/>
    <numFmt numFmtId="168" formatCode="_-* #,##0.0_-;\-* #,##0.0_-;_-* &quot;-&quot;??_-;_-@_-"/>
    <numFmt numFmtId="169" formatCode="0.000000%"/>
    <numFmt numFmtId="170" formatCode="0.0000"/>
    <numFmt numFmtId="171" formatCode="0.000"/>
    <numFmt numFmtId="172"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4">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02">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166" fontId="0" fillId="4" borderId="1" xfId="2" applyNumberFormat="1" applyFont="1" applyFill="1" applyBorder="1"/>
    <xf numFmtId="166" fontId="0" fillId="0" borderId="1" xfId="2" applyNumberFormat="1" applyFon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166" fontId="0" fillId="5" borderId="1" xfId="2" applyNumberFormat="1" applyFon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1"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165" fontId="0" fillId="11" borderId="1" xfId="1" applyNumberFormat="1" applyFont="1" applyFill="1" applyBorder="1"/>
    <xf numFmtId="0" fontId="0" fillId="0" borderId="2" xfId="0" applyBorder="1"/>
    <xf numFmtId="10" fontId="0" fillId="0" borderId="2" xfId="2" applyNumberFormat="1" applyFont="1" applyBorder="1"/>
    <xf numFmtId="2" fontId="0" fillId="0" borderId="1" xfId="1" applyNumberFormat="1" applyFont="1" applyBorder="1"/>
    <xf numFmtId="6" fontId="0" fillId="0" borderId="1" xfId="0" applyNumberFormat="1" applyBorder="1"/>
    <xf numFmtId="14" fontId="0" fillId="0" borderId="0" xfId="0" applyNumberFormat="1"/>
    <xf numFmtId="167"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0" fontId="0" fillId="12" borderId="1" xfId="2" applyNumberFormat="1" applyFont="1" applyFill="1" applyBorder="1"/>
    <xf numFmtId="1" fontId="0" fillId="12" borderId="1" xfId="0" applyNumberFormat="1" applyFill="1" applyBorder="1"/>
    <xf numFmtId="165" fontId="0" fillId="0" borderId="0" xfId="1" applyNumberFormat="1" applyFont="1"/>
    <xf numFmtId="168" fontId="0" fillId="0" borderId="1" xfId="1" applyNumberFormat="1" applyFont="1" applyBorder="1"/>
    <xf numFmtId="10" fontId="1" fillId="0" borderId="1" xfId="2" applyNumberFormat="1" applyBorder="1"/>
    <xf numFmtId="169" fontId="0" fillId="0" borderId="1" xfId="2" applyNumberFormat="1" applyFont="1" applyBorder="1"/>
    <xf numFmtId="10" fontId="0" fillId="0" borderId="1" xfId="2" quotePrefix="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70" fontId="0" fillId="0" borderId="1" xfId="1" applyNumberFormat="1" applyFont="1" applyBorder="1"/>
    <xf numFmtId="170"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71" fontId="0" fillId="0" borderId="1" xfId="0" applyNumberFormat="1" applyBorder="1"/>
    <xf numFmtId="10" fontId="0" fillId="0" borderId="0" xfId="2" applyNumberFormat="1" applyFont="1"/>
    <xf numFmtId="0" fontId="4" fillId="0" borderId="1" xfId="0" applyFont="1" applyBorder="1" applyAlignment="1">
      <alignment horizontal="right"/>
    </xf>
    <xf numFmtId="0" fontId="4" fillId="0" borderId="1" xfId="5" applyBorder="1"/>
    <xf numFmtId="2" fontId="5" fillId="0" borderId="1" xfId="0" applyNumberFormat="1" applyFont="1" applyBorder="1"/>
    <xf numFmtId="0" fontId="0" fillId="13" borderId="1" xfId="0" applyFill="1" applyBorder="1"/>
    <xf numFmtId="172" fontId="0" fillId="0" borderId="0" xfId="0" applyNumberFormat="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S4286"/>
  <sheetViews>
    <sheetView showGridLines="0" tabSelected="1" zoomScale="75" zoomScaleNormal="75" workbookViewId="0">
      <selection activeCell="F1" sqref="F1"/>
    </sheetView>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43" t="s">
        <v>0</v>
      </c>
      <c r="B1" s="36" t="s">
        <v>1</v>
      </c>
      <c r="C1" s="36" t="s">
        <v>2</v>
      </c>
      <c r="D1" s="36" t="s">
        <v>3</v>
      </c>
      <c r="E1" s="36" t="s">
        <v>4</v>
      </c>
      <c r="F1" s="36" t="s">
        <v>5</v>
      </c>
      <c r="G1" s="1" t="s">
        <v>6</v>
      </c>
      <c r="H1" s="1" t="s">
        <v>7</v>
      </c>
      <c r="I1" s="53" t="s">
        <v>8</v>
      </c>
      <c r="J1" s="1" t="s">
        <v>9</v>
      </c>
      <c r="K1" s="1" t="s">
        <v>10</v>
      </c>
      <c r="L1" s="4" t="s">
        <v>11</v>
      </c>
      <c r="M1" s="1" t="s">
        <v>12</v>
      </c>
      <c r="N1" s="1" t="s">
        <v>13</v>
      </c>
      <c r="O1" s="1" t="s">
        <v>14</v>
      </c>
      <c r="P1" s="54" t="s">
        <v>15</v>
      </c>
      <c r="Q1" s="54" t="s">
        <v>16</v>
      </c>
      <c r="R1" s="1" t="s">
        <v>17</v>
      </c>
      <c r="S1" t="s">
        <v>18</v>
      </c>
    </row>
    <row r="2" spans="1:19" hidden="1" x14ac:dyDescent="0.3">
      <c r="A2" s="86">
        <v>1</v>
      </c>
      <c r="B2" s="87" t="s">
        <v>19</v>
      </c>
      <c r="C2" s="87" t="s">
        <v>20</v>
      </c>
      <c r="D2" s="87" t="s">
        <v>21</v>
      </c>
      <c r="E2" s="87" t="s">
        <v>22</v>
      </c>
      <c r="F2" s="88">
        <v>44957</v>
      </c>
      <c r="G2" s="55">
        <f>YEAR(F2)</f>
        <v>2023</v>
      </c>
      <c r="H2" s="55" t="str">
        <f>PROPER(TEXT(F2,"mmmm"))</f>
        <v>Enero</v>
      </c>
      <c r="I2" s="90" t="str">
        <f>IF(OR(H2="Enero",H2="Febrero",H2="Marzo",H2="Abril",H2="Mayo",H2="Junio"),G2&amp;"-1",IF(OR(H2="Julio",H2="Agosto",H2="Septiembre",H2="Octubre",H2="Noviembre",H2="Diciembre"),G2&amp;"-2"))</f>
        <v>2023-1</v>
      </c>
      <c r="J2" s="87">
        <v>3</v>
      </c>
      <c r="K2" s="87">
        <v>4</v>
      </c>
      <c r="L2" s="89">
        <f t="shared" ref="L2:L13" si="0">IFERROR(IF((K2/J2)&gt;1.3,1.3,K2/J2),"")</f>
        <v>1.3</v>
      </c>
      <c r="M2" s="89">
        <f t="shared" ref="M2:M13" si="1">IFERROR(IF((K2/J2)&gt;K2/J2,1.3,K2/J2),"")</f>
        <v>1.3333333333333333</v>
      </c>
      <c r="N2" s="87" t="s">
        <v>23</v>
      </c>
      <c r="O2" s="87" t="s">
        <v>23</v>
      </c>
      <c r="P2" s="91">
        <v>0</v>
      </c>
      <c r="Q2" s="91">
        <v>0</v>
      </c>
      <c r="R2" s="55" t="str">
        <f t="shared" ref="R2:R65" si="2">A2&amp;"-"&amp;YEAR(F2)&amp;"-"&amp;IF(LEN(MONTH(F2))=1,"0"&amp;MONTH(F2),MONTH(F2))&amp;"-"&amp;DAY(F2)</f>
        <v>1-2023-01-31</v>
      </c>
    </row>
    <row r="3" spans="1:19" hidden="1" x14ac:dyDescent="0.3">
      <c r="A3" s="35">
        <v>1</v>
      </c>
      <c r="B3" s="13" t="s">
        <v>19</v>
      </c>
      <c r="C3" s="13" t="s">
        <v>20</v>
      </c>
      <c r="D3" s="13" t="s">
        <v>21</v>
      </c>
      <c r="E3" s="13" t="s">
        <v>22</v>
      </c>
      <c r="F3" s="14">
        <v>44985</v>
      </c>
      <c r="G3" s="55">
        <f t="shared" ref="G3:G66" si="3">YEAR(F3)</f>
        <v>2023</v>
      </c>
      <c r="H3" s="55" t="str">
        <f t="shared" ref="H3:H66" si="4">PROPER(TEXT(F3,"mmmm"))</f>
        <v>Febrero</v>
      </c>
      <c r="I3" s="90" t="str">
        <f t="shared" ref="I3:I66" si="5">IF(OR(H3="Enero",H3="Febrero",H3="Marzo",H3="Abril",H3="Mayo",H3="Junio"),G3&amp;"-1",IF(OR(H3="Julio",H3="Agosto",H3="Septiembre",H3="Octubre",H3="Noviembre",H3="Diciembre"),G3&amp;"-2"))</f>
        <v>2023-1</v>
      </c>
      <c r="J3" s="13">
        <v>33</v>
      </c>
      <c r="K3" s="13">
        <v>4</v>
      </c>
      <c r="L3" s="15">
        <f t="shared" si="0"/>
        <v>0.12121212121212122</v>
      </c>
      <c r="M3" s="15">
        <f t="shared" si="1"/>
        <v>0.12121212121212122</v>
      </c>
      <c r="N3" s="13" t="s">
        <v>23</v>
      </c>
      <c r="O3" s="13" t="s">
        <v>23</v>
      </c>
      <c r="P3" s="16">
        <v>0</v>
      </c>
      <c r="Q3" s="16">
        <v>0</v>
      </c>
      <c r="R3" s="5" t="str">
        <f t="shared" si="2"/>
        <v>1-2023-02-28</v>
      </c>
    </row>
    <row r="4" spans="1:19" hidden="1" x14ac:dyDescent="0.3">
      <c r="A4" s="35">
        <v>1</v>
      </c>
      <c r="B4" s="13" t="s">
        <v>19</v>
      </c>
      <c r="C4" s="13" t="s">
        <v>20</v>
      </c>
      <c r="D4" s="13" t="s">
        <v>21</v>
      </c>
      <c r="E4" s="13" t="s">
        <v>22</v>
      </c>
      <c r="F4" s="14">
        <v>45016</v>
      </c>
      <c r="G4" s="55">
        <f t="shared" si="3"/>
        <v>2023</v>
      </c>
      <c r="H4" s="55" t="str">
        <f t="shared" si="4"/>
        <v>Marzo</v>
      </c>
      <c r="I4" s="90" t="str">
        <f t="shared" si="5"/>
        <v>2023-1</v>
      </c>
      <c r="J4" s="13">
        <v>33</v>
      </c>
      <c r="K4" s="13">
        <v>43</v>
      </c>
      <c r="L4" s="15">
        <f t="shared" si="0"/>
        <v>1.3</v>
      </c>
      <c r="M4" s="15">
        <f t="shared" si="1"/>
        <v>1.303030303030303</v>
      </c>
      <c r="N4" s="13" t="s">
        <v>23</v>
      </c>
      <c r="O4" s="13" t="s">
        <v>23</v>
      </c>
      <c r="P4" s="16">
        <v>0</v>
      </c>
      <c r="Q4" s="16">
        <v>0</v>
      </c>
      <c r="R4" s="5" t="str">
        <f t="shared" si="2"/>
        <v>1-2023-03-31</v>
      </c>
    </row>
    <row r="5" spans="1:19" hidden="1" x14ac:dyDescent="0.3">
      <c r="A5" s="35">
        <v>1</v>
      </c>
      <c r="B5" s="13" t="s">
        <v>19</v>
      </c>
      <c r="C5" s="13" t="s">
        <v>20</v>
      </c>
      <c r="D5" s="13" t="s">
        <v>21</v>
      </c>
      <c r="E5" s="13" t="s">
        <v>22</v>
      </c>
      <c r="F5" s="14">
        <v>45046</v>
      </c>
      <c r="G5" s="55">
        <f t="shared" si="3"/>
        <v>2023</v>
      </c>
      <c r="H5" s="55" t="str">
        <f t="shared" si="4"/>
        <v>Abril</v>
      </c>
      <c r="I5" s="90" t="str">
        <f t="shared" si="5"/>
        <v>2023-1</v>
      </c>
      <c r="J5" s="13">
        <v>77</v>
      </c>
      <c r="K5" s="13">
        <v>60</v>
      </c>
      <c r="L5" s="15">
        <f t="shared" si="0"/>
        <v>0.77922077922077926</v>
      </c>
      <c r="M5" s="15">
        <f t="shared" si="1"/>
        <v>0.77922077922077926</v>
      </c>
      <c r="N5" s="13" t="s">
        <v>23</v>
      </c>
      <c r="O5" s="13" t="s">
        <v>23</v>
      </c>
      <c r="P5" s="16">
        <v>0</v>
      </c>
      <c r="Q5" s="16">
        <v>0</v>
      </c>
      <c r="R5" s="5" t="str">
        <f t="shared" si="2"/>
        <v>1-2023-04-30</v>
      </c>
    </row>
    <row r="6" spans="1:19" hidden="1" x14ac:dyDescent="0.3">
      <c r="A6" s="35">
        <v>1</v>
      </c>
      <c r="B6" s="13" t="s">
        <v>19</v>
      </c>
      <c r="C6" s="13" t="s">
        <v>20</v>
      </c>
      <c r="D6" s="13" t="s">
        <v>21</v>
      </c>
      <c r="E6" s="13" t="s">
        <v>22</v>
      </c>
      <c r="F6" s="14">
        <v>45077</v>
      </c>
      <c r="G6" s="55">
        <f t="shared" si="3"/>
        <v>2023</v>
      </c>
      <c r="H6" s="55" t="str">
        <f t="shared" si="4"/>
        <v>Mayo</v>
      </c>
      <c r="I6" s="90" t="str">
        <f t="shared" si="5"/>
        <v>2023-1</v>
      </c>
      <c r="J6" s="13">
        <v>84</v>
      </c>
      <c r="K6" s="13">
        <v>90</v>
      </c>
      <c r="L6" s="15">
        <f t="shared" si="0"/>
        <v>1.0714285714285714</v>
      </c>
      <c r="M6" s="15">
        <f t="shared" si="1"/>
        <v>1.0714285714285714</v>
      </c>
      <c r="N6" s="13" t="s">
        <v>23</v>
      </c>
      <c r="O6" s="13" t="s">
        <v>23</v>
      </c>
      <c r="P6" s="16">
        <v>0</v>
      </c>
      <c r="Q6" s="16">
        <v>0</v>
      </c>
      <c r="R6" s="5" t="str">
        <f t="shared" si="2"/>
        <v>1-2023-05-31</v>
      </c>
    </row>
    <row r="7" spans="1:19" hidden="1" x14ac:dyDescent="0.3">
      <c r="A7" s="35">
        <v>1</v>
      </c>
      <c r="B7" s="13" t="s">
        <v>19</v>
      </c>
      <c r="C7" s="13" t="s">
        <v>20</v>
      </c>
      <c r="D7" s="13" t="s">
        <v>21</v>
      </c>
      <c r="E7" s="13" t="s">
        <v>22</v>
      </c>
      <c r="F7" s="14">
        <v>45107</v>
      </c>
      <c r="G7" s="55">
        <f t="shared" si="3"/>
        <v>2023</v>
      </c>
      <c r="H7" s="55" t="str">
        <f t="shared" si="4"/>
        <v>Junio</v>
      </c>
      <c r="I7" s="90" t="str">
        <f t="shared" si="5"/>
        <v>2023-1</v>
      </c>
      <c r="J7" s="13">
        <v>93</v>
      </c>
      <c r="K7" s="13">
        <v>95</v>
      </c>
      <c r="L7" s="15">
        <f t="shared" si="0"/>
        <v>1.021505376344086</v>
      </c>
      <c r="M7" s="15">
        <f t="shared" si="1"/>
        <v>1.021505376344086</v>
      </c>
      <c r="N7" s="13" t="s">
        <v>23</v>
      </c>
      <c r="O7" s="13" t="s">
        <v>23</v>
      </c>
      <c r="P7" s="16">
        <v>0</v>
      </c>
      <c r="Q7" s="16">
        <v>0</v>
      </c>
      <c r="R7" s="5" t="str">
        <f t="shared" si="2"/>
        <v>1-2023-06-30</v>
      </c>
    </row>
    <row r="8" spans="1:19" hidden="1" x14ac:dyDescent="0.3">
      <c r="A8" s="35">
        <v>1</v>
      </c>
      <c r="B8" s="13" t="s">
        <v>19</v>
      </c>
      <c r="C8" s="13" t="s">
        <v>20</v>
      </c>
      <c r="D8" s="13" t="s">
        <v>21</v>
      </c>
      <c r="E8" s="13" t="s">
        <v>22</v>
      </c>
      <c r="F8" s="14">
        <v>45138</v>
      </c>
      <c r="G8" s="55">
        <f t="shared" si="3"/>
        <v>2023</v>
      </c>
      <c r="H8" s="55" t="str">
        <f t="shared" si="4"/>
        <v>Julio</v>
      </c>
      <c r="I8" s="90" t="str">
        <f t="shared" si="5"/>
        <v>2023-2</v>
      </c>
      <c r="J8" s="13">
        <v>99</v>
      </c>
      <c r="K8" s="13">
        <v>98</v>
      </c>
      <c r="L8" s="15">
        <f t="shared" si="0"/>
        <v>0.98989898989898994</v>
      </c>
      <c r="M8" s="15">
        <f t="shared" si="1"/>
        <v>0.98989898989898994</v>
      </c>
      <c r="N8" s="13" t="s">
        <v>23</v>
      </c>
      <c r="O8" s="13" t="s">
        <v>23</v>
      </c>
      <c r="P8" s="16">
        <v>0</v>
      </c>
      <c r="Q8" s="16">
        <v>0</v>
      </c>
      <c r="R8" s="5" t="str">
        <f t="shared" si="2"/>
        <v>1-2023-07-31</v>
      </c>
    </row>
    <row r="9" spans="1:19" hidden="1" x14ac:dyDescent="0.3">
      <c r="A9" s="35">
        <v>1</v>
      </c>
      <c r="B9" s="13" t="s">
        <v>19</v>
      </c>
      <c r="C9" s="13" t="s">
        <v>20</v>
      </c>
      <c r="D9" s="13" t="s">
        <v>21</v>
      </c>
      <c r="E9" s="13" t="s">
        <v>22</v>
      </c>
      <c r="F9" s="14">
        <v>45169</v>
      </c>
      <c r="G9" s="55">
        <f t="shared" si="3"/>
        <v>2023</v>
      </c>
      <c r="H9" s="55" t="str">
        <f t="shared" si="4"/>
        <v>Agosto</v>
      </c>
      <c r="I9" s="90" t="str">
        <f t="shared" si="5"/>
        <v>2023-2</v>
      </c>
      <c r="J9" s="13">
        <v>100</v>
      </c>
      <c r="K9" s="13">
        <v>99</v>
      </c>
      <c r="L9" s="15">
        <f t="shared" si="0"/>
        <v>0.99</v>
      </c>
      <c r="M9" s="15">
        <f t="shared" si="1"/>
        <v>0.99</v>
      </c>
      <c r="N9" s="13" t="s">
        <v>23</v>
      </c>
      <c r="O9" s="13" t="s">
        <v>23</v>
      </c>
      <c r="P9" s="16">
        <v>0</v>
      </c>
      <c r="Q9" s="16">
        <v>0</v>
      </c>
      <c r="R9" s="5" t="str">
        <f t="shared" si="2"/>
        <v>1-2023-08-31</v>
      </c>
    </row>
    <row r="10" spans="1:19" hidden="1" x14ac:dyDescent="0.3">
      <c r="A10" s="35">
        <v>1</v>
      </c>
      <c r="B10" s="13" t="s">
        <v>19</v>
      </c>
      <c r="C10" s="13" t="s">
        <v>20</v>
      </c>
      <c r="D10" s="13" t="s">
        <v>21</v>
      </c>
      <c r="E10" s="13" t="s">
        <v>22</v>
      </c>
      <c r="F10" s="14">
        <v>45199</v>
      </c>
      <c r="G10" s="55">
        <f t="shared" si="3"/>
        <v>2023</v>
      </c>
      <c r="H10" s="55" t="str">
        <f t="shared" si="4"/>
        <v>Septiembre</v>
      </c>
      <c r="I10" s="90" t="str">
        <f t="shared" si="5"/>
        <v>2023-2</v>
      </c>
      <c r="J10" s="13">
        <v>100</v>
      </c>
      <c r="K10" s="13">
        <v>99</v>
      </c>
      <c r="L10" s="15">
        <f t="shared" si="0"/>
        <v>0.99</v>
      </c>
      <c r="M10" s="15">
        <f t="shared" si="1"/>
        <v>0.99</v>
      </c>
      <c r="N10" s="13" t="s">
        <v>23</v>
      </c>
      <c r="O10" s="13" t="s">
        <v>23</v>
      </c>
      <c r="P10" s="16">
        <v>0</v>
      </c>
      <c r="Q10" s="16">
        <v>0</v>
      </c>
      <c r="R10" s="5" t="str">
        <f t="shared" si="2"/>
        <v>1-2023-09-30</v>
      </c>
    </row>
    <row r="11" spans="1:19" hidden="1" x14ac:dyDescent="0.3">
      <c r="A11" s="35">
        <v>1</v>
      </c>
      <c r="B11" s="13" t="s">
        <v>19</v>
      </c>
      <c r="C11" s="13" t="s">
        <v>20</v>
      </c>
      <c r="D11" s="13" t="s">
        <v>21</v>
      </c>
      <c r="E11" s="13" t="s">
        <v>22</v>
      </c>
      <c r="F11" s="14">
        <v>45230</v>
      </c>
      <c r="G11" s="55">
        <f t="shared" si="3"/>
        <v>2023</v>
      </c>
      <c r="H11" s="55" t="str">
        <f t="shared" si="4"/>
        <v>Octubre</v>
      </c>
      <c r="I11" s="90" t="str">
        <f t="shared" si="5"/>
        <v>2023-2</v>
      </c>
      <c r="J11" s="13">
        <v>100</v>
      </c>
      <c r="K11" s="13">
        <v>98</v>
      </c>
      <c r="L11" s="15">
        <f t="shared" si="0"/>
        <v>0.98</v>
      </c>
      <c r="M11" s="15">
        <f t="shared" si="1"/>
        <v>0.98</v>
      </c>
      <c r="N11" s="13" t="s">
        <v>23</v>
      </c>
      <c r="O11" s="13" t="s">
        <v>23</v>
      </c>
      <c r="P11" s="16">
        <v>0</v>
      </c>
      <c r="Q11" s="16">
        <v>0</v>
      </c>
      <c r="R11" s="5" t="str">
        <f t="shared" si="2"/>
        <v>1-2023-10-31</v>
      </c>
    </row>
    <row r="12" spans="1:19" hidden="1" x14ac:dyDescent="0.3">
      <c r="A12" s="35">
        <v>1</v>
      </c>
      <c r="B12" s="13" t="s">
        <v>19</v>
      </c>
      <c r="C12" s="13" t="s">
        <v>20</v>
      </c>
      <c r="D12" s="13" t="s">
        <v>21</v>
      </c>
      <c r="E12" s="13" t="s">
        <v>22</v>
      </c>
      <c r="F12" s="14">
        <v>45260</v>
      </c>
      <c r="G12" s="55">
        <f t="shared" si="3"/>
        <v>2023</v>
      </c>
      <c r="H12" s="55" t="str">
        <f t="shared" si="4"/>
        <v>Noviembre</v>
      </c>
      <c r="I12" s="90" t="str">
        <f t="shared" si="5"/>
        <v>2023-2</v>
      </c>
      <c r="J12" s="13">
        <v>100</v>
      </c>
      <c r="K12" s="13">
        <v>99</v>
      </c>
      <c r="L12" s="15">
        <f t="shared" si="0"/>
        <v>0.99</v>
      </c>
      <c r="M12" s="15">
        <f t="shared" si="1"/>
        <v>0.99</v>
      </c>
      <c r="N12" s="13" t="s">
        <v>23</v>
      </c>
      <c r="O12" s="13" t="s">
        <v>23</v>
      </c>
      <c r="P12" s="16">
        <v>0</v>
      </c>
      <c r="Q12" s="16">
        <v>0</v>
      </c>
      <c r="R12" s="5" t="str">
        <f t="shared" si="2"/>
        <v>1-2023-11-30</v>
      </c>
    </row>
    <row r="13" spans="1:19" hidden="1" x14ac:dyDescent="0.3">
      <c r="A13" s="35">
        <v>1</v>
      </c>
      <c r="B13" s="13" t="s">
        <v>19</v>
      </c>
      <c r="C13" s="13" t="s">
        <v>20</v>
      </c>
      <c r="D13" s="13" t="s">
        <v>21</v>
      </c>
      <c r="E13" s="13" t="s">
        <v>22</v>
      </c>
      <c r="F13" s="14">
        <v>45291</v>
      </c>
      <c r="G13" s="55">
        <f t="shared" si="3"/>
        <v>2023</v>
      </c>
      <c r="H13" s="55" t="str">
        <f t="shared" si="4"/>
        <v>Diciembre</v>
      </c>
      <c r="I13" s="90" t="str">
        <f t="shared" si="5"/>
        <v>2023-2</v>
      </c>
      <c r="J13" s="13">
        <v>100</v>
      </c>
      <c r="K13" s="13">
        <v>100</v>
      </c>
      <c r="L13" s="15">
        <f t="shared" si="0"/>
        <v>1</v>
      </c>
      <c r="M13" s="15">
        <f t="shared" si="1"/>
        <v>1</v>
      </c>
      <c r="N13" s="13" t="s">
        <v>23</v>
      </c>
      <c r="O13" s="13" t="s">
        <v>23</v>
      </c>
      <c r="P13" s="16">
        <v>0</v>
      </c>
      <c r="Q13" s="16">
        <v>0</v>
      </c>
      <c r="R13" s="5" t="str">
        <f t="shared" si="2"/>
        <v>1-2023-12-31</v>
      </c>
    </row>
    <row r="14" spans="1:19" hidden="1" x14ac:dyDescent="0.3">
      <c r="A14" s="5">
        <v>2</v>
      </c>
      <c r="B14" s="5" t="s">
        <v>24</v>
      </c>
      <c r="C14" s="5" t="s">
        <v>25</v>
      </c>
      <c r="D14" s="5" t="s">
        <v>21</v>
      </c>
      <c r="E14" s="5" t="s">
        <v>22</v>
      </c>
      <c r="F14" s="6">
        <v>44742</v>
      </c>
      <c r="G14" s="55">
        <f t="shared" si="3"/>
        <v>2022</v>
      </c>
      <c r="H14" s="55" t="str">
        <f t="shared" si="4"/>
        <v>Junio</v>
      </c>
      <c r="I14" s="90" t="str">
        <f t="shared" si="5"/>
        <v>2022-1</v>
      </c>
      <c r="J14" s="5">
        <v>33</v>
      </c>
      <c r="K14" s="5">
        <v>33</v>
      </c>
      <c r="L14" s="15">
        <v>1</v>
      </c>
      <c r="M14" s="15">
        <v>1</v>
      </c>
      <c r="N14" s="5" t="s">
        <v>23</v>
      </c>
      <c r="O14" s="5" t="s">
        <v>23</v>
      </c>
      <c r="P14" s="5">
        <v>0</v>
      </c>
      <c r="Q14" s="5">
        <v>0</v>
      </c>
      <c r="R14" s="5" t="str">
        <f t="shared" si="2"/>
        <v>2-2022-06-30</v>
      </c>
    </row>
    <row r="15" spans="1:19" hidden="1" x14ac:dyDescent="0.3">
      <c r="A15" s="5">
        <v>2</v>
      </c>
      <c r="B15" s="5" t="s">
        <v>24</v>
      </c>
      <c r="C15" s="5" t="s">
        <v>25</v>
      </c>
      <c r="D15" s="5" t="s">
        <v>21</v>
      </c>
      <c r="E15" s="5" t="s">
        <v>22</v>
      </c>
      <c r="F15" s="6">
        <v>44926</v>
      </c>
      <c r="G15" s="55">
        <f t="shared" si="3"/>
        <v>2022</v>
      </c>
      <c r="H15" s="55" t="str">
        <f t="shared" si="4"/>
        <v>Diciembre</v>
      </c>
      <c r="I15" s="90" t="str">
        <f t="shared" si="5"/>
        <v>2022-2</v>
      </c>
      <c r="J15" s="5">
        <v>66</v>
      </c>
      <c r="K15" s="5">
        <v>69</v>
      </c>
      <c r="L15" s="15">
        <v>1.045454545454545</v>
      </c>
      <c r="M15" s="15">
        <v>1.0454545454545501</v>
      </c>
      <c r="N15" s="5" t="s">
        <v>23</v>
      </c>
      <c r="O15" s="5" t="s">
        <v>23</v>
      </c>
      <c r="P15" s="5">
        <v>0</v>
      </c>
      <c r="Q15" s="5">
        <v>0</v>
      </c>
      <c r="R15" s="5" t="str">
        <f t="shared" si="2"/>
        <v>2-2022-12-31</v>
      </c>
    </row>
    <row r="16" spans="1:19" hidden="1" x14ac:dyDescent="0.3">
      <c r="A16" s="5">
        <v>2</v>
      </c>
      <c r="B16" s="5" t="s">
        <v>24</v>
      </c>
      <c r="C16" s="5" t="s">
        <v>25</v>
      </c>
      <c r="D16" s="5" t="s">
        <v>21</v>
      </c>
      <c r="E16" s="5" t="s">
        <v>22</v>
      </c>
      <c r="F16" s="6">
        <v>44957</v>
      </c>
      <c r="G16" s="55">
        <f t="shared" si="3"/>
        <v>2023</v>
      </c>
      <c r="H16" s="55" t="str">
        <f t="shared" si="4"/>
        <v>Enero</v>
      </c>
      <c r="I16" s="90" t="str">
        <f t="shared" si="5"/>
        <v>2023-1</v>
      </c>
      <c r="J16" s="5">
        <v>77</v>
      </c>
      <c r="K16" s="5">
        <v>79</v>
      </c>
      <c r="L16" s="15">
        <f t="shared" ref="L16:L27" si="6">IFERROR(IF((K16/J16)&gt;1.3,1.3,K16/J16),"")</f>
        <v>1.025974025974026</v>
      </c>
      <c r="M16" s="15">
        <f t="shared" ref="M16:M41" si="7">IFERROR(IF((K16/J16)&gt;K16/J16,1.3,K16/J16),"")</f>
        <v>1.025974025974026</v>
      </c>
      <c r="N16" s="5" t="s">
        <v>23</v>
      </c>
      <c r="O16" s="5" t="s">
        <v>23</v>
      </c>
      <c r="P16" s="5">
        <v>0</v>
      </c>
      <c r="Q16" s="5">
        <v>0</v>
      </c>
      <c r="R16" s="5" t="str">
        <f t="shared" si="2"/>
        <v>2-2023-01-31</v>
      </c>
    </row>
    <row r="17" spans="1:18" hidden="1" x14ac:dyDescent="0.3">
      <c r="A17" s="5">
        <v>2</v>
      </c>
      <c r="B17" s="5" t="s">
        <v>24</v>
      </c>
      <c r="C17" s="5" t="s">
        <v>25</v>
      </c>
      <c r="D17" s="5" t="s">
        <v>21</v>
      </c>
      <c r="E17" s="5" t="s">
        <v>22</v>
      </c>
      <c r="F17" s="6">
        <v>44985</v>
      </c>
      <c r="G17" s="55">
        <f t="shared" si="3"/>
        <v>2023</v>
      </c>
      <c r="H17" s="55" t="str">
        <f t="shared" si="4"/>
        <v>Febrero</v>
      </c>
      <c r="I17" s="90" t="str">
        <f t="shared" si="5"/>
        <v>2023-1</v>
      </c>
      <c r="J17" s="5">
        <v>84</v>
      </c>
      <c r="K17" s="5">
        <v>82</v>
      </c>
      <c r="L17" s="15">
        <f t="shared" si="6"/>
        <v>0.97619047619047616</v>
      </c>
      <c r="M17" s="15">
        <f t="shared" si="7"/>
        <v>0.97619047619047616</v>
      </c>
      <c r="N17" s="5" t="s">
        <v>23</v>
      </c>
      <c r="O17" s="5" t="s">
        <v>23</v>
      </c>
      <c r="P17" s="5">
        <v>0</v>
      </c>
      <c r="Q17" s="5">
        <v>0</v>
      </c>
      <c r="R17" s="5" t="str">
        <f t="shared" si="2"/>
        <v>2-2023-02-28</v>
      </c>
    </row>
    <row r="18" spans="1:18" hidden="1" x14ac:dyDescent="0.3">
      <c r="A18" s="5">
        <v>2</v>
      </c>
      <c r="B18" s="5" t="s">
        <v>24</v>
      </c>
      <c r="C18" s="5" t="s">
        <v>25</v>
      </c>
      <c r="D18" s="5" t="s">
        <v>21</v>
      </c>
      <c r="E18" s="5" t="s">
        <v>22</v>
      </c>
      <c r="F18" s="6">
        <v>45016</v>
      </c>
      <c r="G18" s="55">
        <f t="shared" si="3"/>
        <v>2023</v>
      </c>
      <c r="H18" s="55" t="str">
        <f t="shared" si="4"/>
        <v>Marzo</v>
      </c>
      <c r="I18" s="90" t="str">
        <f t="shared" si="5"/>
        <v>2023-1</v>
      </c>
      <c r="J18" s="5">
        <v>84</v>
      </c>
      <c r="K18" s="5">
        <v>88</v>
      </c>
      <c r="L18" s="15">
        <f t="shared" si="6"/>
        <v>1.0476190476190477</v>
      </c>
      <c r="M18" s="15">
        <f t="shared" si="7"/>
        <v>1.0476190476190477</v>
      </c>
      <c r="N18" s="5" t="s">
        <v>23</v>
      </c>
      <c r="O18" s="5" t="s">
        <v>23</v>
      </c>
      <c r="P18" s="5">
        <v>0</v>
      </c>
      <c r="Q18" s="5">
        <v>0</v>
      </c>
      <c r="R18" s="5" t="str">
        <f t="shared" si="2"/>
        <v>2-2023-03-31</v>
      </c>
    </row>
    <row r="19" spans="1:18" hidden="1" x14ac:dyDescent="0.3">
      <c r="A19" s="5">
        <v>2</v>
      </c>
      <c r="B19" s="5" t="s">
        <v>24</v>
      </c>
      <c r="C19" s="5" t="s">
        <v>25</v>
      </c>
      <c r="D19" s="5" t="s">
        <v>21</v>
      </c>
      <c r="E19" s="5" t="s">
        <v>22</v>
      </c>
      <c r="F19" s="6">
        <v>45046</v>
      </c>
      <c r="G19" s="55">
        <f t="shared" si="3"/>
        <v>2023</v>
      </c>
      <c r="H19" s="55" t="str">
        <f t="shared" si="4"/>
        <v>Abril</v>
      </c>
      <c r="I19" s="90" t="str">
        <f t="shared" si="5"/>
        <v>2023-1</v>
      </c>
      <c r="J19" s="5">
        <v>91</v>
      </c>
      <c r="K19" s="5">
        <v>89</v>
      </c>
      <c r="L19" s="15">
        <f t="shared" si="6"/>
        <v>0.97802197802197799</v>
      </c>
      <c r="M19" s="15">
        <f t="shared" si="7"/>
        <v>0.97802197802197799</v>
      </c>
      <c r="N19" s="5" t="s">
        <v>23</v>
      </c>
      <c r="O19" s="5" t="s">
        <v>23</v>
      </c>
      <c r="P19" s="5">
        <v>0</v>
      </c>
      <c r="Q19" s="5">
        <v>0</v>
      </c>
      <c r="R19" s="5" t="str">
        <f t="shared" si="2"/>
        <v>2-2023-04-30</v>
      </c>
    </row>
    <row r="20" spans="1:18" hidden="1" x14ac:dyDescent="0.3">
      <c r="A20" s="5">
        <v>2</v>
      </c>
      <c r="B20" s="5" t="s">
        <v>24</v>
      </c>
      <c r="C20" s="5" t="s">
        <v>25</v>
      </c>
      <c r="D20" s="5" t="s">
        <v>21</v>
      </c>
      <c r="E20" s="5" t="s">
        <v>22</v>
      </c>
      <c r="F20" s="6">
        <v>45077</v>
      </c>
      <c r="G20" s="55">
        <f t="shared" si="3"/>
        <v>2023</v>
      </c>
      <c r="H20" s="55" t="str">
        <f t="shared" si="4"/>
        <v>Mayo</v>
      </c>
      <c r="I20" s="90" t="str">
        <f t="shared" si="5"/>
        <v>2023-1</v>
      </c>
      <c r="J20" s="5">
        <v>97</v>
      </c>
      <c r="K20" s="5">
        <v>91</v>
      </c>
      <c r="L20" s="15">
        <f t="shared" si="6"/>
        <v>0.93814432989690721</v>
      </c>
      <c r="M20" s="15">
        <f t="shared" si="7"/>
        <v>0.93814432989690721</v>
      </c>
      <c r="N20" s="5" t="s">
        <v>23</v>
      </c>
      <c r="O20" s="5" t="s">
        <v>23</v>
      </c>
      <c r="P20" s="5">
        <v>0</v>
      </c>
      <c r="Q20" s="5">
        <v>0</v>
      </c>
      <c r="R20" s="5" t="str">
        <f t="shared" si="2"/>
        <v>2-2023-05-31</v>
      </c>
    </row>
    <row r="21" spans="1:18" hidden="1" x14ac:dyDescent="0.3">
      <c r="A21" s="5">
        <v>2</v>
      </c>
      <c r="B21" s="5" t="s">
        <v>24</v>
      </c>
      <c r="C21" s="5" t="s">
        <v>25</v>
      </c>
      <c r="D21" s="5" t="s">
        <v>21</v>
      </c>
      <c r="E21" s="5" t="s">
        <v>22</v>
      </c>
      <c r="F21" s="6">
        <v>45107</v>
      </c>
      <c r="G21" s="55">
        <f t="shared" si="3"/>
        <v>2023</v>
      </c>
      <c r="H21" s="55" t="str">
        <f t="shared" si="4"/>
        <v>Junio</v>
      </c>
      <c r="I21" s="90" t="str">
        <f t="shared" si="5"/>
        <v>2023-1</v>
      </c>
      <c r="J21" s="5">
        <v>97</v>
      </c>
      <c r="K21" s="5">
        <v>94</v>
      </c>
      <c r="L21" s="15">
        <f t="shared" si="6"/>
        <v>0.96907216494845361</v>
      </c>
      <c r="M21" s="15">
        <f t="shared" si="7"/>
        <v>0.96907216494845361</v>
      </c>
      <c r="N21" s="5" t="s">
        <v>23</v>
      </c>
      <c r="O21" s="5" t="s">
        <v>23</v>
      </c>
      <c r="P21" s="5">
        <v>0</v>
      </c>
      <c r="Q21" s="5">
        <v>0</v>
      </c>
      <c r="R21" s="5" t="str">
        <f t="shared" si="2"/>
        <v>2-2023-06-30</v>
      </c>
    </row>
    <row r="22" spans="1:18" hidden="1" x14ac:dyDescent="0.3">
      <c r="A22" s="5">
        <v>2</v>
      </c>
      <c r="B22" s="5" t="s">
        <v>24</v>
      </c>
      <c r="C22" s="5" t="s">
        <v>25</v>
      </c>
      <c r="D22" s="5" t="s">
        <v>21</v>
      </c>
      <c r="E22" s="5" t="s">
        <v>22</v>
      </c>
      <c r="F22" s="6">
        <v>45138</v>
      </c>
      <c r="G22" s="55">
        <f t="shared" si="3"/>
        <v>2023</v>
      </c>
      <c r="H22" s="55" t="str">
        <f t="shared" si="4"/>
        <v>Julio</v>
      </c>
      <c r="I22" s="90" t="str">
        <f t="shared" si="5"/>
        <v>2023-2</v>
      </c>
      <c r="J22" s="5">
        <v>100</v>
      </c>
      <c r="K22" s="5">
        <v>98</v>
      </c>
      <c r="L22" s="15">
        <f t="shared" si="6"/>
        <v>0.98</v>
      </c>
      <c r="M22" s="15">
        <f t="shared" si="7"/>
        <v>0.98</v>
      </c>
      <c r="N22" s="5" t="s">
        <v>23</v>
      </c>
      <c r="O22" s="5" t="s">
        <v>23</v>
      </c>
      <c r="P22" s="5">
        <v>0</v>
      </c>
      <c r="Q22" s="5">
        <v>0</v>
      </c>
      <c r="R22" s="5" t="str">
        <f t="shared" si="2"/>
        <v>2-2023-07-31</v>
      </c>
    </row>
    <row r="23" spans="1:18" hidden="1" x14ac:dyDescent="0.3">
      <c r="A23" s="5">
        <v>2</v>
      </c>
      <c r="B23" s="5" t="s">
        <v>24</v>
      </c>
      <c r="C23" s="5" t="s">
        <v>25</v>
      </c>
      <c r="D23" s="5" t="s">
        <v>21</v>
      </c>
      <c r="E23" s="5" t="s">
        <v>22</v>
      </c>
      <c r="F23" s="6">
        <v>45169</v>
      </c>
      <c r="G23" s="55">
        <f t="shared" si="3"/>
        <v>2023</v>
      </c>
      <c r="H23" s="55" t="str">
        <f t="shared" si="4"/>
        <v>Agosto</v>
      </c>
      <c r="I23" s="90" t="str">
        <f t="shared" si="5"/>
        <v>2023-2</v>
      </c>
      <c r="J23" s="5">
        <v>100</v>
      </c>
      <c r="K23" s="5">
        <v>99</v>
      </c>
      <c r="L23" s="15">
        <f t="shared" si="6"/>
        <v>0.99</v>
      </c>
      <c r="M23" s="15">
        <f t="shared" si="7"/>
        <v>0.99</v>
      </c>
      <c r="N23" s="5" t="s">
        <v>23</v>
      </c>
      <c r="O23" s="5" t="s">
        <v>23</v>
      </c>
      <c r="P23" s="5">
        <v>0</v>
      </c>
      <c r="Q23" s="5">
        <v>0</v>
      </c>
      <c r="R23" s="5" t="str">
        <f t="shared" si="2"/>
        <v>2-2023-08-31</v>
      </c>
    </row>
    <row r="24" spans="1:18" hidden="1" x14ac:dyDescent="0.3">
      <c r="A24" s="5">
        <v>2</v>
      </c>
      <c r="B24" s="5" t="s">
        <v>24</v>
      </c>
      <c r="C24" s="5" t="s">
        <v>25</v>
      </c>
      <c r="D24" s="5" t="s">
        <v>21</v>
      </c>
      <c r="E24" s="5" t="s">
        <v>22</v>
      </c>
      <c r="F24" s="6">
        <v>45199</v>
      </c>
      <c r="G24" s="55">
        <f t="shared" si="3"/>
        <v>2023</v>
      </c>
      <c r="H24" s="55" t="str">
        <f t="shared" si="4"/>
        <v>Septiembre</v>
      </c>
      <c r="I24" s="90" t="str">
        <f t="shared" si="5"/>
        <v>2023-2</v>
      </c>
      <c r="J24" s="5">
        <v>100</v>
      </c>
      <c r="K24" s="5">
        <v>98</v>
      </c>
      <c r="L24" s="15">
        <f t="shared" si="6"/>
        <v>0.98</v>
      </c>
      <c r="M24" s="15">
        <f t="shared" si="7"/>
        <v>0.98</v>
      </c>
      <c r="N24" s="5" t="s">
        <v>23</v>
      </c>
      <c r="O24" s="5" t="s">
        <v>23</v>
      </c>
      <c r="P24" s="5">
        <v>0</v>
      </c>
      <c r="Q24" s="5">
        <v>0</v>
      </c>
      <c r="R24" s="5" t="str">
        <f t="shared" si="2"/>
        <v>2-2023-09-30</v>
      </c>
    </row>
    <row r="25" spans="1:18" hidden="1" x14ac:dyDescent="0.3">
      <c r="A25" s="5">
        <v>2</v>
      </c>
      <c r="B25" s="5" t="s">
        <v>24</v>
      </c>
      <c r="C25" s="5" t="s">
        <v>25</v>
      </c>
      <c r="D25" s="5" t="s">
        <v>21</v>
      </c>
      <c r="E25" s="5" t="s">
        <v>22</v>
      </c>
      <c r="F25" s="6">
        <v>45230</v>
      </c>
      <c r="G25" s="55">
        <f t="shared" si="3"/>
        <v>2023</v>
      </c>
      <c r="H25" s="55" t="str">
        <f t="shared" si="4"/>
        <v>Octubre</v>
      </c>
      <c r="I25" s="90" t="str">
        <f t="shared" si="5"/>
        <v>2023-2</v>
      </c>
      <c r="J25" s="5">
        <v>100</v>
      </c>
      <c r="K25" s="5">
        <v>99</v>
      </c>
      <c r="L25" s="15">
        <f t="shared" si="6"/>
        <v>0.99</v>
      </c>
      <c r="M25" s="15">
        <f t="shared" si="7"/>
        <v>0.99</v>
      </c>
      <c r="N25" s="5" t="s">
        <v>23</v>
      </c>
      <c r="O25" s="5" t="s">
        <v>23</v>
      </c>
      <c r="P25" s="5">
        <v>0</v>
      </c>
      <c r="Q25" s="5">
        <v>0</v>
      </c>
      <c r="R25" s="5" t="str">
        <f t="shared" si="2"/>
        <v>2-2023-10-31</v>
      </c>
    </row>
    <row r="26" spans="1:18" hidden="1" x14ac:dyDescent="0.3">
      <c r="A26" s="5">
        <v>2</v>
      </c>
      <c r="B26" s="5" t="s">
        <v>24</v>
      </c>
      <c r="C26" s="5" t="s">
        <v>25</v>
      </c>
      <c r="D26" s="5" t="s">
        <v>21</v>
      </c>
      <c r="E26" s="5" t="s">
        <v>22</v>
      </c>
      <c r="F26" s="6">
        <v>45260</v>
      </c>
      <c r="G26" s="55">
        <f t="shared" si="3"/>
        <v>2023</v>
      </c>
      <c r="H26" s="55" t="str">
        <f t="shared" si="4"/>
        <v>Noviembre</v>
      </c>
      <c r="I26" s="90" t="str">
        <f t="shared" si="5"/>
        <v>2023-2</v>
      </c>
      <c r="J26" s="5">
        <v>100</v>
      </c>
      <c r="K26" s="5">
        <v>99</v>
      </c>
      <c r="L26" s="15">
        <f t="shared" si="6"/>
        <v>0.99</v>
      </c>
      <c r="M26" s="15">
        <f t="shared" si="7"/>
        <v>0.99</v>
      </c>
      <c r="N26" s="5" t="s">
        <v>23</v>
      </c>
      <c r="O26" s="5" t="s">
        <v>23</v>
      </c>
      <c r="P26" s="5">
        <v>0</v>
      </c>
      <c r="Q26" s="5">
        <v>0</v>
      </c>
      <c r="R26" s="5" t="str">
        <f t="shared" si="2"/>
        <v>2-2023-11-30</v>
      </c>
    </row>
    <row r="27" spans="1:18" hidden="1" x14ac:dyDescent="0.3">
      <c r="A27" s="35">
        <v>2</v>
      </c>
      <c r="B27" s="13" t="s">
        <v>24</v>
      </c>
      <c r="C27" s="5" t="s">
        <v>25</v>
      </c>
      <c r="D27" s="13" t="s">
        <v>21</v>
      </c>
      <c r="E27" s="13" t="s">
        <v>22</v>
      </c>
      <c r="F27" s="14">
        <v>45291</v>
      </c>
      <c r="G27" s="55">
        <f t="shared" si="3"/>
        <v>2023</v>
      </c>
      <c r="H27" s="55" t="str">
        <f t="shared" si="4"/>
        <v>Diciembre</v>
      </c>
      <c r="I27" s="90" t="str">
        <f t="shared" si="5"/>
        <v>2023-2</v>
      </c>
      <c r="J27" s="13">
        <v>100</v>
      </c>
      <c r="K27" s="13">
        <v>100</v>
      </c>
      <c r="L27" s="15">
        <f t="shared" si="6"/>
        <v>1</v>
      </c>
      <c r="M27" s="15">
        <f t="shared" si="7"/>
        <v>1</v>
      </c>
      <c r="N27" s="13" t="s">
        <v>23</v>
      </c>
      <c r="O27" s="13" t="s">
        <v>23</v>
      </c>
      <c r="P27" s="16">
        <v>0</v>
      </c>
      <c r="Q27" s="16">
        <v>0</v>
      </c>
      <c r="R27" s="5" t="str">
        <f t="shared" si="2"/>
        <v>2-2023-12-31</v>
      </c>
    </row>
    <row r="28" spans="1:18" hidden="1" x14ac:dyDescent="0.3">
      <c r="A28" s="35">
        <v>3</v>
      </c>
      <c r="B28" s="13" t="s">
        <v>26</v>
      </c>
      <c r="C28" s="5" t="s">
        <v>27</v>
      </c>
      <c r="D28" s="5" t="s">
        <v>21</v>
      </c>
      <c r="E28" s="5" t="s">
        <v>22</v>
      </c>
      <c r="F28" s="6">
        <v>44957</v>
      </c>
      <c r="G28" s="55">
        <f t="shared" si="3"/>
        <v>2023</v>
      </c>
      <c r="H28" s="55" t="str">
        <f t="shared" si="4"/>
        <v>Enero</v>
      </c>
      <c r="I28" s="90" t="str">
        <f t="shared" si="5"/>
        <v>2023-1</v>
      </c>
      <c r="J28" s="5">
        <v>8</v>
      </c>
      <c r="K28" s="9">
        <v>8</v>
      </c>
      <c r="L28" s="8">
        <f t="shared" ref="L28:L33" si="8">IFERROR(K28/J28,"")</f>
        <v>1</v>
      </c>
      <c r="M28" s="15">
        <f t="shared" si="7"/>
        <v>1</v>
      </c>
      <c r="N28" s="5" t="s">
        <v>23</v>
      </c>
      <c r="O28" s="5" t="s">
        <v>23</v>
      </c>
      <c r="P28" s="16">
        <v>0</v>
      </c>
      <c r="Q28" s="16">
        <v>0</v>
      </c>
      <c r="R28" s="5" t="str">
        <f t="shared" si="2"/>
        <v>3-2023-01-31</v>
      </c>
    </row>
    <row r="29" spans="1:18" hidden="1" x14ac:dyDescent="0.3">
      <c r="A29" s="35">
        <v>3</v>
      </c>
      <c r="B29" s="13" t="s">
        <v>26</v>
      </c>
      <c r="C29" s="5" t="s">
        <v>27</v>
      </c>
      <c r="D29" s="5" t="s">
        <v>21</v>
      </c>
      <c r="E29" s="5" t="s">
        <v>22</v>
      </c>
      <c r="F29" s="17">
        <v>44985</v>
      </c>
      <c r="G29" s="55">
        <f t="shared" si="3"/>
        <v>2023</v>
      </c>
      <c r="H29" s="55" t="str">
        <f t="shared" si="4"/>
        <v>Febrero</v>
      </c>
      <c r="I29" s="90" t="str">
        <f t="shared" si="5"/>
        <v>2023-1</v>
      </c>
      <c r="J29" s="5">
        <v>26</v>
      </c>
      <c r="K29" s="9">
        <v>26</v>
      </c>
      <c r="L29" s="8">
        <f t="shared" si="8"/>
        <v>1</v>
      </c>
      <c r="M29" s="15">
        <f t="shared" si="7"/>
        <v>1</v>
      </c>
      <c r="N29" s="5" t="s">
        <v>23</v>
      </c>
      <c r="O29" s="5" t="s">
        <v>23</v>
      </c>
      <c r="P29" s="16">
        <v>0</v>
      </c>
      <c r="Q29" s="16">
        <v>0</v>
      </c>
      <c r="R29" s="5" t="str">
        <f t="shared" si="2"/>
        <v>3-2023-02-28</v>
      </c>
    </row>
    <row r="30" spans="1:18" hidden="1" x14ac:dyDescent="0.3">
      <c r="A30" s="35">
        <v>3</v>
      </c>
      <c r="B30" s="13" t="s">
        <v>26</v>
      </c>
      <c r="C30" s="5" t="s">
        <v>27</v>
      </c>
      <c r="D30" s="5" t="s">
        <v>21</v>
      </c>
      <c r="E30" s="5" t="s">
        <v>22</v>
      </c>
      <c r="F30" s="6">
        <v>45016</v>
      </c>
      <c r="G30" s="55">
        <f t="shared" si="3"/>
        <v>2023</v>
      </c>
      <c r="H30" s="55" t="str">
        <f t="shared" si="4"/>
        <v>Marzo</v>
      </c>
      <c r="I30" s="90" t="str">
        <f t="shared" si="5"/>
        <v>2023-1</v>
      </c>
      <c r="J30" s="5">
        <v>25</v>
      </c>
      <c r="K30" s="9">
        <v>33</v>
      </c>
      <c r="L30" s="8">
        <f t="shared" si="8"/>
        <v>1.32</v>
      </c>
      <c r="M30" s="15">
        <f t="shared" si="7"/>
        <v>1.32</v>
      </c>
      <c r="N30" s="5" t="s">
        <v>23</v>
      </c>
      <c r="O30" s="5" t="s">
        <v>23</v>
      </c>
      <c r="P30" s="16">
        <v>0</v>
      </c>
      <c r="Q30" s="16">
        <v>0</v>
      </c>
      <c r="R30" s="5" t="str">
        <f t="shared" si="2"/>
        <v>3-2023-03-31</v>
      </c>
    </row>
    <row r="31" spans="1:18" hidden="1" x14ac:dyDescent="0.3">
      <c r="A31" s="35">
        <v>3</v>
      </c>
      <c r="B31" s="13" t="s">
        <v>26</v>
      </c>
      <c r="C31" s="5" t="s">
        <v>27</v>
      </c>
      <c r="D31" s="5" t="s">
        <v>21</v>
      </c>
      <c r="E31" s="5" t="s">
        <v>22</v>
      </c>
      <c r="F31" s="6">
        <v>45046</v>
      </c>
      <c r="G31" s="55">
        <f t="shared" si="3"/>
        <v>2023</v>
      </c>
      <c r="H31" s="55" t="str">
        <f t="shared" si="4"/>
        <v>Abril</v>
      </c>
      <c r="I31" s="90" t="str">
        <f t="shared" si="5"/>
        <v>2023-1</v>
      </c>
      <c r="J31" s="5">
        <v>44</v>
      </c>
      <c r="K31" s="9">
        <v>46</v>
      </c>
      <c r="L31" s="8">
        <f t="shared" si="8"/>
        <v>1.0454545454545454</v>
      </c>
      <c r="M31" s="15">
        <f t="shared" si="7"/>
        <v>1.0454545454545454</v>
      </c>
      <c r="N31" s="5" t="s">
        <v>23</v>
      </c>
      <c r="O31" s="5" t="s">
        <v>23</v>
      </c>
      <c r="P31" s="16">
        <v>0</v>
      </c>
      <c r="Q31" s="16">
        <v>0</v>
      </c>
      <c r="R31" s="5" t="str">
        <f t="shared" si="2"/>
        <v>3-2023-04-30</v>
      </c>
    </row>
    <row r="32" spans="1:18" hidden="1" x14ac:dyDescent="0.3">
      <c r="A32" s="35">
        <v>3</v>
      </c>
      <c r="B32" s="13" t="s">
        <v>26</v>
      </c>
      <c r="C32" s="5" t="s">
        <v>27</v>
      </c>
      <c r="D32" s="5" t="s">
        <v>21</v>
      </c>
      <c r="E32" s="5" t="s">
        <v>22</v>
      </c>
      <c r="F32" s="6">
        <v>45077</v>
      </c>
      <c r="G32" s="55">
        <f t="shared" si="3"/>
        <v>2023</v>
      </c>
      <c r="H32" s="55" t="str">
        <f t="shared" si="4"/>
        <v>Mayo</v>
      </c>
      <c r="I32" s="90" t="str">
        <f t="shared" si="5"/>
        <v>2023-1</v>
      </c>
      <c r="J32" s="5">
        <v>57</v>
      </c>
      <c r="K32" s="9">
        <v>60</v>
      </c>
      <c r="L32" s="8">
        <f t="shared" si="8"/>
        <v>1.0526315789473684</v>
      </c>
      <c r="M32" s="15">
        <f t="shared" si="7"/>
        <v>1.0526315789473684</v>
      </c>
      <c r="N32" s="5" t="s">
        <v>23</v>
      </c>
      <c r="O32" s="5" t="s">
        <v>23</v>
      </c>
      <c r="P32" s="16">
        <v>0</v>
      </c>
      <c r="Q32" s="16">
        <v>0</v>
      </c>
      <c r="R32" s="5" t="str">
        <f t="shared" si="2"/>
        <v>3-2023-05-31</v>
      </c>
    </row>
    <row r="33" spans="1:18" hidden="1" x14ac:dyDescent="0.3">
      <c r="A33" s="35">
        <v>3</v>
      </c>
      <c r="B33" s="13" t="s">
        <v>26</v>
      </c>
      <c r="C33" s="5" t="s">
        <v>27</v>
      </c>
      <c r="D33" s="5" t="s">
        <v>21</v>
      </c>
      <c r="E33" s="5" t="s">
        <v>22</v>
      </c>
      <c r="F33" s="6">
        <v>45107</v>
      </c>
      <c r="G33" s="55">
        <f t="shared" si="3"/>
        <v>2023</v>
      </c>
      <c r="H33" s="55" t="str">
        <f t="shared" si="4"/>
        <v>Junio</v>
      </c>
      <c r="I33" s="90" t="str">
        <f t="shared" si="5"/>
        <v>2023-1</v>
      </c>
      <c r="J33" s="5">
        <v>69</v>
      </c>
      <c r="K33" s="9">
        <v>71</v>
      </c>
      <c r="L33" s="8">
        <f t="shared" si="8"/>
        <v>1.0289855072463767</v>
      </c>
      <c r="M33" s="15">
        <f t="shared" si="7"/>
        <v>1.0289855072463767</v>
      </c>
      <c r="N33" s="5" t="s">
        <v>23</v>
      </c>
      <c r="O33" s="5" t="s">
        <v>23</v>
      </c>
      <c r="P33" s="16">
        <v>0</v>
      </c>
      <c r="Q33" s="16">
        <v>0</v>
      </c>
      <c r="R33" s="5" t="str">
        <f t="shared" si="2"/>
        <v>3-2023-06-30</v>
      </c>
    </row>
    <row r="34" spans="1:18" hidden="1" x14ac:dyDescent="0.3">
      <c r="A34" s="35">
        <v>3</v>
      </c>
      <c r="B34" s="13" t="s">
        <v>26</v>
      </c>
      <c r="C34" s="5" t="s">
        <v>27</v>
      </c>
      <c r="D34" s="5" t="s">
        <v>21</v>
      </c>
      <c r="E34" s="5" t="s">
        <v>22</v>
      </c>
      <c r="F34" s="6">
        <v>45138</v>
      </c>
      <c r="G34" s="55">
        <f t="shared" si="3"/>
        <v>2023</v>
      </c>
      <c r="H34" s="55" t="str">
        <f t="shared" si="4"/>
        <v>Julio</v>
      </c>
      <c r="I34" s="90" t="str">
        <f t="shared" si="5"/>
        <v>2023-2</v>
      </c>
      <c r="J34" s="5">
        <v>80</v>
      </c>
      <c r="K34" s="9">
        <v>81</v>
      </c>
      <c r="L34" s="15">
        <f t="shared" ref="L34:L41" si="9">IFERROR(IF((K34/J34)&gt;1.3,1.3,K34/J34),"")</f>
        <v>1.0125</v>
      </c>
      <c r="M34" s="15">
        <f t="shared" si="7"/>
        <v>1.0125</v>
      </c>
      <c r="N34" s="5" t="s">
        <v>23</v>
      </c>
      <c r="O34" s="5" t="s">
        <v>23</v>
      </c>
      <c r="P34" s="16">
        <v>0</v>
      </c>
      <c r="Q34" s="16">
        <v>0</v>
      </c>
      <c r="R34" s="5" t="str">
        <f t="shared" si="2"/>
        <v>3-2023-07-31</v>
      </c>
    </row>
    <row r="35" spans="1:18" hidden="1" x14ac:dyDescent="0.3">
      <c r="A35" s="35">
        <v>3</v>
      </c>
      <c r="B35" s="13" t="s">
        <v>26</v>
      </c>
      <c r="C35" s="5" t="s">
        <v>27</v>
      </c>
      <c r="D35" s="5" t="s">
        <v>21</v>
      </c>
      <c r="E35" s="5" t="s">
        <v>22</v>
      </c>
      <c r="F35" s="6">
        <v>45169</v>
      </c>
      <c r="G35" s="55">
        <f t="shared" si="3"/>
        <v>2023</v>
      </c>
      <c r="H35" s="55" t="str">
        <f t="shared" si="4"/>
        <v>Agosto</v>
      </c>
      <c r="I35" s="90" t="str">
        <f t="shared" si="5"/>
        <v>2023-2</v>
      </c>
      <c r="J35" s="5">
        <v>92</v>
      </c>
      <c r="K35" s="9">
        <v>88</v>
      </c>
      <c r="L35" s="15">
        <f t="shared" si="9"/>
        <v>0.95652173913043481</v>
      </c>
      <c r="M35" s="15">
        <f t="shared" si="7"/>
        <v>0.95652173913043481</v>
      </c>
      <c r="N35" s="5" t="s">
        <v>23</v>
      </c>
      <c r="O35" s="5" t="s">
        <v>23</v>
      </c>
      <c r="P35" s="16">
        <v>0</v>
      </c>
      <c r="Q35" s="16">
        <v>0</v>
      </c>
      <c r="R35" s="5" t="str">
        <f t="shared" si="2"/>
        <v>3-2023-08-31</v>
      </c>
    </row>
    <row r="36" spans="1:18" hidden="1" x14ac:dyDescent="0.3">
      <c r="A36" s="35">
        <v>3</v>
      </c>
      <c r="B36" s="13" t="s">
        <v>26</v>
      </c>
      <c r="C36" s="5" t="s">
        <v>27</v>
      </c>
      <c r="D36" s="5" t="s">
        <v>21</v>
      </c>
      <c r="E36" s="5" t="s">
        <v>22</v>
      </c>
      <c r="F36" s="6">
        <v>45199</v>
      </c>
      <c r="G36" s="55">
        <f t="shared" si="3"/>
        <v>2023</v>
      </c>
      <c r="H36" s="55" t="str">
        <f t="shared" si="4"/>
        <v>Septiembre</v>
      </c>
      <c r="I36" s="90" t="str">
        <f t="shared" si="5"/>
        <v>2023-2</v>
      </c>
      <c r="J36" s="5">
        <v>97</v>
      </c>
      <c r="K36" s="9">
        <v>94</v>
      </c>
      <c r="L36" s="15">
        <f t="shared" si="9"/>
        <v>0.96907216494845361</v>
      </c>
      <c r="M36" s="15">
        <f t="shared" si="7"/>
        <v>0.96907216494845361</v>
      </c>
      <c r="N36" s="5" t="s">
        <v>23</v>
      </c>
      <c r="O36" s="5" t="s">
        <v>23</v>
      </c>
      <c r="P36" s="16">
        <v>0</v>
      </c>
      <c r="Q36" s="16">
        <v>0</v>
      </c>
      <c r="R36" s="5" t="str">
        <f t="shared" si="2"/>
        <v>3-2023-09-30</v>
      </c>
    </row>
    <row r="37" spans="1:18" hidden="1" x14ac:dyDescent="0.3">
      <c r="A37" s="35">
        <v>3</v>
      </c>
      <c r="B37" s="13" t="s">
        <v>26</v>
      </c>
      <c r="C37" s="5" t="s">
        <v>27</v>
      </c>
      <c r="D37" s="5" t="s">
        <v>21</v>
      </c>
      <c r="E37" s="5" t="s">
        <v>22</v>
      </c>
      <c r="F37" s="6">
        <v>45230</v>
      </c>
      <c r="G37" s="55">
        <f t="shared" si="3"/>
        <v>2023</v>
      </c>
      <c r="H37" s="55" t="str">
        <f t="shared" si="4"/>
        <v>Octubre</v>
      </c>
      <c r="I37" s="90" t="str">
        <f t="shared" si="5"/>
        <v>2023-2</v>
      </c>
      <c r="J37" s="5">
        <v>99</v>
      </c>
      <c r="K37" s="9">
        <v>96</v>
      </c>
      <c r="L37" s="15">
        <f t="shared" si="9"/>
        <v>0.96969696969696972</v>
      </c>
      <c r="M37" s="15">
        <f t="shared" si="7"/>
        <v>0.96969696969696972</v>
      </c>
      <c r="N37" s="5" t="s">
        <v>23</v>
      </c>
      <c r="O37" s="5" t="s">
        <v>23</v>
      </c>
      <c r="P37" s="16">
        <v>0</v>
      </c>
      <c r="Q37" s="16">
        <v>0</v>
      </c>
      <c r="R37" s="5" t="str">
        <f t="shared" si="2"/>
        <v>3-2023-10-31</v>
      </c>
    </row>
    <row r="38" spans="1:18" hidden="1" x14ac:dyDescent="0.3">
      <c r="A38" s="35">
        <v>3</v>
      </c>
      <c r="B38" s="13" t="s">
        <v>26</v>
      </c>
      <c r="C38" s="5" t="s">
        <v>27</v>
      </c>
      <c r="D38" s="5" t="s">
        <v>21</v>
      </c>
      <c r="E38" s="5" t="s">
        <v>22</v>
      </c>
      <c r="F38" s="6">
        <v>45260</v>
      </c>
      <c r="G38" s="55">
        <f t="shared" si="3"/>
        <v>2023</v>
      </c>
      <c r="H38" s="55" t="str">
        <f t="shared" si="4"/>
        <v>Noviembre</v>
      </c>
      <c r="I38" s="90" t="str">
        <f t="shared" si="5"/>
        <v>2023-2</v>
      </c>
      <c r="J38" s="5">
        <v>100</v>
      </c>
      <c r="K38" s="9">
        <v>99</v>
      </c>
      <c r="L38" s="15">
        <f t="shared" si="9"/>
        <v>0.99</v>
      </c>
      <c r="M38" s="15">
        <f t="shared" si="7"/>
        <v>0.99</v>
      </c>
      <c r="N38" s="5" t="s">
        <v>23</v>
      </c>
      <c r="O38" s="5" t="s">
        <v>23</v>
      </c>
      <c r="P38" s="16">
        <v>0</v>
      </c>
      <c r="Q38" s="16">
        <v>0</v>
      </c>
      <c r="R38" s="5" t="str">
        <f t="shared" si="2"/>
        <v>3-2023-11-30</v>
      </c>
    </row>
    <row r="39" spans="1:18" hidden="1" x14ac:dyDescent="0.3">
      <c r="A39" s="35">
        <v>3</v>
      </c>
      <c r="B39" s="13" t="s">
        <v>26</v>
      </c>
      <c r="C39" s="5" t="s">
        <v>27</v>
      </c>
      <c r="D39" s="13" t="s">
        <v>21</v>
      </c>
      <c r="E39" s="13" t="s">
        <v>22</v>
      </c>
      <c r="F39" s="14">
        <v>45291</v>
      </c>
      <c r="G39" s="55">
        <f t="shared" si="3"/>
        <v>2023</v>
      </c>
      <c r="H39" s="55" t="str">
        <f t="shared" si="4"/>
        <v>Diciembre</v>
      </c>
      <c r="I39" s="90" t="str">
        <f t="shared" si="5"/>
        <v>2023-2</v>
      </c>
      <c r="J39" s="13">
        <v>100</v>
      </c>
      <c r="K39" s="13">
        <v>99</v>
      </c>
      <c r="L39" s="15">
        <f t="shared" si="9"/>
        <v>0.99</v>
      </c>
      <c r="M39" s="15">
        <f t="shared" si="7"/>
        <v>0.99</v>
      </c>
      <c r="N39" s="13" t="s">
        <v>23</v>
      </c>
      <c r="O39" s="13" t="s">
        <v>23</v>
      </c>
      <c r="P39" s="16">
        <v>0</v>
      </c>
      <c r="Q39" s="16">
        <v>0</v>
      </c>
      <c r="R39" s="5" t="str">
        <f t="shared" si="2"/>
        <v>3-2023-12-31</v>
      </c>
    </row>
    <row r="40" spans="1:18" hidden="1" x14ac:dyDescent="0.3">
      <c r="A40" s="35">
        <v>3</v>
      </c>
      <c r="B40" s="13" t="s">
        <v>26</v>
      </c>
      <c r="C40" s="5" t="s">
        <v>27</v>
      </c>
      <c r="D40" s="13" t="s">
        <v>21</v>
      </c>
      <c r="E40" s="13" t="s">
        <v>22</v>
      </c>
      <c r="F40" s="14">
        <v>45322</v>
      </c>
      <c r="G40" s="55">
        <f t="shared" si="3"/>
        <v>2024</v>
      </c>
      <c r="H40" s="55" t="str">
        <f t="shared" si="4"/>
        <v>Enero</v>
      </c>
      <c r="I40" s="90" t="str">
        <f t="shared" si="5"/>
        <v>2024-1</v>
      </c>
      <c r="J40" s="13">
        <v>100</v>
      </c>
      <c r="K40" s="13">
        <v>99</v>
      </c>
      <c r="L40" s="15">
        <f t="shared" si="9"/>
        <v>0.99</v>
      </c>
      <c r="M40" s="15">
        <f t="shared" si="7"/>
        <v>0.99</v>
      </c>
      <c r="N40" s="13" t="s">
        <v>23</v>
      </c>
      <c r="O40" s="13" t="s">
        <v>23</v>
      </c>
      <c r="P40" s="16">
        <v>0</v>
      </c>
      <c r="Q40" s="16">
        <v>0</v>
      </c>
      <c r="R40" s="5" t="str">
        <f t="shared" si="2"/>
        <v>3-2024-01-31</v>
      </c>
    </row>
    <row r="41" spans="1:18" hidden="1" x14ac:dyDescent="0.3">
      <c r="A41" s="35">
        <v>3</v>
      </c>
      <c r="B41" s="13" t="s">
        <v>26</v>
      </c>
      <c r="C41" s="5" t="s">
        <v>27</v>
      </c>
      <c r="D41" s="13" t="s">
        <v>21</v>
      </c>
      <c r="E41" s="13" t="s">
        <v>22</v>
      </c>
      <c r="F41" s="14">
        <v>45351</v>
      </c>
      <c r="G41" s="55">
        <f t="shared" si="3"/>
        <v>2024</v>
      </c>
      <c r="H41" s="55" t="str">
        <f t="shared" si="4"/>
        <v>Febrero</v>
      </c>
      <c r="I41" s="90" t="str">
        <f t="shared" si="5"/>
        <v>2024-1</v>
      </c>
      <c r="J41" s="13">
        <v>100</v>
      </c>
      <c r="K41" s="13">
        <v>100</v>
      </c>
      <c r="L41" s="15">
        <f t="shared" si="9"/>
        <v>1</v>
      </c>
      <c r="M41" s="15">
        <f t="shared" si="7"/>
        <v>1</v>
      </c>
      <c r="N41" s="13" t="s">
        <v>23</v>
      </c>
      <c r="O41" s="13" t="s">
        <v>23</v>
      </c>
      <c r="P41" s="16">
        <v>0</v>
      </c>
      <c r="Q41" s="16">
        <v>0</v>
      </c>
      <c r="R41" s="5" t="str">
        <f t="shared" si="2"/>
        <v>3-2024-02-29</v>
      </c>
    </row>
    <row r="42" spans="1:18" hidden="1" x14ac:dyDescent="0.3">
      <c r="A42" s="5">
        <v>4</v>
      </c>
      <c r="B42" s="5" t="s">
        <v>28</v>
      </c>
      <c r="C42" s="5" t="s">
        <v>29</v>
      </c>
      <c r="D42" s="5" t="s">
        <v>21</v>
      </c>
      <c r="E42" s="5" t="s">
        <v>22</v>
      </c>
      <c r="F42" s="6">
        <v>44926</v>
      </c>
      <c r="G42" s="55">
        <f t="shared" si="3"/>
        <v>2022</v>
      </c>
      <c r="H42" s="55" t="str">
        <f t="shared" si="4"/>
        <v>Diciembre</v>
      </c>
      <c r="I42" s="90" t="str">
        <f t="shared" si="5"/>
        <v>2022-2</v>
      </c>
      <c r="J42" s="5">
        <v>39</v>
      </c>
      <c r="K42" s="5">
        <v>37</v>
      </c>
      <c r="L42" s="15">
        <v>0.94871794871794868</v>
      </c>
      <c r="M42" s="15">
        <v>0.94871794871794868</v>
      </c>
      <c r="N42" s="5" t="s">
        <v>23</v>
      </c>
      <c r="O42" s="5" t="s">
        <v>23</v>
      </c>
      <c r="P42" s="5">
        <v>0</v>
      </c>
      <c r="Q42" s="5">
        <v>0</v>
      </c>
      <c r="R42" s="5" t="str">
        <f t="shared" si="2"/>
        <v>4-2022-12-31</v>
      </c>
    </row>
    <row r="43" spans="1:18" hidden="1" x14ac:dyDescent="0.3">
      <c r="A43" s="35">
        <v>4</v>
      </c>
      <c r="B43" s="13" t="s">
        <v>28</v>
      </c>
      <c r="C43" s="13" t="s">
        <v>30</v>
      </c>
      <c r="D43" s="13" t="s">
        <v>21</v>
      </c>
      <c r="E43" s="13" t="s">
        <v>22</v>
      </c>
      <c r="F43" s="14">
        <v>44957</v>
      </c>
      <c r="G43" s="55">
        <f t="shared" si="3"/>
        <v>2023</v>
      </c>
      <c r="H43" s="55" t="str">
        <f t="shared" si="4"/>
        <v>Enero</v>
      </c>
      <c r="I43" s="90" t="str">
        <f t="shared" si="5"/>
        <v>2023-1</v>
      </c>
      <c r="J43" s="13">
        <v>62</v>
      </c>
      <c r="K43" s="13">
        <v>57</v>
      </c>
      <c r="L43" s="15">
        <f t="shared" ref="L43:L74" si="10">IFERROR(IF((K43/J43)&gt;1.3,1.3,K43/J43),"")</f>
        <v>0.91935483870967738</v>
      </c>
      <c r="M43" s="15">
        <f t="shared" ref="M43:M74" si="11">IFERROR(IF((K43/J43)&gt;K43/J43,1.3,K43/J43),"")</f>
        <v>0.91935483870967738</v>
      </c>
      <c r="N43" s="13" t="s">
        <v>23</v>
      </c>
      <c r="O43" s="13" t="s">
        <v>23</v>
      </c>
      <c r="P43" s="16">
        <v>0</v>
      </c>
      <c r="Q43" s="16">
        <v>0</v>
      </c>
      <c r="R43" s="5" t="str">
        <f t="shared" si="2"/>
        <v>4-2023-01-31</v>
      </c>
    </row>
    <row r="44" spans="1:18" hidden="1" x14ac:dyDescent="0.3">
      <c r="A44" s="35">
        <v>4</v>
      </c>
      <c r="B44" s="13" t="s">
        <v>28</v>
      </c>
      <c r="C44" s="13" t="s">
        <v>30</v>
      </c>
      <c r="D44" s="13" t="s">
        <v>21</v>
      </c>
      <c r="E44" s="13" t="s">
        <v>22</v>
      </c>
      <c r="F44" s="14">
        <v>44985</v>
      </c>
      <c r="G44" s="55">
        <f t="shared" si="3"/>
        <v>2023</v>
      </c>
      <c r="H44" s="55" t="str">
        <f t="shared" si="4"/>
        <v>Febrero</v>
      </c>
      <c r="I44" s="90" t="str">
        <f t="shared" si="5"/>
        <v>2023-1</v>
      </c>
      <c r="J44" s="13">
        <v>76</v>
      </c>
      <c r="K44" s="13">
        <v>75</v>
      </c>
      <c r="L44" s="15">
        <f t="shared" si="10"/>
        <v>0.98684210526315785</v>
      </c>
      <c r="M44" s="15">
        <f t="shared" si="11"/>
        <v>0.98684210526315785</v>
      </c>
      <c r="N44" s="13" t="s">
        <v>23</v>
      </c>
      <c r="O44" s="13" t="s">
        <v>23</v>
      </c>
      <c r="P44" s="16">
        <v>0</v>
      </c>
      <c r="Q44" s="16">
        <v>0</v>
      </c>
      <c r="R44" s="5" t="str">
        <f t="shared" si="2"/>
        <v>4-2023-02-28</v>
      </c>
    </row>
    <row r="45" spans="1:18" hidden="1" x14ac:dyDescent="0.3">
      <c r="A45" s="35">
        <v>4</v>
      </c>
      <c r="B45" s="13" t="s">
        <v>28</v>
      </c>
      <c r="C45" s="13" t="s">
        <v>30</v>
      </c>
      <c r="D45" s="13" t="s">
        <v>21</v>
      </c>
      <c r="E45" s="13" t="s">
        <v>22</v>
      </c>
      <c r="F45" s="14">
        <v>45016</v>
      </c>
      <c r="G45" s="55">
        <f t="shared" si="3"/>
        <v>2023</v>
      </c>
      <c r="H45" s="55" t="str">
        <f t="shared" si="4"/>
        <v>Marzo</v>
      </c>
      <c r="I45" s="90" t="str">
        <f t="shared" si="5"/>
        <v>2023-1</v>
      </c>
      <c r="J45" s="13">
        <v>62</v>
      </c>
      <c r="K45" s="13">
        <v>76</v>
      </c>
      <c r="L45" s="15">
        <f t="shared" si="10"/>
        <v>1.2258064516129032</v>
      </c>
      <c r="M45" s="15">
        <f t="shared" si="11"/>
        <v>1.2258064516129032</v>
      </c>
      <c r="N45" s="13" t="s">
        <v>23</v>
      </c>
      <c r="O45" s="13" t="s">
        <v>23</v>
      </c>
      <c r="P45" s="16">
        <v>0</v>
      </c>
      <c r="Q45" s="16">
        <v>0</v>
      </c>
      <c r="R45" s="5" t="str">
        <f t="shared" si="2"/>
        <v>4-2023-03-31</v>
      </c>
    </row>
    <row r="46" spans="1:18" hidden="1" x14ac:dyDescent="0.3">
      <c r="A46" s="35">
        <v>4</v>
      </c>
      <c r="B46" s="13" t="s">
        <v>28</v>
      </c>
      <c r="C46" s="13" t="s">
        <v>30</v>
      </c>
      <c r="D46" s="13" t="s">
        <v>21</v>
      </c>
      <c r="E46" s="13" t="s">
        <v>22</v>
      </c>
      <c r="F46" s="14">
        <v>45046</v>
      </c>
      <c r="G46" s="55">
        <f t="shared" si="3"/>
        <v>2023</v>
      </c>
      <c r="H46" s="55" t="str">
        <f t="shared" si="4"/>
        <v>Abril</v>
      </c>
      <c r="I46" s="90" t="str">
        <f t="shared" si="5"/>
        <v>2023-1</v>
      </c>
      <c r="J46" s="13">
        <v>87</v>
      </c>
      <c r="K46" s="13">
        <v>89</v>
      </c>
      <c r="L46" s="15">
        <f t="shared" si="10"/>
        <v>1.0229885057471264</v>
      </c>
      <c r="M46" s="15">
        <f t="shared" si="11"/>
        <v>1.0229885057471264</v>
      </c>
      <c r="N46" s="13" t="s">
        <v>23</v>
      </c>
      <c r="O46" s="13" t="s">
        <v>23</v>
      </c>
      <c r="P46" s="16">
        <v>0</v>
      </c>
      <c r="Q46" s="16">
        <v>0</v>
      </c>
      <c r="R46" s="5" t="str">
        <f t="shared" si="2"/>
        <v>4-2023-04-30</v>
      </c>
    </row>
    <row r="47" spans="1:18" hidden="1" x14ac:dyDescent="0.3">
      <c r="A47" s="35">
        <v>4</v>
      </c>
      <c r="B47" s="13" t="s">
        <v>28</v>
      </c>
      <c r="C47" s="13" t="s">
        <v>30</v>
      </c>
      <c r="D47" s="13" t="s">
        <v>21</v>
      </c>
      <c r="E47" s="13" t="s">
        <v>22</v>
      </c>
      <c r="F47" s="14">
        <v>45077</v>
      </c>
      <c r="G47" s="55">
        <f t="shared" si="3"/>
        <v>2023</v>
      </c>
      <c r="H47" s="55" t="str">
        <f t="shared" si="4"/>
        <v>Mayo</v>
      </c>
      <c r="I47" s="90" t="str">
        <f t="shared" si="5"/>
        <v>2023-1</v>
      </c>
      <c r="J47" s="13">
        <v>95</v>
      </c>
      <c r="K47" s="13">
        <v>93</v>
      </c>
      <c r="L47" s="15">
        <f t="shared" si="10"/>
        <v>0.97894736842105268</v>
      </c>
      <c r="M47" s="15">
        <f t="shared" si="11"/>
        <v>0.97894736842105268</v>
      </c>
      <c r="N47" s="13" t="s">
        <v>23</v>
      </c>
      <c r="O47" s="13" t="s">
        <v>23</v>
      </c>
      <c r="P47" s="16">
        <v>0</v>
      </c>
      <c r="Q47" s="16">
        <v>0</v>
      </c>
      <c r="R47" s="5" t="str">
        <f t="shared" si="2"/>
        <v>4-2023-05-31</v>
      </c>
    </row>
    <row r="48" spans="1:18" hidden="1" x14ac:dyDescent="0.3">
      <c r="A48" s="35">
        <v>4</v>
      </c>
      <c r="B48" s="13" t="s">
        <v>28</v>
      </c>
      <c r="C48" s="13" t="s">
        <v>30</v>
      </c>
      <c r="D48" s="13" t="s">
        <v>21</v>
      </c>
      <c r="E48" s="13" t="s">
        <v>22</v>
      </c>
      <c r="F48" s="14">
        <v>45107</v>
      </c>
      <c r="G48" s="55">
        <f t="shared" si="3"/>
        <v>2023</v>
      </c>
      <c r="H48" s="55" t="str">
        <f t="shared" si="4"/>
        <v>Junio</v>
      </c>
      <c r="I48" s="90" t="str">
        <f t="shared" si="5"/>
        <v>2023-1</v>
      </c>
      <c r="J48" s="13">
        <v>95</v>
      </c>
      <c r="K48" s="13">
        <v>93</v>
      </c>
      <c r="L48" s="15">
        <f t="shared" si="10"/>
        <v>0.97894736842105268</v>
      </c>
      <c r="M48" s="15">
        <f t="shared" si="11"/>
        <v>0.97894736842105268</v>
      </c>
      <c r="N48" s="13" t="s">
        <v>23</v>
      </c>
      <c r="O48" s="13" t="s">
        <v>23</v>
      </c>
      <c r="P48" s="16">
        <v>0</v>
      </c>
      <c r="Q48" s="16">
        <v>0</v>
      </c>
      <c r="R48" s="5" t="str">
        <f t="shared" si="2"/>
        <v>4-2023-06-30</v>
      </c>
    </row>
    <row r="49" spans="1:18" hidden="1" x14ac:dyDescent="0.3">
      <c r="A49" s="35">
        <v>4</v>
      </c>
      <c r="B49" s="13" t="s">
        <v>28</v>
      </c>
      <c r="C49" s="13" t="s">
        <v>30</v>
      </c>
      <c r="D49" s="13" t="s">
        <v>21</v>
      </c>
      <c r="E49" s="13" t="s">
        <v>22</v>
      </c>
      <c r="F49" s="14">
        <v>45138</v>
      </c>
      <c r="G49" s="55">
        <f t="shared" si="3"/>
        <v>2023</v>
      </c>
      <c r="H49" s="55" t="str">
        <f t="shared" si="4"/>
        <v>Julio</v>
      </c>
      <c r="I49" s="90" t="str">
        <f t="shared" si="5"/>
        <v>2023-2</v>
      </c>
      <c r="J49" s="13">
        <v>96</v>
      </c>
      <c r="K49" s="13">
        <v>93</v>
      </c>
      <c r="L49" s="15">
        <f t="shared" si="10"/>
        <v>0.96875</v>
      </c>
      <c r="M49" s="15">
        <f t="shared" si="11"/>
        <v>0.96875</v>
      </c>
      <c r="N49" s="13" t="s">
        <v>23</v>
      </c>
      <c r="O49" s="13" t="s">
        <v>23</v>
      </c>
      <c r="P49" s="16">
        <v>0</v>
      </c>
      <c r="Q49" s="16">
        <v>0</v>
      </c>
      <c r="R49" s="5" t="str">
        <f t="shared" si="2"/>
        <v>4-2023-07-31</v>
      </c>
    </row>
    <row r="50" spans="1:18" hidden="1" x14ac:dyDescent="0.3">
      <c r="A50" s="35">
        <v>4</v>
      </c>
      <c r="B50" s="13" t="s">
        <v>28</v>
      </c>
      <c r="C50" s="13" t="s">
        <v>30</v>
      </c>
      <c r="D50" s="13" t="s">
        <v>21</v>
      </c>
      <c r="E50" s="13" t="s">
        <v>22</v>
      </c>
      <c r="F50" s="14">
        <v>45169</v>
      </c>
      <c r="G50" s="55">
        <f t="shared" si="3"/>
        <v>2023</v>
      </c>
      <c r="H50" s="55" t="str">
        <f t="shared" si="4"/>
        <v>Agosto</v>
      </c>
      <c r="I50" s="90" t="str">
        <f t="shared" si="5"/>
        <v>2023-2</v>
      </c>
      <c r="J50" s="13">
        <v>97</v>
      </c>
      <c r="K50" s="13">
        <v>96</v>
      </c>
      <c r="L50" s="15">
        <f t="shared" si="10"/>
        <v>0.98969072164948457</v>
      </c>
      <c r="M50" s="15">
        <f t="shared" si="11"/>
        <v>0.98969072164948457</v>
      </c>
      <c r="N50" s="13" t="s">
        <v>23</v>
      </c>
      <c r="O50" s="13" t="s">
        <v>23</v>
      </c>
      <c r="P50" s="16">
        <v>0</v>
      </c>
      <c r="Q50" s="16">
        <v>0</v>
      </c>
      <c r="R50" s="5" t="str">
        <f t="shared" si="2"/>
        <v>4-2023-08-31</v>
      </c>
    </row>
    <row r="51" spans="1:18" hidden="1" x14ac:dyDescent="0.3">
      <c r="A51" s="35">
        <v>4</v>
      </c>
      <c r="B51" s="13" t="s">
        <v>28</v>
      </c>
      <c r="C51" s="13" t="s">
        <v>30</v>
      </c>
      <c r="D51" s="13" t="s">
        <v>21</v>
      </c>
      <c r="E51" s="13" t="s">
        <v>22</v>
      </c>
      <c r="F51" s="14">
        <v>45199</v>
      </c>
      <c r="G51" s="55">
        <f t="shared" si="3"/>
        <v>2023</v>
      </c>
      <c r="H51" s="55" t="str">
        <f t="shared" si="4"/>
        <v>Septiembre</v>
      </c>
      <c r="I51" s="90" t="str">
        <f t="shared" si="5"/>
        <v>2023-2</v>
      </c>
      <c r="J51" s="13">
        <v>96</v>
      </c>
      <c r="K51" s="13">
        <v>97</v>
      </c>
      <c r="L51" s="15">
        <f t="shared" si="10"/>
        <v>1.0104166666666667</v>
      </c>
      <c r="M51" s="15">
        <f t="shared" si="11"/>
        <v>1.0104166666666667</v>
      </c>
      <c r="N51" s="13" t="s">
        <v>23</v>
      </c>
      <c r="O51" s="13" t="s">
        <v>23</v>
      </c>
      <c r="P51" s="16">
        <v>0</v>
      </c>
      <c r="Q51" s="16">
        <v>0</v>
      </c>
      <c r="R51" s="5" t="str">
        <f t="shared" si="2"/>
        <v>4-2023-09-30</v>
      </c>
    </row>
    <row r="52" spans="1:18" hidden="1" x14ac:dyDescent="0.3">
      <c r="A52" s="35">
        <v>4</v>
      </c>
      <c r="B52" s="13" t="s">
        <v>28</v>
      </c>
      <c r="C52" s="13" t="s">
        <v>30</v>
      </c>
      <c r="D52" s="13" t="s">
        <v>21</v>
      </c>
      <c r="E52" s="13" t="s">
        <v>22</v>
      </c>
      <c r="F52" s="14">
        <v>45230</v>
      </c>
      <c r="G52" s="55">
        <f t="shared" si="3"/>
        <v>2023</v>
      </c>
      <c r="H52" s="55" t="str">
        <f t="shared" si="4"/>
        <v>Octubre</v>
      </c>
      <c r="I52" s="90" t="str">
        <f t="shared" si="5"/>
        <v>2023-2</v>
      </c>
      <c r="J52" s="13">
        <v>97</v>
      </c>
      <c r="K52" s="13">
        <v>97</v>
      </c>
      <c r="L52" s="15">
        <f t="shared" si="10"/>
        <v>1</v>
      </c>
      <c r="M52" s="15">
        <f t="shared" si="11"/>
        <v>1</v>
      </c>
      <c r="N52" s="13" t="s">
        <v>23</v>
      </c>
      <c r="O52" s="13" t="s">
        <v>23</v>
      </c>
      <c r="P52" s="16">
        <v>0</v>
      </c>
      <c r="Q52" s="16">
        <v>0</v>
      </c>
      <c r="R52" s="5" t="str">
        <f t="shared" si="2"/>
        <v>4-2023-10-31</v>
      </c>
    </row>
    <row r="53" spans="1:18" hidden="1" x14ac:dyDescent="0.3">
      <c r="A53" s="35">
        <v>4</v>
      </c>
      <c r="B53" s="13" t="s">
        <v>28</v>
      </c>
      <c r="C53" s="13" t="s">
        <v>30</v>
      </c>
      <c r="D53" s="13" t="s">
        <v>21</v>
      </c>
      <c r="E53" s="13" t="s">
        <v>22</v>
      </c>
      <c r="F53" s="14">
        <v>45260</v>
      </c>
      <c r="G53" s="55">
        <f t="shared" si="3"/>
        <v>2023</v>
      </c>
      <c r="H53" s="55" t="str">
        <f t="shared" si="4"/>
        <v>Noviembre</v>
      </c>
      <c r="I53" s="90" t="str">
        <f t="shared" si="5"/>
        <v>2023-2</v>
      </c>
      <c r="J53" s="13">
        <v>100</v>
      </c>
      <c r="K53" s="13">
        <v>99</v>
      </c>
      <c r="L53" s="15">
        <f t="shared" si="10"/>
        <v>0.99</v>
      </c>
      <c r="M53" s="15">
        <f t="shared" si="11"/>
        <v>0.99</v>
      </c>
      <c r="N53" s="13" t="s">
        <v>23</v>
      </c>
      <c r="O53" s="13" t="s">
        <v>23</v>
      </c>
      <c r="P53" s="16">
        <v>0</v>
      </c>
      <c r="Q53" s="16">
        <v>0</v>
      </c>
      <c r="R53" s="5" t="str">
        <f t="shared" si="2"/>
        <v>4-2023-11-30</v>
      </c>
    </row>
    <row r="54" spans="1:18" hidden="1" x14ac:dyDescent="0.3">
      <c r="A54" s="35">
        <v>4</v>
      </c>
      <c r="B54" s="13" t="s">
        <v>28</v>
      </c>
      <c r="C54" s="13" t="s">
        <v>30</v>
      </c>
      <c r="D54" s="13" t="s">
        <v>21</v>
      </c>
      <c r="E54" s="13" t="s">
        <v>22</v>
      </c>
      <c r="F54" s="14">
        <v>45291</v>
      </c>
      <c r="G54" s="55">
        <f t="shared" si="3"/>
        <v>2023</v>
      </c>
      <c r="H54" s="55" t="str">
        <f t="shared" si="4"/>
        <v>Diciembre</v>
      </c>
      <c r="I54" s="90" t="str">
        <f t="shared" si="5"/>
        <v>2023-2</v>
      </c>
      <c r="J54" s="13">
        <v>100</v>
      </c>
      <c r="K54" s="13">
        <v>100</v>
      </c>
      <c r="L54" s="15">
        <f t="shared" si="10"/>
        <v>1</v>
      </c>
      <c r="M54" s="15">
        <f t="shared" si="11"/>
        <v>1</v>
      </c>
      <c r="N54" s="13" t="s">
        <v>23</v>
      </c>
      <c r="O54" s="13" t="s">
        <v>23</v>
      </c>
      <c r="P54" s="16">
        <v>0</v>
      </c>
      <c r="Q54" s="16">
        <v>0</v>
      </c>
      <c r="R54" s="5" t="str">
        <f t="shared" si="2"/>
        <v>4-2023-12-31</v>
      </c>
    </row>
    <row r="55" spans="1:18" hidden="1" x14ac:dyDescent="0.3">
      <c r="A55" s="35">
        <v>5</v>
      </c>
      <c r="B55" s="13" t="s">
        <v>31</v>
      </c>
      <c r="C55" s="13" t="s">
        <v>32</v>
      </c>
      <c r="D55" s="13" t="s">
        <v>21</v>
      </c>
      <c r="E55" s="13" t="s">
        <v>22</v>
      </c>
      <c r="F55" s="14">
        <v>44957</v>
      </c>
      <c r="G55" s="55">
        <f t="shared" si="3"/>
        <v>2023</v>
      </c>
      <c r="H55" s="55" t="str">
        <f t="shared" si="4"/>
        <v>Enero</v>
      </c>
      <c r="I55" s="90" t="str">
        <f t="shared" si="5"/>
        <v>2023-1</v>
      </c>
      <c r="J55" s="13">
        <v>36</v>
      </c>
      <c r="K55" s="13">
        <v>40</v>
      </c>
      <c r="L55" s="15">
        <f t="shared" si="10"/>
        <v>1.1111111111111112</v>
      </c>
      <c r="M55" s="15">
        <f t="shared" si="11"/>
        <v>1.1111111111111112</v>
      </c>
      <c r="N55" s="13" t="s">
        <v>23</v>
      </c>
      <c r="O55" s="13" t="s">
        <v>23</v>
      </c>
      <c r="P55" s="16">
        <v>0</v>
      </c>
      <c r="Q55" s="16">
        <v>0</v>
      </c>
      <c r="R55" s="5" t="str">
        <f t="shared" si="2"/>
        <v>5-2023-01-31</v>
      </c>
    </row>
    <row r="56" spans="1:18" hidden="1" x14ac:dyDescent="0.3">
      <c r="A56" s="35">
        <v>5</v>
      </c>
      <c r="B56" s="13" t="s">
        <v>31</v>
      </c>
      <c r="C56" s="13" t="s">
        <v>32</v>
      </c>
      <c r="D56" s="13" t="s">
        <v>21</v>
      </c>
      <c r="E56" s="13" t="s">
        <v>22</v>
      </c>
      <c r="F56" s="14">
        <v>44985</v>
      </c>
      <c r="G56" s="55">
        <f t="shared" si="3"/>
        <v>2023</v>
      </c>
      <c r="H56" s="55" t="str">
        <f t="shared" si="4"/>
        <v>Febrero</v>
      </c>
      <c r="I56" s="90" t="str">
        <f t="shared" si="5"/>
        <v>2023-1</v>
      </c>
      <c r="J56" s="13">
        <v>42</v>
      </c>
      <c r="K56" s="13">
        <v>42</v>
      </c>
      <c r="L56" s="15">
        <f t="shared" si="10"/>
        <v>1</v>
      </c>
      <c r="M56" s="15">
        <f t="shared" si="11"/>
        <v>1</v>
      </c>
      <c r="N56" s="13" t="s">
        <v>23</v>
      </c>
      <c r="O56" s="13" t="s">
        <v>23</v>
      </c>
      <c r="P56" s="16">
        <v>0</v>
      </c>
      <c r="Q56" s="16">
        <v>0</v>
      </c>
      <c r="R56" s="5" t="str">
        <f t="shared" si="2"/>
        <v>5-2023-02-28</v>
      </c>
    </row>
    <row r="57" spans="1:18" hidden="1" x14ac:dyDescent="0.3">
      <c r="A57" s="35">
        <v>5</v>
      </c>
      <c r="B57" s="13" t="s">
        <v>31</v>
      </c>
      <c r="C57" s="13" t="s">
        <v>32</v>
      </c>
      <c r="D57" s="13" t="s">
        <v>21</v>
      </c>
      <c r="E57" s="13" t="s">
        <v>22</v>
      </c>
      <c r="F57" s="14">
        <v>45016</v>
      </c>
      <c r="G57" s="55">
        <f t="shared" si="3"/>
        <v>2023</v>
      </c>
      <c r="H57" s="55" t="str">
        <f t="shared" si="4"/>
        <v>Marzo</v>
      </c>
      <c r="I57" s="90" t="str">
        <f t="shared" si="5"/>
        <v>2023-1</v>
      </c>
      <c r="J57" s="13">
        <v>50</v>
      </c>
      <c r="K57" s="13">
        <v>54</v>
      </c>
      <c r="L57" s="15">
        <f t="shared" si="10"/>
        <v>1.08</v>
      </c>
      <c r="M57" s="15">
        <f t="shared" si="11"/>
        <v>1.08</v>
      </c>
      <c r="N57" s="13" t="s">
        <v>23</v>
      </c>
      <c r="O57" s="13" t="s">
        <v>23</v>
      </c>
      <c r="P57" s="16">
        <v>0</v>
      </c>
      <c r="Q57" s="16">
        <v>0</v>
      </c>
      <c r="R57" s="5" t="str">
        <f t="shared" si="2"/>
        <v>5-2023-03-31</v>
      </c>
    </row>
    <row r="58" spans="1:18" hidden="1" x14ac:dyDescent="0.3">
      <c r="A58" s="35">
        <v>5</v>
      </c>
      <c r="B58" s="13" t="s">
        <v>31</v>
      </c>
      <c r="C58" s="13" t="s">
        <v>32</v>
      </c>
      <c r="D58" s="13" t="s">
        <v>21</v>
      </c>
      <c r="E58" s="13" t="s">
        <v>22</v>
      </c>
      <c r="F58" s="14">
        <v>45046</v>
      </c>
      <c r="G58" s="55">
        <f t="shared" si="3"/>
        <v>2023</v>
      </c>
      <c r="H58" s="55" t="str">
        <f t="shared" si="4"/>
        <v>Abril</v>
      </c>
      <c r="I58" s="90" t="str">
        <f t="shared" si="5"/>
        <v>2023-1</v>
      </c>
      <c r="J58" s="13">
        <v>53</v>
      </c>
      <c r="K58" s="13">
        <v>55</v>
      </c>
      <c r="L58" s="15">
        <f t="shared" si="10"/>
        <v>1.0377358490566038</v>
      </c>
      <c r="M58" s="15">
        <f t="shared" si="11"/>
        <v>1.0377358490566038</v>
      </c>
      <c r="N58" s="13" t="s">
        <v>23</v>
      </c>
      <c r="O58" s="13" t="s">
        <v>23</v>
      </c>
      <c r="P58" s="16">
        <v>0</v>
      </c>
      <c r="Q58" s="16">
        <v>0</v>
      </c>
      <c r="R58" s="5" t="str">
        <f t="shared" si="2"/>
        <v>5-2023-04-30</v>
      </c>
    </row>
    <row r="59" spans="1:18" hidden="1" x14ac:dyDescent="0.3">
      <c r="A59" s="35">
        <v>5</v>
      </c>
      <c r="B59" s="13" t="s">
        <v>31</v>
      </c>
      <c r="C59" s="13" t="s">
        <v>32</v>
      </c>
      <c r="D59" s="13" t="s">
        <v>21</v>
      </c>
      <c r="E59" s="13" t="s">
        <v>22</v>
      </c>
      <c r="F59" s="14">
        <v>45077</v>
      </c>
      <c r="G59" s="55">
        <f t="shared" si="3"/>
        <v>2023</v>
      </c>
      <c r="H59" s="55" t="str">
        <f t="shared" si="4"/>
        <v>Mayo</v>
      </c>
      <c r="I59" s="90" t="str">
        <f t="shared" si="5"/>
        <v>2023-1</v>
      </c>
      <c r="J59" s="13">
        <v>58</v>
      </c>
      <c r="K59" s="13">
        <v>59</v>
      </c>
      <c r="L59" s="15">
        <f t="shared" si="10"/>
        <v>1.0172413793103448</v>
      </c>
      <c r="M59" s="15">
        <f t="shared" si="11"/>
        <v>1.0172413793103448</v>
      </c>
      <c r="N59" s="13" t="s">
        <v>23</v>
      </c>
      <c r="O59" s="13" t="s">
        <v>23</v>
      </c>
      <c r="P59" s="16">
        <v>0</v>
      </c>
      <c r="Q59" s="16">
        <v>0</v>
      </c>
      <c r="R59" s="5" t="str">
        <f t="shared" si="2"/>
        <v>5-2023-05-31</v>
      </c>
    </row>
    <row r="60" spans="1:18" hidden="1" x14ac:dyDescent="0.3">
      <c r="A60" s="35">
        <v>5</v>
      </c>
      <c r="B60" s="13" t="s">
        <v>31</v>
      </c>
      <c r="C60" s="13" t="s">
        <v>32</v>
      </c>
      <c r="D60" s="13" t="s">
        <v>21</v>
      </c>
      <c r="E60" s="13" t="s">
        <v>22</v>
      </c>
      <c r="F60" s="14">
        <v>45107</v>
      </c>
      <c r="G60" s="55">
        <f t="shared" si="3"/>
        <v>2023</v>
      </c>
      <c r="H60" s="55" t="str">
        <f t="shared" si="4"/>
        <v>Junio</v>
      </c>
      <c r="I60" s="90" t="str">
        <f t="shared" si="5"/>
        <v>2023-1</v>
      </c>
      <c r="J60" s="13">
        <v>64</v>
      </c>
      <c r="K60" s="13">
        <v>64</v>
      </c>
      <c r="L60" s="15">
        <f t="shared" si="10"/>
        <v>1</v>
      </c>
      <c r="M60" s="15">
        <f t="shared" si="11"/>
        <v>1</v>
      </c>
      <c r="N60" s="13" t="s">
        <v>23</v>
      </c>
      <c r="O60" s="13" t="s">
        <v>23</v>
      </c>
      <c r="P60" s="16">
        <v>0</v>
      </c>
      <c r="Q60" s="16">
        <v>0</v>
      </c>
      <c r="R60" s="5" t="str">
        <f t="shared" si="2"/>
        <v>5-2023-06-30</v>
      </c>
    </row>
    <row r="61" spans="1:18" hidden="1" x14ac:dyDescent="0.3">
      <c r="A61" s="35">
        <v>5</v>
      </c>
      <c r="B61" s="13" t="s">
        <v>31</v>
      </c>
      <c r="C61" s="13" t="s">
        <v>32</v>
      </c>
      <c r="D61" s="13" t="s">
        <v>21</v>
      </c>
      <c r="E61" s="13" t="s">
        <v>22</v>
      </c>
      <c r="F61" s="14">
        <v>45138</v>
      </c>
      <c r="G61" s="55">
        <f t="shared" si="3"/>
        <v>2023</v>
      </c>
      <c r="H61" s="55" t="str">
        <f t="shared" si="4"/>
        <v>Julio</v>
      </c>
      <c r="I61" s="90" t="str">
        <f t="shared" si="5"/>
        <v>2023-2</v>
      </c>
      <c r="J61" s="13">
        <v>69</v>
      </c>
      <c r="K61" s="13">
        <v>66</v>
      </c>
      <c r="L61" s="15">
        <f t="shared" si="10"/>
        <v>0.95652173913043481</v>
      </c>
      <c r="M61" s="15">
        <f t="shared" si="11"/>
        <v>0.95652173913043481</v>
      </c>
      <c r="N61" s="13" t="s">
        <v>23</v>
      </c>
      <c r="O61" s="13" t="s">
        <v>23</v>
      </c>
      <c r="P61" s="16">
        <v>0</v>
      </c>
      <c r="Q61" s="16">
        <v>0</v>
      </c>
      <c r="R61" s="5" t="str">
        <f t="shared" si="2"/>
        <v>5-2023-07-31</v>
      </c>
    </row>
    <row r="62" spans="1:18" hidden="1" x14ac:dyDescent="0.3">
      <c r="A62" s="35">
        <v>5</v>
      </c>
      <c r="B62" s="13" t="s">
        <v>31</v>
      </c>
      <c r="C62" s="13" t="s">
        <v>32</v>
      </c>
      <c r="D62" s="13" t="s">
        <v>21</v>
      </c>
      <c r="E62" s="13" t="s">
        <v>22</v>
      </c>
      <c r="F62" s="14">
        <v>45169</v>
      </c>
      <c r="G62" s="55">
        <f t="shared" si="3"/>
        <v>2023</v>
      </c>
      <c r="H62" s="55" t="str">
        <f t="shared" si="4"/>
        <v>Agosto</v>
      </c>
      <c r="I62" s="90" t="str">
        <f t="shared" si="5"/>
        <v>2023-2</v>
      </c>
      <c r="J62" s="13">
        <v>75</v>
      </c>
      <c r="K62" s="13">
        <v>80</v>
      </c>
      <c r="L62" s="15">
        <f t="shared" si="10"/>
        <v>1.0666666666666667</v>
      </c>
      <c r="M62" s="15">
        <f t="shared" si="11"/>
        <v>1.0666666666666667</v>
      </c>
      <c r="N62" s="13" t="s">
        <v>23</v>
      </c>
      <c r="O62" s="13" t="s">
        <v>23</v>
      </c>
      <c r="P62" s="16">
        <v>0</v>
      </c>
      <c r="Q62" s="16">
        <v>0</v>
      </c>
      <c r="R62" s="5" t="str">
        <f t="shared" si="2"/>
        <v>5-2023-08-31</v>
      </c>
    </row>
    <row r="63" spans="1:18" hidden="1" x14ac:dyDescent="0.3">
      <c r="A63" s="35">
        <v>5</v>
      </c>
      <c r="B63" s="13" t="s">
        <v>31</v>
      </c>
      <c r="C63" s="13" t="s">
        <v>32</v>
      </c>
      <c r="D63" s="13" t="s">
        <v>21</v>
      </c>
      <c r="E63" s="13" t="s">
        <v>22</v>
      </c>
      <c r="F63" s="14">
        <v>45199</v>
      </c>
      <c r="G63" s="55">
        <f t="shared" si="3"/>
        <v>2023</v>
      </c>
      <c r="H63" s="55" t="str">
        <f t="shared" si="4"/>
        <v>Septiembre</v>
      </c>
      <c r="I63" s="90" t="str">
        <f t="shared" si="5"/>
        <v>2023-2</v>
      </c>
      <c r="J63" s="13">
        <v>75</v>
      </c>
      <c r="K63" s="13">
        <v>80</v>
      </c>
      <c r="L63" s="15">
        <f t="shared" si="10"/>
        <v>1.0666666666666667</v>
      </c>
      <c r="M63" s="15">
        <f t="shared" si="11"/>
        <v>1.0666666666666667</v>
      </c>
      <c r="N63" s="13" t="s">
        <v>23</v>
      </c>
      <c r="O63" s="13" t="s">
        <v>23</v>
      </c>
      <c r="P63" s="16">
        <v>0</v>
      </c>
      <c r="Q63" s="16">
        <v>0</v>
      </c>
      <c r="R63" s="5" t="str">
        <f t="shared" si="2"/>
        <v>5-2023-09-30</v>
      </c>
    </row>
    <row r="64" spans="1:18" hidden="1" x14ac:dyDescent="0.3">
      <c r="A64" s="35">
        <v>5</v>
      </c>
      <c r="B64" s="13" t="s">
        <v>31</v>
      </c>
      <c r="C64" s="13" t="s">
        <v>32</v>
      </c>
      <c r="D64" s="13" t="s">
        <v>21</v>
      </c>
      <c r="E64" s="13" t="s">
        <v>22</v>
      </c>
      <c r="F64" s="14">
        <v>45230</v>
      </c>
      <c r="G64" s="55">
        <f t="shared" si="3"/>
        <v>2023</v>
      </c>
      <c r="H64" s="55" t="str">
        <f t="shared" si="4"/>
        <v>Octubre</v>
      </c>
      <c r="I64" s="90" t="str">
        <f t="shared" si="5"/>
        <v>2023-2</v>
      </c>
      <c r="J64" s="13">
        <v>91</v>
      </c>
      <c r="K64" s="13">
        <v>84</v>
      </c>
      <c r="L64" s="15">
        <f t="shared" si="10"/>
        <v>0.92307692307692313</v>
      </c>
      <c r="M64" s="15">
        <f t="shared" si="11"/>
        <v>0.92307692307692313</v>
      </c>
      <c r="N64" s="13" t="s">
        <v>23</v>
      </c>
      <c r="O64" s="13" t="s">
        <v>23</v>
      </c>
      <c r="P64" s="16">
        <v>0</v>
      </c>
      <c r="Q64" s="16">
        <v>0</v>
      </c>
      <c r="R64" s="5" t="str">
        <f t="shared" si="2"/>
        <v>5-2023-10-31</v>
      </c>
    </row>
    <row r="65" spans="1:18" hidden="1" x14ac:dyDescent="0.3">
      <c r="A65" s="35">
        <v>5</v>
      </c>
      <c r="B65" s="13" t="s">
        <v>31</v>
      </c>
      <c r="C65" s="13" t="s">
        <v>32</v>
      </c>
      <c r="D65" s="13" t="s">
        <v>21</v>
      </c>
      <c r="E65" s="13" t="s">
        <v>22</v>
      </c>
      <c r="F65" s="14">
        <v>45260</v>
      </c>
      <c r="G65" s="55">
        <f t="shared" si="3"/>
        <v>2023</v>
      </c>
      <c r="H65" s="55" t="str">
        <f t="shared" si="4"/>
        <v>Noviembre</v>
      </c>
      <c r="I65" s="90" t="str">
        <f t="shared" si="5"/>
        <v>2023-2</v>
      </c>
      <c r="J65" s="13">
        <v>92</v>
      </c>
      <c r="K65" s="13">
        <v>85</v>
      </c>
      <c r="L65" s="15">
        <f t="shared" si="10"/>
        <v>0.92391304347826086</v>
      </c>
      <c r="M65" s="15">
        <f t="shared" si="11"/>
        <v>0.92391304347826086</v>
      </c>
      <c r="N65" s="13" t="s">
        <v>23</v>
      </c>
      <c r="O65" s="13" t="s">
        <v>23</v>
      </c>
      <c r="P65" s="16">
        <v>0</v>
      </c>
      <c r="Q65" s="16">
        <v>0</v>
      </c>
      <c r="R65" s="5" t="str">
        <f t="shared" si="2"/>
        <v>5-2023-11-30</v>
      </c>
    </row>
    <row r="66" spans="1:18" hidden="1" x14ac:dyDescent="0.3">
      <c r="A66" s="35">
        <v>5</v>
      </c>
      <c r="B66" s="13" t="s">
        <v>31</v>
      </c>
      <c r="C66" s="13" t="s">
        <v>32</v>
      </c>
      <c r="D66" s="13" t="s">
        <v>21</v>
      </c>
      <c r="E66" s="13" t="s">
        <v>22</v>
      </c>
      <c r="F66" s="14">
        <v>45291</v>
      </c>
      <c r="G66" s="55">
        <f t="shared" si="3"/>
        <v>2023</v>
      </c>
      <c r="H66" s="55" t="str">
        <f t="shared" si="4"/>
        <v>Diciembre</v>
      </c>
      <c r="I66" s="90" t="str">
        <f t="shared" si="5"/>
        <v>2023-2</v>
      </c>
      <c r="J66" s="13">
        <v>78</v>
      </c>
      <c r="K66" s="13">
        <v>74</v>
      </c>
      <c r="L66" s="15">
        <f t="shared" si="10"/>
        <v>0.94871794871794868</v>
      </c>
      <c r="M66" s="15">
        <f t="shared" si="11"/>
        <v>0.94871794871794868</v>
      </c>
      <c r="N66" s="13" t="s">
        <v>23</v>
      </c>
      <c r="O66" s="13" t="s">
        <v>23</v>
      </c>
      <c r="P66" s="16">
        <v>0</v>
      </c>
      <c r="Q66" s="16">
        <v>0</v>
      </c>
      <c r="R66" s="5" t="str">
        <f t="shared" ref="R66:R129" si="12">A66&amp;"-"&amp;YEAR(F66)&amp;"-"&amp;IF(LEN(MONTH(F66))=1,"0"&amp;MONTH(F66),MONTH(F66))&amp;"-"&amp;DAY(F66)</f>
        <v>5-2023-12-31</v>
      </c>
    </row>
    <row r="67" spans="1:18" hidden="1" x14ac:dyDescent="0.3">
      <c r="A67" s="35">
        <v>5</v>
      </c>
      <c r="B67" s="13" t="s">
        <v>31</v>
      </c>
      <c r="C67" s="13" t="s">
        <v>32</v>
      </c>
      <c r="D67" s="13" t="s">
        <v>21</v>
      </c>
      <c r="E67" s="13" t="s">
        <v>22</v>
      </c>
      <c r="F67" s="14">
        <v>45322</v>
      </c>
      <c r="G67" s="55">
        <f t="shared" ref="G67:G130" si="13">YEAR(F67)</f>
        <v>2024</v>
      </c>
      <c r="H67" s="55" t="str">
        <f t="shared" ref="H67:H130" si="14">PROPER(TEXT(F67,"mmmm"))</f>
        <v>Enero</v>
      </c>
      <c r="I67" s="90" t="str">
        <f t="shared" ref="I67:I130" si="15">IF(OR(H67="Enero",H67="Febrero",H67="Marzo",H67="Abril",H67="Mayo",H67="Junio"),G67&amp;"-1",IF(OR(H67="Julio",H67="Agosto",H67="Septiembre",H67="Octubre",H67="Noviembre",H67="Diciembre"),G67&amp;"-2"))</f>
        <v>2024-1</v>
      </c>
      <c r="J67" s="5">
        <v>74</v>
      </c>
      <c r="K67" s="5">
        <v>78</v>
      </c>
      <c r="L67" s="15">
        <f t="shared" si="10"/>
        <v>1.0540540540540539</v>
      </c>
      <c r="M67" s="15">
        <f t="shared" si="11"/>
        <v>1.0540540540540539</v>
      </c>
      <c r="N67" s="13" t="s">
        <v>23</v>
      </c>
      <c r="O67" s="13" t="s">
        <v>23</v>
      </c>
      <c r="P67" s="16">
        <v>0</v>
      </c>
      <c r="Q67" s="16">
        <v>0</v>
      </c>
      <c r="R67" s="5" t="str">
        <f t="shared" si="12"/>
        <v>5-2024-01-31</v>
      </c>
    </row>
    <row r="68" spans="1:18" hidden="1" x14ac:dyDescent="0.3">
      <c r="A68" s="35">
        <v>5</v>
      </c>
      <c r="B68" s="13" t="s">
        <v>31</v>
      </c>
      <c r="C68" s="13" t="s">
        <v>32</v>
      </c>
      <c r="D68" s="13" t="s">
        <v>21</v>
      </c>
      <c r="E68" s="13" t="s">
        <v>22</v>
      </c>
      <c r="F68" s="14">
        <v>45351</v>
      </c>
      <c r="G68" s="55">
        <f t="shared" si="13"/>
        <v>2024</v>
      </c>
      <c r="H68" s="55" t="str">
        <f t="shared" si="14"/>
        <v>Febrero</v>
      </c>
      <c r="I68" s="90" t="str">
        <f t="shared" si="15"/>
        <v>2024-1</v>
      </c>
      <c r="J68" s="5">
        <v>78</v>
      </c>
      <c r="K68" s="5">
        <v>74</v>
      </c>
      <c r="L68" s="15">
        <f t="shared" si="10"/>
        <v>0.94871794871794868</v>
      </c>
      <c r="M68" s="15">
        <f t="shared" si="11"/>
        <v>0.94871794871794868</v>
      </c>
      <c r="N68" s="13" t="s">
        <v>23</v>
      </c>
      <c r="O68" s="13" t="s">
        <v>23</v>
      </c>
      <c r="P68" s="16">
        <v>0</v>
      </c>
      <c r="Q68" s="16">
        <v>0</v>
      </c>
      <c r="R68" s="5" t="str">
        <f t="shared" si="12"/>
        <v>5-2024-02-29</v>
      </c>
    </row>
    <row r="69" spans="1:18" hidden="1" x14ac:dyDescent="0.3">
      <c r="A69" s="35">
        <v>5</v>
      </c>
      <c r="B69" s="13" t="s">
        <v>31</v>
      </c>
      <c r="C69" s="13" t="s">
        <v>32</v>
      </c>
      <c r="D69" s="13" t="s">
        <v>21</v>
      </c>
      <c r="E69" s="13" t="s">
        <v>22</v>
      </c>
      <c r="F69" s="14">
        <v>45382</v>
      </c>
      <c r="G69" s="55">
        <f t="shared" si="13"/>
        <v>2024</v>
      </c>
      <c r="H69" s="55" t="str">
        <f t="shared" si="14"/>
        <v>Marzo</v>
      </c>
      <c r="I69" s="90" t="str">
        <f t="shared" si="15"/>
        <v>2024-1</v>
      </c>
      <c r="J69" s="5">
        <v>100</v>
      </c>
      <c r="K69" s="5">
        <v>98</v>
      </c>
      <c r="L69" s="15">
        <f t="shared" si="10"/>
        <v>0.98</v>
      </c>
      <c r="M69" s="15">
        <f t="shared" si="11"/>
        <v>0.98</v>
      </c>
      <c r="N69" s="13" t="s">
        <v>23</v>
      </c>
      <c r="O69" s="13" t="s">
        <v>23</v>
      </c>
      <c r="P69" s="16">
        <v>0</v>
      </c>
      <c r="Q69" s="16">
        <v>0</v>
      </c>
      <c r="R69" s="5" t="str">
        <f t="shared" si="12"/>
        <v>5-2024-03-31</v>
      </c>
    </row>
    <row r="70" spans="1:18" hidden="1" x14ac:dyDescent="0.3">
      <c r="A70" s="35">
        <v>5</v>
      </c>
      <c r="B70" s="13" t="s">
        <v>31</v>
      </c>
      <c r="C70" s="13" t="s">
        <v>32</v>
      </c>
      <c r="D70" s="13" t="s">
        <v>21</v>
      </c>
      <c r="E70" s="13" t="s">
        <v>22</v>
      </c>
      <c r="F70" s="14">
        <v>45412</v>
      </c>
      <c r="G70" s="55">
        <f t="shared" si="13"/>
        <v>2024</v>
      </c>
      <c r="H70" s="55" t="str">
        <f t="shared" si="14"/>
        <v>Abril</v>
      </c>
      <c r="I70" s="90" t="str">
        <f t="shared" si="15"/>
        <v>2024-1</v>
      </c>
      <c r="J70" s="5">
        <v>100</v>
      </c>
      <c r="K70" s="5">
        <v>98</v>
      </c>
      <c r="L70" s="15">
        <f t="shared" si="10"/>
        <v>0.98</v>
      </c>
      <c r="M70" s="15">
        <f t="shared" si="11"/>
        <v>0.98</v>
      </c>
      <c r="N70" s="13" t="s">
        <v>23</v>
      </c>
      <c r="O70" s="13" t="s">
        <v>23</v>
      </c>
      <c r="P70" s="16">
        <v>0</v>
      </c>
      <c r="Q70" s="16">
        <v>0</v>
      </c>
      <c r="R70" s="5" t="str">
        <f t="shared" si="12"/>
        <v>5-2024-04-30</v>
      </c>
    </row>
    <row r="71" spans="1:18" hidden="1" x14ac:dyDescent="0.3">
      <c r="A71" s="35">
        <v>5</v>
      </c>
      <c r="B71" s="13" t="s">
        <v>31</v>
      </c>
      <c r="C71" s="13" t="s">
        <v>32</v>
      </c>
      <c r="D71" s="13" t="s">
        <v>21</v>
      </c>
      <c r="E71" s="13" t="s">
        <v>22</v>
      </c>
      <c r="F71" s="14">
        <v>45443</v>
      </c>
      <c r="G71" s="55">
        <f t="shared" si="13"/>
        <v>2024</v>
      </c>
      <c r="H71" s="55" t="str">
        <f t="shared" si="14"/>
        <v>Mayo</v>
      </c>
      <c r="I71" s="90" t="str">
        <f t="shared" si="15"/>
        <v>2024-1</v>
      </c>
      <c r="J71" s="5">
        <v>100</v>
      </c>
      <c r="K71" s="5">
        <v>98</v>
      </c>
      <c r="L71" s="15">
        <f t="shared" si="10"/>
        <v>0.98</v>
      </c>
      <c r="M71" s="15">
        <f t="shared" si="11"/>
        <v>0.98</v>
      </c>
      <c r="N71" s="13" t="s">
        <v>23</v>
      </c>
      <c r="O71" s="13" t="s">
        <v>23</v>
      </c>
      <c r="P71" s="16">
        <v>0</v>
      </c>
      <c r="Q71" s="16">
        <v>0</v>
      </c>
      <c r="R71" s="5" t="str">
        <f t="shared" si="12"/>
        <v>5-2024-05-31</v>
      </c>
    </row>
    <row r="72" spans="1:18" hidden="1" x14ac:dyDescent="0.3">
      <c r="A72" s="35">
        <v>5</v>
      </c>
      <c r="B72" s="13" t="s">
        <v>31</v>
      </c>
      <c r="C72" s="13" t="s">
        <v>32</v>
      </c>
      <c r="D72" s="13" t="s">
        <v>21</v>
      </c>
      <c r="E72" s="13" t="s">
        <v>22</v>
      </c>
      <c r="F72" s="14">
        <v>45473</v>
      </c>
      <c r="G72" s="55">
        <f t="shared" si="13"/>
        <v>2024</v>
      </c>
      <c r="H72" s="55" t="str">
        <f t="shared" si="14"/>
        <v>Junio</v>
      </c>
      <c r="I72" s="90" t="str">
        <f t="shared" si="15"/>
        <v>2024-1</v>
      </c>
      <c r="J72" s="5">
        <v>100</v>
      </c>
      <c r="K72" s="5">
        <v>100</v>
      </c>
      <c r="L72" s="15">
        <f t="shared" si="10"/>
        <v>1</v>
      </c>
      <c r="M72" s="15">
        <f t="shared" si="11"/>
        <v>1</v>
      </c>
      <c r="N72" s="13" t="s">
        <v>23</v>
      </c>
      <c r="O72" s="13" t="s">
        <v>23</v>
      </c>
      <c r="P72" s="16">
        <v>0</v>
      </c>
      <c r="Q72" s="16">
        <v>0</v>
      </c>
      <c r="R72" s="5" t="str">
        <f t="shared" si="12"/>
        <v>5-2024-06-30</v>
      </c>
    </row>
    <row r="73" spans="1:18" hidden="1" x14ac:dyDescent="0.3">
      <c r="A73" s="35">
        <v>5</v>
      </c>
      <c r="B73" s="13" t="s">
        <v>31</v>
      </c>
      <c r="C73" s="13" t="s">
        <v>32</v>
      </c>
      <c r="D73" s="13" t="s">
        <v>21</v>
      </c>
      <c r="E73" s="13" t="s">
        <v>22</v>
      </c>
      <c r="F73" s="14">
        <v>45504</v>
      </c>
      <c r="G73" s="55">
        <f t="shared" si="13"/>
        <v>2024</v>
      </c>
      <c r="H73" s="55" t="str">
        <f t="shared" si="14"/>
        <v>Julio</v>
      </c>
      <c r="I73" s="90" t="str">
        <f t="shared" si="15"/>
        <v>2024-2</v>
      </c>
      <c r="J73" s="5">
        <v>100</v>
      </c>
      <c r="K73" s="5">
        <v>99</v>
      </c>
      <c r="L73" s="15">
        <f t="shared" si="10"/>
        <v>0.99</v>
      </c>
      <c r="M73" s="15">
        <f t="shared" si="11"/>
        <v>0.99</v>
      </c>
      <c r="N73" s="13" t="s">
        <v>23</v>
      </c>
      <c r="O73" s="13" t="s">
        <v>23</v>
      </c>
      <c r="P73" s="16">
        <v>0</v>
      </c>
      <c r="Q73" s="16">
        <v>0</v>
      </c>
      <c r="R73" s="5" t="str">
        <f t="shared" si="12"/>
        <v>5-2024-07-31</v>
      </c>
    </row>
    <row r="74" spans="1:18" hidden="1" x14ac:dyDescent="0.3">
      <c r="A74" s="35">
        <v>5</v>
      </c>
      <c r="B74" s="13" t="s">
        <v>31</v>
      </c>
      <c r="C74" s="13" t="s">
        <v>32</v>
      </c>
      <c r="D74" s="13" t="s">
        <v>21</v>
      </c>
      <c r="E74" s="13" t="s">
        <v>22</v>
      </c>
      <c r="F74" s="14">
        <v>45535</v>
      </c>
      <c r="G74" s="55">
        <f t="shared" si="13"/>
        <v>2024</v>
      </c>
      <c r="H74" s="55" t="str">
        <f t="shared" si="14"/>
        <v>Agosto</v>
      </c>
      <c r="I74" s="90" t="str">
        <f t="shared" si="15"/>
        <v>2024-2</v>
      </c>
      <c r="J74" s="5">
        <v>100</v>
      </c>
      <c r="K74" s="5">
        <v>100</v>
      </c>
      <c r="L74" s="15">
        <f t="shared" si="10"/>
        <v>1</v>
      </c>
      <c r="M74" s="15">
        <f t="shared" si="11"/>
        <v>1</v>
      </c>
      <c r="N74" s="13" t="s">
        <v>23</v>
      </c>
      <c r="O74" s="13" t="s">
        <v>23</v>
      </c>
      <c r="P74" s="16">
        <v>0</v>
      </c>
      <c r="Q74" s="16">
        <v>0</v>
      </c>
      <c r="R74" s="5" t="str">
        <f t="shared" si="12"/>
        <v>5-2024-08-31</v>
      </c>
    </row>
    <row r="75" spans="1:18" hidden="1" x14ac:dyDescent="0.3">
      <c r="A75" s="35">
        <v>5</v>
      </c>
      <c r="B75" s="13" t="s">
        <v>31</v>
      </c>
      <c r="C75" s="13" t="s">
        <v>32</v>
      </c>
      <c r="D75" s="13" t="s">
        <v>21</v>
      </c>
      <c r="E75" s="13" t="s">
        <v>22</v>
      </c>
      <c r="F75" s="14">
        <v>45565</v>
      </c>
      <c r="G75" s="55">
        <f t="shared" si="13"/>
        <v>2024</v>
      </c>
      <c r="H75" s="55" t="str">
        <f t="shared" si="14"/>
        <v>Septiembre</v>
      </c>
      <c r="I75" s="90" t="str">
        <f t="shared" si="15"/>
        <v>2024-2</v>
      </c>
      <c r="J75" s="5">
        <v>100</v>
      </c>
      <c r="K75" s="5">
        <v>100</v>
      </c>
      <c r="L75" s="15">
        <f t="shared" ref="L75:L106" si="16">IFERROR(IF((K75/J75)&gt;1.3,1.3,K75/J75),"")</f>
        <v>1</v>
      </c>
      <c r="M75" s="15">
        <f t="shared" ref="M75:M106" si="17">IFERROR(IF((K75/J75)&gt;K75/J75,1.3,K75/J75),"")</f>
        <v>1</v>
      </c>
      <c r="N75" s="13" t="s">
        <v>23</v>
      </c>
      <c r="O75" s="13" t="s">
        <v>23</v>
      </c>
      <c r="P75" s="16">
        <v>0</v>
      </c>
      <c r="Q75" s="16">
        <v>0</v>
      </c>
      <c r="R75" s="5" t="str">
        <f t="shared" si="12"/>
        <v>5-2024-09-30</v>
      </c>
    </row>
    <row r="76" spans="1:18" hidden="1" x14ac:dyDescent="0.3">
      <c r="A76" s="35">
        <v>5</v>
      </c>
      <c r="B76" s="13" t="s">
        <v>31</v>
      </c>
      <c r="C76" s="13" t="s">
        <v>32</v>
      </c>
      <c r="D76" s="13" t="s">
        <v>21</v>
      </c>
      <c r="E76" s="13" t="s">
        <v>22</v>
      </c>
      <c r="F76" s="14">
        <v>45596</v>
      </c>
      <c r="G76" s="55">
        <f t="shared" si="13"/>
        <v>2024</v>
      </c>
      <c r="H76" s="55" t="str">
        <f t="shared" si="14"/>
        <v>Octubre</v>
      </c>
      <c r="I76" s="90" t="str">
        <f t="shared" si="15"/>
        <v>2024-2</v>
      </c>
      <c r="J76" s="5">
        <v>100</v>
      </c>
      <c r="K76" s="5">
        <v>100</v>
      </c>
      <c r="L76" s="15">
        <f t="shared" si="16"/>
        <v>1</v>
      </c>
      <c r="M76" s="15">
        <f t="shared" si="17"/>
        <v>1</v>
      </c>
      <c r="N76" s="13" t="s">
        <v>23</v>
      </c>
      <c r="O76" s="13" t="s">
        <v>23</v>
      </c>
      <c r="P76" s="16">
        <v>0</v>
      </c>
      <c r="Q76" s="16">
        <v>0</v>
      </c>
      <c r="R76" s="5" t="str">
        <f t="shared" si="12"/>
        <v>5-2024-10-31</v>
      </c>
    </row>
    <row r="77" spans="1:18" hidden="1" x14ac:dyDescent="0.3">
      <c r="A77" s="35">
        <v>5</v>
      </c>
      <c r="B77" s="13" t="s">
        <v>31</v>
      </c>
      <c r="C77" s="13" t="s">
        <v>32</v>
      </c>
      <c r="D77" s="13" t="s">
        <v>21</v>
      </c>
      <c r="E77" s="13" t="s">
        <v>22</v>
      </c>
      <c r="F77" s="14">
        <v>45626</v>
      </c>
      <c r="G77" s="55">
        <f t="shared" si="13"/>
        <v>2024</v>
      </c>
      <c r="H77" s="55" t="str">
        <f t="shared" si="14"/>
        <v>Noviembre</v>
      </c>
      <c r="I77" s="90" t="str">
        <f t="shared" si="15"/>
        <v>2024-2</v>
      </c>
      <c r="J77" s="5">
        <v>100</v>
      </c>
      <c r="K77" s="5">
        <v>100</v>
      </c>
      <c r="L77" s="15">
        <f t="shared" si="16"/>
        <v>1</v>
      </c>
      <c r="M77" s="15">
        <f t="shared" si="17"/>
        <v>1</v>
      </c>
      <c r="N77" s="13" t="s">
        <v>23</v>
      </c>
      <c r="O77" s="13" t="s">
        <v>23</v>
      </c>
      <c r="P77" s="16">
        <v>0</v>
      </c>
      <c r="Q77" s="16">
        <v>0</v>
      </c>
      <c r="R77" s="5" t="str">
        <f t="shared" si="12"/>
        <v>5-2024-11-30</v>
      </c>
    </row>
    <row r="78" spans="1:18" hidden="1" x14ac:dyDescent="0.3">
      <c r="A78" s="35">
        <v>5</v>
      </c>
      <c r="B78" s="13" t="s">
        <v>31</v>
      </c>
      <c r="C78" s="13" t="s">
        <v>32</v>
      </c>
      <c r="D78" s="13" t="s">
        <v>21</v>
      </c>
      <c r="E78" s="13" t="s">
        <v>22</v>
      </c>
      <c r="F78" s="14">
        <v>45657</v>
      </c>
      <c r="G78" s="55">
        <f t="shared" si="13"/>
        <v>2024</v>
      </c>
      <c r="H78" s="55" t="str">
        <f t="shared" si="14"/>
        <v>Diciembre</v>
      </c>
      <c r="I78" s="90" t="str">
        <f t="shared" si="15"/>
        <v>2024-2</v>
      </c>
      <c r="J78" s="5">
        <v>100</v>
      </c>
      <c r="K78" s="5">
        <v>100</v>
      </c>
      <c r="L78" s="15">
        <f t="shared" si="16"/>
        <v>1</v>
      </c>
      <c r="M78" s="15">
        <f t="shared" si="17"/>
        <v>1</v>
      </c>
      <c r="N78" s="13" t="s">
        <v>23</v>
      </c>
      <c r="O78" s="13" t="s">
        <v>23</v>
      </c>
      <c r="P78" s="16">
        <v>0</v>
      </c>
      <c r="Q78" s="16">
        <v>0</v>
      </c>
      <c r="R78" s="5" t="str">
        <f t="shared" si="12"/>
        <v>5-2024-12-31</v>
      </c>
    </row>
    <row r="79" spans="1:18" hidden="1" x14ac:dyDescent="0.3">
      <c r="A79" s="35">
        <v>6</v>
      </c>
      <c r="B79" s="13" t="s">
        <v>33</v>
      </c>
      <c r="C79" s="5" t="s">
        <v>34</v>
      </c>
      <c r="D79" s="13" t="s">
        <v>21</v>
      </c>
      <c r="E79" s="13" t="s">
        <v>22</v>
      </c>
      <c r="F79" s="14">
        <v>45046</v>
      </c>
      <c r="G79" s="55">
        <f t="shared" si="13"/>
        <v>2023</v>
      </c>
      <c r="H79" s="55" t="str">
        <f t="shared" si="14"/>
        <v>Abril</v>
      </c>
      <c r="I79" s="90" t="str">
        <f t="shared" si="15"/>
        <v>2023-1</v>
      </c>
      <c r="J79" s="13">
        <v>5</v>
      </c>
      <c r="K79" s="13">
        <v>4</v>
      </c>
      <c r="L79" s="15">
        <f t="shared" si="16"/>
        <v>0.8</v>
      </c>
      <c r="M79" s="15">
        <f t="shared" si="17"/>
        <v>0.8</v>
      </c>
      <c r="N79" s="13" t="s">
        <v>23</v>
      </c>
      <c r="O79" s="13" t="s">
        <v>23</v>
      </c>
      <c r="P79" s="16">
        <v>0</v>
      </c>
      <c r="Q79" s="16">
        <v>0</v>
      </c>
      <c r="R79" s="5" t="str">
        <f t="shared" si="12"/>
        <v>6-2023-04-30</v>
      </c>
    </row>
    <row r="80" spans="1:18" hidden="1" x14ac:dyDescent="0.3">
      <c r="A80" s="35">
        <v>6</v>
      </c>
      <c r="B80" s="13" t="s">
        <v>33</v>
      </c>
      <c r="C80" s="5" t="s">
        <v>34</v>
      </c>
      <c r="D80" s="13" t="s">
        <v>21</v>
      </c>
      <c r="E80" s="13" t="s">
        <v>22</v>
      </c>
      <c r="F80" s="14">
        <v>45077</v>
      </c>
      <c r="G80" s="55">
        <f t="shared" si="13"/>
        <v>2023</v>
      </c>
      <c r="H80" s="55" t="str">
        <f t="shared" si="14"/>
        <v>Mayo</v>
      </c>
      <c r="I80" s="90" t="str">
        <f t="shared" si="15"/>
        <v>2023-1</v>
      </c>
      <c r="J80" s="13">
        <v>9</v>
      </c>
      <c r="K80" s="13">
        <v>5</v>
      </c>
      <c r="L80" s="15">
        <f t="shared" si="16"/>
        <v>0.55555555555555558</v>
      </c>
      <c r="M80" s="15">
        <f t="shared" si="17"/>
        <v>0.55555555555555558</v>
      </c>
      <c r="N80" s="13" t="s">
        <v>23</v>
      </c>
      <c r="O80" s="13" t="s">
        <v>23</v>
      </c>
      <c r="P80" s="16">
        <v>0</v>
      </c>
      <c r="Q80" s="16">
        <v>0</v>
      </c>
      <c r="R80" s="5" t="str">
        <f t="shared" si="12"/>
        <v>6-2023-05-31</v>
      </c>
    </row>
    <row r="81" spans="1:18" hidden="1" x14ac:dyDescent="0.3">
      <c r="A81" s="35">
        <v>6</v>
      </c>
      <c r="B81" s="13" t="s">
        <v>33</v>
      </c>
      <c r="C81" s="5" t="s">
        <v>34</v>
      </c>
      <c r="D81" s="13" t="s">
        <v>21</v>
      </c>
      <c r="E81" s="13" t="s">
        <v>22</v>
      </c>
      <c r="F81" s="14">
        <v>45107</v>
      </c>
      <c r="G81" s="55">
        <f t="shared" si="13"/>
        <v>2023</v>
      </c>
      <c r="H81" s="55" t="str">
        <f t="shared" si="14"/>
        <v>Junio</v>
      </c>
      <c r="I81" s="90" t="str">
        <f t="shared" si="15"/>
        <v>2023-1</v>
      </c>
      <c r="J81" s="13">
        <v>20</v>
      </c>
      <c r="K81" s="13">
        <v>11</v>
      </c>
      <c r="L81" s="15">
        <f t="shared" si="16"/>
        <v>0.55000000000000004</v>
      </c>
      <c r="M81" s="15">
        <f t="shared" si="17"/>
        <v>0.55000000000000004</v>
      </c>
      <c r="N81" s="13" t="s">
        <v>23</v>
      </c>
      <c r="O81" s="13" t="s">
        <v>23</v>
      </c>
      <c r="P81" s="16">
        <v>0</v>
      </c>
      <c r="Q81" s="16">
        <v>0</v>
      </c>
      <c r="R81" s="5" t="str">
        <f t="shared" si="12"/>
        <v>6-2023-06-30</v>
      </c>
    </row>
    <row r="82" spans="1:18" hidden="1" x14ac:dyDescent="0.3">
      <c r="A82" s="35">
        <v>6</v>
      </c>
      <c r="B82" s="13" t="s">
        <v>33</v>
      </c>
      <c r="C82" s="5" t="s">
        <v>34</v>
      </c>
      <c r="D82" s="13" t="s">
        <v>21</v>
      </c>
      <c r="E82" s="13" t="s">
        <v>22</v>
      </c>
      <c r="F82" s="14">
        <v>45138</v>
      </c>
      <c r="G82" s="55">
        <f t="shared" si="13"/>
        <v>2023</v>
      </c>
      <c r="H82" s="55" t="str">
        <f t="shared" si="14"/>
        <v>Julio</v>
      </c>
      <c r="I82" s="90" t="str">
        <f t="shared" si="15"/>
        <v>2023-2</v>
      </c>
      <c r="J82" s="13">
        <v>23</v>
      </c>
      <c r="K82" s="13">
        <v>22</v>
      </c>
      <c r="L82" s="15">
        <f t="shared" si="16"/>
        <v>0.95652173913043481</v>
      </c>
      <c r="M82" s="15">
        <f t="shared" si="17"/>
        <v>0.95652173913043481</v>
      </c>
      <c r="N82" s="13" t="s">
        <v>23</v>
      </c>
      <c r="O82" s="13" t="s">
        <v>23</v>
      </c>
      <c r="P82" s="16">
        <v>0</v>
      </c>
      <c r="Q82" s="16">
        <v>0</v>
      </c>
      <c r="R82" s="5" t="str">
        <f t="shared" si="12"/>
        <v>6-2023-07-31</v>
      </c>
    </row>
    <row r="83" spans="1:18" hidden="1" x14ac:dyDescent="0.3">
      <c r="A83" s="35">
        <v>6</v>
      </c>
      <c r="B83" s="13" t="s">
        <v>33</v>
      </c>
      <c r="C83" s="5" t="s">
        <v>34</v>
      </c>
      <c r="D83" s="13" t="s">
        <v>21</v>
      </c>
      <c r="E83" s="13" t="s">
        <v>22</v>
      </c>
      <c r="F83" s="14">
        <v>45169</v>
      </c>
      <c r="G83" s="55">
        <f t="shared" si="13"/>
        <v>2023</v>
      </c>
      <c r="H83" s="55" t="str">
        <f t="shared" si="14"/>
        <v>Agosto</v>
      </c>
      <c r="I83" s="90" t="str">
        <f t="shared" si="15"/>
        <v>2023-2</v>
      </c>
      <c r="J83" s="13">
        <v>47</v>
      </c>
      <c r="K83" s="13">
        <v>42</v>
      </c>
      <c r="L83" s="15">
        <f t="shared" si="16"/>
        <v>0.8936170212765957</v>
      </c>
      <c r="M83" s="15">
        <f t="shared" si="17"/>
        <v>0.8936170212765957</v>
      </c>
      <c r="N83" s="13" t="s">
        <v>23</v>
      </c>
      <c r="O83" s="13" t="s">
        <v>23</v>
      </c>
      <c r="P83" s="16">
        <v>0</v>
      </c>
      <c r="Q83" s="16">
        <v>0</v>
      </c>
      <c r="R83" s="5" t="str">
        <f t="shared" si="12"/>
        <v>6-2023-08-31</v>
      </c>
    </row>
    <row r="84" spans="1:18" hidden="1" x14ac:dyDescent="0.3">
      <c r="A84" s="35">
        <v>6</v>
      </c>
      <c r="B84" s="13" t="s">
        <v>33</v>
      </c>
      <c r="C84" s="5" t="s">
        <v>34</v>
      </c>
      <c r="D84" s="13" t="s">
        <v>21</v>
      </c>
      <c r="E84" s="13" t="s">
        <v>22</v>
      </c>
      <c r="F84" s="14">
        <v>45199</v>
      </c>
      <c r="G84" s="55">
        <f t="shared" si="13"/>
        <v>2023</v>
      </c>
      <c r="H84" s="55" t="str">
        <f t="shared" si="14"/>
        <v>Septiembre</v>
      </c>
      <c r="I84" s="90" t="str">
        <f t="shared" si="15"/>
        <v>2023-2</v>
      </c>
      <c r="J84" s="13">
        <v>60</v>
      </c>
      <c r="K84" s="13">
        <v>60</v>
      </c>
      <c r="L84" s="15">
        <f t="shared" si="16"/>
        <v>1</v>
      </c>
      <c r="M84" s="15">
        <f t="shared" si="17"/>
        <v>1</v>
      </c>
      <c r="N84" s="13" t="s">
        <v>23</v>
      </c>
      <c r="O84" s="13" t="s">
        <v>23</v>
      </c>
      <c r="P84" s="16">
        <v>0</v>
      </c>
      <c r="Q84" s="16">
        <v>0</v>
      </c>
      <c r="R84" s="5" t="str">
        <f t="shared" si="12"/>
        <v>6-2023-09-30</v>
      </c>
    </row>
    <row r="85" spans="1:18" hidden="1" x14ac:dyDescent="0.3">
      <c r="A85" s="35">
        <v>6</v>
      </c>
      <c r="B85" s="13" t="s">
        <v>33</v>
      </c>
      <c r="C85" s="5" t="s">
        <v>34</v>
      </c>
      <c r="D85" s="13" t="s">
        <v>21</v>
      </c>
      <c r="E85" s="13" t="s">
        <v>22</v>
      </c>
      <c r="F85" s="14">
        <v>45230</v>
      </c>
      <c r="G85" s="55">
        <f t="shared" si="13"/>
        <v>2023</v>
      </c>
      <c r="H85" s="55" t="str">
        <f t="shared" si="14"/>
        <v>Octubre</v>
      </c>
      <c r="I85" s="90" t="str">
        <f t="shared" si="15"/>
        <v>2023-2</v>
      </c>
      <c r="J85" s="13">
        <v>81</v>
      </c>
      <c r="K85" s="13">
        <v>81</v>
      </c>
      <c r="L85" s="15">
        <f t="shared" si="16"/>
        <v>1</v>
      </c>
      <c r="M85" s="15">
        <f t="shared" si="17"/>
        <v>1</v>
      </c>
      <c r="N85" s="13" t="s">
        <v>23</v>
      </c>
      <c r="O85" s="13" t="s">
        <v>23</v>
      </c>
      <c r="P85" s="16">
        <v>0</v>
      </c>
      <c r="Q85" s="16">
        <v>0</v>
      </c>
      <c r="R85" s="5" t="str">
        <f t="shared" si="12"/>
        <v>6-2023-10-31</v>
      </c>
    </row>
    <row r="86" spans="1:18" hidden="1" x14ac:dyDescent="0.3">
      <c r="A86" s="35">
        <v>6</v>
      </c>
      <c r="B86" s="13" t="s">
        <v>33</v>
      </c>
      <c r="C86" s="5" t="s">
        <v>34</v>
      </c>
      <c r="D86" s="13" t="s">
        <v>21</v>
      </c>
      <c r="E86" s="13" t="s">
        <v>22</v>
      </c>
      <c r="F86" s="14">
        <v>45260</v>
      </c>
      <c r="G86" s="55">
        <f t="shared" si="13"/>
        <v>2023</v>
      </c>
      <c r="H86" s="55" t="str">
        <f t="shared" si="14"/>
        <v>Noviembre</v>
      </c>
      <c r="I86" s="90" t="str">
        <f t="shared" si="15"/>
        <v>2023-2</v>
      </c>
      <c r="J86" s="13">
        <v>98</v>
      </c>
      <c r="K86" s="13">
        <v>92</v>
      </c>
      <c r="L86" s="15">
        <f t="shared" si="16"/>
        <v>0.93877551020408168</v>
      </c>
      <c r="M86" s="15">
        <f t="shared" si="17"/>
        <v>0.93877551020408168</v>
      </c>
      <c r="N86" s="13" t="s">
        <v>23</v>
      </c>
      <c r="O86" s="13" t="s">
        <v>23</v>
      </c>
      <c r="P86" s="16">
        <v>0</v>
      </c>
      <c r="Q86" s="16">
        <v>0</v>
      </c>
      <c r="R86" s="5" t="str">
        <f t="shared" si="12"/>
        <v>6-2023-11-30</v>
      </c>
    </row>
    <row r="87" spans="1:18" hidden="1" x14ac:dyDescent="0.3">
      <c r="A87" s="35">
        <v>6</v>
      </c>
      <c r="B87" s="13" t="s">
        <v>33</v>
      </c>
      <c r="C87" s="5" t="s">
        <v>34</v>
      </c>
      <c r="D87" s="13" t="s">
        <v>21</v>
      </c>
      <c r="E87" s="13" t="s">
        <v>22</v>
      </c>
      <c r="F87" s="14">
        <v>45291</v>
      </c>
      <c r="G87" s="55">
        <f t="shared" si="13"/>
        <v>2023</v>
      </c>
      <c r="H87" s="55" t="str">
        <f t="shared" si="14"/>
        <v>Diciembre</v>
      </c>
      <c r="I87" s="90" t="str">
        <f t="shared" si="15"/>
        <v>2023-2</v>
      </c>
      <c r="J87" s="13">
        <v>98</v>
      </c>
      <c r="K87" s="13">
        <v>95</v>
      </c>
      <c r="L87" s="15">
        <f t="shared" si="16"/>
        <v>0.96938775510204078</v>
      </c>
      <c r="M87" s="15">
        <f t="shared" si="17"/>
        <v>0.96938775510204078</v>
      </c>
      <c r="N87" s="13" t="s">
        <v>23</v>
      </c>
      <c r="O87" s="13" t="s">
        <v>23</v>
      </c>
      <c r="P87" s="16">
        <v>0</v>
      </c>
      <c r="Q87" s="16">
        <v>0</v>
      </c>
      <c r="R87" s="5" t="str">
        <f t="shared" si="12"/>
        <v>6-2023-12-31</v>
      </c>
    </row>
    <row r="88" spans="1:18" hidden="1" x14ac:dyDescent="0.3">
      <c r="A88" s="35">
        <v>6</v>
      </c>
      <c r="B88" s="13" t="s">
        <v>33</v>
      </c>
      <c r="C88" s="5" t="s">
        <v>34</v>
      </c>
      <c r="D88" s="13" t="s">
        <v>21</v>
      </c>
      <c r="E88" s="13" t="s">
        <v>22</v>
      </c>
      <c r="F88" s="14">
        <v>45322</v>
      </c>
      <c r="G88" s="55">
        <f t="shared" si="13"/>
        <v>2024</v>
      </c>
      <c r="H88" s="55" t="str">
        <f t="shared" si="14"/>
        <v>Enero</v>
      </c>
      <c r="I88" s="90" t="str">
        <f t="shared" si="15"/>
        <v>2024-1</v>
      </c>
      <c r="J88" s="13">
        <v>90</v>
      </c>
      <c r="K88" s="13">
        <v>82</v>
      </c>
      <c r="L88" s="15">
        <f t="shared" si="16"/>
        <v>0.91111111111111109</v>
      </c>
      <c r="M88" s="15">
        <f t="shared" si="17"/>
        <v>0.91111111111111109</v>
      </c>
      <c r="N88" s="13" t="s">
        <v>23</v>
      </c>
      <c r="O88" s="13" t="s">
        <v>23</v>
      </c>
      <c r="P88" s="16">
        <v>0</v>
      </c>
      <c r="Q88" s="16">
        <v>0</v>
      </c>
      <c r="R88" s="5" t="str">
        <f t="shared" si="12"/>
        <v>6-2024-01-31</v>
      </c>
    </row>
    <row r="89" spans="1:18" hidden="1" x14ac:dyDescent="0.3">
      <c r="A89" s="35">
        <v>6</v>
      </c>
      <c r="B89" s="13" t="s">
        <v>33</v>
      </c>
      <c r="C89" s="5" t="s">
        <v>34</v>
      </c>
      <c r="D89" s="13" t="s">
        <v>21</v>
      </c>
      <c r="E89" s="13" t="s">
        <v>22</v>
      </c>
      <c r="F89" s="14">
        <v>45351</v>
      </c>
      <c r="G89" s="55">
        <f t="shared" si="13"/>
        <v>2024</v>
      </c>
      <c r="H89" s="55" t="str">
        <f t="shared" si="14"/>
        <v>Febrero</v>
      </c>
      <c r="I89" s="90" t="str">
        <f t="shared" si="15"/>
        <v>2024-1</v>
      </c>
      <c r="J89" s="13">
        <v>90</v>
      </c>
      <c r="K89" s="13">
        <v>83</v>
      </c>
      <c r="L89" s="15">
        <f t="shared" si="16"/>
        <v>0.92222222222222228</v>
      </c>
      <c r="M89" s="15">
        <f t="shared" si="17"/>
        <v>0.92222222222222228</v>
      </c>
      <c r="N89" s="13" t="s">
        <v>23</v>
      </c>
      <c r="O89" s="13" t="s">
        <v>23</v>
      </c>
      <c r="P89" s="16">
        <v>0</v>
      </c>
      <c r="Q89" s="16">
        <v>0</v>
      </c>
      <c r="R89" s="5" t="str">
        <f t="shared" si="12"/>
        <v>6-2024-02-29</v>
      </c>
    </row>
    <row r="90" spans="1:18" hidden="1" x14ac:dyDescent="0.3">
      <c r="A90" s="35">
        <v>6</v>
      </c>
      <c r="B90" s="13" t="s">
        <v>33</v>
      </c>
      <c r="C90" s="5" t="s">
        <v>34</v>
      </c>
      <c r="D90" s="13" t="s">
        <v>21</v>
      </c>
      <c r="E90" s="13" t="s">
        <v>22</v>
      </c>
      <c r="F90" s="14">
        <v>45382</v>
      </c>
      <c r="G90" s="55">
        <f t="shared" si="13"/>
        <v>2024</v>
      </c>
      <c r="H90" s="55" t="str">
        <f t="shared" si="14"/>
        <v>Marzo</v>
      </c>
      <c r="I90" s="90" t="str">
        <f t="shared" si="15"/>
        <v>2024-1</v>
      </c>
      <c r="J90" s="13">
        <v>93</v>
      </c>
      <c r="K90" s="13">
        <v>89</v>
      </c>
      <c r="L90" s="15">
        <f t="shared" si="16"/>
        <v>0.956989247311828</v>
      </c>
      <c r="M90" s="15">
        <f t="shared" si="17"/>
        <v>0.956989247311828</v>
      </c>
      <c r="N90" s="13" t="s">
        <v>23</v>
      </c>
      <c r="O90" s="13" t="s">
        <v>23</v>
      </c>
      <c r="P90" s="16">
        <v>0</v>
      </c>
      <c r="Q90" s="16">
        <v>0</v>
      </c>
      <c r="R90" s="5" t="str">
        <f t="shared" si="12"/>
        <v>6-2024-03-31</v>
      </c>
    </row>
    <row r="91" spans="1:18" hidden="1" x14ac:dyDescent="0.3">
      <c r="A91" s="35">
        <v>6</v>
      </c>
      <c r="B91" s="13" t="s">
        <v>33</v>
      </c>
      <c r="C91" s="5" t="s">
        <v>34</v>
      </c>
      <c r="D91" s="13" t="s">
        <v>21</v>
      </c>
      <c r="E91" s="13" t="s">
        <v>22</v>
      </c>
      <c r="F91" s="14">
        <v>45412</v>
      </c>
      <c r="G91" s="55">
        <f t="shared" si="13"/>
        <v>2024</v>
      </c>
      <c r="H91" s="55" t="str">
        <f t="shared" si="14"/>
        <v>Abril</v>
      </c>
      <c r="I91" s="90" t="str">
        <f t="shared" si="15"/>
        <v>2024-1</v>
      </c>
      <c r="J91" s="13">
        <v>97</v>
      </c>
      <c r="K91" s="13">
        <v>89</v>
      </c>
      <c r="L91" s="15">
        <f t="shared" si="16"/>
        <v>0.91752577319587625</v>
      </c>
      <c r="M91" s="15">
        <f t="shared" si="17"/>
        <v>0.91752577319587625</v>
      </c>
      <c r="N91" s="13" t="s">
        <v>23</v>
      </c>
      <c r="O91" s="13" t="s">
        <v>23</v>
      </c>
      <c r="P91" s="16">
        <v>0</v>
      </c>
      <c r="Q91" s="16">
        <v>0</v>
      </c>
      <c r="R91" s="5" t="str">
        <f t="shared" si="12"/>
        <v>6-2024-04-30</v>
      </c>
    </row>
    <row r="92" spans="1:18" hidden="1" x14ac:dyDescent="0.3">
      <c r="A92" s="35">
        <v>6</v>
      </c>
      <c r="B92" s="13" t="s">
        <v>33</v>
      </c>
      <c r="C92" s="5" t="s">
        <v>34</v>
      </c>
      <c r="D92" s="13" t="s">
        <v>21</v>
      </c>
      <c r="E92" s="13" t="s">
        <v>22</v>
      </c>
      <c r="F92" s="14">
        <v>45443</v>
      </c>
      <c r="G92" s="55">
        <f t="shared" si="13"/>
        <v>2024</v>
      </c>
      <c r="H92" s="55" t="str">
        <f t="shared" si="14"/>
        <v>Mayo</v>
      </c>
      <c r="I92" s="90" t="str">
        <f t="shared" si="15"/>
        <v>2024-1</v>
      </c>
      <c r="J92" s="13">
        <v>99</v>
      </c>
      <c r="K92" s="13">
        <v>99</v>
      </c>
      <c r="L92" s="15">
        <f t="shared" si="16"/>
        <v>1</v>
      </c>
      <c r="M92" s="15">
        <f t="shared" si="17"/>
        <v>1</v>
      </c>
      <c r="N92" s="13" t="s">
        <v>23</v>
      </c>
      <c r="O92" s="13" t="s">
        <v>23</v>
      </c>
      <c r="P92" s="16">
        <v>0</v>
      </c>
      <c r="Q92" s="16">
        <v>0</v>
      </c>
      <c r="R92" s="5" t="str">
        <f t="shared" si="12"/>
        <v>6-2024-05-31</v>
      </c>
    </row>
    <row r="93" spans="1:18" hidden="1" x14ac:dyDescent="0.3">
      <c r="A93" s="35">
        <v>6</v>
      </c>
      <c r="B93" s="13" t="s">
        <v>33</v>
      </c>
      <c r="C93" s="5" t="s">
        <v>34</v>
      </c>
      <c r="D93" s="13" t="s">
        <v>21</v>
      </c>
      <c r="E93" s="13" t="s">
        <v>22</v>
      </c>
      <c r="F93" s="14">
        <v>45473</v>
      </c>
      <c r="G93" s="55">
        <f t="shared" si="13"/>
        <v>2024</v>
      </c>
      <c r="H93" s="55" t="str">
        <f t="shared" si="14"/>
        <v>Junio</v>
      </c>
      <c r="I93" s="90" t="str">
        <f t="shared" si="15"/>
        <v>2024-1</v>
      </c>
      <c r="J93" s="13">
        <v>100</v>
      </c>
      <c r="K93" s="13">
        <v>99</v>
      </c>
      <c r="L93" s="15">
        <f t="shared" si="16"/>
        <v>0.99</v>
      </c>
      <c r="M93" s="15">
        <f t="shared" si="17"/>
        <v>0.99</v>
      </c>
      <c r="N93" s="13" t="s">
        <v>23</v>
      </c>
      <c r="O93" s="13" t="s">
        <v>23</v>
      </c>
      <c r="P93" s="16">
        <v>0</v>
      </c>
      <c r="Q93" s="16">
        <v>0</v>
      </c>
      <c r="R93" s="5" t="str">
        <f t="shared" si="12"/>
        <v>6-2024-06-30</v>
      </c>
    </row>
    <row r="94" spans="1:18" hidden="1" x14ac:dyDescent="0.3">
      <c r="A94" s="35">
        <v>6</v>
      </c>
      <c r="B94" s="13" t="s">
        <v>33</v>
      </c>
      <c r="C94" s="5" t="s">
        <v>34</v>
      </c>
      <c r="D94" s="13" t="s">
        <v>21</v>
      </c>
      <c r="E94" s="13" t="s">
        <v>22</v>
      </c>
      <c r="F94" s="14">
        <v>45504</v>
      </c>
      <c r="G94" s="55">
        <f t="shared" si="13"/>
        <v>2024</v>
      </c>
      <c r="H94" s="55" t="str">
        <f t="shared" si="14"/>
        <v>Julio</v>
      </c>
      <c r="I94" s="90" t="str">
        <f t="shared" si="15"/>
        <v>2024-2</v>
      </c>
      <c r="J94" s="13">
        <v>100</v>
      </c>
      <c r="K94" s="13">
        <v>100</v>
      </c>
      <c r="L94" s="15">
        <f t="shared" si="16"/>
        <v>1</v>
      </c>
      <c r="M94" s="15">
        <f t="shared" si="17"/>
        <v>1</v>
      </c>
      <c r="N94" s="13" t="s">
        <v>23</v>
      </c>
      <c r="O94" s="13" t="s">
        <v>23</v>
      </c>
      <c r="P94" s="16">
        <v>0</v>
      </c>
      <c r="Q94" s="16">
        <v>0</v>
      </c>
      <c r="R94" s="5" t="str">
        <f t="shared" si="12"/>
        <v>6-2024-07-31</v>
      </c>
    </row>
    <row r="95" spans="1:18" hidden="1" x14ac:dyDescent="0.3">
      <c r="A95" s="35">
        <v>7</v>
      </c>
      <c r="B95" s="13" t="s">
        <v>35</v>
      </c>
      <c r="C95" s="5" t="s">
        <v>34</v>
      </c>
      <c r="D95" s="13" t="s">
        <v>21</v>
      </c>
      <c r="E95" s="13" t="s">
        <v>22</v>
      </c>
      <c r="F95" s="14">
        <v>45046</v>
      </c>
      <c r="G95" s="55">
        <f t="shared" si="13"/>
        <v>2023</v>
      </c>
      <c r="H95" s="55" t="str">
        <f t="shared" si="14"/>
        <v>Abril</v>
      </c>
      <c r="I95" s="90" t="str">
        <f t="shared" si="15"/>
        <v>2023-1</v>
      </c>
      <c r="J95" s="13">
        <v>38</v>
      </c>
      <c r="K95" s="13">
        <v>35</v>
      </c>
      <c r="L95" s="15">
        <f t="shared" si="16"/>
        <v>0.92105263157894735</v>
      </c>
      <c r="M95" s="15">
        <f t="shared" si="17"/>
        <v>0.92105263157894735</v>
      </c>
      <c r="N95" s="13" t="s">
        <v>23</v>
      </c>
      <c r="O95" s="13" t="s">
        <v>23</v>
      </c>
      <c r="P95" s="16">
        <v>0</v>
      </c>
      <c r="Q95" s="16">
        <v>0</v>
      </c>
      <c r="R95" s="5" t="str">
        <f t="shared" si="12"/>
        <v>7-2023-04-30</v>
      </c>
    </row>
    <row r="96" spans="1:18" hidden="1" x14ac:dyDescent="0.3">
      <c r="A96" s="35">
        <v>7</v>
      </c>
      <c r="B96" s="13" t="s">
        <v>35</v>
      </c>
      <c r="C96" s="5" t="s">
        <v>34</v>
      </c>
      <c r="D96" s="13" t="s">
        <v>21</v>
      </c>
      <c r="E96" s="13" t="s">
        <v>22</v>
      </c>
      <c r="F96" s="14">
        <v>45077</v>
      </c>
      <c r="G96" s="55">
        <f t="shared" si="13"/>
        <v>2023</v>
      </c>
      <c r="H96" s="55" t="str">
        <f t="shared" si="14"/>
        <v>Mayo</v>
      </c>
      <c r="I96" s="90" t="str">
        <f t="shared" si="15"/>
        <v>2023-1</v>
      </c>
      <c r="J96" s="13">
        <v>66</v>
      </c>
      <c r="K96" s="13">
        <v>58</v>
      </c>
      <c r="L96" s="15">
        <f t="shared" si="16"/>
        <v>0.87878787878787878</v>
      </c>
      <c r="M96" s="15">
        <f t="shared" si="17"/>
        <v>0.87878787878787878</v>
      </c>
      <c r="N96" s="13" t="s">
        <v>23</v>
      </c>
      <c r="O96" s="13" t="s">
        <v>23</v>
      </c>
      <c r="P96" s="16">
        <v>0</v>
      </c>
      <c r="Q96" s="16">
        <v>0</v>
      </c>
      <c r="R96" s="5" t="str">
        <f t="shared" si="12"/>
        <v>7-2023-05-31</v>
      </c>
    </row>
    <row r="97" spans="1:18" hidden="1" x14ac:dyDescent="0.3">
      <c r="A97" s="35">
        <v>7</v>
      </c>
      <c r="B97" s="13" t="s">
        <v>35</v>
      </c>
      <c r="C97" s="5" t="s">
        <v>34</v>
      </c>
      <c r="D97" s="13" t="s">
        <v>21</v>
      </c>
      <c r="E97" s="13" t="s">
        <v>22</v>
      </c>
      <c r="F97" s="14">
        <v>45107</v>
      </c>
      <c r="G97" s="55">
        <f t="shared" si="13"/>
        <v>2023</v>
      </c>
      <c r="H97" s="55" t="str">
        <f t="shared" si="14"/>
        <v>Junio</v>
      </c>
      <c r="I97" s="90" t="str">
        <f t="shared" si="15"/>
        <v>2023-1</v>
      </c>
      <c r="J97" s="13">
        <v>81</v>
      </c>
      <c r="K97" s="13">
        <v>70</v>
      </c>
      <c r="L97" s="15">
        <f t="shared" si="16"/>
        <v>0.86419753086419748</v>
      </c>
      <c r="M97" s="15">
        <f t="shared" si="17"/>
        <v>0.86419753086419748</v>
      </c>
      <c r="N97" s="13" t="s">
        <v>23</v>
      </c>
      <c r="O97" s="13" t="s">
        <v>23</v>
      </c>
      <c r="P97" s="16">
        <v>0</v>
      </c>
      <c r="Q97" s="16">
        <v>0</v>
      </c>
      <c r="R97" s="5" t="str">
        <f t="shared" si="12"/>
        <v>7-2023-06-30</v>
      </c>
    </row>
    <row r="98" spans="1:18" hidden="1" x14ac:dyDescent="0.3">
      <c r="A98" s="35">
        <v>7</v>
      </c>
      <c r="B98" s="13" t="s">
        <v>35</v>
      </c>
      <c r="C98" s="5" t="s">
        <v>34</v>
      </c>
      <c r="D98" s="13" t="s">
        <v>21</v>
      </c>
      <c r="E98" s="13" t="s">
        <v>22</v>
      </c>
      <c r="F98" s="14">
        <v>45138</v>
      </c>
      <c r="G98" s="55">
        <f t="shared" si="13"/>
        <v>2023</v>
      </c>
      <c r="H98" s="55" t="str">
        <f t="shared" si="14"/>
        <v>Julio</v>
      </c>
      <c r="I98" s="90" t="str">
        <f t="shared" si="15"/>
        <v>2023-2</v>
      </c>
      <c r="J98" s="13">
        <v>96</v>
      </c>
      <c r="K98" s="13">
        <v>74</v>
      </c>
      <c r="L98" s="15">
        <f t="shared" si="16"/>
        <v>0.77083333333333337</v>
      </c>
      <c r="M98" s="15">
        <f t="shared" si="17"/>
        <v>0.77083333333333337</v>
      </c>
      <c r="N98" s="13" t="s">
        <v>23</v>
      </c>
      <c r="O98" s="13" t="s">
        <v>23</v>
      </c>
      <c r="P98" s="16">
        <v>0</v>
      </c>
      <c r="Q98" s="16">
        <v>0</v>
      </c>
      <c r="R98" s="5" t="str">
        <f t="shared" si="12"/>
        <v>7-2023-07-31</v>
      </c>
    </row>
    <row r="99" spans="1:18" hidden="1" x14ac:dyDescent="0.3">
      <c r="A99" s="35">
        <v>7</v>
      </c>
      <c r="B99" s="13" t="s">
        <v>35</v>
      </c>
      <c r="C99" s="5" t="s">
        <v>34</v>
      </c>
      <c r="D99" s="13" t="s">
        <v>21</v>
      </c>
      <c r="E99" s="13" t="s">
        <v>22</v>
      </c>
      <c r="F99" s="14">
        <v>45169</v>
      </c>
      <c r="G99" s="55">
        <f t="shared" si="13"/>
        <v>2023</v>
      </c>
      <c r="H99" s="55" t="str">
        <f t="shared" si="14"/>
        <v>Agosto</v>
      </c>
      <c r="I99" s="90" t="str">
        <f t="shared" si="15"/>
        <v>2023-2</v>
      </c>
      <c r="J99" s="13">
        <v>60</v>
      </c>
      <c r="K99" s="13">
        <v>62</v>
      </c>
      <c r="L99" s="15">
        <f t="shared" si="16"/>
        <v>1.0333333333333334</v>
      </c>
      <c r="M99" s="15">
        <f t="shared" si="17"/>
        <v>1.0333333333333334</v>
      </c>
      <c r="N99" s="13" t="s">
        <v>23</v>
      </c>
      <c r="O99" s="13" t="s">
        <v>23</v>
      </c>
      <c r="P99" s="16">
        <v>0</v>
      </c>
      <c r="Q99" s="16">
        <v>0</v>
      </c>
      <c r="R99" s="5" t="str">
        <f t="shared" si="12"/>
        <v>7-2023-08-31</v>
      </c>
    </row>
    <row r="100" spans="1:18" hidden="1" x14ac:dyDescent="0.3">
      <c r="A100" s="35">
        <v>7</v>
      </c>
      <c r="B100" s="13" t="s">
        <v>35</v>
      </c>
      <c r="C100" s="5" t="s">
        <v>34</v>
      </c>
      <c r="D100" s="13" t="s">
        <v>21</v>
      </c>
      <c r="E100" s="13" t="s">
        <v>22</v>
      </c>
      <c r="F100" s="14">
        <v>45199</v>
      </c>
      <c r="G100" s="55">
        <f t="shared" si="13"/>
        <v>2023</v>
      </c>
      <c r="H100" s="55" t="str">
        <f t="shared" si="14"/>
        <v>Septiembre</v>
      </c>
      <c r="I100" s="90" t="str">
        <f t="shared" si="15"/>
        <v>2023-2</v>
      </c>
      <c r="J100" s="13">
        <v>74</v>
      </c>
      <c r="K100" s="13">
        <v>71</v>
      </c>
      <c r="L100" s="15">
        <f t="shared" si="16"/>
        <v>0.95945945945945943</v>
      </c>
      <c r="M100" s="15">
        <f t="shared" si="17"/>
        <v>0.95945945945945943</v>
      </c>
      <c r="N100" s="13" t="s">
        <v>23</v>
      </c>
      <c r="O100" s="13" t="s">
        <v>23</v>
      </c>
      <c r="P100" s="16">
        <v>0</v>
      </c>
      <c r="Q100" s="16">
        <v>0</v>
      </c>
      <c r="R100" s="5" t="str">
        <f t="shared" si="12"/>
        <v>7-2023-09-30</v>
      </c>
    </row>
    <row r="101" spans="1:18" hidden="1" x14ac:dyDescent="0.3">
      <c r="A101" s="35">
        <v>7</v>
      </c>
      <c r="B101" s="13" t="s">
        <v>35</v>
      </c>
      <c r="C101" s="5" t="s">
        <v>34</v>
      </c>
      <c r="D101" s="13" t="s">
        <v>21</v>
      </c>
      <c r="E101" s="13" t="s">
        <v>22</v>
      </c>
      <c r="F101" s="14">
        <v>45230</v>
      </c>
      <c r="G101" s="55">
        <f t="shared" si="13"/>
        <v>2023</v>
      </c>
      <c r="H101" s="55" t="str">
        <f t="shared" si="14"/>
        <v>Octubre</v>
      </c>
      <c r="I101" s="90" t="str">
        <f t="shared" si="15"/>
        <v>2023-2</v>
      </c>
      <c r="J101" s="13">
        <v>88</v>
      </c>
      <c r="K101" s="13">
        <v>78</v>
      </c>
      <c r="L101" s="15">
        <f t="shared" si="16"/>
        <v>0.88636363636363635</v>
      </c>
      <c r="M101" s="15">
        <f t="shared" si="17"/>
        <v>0.88636363636363635</v>
      </c>
      <c r="N101" s="13" t="s">
        <v>23</v>
      </c>
      <c r="O101" s="13" t="s">
        <v>23</v>
      </c>
      <c r="P101" s="16">
        <v>0</v>
      </c>
      <c r="Q101" s="16">
        <v>0</v>
      </c>
      <c r="R101" s="5" t="str">
        <f t="shared" si="12"/>
        <v>7-2023-10-31</v>
      </c>
    </row>
    <row r="102" spans="1:18" hidden="1" x14ac:dyDescent="0.3">
      <c r="A102" s="35">
        <v>7</v>
      </c>
      <c r="B102" s="13" t="s">
        <v>35</v>
      </c>
      <c r="C102" s="5" t="s">
        <v>34</v>
      </c>
      <c r="D102" s="13" t="s">
        <v>21</v>
      </c>
      <c r="E102" s="13" t="s">
        <v>22</v>
      </c>
      <c r="F102" s="14">
        <v>45260</v>
      </c>
      <c r="G102" s="55">
        <f t="shared" si="13"/>
        <v>2023</v>
      </c>
      <c r="H102" s="55" t="str">
        <f t="shared" si="14"/>
        <v>Noviembre</v>
      </c>
      <c r="I102" s="90" t="str">
        <f t="shared" si="15"/>
        <v>2023-2</v>
      </c>
      <c r="J102" s="13">
        <v>98</v>
      </c>
      <c r="K102" s="13">
        <v>84</v>
      </c>
      <c r="L102" s="15">
        <f t="shared" si="16"/>
        <v>0.8571428571428571</v>
      </c>
      <c r="M102" s="15">
        <f t="shared" si="17"/>
        <v>0.8571428571428571</v>
      </c>
      <c r="N102" s="13" t="s">
        <v>23</v>
      </c>
      <c r="O102" s="13" t="s">
        <v>23</v>
      </c>
      <c r="P102" s="16">
        <v>0</v>
      </c>
      <c r="Q102" s="16">
        <v>0</v>
      </c>
      <c r="R102" s="5" t="str">
        <f t="shared" si="12"/>
        <v>7-2023-11-30</v>
      </c>
    </row>
    <row r="103" spans="1:18" hidden="1" x14ac:dyDescent="0.3">
      <c r="A103" s="35">
        <v>7</v>
      </c>
      <c r="B103" s="13" t="s">
        <v>35</v>
      </c>
      <c r="C103" s="5" t="s">
        <v>34</v>
      </c>
      <c r="D103" s="13" t="s">
        <v>21</v>
      </c>
      <c r="E103" s="13" t="s">
        <v>22</v>
      </c>
      <c r="F103" s="14">
        <v>45291</v>
      </c>
      <c r="G103" s="55">
        <f t="shared" si="13"/>
        <v>2023</v>
      </c>
      <c r="H103" s="55" t="str">
        <f t="shared" si="14"/>
        <v>Diciembre</v>
      </c>
      <c r="I103" s="90" t="str">
        <f t="shared" si="15"/>
        <v>2023-2</v>
      </c>
      <c r="J103" s="13">
        <v>98</v>
      </c>
      <c r="K103" s="13">
        <v>84</v>
      </c>
      <c r="L103" s="15">
        <f t="shared" si="16"/>
        <v>0.8571428571428571</v>
      </c>
      <c r="M103" s="15">
        <f t="shared" si="17"/>
        <v>0.8571428571428571</v>
      </c>
      <c r="N103" s="13" t="s">
        <v>23</v>
      </c>
      <c r="O103" s="13" t="s">
        <v>23</v>
      </c>
      <c r="P103" s="16">
        <v>0</v>
      </c>
      <c r="Q103" s="16">
        <v>0</v>
      </c>
      <c r="R103" s="5" t="str">
        <f t="shared" si="12"/>
        <v>7-2023-12-31</v>
      </c>
    </row>
    <row r="104" spans="1:18" hidden="1" x14ac:dyDescent="0.3">
      <c r="A104" s="35">
        <v>7</v>
      </c>
      <c r="B104" s="13" t="s">
        <v>35</v>
      </c>
      <c r="C104" s="5" t="s">
        <v>34</v>
      </c>
      <c r="D104" s="13" t="s">
        <v>21</v>
      </c>
      <c r="E104" s="13" t="s">
        <v>22</v>
      </c>
      <c r="F104" s="14">
        <v>45322</v>
      </c>
      <c r="G104" s="55">
        <f t="shared" si="13"/>
        <v>2024</v>
      </c>
      <c r="H104" s="55" t="str">
        <f t="shared" si="14"/>
        <v>Enero</v>
      </c>
      <c r="I104" s="90" t="str">
        <f t="shared" si="15"/>
        <v>2024-1</v>
      </c>
      <c r="J104" s="13">
        <v>100</v>
      </c>
      <c r="K104" s="13">
        <v>84</v>
      </c>
      <c r="L104" s="15">
        <f t="shared" si="16"/>
        <v>0.84</v>
      </c>
      <c r="M104" s="15">
        <f t="shared" si="17"/>
        <v>0.84</v>
      </c>
      <c r="N104" s="13" t="s">
        <v>23</v>
      </c>
      <c r="O104" s="13" t="s">
        <v>23</v>
      </c>
      <c r="P104" s="16">
        <v>0</v>
      </c>
      <c r="Q104" s="16">
        <v>0</v>
      </c>
      <c r="R104" s="5" t="str">
        <f t="shared" si="12"/>
        <v>7-2024-01-31</v>
      </c>
    </row>
    <row r="105" spans="1:18" hidden="1" x14ac:dyDescent="0.3">
      <c r="A105" s="35">
        <v>7</v>
      </c>
      <c r="B105" s="13" t="s">
        <v>35</v>
      </c>
      <c r="C105" s="5" t="s">
        <v>34</v>
      </c>
      <c r="D105" s="13" t="s">
        <v>21</v>
      </c>
      <c r="E105" s="13" t="s">
        <v>22</v>
      </c>
      <c r="F105" s="14">
        <v>45351</v>
      </c>
      <c r="G105" s="55">
        <f t="shared" si="13"/>
        <v>2024</v>
      </c>
      <c r="H105" s="55" t="str">
        <f t="shared" si="14"/>
        <v>Febrero</v>
      </c>
      <c r="I105" s="90" t="str">
        <f t="shared" si="15"/>
        <v>2024-1</v>
      </c>
      <c r="J105" s="13">
        <v>100</v>
      </c>
      <c r="K105" s="13">
        <v>84</v>
      </c>
      <c r="L105" s="15">
        <f t="shared" si="16"/>
        <v>0.84</v>
      </c>
      <c r="M105" s="15">
        <f t="shared" si="17"/>
        <v>0.84</v>
      </c>
      <c r="N105" s="13" t="s">
        <v>23</v>
      </c>
      <c r="O105" s="13" t="s">
        <v>23</v>
      </c>
      <c r="P105" s="16">
        <v>0</v>
      </c>
      <c r="Q105" s="16">
        <v>0</v>
      </c>
      <c r="R105" s="5" t="str">
        <f t="shared" si="12"/>
        <v>7-2024-02-29</v>
      </c>
    </row>
    <row r="106" spans="1:18" hidden="1" x14ac:dyDescent="0.3">
      <c r="A106" s="35">
        <v>7</v>
      </c>
      <c r="B106" s="13" t="s">
        <v>35</v>
      </c>
      <c r="C106" s="5" t="s">
        <v>34</v>
      </c>
      <c r="D106" s="13" t="s">
        <v>21</v>
      </c>
      <c r="E106" s="13" t="s">
        <v>22</v>
      </c>
      <c r="F106" s="14">
        <v>45382</v>
      </c>
      <c r="G106" s="55">
        <f t="shared" si="13"/>
        <v>2024</v>
      </c>
      <c r="H106" s="55" t="str">
        <f t="shared" si="14"/>
        <v>Marzo</v>
      </c>
      <c r="I106" s="90" t="str">
        <f t="shared" si="15"/>
        <v>2024-1</v>
      </c>
      <c r="J106" s="13">
        <v>100</v>
      </c>
      <c r="K106" s="13">
        <v>83</v>
      </c>
      <c r="L106" s="15">
        <f t="shared" si="16"/>
        <v>0.83</v>
      </c>
      <c r="M106" s="15">
        <f t="shared" si="17"/>
        <v>0.83</v>
      </c>
      <c r="N106" s="13" t="s">
        <v>23</v>
      </c>
      <c r="O106" s="13" t="s">
        <v>23</v>
      </c>
      <c r="P106" s="16">
        <v>0</v>
      </c>
      <c r="Q106" s="16">
        <v>0</v>
      </c>
      <c r="R106" s="5" t="str">
        <f t="shared" si="12"/>
        <v>7-2024-03-31</v>
      </c>
    </row>
    <row r="107" spans="1:18" hidden="1" x14ac:dyDescent="0.3">
      <c r="A107" s="35">
        <v>7</v>
      </c>
      <c r="B107" s="13" t="s">
        <v>35</v>
      </c>
      <c r="C107" s="5" t="s">
        <v>34</v>
      </c>
      <c r="D107" s="13" t="s">
        <v>21</v>
      </c>
      <c r="E107" s="13" t="s">
        <v>22</v>
      </c>
      <c r="F107" s="14">
        <v>45412</v>
      </c>
      <c r="G107" s="55">
        <f t="shared" si="13"/>
        <v>2024</v>
      </c>
      <c r="H107" s="55" t="str">
        <f t="shared" si="14"/>
        <v>Abril</v>
      </c>
      <c r="I107" s="90" t="str">
        <f t="shared" si="15"/>
        <v>2024-1</v>
      </c>
      <c r="J107" s="13">
        <v>100</v>
      </c>
      <c r="K107" s="13">
        <v>83</v>
      </c>
      <c r="L107" s="15">
        <f t="shared" ref="L107:L138" si="18">IFERROR(IF((K107/J107)&gt;1.3,1.3,K107/J107),"")</f>
        <v>0.83</v>
      </c>
      <c r="M107" s="15">
        <f t="shared" ref="M107:M138" si="19">IFERROR(IF((K107/J107)&gt;K107/J107,1.3,K107/J107),"")</f>
        <v>0.83</v>
      </c>
      <c r="N107" s="13" t="s">
        <v>23</v>
      </c>
      <c r="O107" s="13" t="s">
        <v>23</v>
      </c>
      <c r="P107" s="16">
        <v>0</v>
      </c>
      <c r="Q107" s="16">
        <v>0</v>
      </c>
      <c r="R107" s="5" t="str">
        <f t="shared" si="12"/>
        <v>7-2024-04-30</v>
      </c>
    </row>
    <row r="108" spans="1:18" hidden="1" x14ac:dyDescent="0.3">
      <c r="A108" s="35">
        <v>7</v>
      </c>
      <c r="B108" s="13" t="s">
        <v>35</v>
      </c>
      <c r="C108" s="5" t="s">
        <v>34</v>
      </c>
      <c r="D108" s="13" t="s">
        <v>21</v>
      </c>
      <c r="E108" s="13" t="s">
        <v>22</v>
      </c>
      <c r="F108" s="14">
        <v>45443</v>
      </c>
      <c r="G108" s="55">
        <f t="shared" si="13"/>
        <v>2024</v>
      </c>
      <c r="H108" s="55" t="str">
        <f t="shared" si="14"/>
        <v>Mayo</v>
      </c>
      <c r="I108" s="90" t="str">
        <f t="shared" si="15"/>
        <v>2024-1</v>
      </c>
      <c r="J108" s="13">
        <v>100</v>
      </c>
      <c r="K108" s="13">
        <v>91</v>
      </c>
      <c r="L108" s="15">
        <f t="shared" si="18"/>
        <v>0.91</v>
      </c>
      <c r="M108" s="15">
        <f t="shared" si="19"/>
        <v>0.91</v>
      </c>
      <c r="N108" s="13" t="s">
        <v>23</v>
      </c>
      <c r="O108" s="13" t="s">
        <v>23</v>
      </c>
      <c r="P108" s="16">
        <v>0</v>
      </c>
      <c r="Q108" s="16">
        <v>0</v>
      </c>
      <c r="R108" s="5" t="str">
        <f t="shared" si="12"/>
        <v>7-2024-05-31</v>
      </c>
    </row>
    <row r="109" spans="1:18" hidden="1" x14ac:dyDescent="0.3">
      <c r="A109" s="35">
        <v>7</v>
      </c>
      <c r="B109" s="13" t="s">
        <v>35</v>
      </c>
      <c r="C109" s="5" t="s">
        <v>34</v>
      </c>
      <c r="D109" s="13" t="s">
        <v>21</v>
      </c>
      <c r="E109" s="13" t="s">
        <v>22</v>
      </c>
      <c r="F109" s="14">
        <v>45473</v>
      </c>
      <c r="G109" s="55">
        <f t="shared" si="13"/>
        <v>2024</v>
      </c>
      <c r="H109" s="55" t="str">
        <f t="shared" si="14"/>
        <v>Junio</v>
      </c>
      <c r="I109" s="90" t="str">
        <f t="shared" si="15"/>
        <v>2024-1</v>
      </c>
      <c r="J109" s="13">
        <v>100</v>
      </c>
      <c r="K109" s="13">
        <v>91</v>
      </c>
      <c r="L109" s="15">
        <f t="shared" si="18"/>
        <v>0.91</v>
      </c>
      <c r="M109" s="15">
        <f t="shared" si="19"/>
        <v>0.91</v>
      </c>
      <c r="N109" s="13" t="s">
        <v>23</v>
      </c>
      <c r="O109" s="13" t="s">
        <v>23</v>
      </c>
      <c r="P109" s="16">
        <v>0</v>
      </c>
      <c r="Q109" s="16">
        <v>0</v>
      </c>
      <c r="R109" s="5" t="str">
        <f t="shared" si="12"/>
        <v>7-2024-06-30</v>
      </c>
    </row>
    <row r="110" spans="1:18" hidden="1" x14ac:dyDescent="0.3">
      <c r="A110" s="35">
        <v>7</v>
      </c>
      <c r="B110" s="13" t="s">
        <v>35</v>
      </c>
      <c r="C110" s="5" t="s">
        <v>34</v>
      </c>
      <c r="D110" s="13" t="s">
        <v>21</v>
      </c>
      <c r="E110" s="13" t="s">
        <v>22</v>
      </c>
      <c r="F110" s="14">
        <v>45504</v>
      </c>
      <c r="G110" s="55">
        <f t="shared" si="13"/>
        <v>2024</v>
      </c>
      <c r="H110" s="55" t="str">
        <f t="shared" si="14"/>
        <v>Julio</v>
      </c>
      <c r="I110" s="90" t="str">
        <f t="shared" si="15"/>
        <v>2024-2</v>
      </c>
      <c r="J110" s="13">
        <v>100</v>
      </c>
      <c r="K110" s="13">
        <v>91</v>
      </c>
      <c r="L110" s="15">
        <f t="shared" si="18"/>
        <v>0.91</v>
      </c>
      <c r="M110" s="15">
        <f t="shared" si="19"/>
        <v>0.91</v>
      </c>
      <c r="N110" s="13" t="s">
        <v>23</v>
      </c>
      <c r="O110" s="13" t="s">
        <v>23</v>
      </c>
      <c r="P110" s="16">
        <v>0</v>
      </c>
      <c r="Q110" s="16">
        <v>0</v>
      </c>
      <c r="R110" s="5" t="str">
        <f t="shared" si="12"/>
        <v>7-2024-07-31</v>
      </c>
    </row>
    <row r="111" spans="1:18" hidden="1" x14ac:dyDescent="0.3">
      <c r="A111" s="35">
        <v>7</v>
      </c>
      <c r="B111" s="13" t="s">
        <v>35</v>
      </c>
      <c r="C111" s="5" t="s">
        <v>34</v>
      </c>
      <c r="D111" s="13" t="s">
        <v>21</v>
      </c>
      <c r="E111" s="13" t="s">
        <v>22</v>
      </c>
      <c r="F111" s="14">
        <v>45535</v>
      </c>
      <c r="G111" s="55">
        <f t="shared" si="13"/>
        <v>2024</v>
      </c>
      <c r="H111" s="55" t="str">
        <f t="shared" si="14"/>
        <v>Agosto</v>
      </c>
      <c r="I111" s="90" t="str">
        <f t="shared" si="15"/>
        <v>2024-2</v>
      </c>
      <c r="J111" s="13">
        <v>100</v>
      </c>
      <c r="K111" s="13">
        <v>95</v>
      </c>
      <c r="L111" s="15">
        <f t="shared" si="18"/>
        <v>0.95</v>
      </c>
      <c r="M111" s="15">
        <f t="shared" si="19"/>
        <v>0.95</v>
      </c>
      <c r="N111" s="13" t="s">
        <v>23</v>
      </c>
      <c r="O111" s="13" t="s">
        <v>23</v>
      </c>
      <c r="P111" s="16">
        <v>0</v>
      </c>
      <c r="Q111" s="16">
        <v>0</v>
      </c>
      <c r="R111" s="5" t="str">
        <f t="shared" si="12"/>
        <v>7-2024-08-31</v>
      </c>
    </row>
    <row r="112" spans="1:18" hidden="1" x14ac:dyDescent="0.3">
      <c r="A112" s="35">
        <v>7</v>
      </c>
      <c r="B112" s="13" t="s">
        <v>35</v>
      </c>
      <c r="C112" s="5" t="s">
        <v>34</v>
      </c>
      <c r="D112" s="13" t="s">
        <v>21</v>
      </c>
      <c r="E112" s="13" t="s">
        <v>22</v>
      </c>
      <c r="F112" s="14">
        <v>45565</v>
      </c>
      <c r="G112" s="55">
        <f t="shared" si="13"/>
        <v>2024</v>
      </c>
      <c r="H112" s="55" t="str">
        <f t="shared" si="14"/>
        <v>Septiembre</v>
      </c>
      <c r="I112" s="90" t="str">
        <f t="shared" si="15"/>
        <v>2024-2</v>
      </c>
      <c r="J112" s="13">
        <v>100</v>
      </c>
      <c r="K112" s="13">
        <v>95</v>
      </c>
      <c r="L112" s="15">
        <f t="shared" si="18"/>
        <v>0.95</v>
      </c>
      <c r="M112" s="15">
        <f t="shared" si="19"/>
        <v>0.95</v>
      </c>
      <c r="N112" s="13" t="s">
        <v>23</v>
      </c>
      <c r="O112" s="13" t="s">
        <v>23</v>
      </c>
      <c r="P112" s="16">
        <v>0</v>
      </c>
      <c r="Q112" s="16">
        <v>0</v>
      </c>
      <c r="R112" s="5" t="str">
        <f t="shared" si="12"/>
        <v>7-2024-09-30</v>
      </c>
    </row>
    <row r="113" spans="1:18" hidden="1" x14ac:dyDescent="0.3">
      <c r="A113" s="35">
        <v>7</v>
      </c>
      <c r="B113" s="13" t="s">
        <v>35</v>
      </c>
      <c r="C113" s="5" t="s">
        <v>34</v>
      </c>
      <c r="D113" s="13" t="s">
        <v>21</v>
      </c>
      <c r="E113" s="13" t="s">
        <v>22</v>
      </c>
      <c r="F113" s="14">
        <v>45596</v>
      </c>
      <c r="G113" s="55">
        <f t="shared" si="13"/>
        <v>2024</v>
      </c>
      <c r="H113" s="55" t="str">
        <f t="shared" si="14"/>
        <v>Octubre</v>
      </c>
      <c r="I113" s="90" t="str">
        <f t="shared" si="15"/>
        <v>2024-2</v>
      </c>
      <c r="J113" s="13">
        <v>100</v>
      </c>
      <c r="K113" s="13">
        <v>99</v>
      </c>
      <c r="L113" s="15">
        <f t="shared" si="18"/>
        <v>0.99</v>
      </c>
      <c r="M113" s="15">
        <f t="shared" si="19"/>
        <v>0.99</v>
      </c>
      <c r="N113" s="13" t="s">
        <v>23</v>
      </c>
      <c r="O113" s="13" t="s">
        <v>23</v>
      </c>
      <c r="P113" s="16">
        <v>0</v>
      </c>
      <c r="Q113" s="16">
        <v>0</v>
      </c>
      <c r="R113" s="5" t="str">
        <f t="shared" si="12"/>
        <v>7-2024-10-31</v>
      </c>
    </row>
    <row r="114" spans="1:18" hidden="1" x14ac:dyDescent="0.3">
      <c r="A114" s="35">
        <v>7</v>
      </c>
      <c r="B114" s="13" t="s">
        <v>35</v>
      </c>
      <c r="C114" s="5" t="s">
        <v>34</v>
      </c>
      <c r="D114" s="13" t="s">
        <v>21</v>
      </c>
      <c r="E114" s="13" t="s">
        <v>22</v>
      </c>
      <c r="F114" s="14">
        <v>45626</v>
      </c>
      <c r="G114" s="55">
        <f t="shared" si="13"/>
        <v>2024</v>
      </c>
      <c r="H114" s="55" t="str">
        <f t="shared" si="14"/>
        <v>Noviembre</v>
      </c>
      <c r="I114" s="90" t="str">
        <f t="shared" si="15"/>
        <v>2024-2</v>
      </c>
      <c r="J114" s="13">
        <v>100</v>
      </c>
      <c r="K114" s="13">
        <v>99</v>
      </c>
      <c r="L114" s="15">
        <f t="shared" si="18"/>
        <v>0.99</v>
      </c>
      <c r="M114" s="15">
        <f t="shared" si="19"/>
        <v>0.99</v>
      </c>
      <c r="N114" s="13" t="s">
        <v>23</v>
      </c>
      <c r="O114" s="13" t="s">
        <v>23</v>
      </c>
      <c r="P114" s="16">
        <v>0</v>
      </c>
      <c r="Q114" s="16">
        <v>0</v>
      </c>
      <c r="R114" s="5" t="str">
        <f t="shared" si="12"/>
        <v>7-2024-11-30</v>
      </c>
    </row>
    <row r="115" spans="1:18" hidden="1" x14ac:dyDescent="0.3">
      <c r="A115" s="35">
        <v>7</v>
      </c>
      <c r="B115" s="13" t="s">
        <v>35</v>
      </c>
      <c r="C115" s="5" t="s">
        <v>34</v>
      </c>
      <c r="D115" s="13" t="s">
        <v>21</v>
      </c>
      <c r="E115" s="13" t="s">
        <v>22</v>
      </c>
      <c r="F115" s="14">
        <v>45657</v>
      </c>
      <c r="G115" s="55">
        <f t="shared" si="13"/>
        <v>2024</v>
      </c>
      <c r="H115" s="55" t="str">
        <f t="shared" si="14"/>
        <v>Diciembre</v>
      </c>
      <c r="I115" s="90" t="str">
        <f t="shared" si="15"/>
        <v>2024-2</v>
      </c>
      <c r="J115" s="13">
        <v>100</v>
      </c>
      <c r="K115" s="13">
        <v>100</v>
      </c>
      <c r="L115" s="15">
        <f t="shared" si="18"/>
        <v>1</v>
      </c>
      <c r="M115" s="15">
        <f t="shared" si="19"/>
        <v>1</v>
      </c>
      <c r="N115" s="13" t="s">
        <v>23</v>
      </c>
      <c r="O115" s="13" t="s">
        <v>23</v>
      </c>
      <c r="P115" s="16">
        <v>0</v>
      </c>
      <c r="Q115" s="16">
        <v>0</v>
      </c>
      <c r="R115" s="5" t="str">
        <f t="shared" si="12"/>
        <v>7-2024-12-31</v>
      </c>
    </row>
    <row r="116" spans="1:18" hidden="1" x14ac:dyDescent="0.3">
      <c r="A116" s="35">
        <v>8</v>
      </c>
      <c r="B116" s="13" t="s">
        <v>36</v>
      </c>
      <c r="C116" s="13" t="s">
        <v>20</v>
      </c>
      <c r="D116" s="13" t="s">
        <v>21</v>
      </c>
      <c r="E116" s="13" t="s">
        <v>22</v>
      </c>
      <c r="F116" s="14">
        <v>44957</v>
      </c>
      <c r="G116" s="55">
        <f t="shared" si="13"/>
        <v>2023</v>
      </c>
      <c r="H116" s="55" t="str">
        <f t="shared" si="14"/>
        <v>Enero</v>
      </c>
      <c r="I116" s="90" t="str">
        <f t="shared" si="15"/>
        <v>2023-1</v>
      </c>
      <c r="J116" s="13">
        <v>21</v>
      </c>
      <c r="K116" s="13">
        <v>21</v>
      </c>
      <c r="L116" s="15">
        <f t="shared" si="18"/>
        <v>1</v>
      </c>
      <c r="M116" s="15">
        <f t="shared" si="19"/>
        <v>1</v>
      </c>
      <c r="N116" s="13" t="s">
        <v>23</v>
      </c>
      <c r="O116" s="13" t="s">
        <v>23</v>
      </c>
      <c r="P116" s="16">
        <v>0</v>
      </c>
      <c r="Q116" s="16">
        <v>0</v>
      </c>
      <c r="R116" s="5" t="str">
        <f t="shared" si="12"/>
        <v>8-2023-01-31</v>
      </c>
    </row>
    <row r="117" spans="1:18" hidden="1" x14ac:dyDescent="0.3">
      <c r="A117" s="35">
        <v>8</v>
      </c>
      <c r="B117" s="13" t="s">
        <v>36</v>
      </c>
      <c r="C117" s="13" t="s">
        <v>20</v>
      </c>
      <c r="D117" s="13" t="s">
        <v>21</v>
      </c>
      <c r="E117" s="13" t="s">
        <v>22</v>
      </c>
      <c r="F117" s="14">
        <v>44985</v>
      </c>
      <c r="G117" s="55">
        <f t="shared" si="13"/>
        <v>2023</v>
      </c>
      <c r="H117" s="55" t="str">
        <f t="shared" si="14"/>
        <v>Febrero</v>
      </c>
      <c r="I117" s="90" t="str">
        <f t="shared" si="15"/>
        <v>2023-1</v>
      </c>
      <c r="J117" s="13">
        <v>29</v>
      </c>
      <c r="K117" s="13">
        <v>27</v>
      </c>
      <c r="L117" s="15">
        <f t="shared" si="18"/>
        <v>0.93103448275862066</v>
      </c>
      <c r="M117" s="15">
        <f t="shared" si="19"/>
        <v>0.93103448275862066</v>
      </c>
      <c r="N117" s="13" t="s">
        <v>23</v>
      </c>
      <c r="O117" s="13" t="s">
        <v>23</v>
      </c>
      <c r="P117" s="16">
        <v>0</v>
      </c>
      <c r="Q117" s="16">
        <v>0</v>
      </c>
      <c r="R117" s="5" t="str">
        <f t="shared" si="12"/>
        <v>8-2023-02-28</v>
      </c>
    </row>
    <row r="118" spans="1:18" hidden="1" x14ac:dyDescent="0.3">
      <c r="A118" s="35">
        <v>8</v>
      </c>
      <c r="B118" s="13" t="s">
        <v>36</v>
      </c>
      <c r="C118" s="13" t="s">
        <v>20</v>
      </c>
      <c r="D118" s="13" t="s">
        <v>21</v>
      </c>
      <c r="E118" s="13" t="s">
        <v>22</v>
      </c>
      <c r="F118" s="14">
        <v>45016</v>
      </c>
      <c r="G118" s="55">
        <f t="shared" si="13"/>
        <v>2023</v>
      </c>
      <c r="H118" s="55" t="str">
        <f t="shared" si="14"/>
        <v>Marzo</v>
      </c>
      <c r="I118" s="90" t="str">
        <f t="shared" si="15"/>
        <v>2023-1</v>
      </c>
      <c r="J118" s="13">
        <v>38</v>
      </c>
      <c r="K118" s="13">
        <v>35</v>
      </c>
      <c r="L118" s="15">
        <f t="shared" si="18"/>
        <v>0.92105263157894735</v>
      </c>
      <c r="M118" s="15">
        <f t="shared" si="19"/>
        <v>0.92105263157894735</v>
      </c>
      <c r="N118" s="13" t="s">
        <v>23</v>
      </c>
      <c r="O118" s="13" t="s">
        <v>23</v>
      </c>
      <c r="P118" s="16">
        <v>0</v>
      </c>
      <c r="Q118" s="16">
        <v>0</v>
      </c>
      <c r="R118" s="5" t="str">
        <f t="shared" si="12"/>
        <v>8-2023-03-31</v>
      </c>
    </row>
    <row r="119" spans="1:18" hidden="1" x14ac:dyDescent="0.3">
      <c r="A119" s="35">
        <v>8</v>
      </c>
      <c r="B119" s="13" t="s">
        <v>36</v>
      </c>
      <c r="C119" s="13" t="s">
        <v>20</v>
      </c>
      <c r="D119" s="13" t="s">
        <v>21</v>
      </c>
      <c r="E119" s="13" t="s">
        <v>22</v>
      </c>
      <c r="F119" s="14">
        <v>45046</v>
      </c>
      <c r="G119" s="55">
        <f t="shared" si="13"/>
        <v>2023</v>
      </c>
      <c r="H119" s="55" t="str">
        <f t="shared" si="14"/>
        <v>Abril</v>
      </c>
      <c r="I119" s="90" t="str">
        <f t="shared" si="15"/>
        <v>2023-1</v>
      </c>
      <c r="J119" s="13">
        <v>46</v>
      </c>
      <c r="K119" s="13">
        <v>44</v>
      </c>
      <c r="L119" s="15">
        <f t="shared" si="18"/>
        <v>0.95652173913043481</v>
      </c>
      <c r="M119" s="15">
        <f t="shared" si="19"/>
        <v>0.95652173913043481</v>
      </c>
      <c r="N119" s="13" t="s">
        <v>23</v>
      </c>
      <c r="O119" s="13" t="s">
        <v>23</v>
      </c>
      <c r="P119" s="16">
        <v>0</v>
      </c>
      <c r="Q119" s="16">
        <v>0</v>
      </c>
      <c r="R119" s="5" t="str">
        <f t="shared" si="12"/>
        <v>8-2023-04-30</v>
      </c>
    </row>
    <row r="120" spans="1:18" hidden="1" x14ac:dyDescent="0.3">
      <c r="A120" s="35">
        <v>8</v>
      </c>
      <c r="B120" s="13" t="s">
        <v>36</v>
      </c>
      <c r="C120" s="13" t="s">
        <v>20</v>
      </c>
      <c r="D120" s="13" t="s">
        <v>21</v>
      </c>
      <c r="E120" s="13" t="s">
        <v>22</v>
      </c>
      <c r="F120" s="14">
        <v>45077</v>
      </c>
      <c r="G120" s="55">
        <f t="shared" si="13"/>
        <v>2023</v>
      </c>
      <c r="H120" s="55" t="str">
        <f t="shared" si="14"/>
        <v>Mayo</v>
      </c>
      <c r="I120" s="90" t="str">
        <f t="shared" si="15"/>
        <v>2023-1</v>
      </c>
      <c r="J120" s="13">
        <v>57</v>
      </c>
      <c r="K120" s="13">
        <v>58</v>
      </c>
      <c r="L120" s="15">
        <f t="shared" si="18"/>
        <v>1.0175438596491229</v>
      </c>
      <c r="M120" s="15">
        <f t="shared" si="19"/>
        <v>1.0175438596491229</v>
      </c>
      <c r="N120" s="13" t="s">
        <v>23</v>
      </c>
      <c r="O120" s="13" t="s">
        <v>23</v>
      </c>
      <c r="P120" s="16">
        <v>0</v>
      </c>
      <c r="Q120" s="16">
        <v>0</v>
      </c>
      <c r="R120" s="5" t="str">
        <f t="shared" si="12"/>
        <v>8-2023-05-31</v>
      </c>
    </row>
    <row r="121" spans="1:18" hidden="1" x14ac:dyDescent="0.3">
      <c r="A121" s="35">
        <v>8</v>
      </c>
      <c r="B121" s="13" t="s">
        <v>36</v>
      </c>
      <c r="C121" s="13" t="s">
        <v>20</v>
      </c>
      <c r="D121" s="13" t="s">
        <v>21</v>
      </c>
      <c r="E121" s="13" t="s">
        <v>22</v>
      </c>
      <c r="F121" s="14">
        <v>45107</v>
      </c>
      <c r="G121" s="55">
        <f t="shared" si="13"/>
        <v>2023</v>
      </c>
      <c r="H121" s="55" t="str">
        <f t="shared" si="14"/>
        <v>Junio</v>
      </c>
      <c r="I121" s="90" t="str">
        <f t="shared" si="15"/>
        <v>2023-1</v>
      </c>
      <c r="J121" s="13">
        <v>65</v>
      </c>
      <c r="K121" s="13">
        <v>75</v>
      </c>
      <c r="L121" s="15">
        <f t="shared" si="18"/>
        <v>1.1538461538461537</v>
      </c>
      <c r="M121" s="15">
        <f t="shared" si="19"/>
        <v>1.1538461538461537</v>
      </c>
      <c r="N121" s="13" t="s">
        <v>23</v>
      </c>
      <c r="O121" s="13" t="s">
        <v>23</v>
      </c>
      <c r="P121" s="16">
        <v>0</v>
      </c>
      <c r="Q121" s="16">
        <v>0</v>
      </c>
      <c r="R121" s="5" t="str">
        <f t="shared" si="12"/>
        <v>8-2023-06-30</v>
      </c>
    </row>
    <row r="122" spans="1:18" hidden="1" x14ac:dyDescent="0.3">
      <c r="A122" s="35">
        <v>8</v>
      </c>
      <c r="B122" s="13" t="s">
        <v>36</v>
      </c>
      <c r="C122" s="13" t="s">
        <v>20</v>
      </c>
      <c r="D122" s="13" t="s">
        <v>21</v>
      </c>
      <c r="E122" s="13" t="s">
        <v>22</v>
      </c>
      <c r="F122" s="14">
        <v>45138</v>
      </c>
      <c r="G122" s="55">
        <f t="shared" si="13"/>
        <v>2023</v>
      </c>
      <c r="H122" s="55" t="str">
        <f t="shared" si="14"/>
        <v>Julio</v>
      </c>
      <c r="I122" s="90" t="str">
        <f t="shared" si="15"/>
        <v>2023-2</v>
      </c>
      <c r="J122" s="13">
        <v>78</v>
      </c>
      <c r="K122" s="13">
        <v>74</v>
      </c>
      <c r="L122" s="15">
        <f t="shared" si="18"/>
        <v>0.94871794871794868</v>
      </c>
      <c r="M122" s="15">
        <f t="shared" si="19"/>
        <v>0.94871794871794868</v>
      </c>
      <c r="N122" s="13" t="s">
        <v>23</v>
      </c>
      <c r="O122" s="13" t="s">
        <v>23</v>
      </c>
      <c r="P122" s="16">
        <v>0</v>
      </c>
      <c r="Q122" s="16">
        <v>0</v>
      </c>
      <c r="R122" s="5" t="str">
        <f t="shared" si="12"/>
        <v>8-2023-07-31</v>
      </c>
    </row>
    <row r="123" spans="1:18" hidden="1" x14ac:dyDescent="0.3">
      <c r="A123" s="35">
        <v>8</v>
      </c>
      <c r="B123" s="13" t="s">
        <v>36</v>
      </c>
      <c r="C123" s="13" t="s">
        <v>20</v>
      </c>
      <c r="D123" s="13" t="s">
        <v>21</v>
      </c>
      <c r="E123" s="13" t="s">
        <v>22</v>
      </c>
      <c r="F123" s="14">
        <v>45169</v>
      </c>
      <c r="G123" s="55">
        <f t="shared" si="13"/>
        <v>2023</v>
      </c>
      <c r="H123" s="55" t="str">
        <f t="shared" si="14"/>
        <v>Agosto</v>
      </c>
      <c r="I123" s="90" t="str">
        <f t="shared" si="15"/>
        <v>2023-2</v>
      </c>
      <c r="J123" s="13">
        <v>78</v>
      </c>
      <c r="K123" s="13">
        <v>78</v>
      </c>
      <c r="L123" s="15">
        <f t="shared" si="18"/>
        <v>1</v>
      </c>
      <c r="M123" s="15">
        <f t="shared" si="19"/>
        <v>1</v>
      </c>
      <c r="N123" s="13" t="s">
        <v>23</v>
      </c>
      <c r="O123" s="13" t="s">
        <v>23</v>
      </c>
      <c r="P123" s="16">
        <v>0</v>
      </c>
      <c r="Q123" s="16">
        <v>0</v>
      </c>
      <c r="R123" s="5" t="str">
        <f t="shared" si="12"/>
        <v>8-2023-08-31</v>
      </c>
    </row>
    <row r="124" spans="1:18" hidden="1" x14ac:dyDescent="0.3">
      <c r="A124" s="35">
        <v>8</v>
      </c>
      <c r="B124" s="13" t="s">
        <v>36</v>
      </c>
      <c r="C124" s="13" t="s">
        <v>20</v>
      </c>
      <c r="D124" s="13" t="s">
        <v>21</v>
      </c>
      <c r="E124" s="13" t="s">
        <v>22</v>
      </c>
      <c r="F124" s="14">
        <v>45199</v>
      </c>
      <c r="G124" s="55">
        <f t="shared" si="13"/>
        <v>2023</v>
      </c>
      <c r="H124" s="55" t="str">
        <f t="shared" si="14"/>
        <v>Septiembre</v>
      </c>
      <c r="I124" s="90" t="str">
        <f t="shared" si="15"/>
        <v>2023-2</v>
      </c>
      <c r="J124" s="13">
        <v>83</v>
      </c>
      <c r="K124" s="13">
        <v>81</v>
      </c>
      <c r="L124" s="15">
        <f t="shared" si="18"/>
        <v>0.97590361445783136</v>
      </c>
      <c r="M124" s="15">
        <f t="shared" si="19"/>
        <v>0.97590361445783136</v>
      </c>
      <c r="N124" s="13" t="s">
        <v>23</v>
      </c>
      <c r="O124" s="13" t="s">
        <v>23</v>
      </c>
      <c r="P124" s="16">
        <v>0</v>
      </c>
      <c r="Q124" s="16">
        <v>0</v>
      </c>
      <c r="R124" s="5" t="str">
        <f t="shared" si="12"/>
        <v>8-2023-09-30</v>
      </c>
    </row>
    <row r="125" spans="1:18" hidden="1" x14ac:dyDescent="0.3">
      <c r="A125" s="35">
        <v>8</v>
      </c>
      <c r="B125" s="13" t="s">
        <v>36</v>
      </c>
      <c r="C125" s="13" t="s">
        <v>20</v>
      </c>
      <c r="D125" s="13" t="s">
        <v>21</v>
      </c>
      <c r="E125" s="13" t="s">
        <v>22</v>
      </c>
      <c r="F125" s="14">
        <v>45230</v>
      </c>
      <c r="G125" s="55">
        <f t="shared" si="13"/>
        <v>2023</v>
      </c>
      <c r="H125" s="55" t="str">
        <f t="shared" si="14"/>
        <v>Octubre</v>
      </c>
      <c r="I125" s="90" t="str">
        <f t="shared" si="15"/>
        <v>2023-2</v>
      </c>
      <c r="J125" s="13">
        <v>94</v>
      </c>
      <c r="K125" s="13">
        <v>90</v>
      </c>
      <c r="L125" s="15">
        <f t="shared" si="18"/>
        <v>0.95744680851063835</v>
      </c>
      <c r="M125" s="15">
        <f t="shared" si="19"/>
        <v>0.95744680851063835</v>
      </c>
      <c r="N125" s="13" t="s">
        <v>23</v>
      </c>
      <c r="O125" s="13" t="s">
        <v>23</v>
      </c>
      <c r="P125" s="16">
        <v>0</v>
      </c>
      <c r="Q125" s="16">
        <v>0</v>
      </c>
      <c r="R125" s="5" t="str">
        <f t="shared" si="12"/>
        <v>8-2023-10-31</v>
      </c>
    </row>
    <row r="126" spans="1:18" hidden="1" x14ac:dyDescent="0.3">
      <c r="A126" s="35">
        <v>8</v>
      </c>
      <c r="B126" s="13" t="s">
        <v>36</v>
      </c>
      <c r="C126" s="13" t="s">
        <v>20</v>
      </c>
      <c r="D126" s="13" t="s">
        <v>21</v>
      </c>
      <c r="E126" s="13" t="s">
        <v>22</v>
      </c>
      <c r="F126" s="14">
        <v>45260</v>
      </c>
      <c r="G126" s="55">
        <f t="shared" si="13"/>
        <v>2023</v>
      </c>
      <c r="H126" s="55" t="str">
        <f t="shared" si="14"/>
        <v>Noviembre</v>
      </c>
      <c r="I126" s="90" t="str">
        <f t="shared" si="15"/>
        <v>2023-2</v>
      </c>
      <c r="J126" s="13">
        <v>99</v>
      </c>
      <c r="K126" s="13">
        <v>99</v>
      </c>
      <c r="L126" s="15">
        <f t="shared" si="18"/>
        <v>1</v>
      </c>
      <c r="M126" s="15">
        <f t="shared" si="19"/>
        <v>1</v>
      </c>
      <c r="N126" s="13" t="s">
        <v>23</v>
      </c>
      <c r="O126" s="13" t="s">
        <v>23</v>
      </c>
      <c r="P126" s="16">
        <v>0</v>
      </c>
      <c r="Q126" s="16">
        <v>0</v>
      </c>
      <c r="R126" s="5" t="str">
        <f t="shared" si="12"/>
        <v>8-2023-11-30</v>
      </c>
    </row>
    <row r="127" spans="1:18" hidden="1" x14ac:dyDescent="0.3">
      <c r="A127" s="35">
        <v>8</v>
      </c>
      <c r="B127" s="13" t="s">
        <v>36</v>
      </c>
      <c r="C127" s="13" t="s">
        <v>20</v>
      </c>
      <c r="D127" s="13" t="s">
        <v>21</v>
      </c>
      <c r="E127" s="13" t="s">
        <v>22</v>
      </c>
      <c r="F127" s="14">
        <v>45291</v>
      </c>
      <c r="G127" s="55">
        <f t="shared" si="13"/>
        <v>2023</v>
      </c>
      <c r="H127" s="55" t="str">
        <f t="shared" si="14"/>
        <v>Diciembre</v>
      </c>
      <c r="I127" s="90" t="str">
        <f t="shared" si="15"/>
        <v>2023-2</v>
      </c>
      <c r="J127" s="13">
        <v>100</v>
      </c>
      <c r="K127" s="13">
        <v>100</v>
      </c>
      <c r="L127" s="15">
        <f t="shared" si="18"/>
        <v>1</v>
      </c>
      <c r="M127" s="15">
        <f t="shared" si="19"/>
        <v>1</v>
      </c>
      <c r="N127" s="13" t="s">
        <v>23</v>
      </c>
      <c r="O127" s="13" t="s">
        <v>23</v>
      </c>
      <c r="P127" s="16">
        <v>0</v>
      </c>
      <c r="Q127" s="16">
        <v>0</v>
      </c>
      <c r="R127" s="5" t="str">
        <f t="shared" si="12"/>
        <v>8-2023-12-31</v>
      </c>
    </row>
    <row r="128" spans="1:18" hidden="1" x14ac:dyDescent="0.3">
      <c r="A128" s="35">
        <v>9</v>
      </c>
      <c r="B128" s="13" t="s">
        <v>37</v>
      </c>
      <c r="C128" s="5" t="s">
        <v>34</v>
      </c>
      <c r="D128" s="13" t="s">
        <v>21</v>
      </c>
      <c r="E128" s="13" t="s">
        <v>22</v>
      </c>
      <c r="F128" s="14">
        <v>45046</v>
      </c>
      <c r="G128" s="55">
        <f t="shared" si="13"/>
        <v>2023</v>
      </c>
      <c r="H128" s="55" t="str">
        <f t="shared" si="14"/>
        <v>Abril</v>
      </c>
      <c r="I128" s="90" t="str">
        <f t="shared" si="15"/>
        <v>2023-1</v>
      </c>
      <c r="J128" s="13">
        <v>18</v>
      </c>
      <c r="K128" s="13">
        <v>13</v>
      </c>
      <c r="L128" s="15">
        <f t="shared" si="18"/>
        <v>0.72222222222222221</v>
      </c>
      <c r="M128" s="15">
        <f t="shared" si="19"/>
        <v>0.72222222222222221</v>
      </c>
      <c r="N128" s="13" t="s">
        <v>23</v>
      </c>
      <c r="O128" s="13" t="s">
        <v>23</v>
      </c>
      <c r="P128" s="16">
        <v>0</v>
      </c>
      <c r="Q128" s="16">
        <v>0</v>
      </c>
      <c r="R128" s="5" t="str">
        <f t="shared" si="12"/>
        <v>9-2023-04-30</v>
      </c>
    </row>
    <row r="129" spans="1:18" hidden="1" x14ac:dyDescent="0.3">
      <c r="A129" s="35">
        <v>9</v>
      </c>
      <c r="B129" s="13" t="s">
        <v>37</v>
      </c>
      <c r="C129" s="5" t="s">
        <v>34</v>
      </c>
      <c r="D129" s="13" t="s">
        <v>21</v>
      </c>
      <c r="E129" s="13" t="s">
        <v>22</v>
      </c>
      <c r="F129" s="14">
        <v>45077</v>
      </c>
      <c r="G129" s="55">
        <f t="shared" si="13"/>
        <v>2023</v>
      </c>
      <c r="H129" s="55" t="str">
        <f t="shared" si="14"/>
        <v>Mayo</v>
      </c>
      <c r="I129" s="90" t="str">
        <f t="shared" si="15"/>
        <v>2023-1</v>
      </c>
      <c r="J129" s="13">
        <v>30</v>
      </c>
      <c r="K129" s="13">
        <v>17</v>
      </c>
      <c r="L129" s="15">
        <f t="shared" si="18"/>
        <v>0.56666666666666665</v>
      </c>
      <c r="M129" s="15">
        <f t="shared" si="19"/>
        <v>0.56666666666666665</v>
      </c>
      <c r="N129" s="13" t="s">
        <v>23</v>
      </c>
      <c r="O129" s="13" t="s">
        <v>23</v>
      </c>
      <c r="P129" s="16">
        <v>0</v>
      </c>
      <c r="Q129" s="16">
        <v>0</v>
      </c>
      <c r="R129" s="5" t="str">
        <f t="shared" si="12"/>
        <v>9-2023-05-31</v>
      </c>
    </row>
    <row r="130" spans="1:18" hidden="1" x14ac:dyDescent="0.3">
      <c r="A130" s="35">
        <v>9</v>
      </c>
      <c r="B130" s="13" t="s">
        <v>37</v>
      </c>
      <c r="C130" s="5" t="s">
        <v>34</v>
      </c>
      <c r="D130" s="13" t="s">
        <v>21</v>
      </c>
      <c r="E130" s="13" t="s">
        <v>22</v>
      </c>
      <c r="F130" s="14">
        <v>45107</v>
      </c>
      <c r="G130" s="55">
        <f t="shared" si="13"/>
        <v>2023</v>
      </c>
      <c r="H130" s="55" t="str">
        <f t="shared" si="14"/>
        <v>Junio</v>
      </c>
      <c r="I130" s="90" t="str">
        <f t="shared" si="15"/>
        <v>2023-1</v>
      </c>
      <c r="J130" s="13">
        <v>50</v>
      </c>
      <c r="K130" s="13">
        <v>36</v>
      </c>
      <c r="L130" s="15">
        <f t="shared" si="18"/>
        <v>0.72</v>
      </c>
      <c r="M130" s="15">
        <f t="shared" si="19"/>
        <v>0.72</v>
      </c>
      <c r="N130" s="13" t="s">
        <v>23</v>
      </c>
      <c r="O130" s="13" t="s">
        <v>23</v>
      </c>
      <c r="P130" s="16">
        <v>0</v>
      </c>
      <c r="Q130" s="16">
        <v>0</v>
      </c>
      <c r="R130" s="5" t="str">
        <f t="shared" ref="R130:R193" si="20">A130&amp;"-"&amp;YEAR(F130)&amp;"-"&amp;IF(LEN(MONTH(F130))=1,"0"&amp;MONTH(F130),MONTH(F130))&amp;"-"&amp;DAY(F130)</f>
        <v>9-2023-06-30</v>
      </c>
    </row>
    <row r="131" spans="1:18" hidden="1" x14ac:dyDescent="0.3">
      <c r="A131" s="35">
        <v>9</v>
      </c>
      <c r="B131" s="13" t="s">
        <v>37</v>
      </c>
      <c r="C131" s="5" t="s">
        <v>34</v>
      </c>
      <c r="D131" s="13" t="s">
        <v>21</v>
      </c>
      <c r="E131" s="13" t="s">
        <v>22</v>
      </c>
      <c r="F131" s="14">
        <v>45138</v>
      </c>
      <c r="G131" s="55">
        <f t="shared" ref="G131:G194" si="21">YEAR(F131)</f>
        <v>2023</v>
      </c>
      <c r="H131" s="55" t="str">
        <f t="shared" ref="H131:H194" si="22">PROPER(TEXT(F131,"mmmm"))</f>
        <v>Julio</v>
      </c>
      <c r="I131" s="90" t="str">
        <f t="shared" ref="I131:I194" si="23">IF(OR(H131="Enero",H131="Febrero",H131="Marzo",H131="Abril",H131="Mayo",H131="Junio"),G131&amp;"-1",IF(OR(H131="Julio",H131="Agosto",H131="Septiembre",H131="Octubre",H131="Noviembre",H131="Diciembre"),G131&amp;"-2"))</f>
        <v>2023-2</v>
      </c>
      <c r="J131" s="13">
        <v>44</v>
      </c>
      <c r="K131" s="13">
        <v>40</v>
      </c>
      <c r="L131" s="15">
        <f t="shared" si="18"/>
        <v>0.90909090909090906</v>
      </c>
      <c r="M131" s="15">
        <f t="shared" si="19"/>
        <v>0.90909090909090906</v>
      </c>
      <c r="N131" s="13" t="s">
        <v>23</v>
      </c>
      <c r="O131" s="13" t="s">
        <v>23</v>
      </c>
      <c r="P131" s="16">
        <v>0</v>
      </c>
      <c r="Q131" s="16">
        <v>0</v>
      </c>
      <c r="R131" s="5" t="str">
        <f t="shared" si="20"/>
        <v>9-2023-07-31</v>
      </c>
    </row>
    <row r="132" spans="1:18" hidden="1" x14ac:dyDescent="0.3">
      <c r="A132" s="35">
        <v>9</v>
      </c>
      <c r="B132" s="13" t="s">
        <v>37</v>
      </c>
      <c r="C132" s="5" t="s">
        <v>34</v>
      </c>
      <c r="D132" s="13" t="s">
        <v>21</v>
      </c>
      <c r="E132" s="13" t="s">
        <v>22</v>
      </c>
      <c r="F132" s="14">
        <v>45169</v>
      </c>
      <c r="G132" s="55">
        <f t="shared" si="21"/>
        <v>2023</v>
      </c>
      <c r="H132" s="55" t="str">
        <f t="shared" si="22"/>
        <v>Agosto</v>
      </c>
      <c r="I132" s="90" t="str">
        <f t="shared" si="23"/>
        <v>2023-2</v>
      </c>
      <c r="J132" s="13">
        <v>71</v>
      </c>
      <c r="K132" s="13">
        <v>65</v>
      </c>
      <c r="L132" s="15">
        <f t="shared" si="18"/>
        <v>0.91549295774647887</v>
      </c>
      <c r="M132" s="15">
        <f t="shared" si="19"/>
        <v>0.91549295774647887</v>
      </c>
      <c r="N132" s="13" t="s">
        <v>23</v>
      </c>
      <c r="O132" s="13" t="s">
        <v>23</v>
      </c>
      <c r="P132" s="16">
        <v>0</v>
      </c>
      <c r="Q132" s="16">
        <v>0</v>
      </c>
      <c r="R132" s="5" t="str">
        <f t="shared" si="20"/>
        <v>9-2023-08-31</v>
      </c>
    </row>
    <row r="133" spans="1:18" hidden="1" x14ac:dyDescent="0.3">
      <c r="A133" s="35">
        <v>9</v>
      </c>
      <c r="B133" s="13" t="s">
        <v>37</v>
      </c>
      <c r="C133" s="5" t="s">
        <v>34</v>
      </c>
      <c r="D133" s="13" t="s">
        <v>21</v>
      </c>
      <c r="E133" s="13" t="s">
        <v>22</v>
      </c>
      <c r="F133" s="14">
        <v>45199</v>
      </c>
      <c r="G133" s="55">
        <f t="shared" si="21"/>
        <v>2023</v>
      </c>
      <c r="H133" s="55" t="str">
        <f t="shared" si="22"/>
        <v>Septiembre</v>
      </c>
      <c r="I133" s="90" t="str">
        <f t="shared" si="23"/>
        <v>2023-2</v>
      </c>
      <c r="J133" s="13">
        <v>77</v>
      </c>
      <c r="K133" s="13">
        <v>74</v>
      </c>
      <c r="L133" s="15">
        <f t="shared" si="18"/>
        <v>0.96103896103896103</v>
      </c>
      <c r="M133" s="15">
        <f t="shared" si="19"/>
        <v>0.96103896103896103</v>
      </c>
      <c r="N133" s="13" t="s">
        <v>23</v>
      </c>
      <c r="O133" s="13" t="s">
        <v>23</v>
      </c>
      <c r="P133" s="16">
        <v>0</v>
      </c>
      <c r="Q133" s="16">
        <v>0</v>
      </c>
      <c r="R133" s="5" t="str">
        <f t="shared" si="20"/>
        <v>9-2023-09-30</v>
      </c>
    </row>
    <row r="134" spans="1:18" hidden="1" x14ac:dyDescent="0.3">
      <c r="A134" s="35">
        <v>9</v>
      </c>
      <c r="B134" s="13" t="s">
        <v>37</v>
      </c>
      <c r="C134" s="5" t="s">
        <v>34</v>
      </c>
      <c r="D134" s="13" t="s">
        <v>21</v>
      </c>
      <c r="E134" s="13" t="s">
        <v>22</v>
      </c>
      <c r="F134" s="14">
        <v>45230</v>
      </c>
      <c r="G134" s="55">
        <f t="shared" si="21"/>
        <v>2023</v>
      </c>
      <c r="H134" s="55" t="str">
        <f t="shared" si="22"/>
        <v>Octubre</v>
      </c>
      <c r="I134" s="90" t="str">
        <f t="shared" si="23"/>
        <v>2023-2</v>
      </c>
      <c r="J134" s="13">
        <v>92</v>
      </c>
      <c r="K134" s="13">
        <v>86</v>
      </c>
      <c r="L134" s="15">
        <f t="shared" si="18"/>
        <v>0.93478260869565222</v>
      </c>
      <c r="M134" s="15">
        <f t="shared" si="19"/>
        <v>0.93478260869565222</v>
      </c>
      <c r="N134" s="13" t="s">
        <v>23</v>
      </c>
      <c r="O134" s="13" t="s">
        <v>23</v>
      </c>
      <c r="P134" s="16">
        <v>0</v>
      </c>
      <c r="Q134" s="16">
        <v>0</v>
      </c>
      <c r="R134" s="5" t="str">
        <f t="shared" si="20"/>
        <v>9-2023-10-31</v>
      </c>
    </row>
    <row r="135" spans="1:18" hidden="1" x14ac:dyDescent="0.3">
      <c r="A135" s="35">
        <v>9</v>
      </c>
      <c r="B135" s="13" t="s">
        <v>37</v>
      </c>
      <c r="C135" s="5" t="s">
        <v>34</v>
      </c>
      <c r="D135" s="13" t="s">
        <v>21</v>
      </c>
      <c r="E135" s="13" t="s">
        <v>22</v>
      </c>
      <c r="F135" s="14">
        <v>45260</v>
      </c>
      <c r="G135" s="55">
        <f t="shared" si="21"/>
        <v>2023</v>
      </c>
      <c r="H135" s="55" t="str">
        <f t="shared" si="22"/>
        <v>Noviembre</v>
      </c>
      <c r="I135" s="90" t="str">
        <f t="shared" si="23"/>
        <v>2023-2</v>
      </c>
      <c r="J135" s="13">
        <v>97</v>
      </c>
      <c r="K135" s="13">
        <v>91</v>
      </c>
      <c r="L135" s="15">
        <f t="shared" si="18"/>
        <v>0.93814432989690721</v>
      </c>
      <c r="M135" s="15">
        <f t="shared" si="19"/>
        <v>0.93814432989690721</v>
      </c>
      <c r="N135" s="13" t="s">
        <v>23</v>
      </c>
      <c r="O135" s="13" t="s">
        <v>23</v>
      </c>
      <c r="P135" s="16">
        <v>0</v>
      </c>
      <c r="Q135" s="16">
        <v>0</v>
      </c>
      <c r="R135" s="5" t="str">
        <f t="shared" si="20"/>
        <v>9-2023-11-30</v>
      </c>
    </row>
    <row r="136" spans="1:18" hidden="1" x14ac:dyDescent="0.3">
      <c r="A136" s="35">
        <v>9</v>
      </c>
      <c r="B136" s="13" t="s">
        <v>37</v>
      </c>
      <c r="C136" s="5" t="s">
        <v>34</v>
      </c>
      <c r="D136" s="13" t="s">
        <v>21</v>
      </c>
      <c r="E136" s="13" t="s">
        <v>22</v>
      </c>
      <c r="F136" s="14">
        <v>45291</v>
      </c>
      <c r="G136" s="55">
        <f t="shared" si="21"/>
        <v>2023</v>
      </c>
      <c r="H136" s="55" t="str">
        <f t="shared" si="22"/>
        <v>Diciembre</v>
      </c>
      <c r="I136" s="90" t="str">
        <f t="shared" si="23"/>
        <v>2023-2</v>
      </c>
      <c r="J136" s="13">
        <v>98</v>
      </c>
      <c r="K136" s="13">
        <v>95</v>
      </c>
      <c r="L136" s="15">
        <f t="shared" si="18"/>
        <v>0.96938775510204078</v>
      </c>
      <c r="M136" s="15">
        <f t="shared" si="19"/>
        <v>0.96938775510204078</v>
      </c>
      <c r="N136" s="13" t="s">
        <v>23</v>
      </c>
      <c r="O136" s="13" t="s">
        <v>23</v>
      </c>
      <c r="P136" s="16">
        <v>0</v>
      </c>
      <c r="Q136" s="16">
        <v>0</v>
      </c>
      <c r="R136" s="5" t="str">
        <f t="shared" si="20"/>
        <v>9-2023-12-31</v>
      </c>
    </row>
    <row r="137" spans="1:18" hidden="1" x14ac:dyDescent="0.3">
      <c r="A137" s="35">
        <v>9</v>
      </c>
      <c r="B137" s="13" t="s">
        <v>37</v>
      </c>
      <c r="C137" s="5" t="s">
        <v>34</v>
      </c>
      <c r="D137" s="13" t="s">
        <v>21</v>
      </c>
      <c r="E137" s="13" t="s">
        <v>22</v>
      </c>
      <c r="F137" s="14">
        <v>45322</v>
      </c>
      <c r="G137" s="55">
        <f t="shared" si="21"/>
        <v>2024</v>
      </c>
      <c r="H137" s="55" t="str">
        <f t="shared" si="22"/>
        <v>Enero</v>
      </c>
      <c r="I137" s="90" t="str">
        <f t="shared" si="23"/>
        <v>2024-1</v>
      </c>
      <c r="J137" s="13">
        <v>98</v>
      </c>
      <c r="K137" s="13">
        <v>95</v>
      </c>
      <c r="L137" s="15">
        <f t="shared" si="18"/>
        <v>0.96938775510204078</v>
      </c>
      <c r="M137" s="15">
        <f t="shared" si="19"/>
        <v>0.96938775510204078</v>
      </c>
      <c r="N137" s="13" t="s">
        <v>23</v>
      </c>
      <c r="O137" s="13" t="s">
        <v>23</v>
      </c>
      <c r="P137" s="16">
        <v>0</v>
      </c>
      <c r="Q137" s="16">
        <v>0</v>
      </c>
      <c r="R137" s="5" t="str">
        <f t="shared" si="20"/>
        <v>9-2024-01-31</v>
      </c>
    </row>
    <row r="138" spans="1:18" hidden="1" x14ac:dyDescent="0.3">
      <c r="A138" s="35">
        <v>9</v>
      </c>
      <c r="B138" s="13" t="s">
        <v>37</v>
      </c>
      <c r="C138" s="5" t="s">
        <v>34</v>
      </c>
      <c r="D138" s="13" t="s">
        <v>21</v>
      </c>
      <c r="E138" s="13" t="s">
        <v>22</v>
      </c>
      <c r="F138" s="14">
        <v>45351</v>
      </c>
      <c r="G138" s="55">
        <f t="shared" si="21"/>
        <v>2024</v>
      </c>
      <c r="H138" s="55" t="str">
        <f t="shared" si="22"/>
        <v>Febrero</v>
      </c>
      <c r="I138" s="90" t="str">
        <f t="shared" si="23"/>
        <v>2024-1</v>
      </c>
      <c r="J138" s="13">
        <v>98</v>
      </c>
      <c r="K138" s="13">
        <v>95</v>
      </c>
      <c r="L138" s="15">
        <f t="shared" si="18"/>
        <v>0.96938775510204078</v>
      </c>
      <c r="M138" s="15">
        <f t="shared" si="19"/>
        <v>0.96938775510204078</v>
      </c>
      <c r="N138" s="13" t="s">
        <v>23</v>
      </c>
      <c r="O138" s="13" t="s">
        <v>23</v>
      </c>
      <c r="P138" s="16">
        <v>0</v>
      </c>
      <c r="Q138" s="16">
        <v>0</v>
      </c>
      <c r="R138" s="5" t="str">
        <f t="shared" si="20"/>
        <v>9-2024-02-29</v>
      </c>
    </row>
    <row r="139" spans="1:18" hidden="1" x14ac:dyDescent="0.3">
      <c r="A139" s="35">
        <v>9</v>
      </c>
      <c r="B139" s="13" t="s">
        <v>37</v>
      </c>
      <c r="C139" s="5" t="s">
        <v>34</v>
      </c>
      <c r="D139" s="13" t="s">
        <v>21</v>
      </c>
      <c r="E139" s="13" t="s">
        <v>22</v>
      </c>
      <c r="F139" s="14">
        <v>45382</v>
      </c>
      <c r="G139" s="55">
        <f t="shared" si="21"/>
        <v>2024</v>
      </c>
      <c r="H139" s="55" t="str">
        <f t="shared" si="22"/>
        <v>Marzo</v>
      </c>
      <c r="I139" s="90" t="str">
        <f t="shared" si="23"/>
        <v>2024-1</v>
      </c>
      <c r="J139" s="13">
        <v>100</v>
      </c>
      <c r="K139" s="13">
        <v>99</v>
      </c>
      <c r="L139" s="15">
        <f t="shared" ref="L139:L170" si="24">IFERROR(IF((K139/J139)&gt;1.3,1.3,K139/J139),"")</f>
        <v>0.99</v>
      </c>
      <c r="M139" s="15">
        <f t="shared" ref="M139:M170" si="25">IFERROR(IF((K139/J139)&gt;K139/J139,1.3,K139/J139),"")</f>
        <v>0.99</v>
      </c>
      <c r="N139" s="13" t="s">
        <v>23</v>
      </c>
      <c r="O139" s="13" t="s">
        <v>23</v>
      </c>
      <c r="P139" s="16">
        <v>0</v>
      </c>
      <c r="Q139" s="16">
        <v>0</v>
      </c>
      <c r="R139" s="5" t="str">
        <f t="shared" si="20"/>
        <v>9-2024-03-31</v>
      </c>
    </row>
    <row r="140" spans="1:18" hidden="1" x14ac:dyDescent="0.3">
      <c r="A140" s="35">
        <v>9</v>
      </c>
      <c r="B140" s="13" t="s">
        <v>37</v>
      </c>
      <c r="C140" s="5" t="s">
        <v>34</v>
      </c>
      <c r="D140" s="13" t="s">
        <v>21</v>
      </c>
      <c r="E140" s="13" t="s">
        <v>22</v>
      </c>
      <c r="F140" s="14">
        <v>45412</v>
      </c>
      <c r="G140" s="55">
        <f t="shared" si="21"/>
        <v>2024</v>
      </c>
      <c r="H140" s="55" t="str">
        <f t="shared" si="22"/>
        <v>Abril</v>
      </c>
      <c r="I140" s="90" t="str">
        <f t="shared" si="23"/>
        <v>2024-1</v>
      </c>
      <c r="J140" s="13">
        <v>100</v>
      </c>
      <c r="K140" s="13">
        <v>100</v>
      </c>
      <c r="L140" s="15">
        <f t="shared" si="24"/>
        <v>1</v>
      </c>
      <c r="M140" s="15">
        <f t="shared" si="25"/>
        <v>1</v>
      </c>
      <c r="N140" s="13" t="s">
        <v>23</v>
      </c>
      <c r="O140" s="13" t="s">
        <v>23</v>
      </c>
      <c r="P140" s="16">
        <v>0</v>
      </c>
      <c r="Q140" s="16">
        <v>0</v>
      </c>
      <c r="R140" s="5" t="str">
        <f t="shared" si="20"/>
        <v>9-2024-04-30</v>
      </c>
    </row>
    <row r="141" spans="1:18" hidden="1" x14ac:dyDescent="0.3">
      <c r="A141" s="35">
        <v>9</v>
      </c>
      <c r="B141" s="13" t="s">
        <v>37</v>
      </c>
      <c r="C141" s="5" t="s">
        <v>34</v>
      </c>
      <c r="D141" s="13" t="s">
        <v>21</v>
      </c>
      <c r="E141" s="13" t="s">
        <v>22</v>
      </c>
      <c r="F141" s="14">
        <v>45443</v>
      </c>
      <c r="G141" s="55">
        <f t="shared" si="21"/>
        <v>2024</v>
      </c>
      <c r="H141" s="55" t="str">
        <f t="shared" si="22"/>
        <v>Mayo</v>
      </c>
      <c r="I141" s="90" t="str">
        <f t="shared" si="23"/>
        <v>2024-1</v>
      </c>
      <c r="J141" s="13">
        <v>100</v>
      </c>
      <c r="K141" s="13">
        <v>100</v>
      </c>
      <c r="L141" s="15">
        <f t="shared" si="24"/>
        <v>1</v>
      </c>
      <c r="M141" s="15">
        <f t="shared" si="25"/>
        <v>1</v>
      </c>
      <c r="N141" s="13" t="s">
        <v>23</v>
      </c>
      <c r="O141" s="13" t="s">
        <v>23</v>
      </c>
      <c r="P141" s="16">
        <v>0</v>
      </c>
      <c r="Q141" s="16">
        <v>0</v>
      </c>
      <c r="R141" s="5" t="str">
        <f t="shared" si="20"/>
        <v>9-2024-05-31</v>
      </c>
    </row>
    <row r="142" spans="1:18" hidden="1" x14ac:dyDescent="0.3">
      <c r="A142" s="35">
        <v>9</v>
      </c>
      <c r="B142" s="13" t="s">
        <v>37</v>
      </c>
      <c r="C142" s="5" t="s">
        <v>34</v>
      </c>
      <c r="D142" s="13" t="s">
        <v>21</v>
      </c>
      <c r="E142" s="13" t="s">
        <v>22</v>
      </c>
      <c r="F142" s="14">
        <v>45473</v>
      </c>
      <c r="G142" s="55">
        <f t="shared" si="21"/>
        <v>2024</v>
      </c>
      <c r="H142" s="55" t="str">
        <f t="shared" si="22"/>
        <v>Junio</v>
      </c>
      <c r="I142" s="90" t="str">
        <f t="shared" si="23"/>
        <v>2024-1</v>
      </c>
      <c r="J142" s="13">
        <v>100</v>
      </c>
      <c r="K142" s="13">
        <v>100</v>
      </c>
      <c r="L142" s="15">
        <f t="shared" si="24"/>
        <v>1</v>
      </c>
      <c r="M142" s="15">
        <f t="shared" si="25"/>
        <v>1</v>
      </c>
      <c r="N142" s="13" t="s">
        <v>23</v>
      </c>
      <c r="O142" s="13" t="s">
        <v>23</v>
      </c>
      <c r="P142" s="16">
        <v>0</v>
      </c>
      <c r="Q142" s="16">
        <v>0</v>
      </c>
      <c r="R142" s="5" t="str">
        <f t="shared" si="20"/>
        <v>9-2024-06-30</v>
      </c>
    </row>
    <row r="143" spans="1:18" hidden="1" x14ac:dyDescent="0.3">
      <c r="A143" s="35">
        <v>10</v>
      </c>
      <c r="B143" s="13" t="s">
        <v>38</v>
      </c>
      <c r="C143" s="13" t="s">
        <v>39</v>
      </c>
      <c r="D143" s="13" t="s">
        <v>21</v>
      </c>
      <c r="E143" s="13" t="s">
        <v>22</v>
      </c>
      <c r="F143" s="14">
        <v>45046</v>
      </c>
      <c r="G143" s="55">
        <f t="shared" si="21"/>
        <v>2023</v>
      </c>
      <c r="H143" s="55" t="str">
        <f t="shared" si="22"/>
        <v>Abril</v>
      </c>
      <c r="I143" s="90" t="str">
        <f t="shared" si="23"/>
        <v>2023-1</v>
      </c>
      <c r="J143" s="13">
        <v>12</v>
      </c>
      <c r="K143" s="13">
        <v>12</v>
      </c>
      <c r="L143" s="15">
        <f t="shared" si="24"/>
        <v>1</v>
      </c>
      <c r="M143" s="15">
        <f t="shared" si="25"/>
        <v>1</v>
      </c>
      <c r="N143" s="13" t="s">
        <v>23</v>
      </c>
      <c r="O143" s="13" t="s">
        <v>23</v>
      </c>
      <c r="P143" s="16">
        <v>0</v>
      </c>
      <c r="Q143" s="16">
        <v>0</v>
      </c>
      <c r="R143" s="5" t="str">
        <f t="shared" si="20"/>
        <v>10-2023-04-30</v>
      </c>
    </row>
    <row r="144" spans="1:18" hidden="1" x14ac:dyDescent="0.3">
      <c r="A144" s="35">
        <v>10</v>
      </c>
      <c r="B144" s="13" t="s">
        <v>38</v>
      </c>
      <c r="C144" s="13" t="s">
        <v>39</v>
      </c>
      <c r="D144" s="13" t="s">
        <v>21</v>
      </c>
      <c r="E144" s="13" t="s">
        <v>22</v>
      </c>
      <c r="F144" s="14">
        <v>45077</v>
      </c>
      <c r="G144" s="55">
        <f t="shared" si="21"/>
        <v>2023</v>
      </c>
      <c r="H144" s="55" t="str">
        <f t="shared" si="22"/>
        <v>Mayo</v>
      </c>
      <c r="I144" s="90" t="str">
        <f t="shared" si="23"/>
        <v>2023-1</v>
      </c>
      <c r="J144" s="13">
        <v>22</v>
      </c>
      <c r="K144" s="13">
        <v>24</v>
      </c>
      <c r="L144" s="15">
        <f t="shared" si="24"/>
        <v>1.0909090909090908</v>
      </c>
      <c r="M144" s="15">
        <f t="shared" si="25"/>
        <v>1.0909090909090908</v>
      </c>
      <c r="N144" s="13" t="s">
        <v>23</v>
      </c>
      <c r="O144" s="13" t="s">
        <v>23</v>
      </c>
      <c r="P144" s="16">
        <v>0</v>
      </c>
      <c r="Q144" s="16">
        <v>0</v>
      </c>
      <c r="R144" s="5" t="str">
        <f t="shared" si="20"/>
        <v>10-2023-05-31</v>
      </c>
    </row>
    <row r="145" spans="1:18" hidden="1" x14ac:dyDescent="0.3">
      <c r="A145" s="35">
        <v>10</v>
      </c>
      <c r="B145" s="13" t="s">
        <v>38</v>
      </c>
      <c r="C145" s="13" t="s">
        <v>39</v>
      </c>
      <c r="D145" s="13" t="s">
        <v>21</v>
      </c>
      <c r="E145" s="13" t="s">
        <v>22</v>
      </c>
      <c r="F145" s="14">
        <v>45107</v>
      </c>
      <c r="G145" s="55">
        <f t="shared" si="21"/>
        <v>2023</v>
      </c>
      <c r="H145" s="55" t="str">
        <f t="shared" si="22"/>
        <v>Junio</v>
      </c>
      <c r="I145" s="90" t="str">
        <f t="shared" si="23"/>
        <v>2023-1</v>
      </c>
      <c r="J145" s="13">
        <v>32</v>
      </c>
      <c r="K145" s="13">
        <v>35</v>
      </c>
      <c r="L145" s="15">
        <f t="shared" si="24"/>
        <v>1.09375</v>
      </c>
      <c r="M145" s="15">
        <f t="shared" si="25"/>
        <v>1.09375</v>
      </c>
      <c r="N145" s="13" t="s">
        <v>23</v>
      </c>
      <c r="O145" s="13" t="s">
        <v>23</v>
      </c>
      <c r="P145" s="16">
        <v>0</v>
      </c>
      <c r="Q145" s="16">
        <v>0</v>
      </c>
      <c r="R145" s="5" t="str">
        <f t="shared" si="20"/>
        <v>10-2023-06-30</v>
      </c>
    </row>
    <row r="146" spans="1:18" hidden="1" x14ac:dyDescent="0.3">
      <c r="A146" s="35">
        <v>10</v>
      </c>
      <c r="B146" s="13" t="s">
        <v>38</v>
      </c>
      <c r="C146" s="13" t="s">
        <v>39</v>
      </c>
      <c r="D146" s="13" t="s">
        <v>21</v>
      </c>
      <c r="E146" s="13" t="s">
        <v>22</v>
      </c>
      <c r="F146" s="14">
        <v>45138</v>
      </c>
      <c r="G146" s="55">
        <f t="shared" si="21"/>
        <v>2023</v>
      </c>
      <c r="H146" s="55" t="str">
        <f t="shared" si="22"/>
        <v>Julio</v>
      </c>
      <c r="I146" s="90" t="str">
        <f t="shared" si="23"/>
        <v>2023-2</v>
      </c>
      <c r="J146" s="13">
        <v>35</v>
      </c>
      <c r="K146" s="13">
        <v>40</v>
      </c>
      <c r="L146" s="15">
        <f t="shared" si="24"/>
        <v>1.1428571428571428</v>
      </c>
      <c r="M146" s="15">
        <f t="shared" si="25"/>
        <v>1.1428571428571428</v>
      </c>
      <c r="N146" s="13" t="s">
        <v>23</v>
      </c>
      <c r="O146" s="13" t="s">
        <v>23</v>
      </c>
      <c r="P146" s="16">
        <v>0</v>
      </c>
      <c r="Q146" s="16">
        <v>0</v>
      </c>
      <c r="R146" s="5" t="str">
        <f t="shared" si="20"/>
        <v>10-2023-07-31</v>
      </c>
    </row>
    <row r="147" spans="1:18" hidden="1" x14ac:dyDescent="0.3">
      <c r="A147" s="35">
        <v>10</v>
      </c>
      <c r="B147" s="13" t="s">
        <v>38</v>
      </c>
      <c r="C147" s="13" t="s">
        <v>39</v>
      </c>
      <c r="D147" s="13" t="s">
        <v>21</v>
      </c>
      <c r="E147" s="13" t="s">
        <v>22</v>
      </c>
      <c r="F147" s="14">
        <v>45169</v>
      </c>
      <c r="G147" s="55">
        <f t="shared" si="21"/>
        <v>2023</v>
      </c>
      <c r="H147" s="55" t="str">
        <f t="shared" si="22"/>
        <v>Agosto</v>
      </c>
      <c r="I147" s="90" t="str">
        <f t="shared" si="23"/>
        <v>2023-2</v>
      </c>
      <c r="J147" s="13">
        <v>36</v>
      </c>
      <c r="K147" s="13">
        <v>46</v>
      </c>
      <c r="L147" s="15">
        <f t="shared" si="24"/>
        <v>1.2777777777777777</v>
      </c>
      <c r="M147" s="15">
        <f t="shared" si="25"/>
        <v>1.2777777777777777</v>
      </c>
      <c r="N147" s="13" t="s">
        <v>23</v>
      </c>
      <c r="O147" s="13" t="s">
        <v>23</v>
      </c>
      <c r="P147" s="16">
        <v>0</v>
      </c>
      <c r="Q147" s="16">
        <v>0</v>
      </c>
      <c r="R147" s="5" t="str">
        <f t="shared" si="20"/>
        <v>10-2023-08-31</v>
      </c>
    </row>
    <row r="148" spans="1:18" hidden="1" x14ac:dyDescent="0.3">
      <c r="A148" s="35">
        <v>10</v>
      </c>
      <c r="B148" s="13" t="s">
        <v>38</v>
      </c>
      <c r="C148" s="13" t="s">
        <v>39</v>
      </c>
      <c r="D148" s="13" t="s">
        <v>21</v>
      </c>
      <c r="E148" s="13" t="s">
        <v>22</v>
      </c>
      <c r="F148" s="14">
        <v>45199</v>
      </c>
      <c r="G148" s="55">
        <f t="shared" si="21"/>
        <v>2023</v>
      </c>
      <c r="H148" s="55" t="str">
        <f t="shared" si="22"/>
        <v>Septiembre</v>
      </c>
      <c r="I148" s="90" t="str">
        <f t="shared" si="23"/>
        <v>2023-2</v>
      </c>
      <c r="J148" s="13">
        <v>39</v>
      </c>
      <c r="K148" s="13">
        <v>39</v>
      </c>
      <c r="L148" s="15">
        <f t="shared" si="24"/>
        <v>1</v>
      </c>
      <c r="M148" s="15">
        <f t="shared" si="25"/>
        <v>1</v>
      </c>
      <c r="N148" s="13" t="s">
        <v>23</v>
      </c>
      <c r="O148" s="13" t="s">
        <v>23</v>
      </c>
      <c r="P148" s="16">
        <v>0</v>
      </c>
      <c r="Q148" s="16">
        <v>0</v>
      </c>
      <c r="R148" s="5" t="str">
        <f t="shared" si="20"/>
        <v>10-2023-09-30</v>
      </c>
    </row>
    <row r="149" spans="1:18" hidden="1" x14ac:dyDescent="0.3">
      <c r="A149" s="35">
        <v>10</v>
      </c>
      <c r="B149" s="13" t="s">
        <v>38</v>
      </c>
      <c r="C149" s="13" t="s">
        <v>39</v>
      </c>
      <c r="D149" s="13" t="s">
        <v>21</v>
      </c>
      <c r="E149" s="13" t="s">
        <v>22</v>
      </c>
      <c r="F149" s="14">
        <v>45230</v>
      </c>
      <c r="G149" s="55">
        <f t="shared" si="21"/>
        <v>2023</v>
      </c>
      <c r="H149" s="55" t="str">
        <f t="shared" si="22"/>
        <v>Octubre</v>
      </c>
      <c r="I149" s="90" t="str">
        <f t="shared" si="23"/>
        <v>2023-2</v>
      </c>
      <c r="J149" s="13">
        <v>43</v>
      </c>
      <c r="K149" s="13">
        <v>44</v>
      </c>
      <c r="L149" s="15">
        <f t="shared" si="24"/>
        <v>1.0232558139534884</v>
      </c>
      <c r="M149" s="15">
        <f t="shared" si="25"/>
        <v>1.0232558139534884</v>
      </c>
      <c r="N149" s="13" t="s">
        <v>23</v>
      </c>
      <c r="O149" s="13" t="s">
        <v>23</v>
      </c>
      <c r="P149" s="16">
        <v>0</v>
      </c>
      <c r="Q149" s="16">
        <v>0</v>
      </c>
      <c r="R149" s="5" t="str">
        <f t="shared" si="20"/>
        <v>10-2023-10-31</v>
      </c>
    </row>
    <row r="150" spans="1:18" hidden="1" x14ac:dyDescent="0.3">
      <c r="A150" s="35">
        <v>10</v>
      </c>
      <c r="B150" s="13" t="s">
        <v>38</v>
      </c>
      <c r="C150" s="13" t="s">
        <v>39</v>
      </c>
      <c r="D150" s="13" t="s">
        <v>21</v>
      </c>
      <c r="E150" s="13" t="s">
        <v>22</v>
      </c>
      <c r="F150" s="14">
        <v>45260</v>
      </c>
      <c r="G150" s="55">
        <f t="shared" si="21"/>
        <v>2023</v>
      </c>
      <c r="H150" s="55" t="str">
        <f t="shared" si="22"/>
        <v>Noviembre</v>
      </c>
      <c r="I150" s="90" t="str">
        <f t="shared" si="23"/>
        <v>2023-2</v>
      </c>
      <c r="J150" s="13">
        <v>47</v>
      </c>
      <c r="K150" s="13">
        <v>47</v>
      </c>
      <c r="L150" s="15">
        <f t="shared" si="24"/>
        <v>1</v>
      </c>
      <c r="M150" s="15">
        <f t="shared" si="25"/>
        <v>1</v>
      </c>
      <c r="N150" s="13" t="s">
        <v>23</v>
      </c>
      <c r="O150" s="13" t="s">
        <v>23</v>
      </c>
      <c r="P150" s="16">
        <v>0</v>
      </c>
      <c r="Q150" s="16">
        <v>0</v>
      </c>
      <c r="R150" s="5" t="str">
        <f t="shared" si="20"/>
        <v>10-2023-11-30</v>
      </c>
    </row>
    <row r="151" spans="1:18" hidden="1" x14ac:dyDescent="0.3">
      <c r="A151" s="35">
        <v>10</v>
      </c>
      <c r="B151" s="13" t="s">
        <v>38</v>
      </c>
      <c r="C151" s="13" t="s">
        <v>39</v>
      </c>
      <c r="D151" s="13" t="s">
        <v>21</v>
      </c>
      <c r="E151" s="13" t="s">
        <v>22</v>
      </c>
      <c r="F151" s="14">
        <v>45291</v>
      </c>
      <c r="G151" s="55">
        <f t="shared" si="21"/>
        <v>2023</v>
      </c>
      <c r="H151" s="55" t="str">
        <f t="shared" si="22"/>
        <v>Diciembre</v>
      </c>
      <c r="I151" s="90" t="str">
        <f t="shared" si="23"/>
        <v>2023-2</v>
      </c>
      <c r="J151" s="13">
        <v>47</v>
      </c>
      <c r="K151" s="13">
        <v>47</v>
      </c>
      <c r="L151" s="15">
        <f t="shared" si="24"/>
        <v>1</v>
      </c>
      <c r="M151" s="15">
        <f t="shared" si="25"/>
        <v>1</v>
      </c>
      <c r="N151" s="13" t="s">
        <v>23</v>
      </c>
      <c r="O151" s="13" t="s">
        <v>23</v>
      </c>
      <c r="P151" s="16">
        <v>0</v>
      </c>
      <c r="Q151" s="16">
        <v>0</v>
      </c>
      <c r="R151" s="5" t="str">
        <f t="shared" si="20"/>
        <v>10-2023-12-31</v>
      </c>
    </row>
    <row r="152" spans="1:18" hidden="1" x14ac:dyDescent="0.3">
      <c r="A152" s="35">
        <v>10</v>
      </c>
      <c r="B152" s="13" t="s">
        <v>38</v>
      </c>
      <c r="C152" s="13" t="s">
        <v>39</v>
      </c>
      <c r="D152" s="13" t="s">
        <v>21</v>
      </c>
      <c r="E152" s="13" t="s">
        <v>22</v>
      </c>
      <c r="F152" s="14">
        <v>45322</v>
      </c>
      <c r="G152" s="55">
        <f t="shared" si="21"/>
        <v>2024</v>
      </c>
      <c r="H152" s="55" t="str">
        <f t="shared" si="22"/>
        <v>Enero</v>
      </c>
      <c r="I152" s="90" t="str">
        <f t="shared" si="23"/>
        <v>2024-1</v>
      </c>
      <c r="J152" s="13">
        <v>38</v>
      </c>
      <c r="K152" s="13">
        <v>34</v>
      </c>
      <c r="L152" s="15">
        <f t="shared" si="24"/>
        <v>0.89473684210526316</v>
      </c>
      <c r="M152" s="15">
        <f t="shared" si="25"/>
        <v>0.89473684210526316</v>
      </c>
      <c r="N152" s="13" t="s">
        <v>23</v>
      </c>
      <c r="O152" s="13" t="s">
        <v>23</v>
      </c>
      <c r="P152" s="16">
        <v>0</v>
      </c>
      <c r="Q152" s="16">
        <v>0</v>
      </c>
      <c r="R152" s="5" t="str">
        <f t="shared" si="20"/>
        <v>10-2024-01-31</v>
      </c>
    </row>
    <row r="153" spans="1:18" hidden="1" x14ac:dyDescent="0.3">
      <c r="A153" s="35">
        <v>10</v>
      </c>
      <c r="B153" s="13" t="s">
        <v>38</v>
      </c>
      <c r="C153" s="13" t="s">
        <v>39</v>
      </c>
      <c r="D153" s="13" t="s">
        <v>21</v>
      </c>
      <c r="E153" s="13" t="s">
        <v>22</v>
      </c>
      <c r="F153" s="14">
        <v>45351</v>
      </c>
      <c r="G153" s="55">
        <f t="shared" si="21"/>
        <v>2024</v>
      </c>
      <c r="H153" s="55" t="str">
        <f t="shared" si="22"/>
        <v>Febrero</v>
      </c>
      <c r="I153" s="90" t="str">
        <f t="shared" si="23"/>
        <v>2024-1</v>
      </c>
      <c r="J153" s="13">
        <v>37</v>
      </c>
      <c r="K153" s="13">
        <v>34</v>
      </c>
      <c r="L153" s="15">
        <f t="shared" si="24"/>
        <v>0.91891891891891897</v>
      </c>
      <c r="M153" s="15">
        <f t="shared" si="25"/>
        <v>0.91891891891891897</v>
      </c>
      <c r="N153" s="13" t="s">
        <v>23</v>
      </c>
      <c r="O153" s="13" t="s">
        <v>23</v>
      </c>
      <c r="P153" s="16">
        <v>0</v>
      </c>
      <c r="Q153" s="16">
        <v>0</v>
      </c>
      <c r="R153" s="5" t="str">
        <f t="shared" si="20"/>
        <v>10-2024-02-29</v>
      </c>
    </row>
    <row r="154" spans="1:18" hidden="1" x14ac:dyDescent="0.3">
      <c r="A154" s="35">
        <v>10</v>
      </c>
      <c r="B154" s="13" t="s">
        <v>38</v>
      </c>
      <c r="C154" s="13" t="s">
        <v>39</v>
      </c>
      <c r="D154" s="13" t="s">
        <v>21</v>
      </c>
      <c r="E154" s="13" t="s">
        <v>22</v>
      </c>
      <c r="F154" s="14">
        <v>45382</v>
      </c>
      <c r="G154" s="55">
        <f t="shared" si="21"/>
        <v>2024</v>
      </c>
      <c r="H154" s="55" t="str">
        <f t="shared" si="22"/>
        <v>Marzo</v>
      </c>
      <c r="I154" s="90" t="str">
        <f t="shared" si="23"/>
        <v>2024-1</v>
      </c>
      <c r="J154" s="13">
        <v>52</v>
      </c>
      <c r="K154" s="13">
        <v>48</v>
      </c>
      <c r="L154" s="15">
        <f t="shared" si="24"/>
        <v>0.92307692307692313</v>
      </c>
      <c r="M154" s="15">
        <f t="shared" si="25"/>
        <v>0.92307692307692313</v>
      </c>
      <c r="N154" s="13" t="s">
        <v>23</v>
      </c>
      <c r="O154" s="13" t="s">
        <v>23</v>
      </c>
      <c r="P154" s="16">
        <v>0</v>
      </c>
      <c r="Q154" s="16">
        <v>0</v>
      </c>
      <c r="R154" s="5" t="str">
        <f t="shared" si="20"/>
        <v>10-2024-03-31</v>
      </c>
    </row>
    <row r="155" spans="1:18" hidden="1" x14ac:dyDescent="0.3">
      <c r="A155" s="35">
        <v>10</v>
      </c>
      <c r="B155" s="13" t="s">
        <v>38</v>
      </c>
      <c r="C155" s="13" t="s">
        <v>39</v>
      </c>
      <c r="D155" s="13" t="s">
        <v>21</v>
      </c>
      <c r="E155" s="13" t="s">
        <v>22</v>
      </c>
      <c r="F155" s="14">
        <v>45412</v>
      </c>
      <c r="G155" s="55">
        <f t="shared" si="21"/>
        <v>2024</v>
      </c>
      <c r="H155" s="55" t="str">
        <f t="shared" si="22"/>
        <v>Abril</v>
      </c>
      <c r="I155" s="90" t="str">
        <f t="shared" si="23"/>
        <v>2024-1</v>
      </c>
      <c r="J155" s="13">
        <v>61</v>
      </c>
      <c r="K155" s="13">
        <v>59</v>
      </c>
      <c r="L155" s="15">
        <f t="shared" si="24"/>
        <v>0.96721311475409832</v>
      </c>
      <c r="M155" s="15">
        <f t="shared" si="25"/>
        <v>0.96721311475409832</v>
      </c>
      <c r="N155" s="13" t="s">
        <v>23</v>
      </c>
      <c r="O155" s="13" t="s">
        <v>23</v>
      </c>
      <c r="P155" s="16">
        <v>0</v>
      </c>
      <c r="Q155" s="16">
        <v>0</v>
      </c>
      <c r="R155" s="5" t="str">
        <f t="shared" si="20"/>
        <v>10-2024-04-30</v>
      </c>
    </row>
    <row r="156" spans="1:18" hidden="1" x14ac:dyDescent="0.3">
      <c r="A156" s="35">
        <v>10</v>
      </c>
      <c r="B156" s="13" t="s">
        <v>38</v>
      </c>
      <c r="C156" s="13" t="s">
        <v>39</v>
      </c>
      <c r="D156" s="13" t="s">
        <v>21</v>
      </c>
      <c r="E156" s="13" t="s">
        <v>22</v>
      </c>
      <c r="F156" s="14">
        <v>45443</v>
      </c>
      <c r="G156" s="55">
        <f t="shared" si="21"/>
        <v>2024</v>
      </c>
      <c r="H156" s="55" t="str">
        <f t="shared" si="22"/>
        <v>Mayo</v>
      </c>
      <c r="I156" s="90" t="str">
        <f t="shared" si="23"/>
        <v>2024-1</v>
      </c>
      <c r="J156" s="13">
        <v>65</v>
      </c>
      <c r="K156" s="13">
        <v>64</v>
      </c>
      <c r="L156" s="15">
        <f t="shared" si="24"/>
        <v>0.98461538461538467</v>
      </c>
      <c r="M156" s="15">
        <f t="shared" si="25"/>
        <v>0.98461538461538467</v>
      </c>
      <c r="N156" s="13" t="s">
        <v>23</v>
      </c>
      <c r="O156" s="13" t="s">
        <v>23</v>
      </c>
      <c r="P156" s="16">
        <v>0</v>
      </c>
      <c r="Q156" s="16">
        <v>0</v>
      </c>
      <c r="R156" s="5" t="str">
        <f t="shared" si="20"/>
        <v>10-2024-05-31</v>
      </c>
    </row>
    <row r="157" spans="1:18" hidden="1" x14ac:dyDescent="0.3">
      <c r="A157" s="35">
        <v>10</v>
      </c>
      <c r="B157" s="13" t="s">
        <v>38</v>
      </c>
      <c r="C157" s="13" t="s">
        <v>39</v>
      </c>
      <c r="D157" s="13" t="s">
        <v>21</v>
      </c>
      <c r="E157" s="13" t="s">
        <v>22</v>
      </c>
      <c r="F157" s="14">
        <v>45473</v>
      </c>
      <c r="G157" s="55">
        <f t="shared" si="21"/>
        <v>2024</v>
      </c>
      <c r="H157" s="55" t="str">
        <f t="shared" si="22"/>
        <v>Junio</v>
      </c>
      <c r="I157" s="90" t="str">
        <f t="shared" si="23"/>
        <v>2024-1</v>
      </c>
      <c r="J157" s="13">
        <v>69</v>
      </c>
      <c r="K157" s="13">
        <v>69</v>
      </c>
      <c r="L157" s="15">
        <f t="shared" si="24"/>
        <v>1</v>
      </c>
      <c r="M157" s="15">
        <f t="shared" si="25"/>
        <v>1</v>
      </c>
      <c r="N157" s="13" t="s">
        <v>23</v>
      </c>
      <c r="O157" s="13" t="s">
        <v>23</v>
      </c>
      <c r="P157" s="16">
        <v>0</v>
      </c>
      <c r="Q157" s="16">
        <v>0</v>
      </c>
      <c r="R157" s="5" t="str">
        <f t="shared" si="20"/>
        <v>10-2024-06-30</v>
      </c>
    </row>
    <row r="158" spans="1:18" hidden="1" x14ac:dyDescent="0.3">
      <c r="A158" s="35">
        <v>10</v>
      </c>
      <c r="B158" s="13" t="s">
        <v>38</v>
      </c>
      <c r="C158" s="13" t="s">
        <v>39</v>
      </c>
      <c r="D158" s="13" t="s">
        <v>21</v>
      </c>
      <c r="E158" s="13" t="s">
        <v>22</v>
      </c>
      <c r="F158" s="14">
        <v>45504</v>
      </c>
      <c r="G158" s="55">
        <f t="shared" si="21"/>
        <v>2024</v>
      </c>
      <c r="H158" s="55" t="str">
        <f t="shared" si="22"/>
        <v>Julio</v>
      </c>
      <c r="I158" s="90" t="str">
        <f t="shared" si="23"/>
        <v>2024-2</v>
      </c>
      <c r="J158" s="13">
        <v>74</v>
      </c>
      <c r="K158" s="13">
        <v>69</v>
      </c>
      <c r="L158" s="15">
        <f t="shared" si="24"/>
        <v>0.93243243243243246</v>
      </c>
      <c r="M158" s="15">
        <f t="shared" si="25"/>
        <v>0.93243243243243246</v>
      </c>
      <c r="N158" s="13" t="s">
        <v>23</v>
      </c>
      <c r="O158" s="13" t="s">
        <v>23</v>
      </c>
      <c r="P158" s="16">
        <v>0</v>
      </c>
      <c r="Q158" s="16">
        <v>0</v>
      </c>
      <c r="R158" s="5" t="str">
        <f t="shared" si="20"/>
        <v>10-2024-07-31</v>
      </c>
    </row>
    <row r="159" spans="1:18" hidden="1" x14ac:dyDescent="0.3">
      <c r="A159" s="35">
        <v>10</v>
      </c>
      <c r="B159" s="13" t="s">
        <v>38</v>
      </c>
      <c r="C159" s="13" t="s">
        <v>39</v>
      </c>
      <c r="D159" s="13" t="s">
        <v>21</v>
      </c>
      <c r="E159" s="13" t="s">
        <v>22</v>
      </c>
      <c r="F159" s="14">
        <v>45535</v>
      </c>
      <c r="G159" s="55">
        <f t="shared" si="21"/>
        <v>2024</v>
      </c>
      <c r="H159" s="55" t="str">
        <f t="shared" si="22"/>
        <v>Agosto</v>
      </c>
      <c r="I159" s="90" t="str">
        <f t="shared" si="23"/>
        <v>2024-2</v>
      </c>
      <c r="J159" s="13">
        <v>78</v>
      </c>
      <c r="K159" s="13">
        <v>77</v>
      </c>
      <c r="L159" s="15">
        <f t="shared" si="24"/>
        <v>0.98717948717948723</v>
      </c>
      <c r="M159" s="15">
        <f t="shared" si="25"/>
        <v>0.98717948717948723</v>
      </c>
      <c r="N159" s="13" t="s">
        <v>23</v>
      </c>
      <c r="O159" s="13" t="s">
        <v>23</v>
      </c>
      <c r="P159" s="16">
        <v>0</v>
      </c>
      <c r="Q159" s="16">
        <v>0</v>
      </c>
      <c r="R159" s="5" t="str">
        <f t="shared" si="20"/>
        <v>10-2024-08-31</v>
      </c>
    </row>
    <row r="160" spans="1:18" hidden="1" x14ac:dyDescent="0.3">
      <c r="A160" s="35">
        <v>10</v>
      </c>
      <c r="B160" s="13" t="s">
        <v>38</v>
      </c>
      <c r="C160" s="13" t="s">
        <v>39</v>
      </c>
      <c r="D160" s="13" t="s">
        <v>21</v>
      </c>
      <c r="E160" s="13" t="s">
        <v>22</v>
      </c>
      <c r="F160" s="14">
        <v>45565</v>
      </c>
      <c r="G160" s="55">
        <f t="shared" si="21"/>
        <v>2024</v>
      </c>
      <c r="H160" s="55" t="str">
        <f t="shared" si="22"/>
        <v>Septiembre</v>
      </c>
      <c r="I160" s="90" t="str">
        <f t="shared" si="23"/>
        <v>2024-2</v>
      </c>
      <c r="J160" s="13">
        <v>83</v>
      </c>
      <c r="K160" s="13">
        <v>83</v>
      </c>
      <c r="L160" s="15">
        <f t="shared" si="24"/>
        <v>1</v>
      </c>
      <c r="M160" s="15">
        <f t="shared" si="25"/>
        <v>1</v>
      </c>
      <c r="N160" s="13" t="s">
        <v>23</v>
      </c>
      <c r="O160" s="13" t="s">
        <v>23</v>
      </c>
      <c r="P160" s="16">
        <v>0</v>
      </c>
      <c r="Q160" s="16">
        <v>0</v>
      </c>
      <c r="R160" s="5" t="str">
        <f t="shared" si="20"/>
        <v>10-2024-09-30</v>
      </c>
    </row>
    <row r="161" spans="1:18" hidden="1" x14ac:dyDescent="0.3">
      <c r="A161" s="35">
        <v>10</v>
      </c>
      <c r="B161" s="13" t="s">
        <v>38</v>
      </c>
      <c r="C161" s="13" t="s">
        <v>39</v>
      </c>
      <c r="D161" s="13" t="s">
        <v>21</v>
      </c>
      <c r="E161" s="13" t="s">
        <v>22</v>
      </c>
      <c r="F161" s="14">
        <v>45596</v>
      </c>
      <c r="G161" s="55">
        <f t="shared" si="21"/>
        <v>2024</v>
      </c>
      <c r="H161" s="55" t="str">
        <f t="shared" si="22"/>
        <v>Octubre</v>
      </c>
      <c r="I161" s="90" t="str">
        <f t="shared" si="23"/>
        <v>2024-2</v>
      </c>
      <c r="J161" s="13">
        <v>92</v>
      </c>
      <c r="K161" s="13">
        <v>92</v>
      </c>
      <c r="L161" s="15">
        <f t="shared" si="24"/>
        <v>1</v>
      </c>
      <c r="M161" s="15">
        <f t="shared" si="25"/>
        <v>1</v>
      </c>
      <c r="N161" s="13" t="s">
        <v>23</v>
      </c>
      <c r="O161" s="13" t="s">
        <v>23</v>
      </c>
      <c r="P161" s="16">
        <v>0</v>
      </c>
      <c r="Q161" s="16">
        <v>0</v>
      </c>
      <c r="R161" s="5" t="str">
        <f t="shared" si="20"/>
        <v>10-2024-10-31</v>
      </c>
    </row>
    <row r="162" spans="1:18" hidden="1" x14ac:dyDescent="0.3">
      <c r="A162" s="35">
        <v>10</v>
      </c>
      <c r="B162" s="13" t="s">
        <v>38</v>
      </c>
      <c r="C162" s="13" t="s">
        <v>39</v>
      </c>
      <c r="D162" s="13" t="s">
        <v>21</v>
      </c>
      <c r="E162" s="13" t="s">
        <v>22</v>
      </c>
      <c r="F162" s="14">
        <v>45626</v>
      </c>
      <c r="G162" s="55">
        <f t="shared" si="21"/>
        <v>2024</v>
      </c>
      <c r="H162" s="55" t="str">
        <f t="shared" si="22"/>
        <v>Noviembre</v>
      </c>
      <c r="I162" s="90" t="str">
        <f t="shared" si="23"/>
        <v>2024-2</v>
      </c>
      <c r="J162" s="13">
        <v>100</v>
      </c>
      <c r="K162" s="13">
        <v>100</v>
      </c>
      <c r="L162" s="15">
        <f t="shared" si="24"/>
        <v>1</v>
      </c>
      <c r="M162" s="15">
        <f t="shared" si="25"/>
        <v>1</v>
      </c>
      <c r="N162" s="13" t="s">
        <v>23</v>
      </c>
      <c r="O162" s="13" t="s">
        <v>23</v>
      </c>
      <c r="P162" s="16">
        <v>0</v>
      </c>
      <c r="Q162" s="16">
        <v>0</v>
      </c>
      <c r="R162" s="5" t="str">
        <f t="shared" si="20"/>
        <v>10-2024-11-30</v>
      </c>
    </row>
    <row r="163" spans="1:18" hidden="1" x14ac:dyDescent="0.3">
      <c r="A163" s="35">
        <v>10</v>
      </c>
      <c r="B163" s="13" t="s">
        <v>38</v>
      </c>
      <c r="C163" s="13" t="s">
        <v>39</v>
      </c>
      <c r="D163" s="13" t="s">
        <v>21</v>
      </c>
      <c r="E163" s="13" t="s">
        <v>22</v>
      </c>
      <c r="F163" s="14">
        <v>45657</v>
      </c>
      <c r="G163" s="55">
        <f t="shared" si="21"/>
        <v>2024</v>
      </c>
      <c r="H163" s="55" t="str">
        <f t="shared" si="22"/>
        <v>Diciembre</v>
      </c>
      <c r="I163" s="90" t="str">
        <f t="shared" si="23"/>
        <v>2024-2</v>
      </c>
      <c r="J163" s="13">
        <v>100</v>
      </c>
      <c r="K163" s="13">
        <v>100</v>
      </c>
      <c r="L163" s="15">
        <f t="shared" si="24"/>
        <v>1</v>
      </c>
      <c r="M163" s="15">
        <f t="shared" si="25"/>
        <v>1</v>
      </c>
      <c r="N163" s="13" t="s">
        <v>23</v>
      </c>
      <c r="O163" s="13" t="s">
        <v>23</v>
      </c>
      <c r="P163" s="16">
        <v>0</v>
      </c>
      <c r="Q163" s="16">
        <v>0</v>
      </c>
      <c r="R163" s="5" t="str">
        <f t="shared" si="20"/>
        <v>10-2024-12-31</v>
      </c>
    </row>
    <row r="164" spans="1:18" hidden="1" x14ac:dyDescent="0.3">
      <c r="A164" s="35">
        <v>11</v>
      </c>
      <c r="B164" s="13" t="s">
        <v>40</v>
      </c>
      <c r="C164" s="13" t="s">
        <v>41</v>
      </c>
      <c r="D164" s="13" t="s">
        <v>21</v>
      </c>
      <c r="E164" s="13" t="s">
        <v>22</v>
      </c>
      <c r="F164" s="14">
        <v>45077</v>
      </c>
      <c r="G164" s="55">
        <f t="shared" si="21"/>
        <v>2023</v>
      </c>
      <c r="H164" s="55" t="str">
        <f t="shared" si="22"/>
        <v>Mayo</v>
      </c>
      <c r="I164" s="90" t="str">
        <f t="shared" si="23"/>
        <v>2023-1</v>
      </c>
      <c r="J164" s="13">
        <v>47</v>
      </c>
      <c r="K164" s="13">
        <v>36</v>
      </c>
      <c r="L164" s="15">
        <f t="shared" si="24"/>
        <v>0.76595744680851063</v>
      </c>
      <c r="M164" s="15">
        <f t="shared" si="25"/>
        <v>0.76595744680851063</v>
      </c>
      <c r="N164" s="13" t="s">
        <v>23</v>
      </c>
      <c r="O164" s="13" t="s">
        <v>23</v>
      </c>
      <c r="P164" s="16">
        <v>0</v>
      </c>
      <c r="Q164" s="16">
        <v>0</v>
      </c>
      <c r="R164" s="5" t="str">
        <f t="shared" si="20"/>
        <v>11-2023-05-31</v>
      </c>
    </row>
    <row r="165" spans="1:18" hidden="1" x14ac:dyDescent="0.3">
      <c r="A165" s="35">
        <v>11</v>
      </c>
      <c r="B165" s="13" t="s">
        <v>40</v>
      </c>
      <c r="C165" s="13" t="s">
        <v>41</v>
      </c>
      <c r="D165" s="13" t="s">
        <v>21</v>
      </c>
      <c r="E165" s="13" t="s">
        <v>22</v>
      </c>
      <c r="F165" s="14">
        <v>45107</v>
      </c>
      <c r="G165" s="55">
        <f t="shared" si="21"/>
        <v>2023</v>
      </c>
      <c r="H165" s="55" t="str">
        <f t="shared" si="22"/>
        <v>Junio</v>
      </c>
      <c r="I165" s="90" t="str">
        <f t="shared" si="23"/>
        <v>2023-1</v>
      </c>
      <c r="J165" s="13">
        <v>67</v>
      </c>
      <c r="K165" s="13">
        <v>58</v>
      </c>
      <c r="L165" s="15">
        <f t="shared" si="24"/>
        <v>0.86567164179104472</v>
      </c>
      <c r="M165" s="15">
        <f t="shared" si="25"/>
        <v>0.86567164179104472</v>
      </c>
      <c r="N165" s="13" t="s">
        <v>23</v>
      </c>
      <c r="O165" s="13" t="s">
        <v>23</v>
      </c>
      <c r="P165" s="16">
        <v>0</v>
      </c>
      <c r="Q165" s="16">
        <v>0</v>
      </c>
      <c r="R165" s="5" t="str">
        <f t="shared" si="20"/>
        <v>11-2023-06-30</v>
      </c>
    </row>
    <row r="166" spans="1:18" hidden="1" x14ac:dyDescent="0.3">
      <c r="A166" s="35">
        <v>11</v>
      </c>
      <c r="B166" s="13" t="s">
        <v>40</v>
      </c>
      <c r="C166" s="13" t="s">
        <v>41</v>
      </c>
      <c r="D166" s="13" t="s">
        <v>21</v>
      </c>
      <c r="E166" s="13" t="s">
        <v>22</v>
      </c>
      <c r="F166" s="14">
        <v>45138</v>
      </c>
      <c r="G166" s="55">
        <f t="shared" si="21"/>
        <v>2023</v>
      </c>
      <c r="H166" s="55" t="str">
        <f t="shared" si="22"/>
        <v>Julio</v>
      </c>
      <c r="I166" s="90" t="str">
        <f t="shared" si="23"/>
        <v>2023-2</v>
      </c>
      <c r="J166" s="13">
        <v>72</v>
      </c>
      <c r="K166" s="13">
        <v>64</v>
      </c>
      <c r="L166" s="15">
        <f t="shared" si="24"/>
        <v>0.88888888888888884</v>
      </c>
      <c r="M166" s="15">
        <f t="shared" si="25"/>
        <v>0.88888888888888884</v>
      </c>
      <c r="N166" s="13" t="s">
        <v>23</v>
      </c>
      <c r="O166" s="13" t="s">
        <v>23</v>
      </c>
      <c r="P166" s="16">
        <v>0</v>
      </c>
      <c r="Q166" s="16">
        <v>0</v>
      </c>
      <c r="R166" s="5" t="str">
        <f t="shared" si="20"/>
        <v>11-2023-07-31</v>
      </c>
    </row>
    <row r="167" spans="1:18" hidden="1" x14ac:dyDescent="0.3">
      <c r="A167" s="35">
        <v>11</v>
      </c>
      <c r="B167" s="13" t="s">
        <v>40</v>
      </c>
      <c r="C167" s="13" t="s">
        <v>41</v>
      </c>
      <c r="D167" s="13" t="s">
        <v>21</v>
      </c>
      <c r="E167" s="13" t="s">
        <v>22</v>
      </c>
      <c r="F167" s="14">
        <v>45169</v>
      </c>
      <c r="G167" s="55">
        <f t="shared" si="21"/>
        <v>2023</v>
      </c>
      <c r="H167" s="55" t="str">
        <f t="shared" si="22"/>
        <v>Agosto</v>
      </c>
      <c r="I167" s="90" t="str">
        <f t="shared" si="23"/>
        <v>2023-2</v>
      </c>
      <c r="J167" s="13">
        <v>78</v>
      </c>
      <c r="K167" s="13">
        <v>68</v>
      </c>
      <c r="L167" s="15">
        <f t="shared" si="24"/>
        <v>0.87179487179487181</v>
      </c>
      <c r="M167" s="15">
        <f t="shared" si="25"/>
        <v>0.87179487179487181</v>
      </c>
      <c r="N167" s="13" t="s">
        <v>23</v>
      </c>
      <c r="O167" s="13" t="s">
        <v>23</v>
      </c>
      <c r="P167" s="16">
        <v>0</v>
      </c>
      <c r="Q167" s="16">
        <v>0</v>
      </c>
      <c r="R167" s="5" t="str">
        <f t="shared" si="20"/>
        <v>11-2023-08-31</v>
      </c>
    </row>
    <row r="168" spans="1:18" hidden="1" x14ac:dyDescent="0.3">
      <c r="A168" s="35">
        <v>11</v>
      </c>
      <c r="B168" s="13" t="s">
        <v>40</v>
      </c>
      <c r="C168" s="13" t="s">
        <v>41</v>
      </c>
      <c r="D168" s="13" t="s">
        <v>21</v>
      </c>
      <c r="E168" s="13" t="s">
        <v>22</v>
      </c>
      <c r="F168" s="14">
        <v>45199</v>
      </c>
      <c r="G168" s="55">
        <f t="shared" si="21"/>
        <v>2023</v>
      </c>
      <c r="H168" s="55" t="str">
        <f t="shared" si="22"/>
        <v>Septiembre</v>
      </c>
      <c r="I168" s="90" t="str">
        <f t="shared" si="23"/>
        <v>2023-2</v>
      </c>
      <c r="J168" s="13">
        <v>81</v>
      </c>
      <c r="K168" s="13">
        <v>67</v>
      </c>
      <c r="L168" s="15">
        <f t="shared" si="24"/>
        <v>0.8271604938271605</v>
      </c>
      <c r="M168" s="15">
        <f t="shared" si="25"/>
        <v>0.8271604938271605</v>
      </c>
      <c r="N168" s="13" t="s">
        <v>23</v>
      </c>
      <c r="O168" s="13" t="s">
        <v>23</v>
      </c>
      <c r="P168" s="16">
        <v>0</v>
      </c>
      <c r="Q168" s="16">
        <v>0</v>
      </c>
      <c r="R168" s="5" t="str">
        <f t="shared" si="20"/>
        <v>11-2023-09-30</v>
      </c>
    </row>
    <row r="169" spans="1:18" hidden="1" x14ac:dyDescent="0.3">
      <c r="A169" s="35">
        <v>11</v>
      </c>
      <c r="B169" s="13" t="s">
        <v>40</v>
      </c>
      <c r="C169" s="13" t="s">
        <v>41</v>
      </c>
      <c r="D169" s="13" t="s">
        <v>21</v>
      </c>
      <c r="E169" s="13" t="s">
        <v>22</v>
      </c>
      <c r="F169" s="14">
        <v>45230</v>
      </c>
      <c r="G169" s="55">
        <f t="shared" si="21"/>
        <v>2023</v>
      </c>
      <c r="H169" s="55" t="str">
        <f t="shared" si="22"/>
        <v>Octubre</v>
      </c>
      <c r="I169" s="90" t="str">
        <f t="shared" si="23"/>
        <v>2023-2</v>
      </c>
      <c r="J169" s="13">
        <v>81</v>
      </c>
      <c r="K169" s="13">
        <v>67</v>
      </c>
      <c r="L169" s="15">
        <f t="shared" si="24"/>
        <v>0.8271604938271605</v>
      </c>
      <c r="M169" s="15">
        <f t="shared" si="25"/>
        <v>0.8271604938271605</v>
      </c>
      <c r="N169" s="13" t="s">
        <v>23</v>
      </c>
      <c r="O169" s="13" t="s">
        <v>23</v>
      </c>
      <c r="P169" s="16">
        <v>0</v>
      </c>
      <c r="Q169" s="16">
        <v>0</v>
      </c>
      <c r="R169" s="5" t="str">
        <f t="shared" si="20"/>
        <v>11-2023-10-31</v>
      </c>
    </row>
    <row r="170" spans="1:18" hidden="1" x14ac:dyDescent="0.3">
      <c r="A170" s="35">
        <v>11</v>
      </c>
      <c r="B170" s="13" t="s">
        <v>40</v>
      </c>
      <c r="C170" s="13" t="s">
        <v>41</v>
      </c>
      <c r="D170" s="13" t="s">
        <v>21</v>
      </c>
      <c r="E170" s="13" t="s">
        <v>22</v>
      </c>
      <c r="F170" s="14">
        <v>45260</v>
      </c>
      <c r="G170" s="55">
        <f t="shared" si="21"/>
        <v>2023</v>
      </c>
      <c r="H170" s="55" t="str">
        <f t="shared" si="22"/>
        <v>Noviembre</v>
      </c>
      <c r="I170" s="90" t="str">
        <f t="shared" si="23"/>
        <v>2023-2</v>
      </c>
      <c r="J170" s="13">
        <v>81</v>
      </c>
      <c r="K170" s="13">
        <v>67</v>
      </c>
      <c r="L170" s="15">
        <f t="shared" si="24"/>
        <v>0.8271604938271605</v>
      </c>
      <c r="M170" s="15">
        <f t="shared" si="25"/>
        <v>0.8271604938271605</v>
      </c>
      <c r="N170" s="13" t="s">
        <v>23</v>
      </c>
      <c r="O170" s="13" t="s">
        <v>23</v>
      </c>
      <c r="P170" s="16">
        <v>0</v>
      </c>
      <c r="Q170" s="16">
        <v>0</v>
      </c>
      <c r="R170" s="5" t="str">
        <f t="shared" si="20"/>
        <v>11-2023-11-30</v>
      </c>
    </row>
    <row r="171" spans="1:18" hidden="1" x14ac:dyDescent="0.3">
      <c r="A171" s="35">
        <v>11</v>
      </c>
      <c r="B171" s="13" t="s">
        <v>40</v>
      </c>
      <c r="C171" s="13" t="s">
        <v>41</v>
      </c>
      <c r="D171" s="13" t="s">
        <v>21</v>
      </c>
      <c r="E171" s="13" t="s">
        <v>22</v>
      </c>
      <c r="F171" s="14">
        <v>45291</v>
      </c>
      <c r="G171" s="55">
        <f t="shared" si="21"/>
        <v>2023</v>
      </c>
      <c r="H171" s="55" t="str">
        <f t="shared" si="22"/>
        <v>Diciembre</v>
      </c>
      <c r="I171" s="90" t="str">
        <f t="shared" si="23"/>
        <v>2023-2</v>
      </c>
      <c r="J171" s="13">
        <v>81</v>
      </c>
      <c r="K171" s="13">
        <v>67</v>
      </c>
      <c r="L171" s="15">
        <f t="shared" ref="L171:L202" si="26">IFERROR(IF((K171/J171)&gt;1.3,1.3,K171/J171),"")</f>
        <v>0.8271604938271605</v>
      </c>
      <c r="M171" s="15">
        <f t="shared" ref="M171:M204" si="27">IFERROR(IF((K171/J171)&gt;K171/J171,1.3,K171/J171),"")</f>
        <v>0.8271604938271605</v>
      </c>
      <c r="N171" s="13" t="s">
        <v>23</v>
      </c>
      <c r="O171" s="13" t="s">
        <v>23</v>
      </c>
      <c r="P171" s="16">
        <v>0</v>
      </c>
      <c r="Q171" s="16">
        <v>0</v>
      </c>
      <c r="R171" s="5" t="str">
        <f t="shared" si="20"/>
        <v>11-2023-12-31</v>
      </c>
    </row>
    <row r="172" spans="1:18" hidden="1" x14ac:dyDescent="0.3">
      <c r="A172" s="35">
        <v>11</v>
      </c>
      <c r="B172" s="13" t="s">
        <v>40</v>
      </c>
      <c r="C172" s="13" t="s">
        <v>41</v>
      </c>
      <c r="D172" s="13" t="s">
        <v>21</v>
      </c>
      <c r="E172" s="13" t="s">
        <v>22</v>
      </c>
      <c r="F172" s="14">
        <v>45322</v>
      </c>
      <c r="G172" s="55">
        <f t="shared" si="21"/>
        <v>2024</v>
      </c>
      <c r="H172" s="55" t="str">
        <f t="shared" si="22"/>
        <v>Enero</v>
      </c>
      <c r="I172" s="90" t="str">
        <f t="shared" si="23"/>
        <v>2024-1</v>
      </c>
      <c r="J172" s="13">
        <v>85</v>
      </c>
      <c r="K172" s="13">
        <v>67</v>
      </c>
      <c r="L172" s="15">
        <f t="shared" si="26"/>
        <v>0.78823529411764703</v>
      </c>
      <c r="M172" s="15">
        <f t="shared" si="27"/>
        <v>0.78823529411764703</v>
      </c>
      <c r="N172" s="13" t="s">
        <v>23</v>
      </c>
      <c r="O172" s="13" t="s">
        <v>23</v>
      </c>
      <c r="P172" s="16">
        <v>0</v>
      </c>
      <c r="Q172" s="16">
        <v>0</v>
      </c>
      <c r="R172" s="5" t="str">
        <f t="shared" si="20"/>
        <v>11-2024-01-31</v>
      </c>
    </row>
    <row r="173" spans="1:18" hidden="1" x14ac:dyDescent="0.3">
      <c r="A173" s="35">
        <v>11</v>
      </c>
      <c r="B173" s="13" t="s">
        <v>40</v>
      </c>
      <c r="C173" s="13" t="s">
        <v>41</v>
      </c>
      <c r="D173" s="13" t="s">
        <v>21</v>
      </c>
      <c r="E173" s="13" t="s">
        <v>22</v>
      </c>
      <c r="F173" s="14">
        <v>45351</v>
      </c>
      <c r="G173" s="55">
        <f t="shared" si="21"/>
        <v>2024</v>
      </c>
      <c r="H173" s="55" t="str">
        <f t="shared" si="22"/>
        <v>Febrero</v>
      </c>
      <c r="I173" s="90" t="str">
        <f t="shared" si="23"/>
        <v>2024-1</v>
      </c>
      <c r="J173" s="13">
        <v>85</v>
      </c>
      <c r="K173" s="13">
        <v>67</v>
      </c>
      <c r="L173" s="15">
        <f t="shared" si="26"/>
        <v>0.78823529411764703</v>
      </c>
      <c r="M173" s="15">
        <f t="shared" si="27"/>
        <v>0.78823529411764703</v>
      </c>
      <c r="N173" s="13" t="s">
        <v>23</v>
      </c>
      <c r="O173" s="13" t="s">
        <v>23</v>
      </c>
      <c r="P173" s="16">
        <v>0</v>
      </c>
      <c r="Q173" s="16">
        <v>0</v>
      </c>
      <c r="R173" s="5" t="str">
        <f t="shared" si="20"/>
        <v>11-2024-02-29</v>
      </c>
    </row>
    <row r="174" spans="1:18" hidden="1" x14ac:dyDescent="0.3">
      <c r="A174" s="35">
        <v>11</v>
      </c>
      <c r="B174" s="13" t="s">
        <v>40</v>
      </c>
      <c r="C174" s="13" t="s">
        <v>41</v>
      </c>
      <c r="D174" s="13" t="s">
        <v>21</v>
      </c>
      <c r="E174" s="13" t="s">
        <v>22</v>
      </c>
      <c r="F174" s="14">
        <v>45382</v>
      </c>
      <c r="G174" s="55">
        <f t="shared" si="21"/>
        <v>2024</v>
      </c>
      <c r="H174" s="55" t="str">
        <f t="shared" si="22"/>
        <v>Marzo</v>
      </c>
      <c r="I174" s="90" t="str">
        <f t="shared" si="23"/>
        <v>2024-1</v>
      </c>
      <c r="J174" s="13">
        <v>85</v>
      </c>
      <c r="K174" s="13">
        <v>67</v>
      </c>
      <c r="L174" s="15">
        <f t="shared" si="26"/>
        <v>0.78823529411764703</v>
      </c>
      <c r="M174" s="15">
        <f t="shared" si="27"/>
        <v>0.78823529411764703</v>
      </c>
      <c r="N174" s="13" t="s">
        <v>23</v>
      </c>
      <c r="O174" s="13" t="s">
        <v>23</v>
      </c>
      <c r="P174" s="16">
        <v>0</v>
      </c>
      <c r="Q174" s="16">
        <v>0</v>
      </c>
      <c r="R174" s="5" t="str">
        <f t="shared" si="20"/>
        <v>11-2024-03-31</v>
      </c>
    </row>
    <row r="175" spans="1:18" hidden="1" x14ac:dyDescent="0.3">
      <c r="A175" s="35">
        <v>11</v>
      </c>
      <c r="B175" s="13" t="s">
        <v>40</v>
      </c>
      <c r="C175" s="13" t="s">
        <v>41</v>
      </c>
      <c r="D175" s="13" t="s">
        <v>21</v>
      </c>
      <c r="E175" s="13" t="s">
        <v>22</v>
      </c>
      <c r="F175" s="14">
        <v>45412</v>
      </c>
      <c r="G175" s="55">
        <f t="shared" si="21"/>
        <v>2024</v>
      </c>
      <c r="H175" s="55" t="str">
        <f t="shared" si="22"/>
        <v>Abril</v>
      </c>
      <c r="I175" s="90" t="str">
        <f t="shared" si="23"/>
        <v>2024-1</v>
      </c>
      <c r="J175" s="13">
        <v>60</v>
      </c>
      <c r="K175" s="13">
        <v>59</v>
      </c>
      <c r="L175" s="15">
        <f t="shared" si="26"/>
        <v>0.98333333333333328</v>
      </c>
      <c r="M175" s="15">
        <f t="shared" si="27"/>
        <v>0.98333333333333328</v>
      </c>
      <c r="N175" s="13" t="s">
        <v>23</v>
      </c>
      <c r="O175" s="13" t="s">
        <v>23</v>
      </c>
      <c r="P175" s="16">
        <v>0</v>
      </c>
      <c r="Q175" s="16">
        <v>0</v>
      </c>
      <c r="R175" s="5" t="str">
        <f t="shared" si="20"/>
        <v>11-2024-04-30</v>
      </c>
    </row>
    <row r="176" spans="1:18" hidden="1" x14ac:dyDescent="0.3">
      <c r="A176" s="35">
        <v>11</v>
      </c>
      <c r="B176" s="13" t="s">
        <v>40</v>
      </c>
      <c r="C176" s="13" t="s">
        <v>41</v>
      </c>
      <c r="D176" s="13" t="s">
        <v>21</v>
      </c>
      <c r="E176" s="13" t="s">
        <v>22</v>
      </c>
      <c r="F176" s="14">
        <v>45443</v>
      </c>
      <c r="G176" s="55">
        <f t="shared" si="21"/>
        <v>2024</v>
      </c>
      <c r="H176" s="55" t="str">
        <f t="shared" si="22"/>
        <v>Mayo</v>
      </c>
      <c r="I176" s="90" t="str">
        <f t="shared" si="23"/>
        <v>2024-1</v>
      </c>
      <c r="J176" s="13">
        <v>60</v>
      </c>
      <c r="K176" s="13">
        <v>59</v>
      </c>
      <c r="L176" s="15">
        <f t="shared" si="26"/>
        <v>0.98333333333333328</v>
      </c>
      <c r="M176" s="15">
        <f t="shared" si="27"/>
        <v>0.98333333333333328</v>
      </c>
      <c r="N176" s="13" t="s">
        <v>23</v>
      </c>
      <c r="O176" s="13" t="s">
        <v>23</v>
      </c>
      <c r="P176" s="16">
        <v>0</v>
      </c>
      <c r="Q176" s="16">
        <v>0</v>
      </c>
      <c r="R176" s="5" t="str">
        <f t="shared" si="20"/>
        <v>11-2024-05-31</v>
      </c>
    </row>
    <row r="177" spans="1:18" hidden="1" x14ac:dyDescent="0.3">
      <c r="A177" s="35">
        <v>11</v>
      </c>
      <c r="B177" s="13" t="s">
        <v>40</v>
      </c>
      <c r="C177" s="13" t="s">
        <v>41</v>
      </c>
      <c r="D177" s="13" t="s">
        <v>21</v>
      </c>
      <c r="E177" s="13" t="s">
        <v>22</v>
      </c>
      <c r="F177" s="14">
        <v>45473</v>
      </c>
      <c r="G177" s="55">
        <f t="shared" si="21"/>
        <v>2024</v>
      </c>
      <c r="H177" s="55" t="str">
        <f t="shared" si="22"/>
        <v>Junio</v>
      </c>
      <c r="I177" s="90" t="str">
        <f t="shared" si="23"/>
        <v>2024-1</v>
      </c>
      <c r="J177" s="13">
        <v>97</v>
      </c>
      <c r="K177" s="13">
        <v>93</v>
      </c>
      <c r="L177" s="15">
        <f t="shared" si="26"/>
        <v>0.95876288659793818</v>
      </c>
      <c r="M177" s="15">
        <f t="shared" si="27"/>
        <v>0.95876288659793818</v>
      </c>
      <c r="N177" s="13" t="s">
        <v>23</v>
      </c>
      <c r="O177" s="13" t="s">
        <v>23</v>
      </c>
      <c r="P177" s="16">
        <v>0</v>
      </c>
      <c r="Q177" s="16">
        <v>0</v>
      </c>
      <c r="R177" s="5" t="str">
        <f t="shared" si="20"/>
        <v>11-2024-06-30</v>
      </c>
    </row>
    <row r="178" spans="1:18" hidden="1" x14ac:dyDescent="0.3">
      <c r="A178" s="35">
        <v>11</v>
      </c>
      <c r="B178" s="13" t="s">
        <v>40</v>
      </c>
      <c r="C178" s="13" t="s">
        <v>41</v>
      </c>
      <c r="D178" s="13" t="s">
        <v>21</v>
      </c>
      <c r="E178" s="13" t="s">
        <v>22</v>
      </c>
      <c r="F178" s="14">
        <v>45504</v>
      </c>
      <c r="G178" s="55">
        <f t="shared" si="21"/>
        <v>2024</v>
      </c>
      <c r="H178" s="55" t="str">
        <f t="shared" si="22"/>
        <v>Julio</v>
      </c>
      <c r="I178" s="90" t="str">
        <f t="shared" si="23"/>
        <v>2024-2</v>
      </c>
      <c r="J178" s="13">
        <v>60</v>
      </c>
      <c r="K178" s="13">
        <v>59</v>
      </c>
      <c r="L178" s="15">
        <f t="shared" si="26"/>
        <v>0.98333333333333328</v>
      </c>
      <c r="M178" s="15">
        <f t="shared" si="27"/>
        <v>0.98333333333333328</v>
      </c>
      <c r="N178" s="13" t="s">
        <v>23</v>
      </c>
      <c r="O178" s="13" t="s">
        <v>23</v>
      </c>
      <c r="P178" s="16">
        <v>0</v>
      </c>
      <c r="Q178" s="16">
        <v>0</v>
      </c>
      <c r="R178" s="5" t="str">
        <f t="shared" si="20"/>
        <v>11-2024-07-31</v>
      </c>
    </row>
    <row r="179" spans="1:18" hidden="1" x14ac:dyDescent="0.3">
      <c r="A179" s="35">
        <v>11</v>
      </c>
      <c r="B179" s="13" t="s">
        <v>40</v>
      </c>
      <c r="C179" s="13" t="s">
        <v>41</v>
      </c>
      <c r="D179" s="13" t="s">
        <v>21</v>
      </c>
      <c r="E179" s="13" t="s">
        <v>22</v>
      </c>
      <c r="F179" s="14">
        <v>45535</v>
      </c>
      <c r="G179" s="55">
        <f t="shared" si="21"/>
        <v>2024</v>
      </c>
      <c r="H179" s="55" t="str">
        <f t="shared" si="22"/>
        <v>Agosto</v>
      </c>
      <c r="I179" s="90" t="str">
        <f t="shared" si="23"/>
        <v>2024-2</v>
      </c>
      <c r="J179" s="13">
        <v>60</v>
      </c>
      <c r="K179" s="13">
        <v>59</v>
      </c>
      <c r="L179" s="15">
        <f t="shared" si="26"/>
        <v>0.98333333333333328</v>
      </c>
      <c r="M179" s="15">
        <f t="shared" si="27"/>
        <v>0.98333333333333328</v>
      </c>
      <c r="N179" s="13" t="s">
        <v>23</v>
      </c>
      <c r="O179" s="13" t="s">
        <v>23</v>
      </c>
      <c r="P179" s="16">
        <v>0</v>
      </c>
      <c r="Q179" s="16">
        <v>0</v>
      </c>
      <c r="R179" s="5" t="str">
        <f t="shared" si="20"/>
        <v>11-2024-08-31</v>
      </c>
    </row>
    <row r="180" spans="1:18" hidden="1" x14ac:dyDescent="0.3">
      <c r="A180" s="35">
        <v>11</v>
      </c>
      <c r="B180" s="13" t="s">
        <v>40</v>
      </c>
      <c r="C180" s="13" t="s">
        <v>41</v>
      </c>
      <c r="D180" s="13" t="s">
        <v>21</v>
      </c>
      <c r="E180" s="13" t="s">
        <v>22</v>
      </c>
      <c r="F180" s="14">
        <v>45596</v>
      </c>
      <c r="G180" s="55">
        <f t="shared" si="21"/>
        <v>2024</v>
      </c>
      <c r="H180" s="55" t="str">
        <f t="shared" si="22"/>
        <v>Octubre</v>
      </c>
      <c r="I180" s="90" t="str">
        <f t="shared" si="23"/>
        <v>2024-2</v>
      </c>
      <c r="J180" s="13">
        <v>77</v>
      </c>
      <c r="K180" s="13">
        <v>59</v>
      </c>
      <c r="L180" s="15">
        <f t="shared" si="26"/>
        <v>0.76623376623376627</v>
      </c>
      <c r="M180" s="15">
        <f t="shared" si="27"/>
        <v>0.76623376623376627</v>
      </c>
      <c r="N180" s="13" t="s">
        <v>23</v>
      </c>
      <c r="O180" s="13" t="s">
        <v>23</v>
      </c>
      <c r="P180" s="16">
        <v>0</v>
      </c>
      <c r="Q180" s="16">
        <v>0</v>
      </c>
      <c r="R180" s="5" t="str">
        <f t="shared" si="20"/>
        <v>11-2024-10-31</v>
      </c>
    </row>
    <row r="181" spans="1:18" hidden="1" x14ac:dyDescent="0.3">
      <c r="A181" s="35">
        <v>11</v>
      </c>
      <c r="B181" s="13" t="s">
        <v>40</v>
      </c>
      <c r="C181" s="13" t="s">
        <v>41</v>
      </c>
      <c r="D181" s="13" t="s">
        <v>21</v>
      </c>
      <c r="E181" s="13" t="s">
        <v>22</v>
      </c>
      <c r="F181" s="14">
        <v>45626</v>
      </c>
      <c r="G181" s="55">
        <f t="shared" si="21"/>
        <v>2024</v>
      </c>
      <c r="H181" s="55" t="str">
        <f t="shared" si="22"/>
        <v>Noviembre</v>
      </c>
      <c r="I181" s="90" t="str">
        <f t="shared" si="23"/>
        <v>2024-2</v>
      </c>
      <c r="J181" s="13">
        <v>56</v>
      </c>
      <c r="K181" s="13">
        <v>56</v>
      </c>
      <c r="L181" s="15">
        <f t="shared" si="26"/>
        <v>1</v>
      </c>
      <c r="M181" s="15">
        <f t="shared" si="27"/>
        <v>1</v>
      </c>
      <c r="N181" s="13" t="s">
        <v>23</v>
      </c>
      <c r="O181" s="13" t="s">
        <v>23</v>
      </c>
      <c r="P181" s="16">
        <v>0</v>
      </c>
      <c r="Q181" s="16">
        <v>0</v>
      </c>
      <c r="R181" s="5" t="str">
        <f t="shared" si="20"/>
        <v>11-2024-11-30</v>
      </c>
    </row>
    <row r="182" spans="1:18" hidden="1" x14ac:dyDescent="0.3">
      <c r="A182" s="35">
        <v>12</v>
      </c>
      <c r="B182" s="13" t="s">
        <v>42</v>
      </c>
      <c r="C182" s="13" t="s">
        <v>41</v>
      </c>
      <c r="D182" s="13" t="s">
        <v>21</v>
      </c>
      <c r="E182" s="13" t="s">
        <v>22</v>
      </c>
      <c r="F182" s="14">
        <v>45169</v>
      </c>
      <c r="G182" s="55">
        <f t="shared" si="21"/>
        <v>2023</v>
      </c>
      <c r="H182" s="55" t="str">
        <f t="shared" si="22"/>
        <v>Agosto</v>
      </c>
      <c r="I182" s="90" t="str">
        <f t="shared" si="23"/>
        <v>2023-2</v>
      </c>
      <c r="J182" s="13">
        <v>51</v>
      </c>
      <c r="K182" s="13">
        <v>51</v>
      </c>
      <c r="L182" s="15">
        <f t="shared" si="26"/>
        <v>1</v>
      </c>
      <c r="M182" s="15">
        <f t="shared" si="27"/>
        <v>1</v>
      </c>
      <c r="N182" s="13" t="s">
        <v>23</v>
      </c>
      <c r="O182" s="13" t="s">
        <v>23</v>
      </c>
      <c r="P182" s="16">
        <v>0</v>
      </c>
      <c r="Q182" s="16">
        <v>0</v>
      </c>
      <c r="R182" s="5" t="str">
        <f t="shared" si="20"/>
        <v>12-2023-08-31</v>
      </c>
    </row>
    <row r="183" spans="1:18" hidden="1" x14ac:dyDescent="0.3">
      <c r="A183" s="35">
        <v>12</v>
      </c>
      <c r="B183" s="13" t="s">
        <v>42</v>
      </c>
      <c r="C183" s="13" t="s">
        <v>41</v>
      </c>
      <c r="D183" s="13" t="s">
        <v>21</v>
      </c>
      <c r="E183" s="13" t="s">
        <v>22</v>
      </c>
      <c r="F183" s="14">
        <v>45199</v>
      </c>
      <c r="G183" s="55">
        <f t="shared" si="21"/>
        <v>2023</v>
      </c>
      <c r="H183" s="55" t="str">
        <f t="shared" si="22"/>
        <v>Septiembre</v>
      </c>
      <c r="I183" s="90" t="str">
        <f t="shared" si="23"/>
        <v>2023-2</v>
      </c>
      <c r="J183" s="13">
        <v>56</v>
      </c>
      <c r="K183" s="13">
        <v>51</v>
      </c>
      <c r="L183" s="15">
        <f t="shared" si="26"/>
        <v>0.9107142857142857</v>
      </c>
      <c r="M183" s="15">
        <f t="shared" si="27"/>
        <v>0.9107142857142857</v>
      </c>
      <c r="N183" s="13" t="s">
        <v>23</v>
      </c>
      <c r="O183" s="13" t="s">
        <v>23</v>
      </c>
      <c r="P183" s="16">
        <v>0</v>
      </c>
      <c r="Q183" s="16">
        <v>0</v>
      </c>
      <c r="R183" s="5" t="str">
        <f t="shared" si="20"/>
        <v>12-2023-09-30</v>
      </c>
    </row>
    <row r="184" spans="1:18" hidden="1" x14ac:dyDescent="0.3">
      <c r="A184" s="35">
        <v>12</v>
      </c>
      <c r="B184" s="13" t="s">
        <v>42</v>
      </c>
      <c r="C184" s="13" t="s">
        <v>41</v>
      </c>
      <c r="D184" s="13" t="s">
        <v>21</v>
      </c>
      <c r="E184" s="13" t="s">
        <v>22</v>
      </c>
      <c r="F184" s="14">
        <v>45230</v>
      </c>
      <c r="G184" s="55">
        <f t="shared" si="21"/>
        <v>2023</v>
      </c>
      <c r="H184" s="55" t="str">
        <f t="shared" si="22"/>
        <v>Octubre</v>
      </c>
      <c r="I184" s="90" t="str">
        <f t="shared" si="23"/>
        <v>2023-2</v>
      </c>
      <c r="J184" s="13">
        <v>65</v>
      </c>
      <c r="K184" s="13">
        <v>51</v>
      </c>
      <c r="L184" s="15">
        <f t="shared" si="26"/>
        <v>0.7846153846153846</v>
      </c>
      <c r="M184" s="15">
        <f t="shared" si="27"/>
        <v>0.7846153846153846</v>
      </c>
      <c r="N184" s="13" t="s">
        <v>23</v>
      </c>
      <c r="O184" s="13" t="s">
        <v>23</v>
      </c>
      <c r="P184" s="16">
        <v>0</v>
      </c>
      <c r="Q184" s="16">
        <v>0</v>
      </c>
      <c r="R184" s="5" t="str">
        <f t="shared" si="20"/>
        <v>12-2023-10-31</v>
      </c>
    </row>
    <row r="185" spans="1:18" hidden="1" x14ac:dyDescent="0.3">
      <c r="A185" s="35">
        <v>12</v>
      </c>
      <c r="B185" s="13" t="s">
        <v>42</v>
      </c>
      <c r="C185" s="13" t="s">
        <v>41</v>
      </c>
      <c r="D185" s="13" t="s">
        <v>21</v>
      </c>
      <c r="E185" s="13" t="s">
        <v>22</v>
      </c>
      <c r="F185" s="14">
        <v>45260</v>
      </c>
      <c r="G185" s="55">
        <f t="shared" si="21"/>
        <v>2023</v>
      </c>
      <c r="H185" s="55" t="str">
        <f t="shared" si="22"/>
        <v>Noviembre</v>
      </c>
      <c r="I185" s="90" t="str">
        <f t="shared" si="23"/>
        <v>2023-2</v>
      </c>
      <c r="J185" s="13">
        <v>65</v>
      </c>
      <c r="K185" s="13">
        <v>51</v>
      </c>
      <c r="L185" s="15">
        <f t="shared" si="26"/>
        <v>0.7846153846153846</v>
      </c>
      <c r="M185" s="15">
        <f t="shared" si="27"/>
        <v>0.7846153846153846</v>
      </c>
      <c r="N185" s="13" t="s">
        <v>23</v>
      </c>
      <c r="O185" s="13" t="s">
        <v>23</v>
      </c>
      <c r="P185" s="16">
        <v>0</v>
      </c>
      <c r="Q185" s="16">
        <v>0</v>
      </c>
      <c r="R185" s="5" t="str">
        <f t="shared" si="20"/>
        <v>12-2023-11-30</v>
      </c>
    </row>
    <row r="186" spans="1:18" hidden="1" x14ac:dyDescent="0.3">
      <c r="A186" s="35">
        <v>12</v>
      </c>
      <c r="B186" s="13" t="s">
        <v>42</v>
      </c>
      <c r="C186" s="13" t="s">
        <v>41</v>
      </c>
      <c r="D186" s="13" t="s">
        <v>21</v>
      </c>
      <c r="E186" s="13" t="s">
        <v>22</v>
      </c>
      <c r="F186" s="14">
        <v>45291</v>
      </c>
      <c r="G186" s="55">
        <f t="shared" si="21"/>
        <v>2023</v>
      </c>
      <c r="H186" s="55" t="str">
        <f t="shared" si="22"/>
        <v>Diciembre</v>
      </c>
      <c r="I186" s="90" t="str">
        <f t="shared" si="23"/>
        <v>2023-2</v>
      </c>
      <c r="J186" s="13">
        <v>65</v>
      </c>
      <c r="K186" s="13">
        <v>51</v>
      </c>
      <c r="L186" s="15">
        <f t="shared" si="26"/>
        <v>0.7846153846153846</v>
      </c>
      <c r="M186" s="15">
        <f t="shared" si="27"/>
        <v>0.7846153846153846</v>
      </c>
      <c r="N186" s="13" t="s">
        <v>23</v>
      </c>
      <c r="O186" s="13" t="s">
        <v>23</v>
      </c>
      <c r="P186" s="16">
        <v>0</v>
      </c>
      <c r="Q186" s="16">
        <v>0</v>
      </c>
      <c r="R186" s="5" t="str">
        <f t="shared" si="20"/>
        <v>12-2023-12-31</v>
      </c>
    </row>
    <row r="187" spans="1:18" hidden="1" x14ac:dyDescent="0.3">
      <c r="A187" s="35">
        <v>12</v>
      </c>
      <c r="B187" s="13" t="s">
        <v>42</v>
      </c>
      <c r="C187" s="13" t="s">
        <v>41</v>
      </c>
      <c r="D187" s="13" t="s">
        <v>21</v>
      </c>
      <c r="E187" s="13" t="s">
        <v>22</v>
      </c>
      <c r="F187" s="14">
        <v>45322</v>
      </c>
      <c r="G187" s="55">
        <f t="shared" si="21"/>
        <v>2024</v>
      </c>
      <c r="H187" s="55" t="str">
        <f t="shared" si="22"/>
        <v>Enero</v>
      </c>
      <c r="I187" s="90" t="str">
        <f t="shared" si="23"/>
        <v>2024-1</v>
      </c>
      <c r="J187" s="13">
        <v>65</v>
      </c>
      <c r="K187" s="13">
        <v>51</v>
      </c>
      <c r="L187" s="15">
        <f t="shared" si="26"/>
        <v>0.7846153846153846</v>
      </c>
      <c r="M187" s="15">
        <f t="shared" si="27"/>
        <v>0.7846153846153846</v>
      </c>
      <c r="N187" s="13" t="s">
        <v>23</v>
      </c>
      <c r="O187" s="13" t="s">
        <v>23</v>
      </c>
      <c r="P187" s="16">
        <v>0</v>
      </c>
      <c r="Q187" s="16">
        <v>0</v>
      </c>
      <c r="R187" s="5" t="str">
        <f t="shared" si="20"/>
        <v>12-2024-01-31</v>
      </c>
    </row>
    <row r="188" spans="1:18" hidden="1" x14ac:dyDescent="0.3">
      <c r="A188" s="35">
        <v>12</v>
      </c>
      <c r="B188" s="13" t="s">
        <v>42</v>
      </c>
      <c r="C188" s="13" t="s">
        <v>41</v>
      </c>
      <c r="D188" s="13" t="s">
        <v>21</v>
      </c>
      <c r="E188" s="13" t="s">
        <v>22</v>
      </c>
      <c r="F188" s="14">
        <v>45351</v>
      </c>
      <c r="G188" s="55">
        <f t="shared" si="21"/>
        <v>2024</v>
      </c>
      <c r="H188" s="55" t="str">
        <f t="shared" si="22"/>
        <v>Febrero</v>
      </c>
      <c r="I188" s="90" t="str">
        <f t="shared" si="23"/>
        <v>2024-1</v>
      </c>
      <c r="J188" s="13">
        <v>65</v>
      </c>
      <c r="K188" s="13">
        <v>51</v>
      </c>
      <c r="L188" s="15">
        <f t="shared" si="26"/>
        <v>0.7846153846153846</v>
      </c>
      <c r="M188" s="15">
        <f t="shared" si="27"/>
        <v>0.7846153846153846</v>
      </c>
      <c r="N188" s="13" t="s">
        <v>23</v>
      </c>
      <c r="O188" s="13" t="s">
        <v>23</v>
      </c>
      <c r="P188" s="16">
        <v>0</v>
      </c>
      <c r="Q188" s="16">
        <v>0</v>
      </c>
      <c r="R188" s="5" t="str">
        <f t="shared" si="20"/>
        <v>12-2024-02-29</v>
      </c>
    </row>
    <row r="189" spans="1:18" hidden="1" x14ac:dyDescent="0.3">
      <c r="A189" s="35">
        <v>12</v>
      </c>
      <c r="B189" s="13" t="s">
        <v>42</v>
      </c>
      <c r="C189" s="13" t="s">
        <v>41</v>
      </c>
      <c r="D189" s="13" t="s">
        <v>21</v>
      </c>
      <c r="E189" s="13" t="s">
        <v>22</v>
      </c>
      <c r="F189" s="14">
        <v>45382</v>
      </c>
      <c r="G189" s="55">
        <f t="shared" si="21"/>
        <v>2024</v>
      </c>
      <c r="H189" s="55" t="str">
        <f t="shared" si="22"/>
        <v>Marzo</v>
      </c>
      <c r="I189" s="90" t="str">
        <f t="shared" si="23"/>
        <v>2024-1</v>
      </c>
      <c r="J189" s="13">
        <v>65</v>
      </c>
      <c r="K189" s="13">
        <v>51</v>
      </c>
      <c r="L189" s="15">
        <f t="shared" si="26"/>
        <v>0.7846153846153846</v>
      </c>
      <c r="M189" s="15">
        <f t="shared" si="27"/>
        <v>0.7846153846153846</v>
      </c>
      <c r="N189" s="13" t="s">
        <v>23</v>
      </c>
      <c r="O189" s="13" t="s">
        <v>23</v>
      </c>
      <c r="P189" s="16">
        <v>0</v>
      </c>
      <c r="Q189" s="16">
        <v>0</v>
      </c>
      <c r="R189" s="5" t="str">
        <f t="shared" si="20"/>
        <v>12-2024-03-31</v>
      </c>
    </row>
    <row r="190" spans="1:18" hidden="1" x14ac:dyDescent="0.3">
      <c r="A190" s="35">
        <v>12</v>
      </c>
      <c r="B190" s="13" t="s">
        <v>42</v>
      </c>
      <c r="C190" s="13" t="s">
        <v>41</v>
      </c>
      <c r="D190" s="13" t="s">
        <v>21</v>
      </c>
      <c r="E190" s="13" t="s">
        <v>22</v>
      </c>
      <c r="F190" s="14">
        <v>45412</v>
      </c>
      <c r="G190" s="55">
        <f t="shared" si="21"/>
        <v>2024</v>
      </c>
      <c r="H190" s="55" t="str">
        <f t="shared" si="22"/>
        <v>Abril</v>
      </c>
      <c r="I190" s="90" t="str">
        <f t="shared" si="23"/>
        <v>2024-1</v>
      </c>
      <c r="J190" s="13">
        <v>64</v>
      </c>
      <c r="K190" s="13">
        <v>64</v>
      </c>
      <c r="L190" s="15">
        <f t="shared" si="26"/>
        <v>1</v>
      </c>
      <c r="M190" s="15">
        <f t="shared" si="27"/>
        <v>1</v>
      </c>
      <c r="N190" s="13" t="s">
        <v>23</v>
      </c>
      <c r="O190" s="13" t="s">
        <v>23</v>
      </c>
      <c r="P190" s="16">
        <v>0</v>
      </c>
      <c r="Q190" s="16">
        <v>0</v>
      </c>
      <c r="R190" s="5" t="str">
        <f t="shared" si="20"/>
        <v>12-2024-04-30</v>
      </c>
    </row>
    <row r="191" spans="1:18" hidden="1" x14ac:dyDescent="0.3">
      <c r="A191" s="35">
        <v>12</v>
      </c>
      <c r="B191" s="13" t="s">
        <v>42</v>
      </c>
      <c r="C191" s="13" t="s">
        <v>41</v>
      </c>
      <c r="D191" s="13" t="s">
        <v>21</v>
      </c>
      <c r="E191" s="13" t="s">
        <v>22</v>
      </c>
      <c r="F191" s="14">
        <v>45443</v>
      </c>
      <c r="G191" s="55">
        <f t="shared" si="21"/>
        <v>2024</v>
      </c>
      <c r="H191" s="55" t="str">
        <f t="shared" si="22"/>
        <v>Mayo</v>
      </c>
      <c r="I191" s="90" t="str">
        <f t="shared" si="23"/>
        <v>2024-1</v>
      </c>
      <c r="J191" s="13">
        <v>53</v>
      </c>
      <c r="K191" s="13">
        <v>48</v>
      </c>
      <c r="L191" s="15">
        <f t="shared" si="26"/>
        <v>0.90566037735849059</v>
      </c>
      <c r="M191" s="15">
        <f t="shared" si="27"/>
        <v>0.90566037735849059</v>
      </c>
      <c r="N191" s="13" t="s">
        <v>23</v>
      </c>
      <c r="O191" s="13" t="s">
        <v>23</v>
      </c>
      <c r="P191" s="16">
        <v>0</v>
      </c>
      <c r="Q191" s="16">
        <v>0</v>
      </c>
      <c r="R191" s="5" t="str">
        <f t="shared" si="20"/>
        <v>12-2024-05-31</v>
      </c>
    </row>
    <row r="192" spans="1:18" hidden="1" x14ac:dyDescent="0.3">
      <c r="A192" s="35">
        <v>12</v>
      </c>
      <c r="B192" s="13" t="s">
        <v>42</v>
      </c>
      <c r="C192" s="13" t="s">
        <v>41</v>
      </c>
      <c r="D192" s="13" t="s">
        <v>21</v>
      </c>
      <c r="E192" s="13" t="s">
        <v>22</v>
      </c>
      <c r="F192" s="14">
        <v>45473</v>
      </c>
      <c r="G192" s="55">
        <f t="shared" si="21"/>
        <v>2024</v>
      </c>
      <c r="H192" s="55" t="str">
        <f t="shared" si="22"/>
        <v>Junio</v>
      </c>
      <c r="I192" s="90" t="str">
        <f t="shared" si="23"/>
        <v>2024-1</v>
      </c>
      <c r="J192" s="13">
        <v>89</v>
      </c>
      <c r="K192" s="13">
        <v>91</v>
      </c>
      <c r="L192" s="15">
        <f t="shared" si="26"/>
        <v>1.0224719101123596</v>
      </c>
      <c r="M192" s="15">
        <f t="shared" si="27"/>
        <v>1.0224719101123596</v>
      </c>
      <c r="N192" s="13" t="s">
        <v>23</v>
      </c>
      <c r="O192" s="13" t="s">
        <v>23</v>
      </c>
      <c r="P192" s="16">
        <v>0</v>
      </c>
      <c r="Q192" s="16">
        <v>0</v>
      </c>
      <c r="R192" s="5" t="str">
        <f t="shared" si="20"/>
        <v>12-2024-06-30</v>
      </c>
    </row>
    <row r="193" spans="1:18" hidden="1" x14ac:dyDescent="0.3">
      <c r="A193" s="35">
        <v>12</v>
      </c>
      <c r="B193" s="13" t="s">
        <v>42</v>
      </c>
      <c r="C193" s="13" t="s">
        <v>41</v>
      </c>
      <c r="D193" s="13" t="s">
        <v>21</v>
      </c>
      <c r="E193" s="13" t="s">
        <v>22</v>
      </c>
      <c r="F193" s="14">
        <v>45504</v>
      </c>
      <c r="G193" s="55">
        <f t="shared" si="21"/>
        <v>2024</v>
      </c>
      <c r="H193" s="55" t="str">
        <f t="shared" si="22"/>
        <v>Julio</v>
      </c>
      <c r="I193" s="90" t="str">
        <f t="shared" si="23"/>
        <v>2024-2</v>
      </c>
      <c r="J193" s="13">
        <v>64</v>
      </c>
      <c r="K193" s="13">
        <v>54</v>
      </c>
      <c r="L193" s="15">
        <f t="shared" si="26"/>
        <v>0.84375</v>
      </c>
      <c r="M193" s="15">
        <f t="shared" si="27"/>
        <v>0.84375</v>
      </c>
      <c r="N193" s="13" t="s">
        <v>23</v>
      </c>
      <c r="O193" s="13" t="s">
        <v>23</v>
      </c>
      <c r="P193" s="16">
        <v>0</v>
      </c>
      <c r="Q193" s="16">
        <v>0</v>
      </c>
      <c r="R193" s="5" t="str">
        <f t="shared" si="20"/>
        <v>12-2024-07-31</v>
      </c>
    </row>
    <row r="194" spans="1:18" hidden="1" x14ac:dyDescent="0.3">
      <c r="A194" s="35">
        <v>12</v>
      </c>
      <c r="B194" s="13" t="s">
        <v>42</v>
      </c>
      <c r="C194" s="13" t="s">
        <v>41</v>
      </c>
      <c r="D194" s="13" t="s">
        <v>21</v>
      </c>
      <c r="E194" s="13" t="s">
        <v>22</v>
      </c>
      <c r="F194" s="14">
        <v>45535</v>
      </c>
      <c r="G194" s="55">
        <f t="shared" si="21"/>
        <v>2024</v>
      </c>
      <c r="H194" s="55" t="str">
        <f t="shared" si="22"/>
        <v>Agosto</v>
      </c>
      <c r="I194" s="90" t="str">
        <f t="shared" si="23"/>
        <v>2024-2</v>
      </c>
      <c r="J194" s="13">
        <v>64</v>
      </c>
      <c r="K194" s="13">
        <v>54</v>
      </c>
      <c r="L194" s="15">
        <f t="shared" si="26"/>
        <v>0.84375</v>
      </c>
      <c r="M194" s="15">
        <f t="shared" si="27"/>
        <v>0.84375</v>
      </c>
      <c r="N194" s="13" t="s">
        <v>23</v>
      </c>
      <c r="O194" s="13" t="s">
        <v>23</v>
      </c>
      <c r="P194" s="16">
        <v>0</v>
      </c>
      <c r="Q194" s="16">
        <v>0</v>
      </c>
      <c r="R194" s="5" t="str">
        <f t="shared" ref="R194:R257" si="28">A194&amp;"-"&amp;YEAR(F194)&amp;"-"&amp;IF(LEN(MONTH(F194))=1,"0"&amp;MONTH(F194),MONTH(F194))&amp;"-"&amp;DAY(F194)</f>
        <v>12-2024-08-31</v>
      </c>
    </row>
    <row r="195" spans="1:18" hidden="1" x14ac:dyDescent="0.3">
      <c r="A195" s="35">
        <v>12</v>
      </c>
      <c r="B195" s="13" t="s">
        <v>42</v>
      </c>
      <c r="C195" s="13" t="s">
        <v>41</v>
      </c>
      <c r="D195" s="13" t="s">
        <v>21</v>
      </c>
      <c r="E195" s="13" t="s">
        <v>22</v>
      </c>
      <c r="F195" s="14">
        <v>45596</v>
      </c>
      <c r="G195" s="55">
        <f t="shared" ref="G195:G258" si="29">YEAR(F195)</f>
        <v>2024</v>
      </c>
      <c r="H195" s="55" t="str">
        <f t="shared" ref="H195:H258" si="30">PROPER(TEXT(F195,"mmmm"))</f>
        <v>Octubre</v>
      </c>
      <c r="I195" s="90" t="str">
        <f t="shared" ref="I195:I258" si="31">IF(OR(H195="Enero",H195="Febrero",H195="Marzo",H195="Abril",H195="Mayo",H195="Junio"),G195&amp;"-1",IF(OR(H195="Julio",H195="Agosto",H195="Septiembre",H195="Octubre",H195="Noviembre",H195="Diciembre"),G195&amp;"-2"))</f>
        <v>2024-2</v>
      </c>
      <c r="J195" s="13">
        <v>64</v>
      </c>
      <c r="K195" s="13">
        <v>54</v>
      </c>
      <c r="L195" s="15">
        <f t="shared" si="26"/>
        <v>0.84375</v>
      </c>
      <c r="M195" s="15">
        <f t="shared" si="27"/>
        <v>0.84375</v>
      </c>
      <c r="N195" s="13" t="s">
        <v>23</v>
      </c>
      <c r="O195" s="13" t="s">
        <v>23</v>
      </c>
      <c r="P195" s="16">
        <v>0</v>
      </c>
      <c r="Q195" s="16">
        <v>0</v>
      </c>
      <c r="R195" s="5" t="str">
        <f t="shared" si="28"/>
        <v>12-2024-10-31</v>
      </c>
    </row>
    <row r="196" spans="1:18" hidden="1" x14ac:dyDescent="0.3">
      <c r="A196" s="35">
        <v>12</v>
      </c>
      <c r="B196" s="13" t="s">
        <v>42</v>
      </c>
      <c r="C196" s="13" t="s">
        <v>41</v>
      </c>
      <c r="D196" s="13" t="s">
        <v>21</v>
      </c>
      <c r="E196" s="13" t="s">
        <v>22</v>
      </c>
      <c r="F196" s="14">
        <v>45626</v>
      </c>
      <c r="G196" s="55">
        <f t="shared" si="29"/>
        <v>2024</v>
      </c>
      <c r="H196" s="55" t="str">
        <f t="shared" si="30"/>
        <v>Noviembre</v>
      </c>
      <c r="I196" s="90" t="str">
        <f t="shared" si="31"/>
        <v>2024-2</v>
      </c>
      <c r="J196" s="13">
        <v>76</v>
      </c>
      <c r="K196" s="13">
        <v>56</v>
      </c>
      <c r="L196" s="15">
        <f t="shared" si="26"/>
        <v>0.73684210526315785</v>
      </c>
      <c r="M196" s="15">
        <f t="shared" si="27"/>
        <v>0.73684210526315785</v>
      </c>
      <c r="N196" s="13" t="s">
        <v>23</v>
      </c>
      <c r="O196" s="13" t="s">
        <v>23</v>
      </c>
      <c r="P196" s="16">
        <v>0</v>
      </c>
      <c r="Q196" s="16">
        <v>0</v>
      </c>
      <c r="R196" s="5" t="str">
        <f t="shared" si="28"/>
        <v>12-2024-11-30</v>
      </c>
    </row>
    <row r="197" spans="1:18" hidden="1" x14ac:dyDescent="0.3">
      <c r="A197" s="35">
        <v>13</v>
      </c>
      <c r="B197" s="13" t="s">
        <v>43</v>
      </c>
      <c r="C197" s="13" t="s">
        <v>44</v>
      </c>
      <c r="D197" s="13" t="s">
        <v>21</v>
      </c>
      <c r="E197" s="13" t="s">
        <v>22</v>
      </c>
      <c r="F197" s="14">
        <v>45107</v>
      </c>
      <c r="G197" s="55">
        <f t="shared" si="29"/>
        <v>2023</v>
      </c>
      <c r="H197" s="55" t="str">
        <f t="shared" si="30"/>
        <v>Junio</v>
      </c>
      <c r="I197" s="90" t="str">
        <f t="shared" si="31"/>
        <v>2023-1</v>
      </c>
      <c r="J197" s="13">
        <v>22</v>
      </c>
      <c r="K197" s="13">
        <v>20</v>
      </c>
      <c r="L197" s="15">
        <f t="shared" si="26"/>
        <v>0.90909090909090906</v>
      </c>
      <c r="M197" s="15">
        <f t="shared" si="27"/>
        <v>0.90909090909090906</v>
      </c>
      <c r="N197" s="13" t="s">
        <v>23</v>
      </c>
      <c r="O197" s="13" t="s">
        <v>23</v>
      </c>
      <c r="P197" s="16">
        <v>0</v>
      </c>
      <c r="Q197" s="16">
        <v>0</v>
      </c>
      <c r="R197" s="5" t="str">
        <f t="shared" si="28"/>
        <v>13-2023-06-30</v>
      </c>
    </row>
    <row r="198" spans="1:18" hidden="1" x14ac:dyDescent="0.3">
      <c r="A198" s="35">
        <v>13</v>
      </c>
      <c r="B198" s="13" t="s">
        <v>43</v>
      </c>
      <c r="C198" s="13" t="s">
        <v>44</v>
      </c>
      <c r="D198" s="13" t="s">
        <v>21</v>
      </c>
      <c r="E198" s="13" t="s">
        <v>22</v>
      </c>
      <c r="F198" s="14">
        <v>45138</v>
      </c>
      <c r="G198" s="55">
        <f t="shared" si="29"/>
        <v>2023</v>
      </c>
      <c r="H198" s="55" t="str">
        <f t="shared" si="30"/>
        <v>Julio</v>
      </c>
      <c r="I198" s="90" t="str">
        <f t="shared" si="31"/>
        <v>2023-2</v>
      </c>
      <c r="J198" s="13">
        <v>41</v>
      </c>
      <c r="K198" s="13">
        <v>25</v>
      </c>
      <c r="L198" s="15">
        <f t="shared" si="26"/>
        <v>0.6097560975609756</v>
      </c>
      <c r="M198" s="15">
        <f t="shared" si="27"/>
        <v>0.6097560975609756</v>
      </c>
      <c r="N198" s="13" t="s">
        <v>23</v>
      </c>
      <c r="O198" s="13" t="s">
        <v>23</v>
      </c>
      <c r="P198" s="16">
        <v>0</v>
      </c>
      <c r="Q198" s="16">
        <v>0</v>
      </c>
      <c r="R198" s="5" t="str">
        <f t="shared" si="28"/>
        <v>13-2023-07-31</v>
      </c>
    </row>
    <row r="199" spans="1:18" hidden="1" x14ac:dyDescent="0.3">
      <c r="A199" s="35">
        <v>13</v>
      </c>
      <c r="B199" s="13" t="s">
        <v>43</v>
      </c>
      <c r="C199" s="13" t="s">
        <v>44</v>
      </c>
      <c r="D199" s="13" t="s">
        <v>21</v>
      </c>
      <c r="E199" s="13" t="s">
        <v>22</v>
      </c>
      <c r="F199" s="14">
        <v>45169</v>
      </c>
      <c r="G199" s="55">
        <f t="shared" si="29"/>
        <v>2023</v>
      </c>
      <c r="H199" s="55" t="str">
        <f t="shared" si="30"/>
        <v>Agosto</v>
      </c>
      <c r="I199" s="90" t="str">
        <f t="shared" si="31"/>
        <v>2023-2</v>
      </c>
      <c r="J199" s="13">
        <v>59</v>
      </c>
      <c r="K199" s="13">
        <v>47</v>
      </c>
      <c r="L199" s="15">
        <f t="shared" si="26"/>
        <v>0.79661016949152541</v>
      </c>
      <c r="M199" s="15">
        <f t="shared" si="27"/>
        <v>0.79661016949152541</v>
      </c>
      <c r="N199" s="13" t="s">
        <v>23</v>
      </c>
      <c r="O199" s="13" t="s">
        <v>23</v>
      </c>
      <c r="P199" s="16">
        <v>0</v>
      </c>
      <c r="Q199" s="16">
        <v>0</v>
      </c>
      <c r="R199" s="5" t="str">
        <f t="shared" si="28"/>
        <v>13-2023-08-31</v>
      </c>
    </row>
    <row r="200" spans="1:18" hidden="1" x14ac:dyDescent="0.3">
      <c r="A200" s="35">
        <v>13</v>
      </c>
      <c r="B200" s="13" t="s">
        <v>43</v>
      </c>
      <c r="C200" s="13" t="s">
        <v>44</v>
      </c>
      <c r="D200" s="13" t="s">
        <v>21</v>
      </c>
      <c r="E200" s="13" t="s">
        <v>22</v>
      </c>
      <c r="F200" s="14">
        <v>45199</v>
      </c>
      <c r="G200" s="55">
        <f t="shared" si="29"/>
        <v>2023</v>
      </c>
      <c r="H200" s="55" t="str">
        <f t="shared" si="30"/>
        <v>Septiembre</v>
      </c>
      <c r="I200" s="90" t="str">
        <f t="shared" si="31"/>
        <v>2023-2</v>
      </c>
      <c r="J200" s="13">
        <v>64</v>
      </c>
      <c r="K200" s="13">
        <v>63</v>
      </c>
      <c r="L200" s="15">
        <f t="shared" si="26"/>
        <v>0.984375</v>
      </c>
      <c r="M200" s="15">
        <f t="shared" si="27"/>
        <v>0.984375</v>
      </c>
      <c r="N200" s="13" t="s">
        <v>23</v>
      </c>
      <c r="O200" s="13" t="s">
        <v>23</v>
      </c>
      <c r="P200" s="16">
        <v>0</v>
      </c>
      <c r="Q200" s="16">
        <v>0</v>
      </c>
      <c r="R200" s="5" t="str">
        <f t="shared" si="28"/>
        <v>13-2023-09-30</v>
      </c>
    </row>
    <row r="201" spans="1:18" hidden="1" x14ac:dyDescent="0.3">
      <c r="A201" s="35">
        <v>13</v>
      </c>
      <c r="B201" s="13" t="s">
        <v>43</v>
      </c>
      <c r="C201" s="13" t="s">
        <v>44</v>
      </c>
      <c r="D201" s="13" t="s">
        <v>21</v>
      </c>
      <c r="E201" s="13" t="s">
        <v>22</v>
      </c>
      <c r="F201" s="14">
        <v>45230</v>
      </c>
      <c r="G201" s="55">
        <f t="shared" si="29"/>
        <v>2023</v>
      </c>
      <c r="H201" s="55" t="str">
        <f t="shared" si="30"/>
        <v>Octubre</v>
      </c>
      <c r="I201" s="90" t="str">
        <f t="shared" si="31"/>
        <v>2023-2</v>
      </c>
      <c r="J201" s="13">
        <v>77</v>
      </c>
      <c r="K201" s="13">
        <v>74</v>
      </c>
      <c r="L201" s="15">
        <f t="shared" si="26"/>
        <v>0.96103896103896103</v>
      </c>
      <c r="M201" s="15">
        <f t="shared" si="27"/>
        <v>0.96103896103896103</v>
      </c>
      <c r="N201" s="13" t="s">
        <v>23</v>
      </c>
      <c r="O201" s="13" t="s">
        <v>23</v>
      </c>
      <c r="P201" s="16">
        <v>0</v>
      </c>
      <c r="Q201" s="16">
        <v>0</v>
      </c>
      <c r="R201" s="5" t="str">
        <f t="shared" si="28"/>
        <v>13-2023-10-31</v>
      </c>
    </row>
    <row r="202" spans="1:18" hidden="1" x14ac:dyDescent="0.3">
      <c r="A202" s="35">
        <v>13</v>
      </c>
      <c r="B202" s="13" t="s">
        <v>43</v>
      </c>
      <c r="C202" s="13" t="s">
        <v>44</v>
      </c>
      <c r="D202" s="13" t="s">
        <v>21</v>
      </c>
      <c r="E202" s="13" t="s">
        <v>22</v>
      </c>
      <c r="F202" s="14">
        <v>45260</v>
      </c>
      <c r="G202" s="55">
        <f t="shared" si="29"/>
        <v>2023</v>
      </c>
      <c r="H202" s="55" t="str">
        <f t="shared" si="30"/>
        <v>Noviembre</v>
      </c>
      <c r="I202" s="90" t="str">
        <f t="shared" si="31"/>
        <v>2023-2</v>
      </c>
      <c r="J202" s="13">
        <v>81</v>
      </c>
      <c r="K202" s="13">
        <v>62</v>
      </c>
      <c r="L202" s="15">
        <f t="shared" si="26"/>
        <v>0.76543209876543206</v>
      </c>
      <c r="M202" s="15">
        <f t="shared" si="27"/>
        <v>0.76543209876543206</v>
      </c>
      <c r="N202" s="13" t="s">
        <v>23</v>
      </c>
      <c r="O202" s="13" t="s">
        <v>23</v>
      </c>
      <c r="P202" s="16">
        <v>0</v>
      </c>
      <c r="Q202" s="16">
        <v>0</v>
      </c>
      <c r="R202" s="5" t="str">
        <f t="shared" si="28"/>
        <v>13-2023-11-30</v>
      </c>
    </row>
    <row r="203" spans="1:18" hidden="1" x14ac:dyDescent="0.3">
      <c r="A203" s="35">
        <v>13</v>
      </c>
      <c r="B203" s="13" t="s">
        <v>43</v>
      </c>
      <c r="C203" s="13" t="s">
        <v>44</v>
      </c>
      <c r="D203" s="13" t="s">
        <v>21</v>
      </c>
      <c r="E203" s="13" t="s">
        <v>22</v>
      </c>
      <c r="F203" s="14">
        <v>45291</v>
      </c>
      <c r="G203" s="55">
        <f t="shared" si="29"/>
        <v>2023</v>
      </c>
      <c r="H203" s="55" t="str">
        <f t="shared" si="30"/>
        <v>Diciembre</v>
      </c>
      <c r="I203" s="90" t="str">
        <f t="shared" si="31"/>
        <v>2023-2</v>
      </c>
      <c r="J203" s="13">
        <v>100</v>
      </c>
      <c r="K203" s="13">
        <v>99</v>
      </c>
      <c r="L203" s="15">
        <f t="shared" ref="L203:L234" si="32">IFERROR(IF((K203/J203)&gt;1.3,1.3,K203/J203),"")</f>
        <v>0.99</v>
      </c>
      <c r="M203" s="15">
        <f t="shared" si="27"/>
        <v>0.99</v>
      </c>
      <c r="N203" s="13" t="s">
        <v>23</v>
      </c>
      <c r="O203" s="13" t="s">
        <v>23</v>
      </c>
      <c r="P203" s="16">
        <v>0</v>
      </c>
      <c r="Q203" s="16">
        <v>0</v>
      </c>
      <c r="R203" s="5" t="str">
        <f t="shared" si="28"/>
        <v>13-2023-12-31</v>
      </c>
    </row>
    <row r="204" spans="1:18" hidden="1" x14ac:dyDescent="0.3">
      <c r="A204" s="35">
        <v>13</v>
      </c>
      <c r="B204" s="13" t="s">
        <v>43</v>
      </c>
      <c r="C204" s="13" t="s">
        <v>44</v>
      </c>
      <c r="D204" s="13" t="s">
        <v>21</v>
      </c>
      <c r="E204" s="13" t="s">
        <v>22</v>
      </c>
      <c r="F204" s="14">
        <v>45322</v>
      </c>
      <c r="G204" s="55">
        <f t="shared" si="29"/>
        <v>2024</v>
      </c>
      <c r="H204" s="55" t="str">
        <f t="shared" si="30"/>
        <v>Enero</v>
      </c>
      <c r="I204" s="90" t="str">
        <f t="shared" si="31"/>
        <v>2024-1</v>
      </c>
      <c r="J204" s="13">
        <v>100</v>
      </c>
      <c r="K204" s="13">
        <v>100</v>
      </c>
      <c r="L204" s="15">
        <f t="shared" si="32"/>
        <v>1</v>
      </c>
      <c r="M204" s="15">
        <f t="shared" si="27"/>
        <v>1</v>
      </c>
      <c r="N204" s="13" t="s">
        <v>23</v>
      </c>
      <c r="O204" s="13" t="s">
        <v>23</v>
      </c>
      <c r="P204" s="16">
        <v>0</v>
      </c>
      <c r="Q204" s="16">
        <v>0</v>
      </c>
      <c r="R204" s="5" t="str">
        <f t="shared" si="28"/>
        <v>13-2024-01-31</v>
      </c>
    </row>
    <row r="205" spans="1:18" hidden="1" x14ac:dyDescent="0.3">
      <c r="A205" s="5">
        <v>14</v>
      </c>
      <c r="B205" s="5" t="s">
        <v>45</v>
      </c>
      <c r="C205" s="5" t="s">
        <v>46</v>
      </c>
      <c r="D205" s="5" t="s">
        <v>47</v>
      </c>
      <c r="E205" s="5" t="s">
        <v>22</v>
      </c>
      <c r="F205" s="6">
        <v>44742</v>
      </c>
      <c r="G205" s="55">
        <f t="shared" si="29"/>
        <v>2022</v>
      </c>
      <c r="H205" s="55" t="str">
        <f t="shared" si="30"/>
        <v>Junio</v>
      </c>
      <c r="I205" s="90" t="str">
        <f t="shared" si="31"/>
        <v>2022-1</v>
      </c>
      <c r="J205" s="9">
        <v>49004</v>
      </c>
      <c r="K205" s="58">
        <v>51010</v>
      </c>
      <c r="L205" s="15">
        <v>1.040935433842135</v>
      </c>
      <c r="M205" s="15">
        <v>1.040935433842135</v>
      </c>
      <c r="N205" s="5" t="s">
        <v>48</v>
      </c>
      <c r="O205" s="5" t="s">
        <v>48</v>
      </c>
      <c r="P205" s="5">
        <v>0</v>
      </c>
      <c r="Q205" s="5">
        <v>0</v>
      </c>
      <c r="R205" s="5" t="str">
        <f t="shared" si="28"/>
        <v>14-2022-06-30</v>
      </c>
    </row>
    <row r="206" spans="1:18" hidden="1" x14ac:dyDescent="0.3">
      <c r="A206" s="5">
        <v>14</v>
      </c>
      <c r="B206" s="5" t="s">
        <v>45</v>
      </c>
      <c r="C206" s="5" t="s">
        <v>46</v>
      </c>
      <c r="D206" s="5" t="s">
        <v>47</v>
      </c>
      <c r="E206" s="5" t="s">
        <v>22</v>
      </c>
      <c r="F206" s="17">
        <v>44926</v>
      </c>
      <c r="G206" s="55">
        <f t="shared" si="29"/>
        <v>2022</v>
      </c>
      <c r="H206" s="55" t="str">
        <f t="shared" si="30"/>
        <v>Diciembre</v>
      </c>
      <c r="I206" s="90" t="str">
        <f t="shared" si="31"/>
        <v>2022-2</v>
      </c>
      <c r="J206" s="9">
        <v>50430</v>
      </c>
      <c r="K206" s="9">
        <v>50238</v>
      </c>
      <c r="L206" s="15">
        <v>0.99619274241522904</v>
      </c>
      <c r="M206" s="15">
        <v>0.99619274241522904</v>
      </c>
      <c r="N206" s="5" t="s">
        <v>48</v>
      </c>
      <c r="O206" s="5" t="s">
        <v>48</v>
      </c>
      <c r="P206" s="5">
        <v>0</v>
      </c>
      <c r="Q206" s="5">
        <v>0</v>
      </c>
      <c r="R206" s="5" t="str">
        <f t="shared" si="28"/>
        <v>14-2022-12-31</v>
      </c>
    </row>
    <row r="207" spans="1:18" hidden="1" x14ac:dyDescent="0.3">
      <c r="A207" s="25">
        <v>14</v>
      </c>
      <c r="B207" s="5" t="s">
        <v>45</v>
      </c>
      <c r="C207" s="5" t="s">
        <v>46</v>
      </c>
      <c r="D207" s="5" t="s">
        <v>47</v>
      </c>
      <c r="E207" s="5" t="s">
        <v>22</v>
      </c>
      <c r="F207" s="6">
        <v>45107</v>
      </c>
      <c r="G207" s="55">
        <f t="shared" si="29"/>
        <v>2023</v>
      </c>
      <c r="H207" s="55" t="str">
        <f t="shared" si="30"/>
        <v>Junio</v>
      </c>
      <c r="I207" s="90" t="str">
        <f t="shared" si="31"/>
        <v>2023-1</v>
      </c>
      <c r="J207" s="11">
        <v>52177</v>
      </c>
      <c r="K207" s="11">
        <v>51473</v>
      </c>
      <c r="L207" s="15">
        <f>IFERROR(IF((K207/J207)&gt;1.3,1.3,K207/J207),"")</f>
        <v>0.98650746497498898</v>
      </c>
      <c r="M207" s="15">
        <f t="shared" ref="M207:M212" si="33">IFERROR(IF((K207/J207)&gt;K207/J207,1.3,K207/J207),"")</f>
        <v>0.98650746497498898</v>
      </c>
      <c r="N207" s="5" t="s">
        <v>48</v>
      </c>
      <c r="O207" s="5" t="s">
        <v>48</v>
      </c>
      <c r="P207" s="16">
        <v>0</v>
      </c>
      <c r="Q207" s="16">
        <v>0</v>
      </c>
      <c r="R207" s="5" t="str">
        <f t="shared" si="28"/>
        <v>14-2023-06-30</v>
      </c>
    </row>
    <row r="208" spans="1:18" hidden="1" x14ac:dyDescent="0.3">
      <c r="A208" s="25">
        <v>14</v>
      </c>
      <c r="B208" s="5" t="s">
        <v>45</v>
      </c>
      <c r="C208" s="5" t="s">
        <v>46</v>
      </c>
      <c r="D208" s="5" t="s">
        <v>47</v>
      </c>
      <c r="E208" s="5" t="s">
        <v>22</v>
      </c>
      <c r="F208" s="6">
        <v>45291</v>
      </c>
      <c r="G208" s="55">
        <f t="shared" si="29"/>
        <v>2023</v>
      </c>
      <c r="H208" s="55" t="str">
        <f t="shared" si="30"/>
        <v>Diciembre</v>
      </c>
      <c r="I208" s="90" t="str">
        <f t="shared" si="31"/>
        <v>2023-2</v>
      </c>
      <c r="J208" s="11">
        <v>51687</v>
      </c>
      <c r="K208" s="10">
        <v>51375</v>
      </c>
      <c r="L208" s="15">
        <f>IFERROR(IF((K208/J208)&gt;1.3,1.3,K208/J208),"")</f>
        <v>0.99396366591212493</v>
      </c>
      <c r="M208" s="15">
        <f t="shared" si="33"/>
        <v>0.99396366591212493</v>
      </c>
      <c r="N208" s="5" t="s">
        <v>48</v>
      </c>
      <c r="O208" s="5" t="s">
        <v>48</v>
      </c>
      <c r="P208" s="16">
        <v>0</v>
      </c>
      <c r="Q208" s="16">
        <v>0</v>
      </c>
      <c r="R208" s="5" t="str">
        <f t="shared" si="28"/>
        <v>14-2023-12-31</v>
      </c>
    </row>
    <row r="209" spans="1:18" hidden="1" x14ac:dyDescent="0.3">
      <c r="A209" s="25">
        <v>14</v>
      </c>
      <c r="B209" s="5" t="s">
        <v>45</v>
      </c>
      <c r="C209" s="5" t="s">
        <v>46</v>
      </c>
      <c r="D209" s="5" t="s">
        <v>47</v>
      </c>
      <c r="E209" s="5" t="s">
        <v>22</v>
      </c>
      <c r="F209" s="6">
        <v>45473</v>
      </c>
      <c r="G209" s="55">
        <f t="shared" si="29"/>
        <v>2024</v>
      </c>
      <c r="H209" s="55" t="str">
        <f t="shared" si="30"/>
        <v>Junio</v>
      </c>
      <c r="I209" s="90" t="str">
        <f t="shared" si="31"/>
        <v>2024-1</v>
      </c>
      <c r="J209" s="9">
        <v>52403.186118801452</v>
      </c>
      <c r="K209" s="9">
        <v>52585</v>
      </c>
      <c r="L209" s="15">
        <f>IFERROR(IF((K209/J209)&gt;1.3,1.3,K209/J209),"")</f>
        <v>1.0034695195972696</v>
      </c>
      <c r="M209" s="15">
        <f t="shared" si="33"/>
        <v>1.0034695195972696</v>
      </c>
      <c r="N209" s="5" t="s">
        <v>48</v>
      </c>
      <c r="O209" s="5" t="s">
        <v>48</v>
      </c>
      <c r="P209" s="16">
        <v>0</v>
      </c>
      <c r="Q209" s="16">
        <v>0</v>
      </c>
      <c r="R209" s="5" t="str">
        <f t="shared" si="28"/>
        <v>14-2024-06-30</v>
      </c>
    </row>
    <row r="210" spans="1:18" hidden="1" x14ac:dyDescent="0.3">
      <c r="A210" s="25">
        <v>14</v>
      </c>
      <c r="B210" s="5" t="s">
        <v>45</v>
      </c>
      <c r="C210" s="5" t="s">
        <v>46</v>
      </c>
      <c r="D210" s="5" t="s">
        <v>47</v>
      </c>
      <c r="E210" s="5" t="s">
        <v>22</v>
      </c>
      <c r="F210" s="6">
        <v>45657</v>
      </c>
      <c r="G210" s="55">
        <f t="shared" si="29"/>
        <v>2024</v>
      </c>
      <c r="H210" s="55" t="str">
        <f t="shared" si="30"/>
        <v>Diciembre</v>
      </c>
      <c r="I210" s="90" t="str">
        <f t="shared" si="31"/>
        <v>2024-2</v>
      </c>
      <c r="J210" s="79">
        <v>51116.334115206948</v>
      </c>
      <c r="K210" s="9">
        <v>52005</v>
      </c>
      <c r="L210" s="15">
        <f>IFERROR(IF((K210/J210)&gt;1.3,1.3,K210/J210),"")</f>
        <v>1.0173851646479608</v>
      </c>
      <c r="M210" s="15">
        <f t="shared" si="33"/>
        <v>1.0173851646479608</v>
      </c>
      <c r="N210" s="5" t="s">
        <v>48</v>
      </c>
      <c r="O210" s="5" t="s">
        <v>48</v>
      </c>
      <c r="P210" s="16">
        <v>0</v>
      </c>
      <c r="Q210" s="16">
        <v>0</v>
      </c>
      <c r="R210" s="5" t="str">
        <f t="shared" si="28"/>
        <v>14-2024-12-31</v>
      </c>
    </row>
    <row r="211" spans="1:18" hidden="1" x14ac:dyDescent="0.3">
      <c r="A211" s="25">
        <v>68</v>
      </c>
      <c r="B211" s="5" t="s">
        <v>49</v>
      </c>
      <c r="C211" s="5" t="s">
        <v>50</v>
      </c>
      <c r="D211" s="5" t="s">
        <v>47</v>
      </c>
      <c r="E211" s="5" t="s">
        <v>22</v>
      </c>
      <c r="F211" s="17">
        <v>45107</v>
      </c>
      <c r="G211" s="55">
        <f t="shared" si="29"/>
        <v>2023</v>
      </c>
      <c r="H211" s="55" t="str">
        <f t="shared" si="30"/>
        <v>Junio</v>
      </c>
      <c r="I211" s="90" t="str">
        <f t="shared" si="31"/>
        <v>2023-1</v>
      </c>
      <c r="J211" s="5">
        <v>80</v>
      </c>
      <c r="K211" s="5">
        <v>91.5</v>
      </c>
      <c r="L211" s="8">
        <f>IFERROR(K211/J211,"")</f>
        <v>1.14375</v>
      </c>
      <c r="M211" s="15">
        <f t="shared" si="33"/>
        <v>1.14375</v>
      </c>
      <c r="N211" s="5" t="s">
        <v>23</v>
      </c>
      <c r="O211" s="5" t="s">
        <v>23</v>
      </c>
      <c r="P211" s="16">
        <v>1</v>
      </c>
      <c r="Q211" s="16">
        <v>1</v>
      </c>
      <c r="R211" s="5" t="str">
        <f t="shared" si="28"/>
        <v>68-2023-06-30</v>
      </c>
    </row>
    <row r="212" spans="1:18" hidden="1" x14ac:dyDescent="0.3">
      <c r="A212" s="37">
        <v>68</v>
      </c>
      <c r="B212" s="5" t="s">
        <v>49</v>
      </c>
      <c r="C212" s="5" t="s">
        <v>50</v>
      </c>
      <c r="D212" s="5" t="s">
        <v>47</v>
      </c>
      <c r="E212" s="5" t="s">
        <v>22</v>
      </c>
      <c r="F212" s="6">
        <v>45291</v>
      </c>
      <c r="G212" s="55">
        <f t="shared" si="29"/>
        <v>2023</v>
      </c>
      <c r="H212" s="55" t="str">
        <f t="shared" si="30"/>
        <v>Diciembre</v>
      </c>
      <c r="I212" s="90" t="str">
        <f t="shared" si="31"/>
        <v>2023-2</v>
      </c>
      <c r="J212" s="5">
        <v>80</v>
      </c>
      <c r="K212" s="5">
        <v>85</v>
      </c>
      <c r="L212" s="8">
        <f>IFERROR(K212/J212,"")</f>
        <v>1.0625</v>
      </c>
      <c r="M212" s="15">
        <f t="shared" si="33"/>
        <v>1.0625</v>
      </c>
      <c r="N212" s="5" t="s">
        <v>23</v>
      </c>
      <c r="O212" s="5" t="s">
        <v>23</v>
      </c>
      <c r="P212" s="16">
        <v>0</v>
      </c>
      <c r="Q212" s="16">
        <v>0</v>
      </c>
      <c r="R212" s="5" t="str">
        <f t="shared" si="28"/>
        <v>68-2023-12-31</v>
      </c>
    </row>
    <row r="213" spans="1:18" hidden="1" x14ac:dyDescent="0.3">
      <c r="A213" s="5">
        <v>68</v>
      </c>
      <c r="B213" s="5" t="s">
        <v>49</v>
      </c>
      <c r="C213" s="5" t="s">
        <v>50</v>
      </c>
      <c r="D213" s="5" t="s">
        <v>47</v>
      </c>
      <c r="E213" s="5" t="s">
        <v>22</v>
      </c>
      <c r="F213" s="6">
        <v>45473</v>
      </c>
      <c r="G213" s="55">
        <f t="shared" si="29"/>
        <v>2024</v>
      </c>
      <c r="H213" s="55" t="str">
        <f t="shared" si="30"/>
        <v>Junio</v>
      </c>
      <c r="I213" s="90" t="str">
        <f t="shared" si="31"/>
        <v>2024-1</v>
      </c>
      <c r="J213" s="5">
        <v>80</v>
      </c>
      <c r="K213" s="5">
        <v>86</v>
      </c>
      <c r="L213" s="15">
        <v>1.075</v>
      </c>
      <c r="M213" s="15">
        <v>1.075</v>
      </c>
      <c r="N213" s="5" t="s">
        <v>23</v>
      </c>
      <c r="O213" s="5" t="s">
        <v>23</v>
      </c>
      <c r="P213" s="5">
        <v>1</v>
      </c>
      <c r="Q213" s="5">
        <v>1</v>
      </c>
      <c r="R213" s="5" t="str">
        <f t="shared" si="28"/>
        <v>68-2024-06-30</v>
      </c>
    </row>
    <row r="214" spans="1:18" hidden="1" x14ac:dyDescent="0.3">
      <c r="A214" s="25">
        <v>68</v>
      </c>
      <c r="B214" s="5" t="s">
        <v>49</v>
      </c>
      <c r="C214" s="5" t="s">
        <v>50</v>
      </c>
      <c r="D214" s="5" t="s">
        <v>47</v>
      </c>
      <c r="E214" s="5" t="s">
        <v>22</v>
      </c>
      <c r="F214" s="6">
        <v>45657</v>
      </c>
      <c r="G214" s="55">
        <f t="shared" si="29"/>
        <v>2024</v>
      </c>
      <c r="H214" s="55" t="str">
        <f t="shared" si="30"/>
        <v>Diciembre</v>
      </c>
      <c r="I214" s="90" t="str">
        <f t="shared" si="31"/>
        <v>2024-2</v>
      </c>
      <c r="J214" s="5">
        <v>80</v>
      </c>
      <c r="K214" s="10">
        <v>87.5</v>
      </c>
      <c r="L214" s="15">
        <f>IFERROR(IF((K214/J214)&gt;1.3,1.3,K214/J214),"")</f>
        <v>1.09375</v>
      </c>
      <c r="M214" s="15">
        <f t="shared" ref="M214:M219" si="34">IFERROR(IF((K214/J214)&gt;K214/J214,1.3,K214/J214),"")</f>
        <v>1.09375</v>
      </c>
      <c r="N214" s="5" t="s">
        <v>23</v>
      </c>
      <c r="O214" s="5" t="s">
        <v>23</v>
      </c>
      <c r="P214" s="16">
        <v>1</v>
      </c>
      <c r="Q214" s="16">
        <v>1</v>
      </c>
      <c r="R214" s="5" t="str">
        <f t="shared" si="28"/>
        <v>68-2024-12-31</v>
      </c>
    </row>
    <row r="215" spans="1:18" hidden="1" x14ac:dyDescent="0.3">
      <c r="A215" s="25">
        <v>69</v>
      </c>
      <c r="B215" s="5" t="s">
        <v>51</v>
      </c>
      <c r="C215" s="5" t="s">
        <v>50</v>
      </c>
      <c r="D215" s="5" t="s">
        <v>52</v>
      </c>
      <c r="E215" s="5" t="s">
        <v>22</v>
      </c>
      <c r="F215" s="6">
        <v>45016</v>
      </c>
      <c r="G215" s="55">
        <f t="shared" si="29"/>
        <v>2023</v>
      </c>
      <c r="H215" s="55" t="str">
        <f t="shared" si="30"/>
        <v>Marzo</v>
      </c>
      <c r="I215" s="90" t="str">
        <f t="shared" si="31"/>
        <v>2023-1</v>
      </c>
      <c r="J215" s="5">
        <v>90</v>
      </c>
      <c r="K215" s="5">
        <v>90.541781450872406</v>
      </c>
      <c r="L215" s="8">
        <f>IFERROR(K215/J215,"")</f>
        <v>1.0060197938985822</v>
      </c>
      <c r="M215" s="15">
        <f t="shared" si="34"/>
        <v>1.0060197938985822</v>
      </c>
      <c r="N215" s="5" t="s">
        <v>23</v>
      </c>
      <c r="O215" s="5" t="s">
        <v>23</v>
      </c>
      <c r="P215" s="16">
        <v>0</v>
      </c>
      <c r="Q215" s="16">
        <v>0</v>
      </c>
      <c r="R215" s="5" t="str">
        <f t="shared" si="28"/>
        <v>69-2023-03-31</v>
      </c>
    </row>
    <row r="216" spans="1:18" hidden="1" x14ac:dyDescent="0.3">
      <c r="A216" s="25">
        <v>69</v>
      </c>
      <c r="B216" s="5" t="s">
        <v>51</v>
      </c>
      <c r="C216" s="5" t="s">
        <v>50</v>
      </c>
      <c r="D216" s="5" t="s">
        <v>52</v>
      </c>
      <c r="E216" s="5" t="s">
        <v>22</v>
      </c>
      <c r="F216" s="6">
        <v>45107</v>
      </c>
      <c r="G216" s="55">
        <f t="shared" si="29"/>
        <v>2023</v>
      </c>
      <c r="H216" s="55" t="str">
        <f t="shared" si="30"/>
        <v>Junio</v>
      </c>
      <c r="I216" s="90" t="str">
        <f t="shared" si="31"/>
        <v>2023-1</v>
      </c>
      <c r="J216" s="5">
        <v>90</v>
      </c>
      <c r="K216" s="5">
        <v>90.397672162948595</v>
      </c>
      <c r="L216" s="8">
        <f>IFERROR(K216/J216,"")</f>
        <v>1.0044185795883178</v>
      </c>
      <c r="M216" s="15">
        <f t="shared" si="34"/>
        <v>1.0044185795883178</v>
      </c>
      <c r="N216" s="5" t="s">
        <v>23</v>
      </c>
      <c r="O216" s="5" t="s">
        <v>23</v>
      </c>
      <c r="P216" s="16">
        <v>0</v>
      </c>
      <c r="Q216" s="16">
        <v>0</v>
      </c>
      <c r="R216" s="5" t="str">
        <f t="shared" si="28"/>
        <v>69-2023-06-30</v>
      </c>
    </row>
    <row r="217" spans="1:18" hidden="1" x14ac:dyDescent="0.3">
      <c r="A217" s="41">
        <v>69</v>
      </c>
      <c r="B217" s="5" t="s">
        <v>51</v>
      </c>
      <c r="C217" s="5" t="s">
        <v>50</v>
      </c>
      <c r="D217" s="5" t="s">
        <v>52</v>
      </c>
      <c r="E217" s="5" t="s">
        <v>22</v>
      </c>
      <c r="F217" s="6">
        <v>45199</v>
      </c>
      <c r="G217" s="55">
        <f t="shared" si="29"/>
        <v>2023</v>
      </c>
      <c r="H217" s="55" t="str">
        <f t="shared" si="30"/>
        <v>Septiembre</v>
      </c>
      <c r="I217" s="90" t="str">
        <f t="shared" si="31"/>
        <v>2023-2</v>
      </c>
      <c r="J217" s="5">
        <v>90</v>
      </c>
      <c r="K217" s="5">
        <v>92.89</v>
      </c>
      <c r="L217" s="8">
        <f>IFERROR(K217/J217,"")</f>
        <v>1.0321111111111112</v>
      </c>
      <c r="M217" s="15">
        <f t="shared" si="34"/>
        <v>1.0321111111111112</v>
      </c>
      <c r="N217" s="5" t="s">
        <v>23</v>
      </c>
      <c r="O217" s="5" t="s">
        <v>23</v>
      </c>
      <c r="P217" s="16">
        <v>0</v>
      </c>
      <c r="Q217" s="16">
        <v>0</v>
      </c>
      <c r="R217" s="5" t="str">
        <f t="shared" si="28"/>
        <v>69-2023-09-30</v>
      </c>
    </row>
    <row r="218" spans="1:18" hidden="1" x14ac:dyDescent="0.3">
      <c r="A218" s="37">
        <v>69</v>
      </c>
      <c r="B218" s="5" t="s">
        <v>51</v>
      </c>
      <c r="C218" s="5" t="s">
        <v>50</v>
      </c>
      <c r="D218" s="5" t="s">
        <v>52</v>
      </c>
      <c r="E218" s="5" t="s">
        <v>22</v>
      </c>
      <c r="F218" s="6">
        <v>45291</v>
      </c>
      <c r="G218" s="55">
        <f t="shared" si="29"/>
        <v>2023</v>
      </c>
      <c r="H218" s="55" t="str">
        <f t="shared" si="30"/>
        <v>Diciembre</v>
      </c>
      <c r="I218" s="90" t="str">
        <f t="shared" si="31"/>
        <v>2023-2</v>
      </c>
      <c r="J218" s="5">
        <v>90</v>
      </c>
      <c r="K218" s="5">
        <v>92.79</v>
      </c>
      <c r="L218" s="8">
        <f>IFERROR(K218/J218,"")</f>
        <v>1.0310000000000001</v>
      </c>
      <c r="M218" s="15">
        <f t="shared" si="34"/>
        <v>1.0310000000000001</v>
      </c>
      <c r="N218" s="5" t="s">
        <v>23</v>
      </c>
      <c r="O218" s="5" t="s">
        <v>23</v>
      </c>
      <c r="P218" s="16">
        <v>0</v>
      </c>
      <c r="Q218" s="16">
        <v>0</v>
      </c>
      <c r="R218" s="5" t="str">
        <f t="shared" si="28"/>
        <v>69-2023-12-31</v>
      </c>
    </row>
    <row r="219" spans="1:18" hidden="1" x14ac:dyDescent="0.3">
      <c r="A219" s="25">
        <v>69</v>
      </c>
      <c r="B219" s="5" t="s">
        <v>51</v>
      </c>
      <c r="C219" s="5" t="s">
        <v>50</v>
      </c>
      <c r="D219" s="5" t="s">
        <v>52</v>
      </c>
      <c r="E219" s="5" t="s">
        <v>22</v>
      </c>
      <c r="F219" s="6">
        <v>45382</v>
      </c>
      <c r="G219" s="55">
        <f t="shared" si="29"/>
        <v>2024</v>
      </c>
      <c r="H219" s="55" t="str">
        <f t="shared" si="30"/>
        <v>Marzo</v>
      </c>
      <c r="I219" s="90" t="str">
        <f t="shared" si="31"/>
        <v>2024-1</v>
      </c>
      <c r="J219" s="5">
        <v>90</v>
      </c>
      <c r="K219" s="10">
        <v>91.32</v>
      </c>
      <c r="L219" s="15">
        <f>IFERROR(IF((K219/J219)&gt;1.3,1.3,K219/J219),"")</f>
        <v>1.0146666666666666</v>
      </c>
      <c r="M219" s="15">
        <f t="shared" si="34"/>
        <v>1.0146666666666666</v>
      </c>
      <c r="N219" s="5" t="s">
        <v>23</v>
      </c>
      <c r="O219" s="5" t="s">
        <v>23</v>
      </c>
      <c r="P219" s="16">
        <v>0</v>
      </c>
      <c r="Q219" s="16">
        <v>0</v>
      </c>
      <c r="R219" s="5" t="str">
        <f t="shared" si="28"/>
        <v>69-2024-03-31</v>
      </c>
    </row>
    <row r="220" spans="1:18" hidden="1" x14ac:dyDescent="0.3">
      <c r="A220" s="5">
        <v>69</v>
      </c>
      <c r="B220" s="5" t="s">
        <v>51</v>
      </c>
      <c r="C220" s="5" t="s">
        <v>50</v>
      </c>
      <c r="D220" s="5" t="s">
        <v>52</v>
      </c>
      <c r="E220" s="5" t="s">
        <v>22</v>
      </c>
      <c r="F220" s="6">
        <v>45473</v>
      </c>
      <c r="G220" s="55">
        <f t="shared" si="29"/>
        <v>2024</v>
      </c>
      <c r="H220" s="55" t="str">
        <f t="shared" si="30"/>
        <v>Junio</v>
      </c>
      <c r="I220" s="90" t="str">
        <f t="shared" si="31"/>
        <v>2024-1</v>
      </c>
      <c r="J220" s="5">
        <v>90</v>
      </c>
      <c r="K220" s="5">
        <v>91.33</v>
      </c>
      <c r="L220" s="15">
        <v>1.014777777777778</v>
      </c>
      <c r="M220" s="15">
        <v>1.014777777777778</v>
      </c>
      <c r="N220" s="5" t="s">
        <v>23</v>
      </c>
      <c r="O220" s="5" t="s">
        <v>23</v>
      </c>
      <c r="P220" s="5">
        <v>0</v>
      </c>
      <c r="Q220" s="5">
        <v>0</v>
      </c>
      <c r="R220" s="5" t="str">
        <f t="shared" si="28"/>
        <v>69-2024-06-30</v>
      </c>
    </row>
    <row r="221" spans="1:18" hidden="1" x14ac:dyDescent="0.3">
      <c r="A221" s="25">
        <v>69</v>
      </c>
      <c r="B221" s="5" t="s">
        <v>51</v>
      </c>
      <c r="C221" s="5" t="s">
        <v>50</v>
      </c>
      <c r="D221" s="5" t="s">
        <v>52</v>
      </c>
      <c r="E221" s="5" t="s">
        <v>22</v>
      </c>
      <c r="F221" s="6">
        <v>45565</v>
      </c>
      <c r="G221" s="55">
        <f t="shared" si="29"/>
        <v>2024</v>
      </c>
      <c r="H221" s="55" t="str">
        <f t="shared" si="30"/>
        <v>Septiembre</v>
      </c>
      <c r="I221" s="90" t="str">
        <f t="shared" si="31"/>
        <v>2024-2</v>
      </c>
      <c r="J221" s="5">
        <v>90</v>
      </c>
      <c r="K221" s="10">
        <v>91.67</v>
      </c>
      <c r="L221" s="15">
        <f>IFERROR(IF((K221/J221)&gt;1.3,1.3,K221/J221),"")</f>
        <v>1.0185555555555557</v>
      </c>
      <c r="M221" s="15">
        <f>IFERROR(IF((K221/J221)&gt;K221/J221,1.3,K221/J221),"")</f>
        <v>1.0185555555555557</v>
      </c>
      <c r="N221" s="5" t="s">
        <v>23</v>
      </c>
      <c r="O221" s="5" t="s">
        <v>23</v>
      </c>
      <c r="P221" s="16">
        <v>0</v>
      </c>
      <c r="Q221" s="16">
        <v>0</v>
      </c>
      <c r="R221" s="5" t="str">
        <f t="shared" si="28"/>
        <v>69-2024-09-30</v>
      </c>
    </row>
    <row r="222" spans="1:18" hidden="1" x14ac:dyDescent="0.3">
      <c r="A222" s="25">
        <v>69</v>
      </c>
      <c r="B222" s="5" t="s">
        <v>51</v>
      </c>
      <c r="C222" s="5" t="s">
        <v>50</v>
      </c>
      <c r="D222" s="5" t="s">
        <v>52</v>
      </c>
      <c r="E222" s="5" t="s">
        <v>22</v>
      </c>
      <c r="F222" s="6">
        <v>45657</v>
      </c>
      <c r="G222" s="55">
        <f t="shared" si="29"/>
        <v>2024</v>
      </c>
      <c r="H222" s="55" t="str">
        <f t="shared" si="30"/>
        <v>Diciembre</v>
      </c>
      <c r="I222" s="90" t="str">
        <f t="shared" si="31"/>
        <v>2024-2</v>
      </c>
      <c r="J222" s="5">
        <v>90</v>
      </c>
      <c r="K222" s="10">
        <v>90.5</v>
      </c>
      <c r="L222" s="15">
        <f>IFERROR(IF((K222/J222)&gt;1.3,1.3,K222/J222),"")</f>
        <v>1.0055555555555555</v>
      </c>
      <c r="M222" s="15">
        <f>IFERROR(IF((K222/J222)&gt;K222/J222,1.3,K222/J222),"")</f>
        <v>1.0055555555555555</v>
      </c>
      <c r="N222" s="5" t="s">
        <v>23</v>
      </c>
      <c r="O222" s="5" t="s">
        <v>23</v>
      </c>
      <c r="P222" s="16">
        <v>0</v>
      </c>
      <c r="Q222" s="16">
        <v>0</v>
      </c>
      <c r="R222" s="5" t="str">
        <f t="shared" si="28"/>
        <v>69-2024-12-31</v>
      </c>
    </row>
    <row r="223" spans="1:18" hidden="1" x14ac:dyDescent="0.3">
      <c r="A223" s="25">
        <v>73</v>
      </c>
      <c r="B223" s="5" t="s">
        <v>53</v>
      </c>
      <c r="C223" s="5" t="s">
        <v>25</v>
      </c>
      <c r="D223" s="5" t="s">
        <v>47</v>
      </c>
      <c r="E223" s="5" t="s">
        <v>54</v>
      </c>
      <c r="F223" s="17">
        <v>45107</v>
      </c>
      <c r="G223" s="55">
        <f t="shared" si="29"/>
        <v>2023</v>
      </c>
      <c r="H223" s="55" t="str">
        <f t="shared" si="30"/>
        <v>Junio</v>
      </c>
      <c r="I223" s="90" t="str">
        <f t="shared" si="31"/>
        <v>2023-1</v>
      </c>
      <c r="J223" s="5">
        <v>20</v>
      </c>
      <c r="K223" s="5">
        <v>19</v>
      </c>
      <c r="L223" s="8">
        <f>IFERROR(J223/K223,"")</f>
        <v>1.0526315789473684</v>
      </c>
      <c r="M223" s="8">
        <f>IFERROR(J223/K223,"")</f>
        <v>1.0526315789473684</v>
      </c>
      <c r="N223" s="8" t="s">
        <v>55</v>
      </c>
      <c r="O223" s="8" t="s">
        <v>55</v>
      </c>
      <c r="P223" s="16">
        <v>0</v>
      </c>
      <c r="Q223" s="16">
        <v>0</v>
      </c>
      <c r="R223" s="5" t="str">
        <f t="shared" si="28"/>
        <v>73-2023-06-30</v>
      </c>
    </row>
    <row r="224" spans="1:18" hidden="1" x14ac:dyDescent="0.3">
      <c r="A224" s="37">
        <v>73</v>
      </c>
      <c r="B224" s="5" t="s">
        <v>53</v>
      </c>
      <c r="C224" s="5" t="s">
        <v>25</v>
      </c>
      <c r="D224" s="5" t="s">
        <v>47</v>
      </c>
      <c r="E224" s="5" t="s">
        <v>54</v>
      </c>
      <c r="F224" s="6">
        <v>45291</v>
      </c>
      <c r="G224" s="55">
        <f t="shared" si="29"/>
        <v>2023</v>
      </c>
      <c r="H224" s="55" t="str">
        <f t="shared" si="30"/>
        <v>Diciembre</v>
      </c>
      <c r="I224" s="90" t="str">
        <f t="shared" si="31"/>
        <v>2023-2</v>
      </c>
      <c r="J224" s="5">
        <v>20</v>
      </c>
      <c r="K224" s="5">
        <v>17</v>
      </c>
      <c r="L224" s="8">
        <f>IFERROR(J224/K224,"")</f>
        <v>1.1764705882352942</v>
      </c>
      <c r="M224" s="8">
        <f>IFERROR(J224/K224,"")</f>
        <v>1.1764705882352942</v>
      </c>
      <c r="N224" s="8" t="s">
        <v>55</v>
      </c>
      <c r="O224" s="8" t="s">
        <v>55</v>
      </c>
      <c r="P224" s="16">
        <v>0</v>
      </c>
      <c r="Q224" s="16">
        <v>0</v>
      </c>
      <c r="R224" s="5" t="str">
        <f t="shared" si="28"/>
        <v>73-2023-12-31</v>
      </c>
    </row>
    <row r="225" spans="1:18" hidden="1" x14ac:dyDescent="0.3">
      <c r="A225" s="5">
        <v>73</v>
      </c>
      <c r="B225" s="5" t="s">
        <v>53</v>
      </c>
      <c r="C225" s="5" t="s">
        <v>25</v>
      </c>
      <c r="D225" s="5" t="s">
        <v>47</v>
      </c>
      <c r="E225" s="5" t="s">
        <v>54</v>
      </c>
      <c r="F225" s="6">
        <v>45473</v>
      </c>
      <c r="G225" s="55">
        <f t="shared" si="29"/>
        <v>2024</v>
      </c>
      <c r="H225" s="55" t="str">
        <f t="shared" si="30"/>
        <v>Junio</v>
      </c>
      <c r="I225" s="90" t="str">
        <f t="shared" si="31"/>
        <v>2024-1</v>
      </c>
      <c r="J225" s="5">
        <v>20</v>
      </c>
      <c r="K225" s="5">
        <v>20</v>
      </c>
      <c r="L225" s="15">
        <v>1</v>
      </c>
      <c r="M225" s="15">
        <v>1</v>
      </c>
      <c r="N225" s="5" t="s">
        <v>55</v>
      </c>
      <c r="O225" s="5" t="s">
        <v>55</v>
      </c>
      <c r="P225" s="5">
        <v>0</v>
      </c>
      <c r="Q225" s="5">
        <v>0</v>
      </c>
      <c r="R225" s="5" t="str">
        <f t="shared" si="28"/>
        <v>73-2024-06-30</v>
      </c>
    </row>
    <row r="226" spans="1:18" hidden="1" x14ac:dyDescent="0.3">
      <c r="A226" s="25">
        <v>73</v>
      </c>
      <c r="B226" s="5" t="s">
        <v>53</v>
      </c>
      <c r="C226" s="5" t="s">
        <v>25</v>
      </c>
      <c r="D226" s="5" t="s">
        <v>47</v>
      </c>
      <c r="E226" s="5" t="s">
        <v>54</v>
      </c>
      <c r="F226" s="6">
        <v>45657</v>
      </c>
      <c r="G226" s="55">
        <f t="shared" si="29"/>
        <v>2024</v>
      </c>
      <c r="H226" s="55" t="str">
        <f t="shared" si="30"/>
        <v>Diciembre</v>
      </c>
      <c r="I226" s="90" t="str">
        <f t="shared" si="31"/>
        <v>2024-2</v>
      </c>
      <c r="J226" s="5">
        <v>20</v>
      </c>
      <c r="K226" s="10">
        <v>17</v>
      </c>
      <c r="L226" s="15">
        <f>IFERROR(IF((K226/J226)&gt;1.3,1.3,K226/J226),"")</f>
        <v>0.85</v>
      </c>
      <c r="M226" s="15">
        <f>IFERROR(IF((K226/J226)&gt;K226/J226,1.3,K226/J226),"")</f>
        <v>0.85</v>
      </c>
      <c r="N226" s="5" t="s">
        <v>55</v>
      </c>
      <c r="O226" s="5" t="s">
        <v>55</v>
      </c>
      <c r="P226" s="16">
        <v>0</v>
      </c>
      <c r="Q226" s="16">
        <v>0</v>
      </c>
      <c r="R226" s="5" t="str">
        <f t="shared" si="28"/>
        <v>73-2024-12-31</v>
      </c>
    </row>
    <row r="227" spans="1:18" hidden="1" x14ac:dyDescent="0.3">
      <c r="A227" s="25">
        <v>74</v>
      </c>
      <c r="B227" s="5" t="s">
        <v>56</v>
      </c>
      <c r="C227" s="5" t="s">
        <v>25</v>
      </c>
      <c r="D227" s="5" t="s">
        <v>47</v>
      </c>
      <c r="E227" s="5" t="s">
        <v>22</v>
      </c>
      <c r="F227" s="17">
        <v>45107</v>
      </c>
      <c r="G227" s="55">
        <f t="shared" si="29"/>
        <v>2023</v>
      </c>
      <c r="H227" s="55" t="str">
        <f t="shared" si="30"/>
        <v>Junio</v>
      </c>
      <c r="I227" s="90" t="str">
        <f t="shared" si="31"/>
        <v>2023-1</v>
      </c>
      <c r="J227" s="5">
        <v>80</v>
      </c>
      <c r="K227" s="5">
        <v>87.179487179486998</v>
      </c>
      <c r="L227" s="8">
        <f>IFERROR(K227/J227,"")</f>
        <v>1.0897435897435874</v>
      </c>
      <c r="M227" s="15">
        <f>IFERROR(IF((K227/J227)&gt;K227/J227,1.3,K227/J227),"")</f>
        <v>1.0897435897435874</v>
      </c>
      <c r="N227" s="5" t="s">
        <v>23</v>
      </c>
      <c r="O227" s="5" t="s">
        <v>23</v>
      </c>
      <c r="P227" s="16">
        <v>0</v>
      </c>
      <c r="Q227" s="16">
        <v>0</v>
      </c>
      <c r="R227" s="5" t="str">
        <f t="shared" si="28"/>
        <v>74-2023-06-30</v>
      </c>
    </row>
    <row r="228" spans="1:18" hidden="1" x14ac:dyDescent="0.3">
      <c r="A228" s="37">
        <v>74</v>
      </c>
      <c r="B228" s="5" t="s">
        <v>56</v>
      </c>
      <c r="C228" s="5" t="s">
        <v>25</v>
      </c>
      <c r="D228" s="5" t="s">
        <v>47</v>
      </c>
      <c r="E228" s="5" t="s">
        <v>22</v>
      </c>
      <c r="F228" s="6">
        <v>45291</v>
      </c>
      <c r="G228" s="55">
        <f t="shared" si="29"/>
        <v>2023</v>
      </c>
      <c r="H228" s="55" t="str">
        <f t="shared" si="30"/>
        <v>Diciembre</v>
      </c>
      <c r="I228" s="90" t="str">
        <f t="shared" si="31"/>
        <v>2023-2</v>
      </c>
      <c r="J228" s="5">
        <v>80</v>
      </c>
      <c r="K228" s="5">
        <v>94.64</v>
      </c>
      <c r="L228" s="8">
        <f>IFERROR(K228/J228,"")</f>
        <v>1.1830000000000001</v>
      </c>
      <c r="M228" s="15">
        <f>IFERROR(IF((K228/J228)&gt;K228/J228,1.3,K228/J228),"")</f>
        <v>1.1830000000000001</v>
      </c>
      <c r="N228" s="5" t="s">
        <v>23</v>
      </c>
      <c r="O228" s="5" t="s">
        <v>23</v>
      </c>
      <c r="P228" s="16">
        <v>0</v>
      </c>
      <c r="Q228" s="16">
        <v>0</v>
      </c>
      <c r="R228" s="5" t="str">
        <f t="shared" si="28"/>
        <v>74-2023-12-31</v>
      </c>
    </row>
    <row r="229" spans="1:18" hidden="1" x14ac:dyDescent="0.3">
      <c r="A229" s="5">
        <v>74</v>
      </c>
      <c r="B229" s="5" t="s">
        <v>56</v>
      </c>
      <c r="C229" s="5" t="s">
        <v>25</v>
      </c>
      <c r="D229" s="5" t="s">
        <v>47</v>
      </c>
      <c r="E229" s="5" t="s">
        <v>22</v>
      </c>
      <c r="F229" s="6">
        <v>45473</v>
      </c>
      <c r="G229" s="55">
        <f t="shared" si="29"/>
        <v>2024</v>
      </c>
      <c r="H229" s="55" t="str">
        <f t="shared" si="30"/>
        <v>Junio</v>
      </c>
      <c r="I229" s="90" t="str">
        <f t="shared" si="31"/>
        <v>2024-1</v>
      </c>
      <c r="J229" s="5">
        <v>80</v>
      </c>
      <c r="K229" s="5">
        <v>91.53</v>
      </c>
      <c r="L229" s="15">
        <v>1.1441250000000001</v>
      </c>
      <c r="M229" s="15">
        <v>1.1441250000000001</v>
      </c>
      <c r="N229" s="5" t="s">
        <v>23</v>
      </c>
      <c r="O229" s="5" t="s">
        <v>23</v>
      </c>
      <c r="P229" s="5">
        <v>0</v>
      </c>
      <c r="Q229" s="5">
        <v>0</v>
      </c>
      <c r="R229" s="5" t="str">
        <f t="shared" si="28"/>
        <v>74-2024-06-30</v>
      </c>
    </row>
    <row r="230" spans="1:18" hidden="1" x14ac:dyDescent="0.3">
      <c r="A230" s="25">
        <v>74</v>
      </c>
      <c r="B230" s="5" t="s">
        <v>56</v>
      </c>
      <c r="C230" s="5" t="s">
        <v>25</v>
      </c>
      <c r="D230" s="5" t="s">
        <v>47</v>
      </c>
      <c r="E230" s="5" t="s">
        <v>22</v>
      </c>
      <c r="F230" s="6">
        <v>45657</v>
      </c>
      <c r="G230" s="55">
        <f t="shared" si="29"/>
        <v>2024</v>
      </c>
      <c r="H230" s="55" t="str">
        <f t="shared" si="30"/>
        <v>Diciembre</v>
      </c>
      <c r="I230" s="90" t="str">
        <f t="shared" si="31"/>
        <v>2024-2</v>
      </c>
      <c r="J230" s="5">
        <v>80</v>
      </c>
      <c r="K230" s="10">
        <v>95.45</v>
      </c>
      <c r="L230" s="15">
        <f>IFERROR(IF((K230/J230)&gt;1.3,1.3,K230/J230),"")</f>
        <v>1.193125</v>
      </c>
      <c r="M230" s="15">
        <f>IFERROR(IF((K230/J230)&gt;K230/J230,1.3,K230/J230),"")</f>
        <v>1.193125</v>
      </c>
      <c r="N230" s="5" t="s">
        <v>23</v>
      </c>
      <c r="O230" s="5" t="s">
        <v>23</v>
      </c>
      <c r="P230" s="16">
        <v>0</v>
      </c>
      <c r="Q230" s="16">
        <v>0</v>
      </c>
      <c r="R230" s="5" t="str">
        <f t="shared" si="28"/>
        <v>74-2024-12-31</v>
      </c>
    </row>
    <row r="231" spans="1:18" hidden="1" x14ac:dyDescent="0.3">
      <c r="A231" s="5">
        <v>77</v>
      </c>
      <c r="B231" s="5" t="s">
        <v>57</v>
      </c>
      <c r="C231" s="5" t="s">
        <v>58</v>
      </c>
      <c r="D231" s="5" t="s">
        <v>21</v>
      </c>
      <c r="E231" s="5" t="s">
        <v>22</v>
      </c>
      <c r="F231" s="6">
        <v>44592</v>
      </c>
      <c r="G231" s="55">
        <f t="shared" si="29"/>
        <v>2022</v>
      </c>
      <c r="H231" s="55" t="str">
        <f t="shared" si="30"/>
        <v>Enero</v>
      </c>
      <c r="I231" s="90" t="str">
        <f t="shared" si="31"/>
        <v>2022-1</v>
      </c>
      <c r="J231" s="5">
        <v>97</v>
      </c>
      <c r="K231" s="5">
        <v>98.2</v>
      </c>
      <c r="L231" s="15">
        <v>1.012371134020619</v>
      </c>
      <c r="M231" s="15">
        <v>1.012371134020619</v>
      </c>
      <c r="N231" s="5" t="s">
        <v>23</v>
      </c>
      <c r="O231" s="5" t="s">
        <v>23</v>
      </c>
      <c r="P231" s="5">
        <v>1</v>
      </c>
      <c r="Q231" s="5">
        <v>1</v>
      </c>
      <c r="R231" s="5" t="str">
        <f t="shared" si="28"/>
        <v>77-2022-01-31</v>
      </c>
    </row>
    <row r="232" spans="1:18" hidden="1" x14ac:dyDescent="0.3">
      <c r="A232" s="5">
        <v>77</v>
      </c>
      <c r="B232" s="5" t="s">
        <v>57</v>
      </c>
      <c r="C232" s="5" t="s">
        <v>58</v>
      </c>
      <c r="D232" s="5" t="s">
        <v>21</v>
      </c>
      <c r="E232" s="5" t="s">
        <v>22</v>
      </c>
      <c r="F232" s="6">
        <v>44620</v>
      </c>
      <c r="G232" s="55">
        <f t="shared" si="29"/>
        <v>2022</v>
      </c>
      <c r="H232" s="55" t="str">
        <f t="shared" si="30"/>
        <v>Febrero</v>
      </c>
      <c r="I232" s="90" t="str">
        <f t="shared" si="31"/>
        <v>2022-1</v>
      </c>
      <c r="J232" s="5">
        <v>97</v>
      </c>
      <c r="K232" s="5">
        <v>96.1</v>
      </c>
      <c r="L232" s="15">
        <v>0.990721649484536</v>
      </c>
      <c r="M232" s="15">
        <v>0.990721649484536</v>
      </c>
      <c r="N232" s="5" t="s">
        <v>23</v>
      </c>
      <c r="O232" s="5" t="s">
        <v>23</v>
      </c>
      <c r="P232" s="5">
        <v>1</v>
      </c>
      <c r="Q232" s="5">
        <v>1</v>
      </c>
      <c r="R232" s="5" t="str">
        <f t="shared" si="28"/>
        <v>77-2022-02-28</v>
      </c>
    </row>
    <row r="233" spans="1:18" hidden="1" x14ac:dyDescent="0.3">
      <c r="A233" s="5">
        <v>77</v>
      </c>
      <c r="B233" s="5" t="s">
        <v>57</v>
      </c>
      <c r="C233" s="5" t="s">
        <v>58</v>
      </c>
      <c r="D233" s="5" t="s">
        <v>21</v>
      </c>
      <c r="E233" s="5" t="s">
        <v>22</v>
      </c>
      <c r="F233" s="6">
        <v>44651</v>
      </c>
      <c r="G233" s="55">
        <f t="shared" si="29"/>
        <v>2022</v>
      </c>
      <c r="H233" s="55" t="str">
        <f t="shared" si="30"/>
        <v>Marzo</v>
      </c>
      <c r="I233" s="90" t="str">
        <f t="shared" si="31"/>
        <v>2022-1</v>
      </c>
      <c r="J233" s="5">
        <v>97</v>
      </c>
      <c r="K233" s="5">
        <v>99.1</v>
      </c>
      <c r="L233" s="15">
        <v>1.021649484536082</v>
      </c>
      <c r="M233" s="15">
        <v>1.021649484536082</v>
      </c>
      <c r="N233" s="5" t="s">
        <v>23</v>
      </c>
      <c r="O233" s="5" t="s">
        <v>23</v>
      </c>
      <c r="P233" s="5">
        <v>1</v>
      </c>
      <c r="Q233" s="5">
        <v>1</v>
      </c>
      <c r="R233" s="5" t="str">
        <f t="shared" si="28"/>
        <v>77-2022-03-31</v>
      </c>
    </row>
    <row r="234" spans="1:18" hidden="1" x14ac:dyDescent="0.3">
      <c r="A234" s="5">
        <v>77</v>
      </c>
      <c r="B234" s="5" t="s">
        <v>57</v>
      </c>
      <c r="C234" s="5" t="s">
        <v>58</v>
      </c>
      <c r="D234" s="5" t="s">
        <v>21</v>
      </c>
      <c r="E234" s="5" t="s">
        <v>22</v>
      </c>
      <c r="F234" s="6">
        <v>44681</v>
      </c>
      <c r="G234" s="55">
        <f t="shared" si="29"/>
        <v>2022</v>
      </c>
      <c r="H234" s="55" t="str">
        <f t="shared" si="30"/>
        <v>Abril</v>
      </c>
      <c r="I234" s="90" t="str">
        <f t="shared" si="31"/>
        <v>2022-1</v>
      </c>
      <c r="J234" s="5">
        <v>97</v>
      </c>
      <c r="K234" s="5">
        <v>96.5</v>
      </c>
      <c r="L234" s="15">
        <v>0.99484536082474229</v>
      </c>
      <c r="M234" s="15">
        <v>0.99484536082474229</v>
      </c>
      <c r="N234" s="5" t="s">
        <v>23</v>
      </c>
      <c r="O234" s="5" t="s">
        <v>23</v>
      </c>
      <c r="P234" s="5">
        <v>1</v>
      </c>
      <c r="Q234" s="5">
        <v>1</v>
      </c>
      <c r="R234" s="5" t="str">
        <f t="shared" si="28"/>
        <v>77-2022-04-30</v>
      </c>
    </row>
    <row r="235" spans="1:18" hidden="1" x14ac:dyDescent="0.3">
      <c r="A235" s="5">
        <v>77</v>
      </c>
      <c r="B235" s="5" t="s">
        <v>57</v>
      </c>
      <c r="C235" s="5" t="s">
        <v>58</v>
      </c>
      <c r="D235" s="5" t="s">
        <v>21</v>
      </c>
      <c r="E235" s="5" t="s">
        <v>22</v>
      </c>
      <c r="F235" s="6">
        <v>44712</v>
      </c>
      <c r="G235" s="55">
        <f t="shared" si="29"/>
        <v>2022</v>
      </c>
      <c r="H235" s="55" t="str">
        <f t="shared" si="30"/>
        <v>Mayo</v>
      </c>
      <c r="I235" s="90" t="str">
        <f t="shared" si="31"/>
        <v>2022-1</v>
      </c>
      <c r="J235" s="5">
        <v>97</v>
      </c>
      <c r="K235" s="5">
        <v>97.4</v>
      </c>
      <c r="L235" s="15">
        <v>1.0041237113402059</v>
      </c>
      <c r="M235" s="15">
        <v>1.0041237113402059</v>
      </c>
      <c r="N235" s="5" t="s">
        <v>23</v>
      </c>
      <c r="O235" s="5" t="s">
        <v>23</v>
      </c>
      <c r="P235" s="5">
        <v>1</v>
      </c>
      <c r="Q235" s="5">
        <v>1</v>
      </c>
      <c r="R235" s="5" t="str">
        <f t="shared" si="28"/>
        <v>77-2022-05-31</v>
      </c>
    </row>
    <row r="236" spans="1:18" hidden="1" x14ac:dyDescent="0.3">
      <c r="A236" s="5">
        <v>77</v>
      </c>
      <c r="B236" s="5" t="s">
        <v>57</v>
      </c>
      <c r="C236" s="5" t="s">
        <v>58</v>
      </c>
      <c r="D236" s="5" t="s">
        <v>21</v>
      </c>
      <c r="E236" s="5" t="s">
        <v>22</v>
      </c>
      <c r="F236" s="6">
        <v>44742</v>
      </c>
      <c r="G236" s="55">
        <f t="shared" si="29"/>
        <v>2022</v>
      </c>
      <c r="H236" s="55" t="str">
        <f t="shared" si="30"/>
        <v>Junio</v>
      </c>
      <c r="I236" s="90" t="str">
        <f t="shared" si="31"/>
        <v>2022-1</v>
      </c>
      <c r="J236" s="5">
        <v>97</v>
      </c>
      <c r="K236" s="5">
        <v>98.8</v>
      </c>
      <c r="L236" s="15">
        <v>1.018556701030928</v>
      </c>
      <c r="M236" s="15">
        <v>1.018556701030928</v>
      </c>
      <c r="N236" s="5" t="s">
        <v>23</v>
      </c>
      <c r="O236" s="5" t="s">
        <v>23</v>
      </c>
      <c r="P236" s="5">
        <v>1</v>
      </c>
      <c r="Q236" s="5">
        <v>1</v>
      </c>
      <c r="R236" s="5" t="str">
        <f t="shared" si="28"/>
        <v>77-2022-06-30</v>
      </c>
    </row>
    <row r="237" spans="1:18" hidden="1" x14ac:dyDescent="0.3">
      <c r="A237" s="5">
        <v>77</v>
      </c>
      <c r="B237" s="5" t="s">
        <v>57</v>
      </c>
      <c r="C237" s="5" t="s">
        <v>58</v>
      </c>
      <c r="D237" s="5" t="s">
        <v>21</v>
      </c>
      <c r="E237" s="5" t="s">
        <v>22</v>
      </c>
      <c r="F237" s="6">
        <v>44773</v>
      </c>
      <c r="G237" s="55">
        <f t="shared" si="29"/>
        <v>2022</v>
      </c>
      <c r="H237" s="55" t="str">
        <f t="shared" si="30"/>
        <v>Julio</v>
      </c>
      <c r="I237" s="90" t="str">
        <f t="shared" si="31"/>
        <v>2022-2</v>
      </c>
      <c r="J237" s="5">
        <v>97</v>
      </c>
      <c r="K237" s="5">
        <v>97.09</v>
      </c>
      <c r="L237" s="15">
        <v>1.000927835051546</v>
      </c>
      <c r="M237" s="15">
        <v>1.000927835051546</v>
      </c>
      <c r="N237" s="5" t="s">
        <v>23</v>
      </c>
      <c r="O237" s="5" t="s">
        <v>23</v>
      </c>
      <c r="P237" s="5">
        <v>1</v>
      </c>
      <c r="Q237" s="5">
        <v>1</v>
      </c>
      <c r="R237" s="5" t="str">
        <f t="shared" si="28"/>
        <v>77-2022-07-31</v>
      </c>
    </row>
    <row r="238" spans="1:18" hidden="1" x14ac:dyDescent="0.3">
      <c r="A238" s="5">
        <v>77</v>
      </c>
      <c r="B238" s="5" t="s">
        <v>57</v>
      </c>
      <c r="C238" s="5" t="s">
        <v>58</v>
      </c>
      <c r="D238" s="5" t="s">
        <v>21</v>
      </c>
      <c r="E238" s="5" t="s">
        <v>22</v>
      </c>
      <c r="F238" s="6">
        <v>44804</v>
      </c>
      <c r="G238" s="55">
        <f t="shared" si="29"/>
        <v>2022</v>
      </c>
      <c r="H238" s="55" t="str">
        <f t="shared" si="30"/>
        <v>Agosto</v>
      </c>
      <c r="I238" s="90" t="str">
        <f t="shared" si="31"/>
        <v>2022-2</v>
      </c>
      <c r="J238" s="5">
        <v>97</v>
      </c>
      <c r="K238" s="5">
        <v>99.01</v>
      </c>
      <c r="L238" s="15">
        <v>1.0207216494845359</v>
      </c>
      <c r="M238" s="15">
        <v>1.0207216494845359</v>
      </c>
      <c r="N238" s="5" t="s">
        <v>23</v>
      </c>
      <c r="O238" s="5" t="s">
        <v>23</v>
      </c>
      <c r="P238" s="5">
        <v>1</v>
      </c>
      <c r="Q238" s="5">
        <v>1</v>
      </c>
      <c r="R238" s="5" t="str">
        <f t="shared" si="28"/>
        <v>77-2022-08-31</v>
      </c>
    </row>
    <row r="239" spans="1:18" hidden="1" x14ac:dyDescent="0.3">
      <c r="A239" s="5">
        <v>77</v>
      </c>
      <c r="B239" s="5" t="s">
        <v>57</v>
      </c>
      <c r="C239" s="5" t="s">
        <v>58</v>
      </c>
      <c r="D239" s="5" t="s">
        <v>21</v>
      </c>
      <c r="E239" s="5" t="s">
        <v>22</v>
      </c>
      <c r="F239" s="6">
        <v>44834</v>
      </c>
      <c r="G239" s="55">
        <f t="shared" si="29"/>
        <v>2022</v>
      </c>
      <c r="H239" s="55" t="str">
        <f t="shared" si="30"/>
        <v>Septiembre</v>
      </c>
      <c r="I239" s="90" t="str">
        <f t="shared" si="31"/>
        <v>2022-2</v>
      </c>
      <c r="J239" s="5">
        <v>97</v>
      </c>
      <c r="K239" s="5">
        <v>98.6</v>
      </c>
      <c r="L239" s="15">
        <v>1.0164948453608249</v>
      </c>
      <c r="M239" s="15">
        <v>1.0164948453608249</v>
      </c>
      <c r="N239" s="5" t="s">
        <v>23</v>
      </c>
      <c r="O239" s="5" t="s">
        <v>23</v>
      </c>
      <c r="P239" s="5">
        <v>1</v>
      </c>
      <c r="Q239" s="5">
        <v>1</v>
      </c>
      <c r="R239" s="5" t="str">
        <f t="shared" si="28"/>
        <v>77-2022-09-30</v>
      </c>
    </row>
    <row r="240" spans="1:18" hidden="1" x14ac:dyDescent="0.3">
      <c r="A240" s="5">
        <v>77</v>
      </c>
      <c r="B240" s="5" t="s">
        <v>57</v>
      </c>
      <c r="C240" s="5" t="s">
        <v>58</v>
      </c>
      <c r="D240" s="5" t="s">
        <v>21</v>
      </c>
      <c r="E240" s="5" t="s">
        <v>22</v>
      </c>
      <c r="F240" s="6">
        <v>44865</v>
      </c>
      <c r="G240" s="55">
        <f t="shared" si="29"/>
        <v>2022</v>
      </c>
      <c r="H240" s="55" t="str">
        <f t="shared" si="30"/>
        <v>Octubre</v>
      </c>
      <c r="I240" s="90" t="str">
        <f t="shared" si="31"/>
        <v>2022-2</v>
      </c>
      <c r="J240" s="5">
        <v>97</v>
      </c>
      <c r="K240" s="5">
        <v>98.3</v>
      </c>
      <c r="L240" s="15">
        <v>1.0134020618556701</v>
      </c>
      <c r="M240" s="15">
        <v>1.0134020618556701</v>
      </c>
      <c r="N240" s="5" t="s">
        <v>23</v>
      </c>
      <c r="O240" s="5" t="s">
        <v>23</v>
      </c>
      <c r="P240" s="5">
        <v>1</v>
      </c>
      <c r="Q240" s="5">
        <v>1</v>
      </c>
      <c r="R240" s="5" t="str">
        <f t="shared" si="28"/>
        <v>77-2022-10-31</v>
      </c>
    </row>
    <row r="241" spans="1:18" hidden="1" x14ac:dyDescent="0.3">
      <c r="A241" s="5">
        <v>77</v>
      </c>
      <c r="B241" s="5" t="s">
        <v>57</v>
      </c>
      <c r="C241" s="5" t="s">
        <v>58</v>
      </c>
      <c r="D241" s="5" t="s">
        <v>21</v>
      </c>
      <c r="E241" s="5" t="s">
        <v>22</v>
      </c>
      <c r="F241" s="6">
        <v>44895</v>
      </c>
      <c r="G241" s="55">
        <f t="shared" si="29"/>
        <v>2022</v>
      </c>
      <c r="H241" s="55" t="str">
        <f t="shared" si="30"/>
        <v>Noviembre</v>
      </c>
      <c r="I241" s="90" t="str">
        <f t="shared" si="31"/>
        <v>2022-2</v>
      </c>
      <c r="J241" s="5">
        <v>97</v>
      </c>
      <c r="K241" s="5">
        <v>98.2</v>
      </c>
      <c r="L241" s="15">
        <v>1.012371134020619</v>
      </c>
      <c r="M241" s="15">
        <v>1.012371134020619</v>
      </c>
      <c r="N241" s="5" t="s">
        <v>23</v>
      </c>
      <c r="O241" s="5" t="s">
        <v>23</v>
      </c>
      <c r="P241" s="5">
        <v>1</v>
      </c>
      <c r="Q241" s="5">
        <v>1</v>
      </c>
      <c r="R241" s="5" t="str">
        <f t="shared" si="28"/>
        <v>77-2022-11-30</v>
      </c>
    </row>
    <row r="242" spans="1:18" hidden="1" x14ac:dyDescent="0.3">
      <c r="A242" s="5">
        <v>77</v>
      </c>
      <c r="B242" s="5" t="s">
        <v>57</v>
      </c>
      <c r="C242" s="5" t="s">
        <v>58</v>
      </c>
      <c r="D242" s="5" t="s">
        <v>21</v>
      </c>
      <c r="E242" s="5" t="s">
        <v>22</v>
      </c>
      <c r="F242" s="6">
        <v>44926</v>
      </c>
      <c r="G242" s="55">
        <f t="shared" si="29"/>
        <v>2022</v>
      </c>
      <c r="H242" s="55" t="str">
        <f t="shared" si="30"/>
        <v>Diciembre</v>
      </c>
      <c r="I242" s="90" t="str">
        <f t="shared" si="31"/>
        <v>2022-2</v>
      </c>
      <c r="J242" s="5">
        <v>97</v>
      </c>
      <c r="K242" s="5">
        <v>97.5</v>
      </c>
      <c r="L242" s="15">
        <v>1.0051546391752579</v>
      </c>
      <c r="M242" s="15">
        <v>1.0051546391752579</v>
      </c>
      <c r="N242" s="5" t="s">
        <v>23</v>
      </c>
      <c r="O242" s="5" t="s">
        <v>23</v>
      </c>
      <c r="P242" s="5">
        <v>1</v>
      </c>
      <c r="Q242" s="5">
        <v>1</v>
      </c>
      <c r="R242" s="5" t="str">
        <f t="shared" si="28"/>
        <v>77-2022-12-31</v>
      </c>
    </row>
    <row r="243" spans="1:18" hidden="1" x14ac:dyDescent="0.3">
      <c r="A243" s="25">
        <v>77</v>
      </c>
      <c r="B243" s="5" t="s">
        <v>57</v>
      </c>
      <c r="C243" s="5" t="s">
        <v>34</v>
      </c>
      <c r="D243" s="5" t="s">
        <v>21</v>
      </c>
      <c r="E243" s="5" t="s">
        <v>22</v>
      </c>
      <c r="F243" s="6">
        <v>44957</v>
      </c>
      <c r="G243" s="55">
        <f t="shared" si="29"/>
        <v>2023</v>
      </c>
      <c r="H243" s="55" t="str">
        <f t="shared" si="30"/>
        <v>Enero</v>
      </c>
      <c r="I243" s="90" t="str">
        <f t="shared" si="31"/>
        <v>2023-1</v>
      </c>
      <c r="J243" s="5">
        <v>97</v>
      </c>
      <c r="K243" s="10">
        <v>97.5</v>
      </c>
      <c r="L243" s="15">
        <f t="shared" ref="L243:L266" si="35">IFERROR(IF((K243/J243)&gt;1.3,1.3,K243/J243),"")</f>
        <v>1.0051546391752577</v>
      </c>
      <c r="M243" s="15">
        <f t="shared" ref="M243:M272" si="36">IFERROR(IF((K243/J243)&gt;K243/J243,1.3,K243/J243),"")</f>
        <v>1.0051546391752577</v>
      </c>
      <c r="N243" s="5" t="s">
        <v>23</v>
      </c>
      <c r="O243" s="5" t="s">
        <v>23</v>
      </c>
      <c r="P243" s="16">
        <v>1</v>
      </c>
      <c r="Q243" s="16">
        <v>1</v>
      </c>
      <c r="R243" s="5" t="str">
        <f t="shared" si="28"/>
        <v>77-2023-01-31</v>
      </c>
    </row>
    <row r="244" spans="1:18" hidden="1" x14ac:dyDescent="0.3">
      <c r="A244" s="25">
        <v>77</v>
      </c>
      <c r="B244" s="5" t="s">
        <v>57</v>
      </c>
      <c r="C244" s="5" t="s">
        <v>34</v>
      </c>
      <c r="D244" s="5" t="s">
        <v>21</v>
      </c>
      <c r="E244" s="5" t="s">
        <v>22</v>
      </c>
      <c r="F244" s="17">
        <v>44985</v>
      </c>
      <c r="G244" s="55">
        <f t="shared" si="29"/>
        <v>2023</v>
      </c>
      <c r="H244" s="55" t="str">
        <f t="shared" si="30"/>
        <v>Febrero</v>
      </c>
      <c r="I244" s="90" t="str">
        <f t="shared" si="31"/>
        <v>2023-1</v>
      </c>
      <c r="J244" s="5">
        <v>97</v>
      </c>
      <c r="K244" s="10">
        <v>97.2</v>
      </c>
      <c r="L244" s="15">
        <f t="shared" si="35"/>
        <v>1.0020618556701031</v>
      </c>
      <c r="M244" s="15">
        <f t="shared" si="36"/>
        <v>1.0020618556701031</v>
      </c>
      <c r="N244" s="5" t="s">
        <v>23</v>
      </c>
      <c r="O244" s="5" t="s">
        <v>23</v>
      </c>
      <c r="P244" s="16">
        <v>1</v>
      </c>
      <c r="Q244" s="16">
        <v>1</v>
      </c>
      <c r="R244" s="5" t="str">
        <f t="shared" si="28"/>
        <v>77-2023-02-28</v>
      </c>
    </row>
    <row r="245" spans="1:18" hidden="1" x14ac:dyDescent="0.3">
      <c r="A245" s="25">
        <v>77</v>
      </c>
      <c r="B245" s="5" t="s">
        <v>57</v>
      </c>
      <c r="C245" s="5" t="s">
        <v>34</v>
      </c>
      <c r="D245" s="5" t="s">
        <v>21</v>
      </c>
      <c r="E245" s="5" t="s">
        <v>22</v>
      </c>
      <c r="F245" s="6">
        <v>45016</v>
      </c>
      <c r="G245" s="55">
        <f t="shared" si="29"/>
        <v>2023</v>
      </c>
      <c r="H245" s="55" t="str">
        <f t="shared" si="30"/>
        <v>Marzo</v>
      </c>
      <c r="I245" s="90" t="str">
        <f t="shared" si="31"/>
        <v>2023-1</v>
      </c>
      <c r="J245" s="5">
        <v>97</v>
      </c>
      <c r="K245" s="10">
        <v>97.8</v>
      </c>
      <c r="L245" s="15">
        <f t="shared" si="35"/>
        <v>1.0082474226804123</v>
      </c>
      <c r="M245" s="15">
        <f t="shared" si="36"/>
        <v>1.0082474226804123</v>
      </c>
      <c r="N245" s="5" t="s">
        <v>23</v>
      </c>
      <c r="O245" s="5" t="s">
        <v>23</v>
      </c>
      <c r="P245" s="16">
        <v>1</v>
      </c>
      <c r="Q245" s="16">
        <v>1</v>
      </c>
      <c r="R245" s="5" t="str">
        <f t="shared" si="28"/>
        <v>77-2023-03-31</v>
      </c>
    </row>
    <row r="246" spans="1:18" hidden="1" x14ac:dyDescent="0.3">
      <c r="A246" s="25">
        <v>77</v>
      </c>
      <c r="B246" s="5" t="s">
        <v>57</v>
      </c>
      <c r="C246" s="5" t="s">
        <v>34</v>
      </c>
      <c r="D246" s="5" t="s">
        <v>21</v>
      </c>
      <c r="E246" s="5" t="s">
        <v>22</v>
      </c>
      <c r="F246" s="6">
        <v>45046</v>
      </c>
      <c r="G246" s="55">
        <f t="shared" si="29"/>
        <v>2023</v>
      </c>
      <c r="H246" s="55" t="str">
        <f t="shared" si="30"/>
        <v>Abril</v>
      </c>
      <c r="I246" s="90" t="str">
        <f t="shared" si="31"/>
        <v>2023-1</v>
      </c>
      <c r="J246" s="5">
        <v>97</v>
      </c>
      <c r="K246" s="10">
        <v>95.6</v>
      </c>
      <c r="L246" s="15">
        <f t="shared" si="35"/>
        <v>0.98556701030927829</v>
      </c>
      <c r="M246" s="15">
        <f t="shared" si="36"/>
        <v>0.98556701030927829</v>
      </c>
      <c r="N246" s="5" t="s">
        <v>23</v>
      </c>
      <c r="O246" s="5" t="s">
        <v>23</v>
      </c>
      <c r="P246" s="16">
        <v>1</v>
      </c>
      <c r="Q246" s="16">
        <v>1</v>
      </c>
      <c r="R246" s="5" t="str">
        <f t="shared" si="28"/>
        <v>77-2023-04-30</v>
      </c>
    </row>
    <row r="247" spans="1:18" hidden="1" x14ac:dyDescent="0.3">
      <c r="A247" s="25">
        <v>77</v>
      </c>
      <c r="B247" s="5" t="s">
        <v>57</v>
      </c>
      <c r="C247" s="5" t="s">
        <v>34</v>
      </c>
      <c r="D247" s="5" t="s">
        <v>21</v>
      </c>
      <c r="E247" s="5" t="s">
        <v>22</v>
      </c>
      <c r="F247" s="6">
        <v>45077</v>
      </c>
      <c r="G247" s="55">
        <f t="shared" si="29"/>
        <v>2023</v>
      </c>
      <c r="H247" s="55" t="str">
        <f t="shared" si="30"/>
        <v>Mayo</v>
      </c>
      <c r="I247" s="90" t="str">
        <f t="shared" si="31"/>
        <v>2023-1</v>
      </c>
      <c r="J247" s="5">
        <v>97</v>
      </c>
      <c r="K247" s="10">
        <v>99.4</v>
      </c>
      <c r="L247" s="15">
        <f t="shared" si="35"/>
        <v>1.0247422680412372</v>
      </c>
      <c r="M247" s="15">
        <f t="shared" si="36"/>
        <v>1.0247422680412372</v>
      </c>
      <c r="N247" s="5" t="s">
        <v>23</v>
      </c>
      <c r="O247" s="5" t="s">
        <v>23</v>
      </c>
      <c r="P247" s="16">
        <v>1</v>
      </c>
      <c r="Q247" s="16">
        <v>1</v>
      </c>
      <c r="R247" s="5" t="str">
        <f t="shared" si="28"/>
        <v>77-2023-05-31</v>
      </c>
    </row>
    <row r="248" spans="1:18" hidden="1" x14ac:dyDescent="0.3">
      <c r="A248" s="25">
        <v>77</v>
      </c>
      <c r="B248" s="5" t="s">
        <v>57</v>
      </c>
      <c r="C248" s="5" t="s">
        <v>34</v>
      </c>
      <c r="D248" s="5" t="s">
        <v>21</v>
      </c>
      <c r="E248" s="5" t="s">
        <v>22</v>
      </c>
      <c r="F248" s="6">
        <v>45107</v>
      </c>
      <c r="G248" s="55">
        <f t="shared" si="29"/>
        <v>2023</v>
      </c>
      <c r="H248" s="55" t="str">
        <f t="shared" si="30"/>
        <v>Junio</v>
      </c>
      <c r="I248" s="90" t="str">
        <f t="shared" si="31"/>
        <v>2023-1</v>
      </c>
      <c r="J248" s="5">
        <v>97</v>
      </c>
      <c r="K248" s="10">
        <v>98.6</v>
      </c>
      <c r="L248" s="15">
        <f t="shared" si="35"/>
        <v>1.0164948453608247</v>
      </c>
      <c r="M248" s="15">
        <f t="shared" si="36"/>
        <v>1.0164948453608247</v>
      </c>
      <c r="N248" s="5" t="s">
        <v>23</v>
      </c>
      <c r="O248" s="5" t="s">
        <v>23</v>
      </c>
      <c r="P248" s="16">
        <v>1</v>
      </c>
      <c r="Q248" s="16">
        <v>1</v>
      </c>
      <c r="R248" s="5" t="str">
        <f t="shared" si="28"/>
        <v>77-2023-06-30</v>
      </c>
    </row>
    <row r="249" spans="1:18" hidden="1" x14ac:dyDescent="0.3">
      <c r="A249" s="25">
        <v>77</v>
      </c>
      <c r="B249" s="5" t="s">
        <v>57</v>
      </c>
      <c r="C249" s="5" t="s">
        <v>34</v>
      </c>
      <c r="D249" s="5" t="s">
        <v>21</v>
      </c>
      <c r="E249" s="5" t="s">
        <v>22</v>
      </c>
      <c r="F249" s="6">
        <v>45138</v>
      </c>
      <c r="G249" s="55">
        <f t="shared" si="29"/>
        <v>2023</v>
      </c>
      <c r="H249" s="55" t="str">
        <f t="shared" si="30"/>
        <v>Julio</v>
      </c>
      <c r="I249" s="90" t="str">
        <f t="shared" si="31"/>
        <v>2023-2</v>
      </c>
      <c r="J249" s="5">
        <v>97</v>
      </c>
      <c r="K249" s="10">
        <v>96.7</v>
      </c>
      <c r="L249" s="15">
        <f t="shared" si="35"/>
        <v>0.99690721649484537</v>
      </c>
      <c r="M249" s="15">
        <f t="shared" si="36"/>
        <v>0.99690721649484537</v>
      </c>
      <c r="N249" s="5" t="s">
        <v>23</v>
      </c>
      <c r="O249" s="5" t="s">
        <v>23</v>
      </c>
      <c r="P249" s="16">
        <v>1</v>
      </c>
      <c r="Q249" s="16">
        <v>1</v>
      </c>
      <c r="R249" s="5" t="str">
        <f t="shared" si="28"/>
        <v>77-2023-07-31</v>
      </c>
    </row>
    <row r="250" spans="1:18" hidden="1" x14ac:dyDescent="0.3">
      <c r="A250" s="25">
        <v>77</v>
      </c>
      <c r="B250" s="5" t="s">
        <v>57</v>
      </c>
      <c r="C250" s="5" t="s">
        <v>34</v>
      </c>
      <c r="D250" s="5" t="s">
        <v>21</v>
      </c>
      <c r="E250" s="5" t="s">
        <v>22</v>
      </c>
      <c r="F250" s="6">
        <v>45169</v>
      </c>
      <c r="G250" s="55">
        <f t="shared" si="29"/>
        <v>2023</v>
      </c>
      <c r="H250" s="55" t="str">
        <f t="shared" si="30"/>
        <v>Agosto</v>
      </c>
      <c r="I250" s="90" t="str">
        <f t="shared" si="31"/>
        <v>2023-2</v>
      </c>
      <c r="J250" s="5">
        <v>97</v>
      </c>
      <c r="K250" s="10">
        <v>98</v>
      </c>
      <c r="L250" s="15">
        <f t="shared" si="35"/>
        <v>1.0103092783505154</v>
      </c>
      <c r="M250" s="15">
        <f t="shared" si="36"/>
        <v>1.0103092783505154</v>
      </c>
      <c r="N250" s="5" t="s">
        <v>23</v>
      </c>
      <c r="O250" s="5" t="s">
        <v>23</v>
      </c>
      <c r="P250" s="16">
        <v>0</v>
      </c>
      <c r="Q250" s="16">
        <v>0</v>
      </c>
      <c r="R250" s="5" t="str">
        <f t="shared" si="28"/>
        <v>77-2023-08-31</v>
      </c>
    </row>
    <row r="251" spans="1:18" hidden="1" x14ac:dyDescent="0.3">
      <c r="A251" s="25">
        <v>77</v>
      </c>
      <c r="B251" s="5" t="s">
        <v>57</v>
      </c>
      <c r="C251" s="5" t="s">
        <v>34</v>
      </c>
      <c r="D251" s="5" t="s">
        <v>21</v>
      </c>
      <c r="E251" s="5" t="s">
        <v>22</v>
      </c>
      <c r="F251" s="6">
        <v>45199</v>
      </c>
      <c r="G251" s="55">
        <f t="shared" si="29"/>
        <v>2023</v>
      </c>
      <c r="H251" s="55" t="str">
        <f t="shared" si="30"/>
        <v>Septiembre</v>
      </c>
      <c r="I251" s="90" t="str">
        <f t="shared" si="31"/>
        <v>2023-2</v>
      </c>
      <c r="J251" s="5">
        <v>97</v>
      </c>
      <c r="K251" s="10">
        <v>97.4</v>
      </c>
      <c r="L251" s="15">
        <f t="shared" si="35"/>
        <v>1.0041237113402062</v>
      </c>
      <c r="M251" s="15">
        <f t="shared" si="36"/>
        <v>1.0041237113402062</v>
      </c>
      <c r="N251" s="5" t="s">
        <v>23</v>
      </c>
      <c r="O251" s="5" t="s">
        <v>23</v>
      </c>
      <c r="P251" s="16">
        <v>1</v>
      </c>
      <c r="Q251" s="16">
        <v>1</v>
      </c>
      <c r="R251" s="5" t="str">
        <f t="shared" si="28"/>
        <v>77-2023-09-30</v>
      </c>
    </row>
    <row r="252" spans="1:18" hidden="1" x14ac:dyDescent="0.3">
      <c r="A252" s="25">
        <v>77</v>
      </c>
      <c r="B252" s="5" t="s">
        <v>57</v>
      </c>
      <c r="C252" s="5" t="s">
        <v>34</v>
      </c>
      <c r="D252" s="5" t="s">
        <v>21</v>
      </c>
      <c r="E252" s="5" t="s">
        <v>22</v>
      </c>
      <c r="F252" s="6">
        <v>45230</v>
      </c>
      <c r="G252" s="55">
        <f t="shared" si="29"/>
        <v>2023</v>
      </c>
      <c r="H252" s="55" t="str">
        <f t="shared" si="30"/>
        <v>Octubre</v>
      </c>
      <c r="I252" s="90" t="str">
        <f t="shared" si="31"/>
        <v>2023-2</v>
      </c>
      <c r="J252" s="5">
        <v>97</v>
      </c>
      <c r="K252" s="10">
        <v>97.5</v>
      </c>
      <c r="L252" s="15">
        <f t="shared" si="35"/>
        <v>1.0051546391752577</v>
      </c>
      <c r="M252" s="15">
        <f t="shared" si="36"/>
        <v>1.0051546391752577</v>
      </c>
      <c r="N252" s="5" t="s">
        <v>23</v>
      </c>
      <c r="O252" s="5" t="s">
        <v>23</v>
      </c>
      <c r="P252" s="16">
        <v>1</v>
      </c>
      <c r="Q252" s="16">
        <v>1</v>
      </c>
      <c r="R252" s="5" t="str">
        <f t="shared" si="28"/>
        <v>77-2023-10-31</v>
      </c>
    </row>
    <row r="253" spans="1:18" hidden="1" x14ac:dyDescent="0.3">
      <c r="A253" s="25">
        <v>77</v>
      </c>
      <c r="B253" s="5" t="s">
        <v>57</v>
      </c>
      <c r="C253" s="5" t="s">
        <v>34</v>
      </c>
      <c r="D253" s="5" t="s">
        <v>21</v>
      </c>
      <c r="E253" s="5" t="s">
        <v>22</v>
      </c>
      <c r="F253" s="6">
        <v>45260</v>
      </c>
      <c r="G253" s="55">
        <f t="shared" si="29"/>
        <v>2023</v>
      </c>
      <c r="H253" s="55" t="str">
        <f t="shared" si="30"/>
        <v>Noviembre</v>
      </c>
      <c r="I253" s="90" t="str">
        <f t="shared" si="31"/>
        <v>2023-2</v>
      </c>
      <c r="J253" s="5">
        <v>97</v>
      </c>
      <c r="K253" s="10">
        <v>97.3</v>
      </c>
      <c r="L253" s="15">
        <f t="shared" si="35"/>
        <v>1.0030927835051546</v>
      </c>
      <c r="M253" s="15">
        <f t="shared" si="36"/>
        <v>1.0030927835051546</v>
      </c>
      <c r="N253" s="5" t="s">
        <v>23</v>
      </c>
      <c r="O253" s="5" t="s">
        <v>23</v>
      </c>
      <c r="P253" s="16">
        <v>1</v>
      </c>
      <c r="Q253" s="16">
        <v>1</v>
      </c>
      <c r="R253" s="5" t="str">
        <f t="shared" si="28"/>
        <v>77-2023-11-30</v>
      </c>
    </row>
    <row r="254" spans="1:18" hidden="1" x14ac:dyDescent="0.3">
      <c r="A254" s="37">
        <v>77</v>
      </c>
      <c r="B254" s="5" t="s">
        <v>57</v>
      </c>
      <c r="C254" s="5" t="s">
        <v>34</v>
      </c>
      <c r="D254" s="5" t="s">
        <v>21</v>
      </c>
      <c r="E254" s="5" t="s">
        <v>22</v>
      </c>
      <c r="F254" s="6">
        <v>45291</v>
      </c>
      <c r="G254" s="55">
        <f t="shared" si="29"/>
        <v>2023</v>
      </c>
      <c r="H254" s="55" t="str">
        <f t="shared" si="30"/>
        <v>Diciembre</v>
      </c>
      <c r="I254" s="90" t="str">
        <f t="shared" si="31"/>
        <v>2023-2</v>
      </c>
      <c r="J254" s="5">
        <v>97</v>
      </c>
      <c r="K254" s="10">
        <v>98.6</v>
      </c>
      <c r="L254" s="15">
        <f t="shared" si="35"/>
        <v>1.0164948453608247</v>
      </c>
      <c r="M254" s="15">
        <f t="shared" si="36"/>
        <v>1.0164948453608247</v>
      </c>
      <c r="N254" s="5" t="s">
        <v>23</v>
      </c>
      <c r="O254" s="5" t="s">
        <v>23</v>
      </c>
      <c r="P254" s="16">
        <v>1</v>
      </c>
      <c r="Q254" s="16">
        <v>1</v>
      </c>
      <c r="R254" s="5" t="str">
        <f t="shared" si="28"/>
        <v>77-2023-12-31</v>
      </c>
    </row>
    <row r="255" spans="1:18" hidden="1" x14ac:dyDescent="0.3">
      <c r="A255" s="25">
        <v>77</v>
      </c>
      <c r="B255" s="5" t="s">
        <v>57</v>
      </c>
      <c r="C255" s="5" t="s">
        <v>34</v>
      </c>
      <c r="D255" s="5" t="s">
        <v>21</v>
      </c>
      <c r="E255" s="5" t="s">
        <v>22</v>
      </c>
      <c r="F255" s="6">
        <v>45322</v>
      </c>
      <c r="G255" s="55">
        <f t="shared" si="29"/>
        <v>2024</v>
      </c>
      <c r="H255" s="55" t="str">
        <f t="shared" si="30"/>
        <v>Enero</v>
      </c>
      <c r="I255" s="90" t="str">
        <f t="shared" si="31"/>
        <v>2024-1</v>
      </c>
      <c r="J255" s="5">
        <v>97</v>
      </c>
      <c r="K255" s="10">
        <v>97</v>
      </c>
      <c r="L255" s="15">
        <f t="shared" si="35"/>
        <v>1</v>
      </c>
      <c r="M255" s="15">
        <f t="shared" si="36"/>
        <v>1</v>
      </c>
      <c r="N255" s="5" t="s">
        <v>23</v>
      </c>
      <c r="O255" s="5" t="s">
        <v>23</v>
      </c>
      <c r="P255" s="16">
        <v>1</v>
      </c>
      <c r="Q255" s="16">
        <v>1</v>
      </c>
      <c r="R255" s="5" t="str">
        <f t="shared" si="28"/>
        <v>77-2024-01-31</v>
      </c>
    </row>
    <row r="256" spans="1:18" hidden="1" x14ac:dyDescent="0.3">
      <c r="A256" s="25">
        <v>77</v>
      </c>
      <c r="B256" s="5" t="s">
        <v>57</v>
      </c>
      <c r="C256" s="5" t="s">
        <v>58</v>
      </c>
      <c r="D256" s="5" t="s">
        <v>21</v>
      </c>
      <c r="E256" s="5" t="s">
        <v>22</v>
      </c>
      <c r="F256" s="6">
        <v>45351</v>
      </c>
      <c r="G256" s="55">
        <f t="shared" si="29"/>
        <v>2024</v>
      </c>
      <c r="H256" s="55" t="str">
        <f t="shared" si="30"/>
        <v>Febrero</v>
      </c>
      <c r="I256" s="90" t="str">
        <f t="shared" si="31"/>
        <v>2024-1</v>
      </c>
      <c r="J256" s="5">
        <v>97</v>
      </c>
      <c r="K256" s="10">
        <v>98</v>
      </c>
      <c r="L256" s="15">
        <f t="shared" si="35"/>
        <v>1.0103092783505154</v>
      </c>
      <c r="M256" s="15">
        <f t="shared" si="36"/>
        <v>1.0103092783505154</v>
      </c>
      <c r="N256" s="5" t="s">
        <v>23</v>
      </c>
      <c r="O256" s="5" t="s">
        <v>23</v>
      </c>
      <c r="P256" s="16">
        <v>1</v>
      </c>
      <c r="Q256" s="16">
        <v>1</v>
      </c>
      <c r="R256" s="5" t="str">
        <f t="shared" si="28"/>
        <v>77-2024-02-29</v>
      </c>
    </row>
    <row r="257" spans="1:18" hidden="1" x14ac:dyDescent="0.3">
      <c r="A257" s="25">
        <v>77</v>
      </c>
      <c r="B257" s="5" t="s">
        <v>57</v>
      </c>
      <c r="C257" s="5" t="s">
        <v>34</v>
      </c>
      <c r="D257" s="5" t="s">
        <v>21</v>
      </c>
      <c r="E257" s="5" t="s">
        <v>22</v>
      </c>
      <c r="F257" s="6">
        <v>45382</v>
      </c>
      <c r="G257" s="55">
        <f t="shared" si="29"/>
        <v>2024</v>
      </c>
      <c r="H257" s="55" t="str">
        <f t="shared" si="30"/>
        <v>Marzo</v>
      </c>
      <c r="I257" s="90" t="str">
        <f t="shared" si="31"/>
        <v>2024-1</v>
      </c>
      <c r="J257" s="5">
        <v>97</v>
      </c>
      <c r="K257" s="10">
        <v>99.1</v>
      </c>
      <c r="L257" s="15">
        <f t="shared" si="35"/>
        <v>1.0216494845360824</v>
      </c>
      <c r="M257" s="15">
        <f t="shared" si="36"/>
        <v>1.0216494845360824</v>
      </c>
      <c r="N257" s="5" t="s">
        <v>23</v>
      </c>
      <c r="O257" s="5" t="s">
        <v>23</v>
      </c>
      <c r="P257" s="16">
        <v>1</v>
      </c>
      <c r="Q257" s="16">
        <v>1</v>
      </c>
      <c r="R257" s="5" t="str">
        <f t="shared" si="28"/>
        <v>77-2024-03-31</v>
      </c>
    </row>
    <row r="258" spans="1:18" hidden="1" x14ac:dyDescent="0.3">
      <c r="A258" s="25">
        <v>77</v>
      </c>
      <c r="B258" s="5" t="s">
        <v>57</v>
      </c>
      <c r="C258" s="5" t="s">
        <v>34</v>
      </c>
      <c r="D258" s="5" t="s">
        <v>21</v>
      </c>
      <c r="E258" s="5" t="s">
        <v>22</v>
      </c>
      <c r="F258" s="6">
        <v>45412</v>
      </c>
      <c r="G258" s="55">
        <f t="shared" si="29"/>
        <v>2024</v>
      </c>
      <c r="H258" s="55" t="str">
        <f t="shared" si="30"/>
        <v>Abril</v>
      </c>
      <c r="I258" s="90" t="str">
        <f t="shared" si="31"/>
        <v>2024-1</v>
      </c>
      <c r="J258" s="5">
        <v>97</v>
      </c>
      <c r="K258" s="10">
        <v>98.09</v>
      </c>
      <c r="L258" s="15">
        <f t="shared" si="35"/>
        <v>1.0112371134020619</v>
      </c>
      <c r="M258" s="15">
        <f t="shared" si="36"/>
        <v>1.0112371134020619</v>
      </c>
      <c r="N258" s="5" t="s">
        <v>23</v>
      </c>
      <c r="O258" s="5" t="s">
        <v>23</v>
      </c>
      <c r="P258" s="16">
        <v>1</v>
      </c>
      <c r="Q258" s="16">
        <v>1</v>
      </c>
      <c r="R258" s="5" t="str">
        <f t="shared" ref="R258:R321" si="37">A258&amp;"-"&amp;YEAR(F258)&amp;"-"&amp;IF(LEN(MONTH(F258))=1,"0"&amp;MONTH(F258),MONTH(F258))&amp;"-"&amp;DAY(F258)</f>
        <v>77-2024-04-30</v>
      </c>
    </row>
    <row r="259" spans="1:18" hidden="1" x14ac:dyDescent="0.3">
      <c r="A259" s="25">
        <v>77</v>
      </c>
      <c r="B259" s="5" t="s">
        <v>57</v>
      </c>
      <c r="C259" s="5" t="s">
        <v>34</v>
      </c>
      <c r="D259" s="5" t="s">
        <v>21</v>
      </c>
      <c r="E259" s="5" t="s">
        <v>22</v>
      </c>
      <c r="F259" s="6">
        <v>45443</v>
      </c>
      <c r="G259" s="55">
        <f t="shared" ref="G259:G322" si="38">YEAR(F259)</f>
        <v>2024</v>
      </c>
      <c r="H259" s="55" t="str">
        <f t="shared" ref="H259:H322" si="39">PROPER(TEXT(F259,"mmmm"))</f>
        <v>Mayo</v>
      </c>
      <c r="I259" s="90" t="str">
        <f t="shared" ref="I259:I322" si="40">IF(OR(H259="Enero",H259="Febrero",H259="Marzo",H259="Abril",H259="Mayo",H259="Junio"),G259&amp;"-1",IF(OR(H259="Julio",H259="Agosto",H259="Septiembre",H259="Octubre",H259="Noviembre",H259="Diciembre"),G259&amp;"-2"))</f>
        <v>2024-1</v>
      </c>
      <c r="J259" s="5">
        <v>97</v>
      </c>
      <c r="K259" s="10">
        <v>98.8</v>
      </c>
      <c r="L259" s="15">
        <f t="shared" si="35"/>
        <v>1.0185567010309278</v>
      </c>
      <c r="M259" s="15">
        <f t="shared" si="36"/>
        <v>1.0185567010309278</v>
      </c>
      <c r="N259" s="5" t="s">
        <v>23</v>
      </c>
      <c r="O259" s="5" t="s">
        <v>23</v>
      </c>
      <c r="P259" s="16">
        <v>1</v>
      </c>
      <c r="Q259" s="16">
        <v>1</v>
      </c>
      <c r="R259" s="5" t="str">
        <f t="shared" si="37"/>
        <v>77-2024-05-31</v>
      </c>
    </row>
    <row r="260" spans="1:18" hidden="1" x14ac:dyDescent="0.3">
      <c r="A260" s="25">
        <v>77</v>
      </c>
      <c r="B260" s="5" t="s">
        <v>57</v>
      </c>
      <c r="C260" s="5" t="s">
        <v>34</v>
      </c>
      <c r="D260" s="5" t="s">
        <v>21</v>
      </c>
      <c r="E260" s="5" t="s">
        <v>22</v>
      </c>
      <c r="F260" s="6">
        <v>45473</v>
      </c>
      <c r="G260" s="55">
        <f t="shared" si="38"/>
        <v>2024</v>
      </c>
      <c r="H260" s="55" t="str">
        <f t="shared" si="39"/>
        <v>Junio</v>
      </c>
      <c r="I260" s="90" t="str">
        <f t="shared" si="40"/>
        <v>2024-1</v>
      </c>
      <c r="J260" s="5">
        <v>97</v>
      </c>
      <c r="K260" s="10">
        <v>99</v>
      </c>
      <c r="L260" s="15">
        <f t="shared" si="35"/>
        <v>1.0206185567010309</v>
      </c>
      <c r="M260" s="15">
        <f t="shared" si="36"/>
        <v>1.0206185567010309</v>
      </c>
      <c r="N260" s="5" t="s">
        <v>23</v>
      </c>
      <c r="O260" s="5" t="s">
        <v>23</v>
      </c>
      <c r="P260" s="16">
        <v>1</v>
      </c>
      <c r="Q260" s="16">
        <v>1</v>
      </c>
      <c r="R260" s="5" t="str">
        <f t="shared" si="37"/>
        <v>77-2024-06-30</v>
      </c>
    </row>
    <row r="261" spans="1:18" hidden="1" x14ac:dyDescent="0.3">
      <c r="A261" s="25">
        <v>77</v>
      </c>
      <c r="B261" s="5" t="s">
        <v>57</v>
      </c>
      <c r="C261" s="5" t="s">
        <v>34</v>
      </c>
      <c r="D261" s="5" t="s">
        <v>21</v>
      </c>
      <c r="E261" s="5" t="s">
        <v>22</v>
      </c>
      <c r="F261" s="6">
        <v>45504</v>
      </c>
      <c r="G261" s="55">
        <f t="shared" si="38"/>
        <v>2024</v>
      </c>
      <c r="H261" s="55" t="str">
        <f t="shared" si="39"/>
        <v>Julio</v>
      </c>
      <c r="I261" s="90" t="str">
        <f t="shared" si="40"/>
        <v>2024-2</v>
      </c>
      <c r="J261" s="5">
        <v>97</v>
      </c>
      <c r="K261" s="10">
        <v>97</v>
      </c>
      <c r="L261" s="15">
        <f t="shared" si="35"/>
        <v>1</v>
      </c>
      <c r="M261" s="15">
        <f t="shared" si="36"/>
        <v>1</v>
      </c>
      <c r="N261" s="5" t="s">
        <v>23</v>
      </c>
      <c r="O261" s="5" t="s">
        <v>23</v>
      </c>
      <c r="P261" s="16">
        <v>1</v>
      </c>
      <c r="Q261" s="16">
        <v>1</v>
      </c>
      <c r="R261" s="5" t="str">
        <f t="shared" si="37"/>
        <v>77-2024-07-31</v>
      </c>
    </row>
    <row r="262" spans="1:18" hidden="1" x14ac:dyDescent="0.3">
      <c r="A262" s="25">
        <v>77</v>
      </c>
      <c r="B262" s="5" t="s">
        <v>57</v>
      </c>
      <c r="C262" s="5" t="s">
        <v>34</v>
      </c>
      <c r="D262" s="5" t="s">
        <v>21</v>
      </c>
      <c r="E262" s="5" t="s">
        <v>22</v>
      </c>
      <c r="F262" s="6">
        <v>45535</v>
      </c>
      <c r="G262" s="55">
        <f t="shared" si="38"/>
        <v>2024</v>
      </c>
      <c r="H262" s="55" t="str">
        <f t="shared" si="39"/>
        <v>Agosto</v>
      </c>
      <c r="I262" s="90" t="str">
        <f t="shared" si="40"/>
        <v>2024-2</v>
      </c>
      <c r="J262" s="5">
        <v>97</v>
      </c>
      <c r="K262" s="10">
        <v>92.7</v>
      </c>
      <c r="L262" s="15">
        <f t="shared" si="35"/>
        <v>0.95567010309278355</v>
      </c>
      <c r="M262" s="15">
        <f t="shared" si="36"/>
        <v>0.95567010309278355</v>
      </c>
      <c r="N262" s="5" t="s">
        <v>23</v>
      </c>
      <c r="O262" s="5" t="s">
        <v>23</v>
      </c>
      <c r="P262" s="16">
        <v>1</v>
      </c>
      <c r="Q262" s="16">
        <v>1</v>
      </c>
      <c r="R262" s="5" t="str">
        <f t="shared" si="37"/>
        <v>77-2024-08-31</v>
      </c>
    </row>
    <row r="263" spans="1:18" hidden="1" x14ac:dyDescent="0.3">
      <c r="A263" s="25">
        <v>77</v>
      </c>
      <c r="B263" s="5" t="s">
        <v>57</v>
      </c>
      <c r="C263" s="5" t="s">
        <v>34</v>
      </c>
      <c r="D263" s="5" t="s">
        <v>21</v>
      </c>
      <c r="E263" s="5" t="s">
        <v>22</v>
      </c>
      <c r="F263" s="6">
        <v>45565</v>
      </c>
      <c r="G263" s="55">
        <f t="shared" si="38"/>
        <v>2024</v>
      </c>
      <c r="H263" s="55" t="str">
        <f t="shared" si="39"/>
        <v>Septiembre</v>
      </c>
      <c r="I263" s="90" t="str">
        <f t="shared" si="40"/>
        <v>2024-2</v>
      </c>
      <c r="J263" s="5">
        <v>97</v>
      </c>
      <c r="K263" s="10">
        <v>97</v>
      </c>
      <c r="L263" s="15">
        <f t="shared" si="35"/>
        <v>1</v>
      </c>
      <c r="M263" s="15">
        <f t="shared" si="36"/>
        <v>1</v>
      </c>
      <c r="N263" s="5" t="s">
        <v>23</v>
      </c>
      <c r="O263" s="5" t="s">
        <v>23</v>
      </c>
      <c r="P263" s="16">
        <v>1</v>
      </c>
      <c r="Q263" s="16">
        <v>1</v>
      </c>
      <c r="R263" s="5" t="str">
        <f t="shared" si="37"/>
        <v>77-2024-09-30</v>
      </c>
    </row>
    <row r="264" spans="1:18" hidden="1" x14ac:dyDescent="0.3">
      <c r="A264" s="25">
        <v>77</v>
      </c>
      <c r="B264" s="5" t="s">
        <v>57</v>
      </c>
      <c r="C264" s="5" t="s">
        <v>34</v>
      </c>
      <c r="D264" s="5" t="s">
        <v>21</v>
      </c>
      <c r="E264" s="5" t="s">
        <v>22</v>
      </c>
      <c r="F264" s="6">
        <v>45596</v>
      </c>
      <c r="G264" s="55">
        <f t="shared" si="38"/>
        <v>2024</v>
      </c>
      <c r="H264" s="55" t="str">
        <f t="shared" si="39"/>
        <v>Octubre</v>
      </c>
      <c r="I264" s="90" t="str">
        <f t="shared" si="40"/>
        <v>2024-2</v>
      </c>
      <c r="J264" s="5">
        <v>97</v>
      </c>
      <c r="K264" s="10">
        <v>97.3</v>
      </c>
      <c r="L264" s="15">
        <f t="shared" si="35"/>
        <v>1.0030927835051546</v>
      </c>
      <c r="M264" s="15">
        <f t="shared" si="36"/>
        <v>1.0030927835051546</v>
      </c>
      <c r="N264" s="5" t="s">
        <v>23</v>
      </c>
      <c r="O264" s="5" t="s">
        <v>23</v>
      </c>
      <c r="P264" s="16">
        <v>1</v>
      </c>
      <c r="Q264" s="16">
        <v>1</v>
      </c>
      <c r="R264" s="5" t="str">
        <f t="shared" si="37"/>
        <v>77-2024-10-31</v>
      </c>
    </row>
    <row r="265" spans="1:18" hidden="1" x14ac:dyDescent="0.3">
      <c r="A265" s="25">
        <v>77</v>
      </c>
      <c r="B265" s="5" t="s">
        <v>57</v>
      </c>
      <c r="C265" s="5" t="s">
        <v>34</v>
      </c>
      <c r="D265" s="5" t="s">
        <v>21</v>
      </c>
      <c r="E265" s="5" t="s">
        <v>22</v>
      </c>
      <c r="F265" s="6">
        <v>45626</v>
      </c>
      <c r="G265" s="55">
        <f t="shared" si="38"/>
        <v>2024</v>
      </c>
      <c r="H265" s="55" t="str">
        <f t="shared" si="39"/>
        <v>Noviembre</v>
      </c>
      <c r="I265" s="90" t="str">
        <f t="shared" si="40"/>
        <v>2024-2</v>
      </c>
      <c r="J265" s="5">
        <v>97</v>
      </c>
      <c r="K265" s="10">
        <v>97</v>
      </c>
      <c r="L265" s="15">
        <f t="shared" si="35"/>
        <v>1</v>
      </c>
      <c r="M265" s="15">
        <f t="shared" si="36"/>
        <v>1</v>
      </c>
      <c r="N265" s="5" t="s">
        <v>23</v>
      </c>
      <c r="O265" s="5" t="s">
        <v>23</v>
      </c>
      <c r="P265" s="16">
        <v>1</v>
      </c>
      <c r="Q265" s="16">
        <v>1</v>
      </c>
      <c r="R265" s="5" t="str">
        <f t="shared" si="37"/>
        <v>77-2024-11-30</v>
      </c>
    </row>
    <row r="266" spans="1:18" hidden="1" x14ac:dyDescent="0.3">
      <c r="A266" s="65">
        <v>77</v>
      </c>
      <c r="B266" s="66" t="s">
        <v>57</v>
      </c>
      <c r="C266" s="66" t="s">
        <v>34</v>
      </c>
      <c r="D266" s="66" t="s">
        <v>21</v>
      </c>
      <c r="E266" s="66" t="s">
        <v>22</v>
      </c>
      <c r="F266" s="67">
        <v>45657</v>
      </c>
      <c r="G266" s="55">
        <f t="shared" si="38"/>
        <v>2024</v>
      </c>
      <c r="H266" s="55" t="str">
        <f t="shared" si="39"/>
        <v>Diciembre</v>
      </c>
      <c r="I266" s="90" t="str">
        <f t="shared" si="40"/>
        <v>2024-2</v>
      </c>
      <c r="J266" s="66">
        <v>97</v>
      </c>
      <c r="K266" s="68">
        <v>98.2</v>
      </c>
      <c r="L266" s="69">
        <f t="shared" si="35"/>
        <v>1.0123711340206185</v>
      </c>
      <c r="M266" s="69">
        <f t="shared" si="36"/>
        <v>1.0123711340206185</v>
      </c>
      <c r="N266" s="66" t="s">
        <v>23</v>
      </c>
      <c r="O266" s="66" t="s">
        <v>23</v>
      </c>
      <c r="P266" s="70">
        <v>1</v>
      </c>
      <c r="Q266" s="70">
        <v>1</v>
      </c>
      <c r="R266" s="5" t="str">
        <f t="shared" si="37"/>
        <v>77-2024-12-31</v>
      </c>
    </row>
    <row r="267" spans="1:18" hidden="1" x14ac:dyDescent="0.3">
      <c r="A267" s="25">
        <v>78</v>
      </c>
      <c r="B267" s="5" t="s">
        <v>59</v>
      </c>
      <c r="C267" s="5" t="s">
        <v>60</v>
      </c>
      <c r="D267" s="5" t="s">
        <v>61</v>
      </c>
      <c r="E267" s="5" t="s">
        <v>22</v>
      </c>
      <c r="F267" s="17">
        <v>45046</v>
      </c>
      <c r="G267" s="55">
        <f t="shared" si="38"/>
        <v>2023</v>
      </c>
      <c r="H267" s="55" t="str">
        <f t="shared" si="39"/>
        <v>Abril</v>
      </c>
      <c r="I267" s="90" t="str">
        <f t="shared" si="40"/>
        <v>2023-1</v>
      </c>
      <c r="J267" s="5">
        <v>100</v>
      </c>
      <c r="K267" s="10">
        <v>100</v>
      </c>
      <c r="L267" s="8">
        <f>IFERROR(K267/J267,"")</f>
        <v>1</v>
      </c>
      <c r="M267" s="15">
        <f t="shared" si="36"/>
        <v>1</v>
      </c>
      <c r="N267" s="5" t="s">
        <v>23</v>
      </c>
      <c r="O267" s="5" t="s">
        <v>23</v>
      </c>
      <c r="P267" s="16">
        <v>0</v>
      </c>
      <c r="Q267" s="16">
        <v>0</v>
      </c>
      <c r="R267" s="5" t="str">
        <f t="shared" si="37"/>
        <v>78-2023-04-30</v>
      </c>
    </row>
    <row r="268" spans="1:18" hidden="1" x14ac:dyDescent="0.3">
      <c r="A268" s="25">
        <v>78</v>
      </c>
      <c r="B268" s="5" t="s">
        <v>59</v>
      </c>
      <c r="C268" s="5" t="s">
        <v>60</v>
      </c>
      <c r="D268" s="5" t="s">
        <v>61</v>
      </c>
      <c r="E268" s="5" t="s">
        <v>22</v>
      </c>
      <c r="F268" s="6">
        <v>45107</v>
      </c>
      <c r="G268" s="55">
        <f t="shared" si="38"/>
        <v>2023</v>
      </c>
      <c r="H268" s="55" t="str">
        <f t="shared" si="39"/>
        <v>Junio</v>
      </c>
      <c r="I268" s="90" t="str">
        <f t="shared" si="40"/>
        <v>2023-1</v>
      </c>
      <c r="J268" s="5">
        <v>100</v>
      </c>
      <c r="K268" s="10">
        <v>100</v>
      </c>
      <c r="L268" s="8">
        <f>IFERROR(K268/J268,"")</f>
        <v>1</v>
      </c>
      <c r="M268" s="15">
        <f t="shared" si="36"/>
        <v>1</v>
      </c>
      <c r="N268" s="5" t="s">
        <v>23</v>
      </c>
      <c r="O268" s="5" t="s">
        <v>23</v>
      </c>
      <c r="P268" s="16">
        <v>0</v>
      </c>
      <c r="Q268" s="16">
        <v>0</v>
      </c>
      <c r="R268" s="5" t="str">
        <f t="shared" si="37"/>
        <v>78-2023-06-30</v>
      </c>
    </row>
    <row r="269" spans="1:18" hidden="1" x14ac:dyDescent="0.3">
      <c r="A269" s="25">
        <v>78</v>
      </c>
      <c r="B269" s="5" t="s">
        <v>59</v>
      </c>
      <c r="C269" s="5" t="s">
        <v>60</v>
      </c>
      <c r="D269" s="5" t="s">
        <v>61</v>
      </c>
      <c r="E269" s="5" t="s">
        <v>22</v>
      </c>
      <c r="F269" s="6">
        <v>45169</v>
      </c>
      <c r="G269" s="55">
        <f t="shared" si="38"/>
        <v>2023</v>
      </c>
      <c r="H269" s="55" t="str">
        <f t="shared" si="39"/>
        <v>Agosto</v>
      </c>
      <c r="I269" s="90" t="str">
        <f t="shared" si="40"/>
        <v>2023-2</v>
      </c>
      <c r="J269" s="5">
        <v>100</v>
      </c>
      <c r="K269" s="10">
        <v>100</v>
      </c>
      <c r="L269" s="8">
        <f>IFERROR(K269/J269,"")</f>
        <v>1</v>
      </c>
      <c r="M269" s="15">
        <f t="shared" si="36"/>
        <v>1</v>
      </c>
      <c r="N269" s="5" t="s">
        <v>23</v>
      </c>
      <c r="O269" s="5" t="s">
        <v>23</v>
      </c>
      <c r="P269" s="16">
        <v>0</v>
      </c>
      <c r="Q269" s="16">
        <v>0</v>
      </c>
      <c r="R269" s="5" t="str">
        <f t="shared" si="37"/>
        <v>78-2023-08-31</v>
      </c>
    </row>
    <row r="270" spans="1:18" hidden="1" x14ac:dyDescent="0.3">
      <c r="A270" s="37">
        <v>78</v>
      </c>
      <c r="B270" s="5" t="s">
        <v>59</v>
      </c>
      <c r="C270" s="5" t="s">
        <v>60</v>
      </c>
      <c r="D270" s="5" t="s">
        <v>61</v>
      </c>
      <c r="E270" s="5" t="s">
        <v>22</v>
      </c>
      <c r="F270" s="6">
        <v>45230</v>
      </c>
      <c r="G270" s="55">
        <f t="shared" si="38"/>
        <v>2023</v>
      </c>
      <c r="H270" s="55" t="str">
        <f t="shared" si="39"/>
        <v>Octubre</v>
      </c>
      <c r="I270" s="90" t="str">
        <f t="shared" si="40"/>
        <v>2023-2</v>
      </c>
      <c r="J270" s="5">
        <v>100</v>
      </c>
      <c r="K270" s="10">
        <v>100</v>
      </c>
      <c r="L270" s="8">
        <f>IFERROR(K270/J270,"")</f>
        <v>1</v>
      </c>
      <c r="M270" s="15">
        <f t="shared" si="36"/>
        <v>1</v>
      </c>
      <c r="N270" s="5" t="s">
        <v>23</v>
      </c>
      <c r="O270" s="5" t="s">
        <v>23</v>
      </c>
      <c r="P270" s="16">
        <v>0</v>
      </c>
      <c r="Q270" s="16">
        <v>0</v>
      </c>
      <c r="R270" s="5" t="str">
        <f t="shared" si="37"/>
        <v>78-2023-10-31</v>
      </c>
    </row>
    <row r="271" spans="1:18" hidden="1" x14ac:dyDescent="0.3">
      <c r="A271" s="37">
        <v>78</v>
      </c>
      <c r="B271" s="5" t="s">
        <v>59</v>
      </c>
      <c r="C271" s="5" t="s">
        <v>60</v>
      </c>
      <c r="D271" s="5" t="s">
        <v>61</v>
      </c>
      <c r="E271" s="5" t="s">
        <v>22</v>
      </c>
      <c r="F271" s="6">
        <v>45291</v>
      </c>
      <c r="G271" s="55">
        <f t="shared" si="38"/>
        <v>2023</v>
      </c>
      <c r="H271" s="55" t="str">
        <f t="shared" si="39"/>
        <v>Diciembre</v>
      </c>
      <c r="I271" s="90" t="str">
        <f t="shared" si="40"/>
        <v>2023-2</v>
      </c>
      <c r="J271" s="5">
        <v>100</v>
      </c>
      <c r="K271" s="10">
        <v>122.22</v>
      </c>
      <c r="L271" s="8">
        <f>IFERROR(K271/J271,"")</f>
        <v>1.2222</v>
      </c>
      <c r="M271" s="15">
        <f t="shared" si="36"/>
        <v>1.2222</v>
      </c>
      <c r="N271" s="5" t="s">
        <v>23</v>
      </c>
      <c r="O271" s="5" t="s">
        <v>23</v>
      </c>
      <c r="P271" s="16">
        <v>0</v>
      </c>
      <c r="Q271" s="16">
        <v>0</v>
      </c>
      <c r="R271" s="5" t="str">
        <f t="shared" si="37"/>
        <v>78-2023-12-31</v>
      </c>
    </row>
    <row r="272" spans="1:18" hidden="1" x14ac:dyDescent="0.3">
      <c r="A272" s="25">
        <v>78</v>
      </c>
      <c r="B272" s="5" t="s">
        <v>59</v>
      </c>
      <c r="C272" s="5" t="s">
        <v>60</v>
      </c>
      <c r="D272" s="5" t="s">
        <v>61</v>
      </c>
      <c r="E272" s="5" t="s">
        <v>22</v>
      </c>
      <c r="F272" s="6">
        <v>45412</v>
      </c>
      <c r="G272" s="55">
        <f t="shared" si="38"/>
        <v>2024</v>
      </c>
      <c r="H272" s="55" t="str">
        <f t="shared" si="39"/>
        <v>Abril</v>
      </c>
      <c r="I272" s="90" t="str">
        <f t="shared" si="40"/>
        <v>2024-1</v>
      </c>
      <c r="J272" s="5">
        <v>100</v>
      </c>
      <c r="K272" s="10">
        <v>100</v>
      </c>
      <c r="L272" s="15">
        <f>IFERROR(IF((K272/J272)&gt;1.3,1.3,K272/J272),"")</f>
        <v>1</v>
      </c>
      <c r="M272" s="15">
        <f t="shared" si="36"/>
        <v>1</v>
      </c>
      <c r="N272" s="5" t="s">
        <v>23</v>
      </c>
      <c r="O272" s="5" t="s">
        <v>23</v>
      </c>
      <c r="P272" s="16">
        <v>0</v>
      </c>
      <c r="Q272" s="16">
        <v>0</v>
      </c>
      <c r="R272" s="5" t="str">
        <f t="shared" si="37"/>
        <v>78-2024-04-30</v>
      </c>
    </row>
    <row r="273" spans="1:18" hidden="1" x14ac:dyDescent="0.3">
      <c r="A273" s="5">
        <v>78</v>
      </c>
      <c r="B273" s="5" t="s">
        <v>59</v>
      </c>
      <c r="C273" s="5" t="s">
        <v>60</v>
      </c>
      <c r="D273" s="5" t="s">
        <v>61</v>
      </c>
      <c r="E273" s="5" t="s">
        <v>22</v>
      </c>
      <c r="F273" s="6">
        <v>45473</v>
      </c>
      <c r="G273" s="55">
        <f t="shared" si="38"/>
        <v>2024</v>
      </c>
      <c r="H273" s="55" t="str">
        <f t="shared" si="39"/>
        <v>Junio</v>
      </c>
      <c r="I273" s="90" t="str">
        <f t="shared" si="40"/>
        <v>2024-1</v>
      </c>
      <c r="J273" s="5">
        <v>100</v>
      </c>
      <c r="K273" s="5">
        <v>80</v>
      </c>
      <c r="L273" s="15">
        <v>0.8</v>
      </c>
      <c r="M273" s="15">
        <v>0.8</v>
      </c>
      <c r="N273" s="5" t="s">
        <v>23</v>
      </c>
      <c r="O273" s="5" t="s">
        <v>23</v>
      </c>
      <c r="P273" s="16">
        <v>0</v>
      </c>
      <c r="Q273" s="16">
        <v>0</v>
      </c>
      <c r="R273" s="5" t="str">
        <f t="shared" si="37"/>
        <v>78-2024-06-30</v>
      </c>
    </row>
    <row r="274" spans="1:18" hidden="1" x14ac:dyDescent="0.3">
      <c r="A274" s="25">
        <v>78</v>
      </c>
      <c r="B274" s="5" t="s">
        <v>59</v>
      </c>
      <c r="C274" s="5" t="s">
        <v>60</v>
      </c>
      <c r="D274" s="5" t="s">
        <v>61</v>
      </c>
      <c r="E274" s="5" t="s">
        <v>22</v>
      </c>
      <c r="F274" s="6">
        <v>45535</v>
      </c>
      <c r="G274" s="55">
        <f t="shared" si="38"/>
        <v>2024</v>
      </c>
      <c r="H274" s="55" t="str">
        <f t="shared" si="39"/>
        <v>Agosto</v>
      </c>
      <c r="I274" s="90" t="str">
        <f t="shared" si="40"/>
        <v>2024-2</v>
      </c>
      <c r="J274" s="5">
        <v>100</v>
      </c>
      <c r="K274" s="10">
        <v>100</v>
      </c>
      <c r="L274" s="15">
        <f>IFERROR(IF((K274/J274)&gt;1.3,1.3,K274/J274),"")</f>
        <v>1</v>
      </c>
      <c r="M274" s="15">
        <f t="shared" ref="M274:M286" si="41">IFERROR(IF((K274/J274)&gt;K274/J274,1.3,K274/J274),"")</f>
        <v>1</v>
      </c>
      <c r="N274" s="5" t="s">
        <v>23</v>
      </c>
      <c r="O274" s="5" t="s">
        <v>23</v>
      </c>
      <c r="P274" s="16">
        <v>0</v>
      </c>
      <c r="Q274" s="16">
        <v>0</v>
      </c>
      <c r="R274" s="5" t="str">
        <f t="shared" si="37"/>
        <v>78-2024-08-31</v>
      </c>
    </row>
    <row r="275" spans="1:18" hidden="1" x14ac:dyDescent="0.3">
      <c r="A275" s="25">
        <v>78</v>
      </c>
      <c r="B275" s="5" t="s">
        <v>59</v>
      </c>
      <c r="C275" s="5" t="s">
        <v>60</v>
      </c>
      <c r="D275" s="5" t="s">
        <v>61</v>
      </c>
      <c r="E275" s="5" t="s">
        <v>22</v>
      </c>
      <c r="F275" s="6">
        <v>45596</v>
      </c>
      <c r="G275" s="55">
        <f t="shared" si="38"/>
        <v>2024</v>
      </c>
      <c r="H275" s="55" t="str">
        <f t="shared" si="39"/>
        <v>Octubre</v>
      </c>
      <c r="I275" s="90" t="str">
        <f t="shared" si="40"/>
        <v>2024-2</v>
      </c>
      <c r="J275" s="5">
        <v>100</v>
      </c>
      <c r="K275" s="10">
        <v>100</v>
      </c>
      <c r="L275" s="15">
        <f>IFERROR(IF((K275/J275)&gt;1.3,1.3,K275/J275),"")</f>
        <v>1</v>
      </c>
      <c r="M275" s="15">
        <f t="shared" si="41"/>
        <v>1</v>
      </c>
      <c r="N275" s="5" t="s">
        <v>23</v>
      </c>
      <c r="O275" s="5" t="s">
        <v>23</v>
      </c>
      <c r="P275" s="16">
        <v>0</v>
      </c>
      <c r="Q275" s="16">
        <v>0</v>
      </c>
      <c r="R275" s="5" t="str">
        <f t="shared" si="37"/>
        <v>78-2024-10-31</v>
      </c>
    </row>
    <row r="276" spans="1:18" hidden="1" x14ac:dyDescent="0.3">
      <c r="A276" s="25">
        <v>78</v>
      </c>
      <c r="B276" s="5" t="s">
        <v>59</v>
      </c>
      <c r="C276" s="5" t="s">
        <v>60</v>
      </c>
      <c r="D276" s="5" t="s">
        <v>61</v>
      </c>
      <c r="E276" s="5" t="s">
        <v>22</v>
      </c>
      <c r="F276" s="6">
        <v>45657</v>
      </c>
      <c r="G276" s="55">
        <f t="shared" si="38"/>
        <v>2024</v>
      </c>
      <c r="H276" s="55" t="str">
        <f t="shared" si="39"/>
        <v>Diciembre</v>
      </c>
      <c r="I276" s="90" t="str">
        <f t="shared" si="40"/>
        <v>2024-2</v>
      </c>
      <c r="J276" s="5">
        <v>100</v>
      </c>
      <c r="K276" s="10">
        <v>112.5</v>
      </c>
      <c r="L276" s="15">
        <f>IFERROR(IF((K276/J276)&gt;1.3,1.3,K276/J276),"")</f>
        <v>1.125</v>
      </c>
      <c r="M276" s="15">
        <f t="shared" si="41"/>
        <v>1.125</v>
      </c>
      <c r="N276" s="5" t="s">
        <v>23</v>
      </c>
      <c r="O276" s="5" t="s">
        <v>23</v>
      </c>
      <c r="P276" s="16">
        <v>0</v>
      </c>
      <c r="Q276" s="16">
        <v>0</v>
      </c>
      <c r="R276" s="5" t="str">
        <f t="shared" si="37"/>
        <v>78-2024-12-31</v>
      </c>
    </row>
    <row r="277" spans="1:18" hidden="1" x14ac:dyDescent="0.3">
      <c r="A277" s="25">
        <v>79</v>
      </c>
      <c r="B277" s="5" t="s">
        <v>62</v>
      </c>
      <c r="C277" s="5" t="s">
        <v>60</v>
      </c>
      <c r="D277" s="5" t="s">
        <v>61</v>
      </c>
      <c r="E277" s="5" t="s">
        <v>22</v>
      </c>
      <c r="F277" s="6">
        <v>45107</v>
      </c>
      <c r="G277" s="55">
        <f t="shared" si="38"/>
        <v>2023</v>
      </c>
      <c r="H277" s="55" t="str">
        <f t="shared" si="39"/>
        <v>Junio</v>
      </c>
      <c r="I277" s="90" t="str">
        <f t="shared" si="40"/>
        <v>2023-1</v>
      </c>
      <c r="J277" s="5">
        <v>85</v>
      </c>
      <c r="K277" s="10">
        <v>100</v>
      </c>
      <c r="L277" s="8">
        <f>IFERROR(K277/J277,"")</f>
        <v>1.1764705882352942</v>
      </c>
      <c r="M277" s="15">
        <f t="shared" si="41"/>
        <v>1.1764705882352942</v>
      </c>
      <c r="N277" s="5" t="s">
        <v>23</v>
      </c>
      <c r="O277" s="5" t="s">
        <v>23</v>
      </c>
      <c r="P277" s="16">
        <v>0</v>
      </c>
      <c r="Q277" s="16">
        <v>0</v>
      </c>
      <c r="R277" s="5" t="str">
        <f t="shared" si="37"/>
        <v>79-2023-06-30</v>
      </c>
    </row>
    <row r="278" spans="1:18" hidden="1" x14ac:dyDescent="0.3">
      <c r="A278" s="25">
        <v>79</v>
      </c>
      <c r="B278" s="5" t="s">
        <v>62</v>
      </c>
      <c r="C278" s="5" t="s">
        <v>60</v>
      </c>
      <c r="D278" s="5" t="s">
        <v>61</v>
      </c>
      <c r="E278" s="5" t="s">
        <v>22</v>
      </c>
      <c r="F278" s="17">
        <v>45169</v>
      </c>
      <c r="G278" s="55">
        <f t="shared" si="38"/>
        <v>2023</v>
      </c>
      <c r="H278" s="55" t="str">
        <f t="shared" si="39"/>
        <v>Agosto</v>
      </c>
      <c r="I278" s="90" t="str">
        <f t="shared" si="40"/>
        <v>2023-2</v>
      </c>
      <c r="J278" s="5">
        <v>85</v>
      </c>
      <c r="K278" s="10">
        <v>100</v>
      </c>
      <c r="L278" s="8">
        <f>IFERROR(K278/J278,"")</f>
        <v>1.1764705882352942</v>
      </c>
      <c r="M278" s="15">
        <f t="shared" si="41"/>
        <v>1.1764705882352942</v>
      </c>
      <c r="N278" s="5" t="s">
        <v>23</v>
      </c>
      <c r="O278" s="5" t="s">
        <v>23</v>
      </c>
      <c r="P278" s="16">
        <v>0</v>
      </c>
      <c r="Q278" s="16">
        <v>0</v>
      </c>
      <c r="R278" s="5" t="str">
        <f t="shared" si="37"/>
        <v>79-2023-08-31</v>
      </c>
    </row>
    <row r="279" spans="1:18" hidden="1" x14ac:dyDescent="0.3">
      <c r="A279" s="37">
        <v>79</v>
      </c>
      <c r="B279" s="5" t="s">
        <v>62</v>
      </c>
      <c r="C279" s="5" t="s">
        <v>60</v>
      </c>
      <c r="D279" s="5" t="s">
        <v>61</v>
      </c>
      <c r="E279" s="5" t="s">
        <v>22</v>
      </c>
      <c r="F279" s="6">
        <v>45230</v>
      </c>
      <c r="G279" s="55">
        <f t="shared" si="38"/>
        <v>2023</v>
      </c>
      <c r="H279" s="55" t="str">
        <f t="shared" si="39"/>
        <v>Octubre</v>
      </c>
      <c r="I279" s="90" t="str">
        <f t="shared" si="40"/>
        <v>2023-2</v>
      </c>
      <c r="J279" s="5">
        <v>85</v>
      </c>
      <c r="K279" s="10">
        <v>100</v>
      </c>
      <c r="L279" s="8">
        <f>IFERROR(K279/J279,"")</f>
        <v>1.1764705882352942</v>
      </c>
      <c r="M279" s="15">
        <f t="shared" si="41"/>
        <v>1.1764705882352942</v>
      </c>
      <c r="N279" s="5" t="s">
        <v>23</v>
      </c>
      <c r="O279" s="5" t="s">
        <v>23</v>
      </c>
      <c r="P279" s="16">
        <v>0</v>
      </c>
      <c r="Q279" s="16">
        <v>0</v>
      </c>
      <c r="R279" s="5" t="str">
        <f t="shared" si="37"/>
        <v>79-2023-10-31</v>
      </c>
    </row>
    <row r="280" spans="1:18" hidden="1" x14ac:dyDescent="0.3">
      <c r="A280" s="37">
        <v>79</v>
      </c>
      <c r="B280" s="5" t="s">
        <v>62</v>
      </c>
      <c r="C280" s="5" t="s">
        <v>60</v>
      </c>
      <c r="D280" s="5" t="s">
        <v>61</v>
      </c>
      <c r="E280" s="5" t="s">
        <v>22</v>
      </c>
      <c r="F280" s="6">
        <v>45291</v>
      </c>
      <c r="G280" s="55">
        <f t="shared" si="38"/>
        <v>2023</v>
      </c>
      <c r="H280" s="55" t="str">
        <f t="shared" si="39"/>
        <v>Diciembre</v>
      </c>
      <c r="I280" s="90" t="str">
        <f t="shared" si="40"/>
        <v>2023-2</v>
      </c>
      <c r="J280" s="5">
        <v>85</v>
      </c>
      <c r="K280" s="10">
        <v>95.45</v>
      </c>
      <c r="L280" s="8">
        <f>IFERROR(K280/J280,"")</f>
        <v>1.1229411764705883</v>
      </c>
      <c r="M280" s="15">
        <f t="shared" si="41"/>
        <v>1.1229411764705883</v>
      </c>
      <c r="N280" s="5" t="s">
        <v>23</v>
      </c>
      <c r="O280" s="5" t="s">
        <v>23</v>
      </c>
      <c r="P280" s="16">
        <v>0</v>
      </c>
      <c r="Q280" s="16">
        <v>0</v>
      </c>
      <c r="R280" s="5" t="str">
        <f t="shared" si="37"/>
        <v>79-2023-12-31</v>
      </c>
    </row>
    <row r="281" spans="1:18" hidden="1" x14ac:dyDescent="0.3">
      <c r="A281" s="37">
        <v>84</v>
      </c>
      <c r="B281" s="5" t="s">
        <v>63</v>
      </c>
      <c r="C281" s="5" t="s">
        <v>64</v>
      </c>
      <c r="D281" s="5" t="s">
        <v>65</v>
      </c>
      <c r="E281" s="5" t="s">
        <v>22</v>
      </c>
      <c r="F281" s="6">
        <v>45291</v>
      </c>
      <c r="G281" s="55">
        <f t="shared" si="38"/>
        <v>2023</v>
      </c>
      <c r="H281" s="55" t="str">
        <f t="shared" si="39"/>
        <v>Diciembre</v>
      </c>
      <c r="I281" s="90" t="str">
        <f t="shared" si="40"/>
        <v>2023-2</v>
      </c>
      <c r="J281" s="5">
        <v>100</v>
      </c>
      <c r="K281" s="10">
        <v>100</v>
      </c>
      <c r="L281" s="8">
        <f>IFERROR(K281/J281,"")</f>
        <v>1</v>
      </c>
      <c r="M281" s="15">
        <f t="shared" si="41"/>
        <v>1</v>
      </c>
      <c r="N281" s="5" t="s">
        <v>23</v>
      </c>
      <c r="O281" s="5" t="s">
        <v>23</v>
      </c>
      <c r="P281" s="16">
        <v>0</v>
      </c>
      <c r="Q281" s="16">
        <v>0</v>
      </c>
      <c r="R281" s="5" t="str">
        <f t="shared" si="37"/>
        <v>84-2023-12-31</v>
      </c>
    </row>
    <row r="282" spans="1:18" hidden="1" x14ac:dyDescent="0.3">
      <c r="A282" s="25">
        <v>84</v>
      </c>
      <c r="B282" s="5" t="s">
        <v>63</v>
      </c>
      <c r="C282" s="5" t="s">
        <v>64</v>
      </c>
      <c r="D282" s="5" t="s">
        <v>65</v>
      </c>
      <c r="E282" s="5" t="s">
        <v>22</v>
      </c>
      <c r="F282" s="6">
        <v>45657</v>
      </c>
      <c r="G282" s="55">
        <f t="shared" si="38"/>
        <v>2024</v>
      </c>
      <c r="H282" s="55" t="str">
        <f t="shared" si="39"/>
        <v>Diciembre</v>
      </c>
      <c r="I282" s="90" t="str">
        <f t="shared" si="40"/>
        <v>2024-2</v>
      </c>
      <c r="J282" s="5">
        <v>100</v>
      </c>
      <c r="K282" s="10">
        <v>100</v>
      </c>
      <c r="L282" s="15">
        <f>IFERROR(IF((K282/J282)&gt;1.3,1.3,K282/J282),"")</f>
        <v>1</v>
      </c>
      <c r="M282" s="15">
        <f t="shared" si="41"/>
        <v>1</v>
      </c>
      <c r="N282" s="5" t="s">
        <v>23</v>
      </c>
      <c r="O282" s="5" t="s">
        <v>23</v>
      </c>
      <c r="P282" s="16">
        <v>0</v>
      </c>
      <c r="Q282" s="16">
        <v>0</v>
      </c>
      <c r="R282" s="5" t="str">
        <f t="shared" si="37"/>
        <v>84-2024-12-31</v>
      </c>
    </row>
    <row r="283" spans="1:18" hidden="1" x14ac:dyDescent="0.3">
      <c r="A283" s="37">
        <v>85</v>
      </c>
      <c r="B283" s="5" t="s">
        <v>66</v>
      </c>
      <c r="C283" s="5" t="s">
        <v>64</v>
      </c>
      <c r="D283" s="5" t="s">
        <v>65</v>
      </c>
      <c r="E283" s="5" t="s">
        <v>22</v>
      </c>
      <c r="F283" s="6">
        <v>45291</v>
      </c>
      <c r="G283" s="55">
        <f t="shared" si="38"/>
        <v>2023</v>
      </c>
      <c r="H283" s="55" t="str">
        <f t="shared" si="39"/>
        <v>Diciembre</v>
      </c>
      <c r="I283" s="90" t="str">
        <f t="shared" si="40"/>
        <v>2023-2</v>
      </c>
      <c r="J283" s="5">
        <v>100</v>
      </c>
      <c r="K283" s="10">
        <v>100</v>
      </c>
      <c r="L283" s="8">
        <f>IFERROR(K283/J283,"")</f>
        <v>1</v>
      </c>
      <c r="M283" s="15">
        <f t="shared" si="41"/>
        <v>1</v>
      </c>
      <c r="N283" s="5" t="s">
        <v>23</v>
      </c>
      <c r="O283" s="5" t="s">
        <v>23</v>
      </c>
      <c r="P283" s="16">
        <v>0</v>
      </c>
      <c r="Q283" s="16">
        <v>0</v>
      </c>
      <c r="R283" s="5" t="str">
        <f t="shared" si="37"/>
        <v>85-2023-12-31</v>
      </c>
    </row>
    <row r="284" spans="1:18" hidden="1" x14ac:dyDescent="0.3">
      <c r="A284" s="25">
        <v>85</v>
      </c>
      <c r="B284" s="5" t="s">
        <v>66</v>
      </c>
      <c r="C284" s="5" t="s">
        <v>64</v>
      </c>
      <c r="D284" s="5" t="s">
        <v>65</v>
      </c>
      <c r="E284" s="5" t="s">
        <v>22</v>
      </c>
      <c r="F284" s="6">
        <v>45657</v>
      </c>
      <c r="G284" s="55">
        <f t="shared" si="38"/>
        <v>2024</v>
      </c>
      <c r="H284" s="55" t="str">
        <f t="shared" si="39"/>
        <v>Diciembre</v>
      </c>
      <c r="I284" s="90" t="str">
        <f t="shared" si="40"/>
        <v>2024-2</v>
      </c>
      <c r="J284" s="5">
        <v>100</v>
      </c>
      <c r="K284" s="10">
        <v>100</v>
      </c>
      <c r="L284" s="15">
        <f>IFERROR(IF((K284/J284)&gt;1.3,1.3,K284/J284),"")</f>
        <v>1</v>
      </c>
      <c r="M284" s="15">
        <f t="shared" si="41"/>
        <v>1</v>
      </c>
      <c r="N284" s="5" t="s">
        <v>23</v>
      </c>
      <c r="O284" s="5" t="s">
        <v>23</v>
      </c>
      <c r="P284" s="16">
        <v>0</v>
      </c>
      <c r="Q284" s="16">
        <v>0</v>
      </c>
      <c r="R284" s="5" t="str">
        <f t="shared" si="37"/>
        <v>85-2024-12-31</v>
      </c>
    </row>
    <row r="285" spans="1:18" hidden="1" x14ac:dyDescent="0.3">
      <c r="A285" s="25">
        <v>86</v>
      </c>
      <c r="B285" s="5" t="s">
        <v>67</v>
      </c>
      <c r="C285" s="5" t="s">
        <v>64</v>
      </c>
      <c r="D285" s="5" t="s">
        <v>47</v>
      </c>
      <c r="E285" s="5" t="s">
        <v>22</v>
      </c>
      <c r="F285" s="17">
        <v>45107</v>
      </c>
      <c r="G285" s="55">
        <f t="shared" si="38"/>
        <v>2023</v>
      </c>
      <c r="H285" s="55" t="str">
        <f t="shared" si="39"/>
        <v>Junio</v>
      </c>
      <c r="I285" s="90" t="str">
        <f t="shared" si="40"/>
        <v>2023-1</v>
      </c>
      <c r="J285" s="5">
        <v>100</v>
      </c>
      <c r="K285" s="10">
        <v>100</v>
      </c>
      <c r="L285" s="8">
        <f>IFERROR(K285/J285,"")</f>
        <v>1</v>
      </c>
      <c r="M285" s="15">
        <f t="shared" si="41"/>
        <v>1</v>
      </c>
      <c r="N285" s="5" t="s">
        <v>23</v>
      </c>
      <c r="O285" s="5" t="s">
        <v>23</v>
      </c>
      <c r="P285" s="16">
        <v>0</v>
      </c>
      <c r="Q285" s="16">
        <v>0</v>
      </c>
      <c r="R285" s="5" t="str">
        <f t="shared" si="37"/>
        <v>86-2023-06-30</v>
      </c>
    </row>
    <row r="286" spans="1:18" hidden="1" x14ac:dyDescent="0.3">
      <c r="A286" s="37">
        <v>86</v>
      </c>
      <c r="B286" s="5" t="s">
        <v>67</v>
      </c>
      <c r="C286" s="5" t="s">
        <v>64</v>
      </c>
      <c r="D286" s="5" t="s">
        <v>47</v>
      </c>
      <c r="E286" s="5" t="s">
        <v>22</v>
      </c>
      <c r="F286" s="6">
        <v>45291</v>
      </c>
      <c r="G286" s="55">
        <f t="shared" si="38"/>
        <v>2023</v>
      </c>
      <c r="H286" s="55" t="str">
        <f t="shared" si="39"/>
        <v>Diciembre</v>
      </c>
      <c r="I286" s="90" t="str">
        <f t="shared" si="40"/>
        <v>2023-2</v>
      </c>
      <c r="J286" s="5">
        <v>100</v>
      </c>
      <c r="K286" s="10">
        <v>100</v>
      </c>
      <c r="L286" s="8">
        <f>IFERROR(K286/J286,"")</f>
        <v>1</v>
      </c>
      <c r="M286" s="15">
        <f t="shared" si="41"/>
        <v>1</v>
      </c>
      <c r="N286" s="5" t="s">
        <v>23</v>
      </c>
      <c r="O286" s="5" t="s">
        <v>23</v>
      </c>
      <c r="P286" s="16">
        <v>0</v>
      </c>
      <c r="Q286" s="16">
        <v>0</v>
      </c>
      <c r="R286" s="5" t="str">
        <f t="shared" si="37"/>
        <v>86-2023-12-31</v>
      </c>
    </row>
    <row r="287" spans="1:18" hidden="1" x14ac:dyDescent="0.3">
      <c r="A287" s="5">
        <v>86</v>
      </c>
      <c r="B287" s="5" t="s">
        <v>67</v>
      </c>
      <c r="C287" s="5" t="s">
        <v>64</v>
      </c>
      <c r="D287" s="5" t="s">
        <v>47</v>
      </c>
      <c r="E287" s="5" t="s">
        <v>22</v>
      </c>
      <c r="F287" s="6">
        <v>45473</v>
      </c>
      <c r="G287" s="55">
        <f t="shared" si="38"/>
        <v>2024</v>
      </c>
      <c r="H287" s="55" t="str">
        <f t="shared" si="39"/>
        <v>Junio</v>
      </c>
      <c r="I287" s="90" t="str">
        <f t="shared" si="40"/>
        <v>2024-1</v>
      </c>
      <c r="J287" s="5">
        <v>100</v>
      </c>
      <c r="K287" s="5">
        <v>100</v>
      </c>
      <c r="L287" s="15">
        <v>1</v>
      </c>
      <c r="M287" s="15">
        <v>1</v>
      </c>
      <c r="N287" s="5" t="s">
        <v>23</v>
      </c>
      <c r="O287" s="5" t="s">
        <v>23</v>
      </c>
      <c r="P287" s="5">
        <v>0</v>
      </c>
      <c r="Q287" s="5">
        <v>0</v>
      </c>
      <c r="R287" s="5" t="str">
        <f t="shared" si="37"/>
        <v>86-2024-06-30</v>
      </c>
    </row>
    <row r="288" spans="1:18" hidden="1" x14ac:dyDescent="0.3">
      <c r="A288" s="25">
        <v>86</v>
      </c>
      <c r="B288" s="5" t="s">
        <v>67</v>
      </c>
      <c r="C288" s="5" t="s">
        <v>64</v>
      </c>
      <c r="D288" s="5" t="s">
        <v>47</v>
      </c>
      <c r="E288" s="5" t="s">
        <v>22</v>
      </c>
      <c r="F288" s="6">
        <v>45657</v>
      </c>
      <c r="G288" s="55">
        <f t="shared" si="38"/>
        <v>2024</v>
      </c>
      <c r="H288" s="55" t="str">
        <f t="shared" si="39"/>
        <v>Diciembre</v>
      </c>
      <c r="I288" s="90" t="str">
        <f t="shared" si="40"/>
        <v>2024-2</v>
      </c>
      <c r="J288" s="5">
        <v>100</v>
      </c>
      <c r="K288" s="10">
        <v>100</v>
      </c>
      <c r="L288" s="15">
        <f>IFERROR(IF((K288/J288)&gt;1.3,1.3,K288/J288),"")</f>
        <v>1</v>
      </c>
      <c r="M288" s="15">
        <f t="shared" ref="M288:M303" si="42">IFERROR(IF((K288/J288)&gt;K288/J288,1.3,K288/J288),"")</f>
        <v>1</v>
      </c>
      <c r="N288" s="5" t="s">
        <v>23</v>
      </c>
      <c r="O288" s="5" t="s">
        <v>23</v>
      </c>
      <c r="P288" s="5">
        <v>0</v>
      </c>
      <c r="Q288" s="5">
        <v>0</v>
      </c>
      <c r="R288" s="5" t="str">
        <f t="shared" si="37"/>
        <v>86-2024-12-31</v>
      </c>
    </row>
    <row r="289" spans="1:18" hidden="1" x14ac:dyDescent="0.3">
      <c r="A289" s="37">
        <v>87</v>
      </c>
      <c r="B289" s="5" t="s">
        <v>68</v>
      </c>
      <c r="C289" s="5" t="s">
        <v>64</v>
      </c>
      <c r="D289" s="5" t="s">
        <v>65</v>
      </c>
      <c r="E289" s="5" t="s">
        <v>22</v>
      </c>
      <c r="F289" s="6">
        <v>45291</v>
      </c>
      <c r="G289" s="55">
        <f t="shared" si="38"/>
        <v>2023</v>
      </c>
      <c r="H289" s="55" t="str">
        <f t="shared" si="39"/>
        <v>Diciembre</v>
      </c>
      <c r="I289" s="90" t="str">
        <f t="shared" si="40"/>
        <v>2023-2</v>
      </c>
      <c r="J289" s="5">
        <v>90</v>
      </c>
      <c r="K289" s="10">
        <v>100</v>
      </c>
      <c r="L289" s="8">
        <f>IFERROR(K289/J289,"")</f>
        <v>1.1111111111111112</v>
      </c>
      <c r="M289" s="15">
        <f t="shared" si="42"/>
        <v>1.1111111111111112</v>
      </c>
      <c r="N289" s="5" t="s">
        <v>23</v>
      </c>
      <c r="O289" s="5" t="s">
        <v>23</v>
      </c>
      <c r="P289" s="16">
        <v>0</v>
      </c>
      <c r="Q289" s="16">
        <v>0</v>
      </c>
      <c r="R289" s="5" t="str">
        <f t="shared" si="37"/>
        <v>87-2023-12-31</v>
      </c>
    </row>
    <row r="290" spans="1:18" hidden="1" x14ac:dyDescent="0.3">
      <c r="A290" s="37">
        <v>88</v>
      </c>
      <c r="B290" s="5" t="s">
        <v>69</v>
      </c>
      <c r="C290" s="5" t="s">
        <v>64</v>
      </c>
      <c r="D290" s="5" t="s">
        <v>65</v>
      </c>
      <c r="E290" s="5" t="s">
        <v>22</v>
      </c>
      <c r="F290" s="6">
        <v>45291</v>
      </c>
      <c r="G290" s="55">
        <f t="shared" si="38"/>
        <v>2023</v>
      </c>
      <c r="H290" s="55" t="str">
        <f t="shared" si="39"/>
        <v>Diciembre</v>
      </c>
      <c r="I290" s="90" t="str">
        <f t="shared" si="40"/>
        <v>2023-2</v>
      </c>
      <c r="J290" s="5">
        <v>100</v>
      </c>
      <c r="K290" s="10">
        <v>100</v>
      </c>
      <c r="L290" s="8">
        <f>IFERROR(K290/J290,"")</f>
        <v>1</v>
      </c>
      <c r="M290" s="15">
        <f t="shared" si="42"/>
        <v>1</v>
      </c>
      <c r="N290" s="5" t="s">
        <v>23</v>
      </c>
      <c r="O290" s="5" t="s">
        <v>23</v>
      </c>
      <c r="P290" s="16">
        <v>0</v>
      </c>
      <c r="Q290" s="16">
        <v>0</v>
      </c>
      <c r="R290" s="5" t="str">
        <f t="shared" si="37"/>
        <v>88-2023-12-31</v>
      </c>
    </row>
    <row r="291" spans="1:18" hidden="1" x14ac:dyDescent="0.3">
      <c r="A291" s="25">
        <v>88</v>
      </c>
      <c r="B291" s="5" t="s">
        <v>69</v>
      </c>
      <c r="C291" s="5" t="s">
        <v>64</v>
      </c>
      <c r="D291" s="5" t="s">
        <v>65</v>
      </c>
      <c r="E291" s="5" t="s">
        <v>22</v>
      </c>
      <c r="F291" s="6">
        <v>45657</v>
      </c>
      <c r="G291" s="55">
        <f t="shared" si="38"/>
        <v>2024</v>
      </c>
      <c r="H291" s="55" t="str">
        <f t="shared" si="39"/>
        <v>Diciembre</v>
      </c>
      <c r="I291" s="90" t="str">
        <f t="shared" si="40"/>
        <v>2024-2</v>
      </c>
      <c r="J291" s="5">
        <v>100</v>
      </c>
      <c r="K291" s="10">
        <v>100</v>
      </c>
      <c r="L291" s="15">
        <f>IFERROR(IF((K291/J291)&gt;1.3,1.3,K291/J291),"")</f>
        <v>1</v>
      </c>
      <c r="M291" s="15">
        <f t="shared" si="42"/>
        <v>1</v>
      </c>
      <c r="N291" s="5" t="s">
        <v>23</v>
      </c>
      <c r="O291" s="5" t="s">
        <v>23</v>
      </c>
      <c r="P291" s="16">
        <v>0</v>
      </c>
      <c r="Q291" s="16">
        <v>0</v>
      </c>
      <c r="R291" s="5" t="str">
        <f t="shared" si="37"/>
        <v>88-2024-12-31</v>
      </c>
    </row>
    <row r="292" spans="1:18" hidden="1" x14ac:dyDescent="0.3">
      <c r="A292" s="37">
        <v>89</v>
      </c>
      <c r="B292" s="5" t="s">
        <v>70</v>
      </c>
      <c r="C292" s="5" t="s">
        <v>64</v>
      </c>
      <c r="D292" s="5" t="s">
        <v>65</v>
      </c>
      <c r="E292" s="5" t="s">
        <v>22</v>
      </c>
      <c r="F292" s="6">
        <v>45291</v>
      </c>
      <c r="G292" s="55">
        <f t="shared" si="38"/>
        <v>2023</v>
      </c>
      <c r="H292" s="55" t="str">
        <f t="shared" si="39"/>
        <v>Diciembre</v>
      </c>
      <c r="I292" s="90" t="str">
        <f t="shared" si="40"/>
        <v>2023-2</v>
      </c>
      <c r="J292" s="5">
        <v>100</v>
      </c>
      <c r="K292" s="10">
        <v>100</v>
      </c>
      <c r="L292" s="8">
        <f>IFERROR(K292/J292,"")</f>
        <v>1</v>
      </c>
      <c r="M292" s="15">
        <f t="shared" si="42"/>
        <v>1</v>
      </c>
      <c r="N292" s="5" t="s">
        <v>23</v>
      </c>
      <c r="O292" s="5" t="s">
        <v>23</v>
      </c>
      <c r="P292" s="16">
        <v>0</v>
      </c>
      <c r="Q292" s="16">
        <v>0</v>
      </c>
      <c r="R292" s="5" t="str">
        <f t="shared" si="37"/>
        <v>89-2023-12-31</v>
      </c>
    </row>
    <row r="293" spans="1:18" hidden="1" x14ac:dyDescent="0.3">
      <c r="A293" s="25">
        <v>89</v>
      </c>
      <c r="B293" s="5" t="s">
        <v>70</v>
      </c>
      <c r="C293" s="5" t="s">
        <v>64</v>
      </c>
      <c r="D293" s="5" t="s">
        <v>65</v>
      </c>
      <c r="E293" s="5" t="s">
        <v>22</v>
      </c>
      <c r="F293" s="6">
        <v>45657</v>
      </c>
      <c r="G293" s="55">
        <f t="shared" si="38"/>
        <v>2024</v>
      </c>
      <c r="H293" s="55" t="str">
        <f t="shared" si="39"/>
        <v>Diciembre</v>
      </c>
      <c r="I293" s="90" t="str">
        <f t="shared" si="40"/>
        <v>2024-2</v>
      </c>
      <c r="J293" s="5">
        <v>100</v>
      </c>
      <c r="K293" s="10">
        <v>100</v>
      </c>
      <c r="L293" s="15">
        <f>IFERROR(IF((K293/J293)&gt;1.3,1.3,K293/J293),"")</f>
        <v>1</v>
      </c>
      <c r="M293" s="15">
        <f t="shared" si="42"/>
        <v>1</v>
      </c>
      <c r="N293" s="5" t="s">
        <v>23</v>
      </c>
      <c r="O293" s="5" t="s">
        <v>23</v>
      </c>
      <c r="P293" s="16">
        <v>0</v>
      </c>
      <c r="Q293" s="16">
        <v>0</v>
      </c>
      <c r="R293" s="5" t="str">
        <f t="shared" si="37"/>
        <v>89-2024-12-31</v>
      </c>
    </row>
    <row r="294" spans="1:18" hidden="1" x14ac:dyDescent="0.3">
      <c r="A294" s="37">
        <v>90</v>
      </c>
      <c r="B294" s="5" t="s">
        <v>71</v>
      </c>
      <c r="C294" s="5" t="s">
        <v>64</v>
      </c>
      <c r="D294" s="5" t="s">
        <v>65</v>
      </c>
      <c r="E294" s="5" t="s">
        <v>22</v>
      </c>
      <c r="F294" s="6">
        <v>45291</v>
      </c>
      <c r="G294" s="55">
        <f t="shared" si="38"/>
        <v>2023</v>
      </c>
      <c r="H294" s="55" t="str">
        <f t="shared" si="39"/>
        <v>Diciembre</v>
      </c>
      <c r="I294" s="90" t="str">
        <f t="shared" si="40"/>
        <v>2023-2</v>
      </c>
      <c r="J294" s="5">
        <v>100</v>
      </c>
      <c r="K294" s="10">
        <v>100</v>
      </c>
      <c r="L294" s="8">
        <f>IFERROR(K294/J294,"")</f>
        <v>1</v>
      </c>
      <c r="M294" s="15">
        <f t="shared" si="42"/>
        <v>1</v>
      </c>
      <c r="N294" s="5" t="s">
        <v>23</v>
      </c>
      <c r="O294" s="5" t="s">
        <v>23</v>
      </c>
      <c r="P294" s="16">
        <v>0</v>
      </c>
      <c r="Q294" s="16">
        <v>0</v>
      </c>
      <c r="R294" s="5" t="str">
        <f t="shared" si="37"/>
        <v>90-2023-12-31</v>
      </c>
    </row>
    <row r="295" spans="1:18" hidden="1" x14ac:dyDescent="0.3">
      <c r="A295" s="25">
        <v>90</v>
      </c>
      <c r="B295" s="5" t="s">
        <v>71</v>
      </c>
      <c r="C295" s="5" t="s">
        <v>64</v>
      </c>
      <c r="D295" s="5" t="s">
        <v>65</v>
      </c>
      <c r="E295" s="5" t="s">
        <v>22</v>
      </c>
      <c r="F295" s="6">
        <v>45657</v>
      </c>
      <c r="G295" s="55">
        <f t="shared" si="38"/>
        <v>2024</v>
      </c>
      <c r="H295" s="55" t="str">
        <f t="shared" si="39"/>
        <v>Diciembre</v>
      </c>
      <c r="I295" s="90" t="str">
        <f t="shared" si="40"/>
        <v>2024-2</v>
      </c>
      <c r="J295" s="5">
        <v>100</v>
      </c>
      <c r="K295" s="10">
        <v>100</v>
      </c>
      <c r="L295" s="15">
        <f>IFERROR(IF((K295/J295)&gt;1.3,1.3,K295/J295),"")</f>
        <v>1</v>
      </c>
      <c r="M295" s="15">
        <f t="shared" si="42"/>
        <v>1</v>
      </c>
      <c r="N295" s="5" t="s">
        <v>23</v>
      </c>
      <c r="O295" s="5" t="s">
        <v>23</v>
      </c>
      <c r="P295" s="16">
        <v>0</v>
      </c>
      <c r="Q295" s="16">
        <v>0</v>
      </c>
      <c r="R295" s="5" t="str">
        <f t="shared" si="37"/>
        <v>90-2024-12-31</v>
      </c>
    </row>
    <row r="296" spans="1:18" hidden="1" x14ac:dyDescent="0.3">
      <c r="A296" s="37">
        <v>91</v>
      </c>
      <c r="B296" s="5" t="s">
        <v>72</v>
      </c>
      <c r="C296" s="5" t="s">
        <v>64</v>
      </c>
      <c r="D296" s="5" t="s">
        <v>65</v>
      </c>
      <c r="E296" s="5" t="s">
        <v>22</v>
      </c>
      <c r="F296" s="6">
        <v>45291</v>
      </c>
      <c r="G296" s="55">
        <f t="shared" si="38"/>
        <v>2023</v>
      </c>
      <c r="H296" s="55" t="str">
        <f t="shared" si="39"/>
        <v>Diciembre</v>
      </c>
      <c r="I296" s="90" t="str">
        <f t="shared" si="40"/>
        <v>2023-2</v>
      </c>
      <c r="J296" s="5">
        <v>100</v>
      </c>
      <c r="K296" s="10">
        <v>100</v>
      </c>
      <c r="L296" s="8">
        <f>IFERROR(K296/J296,"")</f>
        <v>1</v>
      </c>
      <c r="M296" s="15">
        <f t="shared" si="42"/>
        <v>1</v>
      </c>
      <c r="N296" s="5" t="s">
        <v>23</v>
      </c>
      <c r="O296" s="5" t="s">
        <v>23</v>
      </c>
      <c r="P296" s="16">
        <v>0</v>
      </c>
      <c r="Q296" s="16">
        <v>0</v>
      </c>
      <c r="R296" s="5" t="str">
        <f t="shared" si="37"/>
        <v>91-2023-12-31</v>
      </c>
    </row>
    <row r="297" spans="1:18" hidden="1" x14ac:dyDescent="0.3">
      <c r="A297" s="25">
        <v>91</v>
      </c>
      <c r="B297" s="5" t="s">
        <v>72</v>
      </c>
      <c r="C297" s="5" t="s">
        <v>64</v>
      </c>
      <c r="D297" s="5" t="s">
        <v>65</v>
      </c>
      <c r="E297" s="5" t="s">
        <v>22</v>
      </c>
      <c r="F297" s="6">
        <v>45657</v>
      </c>
      <c r="G297" s="55">
        <f t="shared" si="38"/>
        <v>2024</v>
      </c>
      <c r="H297" s="55" t="str">
        <f t="shared" si="39"/>
        <v>Diciembre</v>
      </c>
      <c r="I297" s="90" t="str">
        <f t="shared" si="40"/>
        <v>2024-2</v>
      </c>
      <c r="J297" s="5">
        <v>100</v>
      </c>
      <c r="K297" s="10">
        <v>100</v>
      </c>
      <c r="L297" s="15">
        <f>IFERROR(IF((K297/J297)&gt;1.3,1.3,K297/J297),"")</f>
        <v>1</v>
      </c>
      <c r="M297" s="15">
        <f t="shared" si="42"/>
        <v>1</v>
      </c>
      <c r="N297" s="5" t="s">
        <v>23</v>
      </c>
      <c r="O297" s="5" t="s">
        <v>23</v>
      </c>
      <c r="P297" s="16">
        <v>0</v>
      </c>
      <c r="Q297" s="16">
        <v>0</v>
      </c>
      <c r="R297" s="5" t="str">
        <f t="shared" si="37"/>
        <v>91-2024-12-31</v>
      </c>
    </row>
    <row r="298" spans="1:18" hidden="1" x14ac:dyDescent="0.3">
      <c r="A298" s="37">
        <v>92</v>
      </c>
      <c r="B298" s="5" t="s">
        <v>73</v>
      </c>
      <c r="C298" s="5" t="s">
        <v>64</v>
      </c>
      <c r="D298" s="5" t="s">
        <v>65</v>
      </c>
      <c r="E298" s="5" t="s">
        <v>22</v>
      </c>
      <c r="F298" s="6">
        <v>45291</v>
      </c>
      <c r="G298" s="55">
        <f t="shared" si="38"/>
        <v>2023</v>
      </c>
      <c r="H298" s="55" t="str">
        <f t="shared" si="39"/>
        <v>Diciembre</v>
      </c>
      <c r="I298" s="90" t="str">
        <f t="shared" si="40"/>
        <v>2023-2</v>
      </c>
      <c r="J298" s="5">
        <v>100</v>
      </c>
      <c r="K298" s="10">
        <v>100</v>
      </c>
      <c r="L298" s="8">
        <f>IFERROR(K298/J298,"")</f>
        <v>1</v>
      </c>
      <c r="M298" s="15">
        <f t="shared" si="42"/>
        <v>1</v>
      </c>
      <c r="N298" s="5" t="s">
        <v>23</v>
      </c>
      <c r="O298" s="5" t="s">
        <v>23</v>
      </c>
      <c r="P298" s="16">
        <v>0</v>
      </c>
      <c r="Q298" s="16">
        <v>0</v>
      </c>
      <c r="R298" s="5" t="str">
        <f t="shared" si="37"/>
        <v>92-2023-12-31</v>
      </c>
    </row>
    <row r="299" spans="1:18" hidden="1" x14ac:dyDescent="0.3">
      <c r="A299" s="25">
        <v>92</v>
      </c>
      <c r="B299" s="5" t="s">
        <v>73</v>
      </c>
      <c r="C299" s="5" t="s">
        <v>64</v>
      </c>
      <c r="D299" s="5" t="s">
        <v>65</v>
      </c>
      <c r="E299" s="5" t="s">
        <v>22</v>
      </c>
      <c r="F299" s="6">
        <v>45657</v>
      </c>
      <c r="G299" s="55">
        <f t="shared" si="38"/>
        <v>2024</v>
      </c>
      <c r="H299" s="55" t="str">
        <f t="shared" si="39"/>
        <v>Diciembre</v>
      </c>
      <c r="I299" s="90" t="str">
        <f t="shared" si="40"/>
        <v>2024-2</v>
      </c>
      <c r="J299" s="5">
        <v>98</v>
      </c>
      <c r="K299" s="10">
        <v>100</v>
      </c>
      <c r="L299" s="15">
        <f>IFERROR(IF((K299/J299)&gt;1.3,1.3,K299/J299),"")</f>
        <v>1.0204081632653061</v>
      </c>
      <c r="M299" s="15">
        <f t="shared" si="42"/>
        <v>1.0204081632653061</v>
      </c>
      <c r="N299" s="5" t="s">
        <v>23</v>
      </c>
      <c r="O299" s="5" t="s">
        <v>23</v>
      </c>
      <c r="P299" s="16">
        <v>0</v>
      </c>
      <c r="Q299" s="16">
        <v>0</v>
      </c>
      <c r="R299" s="5" t="str">
        <f t="shared" si="37"/>
        <v>92-2024-12-31</v>
      </c>
    </row>
    <row r="300" spans="1:18" hidden="1" x14ac:dyDescent="0.3">
      <c r="A300" s="37">
        <v>94</v>
      </c>
      <c r="B300" s="5" t="s">
        <v>74</v>
      </c>
      <c r="C300" s="5" t="s">
        <v>64</v>
      </c>
      <c r="D300" s="5" t="s">
        <v>65</v>
      </c>
      <c r="E300" s="5" t="s">
        <v>22</v>
      </c>
      <c r="F300" s="6">
        <v>45291</v>
      </c>
      <c r="G300" s="55">
        <f t="shared" si="38"/>
        <v>2023</v>
      </c>
      <c r="H300" s="55" t="str">
        <f t="shared" si="39"/>
        <v>Diciembre</v>
      </c>
      <c r="I300" s="90" t="str">
        <f t="shared" si="40"/>
        <v>2023-2</v>
      </c>
      <c r="J300" s="5">
        <v>100</v>
      </c>
      <c r="K300" s="10">
        <v>100</v>
      </c>
      <c r="L300" s="8">
        <f>IFERROR(K300/J300,"")</f>
        <v>1</v>
      </c>
      <c r="M300" s="15">
        <f t="shared" si="42"/>
        <v>1</v>
      </c>
      <c r="N300" s="5" t="s">
        <v>23</v>
      </c>
      <c r="O300" s="5" t="s">
        <v>23</v>
      </c>
      <c r="P300" s="16">
        <v>0</v>
      </c>
      <c r="Q300" s="16">
        <v>0</v>
      </c>
      <c r="R300" s="5" t="str">
        <f t="shared" si="37"/>
        <v>94-2023-12-31</v>
      </c>
    </row>
    <row r="301" spans="1:18" hidden="1" x14ac:dyDescent="0.3">
      <c r="A301" s="25">
        <v>94</v>
      </c>
      <c r="B301" s="5" t="s">
        <v>74</v>
      </c>
      <c r="C301" s="5" t="s">
        <v>64</v>
      </c>
      <c r="D301" s="5" t="s">
        <v>65</v>
      </c>
      <c r="E301" s="5" t="s">
        <v>22</v>
      </c>
      <c r="F301" s="6">
        <v>45657</v>
      </c>
      <c r="G301" s="55">
        <f t="shared" si="38"/>
        <v>2024</v>
      </c>
      <c r="H301" s="55" t="str">
        <f t="shared" si="39"/>
        <v>Diciembre</v>
      </c>
      <c r="I301" s="90" t="str">
        <f t="shared" si="40"/>
        <v>2024-2</v>
      </c>
      <c r="J301" s="5">
        <v>100</v>
      </c>
      <c r="K301" s="10">
        <v>100</v>
      </c>
      <c r="L301" s="15">
        <f>IFERROR(IF((K301/J301)&gt;1.3,1.3,K301/J301),"")</f>
        <v>1</v>
      </c>
      <c r="M301" s="15">
        <f t="shared" si="42"/>
        <v>1</v>
      </c>
      <c r="N301" s="5" t="s">
        <v>23</v>
      </c>
      <c r="O301" s="5" t="s">
        <v>23</v>
      </c>
      <c r="P301" s="16">
        <v>0</v>
      </c>
      <c r="Q301" s="16">
        <v>0</v>
      </c>
      <c r="R301" s="5" t="str">
        <f t="shared" si="37"/>
        <v>94-2024-12-31</v>
      </c>
    </row>
    <row r="302" spans="1:18" hidden="1" x14ac:dyDescent="0.3">
      <c r="A302" s="25">
        <v>95</v>
      </c>
      <c r="B302" s="5" t="s">
        <v>75</v>
      </c>
      <c r="C302" s="5" t="s">
        <v>64</v>
      </c>
      <c r="D302" s="5" t="s">
        <v>47</v>
      </c>
      <c r="E302" s="5" t="s">
        <v>22</v>
      </c>
      <c r="F302" s="17">
        <v>45107</v>
      </c>
      <c r="G302" s="55">
        <f t="shared" si="38"/>
        <v>2023</v>
      </c>
      <c r="H302" s="55" t="str">
        <f t="shared" si="39"/>
        <v>Junio</v>
      </c>
      <c r="I302" s="90" t="str">
        <f t="shared" si="40"/>
        <v>2023-1</v>
      </c>
      <c r="J302" s="5">
        <v>100</v>
      </c>
      <c r="K302" s="10">
        <v>100</v>
      </c>
      <c r="L302" s="8">
        <f>IFERROR(K302/J302,"")</f>
        <v>1</v>
      </c>
      <c r="M302" s="15">
        <f t="shared" si="42"/>
        <v>1</v>
      </c>
      <c r="N302" s="5" t="s">
        <v>23</v>
      </c>
      <c r="O302" s="5" t="s">
        <v>23</v>
      </c>
      <c r="P302" s="16">
        <v>0</v>
      </c>
      <c r="Q302" s="16">
        <v>0</v>
      </c>
      <c r="R302" s="5" t="str">
        <f t="shared" si="37"/>
        <v>95-2023-06-30</v>
      </c>
    </row>
    <row r="303" spans="1:18" hidden="1" x14ac:dyDescent="0.3">
      <c r="A303" s="37">
        <v>95</v>
      </c>
      <c r="B303" s="5" t="s">
        <v>75</v>
      </c>
      <c r="C303" s="5" t="s">
        <v>64</v>
      </c>
      <c r="D303" s="5" t="s">
        <v>47</v>
      </c>
      <c r="E303" s="5" t="s">
        <v>22</v>
      </c>
      <c r="F303" s="6">
        <v>45291</v>
      </c>
      <c r="G303" s="55">
        <f t="shared" si="38"/>
        <v>2023</v>
      </c>
      <c r="H303" s="55" t="str">
        <f t="shared" si="39"/>
        <v>Diciembre</v>
      </c>
      <c r="I303" s="90" t="str">
        <f t="shared" si="40"/>
        <v>2023-2</v>
      </c>
      <c r="J303" s="5">
        <v>100</v>
      </c>
      <c r="K303" s="10">
        <v>100</v>
      </c>
      <c r="L303" s="8">
        <f>IFERROR(K303/J303,"")</f>
        <v>1</v>
      </c>
      <c r="M303" s="15">
        <f t="shared" si="42"/>
        <v>1</v>
      </c>
      <c r="N303" s="5" t="s">
        <v>23</v>
      </c>
      <c r="O303" s="5" t="s">
        <v>23</v>
      </c>
      <c r="P303" s="16">
        <v>0</v>
      </c>
      <c r="Q303" s="16">
        <v>0</v>
      </c>
      <c r="R303" s="5" t="str">
        <f t="shared" si="37"/>
        <v>95-2023-12-31</v>
      </c>
    </row>
    <row r="304" spans="1:18" hidden="1" x14ac:dyDescent="0.3">
      <c r="A304" s="5">
        <v>95</v>
      </c>
      <c r="B304" s="5" t="s">
        <v>75</v>
      </c>
      <c r="C304" s="5" t="s">
        <v>64</v>
      </c>
      <c r="D304" s="5" t="s">
        <v>47</v>
      </c>
      <c r="E304" s="5" t="s">
        <v>22</v>
      </c>
      <c r="F304" s="6">
        <v>45473</v>
      </c>
      <c r="G304" s="55">
        <f t="shared" si="38"/>
        <v>2024</v>
      </c>
      <c r="H304" s="55" t="str">
        <f t="shared" si="39"/>
        <v>Junio</v>
      </c>
      <c r="I304" s="90" t="str">
        <f t="shared" si="40"/>
        <v>2024-1</v>
      </c>
      <c r="J304" s="5">
        <v>100</v>
      </c>
      <c r="K304" s="5">
        <v>100</v>
      </c>
      <c r="L304" s="15">
        <v>1</v>
      </c>
      <c r="M304" s="15">
        <v>1</v>
      </c>
      <c r="N304" s="5" t="s">
        <v>23</v>
      </c>
      <c r="O304" s="5" t="s">
        <v>23</v>
      </c>
      <c r="P304" s="5">
        <v>0</v>
      </c>
      <c r="Q304" s="5">
        <v>0</v>
      </c>
      <c r="R304" s="5" t="str">
        <f t="shared" si="37"/>
        <v>95-2024-06-30</v>
      </c>
    </row>
    <row r="305" spans="1:18" hidden="1" x14ac:dyDescent="0.3">
      <c r="A305" s="25">
        <v>95</v>
      </c>
      <c r="B305" s="5" t="s">
        <v>75</v>
      </c>
      <c r="C305" s="5" t="s">
        <v>64</v>
      </c>
      <c r="D305" s="5" t="s">
        <v>47</v>
      </c>
      <c r="E305" s="5" t="s">
        <v>22</v>
      </c>
      <c r="F305" s="6">
        <v>45657</v>
      </c>
      <c r="G305" s="55">
        <f t="shared" si="38"/>
        <v>2024</v>
      </c>
      <c r="H305" s="55" t="str">
        <f t="shared" si="39"/>
        <v>Diciembre</v>
      </c>
      <c r="I305" s="90" t="str">
        <f t="shared" si="40"/>
        <v>2024-2</v>
      </c>
      <c r="J305" s="5">
        <v>100</v>
      </c>
      <c r="K305" s="10">
        <v>100</v>
      </c>
      <c r="L305" s="15">
        <f>IFERROR(IF((K305/J305)&gt;1.3,1.3,K305/J305),"")</f>
        <v>1</v>
      </c>
      <c r="M305" s="15">
        <f>IFERROR(IF((K305/J305)&gt;K305/J305,1.3,K305/J305),"")</f>
        <v>1</v>
      </c>
      <c r="N305" s="5" t="s">
        <v>23</v>
      </c>
      <c r="O305" s="5" t="s">
        <v>23</v>
      </c>
      <c r="P305" s="16">
        <v>0</v>
      </c>
      <c r="Q305" s="16">
        <v>0</v>
      </c>
      <c r="R305" s="5" t="str">
        <f t="shared" si="37"/>
        <v>95-2024-12-31</v>
      </c>
    </row>
    <row r="306" spans="1:18" hidden="1" x14ac:dyDescent="0.3">
      <c r="A306" s="5">
        <v>96</v>
      </c>
      <c r="B306" s="23" t="s">
        <v>76</v>
      </c>
      <c r="C306" s="5" t="s">
        <v>77</v>
      </c>
      <c r="D306" s="5" t="s">
        <v>47</v>
      </c>
      <c r="E306" s="5" t="s">
        <v>22</v>
      </c>
      <c r="F306" s="6">
        <v>44926</v>
      </c>
      <c r="G306" s="55">
        <f t="shared" si="38"/>
        <v>2022</v>
      </c>
      <c r="H306" s="55" t="str">
        <f t="shared" si="39"/>
        <v>Diciembre</v>
      </c>
      <c r="I306" s="90" t="str">
        <f t="shared" si="40"/>
        <v>2022-2</v>
      </c>
      <c r="J306" s="5">
        <v>509</v>
      </c>
      <c r="K306" s="5">
        <v>566</v>
      </c>
      <c r="L306" s="15">
        <v>1.111984282907662</v>
      </c>
      <c r="M306" s="15">
        <v>1.111984282907662</v>
      </c>
      <c r="N306" s="5" t="s">
        <v>23</v>
      </c>
      <c r="O306" s="5" t="s">
        <v>23</v>
      </c>
      <c r="P306" s="5">
        <v>0</v>
      </c>
      <c r="Q306" s="5">
        <v>0</v>
      </c>
      <c r="R306" s="5" t="str">
        <f t="shared" si="37"/>
        <v>96-2022-12-31</v>
      </c>
    </row>
    <row r="307" spans="1:18" hidden="1" x14ac:dyDescent="0.3">
      <c r="A307" s="25">
        <v>96</v>
      </c>
      <c r="B307" s="23" t="s">
        <v>76</v>
      </c>
      <c r="C307" s="5" t="s">
        <v>77</v>
      </c>
      <c r="D307" s="5" t="s">
        <v>47</v>
      </c>
      <c r="E307" s="5" t="s">
        <v>22</v>
      </c>
      <c r="F307" s="6">
        <v>45107</v>
      </c>
      <c r="G307" s="55">
        <f t="shared" si="38"/>
        <v>2023</v>
      </c>
      <c r="H307" s="55" t="str">
        <f t="shared" si="39"/>
        <v>Junio</v>
      </c>
      <c r="I307" s="90" t="str">
        <f t="shared" si="40"/>
        <v>2023-1</v>
      </c>
      <c r="J307" s="5">
        <v>305</v>
      </c>
      <c r="K307" s="10">
        <v>209</v>
      </c>
      <c r="L307" s="15">
        <f>IFERROR(IF((K307/J307)&gt;1.3,1.3,K307/J307),"")</f>
        <v>0.68524590163934429</v>
      </c>
      <c r="M307" s="15">
        <f>IFERROR(IF((K307/J307)&gt;K307/J307,1.3,K307/J307),"")</f>
        <v>0.68524590163934429</v>
      </c>
      <c r="N307" s="5" t="s">
        <v>23</v>
      </c>
      <c r="O307" s="5" t="s">
        <v>23</v>
      </c>
      <c r="P307" s="16">
        <v>0</v>
      </c>
      <c r="Q307" s="16">
        <v>0</v>
      </c>
      <c r="R307" s="5" t="str">
        <f t="shared" si="37"/>
        <v>96-2023-06-30</v>
      </c>
    </row>
    <row r="308" spans="1:18" hidden="1" x14ac:dyDescent="0.3">
      <c r="A308" s="25">
        <v>96</v>
      </c>
      <c r="B308" s="23" t="s">
        <v>76</v>
      </c>
      <c r="C308" s="5" t="s">
        <v>77</v>
      </c>
      <c r="D308" s="5" t="s">
        <v>47</v>
      </c>
      <c r="E308" s="5" t="s">
        <v>22</v>
      </c>
      <c r="F308" s="6">
        <v>45291</v>
      </c>
      <c r="G308" s="55">
        <f t="shared" si="38"/>
        <v>2023</v>
      </c>
      <c r="H308" s="55" t="str">
        <f t="shared" si="39"/>
        <v>Diciembre</v>
      </c>
      <c r="I308" s="90" t="str">
        <f t="shared" si="40"/>
        <v>2023-2</v>
      </c>
      <c r="J308" s="5">
        <v>306</v>
      </c>
      <c r="K308" s="10">
        <v>496</v>
      </c>
      <c r="L308" s="15">
        <f>IFERROR(IF((K308/J308)&gt;1.3,1.3,K308/J308),"")</f>
        <v>1.3</v>
      </c>
      <c r="M308" s="15">
        <f>IFERROR(IF((K308/J308)&gt;K308/J308,1.3,K308/J308),"")</f>
        <v>1.6209150326797386</v>
      </c>
      <c r="N308" s="5" t="s">
        <v>23</v>
      </c>
      <c r="O308" s="5" t="s">
        <v>23</v>
      </c>
      <c r="P308" s="16">
        <v>0</v>
      </c>
      <c r="Q308" s="16">
        <v>0</v>
      </c>
      <c r="R308" s="5" t="str">
        <f t="shared" si="37"/>
        <v>96-2023-12-31</v>
      </c>
    </row>
    <row r="309" spans="1:18" s="2" customFormat="1" hidden="1" x14ac:dyDescent="0.3">
      <c r="A309" s="25">
        <v>96</v>
      </c>
      <c r="B309" s="23" t="s">
        <v>76</v>
      </c>
      <c r="C309" s="5" t="s">
        <v>77</v>
      </c>
      <c r="D309" s="5" t="s">
        <v>47</v>
      </c>
      <c r="E309" s="5" t="s">
        <v>22</v>
      </c>
      <c r="F309" s="6">
        <v>45473</v>
      </c>
      <c r="G309" s="55">
        <f t="shared" si="38"/>
        <v>2024</v>
      </c>
      <c r="H309" s="55" t="str">
        <f t="shared" si="39"/>
        <v>Junio</v>
      </c>
      <c r="I309" s="90" t="str">
        <f t="shared" si="40"/>
        <v>2024-1</v>
      </c>
      <c r="J309" s="5">
        <v>336</v>
      </c>
      <c r="K309" s="5">
        <v>143</v>
      </c>
      <c r="L309" s="15">
        <f>IFERROR(IF((K309/J309)&gt;1.3,1.3,K309/J309),"")</f>
        <v>0.42559523809523808</v>
      </c>
      <c r="M309" s="15">
        <f>IFERROR(IF((K309/J309)&gt;K309/J309,1.3,K309/J309),"")</f>
        <v>0.42559523809523808</v>
      </c>
      <c r="N309" s="5" t="s">
        <v>23</v>
      </c>
      <c r="O309" s="5" t="s">
        <v>23</v>
      </c>
      <c r="P309" s="16">
        <v>0</v>
      </c>
      <c r="Q309" s="16">
        <v>0</v>
      </c>
      <c r="R309" s="5" t="str">
        <f t="shared" si="37"/>
        <v>96-2024-06-30</v>
      </c>
    </row>
    <row r="310" spans="1:18" s="2" customFormat="1" hidden="1" x14ac:dyDescent="0.3">
      <c r="A310" s="5">
        <v>97</v>
      </c>
      <c r="B310" s="5" t="s">
        <v>78</v>
      </c>
      <c r="C310" s="5" t="s">
        <v>79</v>
      </c>
      <c r="D310" s="5" t="s">
        <v>47</v>
      </c>
      <c r="E310" s="5" t="s">
        <v>22</v>
      </c>
      <c r="F310" s="17">
        <v>44742</v>
      </c>
      <c r="G310" s="55">
        <f t="shared" si="38"/>
        <v>2022</v>
      </c>
      <c r="H310" s="55" t="str">
        <f t="shared" si="39"/>
        <v>Junio</v>
      </c>
      <c r="I310" s="90" t="str">
        <f t="shared" si="40"/>
        <v>2022-1</v>
      </c>
      <c r="J310" s="5">
        <v>2</v>
      </c>
      <c r="K310" s="5">
        <v>2</v>
      </c>
      <c r="L310" s="15">
        <v>1</v>
      </c>
      <c r="M310" s="15">
        <v>1</v>
      </c>
      <c r="N310" s="5" t="s">
        <v>48</v>
      </c>
      <c r="O310" s="5" t="s">
        <v>48</v>
      </c>
      <c r="P310" s="5">
        <v>0</v>
      </c>
      <c r="Q310" s="5">
        <v>0</v>
      </c>
      <c r="R310" s="5" t="str">
        <f t="shared" si="37"/>
        <v>97-2022-06-30</v>
      </c>
    </row>
    <row r="311" spans="1:18" s="2" customFormat="1" hidden="1" x14ac:dyDescent="0.3">
      <c r="A311" s="5">
        <v>97</v>
      </c>
      <c r="B311" s="5" t="s">
        <v>78</v>
      </c>
      <c r="C311" s="5" t="s">
        <v>79</v>
      </c>
      <c r="D311" s="5" t="s">
        <v>47</v>
      </c>
      <c r="E311" s="5" t="s">
        <v>22</v>
      </c>
      <c r="F311" s="17">
        <v>44926</v>
      </c>
      <c r="G311" s="55">
        <f t="shared" si="38"/>
        <v>2022</v>
      </c>
      <c r="H311" s="55" t="str">
        <f t="shared" si="39"/>
        <v>Diciembre</v>
      </c>
      <c r="I311" s="90" t="str">
        <f t="shared" si="40"/>
        <v>2022-2</v>
      </c>
      <c r="J311" s="5">
        <v>1</v>
      </c>
      <c r="K311" s="5">
        <v>1</v>
      </c>
      <c r="L311" s="15">
        <v>1</v>
      </c>
      <c r="M311" s="15">
        <v>1</v>
      </c>
      <c r="N311" s="5" t="s">
        <v>48</v>
      </c>
      <c r="O311" s="5" t="s">
        <v>48</v>
      </c>
      <c r="P311" s="5">
        <v>0</v>
      </c>
      <c r="Q311" s="5">
        <v>0</v>
      </c>
      <c r="R311" s="5" t="str">
        <f t="shared" si="37"/>
        <v>97-2022-12-31</v>
      </c>
    </row>
    <row r="312" spans="1:18" s="2" customFormat="1" hidden="1" x14ac:dyDescent="0.3">
      <c r="A312" s="5">
        <v>97</v>
      </c>
      <c r="B312" s="5" t="s">
        <v>78</v>
      </c>
      <c r="C312" s="5" t="s">
        <v>79</v>
      </c>
      <c r="D312" s="5" t="s">
        <v>47</v>
      </c>
      <c r="E312" s="5" t="s">
        <v>22</v>
      </c>
      <c r="F312" s="17">
        <v>45107</v>
      </c>
      <c r="G312" s="55">
        <f t="shared" si="38"/>
        <v>2023</v>
      </c>
      <c r="H312" s="55" t="str">
        <f t="shared" si="39"/>
        <v>Junio</v>
      </c>
      <c r="I312" s="90" t="str">
        <f t="shared" si="40"/>
        <v>2023-1</v>
      </c>
      <c r="J312" s="40">
        <v>0</v>
      </c>
      <c r="K312" s="10">
        <v>0</v>
      </c>
      <c r="L312" s="15" t="str">
        <f>IFERROR(IF((K312/J312)&gt;1.3,1.3,K312/J312),"")</f>
        <v/>
      </c>
      <c r="M312" s="15" t="str">
        <f>IFERROR(IF((K312/J312)&gt;K312/J312,1.3,K312/J312),"")</f>
        <v/>
      </c>
      <c r="N312" s="5" t="s">
        <v>48</v>
      </c>
      <c r="O312" s="5" t="s">
        <v>48</v>
      </c>
      <c r="P312" s="16">
        <v>0</v>
      </c>
      <c r="Q312" s="16">
        <v>0</v>
      </c>
      <c r="R312" s="5" t="str">
        <f t="shared" si="37"/>
        <v>97-2023-06-30</v>
      </c>
    </row>
    <row r="313" spans="1:18" s="2" customFormat="1" hidden="1" x14ac:dyDescent="0.3">
      <c r="A313" s="5">
        <v>98</v>
      </c>
      <c r="B313" s="5" t="s">
        <v>80</v>
      </c>
      <c r="C313" s="5" t="s">
        <v>79</v>
      </c>
      <c r="D313" s="5" t="s">
        <v>47</v>
      </c>
      <c r="E313" s="5" t="s">
        <v>22</v>
      </c>
      <c r="F313" s="17">
        <v>44742</v>
      </c>
      <c r="G313" s="55">
        <f t="shared" si="38"/>
        <v>2022</v>
      </c>
      <c r="H313" s="55" t="str">
        <f t="shared" si="39"/>
        <v>Junio</v>
      </c>
      <c r="I313" s="90" t="str">
        <f t="shared" si="40"/>
        <v>2022-1</v>
      </c>
      <c r="J313" s="5">
        <v>2</v>
      </c>
      <c r="K313" s="5">
        <v>2</v>
      </c>
      <c r="L313" s="15">
        <v>1</v>
      </c>
      <c r="M313" s="15">
        <v>1</v>
      </c>
      <c r="N313" s="5" t="s">
        <v>48</v>
      </c>
      <c r="O313" s="5" t="s">
        <v>48</v>
      </c>
      <c r="P313" s="5">
        <v>0</v>
      </c>
      <c r="Q313" s="5">
        <v>0</v>
      </c>
      <c r="R313" s="5" t="str">
        <f t="shared" si="37"/>
        <v>98-2022-06-30</v>
      </c>
    </row>
    <row r="314" spans="1:18" s="2" customFormat="1" hidden="1" x14ac:dyDescent="0.3">
      <c r="A314" s="5">
        <v>98</v>
      </c>
      <c r="B314" s="5" t="s">
        <v>80</v>
      </c>
      <c r="C314" s="5" t="s">
        <v>79</v>
      </c>
      <c r="D314" s="5" t="s">
        <v>47</v>
      </c>
      <c r="E314" s="5" t="s">
        <v>22</v>
      </c>
      <c r="F314" s="17">
        <v>44926</v>
      </c>
      <c r="G314" s="55">
        <f t="shared" si="38"/>
        <v>2022</v>
      </c>
      <c r="H314" s="55" t="str">
        <f t="shared" si="39"/>
        <v>Diciembre</v>
      </c>
      <c r="I314" s="90" t="str">
        <f t="shared" si="40"/>
        <v>2022-2</v>
      </c>
      <c r="J314" s="5">
        <v>2</v>
      </c>
      <c r="K314" s="5">
        <v>2</v>
      </c>
      <c r="L314" s="15">
        <v>1</v>
      </c>
      <c r="M314" s="15">
        <v>1</v>
      </c>
      <c r="N314" s="5" t="s">
        <v>48</v>
      </c>
      <c r="O314" s="5" t="s">
        <v>48</v>
      </c>
      <c r="P314" s="5">
        <v>0</v>
      </c>
      <c r="Q314" s="5">
        <v>0</v>
      </c>
      <c r="R314" s="5" t="str">
        <f t="shared" si="37"/>
        <v>98-2022-12-31</v>
      </c>
    </row>
    <row r="315" spans="1:18" s="2" customFormat="1" hidden="1" x14ac:dyDescent="0.3">
      <c r="A315" s="5">
        <v>98</v>
      </c>
      <c r="B315" s="5" t="s">
        <v>80</v>
      </c>
      <c r="C315" s="5" t="s">
        <v>79</v>
      </c>
      <c r="D315" s="5" t="s">
        <v>47</v>
      </c>
      <c r="E315" s="5" t="s">
        <v>22</v>
      </c>
      <c r="F315" s="17">
        <v>45107</v>
      </c>
      <c r="G315" s="55">
        <f t="shared" si="38"/>
        <v>2023</v>
      </c>
      <c r="H315" s="55" t="str">
        <f t="shared" si="39"/>
        <v>Junio</v>
      </c>
      <c r="I315" s="90" t="str">
        <f t="shared" si="40"/>
        <v>2023-1</v>
      </c>
      <c r="J315" s="40">
        <v>0</v>
      </c>
      <c r="K315" s="10">
        <v>0</v>
      </c>
      <c r="L315" s="15" t="str">
        <f>IFERROR(IF((K315/J315)&gt;1.3,1.3,K315/J315),"")</f>
        <v/>
      </c>
      <c r="M315" s="15" t="str">
        <f>IFERROR(IF((K315/J315)&gt;K315/J315,1.3,K315/J315),"")</f>
        <v/>
      </c>
      <c r="N315" s="5" t="s">
        <v>48</v>
      </c>
      <c r="O315" s="5" t="s">
        <v>48</v>
      </c>
      <c r="P315" s="16">
        <v>0</v>
      </c>
      <c r="Q315" s="16">
        <v>0</v>
      </c>
      <c r="R315" s="5" t="str">
        <f t="shared" si="37"/>
        <v>98-2023-06-30</v>
      </c>
    </row>
    <row r="316" spans="1:18" s="2" customFormat="1" hidden="1" x14ac:dyDescent="0.3">
      <c r="A316" s="37">
        <v>100</v>
      </c>
      <c r="B316" s="5" t="s">
        <v>81</v>
      </c>
      <c r="C316" s="5" t="s">
        <v>64</v>
      </c>
      <c r="D316" s="5" t="s">
        <v>65</v>
      </c>
      <c r="E316" s="5" t="s">
        <v>22</v>
      </c>
      <c r="F316" s="6">
        <v>45291</v>
      </c>
      <c r="G316" s="55">
        <f t="shared" si="38"/>
        <v>2023</v>
      </c>
      <c r="H316" s="55" t="str">
        <f t="shared" si="39"/>
        <v>Diciembre</v>
      </c>
      <c r="I316" s="90" t="str">
        <f t="shared" si="40"/>
        <v>2023-2</v>
      </c>
      <c r="J316" s="5">
        <v>100</v>
      </c>
      <c r="K316" s="10">
        <v>99</v>
      </c>
      <c r="L316" s="8">
        <f>IFERROR(K316/J316,"")</f>
        <v>0.99</v>
      </c>
      <c r="M316" s="15">
        <f>IFERROR(IF((K316/J316)&gt;K316/J316,1.3,K316/J316),"")</f>
        <v>0.99</v>
      </c>
      <c r="N316" s="5" t="s">
        <v>23</v>
      </c>
      <c r="O316" s="5" t="s">
        <v>23</v>
      </c>
      <c r="P316" s="16">
        <v>0</v>
      </c>
      <c r="Q316" s="16">
        <v>0</v>
      </c>
      <c r="R316" s="5" t="str">
        <f t="shared" si="37"/>
        <v>100-2023-12-31</v>
      </c>
    </row>
    <row r="317" spans="1:18" s="2" customFormat="1" hidden="1" x14ac:dyDescent="0.3">
      <c r="A317" s="25">
        <v>100</v>
      </c>
      <c r="B317" s="5" t="s">
        <v>81</v>
      </c>
      <c r="C317" s="5" t="s">
        <v>64</v>
      </c>
      <c r="D317" s="5" t="s">
        <v>65</v>
      </c>
      <c r="E317" s="5" t="s">
        <v>22</v>
      </c>
      <c r="F317" s="6">
        <v>45657</v>
      </c>
      <c r="G317" s="55">
        <f t="shared" si="38"/>
        <v>2024</v>
      </c>
      <c r="H317" s="55" t="str">
        <f t="shared" si="39"/>
        <v>Diciembre</v>
      </c>
      <c r="I317" s="90" t="str">
        <f t="shared" si="40"/>
        <v>2024-2</v>
      </c>
      <c r="J317" s="5">
        <v>100</v>
      </c>
      <c r="K317" s="10">
        <v>99</v>
      </c>
      <c r="L317" s="15">
        <f>IFERROR(IF((K317/J317)&gt;1.3,1.3,K317/J317),"")</f>
        <v>0.99</v>
      </c>
      <c r="M317" s="15">
        <f>IFERROR(IF((K317/J317)&gt;K317/J317,1.3,K317/J317),"")</f>
        <v>0.99</v>
      </c>
      <c r="N317" s="5" t="s">
        <v>23</v>
      </c>
      <c r="O317" s="5" t="s">
        <v>23</v>
      </c>
      <c r="P317" s="16">
        <v>0</v>
      </c>
      <c r="Q317" s="16">
        <v>0</v>
      </c>
      <c r="R317" s="5" t="str">
        <f t="shared" si="37"/>
        <v>100-2024-12-31</v>
      </c>
    </row>
    <row r="318" spans="1:18" s="2" customFormat="1" hidden="1" x14ac:dyDescent="0.3">
      <c r="A318" s="37">
        <v>104</v>
      </c>
      <c r="B318" s="5" t="s">
        <v>82</v>
      </c>
      <c r="C318" s="5" t="s">
        <v>64</v>
      </c>
      <c r="D318" s="5" t="s">
        <v>65</v>
      </c>
      <c r="E318" s="5" t="s">
        <v>54</v>
      </c>
      <c r="F318" s="6">
        <v>45291</v>
      </c>
      <c r="G318" s="55">
        <f t="shared" si="38"/>
        <v>2023</v>
      </c>
      <c r="H318" s="55" t="str">
        <f t="shared" si="39"/>
        <v>Diciembre</v>
      </c>
      <c r="I318" s="90" t="str">
        <f t="shared" si="40"/>
        <v>2023-2</v>
      </c>
      <c r="J318" s="5">
        <v>2.14</v>
      </c>
      <c r="K318" s="10">
        <v>0.47</v>
      </c>
      <c r="L318" s="8">
        <v>1</v>
      </c>
      <c r="M318" s="8">
        <v>1</v>
      </c>
      <c r="N318" s="5" t="s">
        <v>83</v>
      </c>
      <c r="O318" s="5" t="s">
        <v>83</v>
      </c>
      <c r="P318" s="16">
        <v>2</v>
      </c>
      <c r="Q318" s="16">
        <v>2</v>
      </c>
      <c r="R318" s="5" t="str">
        <f t="shared" si="37"/>
        <v>104-2023-12-31</v>
      </c>
    </row>
    <row r="319" spans="1:18" s="2" customFormat="1" hidden="1" x14ac:dyDescent="0.3">
      <c r="A319" s="25">
        <v>104</v>
      </c>
      <c r="B319" s="5" t="s">
        <v>82</v>
      </c>
      <c r="C319" s="5" t="s">
        <v>64</v>
      </c>
      <c r="D319" s="5" t="s">
        <v>65</v>
      </c>
      <c r="E319" s="5" t="s">
        <v>54</v>
      </c>
      <c r="F319" s="6">
        <v>45657</v>
      </c>
      <c r="G319" s="55">
        <f t="shared" si="38"/>
        <v>2024</v>
      </c>
      <c r="H319" s="55" t="str">
        <f t="shared" si="39"/>
        <v>Diciembre</v>
      </c>
      <c r="I319" s="90" t="str">
        <f t="shared" si="40"/>
        <v>2024-2</v>
      </c>
      <c r="J319" s="5">
        <v>1.2</v>
      </c>
      <c r="K319" s="10">
        <v>0.11</v>
      </c>
      <c r="L319" s="8">
        <v>1</v>
      </c>
      <c r="M319" s="8">
        <v>1</v>
      </c>
      <c r="N319" s="5" t="s">
        <v>83</v>
      </c>
      <c r="O319" s="5" t="s">
        <v>83</v>
      </c>
      <c r="P319" s="16">
        <v>2</v>
      </c>
      <c r="Q319" s="16">
        <v>2</v>
      </c>
      <c r="R319" s="5" t="str">
        <f t="shared" si="37"/>
        <v>104-2024-12-31</v>
      </c>
    </row>
    <row r="320" spans="1:18" s="2" customFormat="1" hidden="1" x14ac:dyDescent="0.3">
      <c r="A320" s="37">
        <v>106</v>
      </c>
      <c r="B320" s="5" t="s">
        <v>84</v>
      </c>
      <c r="C320" s="5" t="s">
        <v>64</v>
      </c>
      <c r="D320" s="5" t="s">
        <v>65</v>
      </c>
      <c r="E320" s="5" t="s">
        <v>54</v>
      </c>
      <c r="F320" s="6">
        <v>45291</v>
      </c>
      <c r="G320" s="55">
        <f t="shared" si="38"/>
        <v>2023</v>
      </c>
      <c r="H320" s="55" t="str">
        <f t="shared" si="39"/>
        <v>Diciembre</v>
      </c>
      <c r="I320" s="90" t="str">
        <f t="shared" si="40"/>
        <v>2023-2</v>
      </c>
      <c r="J320" s="9">
        <v>1.0000000000000001E-5</v>
      </c>
      <c r="K320" s="10">
        <v>1.0000000000000001E-5</v>
      </c>
      <c r="L320" s="15">
        <v>1</v>
      </c>
      <c r="M320" s="8">
        <f>IFERROR(J320/K320,"")</f>
        <v>1</v>
      </c>
      <c r="N320" s="5" t="s">
        <v>48</v>
      </c>
      <c r="O320" s="5" t="s">
        <v>48</v>
      </c>
      <c r="P320" s="16">
        <v>0</v>
      </c>
      <c r="Q320" s="16">
        <v>0</v>
      </c>
      <c r="R320" s="5" t="str">
        <f t="shared" si="37"/>
        <v>106-2023-12-31</v>
      </c>
    </row>
    <row r="321" spans="1:18" hidden="1" x14ac:dyDescent="0.3">
      <c r="A321" s="25">
        <v>106</v>
      </c>
      <c r="B321" s="5" t="s">
        <v>84</v>
      </c>
      <c r="C321" s="5" t="s">
        <v>64</v>
      </c>
      <c r="D321" s="5" t="s">
        <v>65</v>
      </c>
      <c r="E321" s="5" t="s">
        <v>54</v>
      </c>
      <c r="F321" s="6">
        <v>45657</v>
      </c>
      <c r="G321" s="55">
        <f t="shared" si="38"/>
        <v>2024</v>
      </c>
      <c r="H321" s="55" t="str">
        <f t="shared" si="39"/>
        <v>Diciembre</v>
      </c>
      <c r="I321" s="90" t="str">
        <f t="shared" si="40"/>
        <v>2024-2</v>
      </c>
      <c r="J321" s="5">
        <v>0</v>
      </c>
      <c r="K321" s="10">
        <v>0</v>
      </c>
      <c r="L321" s="15">
        <v>1</v>
      </c>
      <c r="M321" s="15">
        <v>1</v>
      </c>
      <c r="N321" s="5" t="s">
        <v>48</v>
      </c>
      <c r="O321" s="5" t="s">
        <v>48</v>
      </c>
      <c r="P321" s="16">
        <v>0</v>
      </c>
      <c r="Q321" s="16">
        <v>0</v>
      </c>
      <c r="R321" s="5" t="str">
        <f t="shared" si="37"/>
        <v>106-2024-12-31</v>
      </c>
    </row>
    <row r="322" spans="1:18" hidden="1" x14ac:dyDescent="0.3">
      <c r="A322" s="5">
        <v>110</v>
      </c>
      <c r="B322" s="5" t="s">
        <v>85</v>
      </c>
      <c r="C322" s="5" t="s">
        <v>86</v>
      </c>
      <c r="D322" s="5" t="s">
        <v>65</v>
      </c>
      <c r="E322" s="5" t="s">
        <v>22</v>
      </c>
      <c r="F322" s="6">
        <v>44865</v>
      </c>
      <c r="G322" s="55">
        <f t="shared" si="38"/>
        <v>2022</v>
      </c>
      <c r="H322" s="55" t="str">
        <f t="shared" si="39"/>
        <v>Octubre</v>
      </c>
      <c r="I322" s="90" t="str">
        <f t="shared" si="40"/>
        <v>2022-2</v>
      </c>
      <c r="J322" s="5">
        <v>80</v>
      </c>
      <c r="K322" s="5">
        <v>73.401915113871596</v>
      </c>
      <c r="L322" s="21">
        <v>0.9175239389233949</v>
      </c>
      <c r="M322" s="15">
        <v>0.9175239389233949</v>
      </c>
      <c r="N322" s="5" t="s">
        <v>23</v>
      </c>
      <c r="O322" s="5" t="s">
        <v>23</v>
      </c>
      <c r="P322" s="5">
        <v>0</v>
      </c>
      <c r="Q322" s="5">
        <v>0</v>
      </c>
      <c r="R322" s="5" t="str">
        <f t="shared" ref="R322:R385" si="43">A322&amp;"-"&amp;YEAR(F322)&amp;"-"&amp;IF(LEN(MONTH(F322))=1,"0"&amp;MONTH(F322),MONTH(F322))&amp;"-"&amp;DAY(F322)</f>
        <v>110-2022-10-31</v>
      </c>
    </row>
    <row r="323" spans="1:18" hidden="1" x14ac:dyDescent="0.3">
      <c r="A323" s="25">
        <v>110</v>
      </c>
      <c r="B323" s="5" t="s">
        <v>85</v>
      </c>
      <c r="C323" s="5" t="s">
        <v>86</v>
      </c>
      <c r="D323" s="5" t="s">
        <v>65</v>
      </c>
      <c r="E323" s="5" t="s">
        <v>22</v>
      </c>
      <c r="F323" s="6">
        <v>45230</v>
      </c>
      <c r="G323" s="55">
        <f t="shared" ref="G323:G386" si="44">YEAR(F323)</f>
        <v>2023</v>
      </c>
      <c r="H323" s="55" t="str">
        <f t="shared" ref="H323:H386" si="45">PROPER(TEXT(F323,"mmmm"))</f>
        <v>Octubre</v>
      </c>
      <c r="I323" s="90" t="str">
        <f t="shared" ref="I323:I386" si="46">IF(OR(H323="Enero",H323="Febrero",H323="Marzo",H323="Abril",H323="Mayo",H323="Junio"),G323&amp;"-1",IF(OR(H323="Julio",H323="Agosto",H323="Septiembre",H323="Octubre",H323="Noviembre",H323="Diciembre"),G323&amp;"-2"))</f>
        <v>2023-2</v>
      </c>
      <c r="J323" s="5">
        <v>80</v>
      </c>
      <c r="K323" s="10">
        <v>78</v>
      </c>
      <c r="L323" s="8">
        <f>IFERROR(K323/J323,"")</f>
        <v>0.97499999999999998</v>
      </c>
      <c r="M323" s="15">
        <f>IFERROR(IF((K323/J323)&gt;K323/J323,1.3,K323/J323),"")</f>
        <v>0.97499999999999998</v>
      </c>
      <c r="N323" s="5" t="s">
        <v>23</v>
      </c>
      <c r="O323" s="5" t="s">
        <v>23</v>
      </c>
      <c r="P323" s="16">
        <v>0</v>
      </c>
      <c r="Q323" s="16">
        <v>0</v>
      </c>
      <c r="R323" s="5" t="str">
        <f t="shared" si="43"/>
        <v>110-2023-10-31</v>
      </c>
    </row>
    <row r="324" spans="1:18" hidden="1" x14ac:dyDescent="0.3">
      <c r="A324" s="5">
        <v>110</v>
      </c>
      <c r="B324" s="5" t="s">
        <v>85</v>
      </c>
      <c r="C324" s="5" t="s">
        <v>86</v>
      </c>
      <c r="D324" s="5" t="s">
        <v>65</v>
      </c>
      <c r="E324" s="5" t="s">
        <v>22</v>
      </c>
      <c r="F324" s="6">
        <v>45291</v>
      </c>
      <c r="G324" s="55">
        <f t="shared" si="44"/>
        <v>2023</v>
      </c>
      <c r="H324" s="55" t="str">
        <f t="shared" si="45"/>
        <v>Diciembre</v>
      </c>
      <c r="I324" s="90" t="str">
        <f t="shared" si="46"/>
        <v>2023-2</v>
      </c>
      <c r="J324" s="5">
        <v>80</v>
      </c>
      <c r="K324" s="5">
        <v>78</v>
      </c>
      <c r="L324" s="15">
        <v>0.97499999999999998</v>
      </c>
      <c r="M324" s="15">
        <v>0.97499999999999998</v>
      </c>
      <c r="N324" s="5" t="s">
        <v>23</v>
      </c>
      <c r="O324" s="5" t="s">
        <v>23</v>
      </c>
      <c r="P324" s="5">
        <v>0</v>
      </c>
      <c r="Q324" s="5">
        <v>0</v>
      </c>
      <c r="R324" s="5" t="str">
        <f t="shared" si="43"/>
        <v>110-2023-12-31</v>
      </c>
    </row>
    <row r="325" spans="1:18" hidden="1" x14ac:dyDescent="0.3">
      <c r="A325" s="25">
        <v>111</v>
      </c>
      <c r="B325" s="5" t="s">
        <v>85</v>
      </c>
      <c r="C325" s="5" t="s">
        <v>50</v>
      </c>
      <c r="D325" s="5" t="s">
        <v>52</v>
      </c>
      <c r="E325" s="5" t="s">
        <v>22</v>
      </c>
      <c r="F325" s="6">
        <v>45016</v>
      </c>
      <c r="G325" s="55">
        <f t="shared" si="44"/>
        <v>2023</v>
      </c>
      <c r="H325" s="55" t="str">
        <f t="shared" si="45"/>
        <v>Marzo</v>
      </c>
      <c r="I325" s="90" t="str">
        <f t="shared" si="46"/>
        <v>2023-1</v>
      </c>
      <c r="J325" s="5">
        <v>80</v>
      </c>
      <c r="K325" s="10">
        <v>87</v>
      </c>
      <c r="L325" s="8">
        <f>IFERROR(K325/J325,"")</f>
        <v>1.0874999999999999</v>
      </c>
      <c r="M325" s="15">
        <f>IFERROR(IF((K325/J325)&gt;K325/J325,1.3,K325/J325),"")</f>
        <v>1.0874999999999999</v>
      </c>
      <c r="N325" s="5" t="s">
        <v>23</v>
      </c>
      <c r="O325" s="5" t="s">
        <v>23</v>
      </c>
      <c r="P325" s="16">
        <v>0</v>
      </c>
      <c r="Q325" s="16">
        <v>0</v>
      </c>
      <c r="R325" s="5" t="str">
        <f t="shared" si="43"/>
        <v>111-2023-03-31</v>
      </c>
    </row>
    <row r="326" spans="1:18" hidden="1" x14ac:dyDescent="0.3">
      <c r="A326" s="25">
        <v>111</v>
      </c>
      <c r="B326" s="5" t="s">
        <v>85</v>
      </c>
      <c r="C326" s="5" t="s">
        <v>50</v>
      </c>
      <c r="D326" s="5" t="s">
        <v>52</v>
      </c>
      <c r="E326" s="5" t="s">
        <v>22</v>
      </c>
      <c r="F326" s="6">
        <v>45107</v>
      </c>
      <c r="G326" s="55">
        <f t="shared" si="44"/>
        <v>2023</v>
      </c>
      <c r="H326" s="55" t="str">
        <f t="shared" si="45"/>
        <v>Junio</v>
      </c>
      <c r="I326" s="90" t="str">
        <f t="shared" si="46"/>
        <v>2023-1</v>
      </c>
      <c r="J326" s="5">
        <v>80</v>
      </c>
      <c r="K326" s="10">
        <v>90</v>
      </c>
      <c r="L326" s="8">
        <f>IFERROR(K326/J326,"")</f>
        <v>1.125</v>
      </c>
      <c r="M326" s="15">
        <f>IFERROR(IF((K326/J326)&gt;K326/J326,1.3,K326/J326),"")</f>
        <v>1.125</v>
      </c>
      <c r="N326" s="5" t="s">
        <v>23</v>
      </c>
      <c r="O326" s="5" t="s">
        <v>23</v>
      </c>
      <c r="P326" s="16">
        <v>0</v>
      </c>
      <c r="Q326" s="16">
        <v>0</v>
      </c>
      <c r="R326" s="5" t="str">
        <f t="shared" si="43"/>
        <v>111-2023-06-30</v>
      </c>
    </row>
    <row r="327" spans="1:18" hidden="1" x14ac:dyDescent="0.3">
      <c r="A327" s="41">
        <v>111</v>
      </c>
      <c r="B327" s="5" t="s">
        <v>85</v>
      </c>
      <c r="C327" s="5" t="s">
        <v>50</v>
      </c>
      <c r="D327" s="5" t="s">
        <v>52</v>
      </c>
      <c r="E327" s="5" t="s">
        <v>22</v>
      </c>
      <c r="F327" s="6">
        <v>45199</v>
      </c>
      <c r="G327" s="55">
        <f t="shared" si="44"/>
        <v>2023</v>
      </c>
      <c r="H327" s="55" t="str">
        <f t="shared" si="45"/>
        <v>Septiembre</v>
      </c>
      <c r="I327" s="90" t="str">
        <f t="shared" si="46"/>
        <v>2023-2</v>
      </c>
      <c r="J327" s="5">
        <v>80</v>
      </c>
      <c r="K327" s="10">
        <v>93</v>
      </c>
      <c r="L327" s="8">
        <f>IFERROR(K327/J327,"")</f>
        <v>1.1625000000000001</v>
      </c>
      <c r="M327" s="15">
        <f>IFERROR(IF((K327/J327)&gt;K327/J327,1.3,K327/J327),"")</f>
        <v>1.1625000000000001</v>
      </c>
      <c r="N327" s="5" t="s">
        <v>23</v>
      </c>
      <c r="O327" s="5" t="s">
        <v>23</v>
      </c>
      <c r="P327" s="16">
        <v>0</v>
      </c>
      <c r="Q327" s="16">
        <v>0</v>
      </c>
      <c r="R327" s="5" t="str">
        <f t="shared" si="43"/>
        <v>111-2023-09-30</v>
      </c>
    </row>
    <row r="328" spans="1:18" hidden="1" x14ac:dyDescent="0.3">
      <c r="A328" s="37">
        <v>111</v>
      </c>
      <c r="B328" s="5" t="s">
        <v>85</v>
      </c>
      <c r="C328" s="5" t="s">
        <v>50</v>
      </c>
      <c r="D328" s="5" t="s">
        <v>52</v>
      </c>
      <c r="E328" s="5" t="s">
        <v>22</v>
      </c>
      <c r="F328" s="6">
        <v>45291</v>
      </c>
      <c r="G328" s="55">
        <f t="shared" si="44"/>
        <v>2023</v>
      </c>
      <c r="H328" s="55" t="str">
        <f t="shared" si="45"/>
        <v>Diciembre</v>
      </c>
      <c r="I328" s="90" t="str">
        <f t="shared" si="46"/>
        <v>2023-2</v>
      </c>
      <c r="J328" s="5">
        <v>80</v>
      </c>
      <c r="K328" s="10">
        <v>96</v>
      </c>
      <c r="L328" s="8">
        <f>IFERROR(K328/J328,"")</f>
        <v>1.2</v>
      </c>
      <c r="M328" s="15">
        <f>IFERROR(IF((K328/J328)&gt;K328/J328,1.3,K328/J328),"")</f>
        <v>1.2</v>
      </c>
      <c r="N328" s="5" t="s">
        <v>23</v>
      </c>
      <c r="O328" s="5" t="s">
        <v>23</v>
      </c>
      <c r="P328" s="16">
        <v>0</v>
      </c>
      <c r="Q328" s="16">
        <v>0</v>
      </c>
      <c r="R328" s="5" t="str">
        <f t="shared" si="43"/>
        <v>111-2023-12-31</v>
      </c>
    </row>
    <row r="329" spans="1:18" hidden="1" x14ac:dyDescent="0.3">
      <c r="A329" s="25">
        <v>111</v>
      </c>
      <c r="B329" s="5" t="s">
        <v>85</v>
      </c>
      <c r="C329" s="5" t="s">
        <v>50</v>
      </c>
      <c r="D329" s="5" t="s">
        <v>52</v>
      </c>
      <c r="E329" s="5" t="s">
        <v>22</v>
      </c>
      <c r="F329" s="6">
        <v>45382</v>
      </c>
      <c r="G329" s="55">
        <f t="shared" si="44"/>
        <v>2024</v>
      </c>
      <c r="H329" s="55" t="str">
        <f t="shared" si="45"/>
        <v>Marzo</v>
      </c>
      <c r="I329" s="90" t="str">
        <f t="shared" si="46"/>
        <v>2024-1</v>
      </c>
      <c r="J329" s="5">
        <v>80</v>
      </c>
      <c r="K329" s="10">
        <v>94</v>
      </c>
      <c r="L329" s="15">
        <f>IFERROR(IF((K329/J329)&gt;1.3,1.3,K329/J329),"")</f>
        <v>1.175</v>
      </c>
      <c r="M329" s="15">
        <f>IFERROR(IF((K329/J329)&gt;K329/J329,1.3,K329/J329),"")</f>
        <v>1.175</v>
      </c>
      <c r="N329" s="5" t="s">
        <v>23</v>
      </c>
      <c r="O329" s="5" t="s">
        <v>23</v>
      </c>
      <c r="P329" s="16">
        <v>0</v>
      </c>
      <c r="Q329" s="16">
        <v>0</v>
      </c>
      <c r="R329" s="5" t="str">
        <f t="shared" si="43"/>
        <v>111-2024-03-31</v>
      </c>
    </row>
    <row r="330" spans="1:18" hidden="1" x14ac:dyDescent="0.3">
      <c r="A330" s="5">
        <v>111</v>
      </c>
      <c r="B330" s="5" t="s">
        <v>85</v>
      </c>
      <c r="C330" s="5" t="s">
        <v>50</v>
      </c>
      <c r="D330" s="5" t="s">
        <v>52</v>
      </c>
      <c r="E330" s="5" t="s">
        <v>22</v>
      </c>
      <c r="F330" s="6">
        <v>45473</v>
      </c>
      <c r="G330" s="55">
        <f t="shared" si="44"/>
        <v>2024</v>
      </c>
      <c r="H330" s="55" t="str">
        <f t="shared" si="45"/>
        <v>Junio</v>
      </c>
      <c r="I330" s="90" t="str">
        <f t="shared" si="46"/>
        <v>2024-1</v>
      </c>
      <c r="J330" s="5">
        <v>80</v>
      </c>
      <c r="K330" s="5">
        <v>98</v>
      </c>
      <c r="L330" s="15">
        <v>1</v>
      </c>
      <c r="M330" s="15">
        <v>1.2250000000000001</v>
      </c>
      <c r="N330" s="5" t="s">
        <v>23</v>
      </c>
      <c r="O330" s="5" t="s">
        <v>23</v>
      </c>
      <c r="P330" s="5">
        <v>0</v>
      </c>
      <c r="Q330" s="5">
        <v>0</v>
      </c>
      <c r="R330" s="5" t="str">
        <f t="shared" si="43"/>
        <v>111-2024-06-30</v>
      </c>
    </row>
    <row r="331" spans="1:18" hidden="1" x14ac:dyDescent="0.3">
      <c r="A331" s="25">
        <v>111</v>
      </c>
      <c r="B331" s="5" t="s">
        <v>85</v>
      </c>
      <c r="C331" s="5" t="s">
        <v>50</v>
      </c>
      <c r="D331" s="5" t="s">
        <v>52</v>
      </c>
      <c r="E331" s="5" t="s">
        <v>22</v>
      </c>
      <c r="F331" s="6">
        <v>45565</v>
      </c>
      <c r="G331" s="55">
        <f t="shared" si="44"/>
        <v>2024</v>
      </c>
      <c r="H331" s="55" t="str">
        <f t="shared" si="45"/>
        <v>Septiembre</v>
      </c>
      <c r="I331" s="90" t="str">
        <f t="shared" si="46"/>
        <v>2024-2</v>
      </c>
      <c r="J331" s="5">
        <v>80</v>
      </c>
      <c r="K331" s="10">
        <v>86.7</v>
      </c>
      <c r="L331" s="15">
        <f>IFERROR(IF((K331/J331)&gt;1.3,1.3,K331/J331),"")</f>
        <v>1.08375</v>
      </c>
      <c r="M331" s="15">
        <f>IFERROR(IF((K331/J331)&gt;K331/J331,1.3,K331/J331),"")</f>
        <v>1.08375</v>
      </c>
      <c r="N331" s="5" t="s">
        <v>23</v>
      </c>
      <c r="O331" s="5" t="s">
        <v>23</v>
      </c>
      <c r="P331" s="16">
        <v>0</v>
      </c>
      <c r="Q331" s="16">
        <v>0</v>
      </c>
      <c r="R331" s="5" t="str">
        <f t="shared" si="43"/>
        <v>111-2024-09-30</v>
      </c>
    </row>
    <row r="332" spans="1:18" hidden="1" x14ac:dyDescent="0.3">
      <c r="A332" s="25">
        <v>111</v>
      </c>
      <c r="B332" s="5" t="s">
        <v>85</v>
      </c>
      <c r="C332" s="5" t="s">
        <v>50</v>
      </c>
      <c r="D332" s="5" t="s">
        <v>52</v>
      </c>
      <c r="E332" s="5" t="s">
        <v>22</v>
      </c>
      <c r="F332" s="6">
        <v>45657</v>
      </c>
      <c r="G332" s="55">
        <f t="shared" si="44"/>
        <v>2024</v>
      </c>
      <c r="H332" s="55" t="str">
        <f t="shared" si="45"/>
        <v>Diciembre</v>
      </c>
      <c r="I332" s="90" t="str">
        <f t="shared" si="46"/>
        <v>2024-2</v>
      </c>
      <c r="J332" s="5">
        <v>80</v>
      </c>
      <c r="K332" s="10">
        <v>92</v>
      </c>
      <c r="L332" s="15">
        <f>IFERROR(IF((K332/J332)&gt;1.3,1.3,K332/J332),"")</f>
        <v>1.1499999999999999</v>
      </c>
      <c r="M332" s="15">
        <f>IFERROR(IF((K332/J332)&gt;K332/J332,1.3,K332/J332),"")</f>
        <v>1.1499999999999999</v>
      </c>
      <c r="N332" s="5" t="s">
        <v>23</v>
      </c>
      <c r="O332" s="5" t="s">
        <v>23</v>
      </c>
      <c r="P332" s="16">
        <v>0</v>
      </c>
      <c r="Q332" s="16">
        <v>0</v>
      </c>
      <c r="R332" s="5" t="str">
        <f t="shared" si="43"/>
        <v>111-2024-12-31</v>
      </c>
    </row>
    <row r="333" spans="1:18" hidden="1" x14ac:dyDescent="0.3">
      <c r="A333" s="5">
        <v>112</v>
      </c>
      <c r="B333" s="5" t="s">
        <v>85</v>
      </c>
      <c r="C333" s="5" t="s">
        <v>87</v>
      </c>
      <c r="D333" s="5" t="s">
        <v>65</v>
      </c>
      <c r="E333" s="5" t="s">
        <v>22</v>
      </c>
      <c r="F333" s="6">
        <v>44865</v>
      </c>
      <c r="G333" s="55">
        <f t="shared" si="44"/>
        <v>2022</v>
      </c>
      <c r="H333" s="55" t="str">
        <f t="shared" si="45"/>
        <v>Octubre</v>
      </c>
      <c r="I333" s="90" t="str">
        <f t="shared" si="46"/>
        <v>2022-2</v>
      </c>
      <c r="J333" s="5">
        <v>80</v>
      </c>
      <c r="K333" s="5">
        <v>74.166215125198292</v>
      </c>
      <c r="L333" s="21">
        <v>0.92707768906497867</v>
      </c>
      <c r="M333" s="15">
        <v>0.92707768906497867</v>
      </c>
      <c r="N333" s="5" t="s">
        <v>23</v>
      </c>
      <c r="O333" s="5" t="s">
        <v>23</v>
      </c>
      <c r="P333" s="5">
        <v>0</v>
      </c>
      <c r="Q333" s="5">
        <v>0</v>
      </c>
      <c r="R333" s="5" t="str">
        <f t="shared" si="43"/>
        <v>112-2022-10-31</v>
      </c>
    </row>
    <row r="334" spans="1:18" hidden="1" x14ac:dyDescent="0.3">
      <c r="A334" s="25">
        <v>112</v>
      </c>
      <c r="B334" s="5" t="s">
        <v>85</v>
      </c>
      <c r="C334" s="5" t="s">
        <v>87</v>
      </c>
      <c r="D334" s="5" t="s">
        <v>65</v>
      </c>
      <c r="E334" s="5" t="s">
        <v>22</v>
      </c>
      <c r="F334" s="6">
        <v>45230</v>
      </c>
      <c r="G334" s="55">
        <f t="shared" si="44"/>
        <v>2023</v>
      </c>
      <c r="H334" s="55" t="str">
        <f t="shared" si="45"/>
        <v>Octubre</v>
      </c>
      <c r="I334" s="90" t="str">
        <f t="shared" si="46"/>
        <v>2023-2</v>
      </c>
      <c r="J334" s="5">
        <v>80</v>
      </c>
      <c r="K334" s="5">
        <v>89.603847284377991</v>
      </c>
      <c r="L334" s="8">
        <f>IFERROR(K334/J334,"")</f>
        <v>1.1200480910547248</v>
      </c>
      <c r="M334" s="15">
        <f>IFERROR(IF((K334/J334)&gt;K334/J334,1.3,K334/J334),"")</f>
        <v>1.1200480910547248</v>
      </c>
      <c r="N334" s="5" t="s">
        <v>23</v>
      </c>
      <c r="O334" s="5" t="s">
        <v>23</v>
      </c>
      <c r="P334" s="16">
        <v>0</v>
      </c>
      <c r="Q334" s="16">
        <v>0</v>
      </c>
      <c r="R334" s="5" t="str">
        <f t="shared" si="43"/>
        <v>112-2023-10-31</v>
      </c>
    </row>
    <row r="335" spans="1:18" hidden="1" x14ac:dyDescent="0.3">
      <c r="A335" s="25">
        <v>112</v>
      </c>
      <c r="B335" s="5" t="s">
        <v>85</v>
      </c>
      <c r="C335" s="5" t="s">
        <v>87</v>
      </c>
      <c r="D335" s="5" t="s">
        <v>65</v>
      </c>
      <c r="E335" s="5" t="s">
        <v>22</v>
      </c>
      <c r="F335" s="6">
        <v>45596</v>
      </c>
      <c r="G335" s="55">
        <f t="shared" si="44"/>
        <v>2024</v>
      </c>
      <c r="H335" s="55" t="str">
        <f t="shared" si="45"/>
        <v>Octubre</v>
      </c>
      <c r="I335" s="90" t="str">
        <f t="shared" si="46"/>
        <v>2024-2</v>
      </c>
      <c r="J335" s="5">
        <v>80</v>
      </c>
      <c r="K335" s="10">
        <v>90</v>
      </c>
      <c r="L335" s="15">
        <f>IFERROR(IF((K335/J335)&gt;1.3,1.3,K335/J335),"")</f>
        <v>1.125</v>
      </c>
      <c r="M335" s="15">
        <f>IFERROR(IF((K335/J335)&gt;K335/J335,1.3,K335/J335),"")</f>
        <v>1.125</v>
      </c>
      <c r="N335" s="5" t="s">
        <v>23</v>
      </c>
      <c r="O335" s="5" t="s">
        <v>23</v>
      </c>
      <c r="P335" s="16">
        <v>0</v>
      </c>
      <c r="Q335" s="16">
        <v>0</v>
      </c>
      <c r="R335" s="5" t="str">
        <f t="shared" si="43"/>
        <v>112-2024-10-31</v>
      </c>
    </row>
    <row r="336" spans="1:18" hidden="1" x14ac:dyDescent="0.3">
      <c r="A336" s="5">
        <v>113</v>
      </c>
      <c r="B336" s="5" t="s">
        <v>85</v>
      </c>
      <c r="C336" s="5" t="s">
        <v>88</v>
      </c>
      <c r="D336" s="5" t="s">
        <v>65</v>
      </c>
      <c r="E336" s="5" t="s">
        <v>22</v>
      </c>
      <c r="F336" s="6">
        <v>44865</v>
      </c>
      <c r="G336" s="55">
        <f t="shared" si="44"/>
        <v>2022</v>
      </c>
      <c r="H336" s="55" t="str">
        <f t="shared" si="45"/>
        <v>Octubre</v>
      </c>
      <c r="I336" s="90" t="str">
        <f t="shared" si="46"/>
        <v>2022-2</v>
      </c>
      <c r="J336" s="5">
        <v>80</v>
      </c>
      <c r="K336" s="5">
        <v>76.616718813056906</v>
      </c>
      <c r="L336" s="21">
        <v>0.95770898516321135</v>
      </c>
      <c r="M336" s="15">
        <v>0.95770898516321135</v>
      </c>
      <c r="N336" s="5" t="s">
        <v>23</v>
      </c>
      <c r="O336" s="5" t="s">
        <v>23</v>
      </c>
      <c r="P336" s="5">
        <v>0</v>
      </c>
      <c r="Q336" s="5">
        <v>0</v>
      </c>
      <c r="R336" s="5" t="str">
        <f t="shared" si="43"/>
        <v>113-2022-10-31</v>
      </c>
    </row>
    <row r="337" spans="1:18" hidden="1" x14ac:dyDescent="0.3">
      <c r="A337" s="5">
        <v>113</v>
      </c>
      <c r="B337" s="5" t="s">
        <v>85</v>
      </c>
      <c r="C337" s="5" t="s">
        <v>88</v>
      </c>
      <c r="D337" s="5" t="s">
        <v>65</v>
      </c>
      <c r="E337" s="5" t="s">
        <v>22</v>
      </c>
      <c r="F337" s="6">
        <v>45230</v>
      </c>
      <c r="G337" s="55">
        <f t="shared" si="44"/>
        <v>2023</v>
      </c>
      <c r="H337" s="55" t="str">
        <f t="shared" si="45"/>
        <v>Octubre</v>
      </c>
      <c r="I337" s="90" t="str">
        <f t="shared" si="46"/>
        <v>2023-2</v>
      </c>
      <c r="J337" s="5">
        <v>80</v>
      </c>
      <c r="K337" s="5">
        <v>88.101513502306503</v>
      </c>
      <c r="L337" s="15">
        <v>1.1012689187788309</v>
      </c>
      <c r="M337" s="15">
        <v>1.1012689187788309</v>
      </c>
      <c r="N337" s="5" t="s">
        <v>23</v>
      </c>
      <c r="O337" s="5" t="s">
        <v>23</v>
      </c>
      <c r="P337" s="5">
        <v>0</v>
      </c>
      <c r="Q337" s="5">
        <v>0</v>
      </c>
      <c r="R337" s="5" t="str">
        <f t="shared" si="43"/>
        <v>113-2023-10-31</v>
      </c>
    </row>
    <row r="338" spans="1:18" hidden="1" x14ac:dyDescent="0.3">
      <c r="A338" s="25">
        <v>113</v>
      </c>
      <c r="B338" s="5" t="s">
        <v>85</v>
      </c>
      <c r="C338" s="5" t="s">
        <v>25</v>
      </c>
      <c r="D338" s="5" t="s">
        <v>65</v>
      </c>
      <c r="E338" s="5" t="s">
        <v>22</v>
      </c>
      <c r="F338" s="6">
        <v>45596</v>
      </c>
      <c r="G338" s="55">
        <f t="shared" si="44"/>
        <v>2024</v>
      </c>
      <c r="H338" s="55" t="str">
        <f t="shared" si="45"/>
        <v>Octubre</v>
      </c>
      <c r="I338" s="90" t="str">
        <f t="shared" si="46"/>
        <v>2024-2</v>
      </c>
      <c r="J338" s="5">
        <v>80</v>
      </c>
      <c r="K338" s="10">
        <v>88</v>
      </c>
      <c r="L338" s="15">
        <f>IFERROR(IF((K338/J338)&gt;1.3,1.3,K338/J338),"")</f>
        <v>1.1000000000000001</v>
      </c>
      <c r="M338" s="15">
        <f>IFERROR(IF((K338/J338)&gt;K338/J338,1.3,K338/J338),"")</f>
        <v>1.1000000000000001</v>
      </c>
      <c r="N338" s="5" t="s">
        <v>23</v>
      </c>
      <c r="O338" s="5" t="s">
        <v>23</v>
      </c>
      <c r="P338" s="16">
        <v>0</v>
      </c>
      <c r="Q338" s="16">
        <v>0</v>
      </c>
      <c r="R338" s="5" t="str">
        <f t="shared" si="43"/>
        <v>113-2024-10-31</v>
      </c>
    </row>
    <row r="339" spans="1:18" hidden="1" x14ac:dyDescent="0.3">
      <c r="A339" s="5">
        <v>114</v>
      </c>
      <c r="B339" s="5" t="s">
        <v>85</v>
      </c>
      <c r="C339" s="5" t="s">
        <v>34</v>
      </c>
      <c r="D339" s="5" t="s">
        <v>65</v>
      </c>
      <c r="E339" s="5" t="s">
        <v>22</v>
      </c>
      <c r="F339" s="6">
        <v>44865</v>
      </c>
      <c r="G339" s="55">
        <f t="shared" si="44"/>
        <v>2022</v>
      </c>
      <c r="H339" s="55" t="str">
        <f t="shared" si="45"/>
        <v>Octubre</v>
      </c>
      <c r="I339" s="90" t="str">
        <f t="shared" si="46"/>
        <v>2022-2</v>
      </c>
      <c r="J339" s="5">
        <v>80</v>
      </c>
      <c r="K339" s="5">
        <v>79.427055947965997</v>
      </c>
      <c r="L339" s="21">
        <v>0.99283819934957496</v>
      </c>
      <c r="M339" s="15">
        <v>0.99283819934957496</v>
      </c>
      <c r="N339" s="5" t="s">
        <v>23</v>
      </c>
      <c r="O339" s="5" t="s">
        <v>23</v>
      </c>
      <c r="P339" s="5">
        <v>0</v>
      </c>
      <c r="Q339" s="5">
        <v>0</v>
      </c>
      <c r="R339" s="5" t="str">
        <f t="shared" si="43"/>
        <v>114-2022-10-31</v>
      </c>
    </row>
    <row r="340" spans="1:18" hidden="1" x14ac:dyDescent="0.3">
      <c r="A340" s="25">
        <v>114</v>
      </c>
      <c r="B340" s="5" t="s">
        <v>85</v>
      </c>
      <c r="C340" s="5" t="s">
        <v>34</v>
      </c>
      <c r="D340" s="5" t="s">
        <v>65</v>
      </c>
      <c r="E340" s="5" t="s">
        <v>22</v>
      </c>
      <c r="F340" s="6">
        <v>45230</v>
      </c>
      <c r="G340" s="55">
        <f t="shared" si="44"/>
        <v>2023</v>
      </c>
      <c r="H340" s="55" t="str">
        <f t="shared" si="45"/>
        <v>Octubre</v>
      </c>
      <c r="I340" s="90" t="str">
        <f t="shared" si="46"/>
        <v>2023-2</v>
      </c>
      <c r="J340" s="5">
        <v>80</v>
      </c>
      <c r="K340" s="10">
        <v>86.209232514990404</v>
      </c>
      <c r="L340" s="8">
        <f>IFERROR(K340/J340,"")</f>
        <v>1.07761540643738</v>
      </c>
      <c r="M340" s="15">
        <f>IFERROR(IF((K340/J340)&gt;K340/J340,1.3,K340/J340),"")</f>
        <v>1.07761540643738</v>
      </c>
      <c r="N340" s="5" t="s">
        <v>23</v>
      </c>
      <c r="O340" s="5" t="s">
        <v>23</v>
      </c>
      <c r="P340" s="16">
        <v>0</v>
      </c>
      <c r="Q340" s="16">
        <v>0</v>
      </c>
      <c r="R340" s="5" t="str">
        <f t="shared" si="43"/>
        <v>114-2023-10-31</v>
      </c>
    </row>
    <row r="341" spans="1:18" hidden="1" x14ac:dyDescent="0.3">
      <c r="A341" s="25">
        <v>114</v>
      </c>
      <c r="B341" s="5" t="s">
        <v>85</v>
      </c>
      <c r="C341" s="5" t="s">
        <v>34</v>
      </c>
      <c r="D341" s="5" t="s">
        <v>65</v>
      </c>
      <c r="E341" s="5" t="s">
        <v>22</v>
      </c>
      <c r="F341" s="6">
        <v>45596</v>
      </c>
      <c r="G341" s="55">
        <f t="shared" si="44"/>
        <v>2024</v>
      </c>
      <c r="H341" s="55" t="str">
        <f t="shared" si="45"/>
        <v>Octubre</v>
      </c>
      <c r="I341" s="90" t="str">
        <f t="shared" si="46"/>
        <v>2024-2</v>
      </c>
      <c r="J341" s="5">
        <v>80</v>
      </c>
      <c r="K341" s="10">
        <v>81</v>
      </c>
      <c r="L341" s="15">
        <f>IFERROR(IF((K341/J341)&gt;1.3,1.3,K341/J341),"")</f>
        <v>1.0125</v>
      </c>
      <c r="M341" s="15">
        <f>IFERROR(IF((K341/J341)&gt;K341/J341,1.3,K341/J341),"")</f>
        <v>1.0125</v>
      </c>
      <c r="N341" s="5" t="s">
        <v>23</v>
      </c>
      <c r="O341" s="5" t="s">
        <v>23</v>
      </c>
      <c r="P341" s="16">
        <v>0</v>
      </c>
      <c r="Q341" s="16">
        <v>0</v>
      </c>
      <c r="R341" s="5" t="str">
        <f t="shared" si="43"/>
        <v>114-2024-10-31</v>
      </c>
    </row>
    <row r="342" spans="1:18" hidden="1" x14ac:dyDescent="0.3">
      <c r="A342" s="37">
        <v>115</v>
      </c>
      <c r="B342" s="5" t="s">
        <v>85</v>
      </c>
      <c r="C342" s="5" t="s">
        <v>89</v>
      </c>
      <c r="D342" s="5" t="s">
        <v>65</v>
      </c>
      <c r="E342" s="5" t="s">
        <v>22</v>
      </c>
      <c r="F342" s="6">
        <v>45230</v>
      </c>
      <c r="G342" s="55">
        <f t="shared" si="44"/>
        <v>2023</v>
      </c>
      <c r="H342" s="55" t="str">
        <f t="shared" si="45"/>
        <v>Octubre</v>
      </c>
      <c r="I342" s="90" t="str">
        <f t="shared" si="46"/>
        <v>2023-2</v>
      </c>
      <c r="J342" s="5">
        <v>80</v>
      </c>
      <c r="K342" s="10">
        <v>90.789405483854196</v>
      </c>
      <c r="L342" s="8">
        <f>IFERROR(K342/J342,"")</f>
        <v>1.1348675685481775</v>
      </c>
      <c r="M342" s="15">
        <f>IFERROR(IF((K342/J342)&gt;K342/J342,1.3,K342/J342),"")</f>
        <v>1.1348675685481775</v>
      </c>
      <c r="N342" s="5" t="s">
        <v>23</v>
      </c>
      <c r="O342" s="5" t="s">
        <v>23</v>
      </c>
      <c r="P342" s="16">
        <v>0</v>
      </c>
      <c r="Q342" s="16">
        <v>0</v>
      </c>
      <c r="R342" s="5" t="str">
        <f t="shared" si="43"/>
        <v>115-2023-10-31</v>
      </c>
    </row>
    <row r="343" spans="1:18" hidden="1" x14ac:dyDescent="0.3">
      <c r="A343" s="5">
        <v>115</v>
      </c>
      <c r="B343" s="5" t="s">
        <v>85</v>
      </c>
      <c r="C343" s="5" t="s">
        <v>64</v>
      </c>
      <c r="D343" s="5" t="s">
        <v>65</v>
      </c>
      <c r="E343" s="5" t="s">
        <v>22</v>
      </c>
      <c r="F343" s="6">
        <v>45291</v>
      </c>
      <c r="G343" s="55">
        <f t="shared" si="44"/>
        <v>2023</v>
      </c>
      <c r="H343" s="55" t="str">
        <f t="shared" si="45"/>
        <v>Diciembre</v>
      </c>
      <c r="I343" s="90" t="str">
        <f t="shared" si="46"/>
        <v>2023-2</v>
      </c>
      <c r="J343" s="5">
        <v>80</v>
      </c>
      <c r="K343" s="5">
        <v>90.789405483854196</v>
      </c>
      <c r="L343" s="15">
        <v>1</v>
      </c>
      <c r="M343" s="15">
        <v>1.1348675685481771</v>
      </c>
      <c r="N343" s="5" t="s">
        <v>23</v>
      </c>
      <c r="O343" s="5" t="s">
        <v>23</v>
      </c>
      <c r="P343" s="5">
        <v>0</v>
      </c>
      <c r="Q343" s="5">
        <v>0</v>
      </c>
      <c r="R343" s="5" t="str">
        <f t="shared" si="43"/>
        <v>115-2023-12-31</v>
      </c>
    </row>
    <row r="344" spans="1:18" hidden="1" x14ac:dyDescent="0.3">
      <c r="A344" s="25">
        <v>116</v>
      </c>
      <c r="B344" s="5" t="s">
        <v>85</v>
      </c>
      <c r="C344" s="5" t="s">
        <v>60</v>
      </c>
      <c r="D344" s="5" t="s">
        <v>61</v>
      </c>
      <c r="E344" s="5" t="s">
        <v>22</v>
      </c>
      <c r="F344" s="17">
        <v>45046</v>
      </c>
      <c r="G344" s="55">
        <f t="shared" si="44"/>
        <v>2023</v>
      </c>
      <c r="H344" s="55" t="str">
        <f t="shared" si="45"/>
        <v>Abril</v>
      </c>
      <c r="I344" s="90" t="str">
        <f t="shared" si="46"/>
        <v>2023-1</v>
      </c>
      <c r="J344" s="5">
        <v>80</v>
      </c>
      <c r="K344" s="10">
        <v>83</v>
      </c>
      <c r="L344" s="8">
        <f>IFERROR(K344/J344,"")</f>
        <v>1.0375000000000001</v>
      </c>
      <c r="M344" s="15">
        <f t="shared" ref="M344:M349" si="47">IFERROR(IF((K344/J344)&gt;K344/J344,1.3,K344/J344),"")</f>
        <v>1.0375000000000001</v>
      </c>
      <c r="N344" s="5" t="s">
        <v>23</v>
      </c>
      <c r="O344" s="5" t="s">
        <v>23</v>
      </c>
      <c r="P344" s="16">
        <v>0</v>
      </c>
      <c r="Q344" s="16">
        <v>0</v>
      </c>
      <c r="R344" s="5" t="str">
        <f t="shared" si="43"/>
        <v>116-2023-04-30</v>
      </c>
    </row>
    <row r="345" spans="1:18" hidden="1" x14ac:dyDescent="0.3">
      <c r="A345" s="25">
        <v>116</v>
      </c>
      <c r="B345" s="5" t="s">
        <v>85</v>
      </c>
      <c r="C345" s="5" t="s">
        <v>60</v>
      </c>
      <c r="D345" s="5" t="s">
        <v>61</v>
      </c>
      <c r="E345" s="5" t="s">
        <v>22</v>
      </c>
      <c r="F345" s="6">
        <v>45107</v>
      </c>
      <c r="G345" s="55">
        <f t="shared" si="44"/>
        <v>2023</v>
      </c>
      <c r="H345" s="55" t="str">
        <f t="shared" si="45"/>
        <v>Junio</v>
      </c>
      <c r="I345" s="90" t="str">
        <f t="shared" si="46"/>
        <v>2023-1</v>
      </c>
      <c r="J345" s="5">
        <v>80</v>
      </c>
      <c r="K345" s="10">
        <v>84</v>
      </c>
      <c r="L345" s="8">
        <f>IFERROR(K345/J345,"")</f>
        <v>1.05</v>
      </c>
      <c r="M345" s="15">
        <f t="shared" si="47"/>
        <v>1.05</v>
      </c>
      <c r="N345" s="5" t="s">
        <v>23</v>
      </c>
      <c r="O345" s="5" t="s">
        <v>23</v>
      </c>
      <c r="P345" s="16">
        <v>0</v>
      </c>
      <c r="Q345" s="16">
        <v>0</v>
      </c>
      <c r="R345" s="5" t="str">
        <f t="shared" si="43"/>
        <v>116-2023-06-30</v>
      </c>
    </row>
    <row r="346" spans="1:18" hidden="1" x14ac:dyDescent="0.3">
      <c r="A346" s="25">
        <v>116</v>
      </c>
      <c r="B346" s="5" t="s">
        <v>85</v>
      </c>
      <c r="C346" s="5" t="s">
        <v>60</v>
      </c>
      <c r="D346" s="5" t="s">
        <v>61</v>
      </c>
      <c r="E346" s="5" t="s">
        <v>22</v>
      </c>
      <c r="F346" s="6">
        <v>45169</v>
      </c>
      <c r="G346" s="55">
        <f t="shared" si="44"/>
        <v>2023</v>
      </c>
      <c r="H346" s="55" t="str">
        <f t="shared" si="45"/>
        <v>Agosto</v>
      </c>
      <c r="I346" s="90" t="str">
        <f t="shared" si="46"/>
        <v>2023-2</v>
      </c>
      <c r="J346" s="5">
        <v>80</v>
      </c>
      <c r="K346" s="10">
        <v>84</v>
      </c>
      <c r="L346" s="8">
        <f>IFERROR(K346/J346,"")</f>
        <v>1.05</v>
      </c>
      <c r="M346" s="15">
        <f t="shared" si="47"/>
        <v>1.05</v>
      </c>
      <c r="N346" s="5" t="s">
        <v>23</v>
      </c>
      <c r="O346" s="5" t="s">
        <v>23</v>
      </c>
      <c r="P346" s="16">
        <v>0</v>
      </c>
      <c r="Q346" s="16">
        <v>0</v>
      </c>
      <c r="R346" s="5" t="str">
        <f t="shared" si="43"/>
        <v>116-2023-08-31</v>
      </c>
    </row>
    <row r="347" spans="1:18" hidden="1" x14ac:dyDescent="0.3">
      <c r="A347" s="25">
        <v>116</v>
      </c>
      <c r="B347" s="5" t="s">
        <v>85</v>
      </c>
      <c r="C347" s="5" t="s">
        <v>60</v>
      </c>
      <c r="D347" s="5" t="s">
        <v>61</v>
      </c>
      <c r="E347" s="5" t="s">
        <v>22</v>
      </c>
      <c r="F347" s="6">
        <v>45230</v>
      </c>
      <c r="G347" s="55">
        <f t="shared" si="44"/>
        <v>2023</v>
      </c>
      <c r="H347" s="55" t="str">
        <f t="shared" si="45"/>
        <v>Octubre</v>
      </c>
      <c r="I347" s="90" t="str">
        <f t="shared" si="46"/>
        <v>2023-2</v>
      </c>
      <c r="J347" s="5">
        <v>80</v>
      </c>
      <c r="K347" s="10">
        <v>88</v>
      </c>
      <c r="L347" s="8">
        <f>IFERROR(K347/J347,"")</f>
        <v>1.1000000000000001</v>
      </c>
      <c r="M347" s="15">
        <f t="shared" si="47"/>
        <v>1.1000000000000001</v>
      </c>
      <c r="N347" s="5" t="s">
        <v>23</v>
      </c>
      <c r="O347" s="5" t="s">
        <v>23</v>
      </c>
      <c r="P347" s="16">
        <v>0</v>
      </c>
      <c r="Q347" s="16">
        <v>0</v>
      </c>
      <c r="R347" s="5" t="str">
        <f t="shared" si="43"/>
        <v>116-2023-10-31</v>
      </c>
    </row>
    <row r="348" spans="1:18" hidden="1" x14ac:dyDescent="0.3">
      <c r="A348" s="37">
        <v>116</v>
      </c>
      <c r="B348" s="5" t="s">
        <v>85</v>
      </c>
      <c r="C348" s="5" t="s">
        <v>60</v>
      </c>
      <c r="D348" s="5" t="s">
        <v>61</v>
      </c>
      <c r="E348" s="5" t="s">
        <v>22</v>
      </c>
      <c r="F348" s="6">
        <v>45291</v>
      </c>
      <c r="G348" s="55">
        <f t="shared" si="44"/>
        <v>2023</v>
      </c>
      <c r="H348" s="55" t="str">
        <f t="shared" si="45"/>
        <v>Diciembre</v>
      </c>
      <c r="I348" s="90" t="str">
        <f t="shared" si="46"/>
        <v>2023-2</v>
      </c>
      <c r="J348" s="5">
        <v>80</v>
      </c>
      <c r="K348" s="10">
        <v>88</v>
      </c>
      <c r="L348" s="8">
        <f>IFERROR(K348/J348,"")</f>
        <v>1.1000000000000001</v>
      </c>
      <c r="M348" s="15">
        <f t="shared" si="47"/>
        <v>1.1000000000000001</v>
      </c>
      <c r="N348" s="5" t="s">
        <v>23</v>
      </c>
      <c r="O348" s="5" t="s">
        <v>23</v>
      </c>
      <c r="P348" s="16">
        <v>0</v>
      </c>
      <c r="Q348" s="16">
        <v>0</v>
      </c>
      <c r="R348" s="5" t="str">
        <f t="shared" si="43"/>
        <v>116-2023-12-31</v>
      </c>
    </row>
    <row r="349" spans="1:18" hidden="1" x14ac:dyDescent="0.3">
      <c r="A349" s="25">
        <v>116</v>
      </c>
      <c r="B349" s="5" t="s">
        <v>85</v>
      </c>
      <c r="C349" s="5" t="s">
        <v>60</v>
      </c>
      <c r="D349" s="5" t="s">
        <v>61</v>
      </c>
      <c r="E349" s="5" t="s">
        <v>22</v>
      </c>
      <c r="F349" s="6">
        <v>45535</v>
      </c>
      <c r="G349" s="55">
        <f t="shared" si="44"/>
        <v>2024</v>
      </c>
      <c r="H349" s="55" t="str">
        <f t="shared" si="45"/>
        <v>Agosto</v>
      </c>
      <c r="I349" s="90" t="str">
        <f t="shared" si="46"/>
        <v>2024-2</v>
      </c>
      <c r="J349" s="5">
        <v>80</v>
      </c>
      <c r="K349" s="10">
        <v>88</v>
      </c>
      <c r="L349" s="15">
        <f>IFERROR(IF((K349/J349)&gt;1.3,1.3,K349/J349),"")</f>
        <v>1.1000000000000001</v>
      </c>
      <c r="M349" s="15">
        <f t="shared" si="47"/>
        <v>1.1000000000000001</v>
      </c>
      <c r="N349" s="5" t="s">
        <v>23</v>
      </c>
      <c r="O349" s="5" t="s">
        <v>23</v>
      </c>
      <c r="P349" s="16">
        <v>0</v>
      </c>
      <c r="Q349" s="16">
        <v>0</v>
      </c>
      <c r="R349" s="5" t="str">
        <f t="shared" si="43"/>
        <v>116-2024-08-31</v>
      </c>
    </row>
    <row r="350" spans="1:18" hidden="1" x14ac:dyDescent="0.3">
      <c r="A350" s="5">
        <v>117</v>
      </c>
      <c r="B350" s="5" t="s">
        <v>85</v>
      </c>
      <c r="C350" s="5" t="s">
        <v>90</v>
      </c>
      <c r="D350" s="5" t="s">
        <v>65</v>
      </c>
      <c r="E350" s="5" t="s">
        <v>22</v>
      </c>
      <c r="F350" s="6">
        <v>44865</v>
      </c>
      <c r="G350" s="55">
        <f t="shared" si="44"/>
        <v>2022</v>
      </c>
      <c r="H350" s="55" t="str">
        <f t="shared" si="45"/>
        <v>Octubre</v>
      </c>
      <c r="I350" s="90" t="str">
        <f t="shared" si="46"/>
        <v>2022-2</v>
      </c>
      <c r="J350" s="5">
        <v>80</v>
      </c>
      <c r="K350" s="5">
        <v>86.602201544730292</v>
      </c>
      <c r="L350" s="21">
        <v>1.082527519309129</v>
      </c>
      <c r="M350" s="15">
        <v>1.082527519309129</v>
      </c>
      <c r="N350" s="5" t="s">
        <v>23</v>
      </c>
      <c r="O350" s="5" t="s">
        <v>23</v>
      </c>
      <c r="P350" s="5">
        <v>0</v>
      </c>
      <c r="Q350" s="5">
        <v>0</v>
      </c>
      <c r="R350" s="5" t="str">
        <f t="shared" si="43"/>
        <v>117-2022-10-31</v>
      </c>
    </row>
    <row r="351" spans="1:18" hidden="1" x14ac:dyDescent="0.3">
      <c r="A351" s="25">
        <v>117</v>
      </c>
      <c r="B351" s="5" t="s">
        <v>85</v>
      </c>
      <c r="C351" s="5" t="s">
        <v>90</v>
      </c>
      <c r="D351" s="5" t="s">
        <v>65</v>
      </c>
      <c r="E351" s="5" t="s">
        <v>22</v>
      </c>
      <c r="F351" s="6">
        <v>45230</v>
      </c>
      <c r="G351" s="55">
        <f t="shared" si="44"/>
        <v>2023</v>
      </c>
      <c r="H351" s="55" t="str">
        <f t="shared" si="45"/>
        <v>Octubre</v>
      </c>
      <c r="I351" s="90" t="str">
        <f t="shared" si="46"/>
        <v>2023-2</v>
      </c>
      <c r="J351" s="5">
        <v>80</v>
      </c>
      <c r="K351" s="10">
        <v>90.107415856608498</v>
      </c>
      <c r="L351" s="8">
        <f>IFERROR(K351/J351,"")</f>
        <v>1.1263426982076061</v>
      </c>
      <c r="M351" s="15">
        <f>IFERROR(IF((K351/J351)&gt;K351/J351,1.3,K351/J351),"")</f>
        <v>1.1263426982076061</v>
      </c>
      <c r="N351" s="5" t="s">
        <v>23</v>
      </c>
      <c r="O351" s="5" t="s">
        <v>23</v>
      </c>
      <c r="P351" s="16">
        <v>0</v>
      </c>
      <c r="Q351" s="16">
        <v>0</v>
      </c>
      <c r="R351" s="5" t="str">
        <f t="shared" si="43"/>
        <v>117-2023-10-31</v>
      </c>
    </row>
    <row r="352" spans="1:18" hidden="1" x14ac:dyDescent="0.3">
      <c r="A352" s="25">
        <v>117</v>
      </c>
      <c r="B352" s="5" t="s">
        <v>85</v>
      </c>
      <c r="C352" s="5" t="s">
        <v>90</v>
      </c>
      <c r="D352" s="5" t="s">
        <v>65</v>
      </c>
      <c r="E352" s="5" t="s">
        <v>22</v>
      </c>
      <c r="F352" s="6">
        <v>45596</v>
      </c>
      <c r="G352" s="55">
        <f t="shared" si="44"/>
        <v>2024</v>
      </c>
      <c r="H352" s="55" t="str">
        <f t="shared" si="45"/>
        <v>Octubre</v>
      </c>
      <c r="I352" s="90" t="str">
        <f t="shared" si="46"/>
        <v>2024-2</v>
      </c>
      <c r="J352" s="5">
        <v>80</v>
      </c>
      <c r="K352" s="10">
        <v>89</v>
      </c>
      <c r="L352" s="15">
        <f>IFERROR(IF((K352/J352)&gt;1.3,1.3,K352/J352),"")</f>
        <v>1.1125</v>
      </c>
      <c r="M352" s="15">
        <f>IFERROR(IF((K352/J352)&gt;K352/J352,1.3,K352/J352),"")</f>
        <v>1.1125</v>
      </c>
      <c r="N352" s="5" t="s">
        <v>23</v>
      </c>
      <c r="O352" s="5" t="s">
        <v>23</v>
      </c>
      <c r="P352" s="16">
        <v>0</v>
      </c>
      <c r="Q352" s="16">
        <v>0</v>
      </c>
      <c r="R352" s="5" t="str">
        <f t="shared" si="43"/>
        <v>117-2024-10-31</v>
      </c>
    </row>
    <row r="353" spans="1:18" hidden="1" x14ac:dyDescent="0.3">
      <c r="A353" s="5">
        <v>118</v>
      </c>
      <c r="B353" s="5" t="s">
        <v>85</v>
      </c>
      <c r="C353" s="5" t="s">
        <v>91</v>
      </c>
      <c r="D353" s="5" t="s">
        <v>65</v>
      </c>
      <c r="E353" s="5" t="s">
        <v>22</v>
      </c>
      <c r="F353" s="6">
        <v>44865</v>
      </c>
      <c r="G353" s="55">
        <f t="shared" si="44"/>
        <v>2022</v>
      </c>
      <c r="H353" s="55" t="str">
        <f t="shared" si="45"/>
        <v>Octubre</v>
      </c>
      <c r="I353" s="90" t="str">
        <f t="shared" si="46"/>
        <v>2022-2</v>
      </c>
      <c r="J353" s="5">
        <v>80</v>
      </c>
      <c r="K353" s="5">
        <v>88.120620620620599</v>
      </c>
      <c r="L353" s="21">
        <v>1.101507757757757</v>
      </c>
      <c r="M353" s="15">
        <v>1.101507757757757</v>
      </c>
      <c r="N353" s="5" t="s">
        <v>23</v>
      </c>
      <c r="O353" s="5" t="s">
        <v>23</v>
      </c>
      <c r="P353" s="5">
        <v>0</v>
      </c>
      <c r="Q353" s="5">
        <v>0</v>
      </c>
      <c r="R353" s="5" t="str">
        <f t="shared" si="43"/>
        <v>118-2022-10-31</v>
      </c>
    </row>
    <row r="354" spans="1:18" hidden="1" x14ac:dyDescent="0.3">
      <c r="A354" s="5">
        <v>118</v>
      </c>
      <c r="B354" s="5" t="s">
        <v>85</v>
      </c>
      <c r="C354" s="5" t="s">
        <v>91</v>
      </c>
      <c r="D354" s="5" t="s">
        <v>65</v>
      </c>
      <c r="E354" s="5" t="s">
        <v>22</v>
      </c>
      <c r="F354" s="6">
        <v>45291</v>
      </c>
      <c r="G354" s="55">
        <f t="shared" si="44"/>
        <v>2023</v>
      </c>
      <c r="H354" s="55" t="str">
        <f t="shared" si="45"/>
        <v>Diciembre</v>
      </c>
      <c r="I354" s="90" t="str">
        <f t="shared" si="46"/>
        <v>2023-2</v>
      </c>
      <c r="J354" s="5">
        <v>80</v>
      </c>
      <c r="K354" s="5">
        <v>94.138576779026195</v>
      </c>
      <c r="L354" s="15">
        <v>1.176732209737827</v>
      </c>
      <c r="M354" s="15">
        <v>1.176732209737827</v>
      </c>
      <c r="N354" s="5" t="s">
        <v>23</v>
      </c>
      <c r="O354" s="5" t="s">
        <v>23</v>
      </c>
      <c r="P354" s="5">
        <v>0</v>
      </c>
      <c r="Q354" s="5">
        <v>0</v>
      </c>
      <c r="R354" s="5" t="str">
        <f t="shared" si="43"/>
        <v>118-2023-12-31</v>
      </c>
    </row>
    <row r="355" spans="1:18" hidden="1" x14ac:dyDescent="0.3">
      <c r="A355" s="25">
        <v>118</v>
      </c>
      <c r="B355" s="5" t="s">
        <v>92</v>
      </c>
      <c r="C355" s="5" t="s">
        <v>93</v>
      </c>
      <c r="D355" s="5" t="s">
        <v>65</v>
      </c>
      <c r="E355" s="5" t="s">
        <v>22</v>
      </c>
      <c r="F355" s="6">
        <v>45657</v>
      </c>
      <c r="G355" s="55">
        <f t="shared" si="44"/>
        <v>2024</v>
      </c>
      <c r="H355" s="55" t="str">
        <f t="shared" si="45"/>
        <v>Diciembre</v>
      </c>
      <c r="I355" s="90" t="str">
        <f t="shared" si="46"/>
        <v>2024-2</v>
      </c>
      <c r="J355" s="5">
        <v>80</v>
      </c>
      <c r="K355" s="10">
        <v>86</v>
      </c>
      <c r="L355" s="15">
        <f>IFERROR(IF((K355/J355)&gt;1.3,1.3,K355/J355),"")</f>
        <v>1.075</v>
      </c>
      <c r="M355" s="15">
        <f>IFERROR(IF((K355/J355)&gt;K355/J355,1.3,K355/J355),"")</f>
        <v>1.075</v>
      </c>
      <c r="N355" s="5" t="s">
        <v>23</v>
      </c>
      <c r="O355" s="5" t="s">
        <v>23</v>
      </c>
      <c r="P355" s="16">
        <v>0</v>
      </c>
      <c r="Q355" s="16">
        <v>0</v>
      </c>
      <c r="R355" s="5" t="str">
        <f t="shared" si="43"/>
        <v>118-2024-12-31</v>
      </c>
    </row>
    <row r="356" spans="1:18" hidden="1" x14ac:dyDescent="0.3">
      <c r="A356" s="25">
        <v>121</v>
      </c>
      <c r="B356" s="5" t="s">
        <v>94</v>
      </c>
      <c r="C356" s="5" t="s">
        <v>25</v>
      </c>
      <c r="D356" s="5" t="s">
        <v>21</v>
      </c>
      <c r="E356" s="5" t="s">
        <v>54</v>
      </c>
      <c r="F356" s="6">
        <v>44592</v>
      </c>
      <c r="G356" s="55">
        <f t="shared" si="44"/>
        <v>2022</v>
      </c>
      <c r="H356" s="55" t="str">
        <f t="shared" si="45"/>
        <v>Enero</v>
      </c>
      <c r="I356" s="90" t="str">
        <f t="shared" si="46"/>
        <v>2022-1</v>
      </c>
      <c r="J356" s="78">
        <v>11031480</v>
      </c>
      <c r="K356" s="78">
        <v>11023772</v>
      </c>
      <c r="L356" s="8">
        <f t="shared" ref="L356:L391" si="48">IFERROR(J356/K356,"")</f>
        <v>1.0006992162029476</v>
      </c>
      <c r="M356" s="8">
        <f t="shared" ref="M356:M391" si="49">IFERROR(J356/K356,"")</f>
        <v>1.0006992162029476</v>
      </c>
      <c r="N356" s="9" t="s">
        <v>95</v>
      </c>
      <c r="O356" s="9" t="s">
        <v>95</v>
      </c>
      <c r="P356" s="16">
        <v>0</v>
      </c>
      <c r="Q356" s="16">
        <v>0</v>
      </c>
      <c r="R356" s="5" t="str">
        <f t="shared" si="43"/>
        <v>121-2022-01-31</v>
      </c>
    </row>
    <row r="357" spans="1:18" hidden="1" x14ac:dyDescent="0.3">
      <c r="A357" s="25">
        <v>121</v>
      </c>
      <c r="B357" s="5" t="s">
        <v>94</v>
      </c>
      <c r="C357" s="5" t="s">
        <v>25</v>
      </c>
      <c r="D357" s="5" t="s">
        <v>21</v>
      </c>
      <c r="E357" s="5" t="s">
        <v>54</v>
      </c>
      <c r="F357" s="17">
        <v>44620</v>
      </c>
      <c r="G357" s="55">
        <f t="shared" si="44"/>
        <v>2022</v>
      </c>
      <c r="H357" s="55" t="str">
        <f t="shared" si="45"/>
        <v>Febrero</v>
      </c>
      <c r="I357" s="90" t="str">
        <f t="shared" si="46"/>
        <v>2022-1</v>
      </c>
      <c r="J357" s="78">
        <v>19009806</v>
      </c>
      <c r="K357" s="78">
        <v>18978668</v>
      </c>
      <c r="L357" s="8">
        <f t="shared" si="48"/>
        <v>1.001640684161818</v>
      </c>
      <c r="M357" s="8">
        <f t="shared" si="49"/>
        <v>1.001640684161818</v>
      </c>
      <c r="N357" s="9" t="s">
        <v>95</v>
      </c>
      <c r="O357" s="9" t="s">
        <v>95</v>
      </c>
      <c r="P357" s="16">
        <v>0</v>
      </c>
      <c r="Q357" s="16">
        <v>0</v>
      </c>
      <c r="R357" s="5" t="str">
        <f t="shared" si="43"/>
        <v>121-2022-02-28</v>
      </c>
    </row>
    <row r="358" spans="1:18" hidden="1" x14ac:dyDescent="0.3">
      <c r="A358" s="25">
        <v>121</v>
      </c>
      <c r="B358" s="5" t="s">
        <v>94</v>
      </c>
      <c r="C358" s="5" t="s">
        <v>25</v>
      </c>
      <c r="D358" s="5" t="s">
        <v>21</v>
      </c>
      <c r="E358" s="5" t="s">
        <v>54</v>
      </c>
      <c r="F358" s="6">
        <v>44651</v>
      </c>
      <c r="G358" s="55">
        <f t="shared" si="44"/>
        <v>2022</v>
      </c>
      <c r="H358" s="55" t="str">
        <f t="shared" si="45"/>
        <v>Marzo</v>
      </c>
      <c r="I358" s="90" t="str">
        <f t="shared" si="46"/>
        <v>2022-1</v>
      </c>
      <c r="J358" s="78">
        <v>28116541</v>
      </c>
      <c r="K358" s="78">
        <v>28119507</v>
      </c>
      <c r="L358" s="8">
        <f t="shared" si="48"/>
        <v>0.99989452162159176</v>
      </c>
      <c r="M358" s="8">
        <f t="shared" si="49"/>
        <v>0.99989452162159176</v>
      </c>
      <c r="N358" s="9" t="s">
        <v>95</v>
      </c>
      <c r="O358" s="9" t="s">
        <v>95</v>
      </c>
      <c r="P358" s="16">
        <v>0</v>
      </c>
      <c r="Q358" s="16">
        <v>0</v>
      </c>
      <c r="R358" s="5" t="str">
        <f t="shared" si="43"/>
        <v>121-2022-03-31</v>
      </c>
    </row>
    <row r="359" spans="1:18" hidden="1" x14ac:dyDescent="0.3">
      <c r="A359" s="25">
        <v>121</v>
      </c>
      <c r="B359" s="5" t="s">
        <v>94</v>
      </c>
      <c r="C359" s="5" t="s">
        <v>25</v>
      </c>
      <c r="D359" s="5" t="s">
        <v>21</v>
      </c>
      <c r="E359" s="5" t="s">
        <v>54</v>
      </c>
      <c r="F359" s="6">
        <v>44681</v>
      </c>
      <c r="G359" s="55">
        <f t="shared" si="44"/>
        <v>2022</v>
      </c>
      <c r="H359" s="55" t="str">
        <f t="shared" si="45"/>
        <v>Abril</v>
      </c>
      <c r="I359" s="90" t="str">
        <f t="shared" si="46"/>
        <v>2022-1</v>
      </c>
      <c r="J359" s="78">
        <v>36304455</v>
      </c>
      <c r="K359" s="78">
        <v>36102205</v>
      </c>
      <c r="L359" s="8">
        <f t="shared" si="48"/>
        <v>1.0056021508935535</v>
      </c>
      <c r="M359" s="8">
        <f t="shared" si="49"/>
        <v>1.0056021508935535</v>
      </c>
      <c r="N359" s="9" t="s">
        <v>95</v>
      </c>
      <c r="O359" s="9" t="s">
        <v>95</v>
      </c>
      <c r="P359" s="16">
        <v>0</v>
      </c>
      <c r="Q359" s="16">
        <v>0</v>
      </c>
      <c r="R359" s="5" t="str">
        <f t="shared" si="43"/>
        <v>121-2022-04-30</v>
      </c>
    </row>
    <row r="360" spans="1:18" hidden="1" x14ac:dyDescent="0.3">
      <c r="A360" s="25">
        <v>121</v>
      </c>
      <c r="B360" s="5" t="s">
        <v>94</v>
      </c>
      <c r="C360" s="5" t="s">
        <v>25</v>
      </c>
      <c r="D360" s="5" t="s">
        <v>21</v>
      </c>
      <c r="E360" s="5" t="s">
        <v>54</v>
      </c>
      <c r="F360" s="6">
        <v>44712</v>
      </c>
      <c r="G360" s="55">
        <f t="shared" si="44"/>
        <v>2022</v>
      </c>
      <c r="H360" s="55" t="str">
        <f t="shared" si="45"/>
        <v>Mayo</v>
      </c>
      <c r="I360" s="90" t="str">
        <f t="shared" si="46"/>
        <v>2022-1</v>
      </c>
      <c r="J360" s="78">
        <v>46155164</v>
      </c>
      <c r="K360" s="78">
        <v>45937108</v>
      </c>
      <c r="L360" s="8">
        <f t="shared" si="48"/>
        <v>1.0047468377852606</v>
      </c>
      <c r="M360" s="8">
        <f t="shared" si="49"/>
        <v>1.0047468377852606</v>
      </c>
      <c r="N360" s="9" t="s">
        <v>95</v>
      </c>
      <c r="O360" s="9" t="s">
        <v>95</v>
      </c>
      <c r="P360" s="16">
        <v>0</v>
      </c>
      <c r="Q360" s="16">
        <v>0</v>
      </c>
      <c r="R360" s="5" t="str">
        <f t="shared" si="43"/>
        <v>121-2022-05-31</v>
      </c>
    </row>
    <row r="361" spans="1:18" hidden="1" x14ac:dyDescent="0.3">
      <c r="A361" s="25">
        <v>121</v>
      </c>
      <c r="B361" s="5" t="s">
        <v>94</v>
      </c>
      <c r="C361" s="5" t="s">
        <v>25</v>
      </c>
      <c r="D361" s="5" t="s">
        <v>21</v>
      </c>
      <c r="E361" s="5" t="s">
        <v>54</v>
      </c>
      <c r="F361" s="6">
        <v>44742</v>
      </c>
      <c r="G361" s="55">
        <f t="shared" si="44"/>
        <v>2022</v>
      </c>
      <c r="H361" s="55" t="str">
        <f t="shared" si="45"/>
        <v>Junio</v>
      </c>
      <c r="I361" s="90" t="str">
        <f t="shared" si="46"/>
        <v>2022-1</v>
      </c>
      <c r="J361" s="78">
        <v>52112928</v>
      </c>
      <c r="K361" s="78">
        <v>52119221</v>
      </c>
      <c r="L361" s="8">
        <f t="shared" si="48"/>
        <v>0.99987925759673191</v>
      </c>
      <c r="M361" s="8">
        <f t="shared" si="49"/>
        <v>0.99987925759673191</v>
      </c>
      <c r="N361" s="9" t="s">
        <v>95</v>
      </c>
      <c r="O361" s="9" t="s">
        <v>95</v>
      </c>
      <c r="P361" s="16">
        <v>0</v>
      </c>
      <c r="Q361" s="16">
        <v>0</v>
      </c>
      <c r="R361" s="5" t="str">
        <f t="shared" si="43"/>
        <v>121-2022-06-30</v>
      </c>
    </row>
    <row r="362" spans="1:18" hidden="1" x14ac:dyDescent="0.3">
      <c r="A362" s="25">
        <v>121</v>
      </c>
      <c r="B362" s="5" t="s">
        <v>94</v>
      </c>
      <c r="C362" s="5" t="s">
        <v>25</v>
      </c>
      <c r="D362" s="5" t="s">
        <v>21</v>
      </c>
      <c r="E362" s="5" t="s">
        <v>54</v>
      </c>
      <c r="F362" s="6">
        <v>44773</v>
      </c>
      <c r="G362" s="55">
        <f t="shared" si="44"/>
        <v>2022</v>
      </c>
      <c r="H362" s="55" t="str">
        <f t="shared" si="45"/>
        <v>Julio</v>
      </c>
      <c r="I362" s="90" t="str">
        <f t="shared" si="46"/>
        <v>2022-2</v>
      </c>
      <c r="J362" s="78">
        <v>58415497</v>
      </c>
      <c r="K362" s="78">
        <v>58456182</v>
      </c>
      <c r="L362" s="8">
        <f t="shared" si="48"/>
        <v>0.99930400859912472</v>
      </c>
      <c r="M362" s="8">
        <f t="shared" si="49"/>
        <v>0.99930400859912472</v>
      </c>
      <c r="N362" s="9" t="s">
        <v>95</v>
      </c>
      <c r="O362" s="9" t="s">
        <v>95</v>
      </c>
      <c r="P362" s="16">
        <v>0</v>
      </c>
      <c r="Q362" s="16">
        <v>0</v>
      </c>
      <c r="R362" s="5" t="str">
        <f t="shared" si="43"/>
        <v>121-2022-07-31</v>
      </c>
    </row>
    <row r="363" spans="1:18" s="31" customFormat="1" hidden="1" x14ac:dyDescent="0.3">
      <c r="A363" s="25">
        <v>121</v>
      </c>
      <c r="B363" s="5" t="s">
        <v>94</v>
      </c>
      <c r="C363" s="5" t="s">
        <v>25</v>
      </c>
      <c r="D363" s="5" t="s">
        <v>21</v>
      </c>
      <c r="E363" s="5" t="s">
        <v>54</v>
      </c>
      <c r="F363" s="6">
        <v>44804</v>
      </c>
      <c r="G363" s="55">
        <f t="shared" si="44"/>
        <v>2022</v>
      </c>
      <c r="H363" s="55" t="str">
        <f t="shared" si="45"/>
        <v>Agosto</v>
      </c>
      <c r="I363" s="90" t="str">
        <f t="shared" si="46"/>
        <v>2022-2</v>
      </c>
      <c r="J363" s="78">
        <v>66288642</v>
      </c>
      <c r="K363" s="78">
        <v>66663793</v>
      </c>
      <c r="L363" s="8">
        <f t="shared" si="48"/>
        <v>0.994372492426286</v>
      </c>
      <c r="M363" s="8">
        <f t="shared" si="49"/>
        <v>0.994372492426286</v>
      </c>
      <c r="N363" s="9" t="s">
        <v>95</v>
      </c>
      <c r="O363" s="9" t="s">
        <v>95</v>
      </c>
      <c r="P363" s="16">
        <v>0</v>
      </c>
      <c r="Q363" s="16">
        <v>0</v>
      </c>
      <c r="R363" s="5" t="str">
        <f t="shared" si="43"/>
        <v>121-2022-08-31</v>
      </c>
    </row>
    <row r="364" spans="1:18" hidden="1" x14ac:dyDescent="0.3">
      <c r="A364" s="25">
        <v>121</v>
      </c>
      <c r="B364" s="5" t="s">
        <v>94</v>
      </c>
      <c r="C364" s="5" t="s">
        <v>25</v>
      </c>
      <c r="D364" s="5" t="s">
        <v>21</v>
      </c>
      <c r="E364" s="5" t="s">
        <v>54</v>
      </c>
      <c r="F364" s="6">
        <v>44834</v>
      </c>
      <c r="G364" s="55">
        <f t="shared" si="44"/>
        <v>2022</v>
      </c>
      <c r="H364" s="55" t="str">
        <f t="shared" si="45"/>
        <v>Septiembre</v>
      </c>
      <c r="I364" s="90" t="str">
        <f t="shared" si="46"/>
        <v>2022-2</v>
      </c>
      <c r="J364" s="78">
        <v>75258802</v>
      </c>
      <c r="K364" s="78">
        <v>75542774</v>
      </c>
      <c r="L364" s="8">
        <f t="shared" si="48"/>
        <v>0.99624091114260649</v>
      </c>
      <c r="M364" s="8">
        <f t="shared" si="49"/>
        <v>0.99624091114260649</v>
      </c>
      <c r="N364" s="9" t="s">
        <v>95</v>
      </c>
      <c r="O364" s="9" t="s">
        <v>95</v>
      </c>
      <c r="P364" s="16">
        <v>0</v>
      </c>
      <c r="Q364" s="16">
        <v>0</v>
      </c>
      <c r="R364" s="5" t="str">
        <f t="shared" si="43"/>
        <v>121-2022-09-30</v>
      </c>
    </row>
    <row r="365" spans="1:18" hidden="1" x14ac:dyDescent="0.3">
      <c r="A365" s="25">
        <v>121</v>
      </c>
      <c r="B365" s="5" t="s">
        <v>94</v>
      </c>
      <c r="C365" s="5" t="s">
        <v>25</v>
      </c>
      <c r="D365" s="5" t="s">
        <v>21</v>
      </c>
      <c r="E365" s="5" t="s">
        <v>54</v>
      </c>
      <c r="F365" s="6">
        <v>44865</v>
      </c>
      <c r="G365" s="55">
        <f t="shared" si="44"/>
        <v>2022</v>
      </c>
      <c r="H365" s="55" t="str">
        <f t="shared" si="45"/>
        <v>Octubre</v>
      </c>
      <c r="I365" s="90" t="str">
        <f t="shared" si="46"/>
        <v>2022-2</v>
      </c>
      <c r="J365" s="78">
        <v>83898594</v>
      </c>
      <c r="K365" s="78">
        <v>85244168</v>
      </c>
      <c r="L365" s="8">
        <f t="shared" si="48"/>
        <v>0.98421506090598476</v>
      </c>
      <c r="M365" s="8">
        <f t="shared" si="49"/>
        <v>0.98421506090598476</v>
      </c>
      <c r="N365" s="9" t="s">
        <v>95</v>
      </c>
      <c r="O365" s="9" t="s">
        <v>95</v>
      </c>
      <c r="P365" s="16">
        <v>0</v>
      </c>
      <c r="Q365" s="16">
        <v>0</v>
      </c>
      <c r="R365" s="5" t="str">
        <f t="shared" si="43"/>
        <v>121-2022-10-31</v>
      </c>
    </row>
    <row r="366" spans="1:18" hidden="1" x14ac:dyDescent="0.3">
      <c r="A366" s="25">
        <v>121</v>
      </c>
      <c r="B366" s="5" t="s">
        <v>94</v>
      </c>
      <c r="C366" s="5" t="s">
        <v>25</v>
      </c>
      <c r="D366" s="5" t="s">
        <v>21</v>
      </c>
      <c r="E366" s="5" t="s">
        <v>54</v>
      </c>
      <c r="F366" s="6">
        <v>44895</v>
      </c>
      <c r="G366" s="55">
        <f t="shared" si="44"/>
        <v>2022</v>
      </c>
      <c r="H366" s="55" t="str">
        <f t="shared" si="45"/>
        <v>Noviembre</v>
      </c>
      <c r="I366" s="90" t="str">
        <f t="shared" si="46"/>
        <v>2022-2</v>
      </c>
      <c r="J366" s="78">
        <v>92023631</v>
      </c>
      <c r="K366" s="78">
        <v>93610292</v>
      </c>
      <c r="L366" s="8">
        <f t="shared" si="48"/>
        <v>0.98305035732609403</v>
      </c>
      <c r="M366" s="8">
        <f t="shared" si="49"/>
        <v>0.98305035732609403</v>
      </c>
      <c r="N366" s="9" t="s">
        <v>95</v>
      </c>
      <c r="O366" s="9" t="s">
        <v>95</v>
      </c>
      <c r="P366" s="16">
        <v>0</v>
      </c>
      <c r="Q366" s="16">
        <v>0</v>
      </c>
      <c r="R366" s="5" t="str">
        <f t="shared" si="43"/>
        <v>121-2022-11-30</v>
      </c>
    </row>
    <row r="367" spans="1:18" hidden="1" x14ac:dyDescent="0.3">
      <c r="A367" s="37">
        <v>121</v>
      </c>
      <c r="B367" s="5" t="s">
        <v>94</v>
      </c>
      <c r="C367" s="5" t="s">
        <v>25</v>
      </c>
      <c r="D367" s="5" t="s">
        <v>21</v>
      </c>
      <c r="E367" s="5" t="s">
        <v>54</v>
      </c>
      <c r="F367" s="6">
        <v>44926</v>
      </c>
      <c r="G367" s="55">
        <f t="shared" si="44"/>
        <v>2022</v>
      </c>
      <c r="H367" s="55" t="str">
        <f t="shared" si="45"/>
        <v>Diciembre</v>
      </c>
      <c r="I367" s="90" t="str">
        <f t="shared" si="46"/>
        <v>2022-2</v>
      </c>
      <c r="J367" s="78">
        <v>99442439</v>
      </c>
      <c r="K367" s="78">
        <v>99311458</v>
      </c>
      <c r="L367" s="8">
        <f t="shared" si="48"/>
        <v>1.0013188911192905</v>
      </c>
      <c r="M367" s="8">
        <f t="shared" si="49"/>
        <v>1.0013188911192905</v>
      </c>
      <c r="N367" s="9" t="s">
        <v>95</v>
      </c>
      <c r="O367" s="9" t="s">
        <v>95</v>
      </c>
      <c r="P367" s="16">
        <v>0</v>
      </c>
      <c r="Q367" s="16">
        <v>0</v>
      </c>
      <c r="R367" s="5" t="str">
        <f t="shared" si="43"/>
        <v>121-2022-12-31</v>
      </c>
    </row>
    <row r="368" spans="1:18" hidden="1" x14ac:dyDescent="0.3">
      <c r="A368" s="25">
        <v>121</v>
      </c>
      <c r="B368" s="5" t="s">
        <v>94</v>
      </c>
      <c r="C368" s="5" t="s">
        <v>25</v>
      </c>
      <c r="D368" s="5" t="s">
        <v>21</v>
      </c>
      <c r="E368" s="5" t="s">
        <v>54</v>
      </c>
      <c r="F368" s="6">
        <v>44957</v>
      </c>
      <c r="G368" s="55">
        <f t="shared" si="44"/>
        <v>2023</v>
      </c>
      <c r="H368" s="55" t="str">
        <f t="shared" si="45"/>
        <v>Enero</v>
      </c>
      <c r="I368" s="90" t="str">
        <f t="shared" si="46"/>
        <v>2023-1</v>
      </c>
      <c r="J368" s="9">
        <v>10573482</v>
      </c>
      <c r="K368" s="9">
        <v>11317966</v>
      </c>
      <c r="L368" s="8">
        <f t="shared" si="48"/>
        <v>0.9342210428976373</v>
      </c>
      <c r="M368" s="8">
        <f t="shared" si="49"/>
        <v>0.9342210428976373</v>
      </c>
      <c r="N368" s="9" t="s">
        <v>95</v>
      </c>
      <c r="O368" s="9" t="s">
        <v>95</v>
      </c>
      <c r="P368" s="16">
        <v>0</v>
      </c>
      <c r="Q368" s="16">
        <v>0</v>
      </c>
      <c r="R368" s="5" t="str">
        <f t="shared" si="43"/>
        <v>121-2023-01-31</v>
      </c>
    </row>
    <row r="369" spans="1:18" hidden="1" x14ac:dyDescent="0.3">
      <c r="A369" s="25">
        <v>121</v>
      </c>
      <c r="B369" s="5" t="s">
        <v>94</v>
      </c>
      <c r="C369" s="5" t="s">
        <v>25</v>
      </c>
      <c r="D369" s="5" t="s">
        <v>21</v>
      </c>
      <c r="E369" s="5" t="s">
        <v>54</v>
      </c>
      <c r="F369" s="17">
        <v>44985</v>
      </c>
      <c r="G369" s="55">
        <f t="shared" si="44"/>
        <v>2023</v>
      </c>
      <c r="H369" s="55" t="str">
        <f t="shared" si="45"/>
        <v>Febrero</v>
      </c>
      <c r="I369" s="90" t="str">
        <f t="shared" si="46"/>
        <v>2023-1</v>
      </c>
      <c r="J369" s="9">
        <v>23005526</v>
      </c>
      <c r="K369" s="9">
        <v>24729183</v>
      </c>
      <c r="L369" s="8">
        <f t="shared" si="48"/>
        <v>0.93029866777240477</v>
      </c>
      <c r="M369" s="8">
        <f t="shared" si="49"/>
        <v>0.93029866777240477</v>
      </c>
      <c r="N369" s="9" t="s">
        <v>95</v>
      </c>
      <c r="O369" s="9" t="s">
        <v>95</v>
      </c>
      <c r="P369" s="16">
        <v>0</v>
      </c>
      <c r="Q369" s="16">
        <v>0</v>
      </c>
      <c r="R369" s="5" t="str">
        <f t="shared" si="43"/>
        <v>121-2023-02-28</v>
      </c>
    </row>
    <row r="370" spans="1:18" hidden="1" x14ac:dyDescent="0.3">
      <c r="A370" s="25">
        <v>121</v>
      </c>
      <c r="B370" s="5" t="s">
        <v>94</v>
      </c>
      <c r="C370" s="5" t="s">
        <v>25</v>
      </c>
      <c r="D370" s="5" t="s">
        <v>21</v>
      </c>
      <c r="E370" s="5" t="s">
        <v>54</v>
      </c>
      <c r="F370" s="6">
        <v>45016</v>
      </c>
      <c r="G370" s="55">
        <f t="shared" si="44"/>
        <v>2023</v>
      </c>
      <c r="H370" s="55" t="str">
        <f t="shared" si="45"/>
        <v>Marzo</v>
      </c>
      <c r="I370" s="90" t="str">
        <f t="shared" si="46"/>
        <v>2023-1</v>
      </c>
      <c r="J370" s="9">
        <v>32859507</v>
      </c>
      <c r="K370" s="9">
        <v>33857339</v>
      </c>
      <c r="L370" s="8">
        <f t="shared" si="48"/>
        <v>0.9705283395130373</v>
      </c>
      <c r="M370" s="8">
        <f t="shared" si="49"/>
        <v>0.9705283395130373</v>
      </c>
      <c r="N370" s="9" t="s">
        <v>95</v>
      </c>
      <c r="O370" s="9" t="s">
        <v>95</v>
      </c>
      <c r="P370" s="16">
        <v>0</v>
      </c>
      <c r="Q370" s="16">
        <v>0</v>
      </c>
      <c r="R370" s="5" t="str">
        <f t="shared" si="43"/>
        <v>121-2023-03-31</v>
      </c>
    </row>
    <row r="371" spans="1:18" hidden="1" x14ac:dyDescent="0.3">
      <c r="A371" s="25">
        <v>121</v>
      </c>
      <c r="B371" s="5" t="s">
        <v>94</v>
      </c>
      <c r="C371" s="5" t="s">
        <v>25</v>
      </c>
      <c r="D371" s="5" t="s">
        <v>21</v>
      </c>
      <c r="E371" s="5" t="s">
        <v>54</v>
      </c>
      <c r="F371" s="6">
        <v>45046</v>
      </c>
      <c r="G371" s="55">
        <f t="shared" si="44"/>
        <v>2023</v>
      </c>
      <c r="H371" s="55" t="str">
        <f t="shared" si="45"/>
        <v>Abril</v>
      </c>
      <c r="I371" s="90" t="str">
        <f t="shared" si="46"/>
        <v>2023-1</v>
      </c>
      <c r="J371" s="9">
        <v>43746174</v>
      </c>
      <c r="K371" s="9">
        <v>43091921</v>
      </c>
      <c r="L371" s="8">
        <f t="shared" si="48"/>
        <v>1.0151827299599849</v>
      </c>
      <c r="M371" s="8">
        <f t="shared" si="49"/>
        <v>1.0151827299599849</v>
      </c>
      <c r="N371" s="9" t="s">
        <v>95</v>
      </c>
      <c r="O371" s="9" t="s">
        <v>95</v>
      </c>
      <c r="P371" s="16">
        <v>0</v>
      </c>
      <c r="Q371" s="16">
        <v>0</v>
      </c>
      <c r="R371" s="5" t="str">
        <f t="shared" si="43"/>
        <v>121-2023-04-30</v>
      </c>
    </row>
    <row r="372" spans="1:18" hidden="1" x14ac:dyDescent="0.3">
      <c r="A372" s="25">
        <v>121</v>
      </c>
      <c r="B372" s="5" t="s">
        <v>94</v>
      </c>
      <c r="C372" s="5" t="s">
        <v>25</v>
      </c>
      <c r="D372" s="5" t="s">
        <v>21</v>
      </c>
      <c r="E372" s="5" t="s">
        <v>54</v>
      </c>
      <c r="F372" s="6">
        <v>45077</v>
      </c>
      <c r="G372" s="55">
        <f t="shared" si="44"/>
        <v>2023</v>
      </c>
      <c r="H372" s="55" t="str">
        <f t="shared" si="45"/>
        <v>Mayo</v>
      </c>
      <c r="I372" s="90" t="str">
        <f t="shared" si="46"/>
        <v>2023-1</v>
      </c>
      <c r="J372" s="9">
        <v>53156531</v>
      </c>
      <c r="K372" s="9">
        <v>53803672</v>
      </c>
      <c r="L372" s="8">
        <f t="shared" si="48"/>
        <v>0.98797217780972268</v>
      </c>
      <c r="M372" s="8">
        <f t="shared" si="49"/>
        <v>0.98797217780972268</v>
      </c>
      <c r="N372" s="9" t="s">
        <v>95</v>
      </c>
      <c r="O372" s="9" t="s">
        <v>95</v>
      </c>
      <c r="P372" s="16">
        <v>0</v>
      </c>
      <c r="Q372" s="16">
        <v>0</v>
      </c>
      <c r="R372" s="5" t="str">
        <f t="shared" si="43"/>
        <v>121-2023-05-31</v>
      </c>
    </row>
    <row r="373" spans="1:18" hidden="1" x14ac:dyDescent="0.3">
      <c r="A373" s="25">
        <v>121</v>
      </c>
      <c r="B373" s="5" t="s">
        <v>94</v>
      </c>
      <c r="C373" s="5" t="s">
        <v>25</v>
      </c>
      <c r="D373" s="5" t="s">
        <v>21</v>
      </c>
      <c r="E373" s="5" t="s">
        <v>54</v>
      </c>
      <c r="F373" s="6">
        <v>45107</v>
      </c>
      <c r="G373" s="55">
        <f t="shared" si="44"/>
        <v>2023</v>
      </c>
      <c r="H373" s="55" t="str">
        <f t="shared" si="45"/>
        <v>Junio</v>
      </c>
      <c r="I373" s="90" t="str">
        <f t="shared" si="46"/>
        <v>2023-1</v>
      </c>
      <c r="J373" s="9">
        <v>59906689</v>
      </c>
      <c r="K373" s="9">
        <v>61361410</v>
      </c>
      <c r="L373" s="8">
        <f t="shared" si="48"/>
        <v>0.97629257541506953</v>
      </c>
      <c r="M373" s="8">
        <f t="shared" si="49"/>
        <v>0.97629257541506953</v>
      </c>
      <c r="N373" s="9" t="s">
        <v>95</v>
      </c>
      <c r="O373" s="9" t="s">
        <v>95</v>
      </c>
      <c r="P373" s="16">
        <v>0</v>
      </c>
      <c r="Q373" s="16">
        <v>0</v>
      </c>
      <c r="R373" s="5" t="str">
        <f t="shared" si="43"/>
        <v>121-2023-06-30</v>
      </c>
    </row>
    <row r="374" spans="1:18" hidden="1" x14ac:dyDescent="0.3">
      <c r="A374" s="25">
        <v>121</v>
      </c>
      <c r="B374" s="5" t="s">
        <v>94</v>
      </c>
      <c r="C374" s="5" t="s">
        <v>25</v>
      </c>
      <c r="D374" s="5" t="s">
        <v>21</v>
      </c>
      <c r="E374" s="5" t="s">
        <v>54</v>
      </c>
      <c r="F374" s="6">
        <v>45138</v>
      </c>
      <c r="G374" s="55">
        <f t="shared" si="44"/>
        <v>2023</v>
      </c>
      <c r="H374" s="55" t="str">
        <f t="shared" si="45"/>
        <v>Julio</v>
      </c>
      <c r="I374" s="90" t="str">
        <f t="shared" si="46"/>
        <v>2023-2</v>
      </c>
      <c r="J374" s="9">
        <v>65620204</v>
      </c>
      <c r="K374" s="9">
        <v>68123507</v>
      </c>
      <c r="L374" s="8">
        <f t="shared" si="48"/>
        <v>0.96325346256762734</v>
      </c>
      <c r="M374" s="8">
        <f t="shared" si="49"/>
        <v>0.96325346256762734</v>
      </c>
      <c r="N374" s="9" t="s">
        <v>95</v>
      </c>
      <c r="O374" s="9" t="s">
        <v>95</v>
      </c>
      <c r="P374" s="16">
        <v>0</v>
      </c>
      <c r="Q374" s="16">
        <v>0</v>
      </c>
      <c r="R374" s="5" t="str">
        <f t="shared" si="43"/>
        <v>121-2023-07-31</v>
      </c>
    </row>
    <row r="375" spans="1:18" hidden="1" x14ac:dyDescent="0.3">
      <c r="A375" s="25">
        <v>121</v>
      </c>
      <c r="B375" s="5" t="s">
        <v>94</v>
      </c>
      <c r="C375" s="5" t="s">
        <v>25</v>
      </c>
      <c r="D375" s="5" t="s">
        <v>21</v>
      </c>
      <c r="E375" s="5" t="s">
        <v>54</v>
      </c>
      <c r="F375" s="6">
        <v>45169</v>
      </c>
      <c r="G375" s="55">
        <f t="shared" si="44"/>
        <v>2023</v>
      </c>
      <c r="H375" s="55" t="str">
        <f t="shared" si="45"/>
        <v>Agosto</v>
      </c>
      <c r="I375" s="90" t="str">
        <f t="shared" si="46"/>
        <v>2023-2</v>
      </c>
      <c r="J375" s="9">
        <v>75793547</v>
      </c>
      <c r="K375" s="9">
        <v>79700391</v>
      </c>
      <c r="L375" s="8">
        <f t="shared" si="48"/>
        <v>0.95098086783539115</v>
      </c>
      <c r="M375" s="8">
        <f t="shared" si="49"/>
        <v>0.95098086783539115</v>
      </c>
      <c r="N375" s="9" t="s">
        <v>95</v>
      </c>
      <c r="O375" s="9" t="s">
        <v>95</v>
      </c>
      <c r="P375" s="16">
        <v>0</v>
      </c>
      <c r="Q375" s="16">
        <v>0</v>
      </c>
      <c r="R375" s="5" t="str">
        <f t="shared" si="43"/>
        <v>121-2023-08-31</v>
      </c>
    </row>
    <row r="376" spans="1:18" hidden="1" x14ac:dyDescent="0.3">
      <c r="A376" s="25">
        <v>121</v>
      </c>
      <c r="B376" s="5" t="s">
        <v>94</v>
      </c>
      <c r="C376" s="5" t="s">
        <v>25</v>
      </c>
      <c r="D376" s="5" t="s">
        <v>21</v>
      </c>
      <c r="E376" s="5" t="s">
        <v>54</v>
      </c>
      <c r="F376" s="6">
        <v>45199</v>
      </c>
      <c r="G376" s="55">
        <f t="shared" si="44"/>
        <v>2023</v>
      </c>
      <c r="H376" s="55" t="str">
        <f t="shared" si="45"/>
        <v>Septiembre</v>
      </c>
      <c r="I376" s="90" t="str">
        <f t="shared" si="46"/>
        <v>2023-2</v>
      </c>
      <c r="J376" s="9">
        <v>85150823</v>
      </c>
      <c r="K376" s="9">
        <v>89101921</v>
      </c>
      <c r="L376" s="8">
        <f t="shared" si="48"/>
        <v>0.95565642181833543</v>
      </c>
      <c r="M376" s="8">
        <f t="shared" si="49"/>
        <v>0.95565642181833543</v>
      </c>
      <c r="N376" s="9" t="s">
        <v>95</v>
      </c>
      <c r="O376" s="9" t="s">
        <v>95</v>
      </c>
      <c r="P376" s="16">
        <v>0</v>
      </c>
      <c r="Q376" s="16">
        <v>0</v>
      </c>
      <c r="R376" s="5" t="str">
        <f t="shared" si="43"/>
        <v>121-2023-09-30</v>
      </c>
    </row>
    <row r="377" spans="1:18" hidden="1" x14ac:dyDescent="0.3">
      <c r="A377" s="25">
        <v>121</v>
      </c>
      <c r="B377" s="5" t="s">
        <v>94</v>
      </c>
      <c r="C377" s="5" t="s">
        <v>25</v>
      </c>
      <c r="D377" s="5" t="s">
        <v>21</v>
      </c>
      <c r="E377" s="5" t="s">
        <v>54</v>
      </c>
      <c r="F377" s="6">
        <v>45230</v>
      </c>
      <c r="G377" s="55">
        <f t="shared" si="44"/>
        <v>2023</v>
      </c>
      <c r="H377" s="55" t="str">
        <f t="shared" si="45"/>
        <v>Octubre</v>
      </c>
      <c r="I377" s="90" t="str">
        <f t="shared" si="46"/>
        <v>2023-2</v>
      </c>
      <c r="J377" s="9">
        <v>103504677</v>
      </c>
      <c r="K377" s="9">
        <v>114526582</v>
      </c>
      <c r="L377" s="8">
        <f t="shared" si="48"/>
        <v>0.90376116350001612</v>
      </c>
      <c r="M377" s="8">
        <f t="shared" si="49"/>
        <v>0.90376116350001612</v>
      </c>
      <c r="N377" s="9" t="s">
        <v>95</v>
      </c>
      <c r="O377" s="9" t="s">
        <v>95</v>
      </c>
      <c r="P377" s="16">
        <v>0</v>
      </c>
      <c r="Q377" s="16">
        <v>0</v>
      </c>
      <c r="R377" s="5" t="str">
        <f t="shared" si="43"/>
        <v>121-2023-10-31</v>
      </c>
    </row>
    <row r="378" spans="1:18" hidden="1" x14ac:dyDescent="0.3">
      <c r="A378" s="25">
        <v>121</v>
      </c>
      <c r="B378" s="5" t="s">
        <v>94</v>
      </c>
      <c r="C378" s="5" t="s">
        <v>25</v>
      </c>
      <c r="D378" s="5" t="s">
        <v>21</v>
      </c>
      <c r="E378" s="5" t="s">
        <v>54</v>
      </c>
      <c r="F378" s="6">
        <v>45260</v>
      </c>
      <c r="G378" s="55">
        <f t="shared" si="44"/>
        <v>2023</v>
      </c>
      <c r="H378" s="55" t="str">
        <f t="shared" si="45"/>
        <v>Noviembre</v>
      </c>
      <c r="I378" s="90" t="str">
        <f t="shared" si="46"/>
        <v>2023-2</v>
      </c>
      <c r="J378" s="9">
        <v>110049104</v>
      </c>
      <c r="K378" s="9">
        <v>122487832</v>
      </c>
      <c r="L378" s="8">
        <f t="shared" si="48"/>
        <v>0.89844927616973413</v>
      </c>
      <c r="M378" s="8">
        <f t="shared" si="49"/>
        <v>0.89844927616973413</v>
      </c>
      <c r="N378" s="9" t="s">
        <v>95</v>
      </c>
      <c r="O378" s="9" t="s">
        <v>95</v>
      </c>
      <c r="P378" s="16">
        <v>0</v>
      </c>
      <c r="Q378" s="16">
        <v>0</v>
      </c>
      <c r="R378" s="5" t="str">
        <f t="shared" si="43"/>
        <v>121-2023-11-30</v>
      </c>
    </row>
    <row r="379" spans="1:18" hidden="1" x14ac:dyDescent="0.3">
      <c r="A379" s="37">
        <v>121</v>
      </c>
      <c r="B379" s="5" t="s">
        <v>94</v>
      </c>
      <c r="C379" s="5" t="s">
        <v>25</v>
      </c>
      <c r="D379" s="5" t="s">
        <v>21</v>
      </c>
      <c r="E379" s="5" t="s">
        <v>54</v>
      </c>
      <c r="F379" s="6">
        <v>45291</v>
      </c>
      <c r="G379" s="55">
        <f t="shared" si="44"/>
        <v>2023</v>
      </c>
      <c r="H379" s="55" t="str">
        <f t="shared" si="45"/>
        <v>Diciembre</v>
      </c>
      <c r="I379" s="90" t="str">
        <f t="shared" si="46"/>
        <v>2023-2</v>
      </c>
      <c r="J379" s="9">
        <v>94354868</v>
      </c>
      <c r="K379" s="9">
        <v>100568102</v>
      </c>
      <c r="L379" s="8">
        <f t="shared" si="48"/>
        <v>0.93821864113533737</v>
      </c>
      <c r="M379" s="8">
        <f t="shared" si="49"/>
        <v>0.93821864113533737</v>
      </c>
      <c r="N379" s="9" t="s">
        <v>95</v>
      </c>
      <c r="O379" s="9" t="s">
        <v>95</v>
      </c>
      <c r="P379" s="16">
        <v>0</v>
      </c>
      <c r="Q379" s="16">
        <v>0</v>
      </c>
      <c r="R379" s="5" t="str">
        <f t="shared" si="43"/>
        <v>121-2023-12-31</v>
      </c>
    </row>
    <row r="380" spans="1:18" hidden="1" x14ac:dyDescent="0.3">
      <c r="A380" s="25">
        <v>121</v>
      </c>
      <c r="B380" s="5" t="s">
        <v>94</v>
      </c>
      <c r="C380" s="5" t="s">
        <v>25</v>
      </c>
      <c r="D380" s="5" t="s">
        <v>21</v>
      </c>
      <c r="E380" s="5" t="s">
        <v>54</v>
      </c>
      <c r="F380" s="6">
        <v>45322</v>
      </c>
      <c r="G380" s="55">
        <f t="shared" si="44"/>
        <v>2024</v>
      </c>
      <c r="H380" s="55" t="str">
        <f t="shared" si="45"/>
        <v>Enero</v>
      </c>
      <c r="I380" s="90" t="str">
        <f t="shared" si="46"/>
        <v>2024-1</v>
      </c>
      <c r="J380" s="9">
        <v>14842650</v>
      </c>
      <c r="K380" s="9">
        <v>14589860</v>
      </c>
      <c r="L380" s="8">
        <f t="shared" si="48"/>
        <v>1.0173264171143521</v>
      </c>
      <c r="M380" s="8">
        <f t="shared" si="49"/>
        <v>1.0173264171143521</v>
      </c>
      <c r="N380" s="9" t="s">
        <v>95</v>
      </c>
      <c r="O380" s="9" t="s">
        <v>95</v>
      </c>
      <c r="P380" s="16">
        <v>0</v>
      </c>
      <c r="Q380" s="16">
        <v>0</v>
      </c>
      <c r="R380" s="5" t="str">
        <f t="shared" si="43"/>
        <v>121-2024-01-31</v>
      </c>
    </row>
    <row r="381" spans="1:18" hidden="1" x14ac:dyDescent="0.3">
      <c r="A381" s="25">
        <v>121</v>
      </c>
      <c r="B381" s="5" t="s">
        <v>94</v>
      </c>
      <c r="C381" s="5" t="s">
        <v>25</v>
      </c>
      <c r="D381" s="5" t="s">
        <v>21</v>
      </c>
      <c r="E381" s="5" t="s">
        <v>54</v>
      </c>
      <c r="F381" s="6">
        <v>45351</v>
      </c>
      <c r="G381" s="55">
        <f t="shared" si="44"/>
        <v>2024</v>
      </c>
      <c r="H381" s="55" t="str">
        <f t="shared" si="45"/>
        <v>Febrero</v>
      </c>
      <c r="I381" s="90" t="str">
        <f t="shared" si="46"/>
        <v>2024-1</v>
      </c>
      <c r="J381" s="9">
        <v>25394485</v>
      </c>
      <c r="K381" s="9">
        <v>25489607</v>
      </c>
      <c r="L381" s="8">
        <f t="shared" si="48"/>
        <v>0.99626820452743736</v>
      </c>
      <c r="M381" s="8">
        <f t="shared" si="49"/>
        <v>0.99626820452743736</v>
      </c>
      <c r="N381" s="9" t="s">
        <v>95</v>
      </c>
      <c r="O381" s="9" t="s">
        <v>95</v>
      </c>
      <c r="P381" s="16">
        <v>0</v>
      </c>
      <c r="Q381" s="16">
        <v>0</v>
      </c>
      <c r="R381" s="5" t="str">
        <f t="shared" si="43"/>
        <v>121-2024-02-29</v>
      </c>
    </row>
    <row r="382" spans="1:18" hidden="1" x14ac:dyDescent="0.3">
      <c r="A382" s="25">
        <v>121</v>
      </c>
      <c r="B382" s="5" t="s">
        <v>94</v>
      </c>
      <c r="C382" s="5" t="s">
        <v>25</v>
      </c>
      <c r="D382" s="5" t="s">
        <v>21</v>
      </c>
      <c r="E382" s="5" t="s">
        <v>54</v>
      </c>
      <c r="F382" s="6">
        <v>45382</v>
      </c>
      <c r="G382" s="55">
        <f t="shared" si="44"/>
        <v>2024</v>
      </c>
      <c r="H382" s="55" t="str">
        <f t="shared" si="45"/>
        <v>Marzo</v>
      </c>
      <c r="I382" s="90" t="str">
        <f t="shared" si="46"/>
        <v>2024-1</v>
      </c>
      <c r="J382" s="9">
        <v>36222295</v>
      </c>
      <c r="K382" s="9">
        <v>36593172</v>
      </c>
      <c r="L382" s="8">
        <f t="shared" si="48"/>
        <v>0.98986485784834399</v>
      </c>
      <c r="M382" s="8">
        <f t="shared" si="49"/>
        <v>0.98986485784834399</v>
      </c>
      <c r="N382" s="9" t="s">
        <v>95</v>
      </c>
      <c r="O382" s="9" t="s">
        <v>95</v>
      </c>
      <c r="P382" s="16">
        <v>0</v>
      </c>
      <c r="Q382" s="16">
        <v>0</v>
      </c>
      <c r="R382" s="5" t="str">
        <f t="shared" si="43"/>
        <v>121-2024-03-31</v>
      </c>
    </row>
    <row r="383" spans="1:18" hidden="1" x14ac:dyDescent="0.3">
      <c r="A383" s="25">
        <v>121</v>
      </c>
      <c r="B383" s="5" t="s">
        <v>94</v>
      </c>
      <c r="C383" s="5" t="s">
        <v>25</v>
      </c>
      <c r="D383" s="5" t="s">
        <v>21</v>
      </c>
      <c r="E383" s="5" t="s">
        <v>54</v>
      </c>
      <c r="F383" s="6">
        <v>45412</v>
      </c>
      <c r="G383" s="55">
        <f t="shared" si="44"/>
        <v>2024</v>
      </c>
      <c r="H383" s="55" t="str">
        <f t="shared" si="45"/>
        <v>Abril</v>
      </c>
      <c r="I383" s="90" t="str">
        <f t="shared" si="46"/>
        <v>2024-1</v>
      </c>
      <c r="J383" s="9">
        <v>48002565</v>
      </c>
      <c r="K383" s="9">
        <v>49360068</v>
      </c>
      <c r="L383" s="8">
        <f t="shared" si="48"/>
        <v>0.97249795117786308</v>
      </c>
      <c r="M383" s="8">
        <f t="shared" si="49"/>
        <v>0.97249795117786308</v>
      </c>
      <c r="N383" s="9" t="s">
        <v>95</v>
      </c>
      <c r="O383" s="9" t="s">
        <v>95</v>
      </c>
      <c r="P383" s="16">
        <v>0</v>
      </c>
      <c r="Q383" s="16">
        <v>0</v>
      </c>
      <c r="R383" s="5" t="str">
        <f t="shared" si="43"/>
        <v>121-2024-04-30</v>
      </c>
    </row>
    <row r="384" spans="1:18" hidden="1" x14ac:dyDescent="0.3">
      <c r="A384" s="25">
        <v>121</v>
      </c>
      <c r="B384" s="5" t="s">
        <v>94</v>
      </c>
      <c r="C384" s="5" t="s">
        <v>25</v>
      </c>
      <c r="D384" s="5" t="s">
        <v>21</v>
      </c>
      <c r="E384" s="5" t="s">
        <v>54</v>
      </c>
      <c r="F384" s="6">
        <v>45443</v>
      </c>
      <c r="G384" s="55">
        <f t="shared" si="44"/>
        <v>2024</v>
      </c>
      <c r="H384" s="55" t="str">
        <f t="shared" si="45"/>
        <v>Mayo</v>
      </c>
      <c r="I384" s="90" t="str">
        <f t="shared" si="46"/>
        <v>2024-1</v>
      </c>
      <c r="J384" s="9">
        <v>55499718</v>
      </c>
      <c r="K384" s="9">
        <v>56630838</v>
      </c>
      <c r="L384" s="8">
        <f t="shared" si="48"/>
        <v>0.98002643012275392</v>
      </c>
      <c r="M384" s="8">
        <f t="shared" si="49"/>
        <v>0.98002643012275392</v>
      </c>
      <c r="N384" s="9" t="s">
        <v>95</v>
      </c>
      <c r="O384" s="9" t="s">
        <v>95</v>
      </c>
      <c r="P384" s="16">
        <v>0</v>
      </c>
      <c r="Q384" s="16">
        <v>0</v>
      </c>
      <c r="R384" s="5" t="str">
        <f t="shared" si="43"/>
        <v>121-2024-05-31</v>
      </c>
    </row>
    <row r="385" spans="1:18" hidden="1" x14ac:dyDescent="0.3">
      <c r="A385" s="25">
        <v>121</v>
      </c>
      <c r="B385" s="5" t="s">
        <v>94</v>
      </c>
      <c r="C385" s="5" t="s">
        <v>25</v>
      </c>
      <c r="D385" s="5" t="s">
        <v>21</v>
      </c>
      <c r="E385" s="5" t="s">
        <v>54</v>
      </c>
      <c r="F385" s="6">
        <v>45473</v>
      </c>
      <c r="G385" s="55">
        <f t="shared" si="44"/>
        <v>2024</v>
      </c>
      <c r="H385" s="55" t="str">
        <f t="shared" si="45"/>
        <v>Junio</v>
      </c>
      <c r="I385" s="90" t="str">
        <f t="shared" si="46"/>
        <v>2024-1</v>
      </c>
      <c r="J385" s="9">
        <v>63722202</v>
      </c>
      <c r="K385" s="9">
        <v>64925860</v>
      </c>
      <c r="L385" s="8">
        <f t="shared" si="48"/>
        <v>0.98146103879101487</v>
      </c>
      <c r="M385" s="8">
        <f t="shared" si="49"/>
        <v>0.98146103879101487</v>
      </c>
      <c r="N385" s="9" t="s">
        <v>95</v>
      </c>
      <c r="O385" s="9" t="s">
        <v>95</v>
      </c>
      <c r="P385" s="16">
        <v>0</v>
      </c>
      <c r="Q385" s="16">
        <v>0</v>
      </c>
      <c r="R385" s="5" t="str">
        <f t="shared" si="43"/>
        <v>121-2024-06-30</v>
      </c>
    </row>
    <row r="386" spans="1:18" hidden="1" x14ac:dyDescent="0.3">
      <c r="A386" s="25">
        <v>121</v>
      </c>
      <c r="B386" s="5" t="s">
        <v>94</v>
      </c>
      <c r="C386" s="5" t="s">
        <v>25</v>
      </c>
      <c r="D386" s="5" t="s">
        <v>21</v>
      </c>
      <c r="E386" s="5" t="s">
        <v>54</v>
      </c>
      <c r="F386" s="6">
        <v>45504</v>
      </c>
      <c r="G386" s="55">
        <f t="shared" si="44"/>
        <v>2024</v>
      </c>
      <c r="H386" s="55" t="str">
        <f t="shared" si="45"/>
        <v>Julio</v>
      </c>
      <c r="I386" s="90" t="str">
        <f t="shared" si="46"/>
        <v>2024-2</v>
      </c>
      <c r="J386" s="9">
        <v>73376331</v>
      </c>
      <c r="K386" s="9">
        <v>74294915</v>
      </c>
      <c r="L386" s="8">
        <f t="shared" si="48"/>
        <v>0.98763597750936249</v>
      </c>
      <c r="M386" s="8">
        <f t="shared" si="49"/>
        <v>0.98763597750936249</v>
      </c>
      <c r="N386" s="9" t="s">
        <v>95</v>
      </c>
      <c r="O386" s="9" t="s">
        <v>95</v>
      </c>
      <c r="P386" s="16">
        <v>0</v>
      </c>
      <c r="Q386" s="16">
        <v>0</v>
      </c>
      <c r="R386" s="5" t="str">
        <f t="shared" ref="R386:R449" si="50">A386&amp;"-"&amp;YEAR(F386)&amp;"-"&amp;IF(LEN(MONTH(F386))=1,"0"&amp;MONTH(F386),MONTH(F386))&amp;"-"&amp;DAY(F386)</f>
        <v>121-2024-07-31</v>
      </c>
    </row>
    <row r="387" spans="1:18" hidden="1" x14ac:dyDescent="0.3">
      <c r="A387" s="25">
        <v>121</v>
      </c>
      <c r="B387" s="5" t="s">
        <v>94</v>
      </c>
      <c r="C387" s="5" t="s">
        <v>25</v>
      </c>
      <c r="D387" s="5" t="s">
        <v>21</v>
      </c>
      <c r="E387" s="5" t="s">
        <v>54</v>
      </c>
      <c r="F387" s="6">
        <v>45535</v>
      </c>
      <c r="G387" s="55">
        <f t="shared" ref="G387:G450" si="51">YEAR(F387)</f>
        <v>2024</v>
      </c>
      <c r="H387" s="55" t="str">
        <f t="shared" ref="H387:H450" si="52">PROPER(TEXT(F387,"mmmm"))</f>
        <v>Agosto</v>
      </c>
      <c r="I387" s="90" t="str">
        <f t="shared" ref="I387:I450" si="53">IF(OR(H387="Enero",H387="Febrero",H387="Marzo",H387="Abril",H387="Mayo",H387="Junio"),G387&amp;"-1",IF(OR(H387="Julio",H387="Agosto",H387="Septiembre",H387="Octubre",H387="Noviembre",H387="Diciembre"),G387&amp;"-2"))</f>
        <v>2024-2</v>
      </c>
      <c r="J387" s="9">
        <v>83924291</v>
      </c>
      <c r="K387" s="9">
        <v>83784799</v>
      </c>
      <c r="L387" s="8">
        <f t="shared" si="48"/>
        <v>1.0016648843425644</v>
      </c>
      <c r="M387" s="8">
        <f t="shared" si="49"/>
        <v>1.0016648843425644</v>
      </c>
      <c r="N387" s="9" t="s">
        <v>95</v>
      </c>
      <c r="O387" s="9" t="s">
        <v>95</v>
      </c>
      <c r="P387" s="16">
        <v>0</v>
      </c>
      <c r="Q387" s="16">
        <v>0</v>
      </c>
      <c r="R387" s="5" t="str">
        <f t="shared" si="50"/>
        <v>121-2024-08-31</v>
      </c>
    </row>
    <row r="388" spans="1:18" hidden="1" x14ac:dyDescent="0.3">
      <c r="A388" s="25">
        <v>121</v>
      </c>
      <c r="B388" s="5" t="s">
        <v>94</v>
      </c>
      <c r="C388" s="5" t="s">
        <v>25</v>
      </c>
      <c r="D388" s="5" t="s">
        <v>21</v>
      </c>
      <c r="E388" s="5" t="s">
        <v>54</v>
      </c>
      <c r="F388" s="6">
        <v>45565</v>
      </c>
      <c r="G388" s="55">
        <f t="shared" si="51"/>
        <v>2024</v>
      </c>
      <c r="H388" s="55" t="str">
        <f t="shared" si="52"/>
        <v>Septiembre</v>
      </c>
      <c r="I388" s="90" t="str">
        <f t="shared" si="53"/>
        <v>2024-2</v>
      </c>
      <c r="J388" s="9">
        <v>93710314</v>
      </c>
      <c r="K388" s="9">
        <v>95484547</v>
      </c>
      <c r="L388" s="8">
        <f t="shared" si="48"/>
        <v>0.98141863730054668</v>
      </c>
      <c r="M388" s="8">
        <f t="shared" si="49"/>
        <v>0.98141863730054668</v>
      </c>
      <c r="N388" s="9" t="s">
        <v>95</v>
      </c>
      <c r="O388" s="9" t="s">
        <v>95</v>
      </c>
      <c r="P388" s="16">
        <v>0</v>
      </c>
      <c r="Q388" s="16">
        <v>0</v>
      </c>
      <c r="R388" s="5" t="str">
        <f t="shared" si="50"/>
        <v>121-2024-09-30</v>
      </c>
    </row>
    <row r="389" spans="1:18" hidden="1" x14ac:dyDescent="0.3">
      <c r="A389" s="25">
        <v>121</v>
      </c>
      <c r="B389" s="5" t="s">
        <v>94</v>
      </c>
      <c r="C389" s="5" t="s">
        <v>25</v>
      </c>
      <c r="D389" s="5" t="s">
        <v>21</v>
      </c>
      <c r="E389" s="5" t="s">
        <v>54</v>
      </c>
      <c r="F389" s="6">
        <v>45596</v>
      </c>
      <c r="G389" s="55">
        <f t="shared" si="51"/>
        <v>2024</v>
      </c>
      <c r="H389" s="55" t="str">
        <f t="shared" si="52"/>
        <v>Octubre</v>
      </c>
      <c r="I389" s="90" t="str">
        <f t="shared" si="53"/>
        <v>2024-2</v>
      </c>
      <c r="J389" s="9">
        <v>104814162</v>
      </c>
      <c r="K389" s="9">
        <v>105749334</v>
      </c>
      <c r="L389" s="8">
        <f t="shared" si="48"/>
        <v>0.99115671026353702</v>
      </c>
      <c r="M389" s="8">
        <f t="shared" si="49"/>
        <v>0.99115671026353702</v>
      </c>
      <c r="N389" s="9" t="s">
        <v>95</v>
      </c>
      <c r="O389" s="9" t="s">
        <v>95</v>
      </c>
      <c r="P389" s="16">
        <v>0</v>
      </c>
      <c r="Q389" s="16">
        <v>0</v>
      </c>
      <c r="R389" s="5" t="str">
        <f t="shared" si="50"/>
        <v>121-2024-10-31</v>
      </c>
    </row>
    <row r="390" spans="1:18" hidden="1" x14ac:dyDescent="0.3">
      <c r="A390" s="25">
        <v>121</v>
      </c>
      <c r="B390" s="5" t="s">
        <v>94</v>
      </c>
      <c r="C390" s="5" t="s">
        <v>25</v>
      </c>
      <c r="D390" s="5" t="s">
        <v>21</v>
      </c>
      <c r="E390" s="5" t="s">
        <v>54</v>
      </c>
      <c r="F390" s="6">
        <v>45626</v>
      </c>
      <c r="G390" s="55">
        <f t="shared" si="51"/>
        <v>2024</v>
      </c>
      <c r="H390" s="55" t="str">
        <f t="shared" si="52"/>
        <v>Noviembre</v>
      </c>
      <c r="I390" s="90" t="str">
        <f t="shared" si="53"/>
        <v>2024-2</v>
      </c>
      <c r="J390" s="9">
        <v>116198157</v>
      </c>
      <c r="K390" s="9">
        <v>116832953</v>
      </c>
      <c r="L390" s="8">
        <f t="shared" si="48"/>
        <v>0.99456663566485393</v>
      </c>
      <c r="M390" s="8">
        <f t="shared" si="49"/>
        <v>0.99456663566485393</v>
      </c>
      <c r="N390" s="9" t="s">
        <v>95</v>
      </c>
      <c r="O390" s="9" t="s">
        <v>95</v>
      </c>
      <c r="P390" s="16">
        <v>0</v>
      </c>
      <c r="Q390" s="16">
        <v>0</v>
      </c>
      <c r="R390" s="5" t="str">
        <f t="shared" si="50"/>
        <v>121-2024-11-30</v>
      </c>
    </row>
    <row r="391" spans="1:18" hidden="1" x14ac:dyDescent="0.3">
      <c r="A391" s="37">
        <v>121</v>
      </c>
      <c r="B391" s="5" t="s">
        <v>94</v>
      </c>
      <c r="C391" s="5" t="s">
        <v>25</v>
      </c>
      <c r="D391" s="5" t="s">
        <v>21</v>
      </c>
      <c r="E391" s="5" t="s">
        <v>54</v>
      </c>
      <c r="F391" s="6">
        <v>45657</v>
      </c>
      <c r="G391" s="55">
        <f t="shared" si="51"/>
        <v>2024</v>
      </c>
      <c r="H391" s="55" t="str">
        <f t="shared" si="52"/>
        <v>Diciembre</v>
      </c>
      <c r="I391" s="90" t="str">
        <f t="shared" si="53"/>
        <v>2024-2</v>
      </c>
      <c r="J391" s="9">
        <v>122326052</v>
      </c>
      <c r="K391" s="9">
        <v>122528282</v>
      </c>
      <c r="L391" s="8">
        <f t="shared" si="48"/>
        <v>0.99834952390828424</v>
      </c>
      <c r="M391" s="8">
        <f t="shared" si="49"/>
        <v>0.99834952390828424</v>
      </c>
      <c r="N391" s="9" t="s">
        <v>95</v>
      </c>
      <c r="O391" s="9" t="s">
        <v>95</v>
      </c>
      <c r="P391" s="16">
        <v>0</v>
      </c>
      <c r="Q391" s="16">
        <v>0</v>
      </c>
      <c r="R391" s="5" t="str">
        <f t="shared" si="50"/>
        <v>121-2024-12-31</v>
      </c>
    </row>
    <row r="392" spans="1:18" hidden="1" x14ac:dyDescent="0.3">
      <c r="A392" s="25">
        <v>122</v>
      </c>
      <c r="B392" s="5" t="s">
        <v>96</v>
      </c>
      <c r="C392" s="5" t="s">
        <v>93</v>
      </c>
      <c r="D392" s="5" t="s">
        <v>61</v>
      </c>
      <c r="E392" s="5" t="s">
        <v>22</v>
      </c>
      <c r="F392" s="17">
        <v>44985</v>
      </c>
      <c r="G392" s="55">
        <f t="shared" si="51"/>
        <v>2023</v>
      </c>
      <c r="H392" s="55" t="str">
        <f t="shared" si="52"/>
        <v>Febrero</v>
      </c>
      <c r="I392" s="90" t="str">
        <f t="shared" si="53"/>
        <v>2023-1</v>
      </c>
      <c r="J392" s="5">
        <v>80</v>
      </c>
      <c r="K392" s="12">
        <v>100</v>
      </c>
      <c r="L392" s="8">
        <f t="shared" ref="L392:L397" si="54">IFERROR(K392/J392,"")</f>
        <v>1.25</v>
      </c>
      <c r="M392" s="15">
        <f t="shared" ref="M392:M399" si="55">IFERROR(IF((K392/J392)&gt;K392/J392,1.3,K392/J392),"")</f>
        <v>1.25</v>
      </c>
      <c r="N392" s="5" t="s">
        <v>23</v>
      </c>
      <c r="O392" s="5" t="s">
        <v>23</v>
      </c>
      <c r="P392" s="16">
        <v>0</v>
      </c>
      <c r="Q392" s="16">
        <v>0</v>
      </c>
      <c r="R392" s="5" t="str">
        <f t="shared" si="50"/>
        <v>122-2023-02-28</v>
      </c>
    </row>
    <row r="393" spans="1:18" hidden="1" x14ac:dyDescent="0.3">
      <c r="A393" s="25">
        <v>122</v>
      </c>
      <c r="B393" s="5" t="s">
        <v>96</v>
      </c>
      <c r="C393" s="5" t="s">
        <v>93</v>
      </c>
      <c r="D393" s="5" t="s">
        <v>61</v>
      </c>
      <c r="E393" s="5" t="s">
        <v>22</v>
      </c>
      <c r="F393" s="17">
        <v>45046</v>
      </c>
      <c r="G393" s="55">
        <f t="shared" si="51"/>
        <v>2023</v>
      </c>
      <c r="H393" s="55" t="str">
        <f t="shared" si="52"/>
        <v>Abril</v>
      </c>
      <c r="I393" s="90" t="str">
        <f t="shared" si="53"/>
        <v>2023-1</v>
      </c>
      <c r="J393" s="5">
        <v>80</v>
      </c>
      <c r="K393" s="12">
        <v>100</v>
      </c>
      <c r="L393" s="8">
        <f t="shared" si="54"/>
        <v>1.25</v>
      </c>
      <c r="M393" s="15">
        <f t="shared" si="55"/>
        <v>1.25</v>
      </c>
      <c r="N393" s="5" t="s">
        <v>23</v>
      </c>
      <c r="O393" s="5" t="s">
        <v>23</v>
      </c>
      <c r="P393" s="16">
        <v>0</v>
      </c>
      <c r="Q393" s="16">
        <v>0</v>
      </c>
      <c r="R393" s="5" t="str">
        <f t="shared" si="50"/>
        <v>122-2023-04-30</v>
      </c>
    </row>
    <row r="394" spans="1:18" hidden="1" x14ac:dyDescent="0.3">
      <c r="A394" s="25">
        <v>122</v>
      </c>
      <c r="B394" s="5" t="s">
        <v>96</v>
      </c>
      <c r="C394" s="5" t="s">
        <v>93</v>
      </c>
      <c r="D394" s="5" t="s">
        <v>61</v>
      </c>
      <c r="E394" s="5" t="s">
        <v>22</v>
      </c>
      <c r="F394" s="6">
        <v>45107</v>
      </c>
      <c r="G394" s="55">
        <f t="shared" si="51"/>
        <v>2023</v>
      </c>
      <c r="H394" s="55" t="str">
        <f t="shared" si="52"/>
        <v>Junio</v>
      </c>
      <c r="I394" s="90" t="str">
        <f t="shared" si="53"/>
        <v>2023-1</v>
      </c>
      <c r="J394" s="5">
        <v>80</v>
      </c>
      <c r="K394" s="12">
        <v>75</v>
      </c>
      <c r="L394" s="8">
        <f t="shared" si="54"/>
        <v>0.9375</v>
      </c>
      <c r="M394" s="15">
        <f t="shared" si="55"/>
        <v>0.9375</v>
      </c>
      <c r="N394" s="5" t="s">
        <v>23</v>
      </c>
      <c r="O394" s="5" t="s">
        <v>23</v>
      </c>
      <c r="P394" s="16">
        <v>0</v>
      </c>
      <c r="Q394" s="16">
        <v>0</v>
      </c>
      <c r="R394" s="5" t="str">
        <f t="shared" si="50"/>
        <v>122-2023-06-30</v>
      </c>
    </row>
    <row r="395" spans="1:18" hidden="1" x14ac:dyDescent="0.3">
      <c r="A395" s="25">
        <v>122</v>
      </c>
      <c r="B395" s="5" t="s">
        <v>96</v>
      </c>
      <c r="C395" s="5" t="s">
        <v>93</v>
      </c>
      <c r="D395" s="5" t="s">
        <v>61</v>
      </c>
      <c r="E395" s="5" t="s">
        <v>22</v>
      </c>
      <c r="F395" s="6">
        <v>45169</v>
      </c>
      <c r="G395" s="55">
        <f t="shared" si="51"/>
        <v>2023</v>
      </c>
      <c r="H395" s="55" t="str">
        <f t="shared" si="52"/>
        <v>Agosto</v>
      </c>
      <c r="I395" s="90" t="str">
        <f t="shared" si="53"/>
        <v>2023-2</v>
      </c>
      <c r="J395" s="5">
        <v>80</v>
      </c>
      <c r="K395" s="12">
        <v>80</v>
      </c>
      <c r="L395" s="8">
        <f t="shared" si="54"/>
        <v>1</v>
      </c>
      <c r="M395" s="15">
        <f t="shared" si="55"/>
        <v>1</v>
      </c>
      <c r="N395" s="5" t="s">
        <v>23</v>
      </c>
      <c r="O395" s="5" t="s">
        <v>23</v>
      </c>
      <c r="P395" s="16">
        <v>0</v>
      </c>
      <c r="Q395" s="16">
        <v>0</v>
      </c>
      <c r="R395" s="5" t="str">
        <f t="shared" si="50"/>
        <v>122-2023-08-31</v>
      </c>
    </row>
    <row r="396" spans="1:18" hidden="1" x14ac:dyDescent="0.3">
      <c r="A396" s="25">
        <v>122</v>
      </c>
      <c r="B396" s="5" t="s">
        <v>96</v>
      </c>
      <c r="C396" s="5" t="s">
        <v>93</v>
      </c>
      <c r="D396" s="5" t="s">
        <v>61</v>
      </c>
      <c r="E396" s="5" t="s">
        <v>22</v>
      </c>
      <c r="F396" s="6">
        <v>45230</v>
      </c>
      <c r="G396" s="55">
        <f t="shared" si="51"/>
        <v>2023</v>
      </c>
      <c r="H396" s="55" t="str">
        <f t="shared" si="52"/>
        <v>Octubre</v>
      </c>
      <c r="I396" s="90" t="str">
        <f t="shared" si="53"/>
        <v>2023-2</v>
      </c>
      <c r="J396" s="5">
        <v>80</v>
      </c>
      <c r="K396" s="12">
        <v>100</v>
      </c>
      <c r="L396" s="8">
        <f t="shared" si="54"/>
        <v>1.25</v>
      </c>
      <c r="M396" s="15">
        <f t="shared" si="55"/>
        <v>1.25</v>
      </c>
      <c r="N396" s="5" t="s">
        <v>23</v>
      </c>
      <c r="O396" s="5" t="s">
        <v>23</v>
      </c>
      <c r="P396" s="16">
        <v>0</v>
      </c>
      <c r="Q396" s="16">
        <v>0</v>
      </c>
      <c r="R396" s="5" t="str">
        <f t="shared" si="50"/>
        <v>122-2023-10-31</v>
      </c>
    </row>
    <row r="397" spans="1:18" hidden="1" x14ac:dyDescent="0.3">
      <c r="A397" s="37">
        <v>122</v>
      </c>
      <c r="B397" s="5" t="s">
        <v>96</v>
      </c>
      <c r="C397" s="5" t="s">
        <v>93</v>
      </c>
      <c r="D397" s="5" t="s">
        <v>61</v>
      </c>
      <c r="E397" s="5" t="s">
        <v>22</v>
      </c>
      <c r="F397" s="6">
        <v>45291</v>
      </c>
      <c r="G397" s="55">
        <f t="shared" si="51"/>
        <v>2023</v>
      </c>
      <c r="H397" s="55" t="str">
        <f t="shared" si="52"/>
        <v>Diciembre</v>
      </c>
      <c r="I397" s="90" t="str">
        <f t="shared" si="53"/>
        <v>2023-2</v>
      </c>
      <c r="J397" s="5">
        <v>80</v>
      </c>
      <c r="K397" s="12">
        <v>90.91</v>
      </c>
      <c r="L397" s="8">
        <f t="shared" si="54"/>
        <v>1.1363749999999999</v>
      </c>
      <c r="M397" s="15">
        <f t="shared" si="55"/>
        <v>1.1363749999999999</v>
      </c>
      <c r="N397" s="5" t="s">
        <v>23</v>
      </c>
      <c r="O397" s="5" t="s">
        <v>23</v>
      </c>
      <c r="P397" s="16">
        <v>0</v>
      </c>
      <c r="Q397" s="16">
        <v>0</v>
      </c>
      <c r="R397" s="5" t="str">
        <f t="shared" si="50"/>
        <v>122-2023-12-31</v>
      </c>
    </row>
    <row r="398" spans="1:18" hidden="1" x14ac:dyDescent="0.3">
      <c r="A398" s="25">
        <v>122</v>
      </c>
      <c r="B398" s="5" t="s">
        <v>96</v>
      </c>
      <c r="C398" s="5" t="s">
        <v>93</v>
      </c>
      <c r="D398" s="5" t="s">
        <v>61</v>
      </c>
      <c r="E398" s="5" t="s">
        <v>22</v>
      </c>
      <c r="F398" s="6">
        <v>45351</v>
      </c>
      <c r="G398" s="55">
        <f t="shared" si="51"/>
        <v>2024</v>
      </c>
      <c r="H398" s="55" t="str">
        <f t="shared" si="52"/>
        <v>Febrero</v>
      </c>
      <c r="I398" s="90" t="str">
        <f t="shared" si="53"/>
        <v>2024-1</v>
      </c>
      <c r="J398" s="5">
        <v>80</v>
      </c>
      <c r="K398" s="10">
        <v>96.67</v>
      </c>
      <c r="L398" s="15">
        <f>IFERROR(IF((K398/J398)&gt;1.3,1.3,K398/J398),"")</f>
        <v>1.208375</v>
      </c>
      <c r="M398" s="15">
        <f t="shared" si="55"/>
        <v>1.208375</v>
      </c>
      <c r="N398" s="5" t="s">
        <v>23</v>
      </c>
      <c r="O398" s="5" t="s">
        <v>23</v>
      </c>
      <c r="P398" s="16">
        <v>0</v>
      </c>
      <c r="Q398" s="16">
        <v>0</v>
      </c>
      <c r="R398" s="5" t="str">
        <f t="shared" si="50"/>
        <v>122-2024-02-29</v>
      </c>
    </row>
    <row r="399" spans="1:18" hidden="1" x14ac:dyDescent="0.3">
      <c r="A399" s="25">
        <v>122</v>
      </c>
      <c r="B399" s="5" t="s">
        <v>96</v>
      </c>
      <c r="C399" s="5" t="s">
        <v>93</v>
      </c>
      <c r="D399" s="5" t="s">
        <v>61</v>
      </c>
      <c r="E399" s="5" t="s">
        <v>22</v>
      </c>
      <c r="F399" s="6">
        <v>45412</v>
      </c>
      <c r="G399" s="55">
        <f t="shared" si="51"/>
        <v>2024</v>
      </c>
      <c r="H399" s="55" t="str">
        <f t="shared" si="52"/>
        <v>Abril</v>
      </c>
      <c r="I399" s="90" t="str">
        <f t="shared" si="53"/>
        <v>2024-1</v>
      </c>
      <c r="J399" s="5">
        <v>80</v>
      </c>
      <c r="K399" s="10">
        <v>97.67</v>
      </c>
      <c r="L399" s="15">
        <f>IFERROR(IF((K399/J399)&gt;1.3,1.3,K399/J399),"")</f>
        <v>1.2208749999999999</v>
      </c>
      <c r="M399" s="15">
        <f t="shared" si="55"/>
        <v>1.2208749999999999</v>
      </c>
      <c r="N399" s="5" t="s">
        <v>23</v>
      </c>
      <c r="O399" s="5" t="s">
        <v>23</v>
      </c>
      <c r="P399" s="16">
        <v>0</v>
      </c>
      <c r="Q399" s="16">
        <v>0</v>
      </c>
      <c r="R399" s="5" t="str">
        <f t="shared" si="50"/>
        <v>122-2024-04-30</v>
      </c>
    </row>
    <row r="400" spans="1:18" hidden="1" x14ac:dyDescent="0.3">
      <c r="A400" s="5">
        <v>122</v>
      </c>
      <c r="B400" s="5" t="s">
        <v>96</v>
      </c>
      <c r="C400" s="5" t="s">
        <v>93</v>
      </c>
      <c r="D400" s="5" t="s">
        <v>61</v>
      </c>
      <c r="E400" s="5" t="s">
        <v>22</v>
      </c>
      <c r="F400" s="6">
        <v>45473</v>
      </c>
      <c r="G400" s="55">
        <f t="shared" si="51"/>
        <v>2024</v>
      </c>
      <c r="H400" s="55" t="str">
        <f t="shared" si="52"/>
        <v>Junio</v>
      </c>
      <c r="I400" s="90" t="str">
        <f t="shared" si="53"/>
        <v>2024-1</v>
      </c>
      <c r="J400" s="5">
        <v>80</v>
      </c>
      <c r="K400" s="5">
        <v>95</v>
      </c>
      <c r="L400" s="15">
        <v>1.1875</v>
      </c>
      <c r="M400" s="15">
        <v>1.1875</v>
      </c>
      <c r="N400" s="5" t="s">
        <v>23</v>
      </c>
      <c r="O400" s="5" t="s">
        <v>23</v>
      </c>
      <c r="P400" s="5">
        <v>0</v>
      </c>
      <c r="Q400" s="5">
        <v>0</v>
      </c>
      <c r="R400" s="5" t="str">
        <f t="shared" si="50"/>
        <v>122-2024-06-30</v>
      </c>
    </row>
    <row r="401" spans="1:18" hidden="1" x14ac:dyDescent="0.3">
      <c r="A401" s="25">
        <v>122</v>
      </c>
      <c r="B401" s="5" t="s">
        <v>96</v>
      </c>
      <c r="C401" s="5" t="s">
        <v>93</v>
      </c>
      <c r="D401" s="5" t="s">
        <v>61</v>
      </c>
      <c r="E401" s="5" t="s">
        <v>22</v>
      </c>
      <c r="F401" s="6">
        <v>45535</v>
      </c>
      <c r="G401" s="55">
        <f t="shared" si="51"/>
        <v>2024</v>
      </c>
      <c r="H401" s="55" t="str">
        <f t="shared" si="52"/>
        <v>Agosto</v>
      </c>
      <c r="I401" s="90" t="str">
        <f t="shared" si="53"/>
        <v>2024-2</v>
      </c>
      <c r="J401" s="5">
        <v>80</v>
      </c>
      <c r="K401" s="10">
        <v>79.069999999999993</v>
      </c>
      <c r="L401" s="15">
        <f>IFERROR(IF((K401/J401)&gt;1.3,1.3,K401/J401),"")</f>
        <v>0.98837499999999989</v>
      </c>
      <c r="M401" s="15">
        <f>IFERROR(IF((K401/J401)&gt;K401/J401,1.3,K401/J401),"")</f>
        <v>0.98837499999999989</v>
      </c>
      <c r="N401" s="5" t="s">
        <v>23</v>
      </c>
      <c r="O401" s="5" t="s">
        <v>23</v>
      </c>
      <c r="P401" s="16">
        <v>0</v>
      </c>
      <c r="Q401" s="16">
        <v>0</v>
      </c>
      <c r="R401" s="5" t="str">
        <f t="shared" si="50"/>
        <v>122-2024-08-31</v>
      </c>
    </row>
    <row r="402" spans="1:18" hidden="1" x14ac:dyDescent="0.3">
      <c r="A402" s="25">
        <v>122</v>
      </c>
      <c r="B402" s="5" t="s">
        <v>96</v>
      </c>
      <c r="C402" s="5" t="s">
        <v>93</v>
      </c>
      <c r="D402" s="5" t="s">
        <v>61</v>
      </c>
      <c r="E402" s="5" t="s">
        <v>22</v>
      </c>
      <c r="F402" s="6">
        <v>45596</v>
      </c>
      <c r="G402" s="55">
        <f t="shared" si="51"/>
        <v>2024</v>
      </c>
      <c r="H402" s="55" t="str">
        <f t="shared" si="52"/>
        <v>Octubre</v>
      </c>
      <c r="I402" s="90" t="str">
        <f t="shared" si="53"/>
        <v>2024-2</v>
      </c>
      <c r="J402" s="5">
        <v>80</v>
      </c>
      <c r="K402" s="10">
        <v>97.5</v>
      </c>
      <c r="L402" s="15">
        <f>IFERROR(IF((K402/J402)&gt;1.3,1.3,K402/J402),"")</f>
        <v>1.21875</v>
      </c>
      <c r="M402" s="15">
        <f>IFERROR(IF((K402/J402)&gt;K402/J402,1.3,K402/J402),"")</f>
        <v>1.21875</v>
      </c>
      <c r="N402" s="5" t="s">
        <v>23</v>
      </c>
      <c r="O402" s="5" t="s">
        <v>23</v>
      </c>
      <c r="P402" s="16">
        <v>0</v>
      </c>
      <c r="Q402" s="16">
        <v>0</v>
      </c>
      <c r="R402" s="5" t="str">
        <f t="shared" si="50"/>
        <v>122-2024-10-31</v>
      </c>
    </row>
    <row r="403" spans="1:18" hidden="1" x14ac:dyDescent="0.3">
      <c r="A403" s="25">
        <v>122</v>
      </c>
      <c r="B403" s="5" t="s">
        <v>96</v>
      </c>
      <c r="C403" s="5" t="s">
        <v>93</v>
      </c>
      <c r="D403" s="5" t="s">
        <v>61</v>
      </c>
      <c r="E403" s="5" t="s">
        <v>22</v>
      </c>
      <c r="F403" s="6">
        <v>45657</v>
      </c>
      <c r="G403" s="55">
        <f t="shared" si="51"/>
        <v>2024</v>
      </c>
      <c r="H403" s="55" t="str">
        <f t="shared" si="52"/>
        <v>Diciembre</v>
      </c>
      <c r="I403" s="90" t="str">
        <f t="shared" si="53"/>
        <v>2024-2</v>
      </c>
      <c r="J403" s="5">
        <v>80</v>
      </c>
      <c r="K403" s="10">
        <v>100</v>
      </c>
      <c r="L403" s="15">
        <f>IFERROR(IF((K403/J403)&gt;1.3,1.3,K403/J403),"")</f>
        <v>1.25</v>
      </c>
      <c r="M403" s="15">
        <f>IFERROR(IF((K403/J403)&gt;K403/J403,1.3,K403/J403),"")</f>
        <v>1.25</v>
      </c>
      <c r="N403" s="5" t="s">
        <v>23</v>
      </c>
      <c r="O403" s="5" t="s">
        <v>23</v>
      </c>
      <c r="P403" s="16">
        <v>0</v>
      </c>
      <c r="Q403" s="16">
        <v>0</v>
      </c>
      <c r="R403" s="5" t="str">
        <f t="shared" si="50"/>
        <v>122-2024-12-31</v>
      </c>
    </row>
    <row r="404" spans="1:18" hidden="1" x14ac:dyDescent="0.3">
      <c r="A404" s="25">
        <v>124</v>
      </c>
      <c r="B404" s="5" t="s">
        <v>97</v>
      </c>
      <c r="C404" s="5" t="s">
        <v>64</v>
      </c>
      <c r="D404" s="5" t="s">
        <v>21</v>
      </c>
      <c r="E404" s="5" t="s">
        <v>54</v>
      </c>
      <c r="F404" s="6">
        <v>44592</v>
      </c>
      <c r="G404" s="55">
        <f t="shared" si="51"/>
        <v>2022</v>
      </c>
      <c r="H404" s="55" t="str">
        <f t="shared" si="52"/>
        <v>Enero</v>
      </c>
      <c r="I404" s="90" t="str">
        <f t="shared" si="53"/>
        <v>2022-1</v>
      </c>
      <c r="J404" s="5">
        <v>1.6</v>
      </c>
      <c r="K404" s="61">
        <v>0</v>
      </c>
      <c r="L404" s="8">
        <f t="shared" ref="L404:L439" si="56">IF(K404&lt;J404,100%,K404&lt;J404)</f>
        <v>1</v>
      </c>
      <c r="M404" s="8">
        <f t="shared" ref="M404:M439" si="57">IF(K404&lt;J404,100%,K404&lt;J404)</f>
        <v>1</v>
      </c>
      <c r="N404" s="5" t="s">
        <v>83</v>
      </c>
      <c r="O404" s="5" t="s">
        <v>23</v>
      </c>
      <c r="P404" s="16">
        <v>1</v>
      </c>
      <c r="Q404" s="16">
        <v>2</v>
      </c>
      <c r="R404" s="5" t="str">
        <f t="shared" si="50"/>
        <v>124-2022-01-31</v>
      </c>
    </row>
    <row r="405" spans="1:18" hidden="1" x14ac:dyDescent="0.3">
      <c r="A405" s="25">
        <v>124</v>
      </c>
      <c r="B405" s="5" t="s">
        <v>97</v>
      </c>
      <c r="C405" s="5" t="s">
        <v>64</v>
      </c>
      <c r="D405" s="5" t="s">
        <v>21</v>
      </c>
      <c r="E405" s="5" t="s">
        <v>54</v>
      </c>
      <c r="F405" s="17">
        <v>44620</v>
      </c>
      <c r="G405" s="55">
        <f t="shared" si="51"/>
        <v>2022</v>
      </c>
      <c r="H405" s="55" t="str">
        <f t="shared" si="52"/>
        <v>Febrero</v>
      </c>
      <c r="I405" s="90" t="str">
        <f t="shared" si="53"/>
        <v>2022-1</v>
      </c>
      <c r="J405" s="5">
        <v>1.6</v>
      </c>
      <c r="K405" s="61">
        <v>7.0000000000000007E-2</v>
      </c>
      <c r="L405" s="8">
        <f t="shared" si="56"/>
        <v>1</v>
      </c>
      <c r="M405" s="8">
        <f t="shared" si="57"/>
        <v>1</v>
      </c>
      <c r="N405" s="5" t="s">
        <v>83</v>
      </c>
      <c r="O405" s="5" t="s">
        <v>23</v>
      </c>
      <c r="P405" s="16">
        <v>1</v>
      </c>
      <c r="Q405" s="16">
        <v>2</v>
      </c>
      <c r="R405" s="5" t="str">
        <f t="shared" si="50"/>
        <v>124-2022-02-28</v>
      </c>
    </row>
    <row r="406" spans="1:18" hidden="1" x14ac:dyDescent="0.3">
      <c r="A406" s="25">
        <v>124</v>
      </c>
      <c r="B406" s="5" t="s">
        <v>97</v>
      </c>
      <c r="C406" s="5" t="s">
        <v>64</v>
      </c>
      <c r="D406" s="5" t="s">
        <v>21</v>
      </c>
      <c r="E406" s="5" t="s">
        <v>54</v>
      </c>
      <c r="F406" s="6">
        <v>44651</v>
      </c>
      <c r="G406" s="55">
        <f t="shared" si="51"/>
        <v>2022</v>
      </c>
      <c r="H406" s="55" t="str">
        <f t="shared" si="52"/>
        <v>Marzo</v>
      </c>
      <c r="I406" s="90" t="str">
        <f t="shared" si="53"/>
        <v>2022-1</v>
      </c>
      <c r="J406" s="5">
        <v>1.6</v>
      </c>
      <c r="K406" s="61">
        <v>0</v>
      </c>
      <c r="L406" s="8">
        <f t="shared" si="56"/>
        <v>1</v>
      </c>
      <c r="M406" s="8">
        <f t="shared" si="57"/>
        <v>1</v>
      </c>
      <c r="N406" s="5" t="s">
        <v>83</v>
      </c>
      <c r="O406" s="5" t="s">
        <v>23</v>
      </c>
      <c r="P406" s="16">
        <v>1</v>
      </c>
      <c r="Q406" s="16">
        <v>2</v>
      </c>
      <c r="R406" s="5" t="str">
        <f t="shared" si="50"/>
        <v>124-2022-03-31</v>
      </c>
    </row>
    <row r="407" spans="1:18" hidden="1" x14ac:dyDescent="0.3">
      <c r="A407" s="25">
        <v>124</v>
      </c>
      <c r="B407" s="5" t="s">
        <v>97</v>
      </c>
      <c r="C407" s="5" t="s">
        <v>64</v>
      </c>
      <c r="D407" s="5" t="s">
        <v>21</v>
      </c>
      <c r="E407" s="5" t="s">
        <v>54</v>
      </c>
      <c r="F407" s="6">
        <v>44681</v>
      </c>
      <c r="G407" s="55">
        <f t="shared" si="51"/>
        <v>2022</v>
      </c>
      <c r="H407" s="55" t="str">
        <f t="shared" si="52"/>
        <v>Abril</v>
      </c>
      <c r="I407" s="90" t="str">
        <f t="shared" si="53"/>
        <v>2022-1</v>
      </c>
      <c r="J407" s="5">
        <v>1.6</v>
      </c>
      <c r="K407" s="61">
        <v>0</v>
      </c>
      <c r="L407" s="8">
        <f t="shared" si="56"/>
        <v>1</v>
      </c>
      <c r="M407" s="8">
        <f t="shared" si="57"/>
        <v>1</v>
      </c>
      <c r="N407" s="5" t="s">
        <v>83</v>
      </c>
      <c r="O407" s="5" t="s">
        <v>83</v>
      </c>
      <c r="P407" s="16">
        <v>1</v>
      </c>
      <c r="Q407" s="16">
        <v>2</v>
      </c>
      <c r="R407" s="5" t="str">
        <f t="shared" si="50"/>
        <v>124-2022-04-30</v>
      </c>
    </row>
    <row r="408" spans="1:18" hidden="1" x14ac:dyDescent="0.3">
      <c r="A408" s="25">
        <v>124</v>
      </c>
      <c r="B408" s="5" t="s">
        <v>97</v>
      </c>
      <c r="C408" s="5" t="s">
        <v>64</v>
      </c>
      <c r="D408" s="5" t="s">
        <v>21</v>
      </c>
      <c r="E408" s="5" t="s">
        <v>54</v>
      </c>
      <c r="F408" s="6">
        <v>44712</v>
      </c>
      <c r="G408" s="55">
        <f t="shared" si="51"/>
        <v>2022</v>
      </c>
      <c r="H408" s="55" t="str">
        <f t="shared" si="52"/>
        <v>Mayo</v>
      </c>
      <c r="I408" s="90" t="str">
        <f t="shared" si="53"/>
        <v>2022-1</v>
      </c>
      <c r="J408" s="5">
        <v>1.6</v>
      </c>
      <c r="K408" s="61">
        <v>0.05</v>
      </c>
      <c r="L408" s="8">
        <f t="shared" si="56"/>
        <v>1</v>
      </c>
      <c r="M408" s="8">
        <f t="shared" si="57"/>
        <v>1</v>
      </c>
      <c r="N408" s="5" t="s">
        <v>83</v>
      </c>
      <c r="O408" s="5" t="s">
        <v>83</v>
      </c>
      <c r="P408" s="16">
        <v>1</v>
      </c>
      <c r="Q408" s="16">
        <v>2</v>
      </c>
      <c r="R408" s="5" t="str">
        <f t="shared" si="50"/>
        <v>124-2022-05-31</v>
      </c>
    </row>
    <row r="409" spans="1:18" hidden="1" x14ac:dyDescent="0.3">
      <c r="A409" s="25">
        <v>124</v>
      </c>
      <c r="B409" s="5" t="s">
        <v>97</v>
      </c>
      <c r="C409" s="5" t="s">
        <v>64</v>
      </c>
      <c r="D409" s="5" t="s">
        <v>21</v>
      </c>
      <c r="E409" s="5" t="s">
        <v>54</v>
      </c>
      <c r="F409" s="6">
        <v>44742</v>
      </c>
      <c r="G409" s="55">
        <f t="shared" si="51"/>
        <v>2022</v>
      </c>
      <c r="H409" s="55" t="str">
        <f t="shared" si="52"/>
        <v>Junio</v>
      </c>
      <c r="I409" s="90" t="str">
        <f t="shared" si="53"/>
        <v>2022-1</v>
      </c>
      <c r="J409" s="5">
        <v>1.6</v>
      </c>
      <c r="K409" s="61">
        <v>0</v>
      </c>
      <c r="L409" s="8">
        <f t="shared" si="56"/>
        <v>1</v>
      </c>
      <c r="M409" s="8">
        <f t="shared" si="57"/>
        <v>1</v>
      </c>
      <c r="N409" s="5" t="s">
        <v>83</v>
      </c>
      <c r="O409" s="5" t="s">
        <v>83</v>
      </c>
      <c r="P409" s="16">
        <v>1</v>
      </c>
      <c r="Q409" s="16">
        <v>2</v>
      </c>
      <c r="R409" s="5" t="str">
        <f t="shared" si="50"/>
        <v>124-2022-06-30</v>
      </c>
    </row>
    <row r="410" spans="1:18" hidden="1" x14ac:dyDescent="0.3">
      <c r="A410" s="25">
        <v>124</v>
      </c>
      <c r="B410" s="5" t="s">
        <v>97</v>
      </c>
      <c r="C410" s="5" t="s">
        <v>64</v>
      </c>
      <c r="D410" s="5" t="s">
        <v>21</v>
      </c>
      <c r="E410" s="5" t="s">
        <v>54</v>
      </c>
      <c r="F410" s="6">
        <v>44773</v>
      </c>
      <c r="G410" s="55">
        <f t="shared" si="51"/>
        <v>2022</v>
      </c>
      <c r="H410" s="55" t="str">
        <f t="shared" si="52"/>
        <v>Julio</v>
      </c>
      <c r="I410" s="90" t="str">
        <f t="shared" si="53"/>
        <v>2022-2</v>
      </c>
      <c r="J410" s="5">
        <v>1.6</v>
      </c>
      <c r="K410" s="61">
        <v>0</v>
      </c>
      <c r="L410" s="8">
        <f t="shared" si="56"/>
        <v>1</v>
      </c>
      <c r="M410" s="8">
        <f t="shared" si="57"/>
        <v>1</v>
      </c>
      <c r="N410" s="5" t="s">
        <v>83</v>
      </c>
      <c r="O410" s="5" t="s">
        <v>83</v>
      </c>
      <c r="P410" s="16">
        <v>1</v>
      </c>
      <c r="Q410" s="16">
        <v>2</v>
      </c>
      <c r="R410" s="5" t="str">
        <f t="shared" si="50"/>
        <v>124-2022-07-31</v>
      </c>
    </row>
    <row r="411" spans="1:18" hidden="1" x14ac:dyDescent="0.3">
      <c r="A411" s="25">
        <v>124</v>
      </c>
      <c r="B411" s="5" t="s">
        <v>97</v>
      </c>
      <c r="C411" s="5" t="s">
        <v>64</v>
      </c>
      <c r="D411" s="5" t="s">
        <v>21</v>
      </c>
      <c r="E411" s="5" t="s">
        <v>54</v>
      </c>
      <c r="F411" s="6">
        <v>44804</v>
      </c>
      <c r="G411" s="55">
        <f t="shared" si="51"/>
        <v>2022</v>
      </c>
      <c r="H411" s="55" t="str">
        <f t="shared" si="52"/>
        <v>Agosto</v>
      </c>
      <c r="I411" s="90" t="str">
        <f t="shared" si="53"/>
        <v>2022-2</v>
      </c>
      <c r="J411" s="5">
        <v>1.6</v>
      </c>
      <c r="K411" s="61">
        <v>0.19</v>
      </c>
      <c r="L411" s="8">
        <f t="shared" si="56"/>
        <v>1</v>
      </c>
      <c r="M411" s="8">
        <f t="shared" si="57"/>
        <v>1</v>
      </c>
      <c r="N411" s="5" t="s">
        <v>83</v>
      </c>
      <c r="O411" s="5" t="s">
        <v>83</v>
      </c>
      <c r="P411" s="16">
        <v>1</v>
      </c>
      <c r="Q411" s="16">
        <v>2</v>
      </c>
      <c r="R411" s="5" t="str">
        <f t="shared" si="50"/>
        <v>124-2022-08-31</v>
      </c>
    </row>
    <row r="412" spans="1:18" hidden="1" x14ac:dyDescent="0.3">
      <c r="A412" s="25">
        <v>124</v>
      </c>
      <c r="B412" s="5" t="s">
        <v>97</v>
      </c>
      <c r="C412" s="5" t="s">
        <v>64</v>
      </c>
      <c r="D412" s="5" t="s">
        <v>21</v>
      </c>
      <c r="E412" s="5" t="s">
        <v>54</v>
      </c>
      <c r="F412" s="6">
        <v>44834</v>
      </c>
      <c r="G412" s="55">
        <f t="shared" si="51"/>
        <v>2022</v>
      </c>
      <c r="H412" s="55" t="str">
        <f t="shared" si="52"/>
        <v>Septiembre</v>
      </c>
      <c r="I412" s="90" t="str">
        <f t="shared" si="53"/>
        <v>2022-2</v>
      </c>
      <c r="J412" s="5">
        <v>1.6</v>
      </c>
      <c r="K412" s="61">
        <v>0</v>
      </c>
      <c r="L412" s="8">
        <f t="shared" si="56"/>
        <v>1</v>
      </c>
      <c r="M412" s="8">
        <f t="shared" si="57"/>
        <v>1</v>
      </c>
      <c r="N412" s="5" t="s">
        <v>83</v>
      </c>
      <c r="O412" s="5" t="s">
        <v>83</v>
      </c>
      <c r="P412" s="16">
        <v>1</v>
      </c>
      <c r="Q412" s="16">
        <v>2</v>
      </c>
      <c r="R412" s="5" t="str">
        <f t="shared" si="50"/>
        <v>124-2022-09-30</v>
      </c>
    </row>
    <row r="413" spans="1:18" hidden="1" x14ac:dyDescent="0.3">
      <c r="A413" s="37">
        <v>124</v>
      </c>
      <c r="B413" s="5" t="s">
        <v>97</v>
      </c>
      <c r="C413" s="5" t="s">
        <v>64</v>
      </c>
      <c r="D413" s="5" t="s">
        <v>21</v>
      </c>
      <c r="E413" s="5" t="s">
        <v>54</v>
      </c>
      <c r="F413" s="6">
        <v>44865</v>
      </c>
      <c r="G413" s="55">
        <f t="shared" si="51"/>
        <v>2022</v>
      </c>
      <c r="H413" s="55" t="str">
        <f t="shared" si="52"/>
        <v>Octubre</v>
      </c>
      <c r="I413" s="90" t="str">
        <f t="shared" si="53"/>
        <v>2022-2</v>
      </c>
      <c r="J413" s="5">
        <v>1.6</v>
      </c>
      <c r="K413" s="61">
        <v>0.06</v>
      </c>
      <c r="L413" s="8">
        <f t="shared" si="56"/>
        <v>1</v>
      </c>
      <c r="M413" s="8">
        <f t="shared" si="57"/>
        <v>1</v>
      </c>
      <c r="N413" s="5" t="s">
        <v>83</v>
      </c>
      <c r="O413" s="5" t="s">
        <v>83</v>
      </c>
      <c r="P413" s="16">
        <v>1</v>
      </c>
      <c r="Q413" s="16">
        <v>2</v>
      </c>
      <c r="R413" s="5" t="str">
        <f t="shared" si="50"/>
        <v>124-2022-10-31</v>
      </c>
    </row>
    <row r="414" spans="1:18" hidden="1" x14ac:dyDescent="0.3">
      <c r="A414" s="37">
        <v>124</v>
      </c>
      <c r="B414" s="5" t="s">
        <v>97</v>
      </c>
      <c r="C414" s="5" t="s">
        <v>64</v>
      </c>
      <c r="D414" s="5" t="s">
        <v>21</v>
      </c>
      <c r="E414" s="5" t="s">
        <v>54</v>
      </c>
      <c r="F414" s="6">
        <v>44895</v>
      </c>
      <c r="G414" s="55">
        <f t="shared" si="51"/>
        <v>2022</v>
      </c>
      <c r="H414" s="55" t="str">
        <f t="shared" si="52"/>
        <v>Noviembre</v>
      </c>
      <c r="I414" s="90" t="str">
        <f t="shared" si="53"/>
        <v>2022-2</v>
      </c>
      <c r="J414" s="5">
        <v>1.6</v>
      </c>
      <c r="K414" s="61">
        <v>0</v>
      </c>
      <c r="L414" s="8">
        <f t="shared" si="56"/>
        <v>1</v>
      </c>
      <c r="M414" s="8">
        <f t="shared" si="57"/>
        <v>1</v>
      </c>
      <c r="N414" s="5" t="s">
        <v>83</v>
      </c>
      <c r="O414" s="5" t="s">
        <v>83</v>
      </c>
      <c r="P414" s="16">
        <v>1</v>
      </c>
      <c r="Q414" s="16">
        <v>2</v>
      </c>
      <c r="R414" s="5" t="str">
        <f t="shared" si="50"/>
        <v>124-2022-11-30</v>
      </c>
    </row>
    <row r="415" spans="1:18" hidden="1" x14ac:dyDescent="0.3">
      <c r="A415" s="37">
        <v>124</v>
      </c>
      <c r="B415" s="5" t="s">
        <v>97</v>
      </c>
      <c r="C415" s="5" t="s">
        <v>64</v>
      </c>
      <c r="D415" s="5" t="s">
        <v>21</v>
      </c>
      <c r="E415" s="5" t="s">
        <v>54</v>
      </c>
      <c r="F415" s="6">
        <v>44926</v>
      </c>
      <c r="G415" s="55">
        <f t="shared" si="51"/>
        <v>2022</v>
      </c>
      <c r="H415" s="55" t="str">
        <f t="shared" si="52"/>
        <v>Diciembre</v>
      </c>
      <c r="I415" s="90" t="str">
        <f t="shared" si="53"/>
        <v>2022-2</v>
      </c>
      <c r="J415" s="5">
        <v>1.6</v>
      </c>
      <c r="K415" s="61">
        <v>0</v>
      </c>
      <c r="L415" s="8">
        <f t="shared" si="56"/>
        <v>1</v>
      </c>
      <c r="M415" s="8">
        <f t="shared" si="57"/>
        <v>1</v>
      </c>
      <c r="N415" s="5" t="s">
        <v>83</v>
      </c>
      <c r="O415" s="5" t="s">
        <v>83</v>
      </c>
      <c r="P415" s="16">
        <v>1</v>
      </c>
      <c r="Q415" s="16">
        <v>2</v>
      </c>
      <c r="R415" s="5" t="str">
        <f t="shared" si="50"/>
        <v>124-2022-12-31</v>
      </c>
    </row>
    <row r="416" spans="1:18" hidden="1" x14ac:dyDescent="0.3">
      <c r="A416" s="25">
        <v>124</v>
      </c>
      <c r="B416" s="5" t="s">
        <v>97</v>
      </c>
      <c r="C416" s="5" t="s">
        <v>64</v>
      </c>
      <c r="D416" s="5" t="s">
        <v>21</v>
      </c>
      <c r="E416" s="5" t="s">
        <v>54</v>
      </c>
      <c r="F416" s="6">
        <v>44957</v>
      </c>
      <c r="G416" s="55">
        <f t="shared" si="51"/>
        <v>2023</v>
      </c>
      <c r="H416" s="55" t="str">
        <f t="shared" si="52"/>
        <v>Enero</v>
      </c>
      <c r="I416" s="90" t="str">
        <f t="shared" si="53"/>
        <v>2023-1</v>
      </c>
      <c r="J416" s="5">
        <v>1.6</v>
      </c>
      <c r="K416" s="61">
        <v>0</v>
      </c>
      <c r="L416" s="8">
        <f t="shared" si="56"/>
        <v>1</v>
      </c>
      <c r="M416" s="8">
        <f t="shared" si="57"/>
        <v>1</v>
      </c>
      <c r="N416" s="5" t="s">
        <v>83</v>
      </c>
      <c r="O416" s="5" t="s">
        <v>83</v>
      </c>
      <c r="P416" s="16">
        <v>1</v>
      </c>
      <c r="Q416" s="16">
        <v>2</v>
      </c>
      <c r="R416" s="5" t="str">
        <f t="shared" si="50"/>
        <v>124-2023-01-31</v>
      </c>
    </row>
    <row r="417" spans="1:18" hidden="1" x14ac:dyDescent="0.3">
      <c r="A417" s="25">
        <v>124</v>
      </c>
      <c r="B417" s="5" t="s">
        <v>97</v>
      </c>
      <c r="C417" s="5" t="s">
        <v>64</v>
      </c>
      <c r="D417" s="5" t="s">
        <v>21</v>
      </c>
      <c r="E417" s="5" t="s">
        <v>54</v>
      </c>
      <c r="F417" s="17">
        <v>44985</v>
      </c>
      <c r="G417" s="55">
        <f t="shared" si="51"/>
        <v>2023</v>
      </c>
      <c r="H417" s="55" t="str">
        <f t="shared" si="52"/>
        <v>Febrero</v>
      </c>
      <c r="I417" s="90" t="str">
        <f t="shared" si="53"/>
        <v>2023-1</v>
      </c>
      <c r="J417" s="5">
        <v>1.6</v>
      </c>
      <c r="K417" s="61">
        <v>0</v>
      </c>
      <c r="L417" s="8">
        <f t="shared" si="56"/>
        <v>1</v>
      </c>
      <c r="M417" s="8">
        <f t="shared" si="57"/>
        <v>1</v>
      </c>
      <c r="N417" s="5" t="s">
        <v>83</v>
      </c>
      <c r="O417" s="5" t="s">
        <v>83</v>
      </c>
      <c r="P417" s="16">
        <v>1</v>
      </c>
      <c r="Q417" s="16">
        <v>2</v>
      </c>
      <c r="R417" s="5" t="str">
        <f t="shared" si="50"/>
        <v>124-2023-02-28</v>
      </c>
    </row>
    <row r="418" spans="1:18" hidden="1" x14ac:dyDescent="0.3">
      <c r="A418" s="25">
        <v>124</v>
      </c>
      <c r="B418" s="5" t="s">
        <v>97</v>
      </c>
      <c r="C418" s="5" t="s">
        <v>64</v>
      </c>
      <c r="D418" s="5" t="s">
        <v>21</v>
      </c>
      <c r="E418" s="5" t="s">
        <v>54</v>
      </c>
      <c r="F418" s="6">
        <v>45016</v>
      </c>
      <c r="G418" s="55">
        <f t="shared" si="51"/>
        <v>2023</v>
      </c>
      <c r="H418" s="55" t="str">
        <f t="shared" si="52"/>
        <v>Marzo</v>
      </c>
      <c r="I418" s="90" t="str">
        <f t="shared" si="53"/>
        <v>2023-1</v>
      </c>
      <c r="J418" s="5">
        <v>1.6</v>
      </c>
      <c r="K418" s="61">
        <v>0</v>
      </c>
      <c r="L418" s="8">
        <f t="shared" si="56"/>
        <v>1</v>
      </c>
      <c r="M418" s="8">
        <f t="shared" si="57"/>
        <v>1</v>
      </c>
      <c r="N418" s="5" t="s">
        <v>83</v>
      </c>
      <c r="O418" s="5" t="s">
        <v>83</v>
      </c>
      <c r="P418" s="16">
        <v>1</v>
      </c>
      <c r="Q418" s="16">
        <v>2</v>
      </c>
      <c r="R418" s="5" t="str">
        <f t="shared" si="50"/>
        <v>124-2023-03-31</v>
      </c>
    </row>
    <row r="419" spans="1:18" hidden="1" x14ac:dyDescent="0.3">
      <c r="A419" s="25">
        <v>124</v>
      </c>
      <c r="B419" s="5" t="s">
        <v>97</v>
      </c>
      <c r="C419" s="5" t="s">
        <v>64</v>
      </c>
      <c r="D419" s="5" t="s">
        <v>21</v>
      </c>
      <c r="E419" s="5" t="s">
        <v>54</v>
      </c>
      <c r="F419" s="6">
        <v>45046</v>
      </c>
      <c r="G419" s="55">
        <f t="shared" si="51"/>
        <v>2023</v>
      </c>
      <c r="H419" s="55" t="str">
        <f t="shared" si="52"/>
        <v>Abril</v>
      </c>
      <c r="I419" s="90" t="str">
        <f t="shared" si="53"/>
        <v>2023-1</v>
      </c>
      <c r="J419" s="5">
        <v>1.6</v>
      </c>
      <c r="K419" s="12">
        <v>0.104356900600052</v>
      </c>
      <c r="L419" s="8">
        <f t="shared" si="56"/>
        <v>1</v>
      </c>
      <c r="M419" s="8">
        <f t="shared" si="57"/>
        <v>1</v>
      </c>
      <c r="N419" s="5" t="s">
        <v>83</v>
      </c>
      <c r="O419" s="5" t="s">
        <v>83</v>
      </c>
      <c r="P419" s="16">
        <v>1</v>
      </c>
      <c r="Q419" s="16">
        <v>2</v>
      </c>
      <c r="R419" s="5" t="str">
        <f t="shared" si="50"/>
        <v>124-2023-04-30</v>
      </c>
    </row>
    <row r="420" spans="1:18" hidden="1" x14ac:dyDescent="0.3">
      <c r="A420" s="25">
        <v>124</v>
      </c>
      <c r="B420" s="5" t="s">
        <v>97</v>
      </c>
      <c r="C420" s="5" t="s">
        <v>64</v>
      </c>
      <c r="D420" s="5" t="s">
        <v>21</v>
      </c>
      <c r="E420" s="5" t="s">
        <v>54</v>
      </c>
      <c r="F420" s="6">
        <v>45077</v>
      </c>
      <c r="G420" s="55">
        <f t="shared" si="51"/>
        <v>2023</v>
      </c>
      <c r="H420" s="55" t="str">
        <f t="shared" si="52"/>
        <v>Mayo</v>
      </c>
      <c r="I420" s="90" t="str">
        <f t="shared" si="53"/>
        <v>2023-1</v>
      </c>
      <c r="J420" s="5">
        <v>1.6</v>
      </c>
      <c r="K420" s="12">
        <v>5.1072522982635302E-2</v>
      </c>
      <c r="L420" s="8">
        <f t="shared" si="56"/>
        <v>1</v>
      </c>
      <c r="M420" s="8">
        <f t="shared" si="57"/>
        <v>1</v>
      </c>
      <c r="N420" s="5" t="s">
        <v>83</v>
      </c>
      <c r="O420" s="5" t="s">
        <v>83</v>
      </c>
      <c r="P420" s="16">
        <v>1</v>
      </c>
      <c r="Q420" s="16">
        <v>2</v>
      </c>
      <c r="R420" s="5" t="str">
        <f t="shared" si="50"/>
        <v>124-2023-05-31</v>
      </c>
    </row>
    <row r="421" spans="1:18" hidden="1" x14ac:dyDescent="0.3">
      <c r="A421" s="25">
        <v>124</v>
      </c>
      <c r="B421" s="5" t="s">
        <v>97</v>
      </c>
      <c r="C421" s="5" t="s">
        <v>64</v>
      </c>
      <c r="D421" s="5" t="s">
        <v>21</v>
      </c>
      <c r="E421" s="5" t="s">
        <v>54</v>
      </c>
      <c r="F421" s="6">
        <v>45107</v>
      </c>
      <c r="G421" s="55">
        <f t="shared" si="51"/>
        <v>2023</v>
      </c>
      <c r="H421" s="55" t="str">
        <f t="shared" si="52"/>
        <v>Junio</v>
      </c>
      <c r="I421" s="90" t="str">
        <f t="shared" si="53"/>
        <v>2023-1</v>
      </c>
      <c r="J421" s="5">
        <v>1.6</v>
      </c>
      <c r="K421" s="61">
        <v>0</v>
      </c>
      <c r="L421" s="8">
        <f t="shared" si="56"/>
        <v>1</v>
      </c>
      <c r="M421" s="8">
        <f t="shared" si="57"/>
        <v>1</v>
      </c>
      <c r="N421" s="5" t="s">
        <v>83</v>
      </c>
      <c r="O421" s="5" t="s">
        <v>83</v>
      </c>
      <c r="P421" s="16">
        <v>1</v>
      </c>
      <c r="Q421" s="16">
        <v>2</v>
      </c>
      <c r="R421" s="5" t="str">
        <f t="shared" si="50"/>
        <v>124-2023-06-30</v>
      </c>
    </row>
    <row r="422" spans="1:18" hidden="1" x14ac:dyDescent="0.3">
      <c r="A422" s="25">
        <v>124</v>
      </c>
      <c r="B422" s="5" t="s">
        <v>97</v>
      </c>
      <c r="C422" s="5" t="s">
        <v>64</v>
      </c>
      <c r="D422" s="5" t="s">
        <v>21</v>
      </c>
      <c r="E422" s="5" t="s">
        <v>54</v>
      </c>
      <c r="F422" s="6">
        <v>45138</v>
      </c>
      <c r="G422" s="55">
        <f t="shared" si="51"/>
        <v>2023</v>
      </c>
      <c r="H422" s="55" t="str">
        <f t="shared" si="52"/>
        <v>Julio</v>
      </c>
      <c r="I422" s="90" t="str">
        <f t="shared" si="53"/>
        <v>2023-2</v>
      </c>
      <c r="J422" s="5">
        <v>1.6</v>
      </c>
      <c r="K422" s="12">
        <v>7.5471698113208002E-2</v>
      </c>
      <c r="L422" s="8">
        <f t="shared" si="56"/>
        <v>1</v>
      </c>
      <c r="M422" s="8">
        <f t="shared" si="57"/>
        <v>1</v>
      </c>
      <c r="N422" s="5" t="s">
        <v>83</v>
      </c>
      <c r="O422" s="5" t="s">
        <v>83</v>
      </c>
      <c r="P422" s="16">
        <v>1</v>
      </c>
      <c r="Q422" s="16">
        <v>2</v>
      </c>
      <c r="R422" s="5" t="str">
        <f t="shared" si="50"/>
        <v>124-2023-07-31</v>
      </c>
    </row>
    <row r="423" spans="1:18" hidden="1" x14ac:dyDescent="0.3">
      <c r="A423" s="25">
        <v>124</v>
      </c>
      <c r="B423" s="5" t="s">
        <v>97</v>
      </c>
      <c r="C423" s="5" t="s">
        <v>64</v>
      </c>
      <c r="D423" s="5" t="s">
        <v>21</v>
      </c>
      <c r="E423" s="5" t="s">
        <v>54</v>
      </c>
      <c r="F423" s="6">
        <v>45169</v>
      </c>
      <c r="G423" s="55">
        <f t="shared" si="51"/>
        <v>2023</v>
      </c>
      <c r="H423" s="55" t="str">
        <f t="shared" si="52"/>
        <v>Agosto</v>
      </c>
      <c r="I423" s="90" t="str">
        <f t="shared" si="53"/>
        <v>2023-2</v>
      </c>
      <c r="J423" s="5">
        <v>1.6</v>
      </c>
      <c r="K423" s="12">
        <v>0.06</v>
      </c>
      <c r="L423" s="8">
        <f t="shared" si="56"/>
        <v>1</v>
      </c>
      <c r="M423" s="8">
        <f t="shared" si="57"/>
        <v>1</v>
      </c>
      <c r="N423" s="5" t="s">
        <v>83</v>
      </c>
      <c r="O423" s="5" t="s">
        <v>83</v>
      </c>
      <c r="P423" s="16">
        <v>1</v>
      </c>
      <c r="Q423" s="16">
        <v>2</v>
      </c>
      <c r="R423" s="5" t="str">
        <f t="shared" si="50"/>
        <v>124-2023-08-31</v>
      </c>
    </row>
    <row r="424" spans="1:18" hidden="1" x14ac:dyDescent="0.3">
      <c r="A424" s="25">
        <v>124</v>
      </c>
      <c r="B424" s="5" t="s">
        <v>97</v>
      </c>
      <c r="C424" s="5" t="s">
        <v>64</v>
      </c>
      <c r="D424" s="5" t="s">
        <v>21</v>
      </c>
      <c r="E424" s="5" t="s">
        <v>54</v>
      </c>
      <c r="F424" s="6">
        <v>45199</v>
      </c>
      <c r="G424" s="55">
        <f t="shared" si="51"/>
        <v>2023</v>
      </c>
      <c r="H424" s="55" t="str">
        <f t="shared" si="52"/>
        <v>Septiembre</v>
      </c>
      <c r="I424" s="90" t="str">
        <f t="shared" si="53"/>
        <v>2023-2</v>
      </c>
      <c r="J424" s="5">
        <v>1.6</v>
      </c>
      <c r="K424" s="61">
        <v>0</v>
      </c>
      <c r="L424" s="8">
        <f t="shared" si="56"/>
        <v>1</v>
      </c>
      <c r="M424" s="8">
        <f t="shared" si="57"/>
        <v>1</v>
      </c>
      <c r="N424" s="5" t="s">
        <v>83</v>
      </c>
      <c r="O424" s="5" t="s">
        <v>83</v>
      </c>
      <c r="P424" s="16">
        <v>1</v>
      </c>
      <c r="Q424" s="16">
        <v>2</v>
      </c>
      <c r="R424" s="5" t="str">
        <f t="shared" si="50"/>
        <v>124-2023-09-30</v>
      </c>
    </row>
    <row r="425" spans="1:18" hidden="1" x14ac:dyDescent="0.3">
      <c r="A425" s="37">
        <v>124</v>
      </c>
      <c r="B425" s="5" t="s">
        <v>97</v>
      </c>
      <c r="C425" s="5" t="s">
        <v>64</v>
      </c>
      <c r="D425" s="5" t="s">
        <v>21</v>
      </c>
      <c r="E425" s="5" t="s">
        <v>54</v>
      </c>
      <c r="F425" s="6">
        <v>45230</v>
      </c>
      <c r="G425" s="55">
        <f t="shared" si="51"/>
        <v>2023</v>
      </c>
      <c r="H425" s="55" t="str">
        <f t="shared" si="52"/>
        <v>Octubre</v>
      </c>
      <c r="I425" s="90" t="str">
        <f t="shared" si="53"/>
        <v>2023-2</v>
      </c>
      <c r="J425" s="5">
        <v>1.6</v>
      </c>
      <c r="K425" s="12">
        <v>0.05</v>
      </c>
      <c r="L425" s="8">
        <f t="shared" si="56"/>
        <v>1</v>
      </c>
      <c r="M425" s="8">
        <f t="shared" si="57"/>
        <v>1</v>
      </c>
      <c r="N425" s="5" t="s">
        <v>83</v>
      </c>
      <c r="O425" s="5" t="s">
        <v>83</v>
      </c>
      <c r="P425" s="16">
        <v>1</v>
      </c>
      <c r="Q425" s="16">
        <v>2</v>
      </c>
      <c r="R425" s="5" t="str">
        <f t="shared" si="50"/>
        <v>124-2023-10-31</v>
      </c>
    </row>
    <row r="426" spans="1:18" hidden="1" x14ac:dyDescent="0.3">
      <c r="A426" s="37">
        <v>124</v>
      </c>
      <c r="B426" s="5" t="s">
        <v>97</v>
      </c>
      <c r="C426" s="5" t="s">
        <v>64</v>
      </c>
      <c r="D426" s="5" t="s">
        <v>21</v>
      </c>
      <c r="E426" s="5" t="s">
        <v>54</v>
      </c>
      <c r="F426" s="6">
        <v>45260</v>
      </c>
      <c r="G426" s="55">
        <f t="shared" si="51"/>
        <v>2023</v>
      </c>
      <c r="H426" s="55" t="str">
        <f t="shared" si="52"/>
        <v>Noviembre</v>
      </c>
      <c r="I426" s="90" t="str">
        <f t="shared" si="53"/>
        <v>2023-2</v>
      </c>
      <c r="J426" s="5">
        <v>1.6</v>
      </c>
      <c r="K426" s="61">
        <v>0</v>
      </c>
      <c r="L426" s="8">
        <f t="shared" si="56"/>
        <v>1</v>
      </c>
      <c r="M426" s="8">
        <f t="shared" si="57"/>
        <v>1</v>
      </c>
      <c r="N426" s="5" t="s">
        <v>83</v>
      </c>
      <c r="O426" s="5" t="s">
        <v>83</v>
      </c>
      <c r="P426" s="16">
        <v>1</v>
      </c>
      <c r="Q426" s="16">
        <v>2</v>
      </c>
      <c r="R426" s="5" t="str">
        <f t="shared" si="50"/>
        <v>124-2023-11-30</v>
      </c>
    </row>
    <row r="427" spans="1:18" hidden="1" x14ac:dyDescent="0.3">
      <c r="A427" s="37">
        <v>124</v>
      </c>
      <c r="B427" s="5" t="s">
        <v>97</v>
      </c>
      <c r="C427" s="5" t="s">
        <v>64</v>
      </c>
      <c r="D427" s="5" t="s">
        <v>21</v>
      </c>
      <c r="E427" s="5" t="s">
        <v>54</v>
      </c>
      <c r="F427" s="6">
        <v>45291</v>
      </c>
      <c r="G427" s="55">
        <f t="shared" si="51"/>
        <v>2023</v>
      </c>
      <c r="H427" s="55" t="str">
        <f t="shared" si="52"/>
        <v>Diciembre</v>
      </c>
      <c r="I427" s="90" t="str">
        <f t="shared" si="53"/>
        <v>2023-2</v>
      </c>
      <c r="J427" s="5">
        <v>1.6</v>
      </c>
      <c r="K427" s="61">
        <v>0</v>
      </c>
      <c r="L427" s="8">
        <f t="shared" si="56"/>
        <v>1</v>
      </c>
      <c r="M427" s="8">
        <f t="shared" si="57"/>
        <v>1</v>
      </c>
      <c r="N427" s="5" t="s">
        <v>83</v>
      </c>
      <c r="O427" s="5" t="s">
        <v>83</v>
      </c>
      <c r="P427" s="16">
        <v>1</v>
      </c>
      <c r="Q427" s="16">
        <v>2</v>
      </c>
      <c r="R427" s="5" t="str">
        <f t="shared" si="50"/>
        <v>124-2023-12-31</v>
      </c>
    </row>
    <row r="428" spans="1:18" hidden="1" x14ac:dyDescent="0.3">
      <c r="A428" s="25">
        <v>124</v>
      </c>
      <c r="B428" s="5" t="s">
        <v>97</v>
      </c>
      <c r="C428" s="5" t="s">
        <v>64</v>
      </c>
      <c r="D428" s="5" t="s">
        <v>21</v>
      </c>
      <c r="E428" s="5" t="s">
        <v>54</v>
      </c>
      <c r="F428" s="6">
        <v>45322</v>
      </c>
      <c r="G428" s="55">
        <f t="shared" si="51"/>
        <v>2024</v>
      </c>
      <c r="H428" s="55" t="str">
        <f t="shared" si="52"/>
        <v>Enero</v>
      </c>
      <c r="I428" s="90" t="str">
        <f t="shared" si="53"/>
        <v>2024-1</v>
      </c>
      <c r="J428" s="5">
        <v>0.2</v>
      </c>
      <c r="K428" s="61">
        <v>0</v>
      </c>
      <c r="L428" s="8">
        <f t="shared" si="56"/>
        <v>1</v>
      </c>
      <c r="M428" s="8">
        <f t="shared" si="57"/>
        <v>1</v>
      </c>
      <c r="N428" s="5" t="s">
        <v>83</v>
      </c>
      <c r="O428" s="5" t="s">
        <v>83</v>
      </c>
      <c r="P428" s="16">
        <v>1</v>
      </c>
      <c r="Q428" s="16">
        <v>2</v>
      </c>
      <c r="R428" s="5" t="str">
        <f t="shared" si="50"/>
        <v>124-2024-01-31</v>
      </c>
    </row>
    <row r="429" spans="1:18" hidden="1" x14ac:dyDescent="0.3">
      <c r="A429" s="25">
        <v>124</v>
      </c>
      <c r="B429" s="5" t="s">
        <v>97</v>
      </c>
      <c r="C429" s="5" t="s">
        <v>64</v>
      </c>
      <c r="D429" s="5" t="s">
        <v>21</v>
      </c>
      <c r="E429" s="5" t="s">
        <v>54</v>
      </c>
      <c r="F429" s="6">
        <v>45351</v>
      </c>
      <c r="G429" s="55">
        <f t="shared" si="51"/>
        <v>2024</v>
      </c>
      <c r="H429" s="55" t="str">
        <f t="shared" si="52"/>
        <v>Febrero</v>
      </c>
      <c r="I429" s="90" t="str">
        <f t="shared" si="53"/>
        <v>2024-1</v>
      </c>
      <c r="J429" s="5">
        <v>0.2</v>
      </c>
      <c r="K429" s="10">
        <v>0</v>
      </c>
      <c r="L429" s="8">
        <f t="shared" si="56"/>
        <v>1</v>
      </c>
      <c r="M429" s="8">
        <f t="shared" si="57"/>
        <v>1</v>
      </c>
      <c r="N429" s="5" t="s">
        <v>83</v>
      </c>
      <c r="O429" s="5" t="s">
        <v>83</v>
      </c>
      <c r="P429" s="16">
        <v>1</v>
      </c>
      <c r="Q429" s="16">
        <v>2</v>
      </c>
      <c r="R429" s="5" t="str">
        <f t="shared" si="50"/>
        <v>124-2024-02-29</v>
      </c>
    </row>
    <row r="430" spans="1:18" hidden="1" x14ac:dyDescent="0.3">
      <c r="A430" s="25">
        <v>124</v>
      </c>
      <c r="B430" s="5" t="s">
        <v>97</v>
      </c>
      <c r="C430" s="5" t="s">
        <v>64</v>
      </c>
      <c r="D430" s="5" t="s">
        <v>21</v>
      </c>
      <c r="E430" s="5" t="s">
        <v>54</v>
      </c>
      <c r="F430" s="6">
        <v>45382</v>
      </c>
      <c r="G430" s="55">
        <f t="shared" si="51"/>
        <v>2024</v>
      </c>
      <c r="H430" s="55" t="str">
        <f t="shared" si="52"/>
        <v>Marzo</v>
      </c>
      <c r="I430" s="90" t="str">
        <f t="shared" si="53"/>
        <v>2024-1</v>
      </c>
      <c r="J430" s="5">
        <v>0.2</v>
      </c>
      <c r="K430" s="61">
        <v>0</v>
      </c>
      <c r="L430" s="8">
        <f t="shared" si="56"/>
        <v>1</v>
      </c>
      <c r="M430" s="8">
        <f t="shared" si="57"/>
        <v>1</v>
      </c>
      <c r="N430" s="5" t="s">
        <v>83</v>
      </c>
      <c r="O430" s="5" t="s">
        <v>83</v>
      </c>
      <c r="P430" s="16">
        <v>1</v>
      </c>
      <c r="Q430" s="16">
        <v>2</v>
      </c>
      <c r="R430" s="5" t="str">
        <f t="shared" si="50"/>
        <v>124-2024-03-31</v>
      </c>
    </row>
    <row r="431" spans="1:18" hidden="1" x14ac:dyDescent="0.3">
      <c r="A431" s="25">
        <v>124</v>
      </c>
      <c r="B431" s="5" t="s">
        <v>97</v>
      </c>
      <c r="C431" s="5" t="s">
        <v>64</v>
      </c>
      <c r="D431" s="5" t="s">
        <v>21</v>
      </c>
      <c r="E431" s="5" t="s">
        <v>54</v>
      </c>
      <c r="F431" s="6">
        <v>45412</v>
      </c>
      <c r="G431" s="55">
        <f t="shared" si="51"/>
        <v>2024</v>
      </c>
      <c r="H431" s="55" t="str">
        <f t="shared" si="52"/>
        <v>Abril</v>
      </c>
      <c r="I431" s="90" t="str">
        <f t="shared" si="53"/>
        <v>2024-1</v>
      </c>
      <c r="J431" s="5">
        <v>0.2</v>
      </c>
      <c r="K431" s="61">
        <v>0</v>
      </c>
      <c r="L431" s="8">
        <f t="shared" si="56"/>
        <v>1</v>
      </c>
      <c r="M431" s="8">
        <f t="shared" si="57"/>
        <v>1</v>
      </c>
      <c r="N431" s="5" t="s">
        <v>83</v>
      </c>
      <c r="O431" s="5" t="s">
        <v>83</v>
      </c>
      <c r="P431" s="16">
        <v>1</v>
      </c>
      <c r="Q431" s="16">
        <v>2</v>
      </c>
      <c r="R431" s="5" t="str">
        <f t="shared" si="50"/>
        <v>124-2024-04-30</v>
      </c>
    </row>
    <row r="432" spans="1:18" hidden="1" x14ac:dyDescent="0.3">
      <c r="A432" s="25">
        <v>124</v>
      </c>
      <c r="B432" s="5" t="s">
        <v>97</v>
      </c>
      <c r="C432" s="5" t="s">
        <v>64</v>
      </c>
      <c r="D432" s="5" t="s">
        <v>21</v>
      </c>
      <c r="E432" s="5" t="s">
        <v>54</v>
      </c>
      <c r="F432" s="6">
        <v>45443</v>
      </c>
      <c r="G432" s="55">
        <f t="shared" si="51"/>
        <v>2024</v>
      </c>
      <c r="H432" s="55" t="str">
        <f t="shared" si="52"/>
        <v>Mayo</v>
      </c>
      <c r="I432" s="90" t="str">
        <f t="shared" si="53"/>
        <v>2024-1</v>
      </c>
      <c r="J432" s="5">
        <v>0.2</v>
      </c>
      <c r="K432" s="61">
        <v>0.04</v>
      </c>
      <c r="L432" s="8">
        <f t="shared" si="56"/>
        <v>1</v>
      </c>
      <c r="M432" s="8">
        <f t="shared" si="57"/>
        <v>1</v>
      </c>
      <c r="N432" s="5" t="s">
        <v>83</v>
      </c>
      <c r="O432" s="5" t="s">
        <v>83</v>
      </c>
      <c r="P432" s="16">
        <v>1</v>
      </c>
      <c r="Q432" s="16">
        <v>2</v>
      </c>
      <c r="R432" s="5" t="str">
        <f t="shared" si="50"/>
        <v>124-2024-05-31</v>
      </c>
    </row>
    <row r="433" spans="1:18" hidden="1" x14ac:dyDescent="0.3">
      <c r="A433" s="25">
        <v>124</v>
      </c>
      <c r="B433" s="5" t="s">
        <v>97</v>
      </c>
      <c r="C433" s="5" t="s">
        <v>64</v>
      </c>
      <c r="D433" s="5" t="s">
        <v>21</v>
      </c>
      <c r="E433" s="5" t="s">
        <v>54</v>
      </c>
      <c r="F433" s="6">
        <v>45473</v>
      </c>
      <c r="G433" s="55">
        <f t="shared" si="51"/>
        <v>2024</v>
      </c>
      <c r="H433" s="55" t="str">
        <f t="shared" si="52"/>
        <v>Junio</v>
      </c>
      <c r="I433" s="90" t="str">
        <f t="shared" si="53"/>
        <v>2024-1</v>
      </c>
      <c r="J433" s="5">
        <v>0.2</v>
      </c>
      <c r="K433" s="61">
        <v>0</v>
      </c>
      <c r="L433" s="8">
        <f t="shared" si="56"/>
        <v>1</v>
      </c>
      <c r="M433" s="8">
        <f t="shared" si="57"/>
        <v>1</v>
      </c>
      <c r="N433" s="5" t="s">
        <v>83</v>
      </c>
      <c r="O433" s="5" t="s">
        <v>83</v>
      </c>
      <c r="P433" s="16">
        <v>1</v>
      </c>
      <c r="Q433" s="16">
        <v>2</v>
      </c>
      <c r="R433" s="5" t="str">
        <f t="shared" si="50"/>
        <v>124-2024-06-30</v>
      </c>
    </row>
    <row r="434" spans="1:18" hidden="1" x14ac:dyDescent="0.3">
      <c r="A434" s="25">
        <v>124</v>
      </c>
      <c r="B434" s="5" t="s">
        <v>97</v>
      </c>
      <c r="C434" s="5" t="s">
        <v>64</v>
      </c>
      <c r="D434" s="5" t="s">
        <v>21</v>
      </c>
      <c r="E434" s="5" t="s">
        <v>54</v>
      </c>
      <c r="F434" s="6">
        <v>45504</v>
      </c>
      <c r="G434" s="55">
        <f t="shared" si="51"/>
        <v>2024</v>
      </c>
      <c r="H434" s="55" t="str">
        <f t="shared" si="52"/>
        <v>Julio</v>
      </c>
      <c r="I434" s="90" t="str">
        <f t="shared" si="53"/>
        <v>2024-2</v>
      </c>
      <c r="J434" s="5">
        <v>0.2</v>
      </c>
      <c r="K434" s="61">
        <v>0</v>
      </c>
      <c r="L434" s="8">
        <f t="shared" si="56"/>
        <v>1</v>
      </c>
      <c r="M434" s="8">
        <f t="shared" si="57"/>
        <v>1</v>
      </c>
      <c r="N434" s="5" t="s">
        <v>83</v>
      </c>
      <c r="O434" s="5" t="s">
        <v>83</v>
      </c>
      <c r="P434" s="16">
        <v>1</v>
      </c>
      <c r="Q434" s="16">
        <v>2</v>
      </c>
      <c r="R434" s="5" t="str">
        <f t="shared" si="50"/>
        <v>124-2024-07-31</v>
      </c>
    </row>
    <row r="435" spans="1:18" hidden="1" x14ac:dyDescent="0.3">
      <c r="A435" s="25">
        <v>124</v>
      </c>
      <c r="B435" s="5" t="s">
        <v>97</v>
      </c>
      <c r="C435" s="5" t="s">
        <v>64</v>
      </c>
      <c r="D435" s="5" t="s">
        <v>21</v>
      </c>
      <c r="E435" s="5" t="s">
        <v>54</v>
      </c>
      <c r="F435" s="6">
        <v>45535</v>
      </c>
      <c r="G435" s="55">
        <f t="shared" si="51"/>
        <v>2024</v>
      </c>
      <c r="H435" s="55" t="str">
        <f t="shared" si="52"/>
        <v>Agosto</v>
      </c>
      <c r="I435" s="90" t="str">
        <f t="shared" si="53"/>
        <v>2024-2</v>
      </c>
      <c r="J435" s="5">
        <v>0.2</v>
      </c>
      <c r="K435" s="61">
        <v>0</v>
      </c>
      <c r="L435" s="8">
        <f t="shared" si="56"/>
        <v>1</v>
      </c>
      <c r="M435" s="8">
        <f t="shared" si="57"/>
        <v>1</v>
      </c>
      <c r="N435" s="5" t="s">
        <v>83</v>
      </c>
      <c r="O435" s="5" t="s">
        <v>83</v>
      </c>
      <c r="P435" s="16">
        <v>1</v>
      </c>
      <c r="Q435" s="16">
        <v>2</v>
      </c>
      <c r="R435" s="5" t="str">
        <f t="shared" si="50"/>
        <v>124-2024-08-31</v>
      </c>
    </row>
    <row r="436" spans="1:18" hidden="1" x14ac:dyDescent="0.3">
      <c r="A436" s="25">
        <v>124</v>
      </c>
      <c r="B436" s="5" t="s">
        <v>97</v>
      </c>
      <c r="C436" s="5" t="s">
        <v>64</v>
      </c>
      <c r="D436" s="5" t="s">
        <v>21</v>
      </c>
      <c r="E436" s="5" t="s">
        <v>54</v>
      </c>
      <c r="F436" s="6">
        <v>45565</v>
      </c>
      <c r="G436" s="55">
        <f t="shared" si="51"/>
        <v>2024</v>
      </c>
      <c r="H436" s="55" t="str">
        <f t="shared" si="52"/>
        <v>Septiembre</v>
      </c>
      <c r="I436" s="90" t="str">
        <f t="shared" si="53"/>
        <v>2024-2</v>
      </c>
      <c r="J436" s="5">
        <v>0.2</v>
      </c>
      <c r="K436" s="61">
        <v>0</v>
      </c>
      <c r="L436" s="8">
        <f t="shared" si="56"/>
        <v>1</v>
      </c>
      <c r="M436" s="8">
        <f t="shared" si="57"/>
        <v>1</v>
      </c>
      <c r="N436" s="5" t="s">
        <v>83</v>
      </c>
      <c r="O436" s="5" t="s">
        <v>83</v>
      </c>
      <c r="P436" s="16">
        <v>1</v>
      </c>
      <c r="Q436" s="16">
        <v>2</v>
      </c>
      <c r="R436" s="5" t="str">
        <f t="shared" si="50"/>
        <v>124-2024-09-30</v>
      </c>
    </row>
    <row r="437" spans="1:18" hidden="1" x14ac:dyDescent="0.3">
      <c r="A437" s="37">
        <v>124</v>
      </c>
      <c r="B437" s="5" t="s">
        <v>97</v>
      </c>
      <c r="C437" s="5" t="s">
        <v>64</v>
      </c>
      <c r="D437" s="5" t="s">
        <v>21</v>
      </c>
      <c r="E437" s="5" t="s">
        <v>54</v>
      </c>
      <c r="F437" s="6">
        <v>45596</v>
      </c>
      <c r="G437" s="55">
        <f t="shared" si="51"/>
        <v>2024</v>
      </c>
      <c r="H437" s="55" t="str">
        <f t="shared" si="52"/>
        <v>Octubre</v>
      </c>
      <c r="I437" s="90" t="str">
        <f t="shared" si="53"/>
        <v>2024-2</v>
      </c>
      <c r="J437" s="5">
        <v>0.2</v>
      </c>
      <c r="K437" s="61">
        <v>0</v>
      </c>
      <c r="L437" s="8">
        <f t="shared" si="56"/>
        <v>1</v>
      </c>
      <c r="M437" s="8">
        <f t="shared" si="57"/>
        <v>1</v>
      </c>
      <c r="N437" s="5" t="s">
        <v>83</v>
      </c>
      <c r="O437" s="5" t="s">
        <v>83</v>
      </c>
      <c r="P437" s="16">
        <v>1</v>
      </c>
      <c r="Q437" s="16">
        <v>2</v>
      </c>
      <c r="R437" s="5" t="str">
        <f t="shared" si="50"/>
        <v>124-2024-10-31</v>
      </c>
    </row>
    <row r="438" spans="1:18" hidden="1" x14ac:dyDescent="0.3">
      <c r="A438" s="37">
        <v>124</v>
      </c>
      <c r="B438" s="5" t="s">
        <v>97</v>
      </c>
      <c r="C438" s="5" t="s">
        <v>64</v>
      </c>
      <c r="D438" s="5" t="s">
        <v>21</v>
      </c>
      <c r="E438" s="5" t="s">
        <v>54</v>
      </c>
      <c r="F438" s="6">
        <v>45626</v>
      </c>
      <c r="G438" s="55">
        <f t="shared" si="51"/>
        <v>2024</v>
      </c>
      <c r="H438" s="55" t="str">
        <f t="shared" si="52"/>
        <v>Noviembre</v>
      </c>
      <c r="I438" s="90" t="str">
        <f t="shared" si="53"/>
        <v>2024-2</v>
      </c>
      <c r="J438" s="5">
        <v>0.2</v>
      </c>
      <c r="K438" s="61">
        <v>0</v>
      </c>
      <c r="L438" s="8">
        <f t="shared" si="56"/>
        <v>1</v>
      </c>
      <c r="M438" s="8">
        <f t="shared" si="57"/>
        <v>1</v>
      </c>
      <c r="N438" s="5" t="s">
        <v>83</v>
      </c>
      <c r="O438" s="5" t="s">
        <v>83</v>
      </c>
      <c r="P438" s="16">
        <v>1</v>
      </c>
      <c r="Q438" s="16">
        <v>2</v>
      </c>
      <c r="R438" s="5" t="str">
        <f t="shared" si="50"/>
        <v>124-2024-11-30</v>
      </c>
    </row>
    <row r="439" spans="1:18" hidden="1" x14ac:dyDescent="0.3">
      <c r="A439" s="37">
        <v>124</v>
      </c>
      <c r="B439" s="5" t="s">
        <v>97</v>
      </c>
      <c r="C439" s="5" t="s">
        <v>64</v>
      </c>
      <c r="D439" s="5" t="s">
        <v>21</v>
      </c>
      <c r="E439" s="5" t="s">
        <v>54</v>
      </c>
      <c r="F439" s="6">
        <v>45657</v>
      </c>
      <c r="G439" s="55">
        <f t="shared" si="51"/>
        <v>2024</v>
      </c>
      <c r="H439" s="55" t="str">
        <f t="shared" si="52"/>
        <v>Diciembre</v>
      </c>
      <c r="I439" s="90" t="str">
        <f t="shared" si="53"/>
        <v>2024-2</v>
      </c>
      <c r="J439" s="5">
        <v>0.2</v>
      </c>
      <c r="K439" s="61">
        <v>0.11</v>
      </c>
      <c r="L439" s="8">
        <f t="shared" si="56"/>
        <v>1</v>
      </c>
      <c r="M439" s="8">
        <f t="shared" si="57"/>
        <v>1</v>
      </c>
      <c r="N439" s="5" t="s">
        <v>83</v>
      </c>
      <c r="O439" s="5" t="s">
        <v>83</v>
      </c>
      <c r="P439" s="16">
        <v>1</v>
      </c>
      <c r="Q439" s="16">
        <v>2</v>
      </c>
      <c r="R439" s="5" t="str">
        <f t="shared" si="50"/>
        <v>124-2024-12-31</v>
      </c>
    </row>
    <row r="440" spans="1:18" hidden="1" x14ac:dyDescent="0.3">
      <c r="A440" s="25">
        <v>125</v>
      </c>
      <c r="B440" s="5" t="s">
        <v>98</v>
      </c>
      <c r="C440" s="5" t="s">
        <v>64</v>
      </c>
      <c r="D440" s="5" t="s">
        <v>21</v>
      </c>
      <c r="E440" s="5" t="s">
        <v>54</v>
      </c>
      <c r="F440" s="6">
        <v>44592</v>
      </c>
      <c r="G440" s="55">
        <f t="shared" si="51"/>
        <v>2022</v>
      </c>
      <c r="H440" s="55" t="str">
        <f t="shared" si="52"/>
        <v>Enero</v>
      </c>
      <c r="I440" s="90" t="str">
        <f t="shared" si="53"/>
        <v>2022-1</v>
      </c>
      <c r="J440" s="5">
        <v>4.7</v>
      </c>
      <c r="K440" s="12">
        <v>0</v>
      </c>
      <c r="L440" s="8">
        <f t="shared" ref="L440:L481" si="58">IF(K440&lt;=J440,100%,J440/K440)</f>
        <v>1</v>
      </c>
      <c r="M440" s="8">
        <v>1</v>
      </c>
      <c r="N440" s="5" t="s">
        <v>83</v>
      </c>
      <c r="O440" s="11" t="s">
        <v>83</v>
      </c>
      <c r="P440" s="16">
        <v>1</v>
      </c>
      <c r="Q440" s="16">
        <v>2</v>
      </c>
      <c r="R440" s="5" t="str">
        <f t="shared" si="50"/>
        <v>125-2022-01-31</v>
      </c>
    </row>
    <row r="441" spans="1:18" hidden="1" x14ac:dyDescent="0.3">
      <c r="A441" s="25">
        <v>125</v>
      </c>
      <c r="B441" s="5" t="s">
        <v>98</v>
      </c>
      <c r="C441" s="5" t="s">
        <v>64</v>
      </c>
      <c r="D441" s="5" t="s">
        <v>21</v>
      </c>
      <c r="E441" s="5" t="s">
        <v>54</v>
      </c>
      <c r="F441" s="17">
        <v>44620</v>
      </c>
      <c r="G441" s="55">
        <f t="shared" si="51"/>
        <v>2022</v>
      </c>
      <c r="H441" s="55" t="str">
        <f t="shared" si="52"/>
        <v>Febrero</v>
      </c>
      <c r="I441" s="90" t="str">
        <f t="shared" si="53"/>
        <v>2022-1</v>
      </c>
      <c r="J441" s="5">
        <v>4.7</v>
      </c>
      <c r="K441" s="12">
        <v>0.21</v>
      </c>
      <c r="L441" s="8">
        <f t="shared" si="58"/>
        <v>1</v>
      </c>
      <c r="M441" s="8">
        <v>1</v>
      </c>
      <c r="N441" s="5" t="s">
        <v>83</v>
      </c>
      <c r="O441" s="11" t="s">
        <v>83</v>
      </c>
      <c r="P441" s="16">
        <v>1</v>
      </c>
      <c r="Q441" s="16">
        <v>2</v>
      </c>
      <c r="R441" s="5" t="str">
        <f t="shared" si="50"/>
        <v>125-2022-02-28</v>
      </c>
    </row>
    <row r="442" spans="1:18" hidden="1" x14ac:dyDescent="0.3">
      <c r="A442" s="25">
        <v>125</v>
      </c>
      <c r="B442" s="5" t="s">
        <v>98</v>
      </c>
      <c r="C442" s="5" t="s">
        <v>64</v>
      </c>
      <c r="D442" s="5" t="s">
        <v>21</v>
      </c>
      <c r="E442" s="5" t="s">
        <v>54</v>
      </c>
      <c r="F442" s="6">
        <v>44651</v>
      </c>
      <c r="G442" s="55">
        <f t="shared" si="51"/>
        <v>2022</v>
      </c>
      <c r="H442" s="55" t="str">
        <f t="shared" si="52"/>
        <v>Marzo</v>
      </c>
      <c r="I442" s="90" t="str">
        <f t="shared" si="53"/>
        <v>2022-1</v>
      </c>
      <c r="J442" s="5">
        <v>4.7</v>
      </c>
      <c r="K442" s="12">
        <v>0</v>
      </c>
      <c r="L442" s="8">
        <f t="shared" si="58"/>
        <v>1</v>
      </c>
      <c r="M442" s="8">
        <v>1</v>
      </c>
      <c r="N442" s="5" t="s">
        <v>83</v>
      </c>
      <c r="O442" s="11" t="s">
        <v>83</v>
      </c>
      <c r="P442" s="16">
        <v>1</v>
      </c>
      <c r="Q442" s="16">
        <v>2</v>
      </c>
      <c r="R442" s="5" t="str">
        <f t="shared" si="50"/>
        <v>125-2022-03-31</v>
      </c>
    </row>
    <row r="443" spans="1:18" hidden="1" x14ac:dyDescent="0.3">
      <c r="A443" s="25">
        <v>125</v>
      </c>
      <c r="B443" s="5" t="s">
        <v>98</v>
      </c>
      <c r="C443" s="5" t="s">
        <v>64</v>
      </c>
      <c r="D443" s="5" t="s">
        <v>21</v>
      </c>
      <c r="E443" s="5" t="s">
        <v>54</v>
      </c>
      <c r="F443" s="6">
        <v>44681</v>
      </c>
      <c r="G443" s="55">
        <f t="shared" si="51"/>
        <v>2022</v>
      </c>
      <c r="H443" s="55" t="str">
        <f t="shared" si="52"/>
        <v>Abril</v>
      </c>
      <c r="I443" s="90" t="str">
        <f t="shared" si="53"/>
        <v>2022-1</v>
      </c>
      <c r="J443" s="5">
        <v>4.7</v>
      </c>
      <c r="K443" s="12">
        <v>0</v>
      </c>
      <c r="L443" s="8">
        <f t="shared" si="58"/>
        <v>1</v>
      </c>
      <c r="M443" s="8">
        <v>1</v>
      </c>
      <c r="N443" s="5" t="s">
        <v>83</v>
      </c>
      <c r="O443" s="5" t="s">
        <v>83</v>
      </c>
      <c r="P443" s="16">
        <v>1</v>
      </c>
      <c r="Q443" s="16">
        <v>2</v>
      </c>
      <c r="R443" s="5" t="str">
        <f t="shared" si="50"/>
        <v>125-2022-04-30</v>
      </c>
    </row>
    <row r="444" spans="1:18" hidden="1" x14ac:dyDescent="0.3">
      <c r="A444" s="25">
        <v>125</v>
      </c>
      <c r="B444" s="5" t="s">
        <v>98</v>
      </c>
      <c r="C444" s="5" t="s">
        <v>64</v>
      </c>
      <c r="D444" s="5" t="s">
        <v>21</v>
      </c>
      <c r="E444" s="5" t="s">
        <v>54</v>
      </c>
      <c r="F444" s="6">
        <v>44712</v>
      </c>
      <c r="G444" s="55">
        <f t="shared" si="51"/>
        <v>2022</v>
      </c>
      <c r="H444" s="55" t="str">
        <f t="shared" si="52"/>
        <v>Mayo</v>
      </c>
      <c r="I444" s="90" t="str">
        <f t="shared" si="53"/>
        <v>2022-1</v>
      </c>
      <c r="J444" s="5">
        <v>4.7</v>
      </c>
      <c r="K444" s="12">
        <v>0.27</v>
      </c>
      <c r="L444" s="8">
        <f t="shared" si="58"/>
        <v>1</v>
      </c>
      <c r="M444" s="8">
        <v>1</v>
      </c>
      <c r="N444" s="5" t="s">
        <v>83</v>
      </c>
      <c r="O444" s="11" t="s">
        <v>83</v>
      </c>
      <c r="P444" s="16">
        <v>1</v>
      </c>
      <c r="Q444" s="16">
        <v>2</v>
      </c>
      <c r="R444" s="5" t="str">
        <f t="shared" si="50"/>
        <v>125-2022-05-31</v>
      </c>
    </row>
    <row r="445" spans="1:18" hidden="1" x14ac:dyDescent="0.3">
      <c r="A445" s="25">
        <v>125</v>
      </c>
      <c r="B445" s="5" t="s">
        <v>98</v>
      </c>
      <c r="C445" s="5" t="s">
        <v>64</v>
      </c>
      <c r="D445" s="5" t="s">
        <v>21</v>
      </c>
      <c r="E445" s="5" t="s">
        <v>54</v>
      </c>
      <c r="F445" s="6">
        <v>44742</v>
      </c>
      <c r="G445" s="55">
        <f t="shared" si="51"/>
        <v>2022</v>
      </c>
      <c r="H445" s="55" t="str">
        <f t="shared" si="52"/>
        <v>Junio</v>
      </c>
      <c r="I445" s="90" t="str">
        <f t="shared" si="53"/>
        <v>2022-1</v>
      </c>
      <c r="J445" s="5">
        <v>4.7</v>
      </c>
      <c r="K445" s="12">
        <v>0</v>
      </c>
      <c r="L445" s="8">
        <f t="shared" si="58"/>
        <v>1</v>
      </c>
      <c r="M445" s="8">
        <v>1</v>
      </c>
      <c r="N445" s="5" t="s">
        <v>83</v>
      </c>
      <c r="O445" s="11" t="s">
        <v>83</v>
      </c>
      <c r="P445" s="16">
        <v>1</v>
      </c>
      <c r="Q445" s="16">
        <v>2</v>
      </c>
      <c r="R445" s="5" t="str">
        <f t="shared" si="50"/>
        <v>125-2022-06-30</v>
      </c>
    </row>
    <row r="446" spans="1:18" hidden="1" x14ac:dyDescent="0.3">
      <c r="A446" s="25">
        <v>125</v>
      </c>
      <c r="B446" s="5" t="s">
        <v>98</v>
      </c>
      <c r="C446" s="5" t="s">
        <v>64</v>
      </c>
      <c r="D446" s="5" t="s">
        <v>21</v>
      </c>
      <c r="E446" s="5" t="s">
        <v>54</v>
      </c>
      <c r="F446" s="6">
        <v>44773</v>
      </c>
      <c r="G446" s="55">
        <f t="shared" si="51"/>
        <v>2022</v>
      </c>
      <c r="H446" s="55" t="str">
        <f t="shared" si="52"/>
        <v>Julio</v>
      </c>
      <c r="I446" s="90" t="str">
        <f t="shared" si="53"/>
        <v>2022-2</v>
      </c>
      <c r="J446" s="5">
        <v>4.7</v>
      </c>
      <c r="K446" s="12">
        <v>0</v>
      </c>
      <c r="L446" s="8">
        <f t="shared" si="58"/>
        <v>1</v>
      </c>
      <c r="M446" s="8">
        <v>1</v>
      </c>
      <c r="N446" s="5" t="s">
        <v>83</v>
      </c>
      <c r="O446" s="5" t="s">
        <v>83</v>
      </c>
      <c r="P446" s="16">
        <v>1</v>
      </c>
      <c r="Q446" s="16">
        <v>2</v>
      </c>
      <c r="R446" s="5" t="str">
        <f t="shared" si="50"/>
        <v>125-2022-07-31</v>
      </c>
    </row>
    <row r="447" spans="1:18" hidden="1" x14ac:dyDescent="0.3">
      <c r="A447" s="25">
        <v>125</v>
      </c>
      <c r="B447" s="5" t="s">
        <v>98</v>
      </c>
      <c r="C447" s="5" t="s">
        <v>64</v>
      </c>
      <c r="D447" s="5" t="s">
        <v>21</v>
      </c>
      <c r="E447" s="5" t="s">
        <v>54</v>
      </c>
      <c r="F447" s="6">
        <v>44804</v>
      </c>
      <c r="G447" s="55">
        <f t="shared" si="51"/>
        <v>2022</v>
      </c>
      <c r="H447" s="55" t="str">
        <f t="shared" si="52"/>
        <v>Agosto</v>
      </c>
      <c r="I447" s="90" t="str">
        <f t="shared" si="53"/>
        <v>2022-2</v>
      </c>
      <c r="J447" s="5">
        <v>4.7</v>
      </c>
      <c r="K447" s="12">
        <v>0.31</v>
      </c>
      <c r="L447" s="8">
        <f t="shared" si="58"/>
        <v>1</v>
      </c>
      <c r="M447" s="8">
        <v>1</v>
      </c>
      <c r="N447" s="5" t="s">
        <v>83</v>
      </c>
      <c r="O447" s="5" t="s">
        <v>83</v>
      </c>
      <c r="P447" s="16">
        <v>1</v>
      </c>
      <c r="Q447" s="16">
        <v>2</v>
      </c>
      <c r="R447" s="5" t="str">
        <f t="shared" si="50"/>
        <v>125-2022-08-31</v>
      </c>
    </row>
    <row r="448" spans="1:18" hidden="1" x14ac:dyDescent="0.3">
      <c r="A448" s="25">
        <v>125</v>
      </c>
      <c r="B448" s="5" t="s">
        <v>98</v>
      </c>
      <c r="C448" s="5" t="s">
        <v>64</v>
      </c>
      <c r="D448" s="5" t="s">
        <v>21</v>
      </c>
      <c r="E448" s="5" t="s">
        <v>54</v>
      </c>
      <c r="F448" s="6">
        <v>44834</v>
      </c>
      <c r="G448" s="55">
        <f t="shared" si="51"/>
        <v>2022</v>
      </c>
      <c r="H448" s="55" t="str">
        <f t="shared" si="52"/>
        <v>Septiembre</v>
      </c>
      <c r="I448" s="90" t="str">
        <f t="shared" si="53"/>
        <v>2022-2</v>
      </c>
      <c r="J448" s="5">
        <v>4.7</v>
      </c>
      <c r="K448" s="12">
        <v>0</v>
      </c>
      <c r="L448" s="8">
        <f t="shared" si="58"/>
        <v>1</v>
      </c>
      <c r="M448" s="8">
        <v>1</v>
      </c>
      <c r="N448" s="5" t="s">
        <v>83</v>
      </c>
      <c r="O448" s="11" t="s">
        <v>83</v>
      </c>
      <c r="P448" s="16">
        <v>1</v>
      </c>
      <c r="Q448" s="16">
        <v>2</v>
      </c>
      <c r="R448" s="5" t="str">
        <f t="shared" si="50"/>
        <v>125-2022-09-30</v>
      </c>
    </row>
    <row r="449" spans="1:18" hidden="1" x14ac:dyDescent="0.3">
      <c r="A449" s="37">
        <v>125</v>
      </c>
      <c r="B449" s="5" t="s">
        <v>98</v>
      </c>
      <c r="C449" s="5" t="s">
        <v>64</v>
      </c>
      <c r="D449" s="5" t="s">
        <v>21</v>
      </c>
      <c r="E449" s="5" t="s">
        <v>54</v>
      </c>
      <c r="F449" s="6">
        <v>44865</v>
      </c>
      <c r="G449" s="55">
        <f t="shared" si="51"/>
        <v>2022</v>
      </c>
      <c r="H449" s="55" t="str">
        <f t="shared" si="52"/>
        <v>Octubre</v>
      </c>
      <c r="I449" s="90" t="str">
        <f t="shared" si="53"/>
        <v>2022-2</v>
      </c>
      <c r="J449" s="5">
        <v>4.7</v>
      </c>
      <c r="K449" s="12">
        <v>0.17</v>
      </c>
      <c r="L449" s="8">
        <f t="shared" si="58"/>
        <v>1</v>
      </c>
      <c r="M449" s="8">
        <v>1</v>
      </c>
      <c r="N449" s="5" t="s">
        <v>83</v>
      </c>
      <c r="O449" s="5" t="s">
        <v>83</v>
      </c>
      <c r="P449" s="16">
        <v>1</v>
      </c>
      <c r="Q449" s="16">
        <v>2</v>
      </c>
      <c r="R449" s="5" t="str">
        <f t="shared" si="50"/>
        <v>125-2022-10-31</v>
      </c>
    </row>
    <row r="450" spans="1:18" hidden="1" x14ac:dyDescent="0.3">
      <c r="A450" s="25">
        <v>125</v>
      </c>
      <c r="B450" s="5" t="s">
        <v>98</v>
      </c>
      <c r="C450" s="5" t="s">
        <v>64</v>
      </c>
      <c r="D450" s="5" t="s">
        <v>21</v>
      </c>
      <c r="E450" s="5" t="s">
        <v>54</v>
      </c>
      <c r="F450" s="6">
        <v>44895</v>
      </c>
      <c r="G450" s="55">
        <f t="shared" si="51"/>
        <v>2022</v>
      </c>
      <c r="H450" s="55" t="str">
        <f t="shared" si="52"/>
        <v>Noviembre</v>
      </c>
      <c r="I450" s="90" t="str">
        <f t="shared" si="53"/>
        <v>2022-2</v>
      </c>
      <c r="J450" s="5">
        <v>4.7</v>
      </c>
      <c r="K450" s="12">
        <v>0</v>
      </c>
      <c r="L450" s="8">
        <f t="shared" si="58"/>
        <v>1</v>
      </c>
      <c r="M450" s="8">
        <v>1</v>
      </c>
      <c r="N450" s="5" t="s">
        <v>83</v>
      </c>
      <c r="O450" s="5" t="s">
        <v>83</v>
      </c>
      <c r="P450" s="16">
        <v>1</v>
      </c>
      <c r="Q450" s="16">
        <v>2</v>
      </c>
      <c r="R450" s="5" t="str">
        <f t="shared" ref="R450:R513" si="59">A450&amp;"-"&amp;YEAR(F450)&amp;"-"&amp;IF(LEN(MONTH(F450))=1,"0"&amp;MONTH(F450),MONTH(F450))&amp;"-"&amp;DAY(F450)</f>
        <v>125-2022-11-30</v>
      </c>
    </row>
    <row r="451" spans="1:18" hidden="1" x14ac:dyDescent="0.3">
      <c r="A451" s="25">
        <v>125</v>
      </c>
      <c r="B451" s="5" t="s">
        <v>98</v>
      </c>
      <c r="C451" s="5" t="s">
        <v>64</v>
      </c>
      <c r="D451" s="5" t="s">
        <v>21</v>
      </c>
      <c r="E451" s="5" t="s">
        <v>54</v>
      </c>
      <c r="F451" s="6">
        <v>44926</v>
      </c>
      <c r="G451" s="55">
        <f t="shared" ref="G451:G514" si="60">YEAR(F451)</f>
        <v>2022</v>
      </c>
      <c r="H451" s="55" t="str">
        <f t="shared" ref="H451:H514" si="61">PROPER(TEXT(F451,"mmmm"))</f>
        <v>Diciembre</v>
      </c>
      <c r="I451" s="90" t="str">
        <f t="shared" ref="I451:I514" si="62">IF(OR(H451="Enero",H451="Febrero",H451="Marzo",H451="Abril",H451="Mayo",H451="Junio"),G451&amp;"-1",IF(OR(H451="Julio",H451="Agosto",H451="Septiembre",H451="Octubre",H451="Noviembre",H451="Diciembre"),G451&amp;"-2"))</f>
        <v>2022-2</v>
      </c>
      <c r="J451" s="5">
        <v>4.7</v>
      </c>
      <c r="K451" s="12">
        <v>0</v>
      </c>
      <c r="L451" s="8">
        <f t="shared" si="58"/>
        <v>1</v>
      </c>
      <c r="M451" s="8">
        <v>1</v>
      </c>
      <c r="N451" s="5" t="s">
        <v>83</v>
      </c>
      <c r="O451" s="5" t="s">
        <v>83</v>
      </c>
      <c r="P451" s="16">
        <v>1</v>
      </c>
      <c r="Q451" s="16">
        <v>2</v>
      </c>
      <c r="R451" s="5" t="str">
        <f t="shared" si="59"/>
        <v>125-2022-12-31</v>
      </c>
    </row>
    <row r="452" spans="1:18" hidden="1" x14ac:dyDescent="0.3">
      <c r="A452" s="25">
        <v>125</v>
      </c>
      <c r="B452" s="5" t="s">
        <v>98</v>
      </c>
      <c r="C452" s="5" t="s">
        <v>64</v>
      </c>
      <c r="D452" s="5" t="s">
        <v>21</v>
      </c>
      <c r="E452" s="5" t="s">
        <v>54</v>
      </c>
      <c r="F452" s="6">
        <v>44957</v>
      </c>
      <c r="G452" s="55">
        <f t="shared" si="60"/>
        <v>2023</v>
      </c>
      <c r="H452" s="55" t="str">
        <f t="shared" si="61"/>
        <v>Enero</v>
      </c>
      <c r="I452" s="90" t="str">
        <f t="shared" si="62"/>
        <v>2023-1</v>
      </c>
      <c r="J452" s="5">
        <v>4.7</v>
      </c>
      <c r="K452" s="12">
        <v>0</v>
      </c>
      <c r="L452" s="8">
        <f t="shared" si="58"/>
        <v>1</v>
      </c>
      <c r="M452" s="8">
        <v>1</v>
      </c>
      <c r="N452" s="5" t="s">
        <v>83</v>
      </c>
      <c r="O452" s="11" t="s">
        <v>83</v>
      </c>
      <c r="P452" s="16">
        <v>1</v>
      </c>
      <c r="Q452" s="16">
        <v>2</v>
      </c>
      <c r="R452" s="5" t="str">
        <f t="shared" si="59"/>
        <v>125-2023-01-31</v>
      </c>
    </row>
    <row r="453" spans="1:18" hidden="1" x14ac:dyDescent="0.3">
      <c r="A453" s="25">
        <v>125</v>
      </c>
      <c r="B453" s="5" t="s">
        <v>98</v>
      </c>
      <c r="C453" s="5" t="s">
        <v>64</v>
      </c>
      <c r="D453" s="5" t="s">
        <v>21</v>
      </c>
      <c r="E453" s="5" t="s">
        <v>54</v>
      </c>
      <c r="F453" s="17">
        <v>44985</v>
      </c>
      <c r="G453" s="55">
        <f t="shared" si="60"/>
        <v>2023</v>
      </c>
      <c r="H453" s="55" t="str">
        <f t="shared" si="61"/>
        <v>Febrero</v>
      </c>
      <c r="I453" s="90" t="str">
        <f t="shared" si="62"/>
        <v>2023-1</v>
      </c>
      <c r="J453" s="5">
        <v>4.7</v>
      </c>
      <c r="K453" s="12">
        <v>0</v>
      </c>
      <c r="L453" s="8">
        <f t="shared" si="58"/>
        <v>1</v>
      </c>
      <c r="M453" s="8">
        <v>1</v>
      </c>
      <c r="N453" s="5" t="s">
        <v>83</v>
      </c>
      <c r="O453" s="11" t="s">
        <v>83</v>
      </c>
      <c r="P453" s="16">
        <v>1</v>
      </c>
      <c r="Q453" s="16">
        <v>2</v>
      </c>
      <c r="R453" s="5" t="str">
        <f t="shared" si="59"/>
        <v>125-2023-02-28</v>
      </c>
    </row>
    <row r="454" spans="1:18" hidden="1" x14ac:dyDescent="0.3">
      <c r="A454" s="25">
        <v>125</v>
      </c>
      <c r="B454" s="5" t="s">
        <v>98</v>
      </c>
      <c r="C454" s="5" t="s">
        <v>64</v>
      </c>
      <c r="D454" s="5" t="s">
        <v>21</v>
      </c>
      <c r="E454" s="5" t="s">
        <v>54</v>
      </c>
      <c r="F454" s="6">
        <v>45016</v>
      </c>
      <c r="G454" s="55">
        <f t="shared" si="60"/>
        <v>2023</v>
      </c>
      <c r="H454" s="55" t="str">
        <f t="shared" si="61"/>
        <v>Marzo</v>
      </c>
      <c r="I454" s="90" t="str">
        <f t="shared" si="62"/>
        <v>2023-1</v>
      </c>
      <c r="J454" s="5">
        <v>4.7</v>
      </c>
      <c r="K454" s="12">
        <v>0</v>
      </c>
      <c r="L454" s="8">
        <f t="shared" si="58"/>
        <v>1</v>
      </c>
      <c r="M454" s="8">
        <v>1</v>
      </c>
      <c r="N454" s="5" t="s">
        <v>83</v>
      </c>
      <c r="O454" s="11" t="s">
        <v>83</v>
      </c>
      <c r="P454" s="16">
        <v>1</v>
      </c>
      <c r="Q454" s="16">
        <v>2</v>
      </c>
      <c r="R454" s="5" t="str">
        <f t="shared" si="59"/>
        <v>125-2023-03-31</v>
      </c>
    </row>
    <row r="455" spans="1:18" hidden="1" x14ac:dyDescent="0.3">
      <c r="A455" s="25">
        <v>125</v>
      </c>
      <c r="B455" s="5" t="s">
        <v>98</v>
      </c>
      <c r="C455" s="5" t="s">
        <v>64</v>
      </c>
      <c r="D455" s="5" t="s">
        <v>21</v>
      </c>
      <c r="E455" s="5" t="s">
        <v>54</v>
      </c>
      <c r="F455" s="6">
        <v>45046</v>
      </c>
      <c r="G455" s="55">
        <f t="shared" si="60"/>
        <v>2023</v>
      </c>
      <c r="H455" s="55" t="str">
        <f t="shared" si="61"/>
        <v>Abril</v>
      </c>
      <c r="I455" s="90" t="str">
        <f t="shared" si="62"/>
        <v>2023-1</v>
      </c>
      <c r="J455" s="5">
        <v>4.7</v>
      </c>
      <c r="K455" s="12">
        <v>0.13044612575006501</v>
      </c>
      <c r="L455" s="8">
        <f t="shared" si="58"/>
        <v>1</v>
      </c>
      <c r="M455" s="8">
        <v>1</v>
      </c>
      <c r="N455" s="5" t="s">
        <v>83</v>
      </c>
      <c r="O455" s="5" t="s">
        <v>83</v>
      </c>
      <c r="P455" s="16">
        <v>1</v>
      </c>
      <c r="Q455" s="16">
        <v>2</v>
      </c>
      <c r="R455" s="5" t="str">
        <f t="shared" si="59"/>
        <v>125-2023-04-30</v>
      </c>
    </row>
    <row r="456" spans="1:18" hidden="1" x14ac:dyDescent="0.3">
      <c r="A456" s="25">
        <v>125</v>
      </c>
      <c r="B456" s="5" t="s">
        <v>98</v>
      </c>
      <c r="C456" s="5" t="s">
        <v>64</v>
      </c>
      <c r="D456" s="5" t="s">
        <v>21</v>
      </c>
      <c r="E456" s="5" t="s">
        <v>54</v>
      </c>
      <c r="F456" s="6">
        <v>45077</v>
      </c>
      <c r="G456" s="55">
        <f t="shared" si="60"/>
        <v>2023</v>
      </c>
      <c r="H456" s="55" t="str">
        <f t="shared" si="61"/>
        <v>Mayo</v>
      </c>
      <c r="I456" s="90" t="str">
        <f t="shared" si="62"/>
        <v>2023-1</v>
      </c>
      <c r="J456" s="5">
        <v>4.7</v>
      </c>
      <c r="K456" s="12">
        <v>0</v>
      </c>
      <c r="L456" s="8">
        <f t="shared" si="58"/>
        <v>1</v>
      </c>
      <c r="M456" s="8">
        <v>1</v>
      </c>
      <c r="N456" s="5" t="s">
        <v>83</v>
      </c>
      <c r="O456" s="11" t="s">
        <v>83</v>
      </c>
      <c r="P456" s="16">
        <v>1</v>
      </c>
      <c r="Q456" s="16">
        <v>2</v>
      </c>
      <c r="R456" s="5" t="str">
        <f t="shared" si="59"/>
        <v>125-2023-05-31</v>
      </c>
    </row>
    <row r="457" spans="1:18" hidden="1" x14ac:dyDescent="0.3">
      <c r="A457" s="25">
        <v>125</v>
      </c>
      <c r="B457" s="5" t="s">
        <v>98</v>
      </c>
      <c r="C457" s="5" t="s">
        <v>64</v>
      </c>
      <c r="D457" s="5" t="s">
        <v>21</v>
      </c>
      <c r="E457" s="5" t="s">
        <v>54</v>
      </c>
      <c r="F457" s="6">
        <v>45107</v>
      </c>
      <c r="G457" s="55">
        <f t="shared" si="60"/>
        <v>2023</v>
      </c>
      <c r="H457" s="55" t="str">
        <f t="shared" si="61"/>
        <v>Junio</v>
      </c>
      <c r="I457" s="90" t="str">
        <f t="shared" si="62"/>
        <v>2023-1</v>
      </c>
      <c r="J457" s="5">
        <v>4.7</v>
      </c>
      <c r="K457" s="12">
        <v>0</v>
      </c>
      <c r="L457" s="8">
        <f t="shared" si="58"/>
        <v>1</v>
      </c>
      <c r="M457" s="8">
        <v>1</v>
      </c>
      <c r="N457" s="5" t="s">
        <v>83</v>
      </c>
      <c r="O457" s="11" t="s">
        <v>83</v>
      </c>
      <c r="P457" s="16">
        <v>1</v>
      </c>
      <c r="Q457" s="16">
        <v>2</v>
      </c>
      <c r="R457" s="5" t="str">
        <f t="shared" si="59"/>
        <v>125-2023-06-30</v>
      </c>
    </row>
    <row r="458" spans="1:18" hidden="1" x14ac:dyDescent="0.3">
      <c r="A458" s="25">
        <v>125</v>
      </c>
      <c r="B458" s="5" t="s">
        <v>98</v>
      </c>
      <c r="C458" s="5" t="s">
        <v>64</v>
      </c>
      <c r="D458" s="5" t="s">
        <v>21</v>
      </c>
      <c r="E458" s="5" t="s">
        <v>54</v>
      </c>
      <c r="F458" s="6">
        <v>45138</v>
      </c>
      <c r="G458" s="55">
        <f t="shared" si="60"/>
        <v>2023</v>
      </c>
      <c r="H458" s="55" t="str">
        <f t="shared" si="61"/>
        <v>Julio</v>
      </c>
      <c r="I458" s="90" t="str">
        <f t="shared" si="62"/>
        <v>2023-2</v>
      </c>
      <c r="J458" s="5">
        <v>4.7</v>
      </c>
      <c r="K458" s="12">
        <v>1.0566037735849001</v>
      </c>
      <c r="L458" s="8">
        <f t="shared" si="58"/>
        <v>1</v>
      </c>
      <c r="M458" s="8">
        <v>1</v>
      </c>
      <c r="N458" s="5" t="s">
        <v>83</v>
      </c>
      <c r="O458" s="5" t="s">
        <v>83</v>
      </c>
      <c r="P458" s="16">
        <v>1</v>
      </c>
      <c r="Q458" s="16">
        <v>2</v>
      </c>
      <c r="R458" s="5" t="str">
        <f t="shared" si="59"/>
        <v>125-2023-07-31</v>
      </c>
    </row>
    <row r="459" spans="1:18" hidden="1" x14ac:dyDescent="0.3">
      <c r="A459" s="25">
        <v>125</v>
      </c>
      <c r="B459" s="5" t="s">
        <v>98</v>
      </c>
      <c r="C459" s="5" t="s">
        <v>64</v>
      </c>
      <c r="D459" s="5" t="s">
        <v>21</v>
      </c>
      <c r="E459" s="5" t="s">
        <v>54</v>
      </c>
      <c r="F459" s="6">
        <v>45169</v>
      </c>
      <c r="G459" s="55">
        <f t="shared" si="60"/>
        <v>2023</v>
      </c>
      <c r="H459" s="55" t="str">
        <f t="shared" si="61"/>
        <v>Agosto</v>
      </c>
      <c r="I459" s="90" t="str">
        <f t="shared" si="62"/>
        <v>2023-2</v>
      </c>
      <c r="J459" s="5">
        <v>4.7</v>
      </c>
      <c r="K459" s="12">
        <v>0.92</v>
      </c>
      <c r="L459" s="8">
        <f t="shared" si="58"/>
        <v>1</v>
      </c>
      <c r="M459" s="8">
        <v>1</v>
      </c>
      <c r="N459" s="5" t="s">
        <v>83</v>
      </c>
      <c r="O459" s="5" t="s">
        <v>83</v>
      </c>
      <c r="P459" s="16">
        <v>1</v>
      </c>
      <c r="Q459" s="16">
        <v>2</v>
      </c>
      <c r="R459" s="5" t="str">
        <f t="shared" si="59"/>
        <v>125-2023-08-31</v>
      </c>
    </row>
    <row r="460" spans="1:18" hidden="1" x14ac:dyDescent="0.3">
      <c r="A460" s="25">
        <v>125</v>
      </c>
      <c r="B460" s="5" t="s">
        <v>98</v>
      </c>
      <c r="C460" s="5" t="s">
        <v>64</v>
      </c>
      <c r="D460" s="5" t="s">
        <v>21</v>
      </c>
      <c r="E460" s="5" t="s">
        <v>54</v>
      </c>
      <c r="F460" s="6">
        <v>45199</v>
      </c>
      <c r="G460" s="55">
        <f t="shared" si="60"/>
        <v>2023</v>
      </c>
      <c r="H460" s="55" t="str">
        <f t="shared" si="61"/>
        <v>Septiembre</v>
      </c>
      <c r="I460" s="90" t="str">
        <f t="shared" si="62"/>
        <v>2023-2</v>
      </c>
      <c r="J460" s="5">
        <v>4.7</v>
      </c>
      <c r="K460" s="12">
        <v>0</v>
      </c>
      <c r="L460" s="8">
        <f t="shared" si="58"/>
        <v>1</v>
      </c>
      <c r="M460" s="8">
        <v>1</v>
      </c>
      <c r="N460" s="5" t="s">
        <v>83</v>
      </c>
      <c r="O460" s="11" t="s">
        <v>83</v>
      </c>
      <c r="P460" s="16">
        <v>1</v>
      </c>
      <c r="Q460" s="16">
        <v>2</v>
      </c>
      <c r="R460" s="5" t="str">
        <f t="shared" si="59"/>
        <v>125-2023-09-30</v>
      </c>
    </row>
    <row r="461" spans="1:18" hidden="1" x14ac:dyDescent="0.3">
      <c r="A461" s="37">
        <v>125</v>
      </c>
      <c r="B461" s="5" t="s">
        <v>98</v>
      </c>
      <c r="C461" s="5" t="s">
        <v>64</v>
      </c>
      <c r="D461" s="5" t="s">
        <v>21</v>
      </c>
      <c r="E461" s="5" t="s">
        <v>54</v>
      </c>
      <c r="F461" s="6">
        <v>45230</v>
      </c>
      <c r="G461" s="55">
        <f t="shared" si="60"/>
        <v>2023</v>
      </c>
      <c r="H461" s="55" t="str">
        <f t="shared" si="61"/>
        <v>Octubre</v>
      </c>
      <c r="I461" s="90" t="str">
        <f t="shared" si="62"/>
        <v>2023-2</v>
      </c>
      <c r="J461" s="5">
        <v>4.7</v>
      </c>
      <c r="K461" s="12">
        <v>0</v>
      </c>
      <c r="L461" s="8">
        <f t="shared" si="58"/>
        <v>1</v>
      </c>
      <c r="M461" s="8">
        <v>1</v>
      </c>
      <c r="N461" s="5" t="s">
        <v>83</v>
      </c>
      <c r="O461" s="5" t="s">
        <v>83</v>
      </c>
      <c r="P461" s="16">
        <v>1</v>
      </c>
      <c r="Q461" s="16">
        <v>2</v>
      </c>
      <c r="R461" s="5" t="str">
        <f t="shared" si="59"/>
        <v>125-2023-10-31</v>
      </c>
    </row>
    <row r="462" spans="1:18" hidden="1" x14ac:dyDescent="0.3">
      <c r="A462" s="25">
        <v>125</v>
      </c>
      <c r="B462" s="5" t="s">
        <v>98</v>
      </c>
      <c r="C462" s="5" t="s">
        <v>64</v>
      </c>
      <c r="D462" s="5" t="s">
        <v>21</v>
      </c>
      <c r="E462" s="5" t="s">
        <v>54</v>
      </c>
      <c r="F462" s="6">
        <v>45260</v>
      </c>
      <c r="G462" s="55">
        <f t="shared" si="60"/>
        <v>2023</v>
      </c>
      <c r="H462" s="55" t="str">
        <f t="shared" si="61"/>
        <v>Noviembre</v>
      </c>
      <c r="I462" s="90" t="str">
        <f t="shared" si="62"/>
        <v>2023-2</v>
      </c>
      <c r="J462" s="5">
        <v>4.7</v>
      </c>
      <c r="K462" s="12">
        <v>0</v>
      </c>
      <c r="L462" s="8">
        <f t="shared" si="58"/>
        <v>1</v>
      </c>
      <c r="M462" s="8">
        <v>1</v>
      </c>
      <c r="N462" s="5" t="s">
        <v>83</v>
      </c>
      <c r="O462" s="5" t="s">
        <v>83</v>
      </c>
      <c r="P462" s="16">
        <v>1</v>
      </c>
      <c r="Q462" s="16">
        <v>2</v>
      </c>
      <c r="R462" s="5" t="str">
        <f t="shared" si="59"/>
        <v>125-2023-11-30</v>
      </c>
    </row>
    <row r="463" spans="1:18" hidden="1" x14ac:dyDescent="0.3">
      <c r="A463" s="25">
        <v>125</v>
      </c>
      <c r="B463" s="5" t="s">
        <v>98</v>
      </c>
      <c r="C463" s="5" t="s">
        <v>64</v>
      </c>
      <c r="D463" s="5" t="s">
        <v>21</v>
      </c>
      <c r="E463" s="5" t="s">
        <v>54</v>
      </c>
      <c r="F463" s="6">
        <v>45291</v>
      </c>
      <c r="G463" s="55">
        <f t="shared" si="60"/>
        <v>2023</v>
      </c>
      <c r="H463" s="55" t="str">
        <f t="shared" si="61"/>
        <v>Diciembre</v>
      </c>
      <c r="I463" s="90" t="str">
        <f t="shared" si="62"/>
        <v>2023-2</v>
      </c>
      <c r="J463" s="5">
        <v>4.7</v>
      </c>
      <c r="K463" s="12">
        <v>0</v>
      </c>
      <c r="L463" s="8">
        <f t="shared" si="58"/>
        <v>1</v>
      </c>
      <c r="M463" s="8">
        <v>1</v>
      </c>
      <c r="N463" s="5" t="s">
        <v>83</v>
      </c>
      <c r="O463" s="5" t="s">
        <v>83</v>
      </c>
      <c r="P463" s="16">
        <v>1</v>
      </c>
      <c r="Q463" s="16">
        <v>2</v>
      </c>
      <c r="R463" s="5" t="str">
        <f t="shared" si="59"/>
        <v>125-2023-12-31</v>
      </c>
    </row>
    <row r="464" spans="1:18" hidden="1" x14ac:dyDescent="0.3">
      <c r="A464" s="25">
        <v>125</v>
      </c>
      <c r="B464" s="5" t="s">
        <v>98</v>
      </c>
      <c r="C464" s="5" t="s">
        <v>64</v>
      </c>
      <c r="D464" s="5" t="s">
        <v>21</v>
      </c>
      <c r="E464" s="5" t="s">
        <v>54</v>
      </c>
      <c r="F464" s="6">
        <v>45322</v>
      </c>
      <c r="G464" s="55">
        <f t="shared" si="60"/>
        <v>2024</v>
      </c>
      <c r="H464" s="55" t="str">
        <f t="shared" si="61"/>
        <v>Enero</v>
      </c>
      <c r="I464" s="90" t="str">
        <f t="shared" si="62"/>
        <v>2024-1</v>
      </c>
      <c r="J464" s="5">
        <v>1.9</v>
      </c>
      <c r="K464" s="12">
        <v>0</v>
      </c>
      <c r="L464" s="8">
        <f t="shared" si="58"/>
        <v>1</v>
      </c>
      <c r="M464" s="8">
        <v>1</v>
      </c>
      <c r="N464" s="5" t="s">
        <v>83</v>
      </c>
      <c r="O464" s="5" t="s">
        <v>83</v>
      </c>
      <c r="P464" s="16">
        <v>1</v>
      </c>
      <c r="Q464" s="16">
        <v>2</v>
      </c>
      <c r="R464" s="5" t="str">
        <f t="shared" si="59"/>
        <v>125-2024-01-31</v>
      </c>
    </row>
    <row r="465" spans="1:18" hidden="1" x14ac:dyDescent="0.3">
      <c r="A465" s="25">
        <v>125</v>
      </c>
      <c r="B465" s="5" t="s">
        <v>98</v>
      </c>
      <c r="C465" s="5" t="s">
        <v>64</v>
      </c>
      <c r="D465" s="5" t="s">
        <v>21</v>
      </c>
      <c r="E465" s="5" t="s">
        <v>54</v>
      </c>
      <c r="F465" s="6">
        <v>45351</v>
      </c>
      <c r="G465" s="55">
        <f t="shared" si="60"/>
        <v>2024</v>
      </c>
      <c r="H465" s="55" t="str">
        <f t="shared" si="61"/>
        <v>Febrero</v>
      </c>
      <c r="I465" s="90" t="str">
        <f t="shared" si="62"/>
        <v>2024-1</v>
      </c>
      <c r="J465" s="5">
        <v>1.9</v>
      </c>
      <c r="K465" s="10">
        <v>0</v>
      </c>
      <c r="L465" s="8">
        <f t="shared" si="58"/>
        <v>1</v>
      </c>
      <c r="M465" s="8">
        <v>1</v>
      </c>
      <c r="N465" s="5" t="s">
        <v>83</v>
      </c>
      <c r="O465" s="5" t="s">
        <v>83</v>
      </c>
      <c r="P465" s="16">
        <v>1</v>
      </c>
      <c r="Q465" s="16">
        <v>2</v>
      </c>
      <c r="R465" s="5" t="str">
        <f t="shared" si="59"/>
        <v>125-2024-02-29</v>
      </c>
    </row>
    <row r="466" spans="1:18" hidden="1" x14ac:dyDescent="0.3">
      <c r="A466" s="25">
        <v>125</v>
      </c>
      <c r="B466" s="5" t="s">
        <v>98</v>
      </c>
      <c r="C466" s="5" t="s">
        <v>64</v>
      </c>
      <c r="D466" s="5" t="s">
        <v>21</v>
      </c>
      <c r="E466" s="5" t="s">
        <v>54</v>
      </c>
      <c r="F466" s="6">
        <v>45382</v>
      </c>
      <c r="G466" s="55">
        <f t="shared" si="60"/>
        <v>2024</v>
      </c>
      <c r="H466" s="55" t="str">
        <f t="shared" si="61"/>
        <v>Marzo</v>
      </c>
      <c r="I466" s="90" t="str">
        <f t="shared" si="62"/>
        <v>2024-1</v>
      </c>
      <c r="J466" s="5">
        <v>1.9</v>
      </c>
      <c r="K466" s="12">
        <v>0</v>
      </c>
      <c r="L466" s="8">
        <f t="shared" si="58"/>
        <v>1</v>
      </c>
      <c r="M466" s="8">
        <v>1</v>
      </c>
      <c r="N466" s="5" t="s">
        <v>83</v>
      </c>
      <c r="O466" s="5" t="s">
        <v>83</v>
      </c>
      <c r="P466" s="16">
        <v>1</v>
      </c>
      <c r="Q466" s="16">
        <v>2</v>
      </c>
      <c r="R466" s="5" t="str">
        <f t="shared" si="59"/>
        <v>125-2024-03-31</v>
      </c>
    </row>
    <row r="467" spans="1:18" hidden="1" x14ac:dyDescent="0.3">
      <c r="A467" s="25">
        <v>125</v>
      </c>
      <c r="B467" s="5" t="s">
        <v>98</v>
      </c>
      <c r="C467" s="5" t="s">
        <v>64</v>
      </c>
      <c r="D467" s="5" t="s">
        <v>21</v>
      </c>
      <c r="E467" s="5" t="s">
        <v>54</v>
      </c>
      <c r="F467" s="6">
        <v>45412</v>
      </c>
      <c r="G467" s="55">
        <f t="shared" si="60"/>
        <v>2024</v>
      </c>
      <c r="H467" s="55" t="str">
        <f t="shared" si="61"/>
        <v>Abril</v>
      </c>
      <c r="I467" s="90" t="str">
        <f t="shared" si="62"/>
        <v>2024-1</v>
      </c>
      <c r="J467" s="5">
        <v>1.9</v>
      </c>
      <c r="K467" s="12">
        <v>0</v>
      </c>
      <c r="L467" s="8">
        <f t="shared" si="58"/>
        <v>1</v>
      </c>
      <c r="M467" s="8">
        <v>1</v>
      </c>
      <c r="N467" s="5" t="s">
        <v>83</v>
      </c>
      <c r="O467" s="5" t="s">
        <v>83</v>
      </c>
      <c r="P467" s="16">
        <v>1</v>
      </c>
      <c r="Q467" s="16">
        <v>2</v>
      </c>
      <c r="R467" s="5" t="str">
        <f t="shared" si="59"/>
        <v>125-2024-04-30</v>
      </c>
    </row>
    <row r="468" spans="1:18" hidden="1" x14ac:dyDescent="0.3">
      <c r="A468" s="25">
        <v>125</v>
      </c>
      <c r="B468" s="5" t="s">
        <v>98</v>
      </c>
      <c r="C468" s="5" t="s">
        <v>64</v>
      </c>
      <c r="D468" s="5" t="s">
        <v>21</v>
      </c>
      <c r="E468" s="5" t="s">
        <v>54</v>
      </c>
      <c r="F468" s="6">
        <v>45443</v>
      </c>
      <c r="G468" s="55">
        <f t="shared" si="60"/>
        <v>2024</v>
      </c>
      <c r="H468" s="55" t="str">
        <f t="shared" si="61"/>
        <v>Mayo</v>
      </c>
      <c r="I468" s="90" t="str">
        <f t="shared" si="62"/>
        <v>2024-1</v>
      </c>
      <c r="J468" s="5">
        <v>1.9</v>
      </c>
      <c r="K468" s="12">
        <v>0.21</v>
      </c>
      <c r="L468" s="8">
        <f t="shared" si="58"/>
        <v>1</v>
      </c>
      <c r="M468" s="8">
        <v>1</v>
      </c>
      <c r="N468" s="5" t="s">
        <v>83</v>
      </c>
      <c r="O468" s="11" t="s">
        <v>83</v>
      </c>
      <c r="P468" s="16">
        <v>1</v>
      </c>
      <c r="Q468" s="16">
        <v>2</v>
      </c>
      <c r="R468" s="5" t="str">
        <f t="shared" si="59"/>
        <v>125-2024-05-31</v>
      </c>
    </row>
    <row r="469" spans="1:18" hidden="1" x14ac:dyDescent="0.3">
      <c r="A469" s="25">
        <v>125</v>
      </c>
      <c r="B469" s="5" t="s">
        <v>98</v>
      </c>
      <c r="C469" s="5" t="s">
        <v>64</v>
      </c>
      <c r="D469" s="5" t="s">
        <v>21</v>
      </c>
      <c r="E469" s="5" t="s">
        <v>54</v>
      </c>
      <c r="F469" s="6">
        <v>45473</v>
      </c>
      <c r="G469" s="55">
        <f t="shared" si="60"/>
        <v>2024</v>
      </c>
      <c r="H469" s="55" t="str">
        <f t="shared" si="61"/>
        <v>Junio</v>
      </c>
      <c r="I469" s="90" t="str">
        <f t="shared" si="62"/>
        <v>2024-1</v>
      </c>
      <c r="J469" s="5">
        <v>1.9</v>
      </c>
      <c r="K469" s="12">
        <v>0</v>
      </c>
      <c r="L469" s="8">
        <f t="shared" si="58"/>
        <v>1</v>
      </c>
      <c r="M469" s="8">
        <v>1</v>
      </c>
      <c r="N469" s="5" t="s">
        <v>83</v>
      </c>
      <c r="O469" s="11" t="s">
        <v>83</v>
      </c>
      <c r="P469" s="16">
        <v>1</v>
      </c>
      <c r="Q469" s="16">
        <v>2</v>
      </c>
      <c r="R469" s="5" t="str">
        <f t="shared" si="59"/>
        <v>125-2024-06-30</v>
      </c>
    </row>
    <row r="470" spans="1:18" hidden="1" x14ac:dyDescent="0.3">
      <c r="A470" s="25">
        <v>125</v>
      </c>
      <c r="B470" s="5" t="s">
        <v>98</v>
      </c>
      <c r="C470" s="5" t="s">
        <v>64</v>
      </c>
      <c r="D470" s="5" t="s">
        <v>21</v>
      </c>
      <c r="E470" s="5" t="s">
        <v>54</v>
      </c>
      <c r="F470" s="6">
        <v>45504</v>
      </c>
      <c r="G470" s="55">
        <f t="shared" si="60"/>
        <v>2024</v>
      </c>
      <c r="H470" s="55" t="str">
        <f t="shared" si="61"/>
        <v>Julio</v>
      </c>
      <c r="I470" s="90" t="str">
        <f t="shared" si="62"/>
        <v>2024-2</v>
      </c>
      <c r="J470" s="5">
        <v>1.9</v>
      </c>
      <c r="K470" s="12">
        <v>0</v>
      </c>
      <c r="L470" s="8">
        <f t="shared" si="58"/>
        <v>1</v>
      </c>
      <c r="M470" s="8">
        <v>1</v>
      </c>
      <c r="N470" s="5" t="s">
        <v>83</v>
      </c>
      <c r="O470" s="5" t="s">
        <v>83</v>
      </c>
      <c r="P470" s="16">
        <v>1</v>
      </c>
      <c r="Q470" s="16">
        <v>2</v>
      </c>
      <c r="R470" s="5" t="str">
        <f t="shared" si="59"/>
        <v>125-2024-07-31</v>
      </c>
    </row>
    <row r="471" spans="1:18" hidden="1" x14ac:dyDescent="0.3">
      <c r="A471" s="25">
        <v>125</v>
      </c>
      <c r="B471" s="5" t="s">
        <v>98</v>
      </c>
      <c r="C471" s="5" t="s">
        <v>64</v>
      </c>
      <c r="D471" s="5" t="s">
        <v>21</v>
      </c>
      <c r="E471" s="5" t="s">
        <v>54</v>
      </c>
      <c r="F471" s="6">
        <v>45535</v>
      </c>
      <c r="G471" s="55">
        <f t="shared" si="60"/>
        <v>2024</v>
      </c>
      <c r="H471" s="55" t="str">
        <f t="shared" si="61"/>
        <v>Agosto</v>
      </c>
      <c r="I471" s="90" t="str">
        <f t="shared" si="62"/>
        <v>2024-2</v>
      </c>
      <c r="J471" s="5">
        <v>1.9</v>
      </c>
      <c r="K471" s="12">
        <v>0</v>
      </c>
      <c r="L471" s="8">
        <f t="shared" si="58"/>
        <v>1</v>
      </c>
      <c r="M471" s="8">
        <v>1</v>
      </c>
      <c r="N471" s="5" t="s">
        <v>83</v>
      </c>
      <c r="O471" s="5" t="s">
        <v>83</v>
      </c>
      <c r="P471" s="16">
        <v>1</v>
      </c>
      <c r="Q471" s="16">
        <v>2</v>
      </c>
      <c r="R471" s="5" t="str">
        <f t="shared" si="59"/>
        <v>125-2024-08-31</v>
      </c>
    </row>
    <row r="472" spans="1:18" hidden="1" x14ac:dyDescent="0.3">
      <c r="A472" s="25">
        <v>125</v>
      </c>
      <c r="B472" s="5" t="s">
        <v>98</v>
      </c>
      <c r="C472" s="5" t="s">
        <v>64</v>
      </c>
      <c r="D472" s="5" t="s">
        <v>21</v>
      </c>
      <c r="E472" s="5" t="s">
        <v>54</v>
      </c>
      <c r="F472" s="6">
        <v>45565</v>
      </c>
      <c r="G472" s="55">
        <f t="shared" si="60"/>
        <v>2024</v>
      </c>
      <c r="H472" s="55" t="str">
        <f t="shared" si="61"/>
        <v>Septiembre</v>
      </c>
      <c r="I472" s="90" t="str">
        <f t="shared" si="62"/>
        <v>2024-2</v>
      </c>
      <c r="J472" s="5">
        <v>1.9</v>
      </c>
      <c r="K472" s="12">
        <v>0</v>
      </c>
      <c r="L472" s="8">
        <f t="shared" si="58"/>
        <v>1</v>
      </c>
      <c r="M472" s="8">
        <v>1</v>
      </c>
      <c r="N472" s="5" t="s">
        <v>83</v>
      </c>
      <c r="O472" s="11" t="s">
        <v>83</v>
      </c>
      <c r="P472" s="16">
        <v>1</v>
      </c>
      <c r="Q472" s="16">
        <v>2</v>
      </c>
      <c r="R472" s="5" t="str">
        <f t="shared" si="59"/>
        <v>125-2024-09-30</v>
      </c>
    </row>
    <row r="473" spans="1:18" hidden="1" x14ac:dyDescent="0.3">
      <c r="A473" s="37">
        <v>125</v>
      </c>
      <c r="B473" s="5" t="s">
        <v>98</v>
      </c>
      <c r="C473" s="5" t="s">
        <v>64</v>
      </c>
      <c r="D473" s="5" t="s">
        <v>21</v>
      </c>
      <c r="E473" s="5" t="s">
        <v>54</v>
      </c>
      <c r="F473" s="6">
        <v>45596</v>
      </c>
      <c r="G473" s="55">
        <f t="shared" si="60"/>
        <v>2024</v>
      </c>
      <c r="H473" s="55" t="str">
        <f t="shared" si="61"/>
        <v>Octubre</v>
      </c>
      <c r="I473" s="90" t="str">
        <f t="shared" si="62"/>
        <v>2024-2</v>
      </c>
      <c r="J473" s="5">
        <v>1.9</v>
      </c>
      <c r="K473" s="9">
        <v>0</v>
      </c>
      <c r="L473" s="8">
        <f t="shared" si="58"/>
        <v>1</v>
      </c>
      <c r="M473" s="8">
        <v>1</v>
      </c>
      <c r="N473" s="5" t="s">
        <v>83</v>
      </c>
      <c r="O473" s="5" t="s">
        <v>83</v>
      </c>
      <c r="P473" s="16">
        <v>1</v>
      </c>
      <c r="Q473" s="16">
        <v>2</v>
      </c>
      <c r="R473" s="5" t="str">
        <f t="shared" si="59"/>
        <v>125-2024-10-31</v>
      </c>
    </row>
    <row r="474" spans="1:18" hidden="1" x14ac:dyDescent="0.3">
      <c r="A474" s="25">
        <v>125</v>
      </c>
      <c r="B474" s="5" t="s">
        <v>98</v>
      </c>
      <c r="C474" s="5" t="s">
        <v>64</v>
      </c>
      <c r="D474" s="5" t="s">
        <v>21</v>
      </c>
      <c r="E474" s="5" t="s">
        <v>54</v>
      </c>
      <c r="F474" s="6">
        <v>45626</v>
      </c>
      <c r="G474" s="55">
        <f t="shared" si="60"/>
        <v>2024</v>
      </c>
      <c r="H474" s="55" t="str">
        <f t="shared" si="61"/>
        <v>Noviembre</v>
      </c>
      <c r="I474" s="90" t="str">
        <f t="shared" si="62"/>
        <v>2024-2</v>
      </c>
      <c r="J474" s="5">
        <v>1.9</v>
      </c>
      <c r="K474" s="9">
        <v>0</v>
      </c>
      <c r="L474" s="8">
        <f t="shared" si="58"/>
        <v>1</v>
      </c>
      <c r="M474" s="8">
        <v>1</v>
      </c>
      <c r="N474" s="5" t="s">
        <v>83</v>
      </c>
      <c r="O474" s="5" t="s">
        <v>83</v>
      </c>
      <c r="P474" s="16">
        <v>1</v>
      </c>
      <c r="Q474" s="16">
        <v>2</v>
      </c>
      <c r="R474" s="5" t="str">
        <f t="shared" si="59"/>
        <v>125-2024-11-30</v>
      </c>
    </row>
    <row r="475" spans="1:18" hidden="1" x14ac:dyDescent="0.3">
      <c r="A475" s="25">
        <v>125</v>
      </c>
      <c r="B475" s="5" t="s">
        <v>98</v>
      </c>
      <c r="C475" s="5" t="s">
        <v>64</v>
      </c>
      <c r="D475" s="5" t="s">
        <v>21</v>
      </c>
      <c r="E475" s="5" t="s">
        <v>54</v>
      </c>
      <c r="F475" s="6">
        <v>45657</v>
      </c>
      <c r="G475" s="55">
        <f t="shared" si="60"/>
        <v>2024</v>
      </c>
      <c r="H475" s="55" t="str">
        <f t="shared" si="61"/>
        <v>Diciembre</v>
      </c>
      <c r="I475" s="90" t="str">
        <f t="shared" si="62"/>
        <v>2024-2</v>
      </c>
      <c r="J475" s="5">
        <v>1.9</v>
      </c>
      <c r="K475" s="12">
        <v>0.91</v>
      </c>
      <c r="L475" s="8">
        <f t="shared" si="58"/>
        <v>1</v>
      </c>
      <c r="M475" s="8">
        <v>1</v>
      </c>
      <c r="N475" s="5" t="s">
        <v>83</v>
      </c>
      <c r="O475" s="5" t="s">
        <v>83</v>
      </c>
      <c r="P475" s="16">
        <v>1</v>
      </c>
      <c r="Q475" s="16">
        <v>2</v>
      </c>
      <c r="R475" s="5" t="str">
        <f t="shared" si="59"/>
        <v>125-2024-12-31</v>
      </c>
    </row>
    <row r="476" spans="1:18" hidden="1" x14ac:dyDescent="0.3">
      <c r="A476" s="37">
        <v>126</v>
      </c>
      <c r="B476" s="5" t="s">
        <v>99</v>
      </c>
      <c r="C476" s="5" t="s">
        <v>64</v>
      </c>
      <c r="D476" s="5" t="s">
        <v>65</v>
      </c>
      <c r="E476" s="5" t="s">
        <v>54</v>
      </c>
      <c r="F476" s="6">
        <v>44926</v>
      </c>
      <c r="G476" s="55">
        <f t="shared" si="60"/>
        <v>2022</v>
      </c>
      <c r="H476" s="55" t="str">
        <f t="shared" si="61"/>
        <v>Diciembre</v>
      </c>
      <c r="I476" s="90" t="str">
        <f t="shared" si="62"/>
        <v>2022-2</v>
      </c>
      <c r="J476" s="5">
        <v>2</v>
      </c>
      <c r="K476" s="12">
        <v>0.12</v>
      </c>
      <c r="L476" s="8">
        <f t="shared" si="58"/>
        <v>1</v>
      </c>
      <c r="M476" s="8">
        <f t="shared" ref="M476:M481" si="63">IF(K476&lt;=J476,100%,J476/K476)</f>
        <v>1</v>
      </c>
      <c r="N476" s="5" t="s">
        <v>83</v>
      </c>
      <c r="O476" s="5" t="s">
        <v>83</v>
      </c>
      <c r="P476" s="16">
        <v>0</v>
      </c>
      <c r="Q476" s="16">
        <v>2</v>
      </c>
      <c r="R476" s="5" t="str">
        <f t="shared" si="59"/>
        <v>126-2022-12-31</v>
      </c>
    </row>
    <row r="477" spans="1:18" hidden="1" x14ac:dyDescent="0.3">
      <c r="A477" s="37">
        <v>126</v>
      </c>
      <c r="B477" s="5" t="s">
        <v>99</v>
      </c>
      <c r="C477" s="5" t="s">
        <v>64</v>
      </c>
      <c r="D477" s="5" t="s">
        <v>65</v>
      </c>
      <c r="E477" s="5" t="s">
        <v>54</v>
      </c>
      <c r="F477" s="6">
        <v>45291</v>
      </c>
      <c r="G477" s="55">
        <f t="shared" si="60"/>
        <v>2023</v>
      </c>
      <c r="H477" s="55" t="str">
        <f t="shared" si="61"/>
        <v>Diciembre</v>
      </c>
      <c r="I477" s="90" t="str">
        <f t="shared" si="62"/>
        <v>2023-2</v>
      </c>
      <c r="J477" s="5">
        <v>2</v>
      </c>
      <c r="K477" s="12">
        <v>0.12</v>
      </c>
      <c r="L477" s="8">
        <f t="shared" si="58"/>
        <v>1</v>
      </c>
      <c r="M477" s="8">
        <f t="shared" si="63"/>
        <v>1</v>
      </c>
      <c r="N477" s="5" t="s">
        <v>83</v>
      </c>
      <c r="O477" s="5" t="s">
        <v>83</v>
      </c>
      <c r="P477" s="16">
        <v>0</v>
      </c>
      <c r="Q477" s="16">
        <v>2</v>
      </c>
      <c r="R477" s="5" t="str">
        <f t="shared" si="59"/>
        <v>126-2023-12-31</v>
      </c>
    </row>
    <row r="478" spans="1:18" hidden="1" x14ac:dyDescent="0.3">
      <c r="A478" s="25">
        <v>126</v>
      </c>
      <c r="B478" s="5" t="s">
        <v>99</v>
      </c>
      <c r="C478" s="5" t="s">
        <v>64</v>
      </c>
      <c r="D478" s="5" t="s">
        <v>65</v>
      </c>
      <c r="E478" s="5" t="s">
        <v>54</v>
      </c>
      <c r="F478" s="6">
        <v>45657</v>
      </c>
      <c r="G478" s="55">
        <f t="shared" si="60"/>
        <v>2024</v>
      </c>
      <c r="H478" s="55" t="str">
        <f t="shared" si="61"/>
        <v>Diciembre</v>
      </c>
      <c r="I478" s="90" t="str">
        <f t="shared" si="62"/>
        <v>2024-2</v>
      </c>
      <c r="J478" s="5">
        <v>2</v>
      </c>
      <c r="K478" s="10">
        <v>0.1</v>
      </c>
      <c r="L478" s="8">
        <f t="shared" si="58"/>
        <v>1</v>
      </c>
      <c r="M478" s="8">
        <f t="shared" si="63"/>
        <v>1</v>
      </c>
      <c r="N478" s="5" t="s">
        <v>83</v>
      </c>
      <c r="O478" s="5" t="s">
        <v>83</v>
      </c>
      <c r="P478" s="16">
        <v>0</v>
      </c>
      <c r="Q478" s="16">
        <v>1</v>
      </c>
      <c r="R478" s="5" t="str">
        <f t="shared" si="59"/>
        <v>126-2024-12-31</v>
      </c>
    </row>
    <row r="479" spans="1:18" hidden="1" x14ac:dyDescent="0.3">
      <c r="A479" s="37">
        <v>127</v>
      </c>
      <c r="B479" s="5" t="s">
        <v>100</v>
      </c>
      <c r="C479" s="5" t="s">
        <v>64</v>
      </c>
      <c r="D479" s="5" t="s">
        <v>65</v>
      </c>
      <c r="E479" s="5" t="s">
        <v>54</v>
      </c>
      <c r="F479" s="6">
        <v>44926</v>
      </c>
      <c r="G479" s="55">
        <f t="shared" si="60"/>
        <v>2022</v>
      </c>
      <c r="H479" s="55" t="str">
        <f t="shared" si="61"/>
        <v>Diciembre</v>
      </c>
      <c r="I479" s="90" t="str">
        <f t="shared" si="62"/>
        <v>2022-2</v>
      </c>
      <c r="J479" s="5">
        <v>0</v>
      </c>
      <c r="K479" s="9">
        <v>0</v>
      </c>
      <c r="L479" s="8">
        <f t="shared" si="58"/>
        <v>1</v>
      </c>
      <c r="M479" s="8">
        <f t="shared" si="63"/>
        <v>1</v>
      </c>
      <c r="N479" s="5"/>
      <c r="O479" s="5"/>
      <c r="P479" s="16">
        <v>0</v>
      </c>
      <c r="Q479" s="16">
        <v>0</v>
      </c>
      <c r="R479" s="5" t="str">
        <f t="shared" si="59"/>
        <v>127-2022-12-31</v>
      </c>
    </row>
    <row r="480" spans="1:18" hidden="1" x14ac:dyDescent="0.3">
      <c r="A480" s="37">
        <v>127</v>
      </c>
      <c r="B480" s="5" t="s">
        <v>100</v>
      </c>
      <c r="C480" s="5" t="s">
        <v>64</v>
      </c>
      <c r="D480" s="5" t="s">
        <v>65</v>
      </c>
      <c r="E480" s="5" t="s">
        <v>54</v>
      </c>
      <c r="F480" s="6">
        <v>45291</v>
      </c>
      <c r="G480" s="55">
        <f t="shared" si="60"/>
        <v>2023</v>
      </c>
      <c r="H480" s="55" t="str">
        <f t="shared" si="61"/>
        <v>Diciembre</v>
      </c>
      <c r="I480" s="90" t="str">
        <f t="shared" si="62"/>
        <v>2023-2</v>
      </c>
      <c r="J480" s="5">
        <v>0</v>
      </c>
      <c r="K480" s="9">
        <v>0</v>
      </c>
      <c r="L480" s="8">
        <f t="shared" si="58"/>
        <v>1</v>
      </c>
      <c r="M480" s="8">
        <f t="shared" si="63"/>
        <v>1</v>
      </c>
      <c r="N480" s="5"/>
      <c r="O480" s="5"/>
      <c r="P480" s="16">
        <v>0</v>
      </c>
      <c r="Q480" s="16">
        <v>0</v>
      </c>
      <c r="R480" s="5" t="str">
        <f t="shared" si="59"/>
        <v>127-2023-12-31</v>
      </c>
    </row>
    <row r="481" spans="1:18" hidden="1" x14ac:dyDescent="0.3">
      <c r="A481" s="25">
        <v>127</v>
      </c>
      <c r="B481" s="5" t="s">
        <v>100</v>
      </c>
      <c r="C481" s="5" t="s">
        <v>64</v>
      </c>
      <c r="D481" s="5" t="s">
        <v>65</v>
      </c>
      <c r="E481" s="5" t="s">
        <v>54</v>
      </c>
      <c r="F481" s="6">
        <v>45657</v>
      </c>
      <c r="G481" s="55">
        <f t="shared" si="60"/>
        <v>2024</v>
      </c>
      <c r="H481" s="55" t="str">
        <f t="shared" si="61"/>
        <v>Diciembre</v>
      </c>
      <c r="I481" s="90" t="str">
        <f t="shared" si="62"/>
        <v>2024-2</v>
      </c>
      <c r="J481" s="5">
        <v>0</v>
      </c>
      <c r="K481" s="10">
        <v>0</v>
      </c>
      <c r="L481" s="8">
        <f t="shared" si="58"/>
        <v>1</v>
      </c>
      <c r="M481" s="8">
        <f t="shared" si="63"/>
        <v>1</v>
      </c>
      <c r="N481" s="5"/>
      <c r="O481" s="5"/>
      <c r="P481" s="16">
        <v>0</v>
      </c>
      <c r="Q481" s="16">
        <v>0</v>
      </c>
      <c r="R481" s="5" t="str">
        <f t="shared" si="59"/>
        <v>127-2024-12-31</v>
      </c>
    </row>
    <row r="482" spans="1:18" hidden="1" x14ac:dyDescent="0.3">
      <c r="A482" s="25">
        <v>128</v>
      </c>
      <c r="B482" s="5" t="s">
        <v>101</v>
      </c>
      <c r="C482" s="5" t="s">
        <v>64</v>
      </c>
      <c r="D482" s="5" t="s">
        <v>21</v>
      </c>
      <c r="E482" s="5" t="s">
        <v>54</v>
      </c>
      <c r="F482" s="6">
        <v>44592</v>
      </c>
      <c r="G482" s="55">
        <f t="shared" si="60"/>
        <v>2022</v>
      </c>
      <c r="H482" s="55" t="str">
        <f t="shared" si="61"/>
        <v>Enero</v>
      </c>
      <c r="I482" s="90" t="str">
        <f t="shared" si="62"/>
        <v>2022-1</v>
      </c>
      <c r="J482" s="5">
        <v>1</v>
      </c>
      <c r="K482" s="12">
        <v>0.56000000000000005</v>
      </c>
      <c r="L482" s="8">
        <f t="shared" ref="L482:L517" si="64">IF(IFERROR(J482/K482,"")&gt;1,1,J482/K482)</f>
        <v>1</v>
      </c>
      <c r="M482" s="8">
        <f t="shared" ref="M482:M517" si="65">IF(IFERROR(J482/K482,"")&gt;1,1,J482/K482)</f>
        <v>1</v>
      </c>
      <c r="N482" s="5" t="s">
        <v>83</v>
      </c>
      <c r="O482" s="5" t="s">
        <v>83</v>
      </c>
      <c r="P482" s="16">
        <v>0</v>
      </c>
      <c r="Q482" s="16">
        <v>2</v>
      </c>
      <c r="R482" s="5" t="str">
        <f t="shared" si="59"/>
        <v>128-2022-01-31</v>
      </c>
    </row>
    <row r="483" spans="1:18" hidden="1" x14ac:dyDescent="0.3">
      <c r="A483" s="25">
        <v>128</v>
      </c>
      <c r="B483" s="5" t="s">
        <v>101</v>
      </c>
      <c r="C483" s="5" t="s">
        <v>64</v>
      </c>
      <c r="D483" s="5" t="s">
        <v>21</v>
      </c>
      <c r="E483" s="5" t="s">
        <v>54</v>
      </c>
      <c r="F483" s="17">
        <v>44620</v>
      </c>
      <c r="G483" s="55">
        <f t="shared" si="60"/>
        <v>2022</v>
      </c>
      <c r="H483" s="55" t="str">
        <f t="shared" si="61"/>
        <v>Febrero</v>
      </c>
      <c r="I483" s="90" t="str">
        <f t="shared" si="62"/>
        <v>2022-1</v>
      </c>
      <c r="J483" s="5">
        <v>1</v>
      </c>
      <c r="K483" s="12">
        <v>0.94</v>
      </c>
      <c r="L483" s="8">
        <f t="shared" si="64"/>
        <v>1</v>
      </c>
      <c r="M483" s="8">
        <f t="shared" si="65"/>
        <v>1</v>
      </c>
      <c r="N483" s="5" t="s">
        <v>83</v>
      </c>
      <c r="O483" s="5" t="s">
        <v>83</v>
      </c>
      <c r="P483" s="16">
        <v>0</v>
      </c>
      <c r="Q483" s="16">
        <v>2</v>
      </c>
      <c r="R483" s="5" t="str">
        <f t="shared" si="59"/>
        <v>128-2022-02-28</v>
      </c>
    </row>
    <row r="484" spans="1:18" hidden="1" x14ac:dyDescent="0.3">
      <c r="A484" s="25">
        <v>128</v>
      </c>
      <c r="B484" s="5" t="s">
        <v>101</v>
      </c>
      <c r="C484" s="5" t="s">
        <v>64</v>
      </c>
      <c r="D484" s="5" t="s">
        <v>21</v>
      </c>
      <c r="E484" s="5" t="s">
        <v>54</v>
      </c>
      <c r="F484" s="6">
        <v>44651</v>
      </c>
      <c r="G484" s="55">
        <f t="shared" si="60"/>
        <v>2022</v>
      </c>
      <c r="H484" s="55" t="str">
        <f t="shared" si="61"/>
        <v>Marzo</v>
      </c>
      <c r="I484" s="90" t="str">
        <f t="shared" si="62"/>
        <v>2022-1</v>
      </c>
      <c r="J484" s="5">
        <v>1</v>
      </c>
      <c r="K484" s="12">
        <v>0.67</v>
      </c>
      <c r="L484" s="8">
        <f t="shared" si="64"/>
        <v>1</v>
      </c>
      <c r="M484" s="8">
        <f t="shared" si="65"/>
        <v>1</v>
      </c>
      <c r="N484" s="5" t="s">
        <v>83</v>
      </c>
      <c r="O484" s="5" t="s">
        <v>83</v>
      </c>
      <c r="P484" s="16">
        <v>0</v>
      </c>
      <c r="Q484" s="16">
        <v>2</v>
      </c>
      <c r="R484" s="5" t="str">
        <f t="shared" si="59"/>
        <v>128-2022-03-31</v>
      </c>
    </row>
    <row r="485" spans="1:18" hidden="1" x14ac:dyDescent="0.3">
      <c r="A485" s="25">
        <v>128</v>
      </c>
      <c r="B485" s="5" t="s">
        <v>101</v>
      </c>
      <c r="C485" s="5" t="s">
        <v>64</v>
      </c>
      <c r="D485" s="5" t="s">
        <v>21</v>
      </c>
      <c r="E485" s="5" t="s">
        <v>54</v>
      </c>
      <c r="F485" s="6">
        <v>44681</v>
      </c>
      <c r="G485" s="55">
        <f t="shared" si="60"/>
        <v>2022</v>
      </c>
      <c r="H485" s="55" t="str">
        <f t="shared" si="61"/>
        <v>Abril</v>
      </c>
      <c r="I485" s="90" t="str">
        <f t="shared" si="62"/>
        <v>2022-1</v>
      </c>
      <c r="J485" s="5">
        <v>1</v>
      </c>
      <c r="K485" s="12">
        <v>0.78</v>
      </c>
      <c r="L485" s="8">
        <f t="shared" si="64"/>
        <v>1</v>
      </c>
      <c r="M485" s="8">
        <f t="shared" si="65"/>
        <v>1</v>
      </c>
      <c r="N485" s="5" t="s">
        <v>83</v>
      </c>
      <c r="O485" s="5" t="s">
        <v>83</v>
      </c>
      <c r="P485" s="16">
        <v>0</v>
      </c>
      <c r="Q485" s="16">
        <v>2</v>
      </c>
      <c r="R485" s="5" t="str">
        <f t="shared" si="59"/>
        <v>128-2022-04-30</v>
      </c>
    </row>
    <row r="486" spans="1:18" hidden="1" x14ac:dyDescent="0.3">
      <c r="A486" s="25">
        <v>128</v>
      </c>
      <c r="B486" s="5" t="s">
        <v>101</v>
      </c>
      <c r="C486" s="5" t="s">
        <v>64</v>
      </c>
      <c r="D486" s="5" t="s">
        <v>21</v>
      </c>
      <c r="E486" s="5" t="s">
        <v>54</v>
      </c>
      <c r="F486" s="6">
        <v>44712</v>
      </c>
      <c r="G486" s="55">
        <f t="shared" si="60"/>
        <v>2022</v>
      </c>
      <c r="H486" s="55" t="str">
        <f t="shared" si="61"/>
        <v>Mayo</v>
      </c>
      <c r="I486" s="90" t="str">
        <f t="shared" si="62"/>
        <v>2022-1</v>
      </c>
      <c r="J486" s="5">
        <v>1</v>
      </c>
      <c r="K486" s="12">
        <v>0.54</v>
      </c>
      <c r="L486" s="8">
        <f t="shared" si="64"/>
        <v>1</v>
      </c>
      <c r="M486" s="8">
        <f t="shared" si="65"/>
        <v>1</v>
      </c>
      <c r="N486" s="5" t="s">
        <v>83</v>
      </c>
      <c r="O486" s="5" t="s">
        <v>83</v>
      </c>
      <c r="P486" s="16">
        <v>0</v>
      </c>
      <c r="Q486" s="16">
        <v>2</v>
      </c>
      <c r="R486" s="5" t="str">
        <f t="shared" si="59"/>
        <v>128-2022-05-31</v>
      </c>
    </row>
    <row r="487" spans="1:18" hidden="1" x14ac:dyDescent="0.3">
      <c r="A487" s="25">
        <v>128</v>
      </c>
      <c r="B487" s="5" t="s">
        <v>101</v>
      </c>
      <c r="C487" s="5" t="s">
        <v>64</v>
      </c>
      <c r="D487" s="5" t="s">
        <v>21</v>
      </c>
      <c r="E487" s="5" t="s">
        <v>54</v>
      </c>
      <c r="F487" s="6">
        <v>44742</v>
      </c>
      <c r="G487" s="55">
        <f t="shared" si="60"/>
        <v>2022</v>
      </c>
      <c r="H487" s="55" t="str">
        <f t="shared" si="61"/>
        <v>Junio</v>
      </c>
      <c r="I487" s="90" t="str">
        <f t="shared" si="62"/>
        <v>2022-1</v>
      </c>
      <c r="J487" s="5">
        <v>1</v>
      </c>
      <c r="K487" s="12">
        <v>0.81</v>
      </c>
      <c r="L487" s="8">
        <f t="shared" si="64"/>
        <v>1</v>
      </c>
      <c r="M487" s="8">
        <f t="shared" si="65"/>
        <v>1</v>
      </c>
      <c r="N487" s="5" t="s">
        <v>83</v>
      </c>
      <c r="O487" s="5" t="s">
        <v>83</v>
      </c>
      <c r="P487" s="16">
        <v>0</v>
      </c>
      <c r="Q487" s="16">
        <v>2</v>
      </c>
      <c r="R487" s="5" t="str">
        <f t="shared" si="59"/>
        <v>128-2022-06-30</v>
      </c>
    </row>
    <row r="488" spans="1:18" hidden="1" x14ac:dyDescent="0.3">
      <c r="A488" s="25">
        <v>128</v>
      </c>
      <c r="B488" s="5" t="s">
        <v>101</v>
      </c>
      <c r="C488" s="5" t="s">
        <v>64</v>
      </c>
      <c r="D488" s="5" t="s">
        <v>21</v>
      </c>
      <c r="E488" s="5" t="s">
        <v>54</v>
      </c>
      <c r="F488" s="6">
        <v>44773</v>
      </c>
      <c r="G488" s="55">
        <f t="shared" si="60"/>
        <v>2022</v>
      </c>
      <c r="H488" s="55" t="str">
        <f t="shared" si="61"/>
        <v>Julio</v>
      </c>
      <c r="I488" s="90" t="str">
        <f t="shared" si="62"/>
        <v>2022-2</v>
      </c>
      <c r="J488" s="5">
        <v>1</v>
      </c>
      <c r="K488" s="12">
        <v>1.2</v>
      </c>
      <c r="L488" s="8">
        <f t="shared" si="64"/>
        <v>0.83333333333333337</v>
      </c>
      <c r="M488" s="8">
        <f t="shared" si="65"/>
        <v>0.83333333333333337</v>
      </c>
      <c r="N488" s="5" t="s">
        <v>83</v>
      </c>
      <c r="O488" s="5" t="s">
        <v>83</v>
      </c>
      <c r="P488" s="16">
        <v>0</v>
      </c>
      <c r="Q488" s="16">
        <v>2</v>
      </c>
      <c r="R488" s="5" t="str">
        <f t="shared" si="59"/>
        <v>128-2022-07-31</v>
      </c>
    </row>
    <row r="489" spans="1:18" hidden="1" x14ac:dyDescent="0.3">
      <c r="A489" s="25">
        <v>128</v>
      </c>
      <c r="B489" s="5" t="s">
        <v>101</v>
      </c>
      <c r="C489" s="5" t="s">
        <v>64</v>
      </c>
      <c r="D489" s="5" t="s">
        <v>21</v>
      </c>
      <c r="E489" s="5" t="s">
        <v>54</v>
      </c>
      <c r="F489" s="6">
        <v>44804</v>
      </c>
      <c r="G489" s="55">
        <f t="shared" si="60"/>
        <v>2022</v>
      </c>
      <c r="H489" s="55" t="str">
        <f t="shared" si="61"/>
        <v>Agosto</v>
      </c>
      <c r="I489" s="90" t="str">
        <f t="shared" si="62"/>
        <v>2022-2</v>
      </c>
      <c r="J489" s="5">
        <v>1</v>
      </c>
      <c r="K489" s="12">
        <v>0.85</v>
      </c>
      <c r="L489" s="8">
        <f t="shared" si="64"/>
        <v>1</v>
      </c>
      <c r="M489" s="8">
        <f t="shared" si="65"/>
        <v>1</v>
      </c>
      <c r="N489" s="5" t="s">
        <v>83</v>
      </c>
      <c r="O489" s="5" t="s">
        <v>83</v>
      </c>
      <c r="P489" s="16">
        <v>0</v>
      </c>
      <c r="Q489" s="16">
        <v>2</v>
      </c>
      <c r="R489" s="5" t="str">
        <f t="shared" si="59"/>
        <v>128-2022-08-31</v>
      </c>
    </row>
    <row r="490" spans="1:18" hidden="1" x14ac:dyDescent="0.3">
      <c r="A490" s="25">
        <v>128</v>
      </c>
      <c r="B490" s="5" t="s">
        <v>101</v>
      </c>
      <c r="C490" s="5" t="s">
        <v>64</v>
      </c>
      <c r="D490" s="5" t="s">
        <v>21</v>
      </c>
      <c r="E490" s="5" t="s">
        <v>54</v>
      </c>
      <c r="F490" s="6">
        <v>44834</v>
      </c>
      <c r="G490" s="55">
        <f t="shared" si="60"/>
        <v>2022</v>
      </c>
      <c r="H490" s="55" t="str">
        <f t="shared" si="61"/>
        <v>Septiembre</v>
      </c>
      <c r="I490" s="90" t="str">
        <f t="shared" si="62"/>
        <v>2022-2</v>
      </c>
      <c r="J490" s="5">
        <v>1</v>
      </c>
      <c r="K490" s="12">
        <v>0.6</v>
      </c>
      <c r="L490" s="8">
        <f t="shared" si="64"/>
        <v>1</v>
      </c>
      <c r="M490" s="8">
        <f t="shared" si="65"/>
        <v>1</v>
      </c>
      <c r="N490" s="5" t="s">
        <v>83</v>
      </c>
      <c r="O490" s="5" t="s">
        <v>83</v>
      </c>
      <c r="P490" s="16">
        <v>0</v>
      </c>
      <c r="Q490" s="16">
        <v>2</v>
      </c>
      <c r="R490" s="5" t="str">
        <f t="shared" si="59"/>
        <v>128-2022-09-30</v>
      </c>
    </row>
    <row r="491" spans="1:18" hidden="1" x14ac:dyDescent="0.3">
      <c r="A491" s="37">
        <v>128</v>
      </c>
      <c r="B491" s="5" t="s">
        <v>101</v>
      </c>
      <c r="C491" s="5" t="s">
        <v>64</v>
      </c>
      <c r="D491" s="5" t="s">
        <v>21</v>
      </c>
      <c r="E491" s="5" t="s">
        <v>54</v>
      </c>
      <c r="F491" s="6">
        <v>44865</v>
      </c>
      <c r="G491" s="55">
        <f t="shared" si="60"/>
        <v>2022</v>
      </c>
      <c r="H491" s="55" t="str">
        <f t="shared" si="61"/>
        <v>Octubre</v>
      </c>
      <c r="I491" s="90" t="str">
        <f t="shared" si="62"/>
        <v>2022-2</v>
      </c>
      <c r="J491" s="5">
        <v>1</v>
      </c>
      <c r="K491" s="12">
        <v>0.75</v>
      </c>
      <c r="L491" s="8">
        <f t="shared" si="64"/>
        <v>1</v>
      </c>
      <c r="M491" s="8">
        <f t="shared" si="65"/>
        <v>1</v>
      </c>
      <c r="N491" s="5" t="s">
        <v>83</v>
      </c>
      <c r="O491" s="5" t="s">
        <v>83</v>
      </c>
      <c r="P491" s="16">
        <v>0</v>
      </c>
      <c r="Q491" s="16">
        <v>1</v>
      </c>
      <c r="R491" s="5" t="str">
        <f t="shared" si="59"/>
        <v>128-2022-10-31</v>
      </c>
    </row>
    <row r="492" spans="1:18" hidden="1" x14ac:dyDescent="0.3">
      <c r="A492" s="37">
        <v>128</v>
      </c>
      <c r="B492" s="5" t="s">
        <v>101</v>
      </c>
      <c r="C492" s="5" t="s">
        <v>64</v>
      </c>
      <c r="D492" s="5" t="s">
        <v>21</v>
      </c>
      <c r="E492" s="5" t="s">
        <v>54</v>
      </c>
      <c r="F492" s="6">
        <v>44895</v>
      </c>
      <c r="G492" s="55">
        <f t="shared" si="60"/>
        <v>2022</v>
      </c>
      <c r="H492" s="55" t="str">
        <f t="shared" si="61"/>
        <v>Noviembre</v>
      </c>
      <c r="I492" s="90" t="str">
        <f t="shared" si="62"/>
        <v>2022-2</v>
      </c>
      <c r="J492" s="5">
        <v>1</v>
      </c>
      <c r="K492" s="12">
        <v>0.92</v>
      </c>
      <c r="L492" s="8">
        <f t="shared" si="64"/>
        <v>1</v>
      </c>
      <c r="M492" s="8">
        <f t="shared" si="65"/>
        <v>1</v>
      </c>
      <c r="N492" s="5" t="s">
        <v>83</v>
      </c>
      <c r="O492" s="5" t="s">
        <v>83</v>
      </c>
      <c r="P492" s="16">
        <v>0</v>
      </c>
      <c r="Q492" s="16">
        <v>2</v>
      </c>
      <c r="R492" s="5" t="str">
        <f t="shared" si="59"/>
        <v>128-2022-11-30</v>
      </c>
    </row>
    <row r="493" spans="1:18" hidden="1" x14ac:dyDescent="0.3">
      <c r="A493" s="37">
        <v>128</v>
      </c>
      <c r="B493" s="5" t="s">
        <v>101</v>
      </c>
      <c r="C493" s="5" t="s">
        <v>64</v>
      </c>
      <c r="D493" s="5" t="s">
        <v>21</v>
      </c>
      <c r="E493" s="5" t="s">
        <v>54</v>
      </c>
      <c r="F493" s="6">
        <v>44926</v>
      </c>
      <c r="G493" s="55">
        <f t="shared" si="60"/>
        <v>2022</v>
      </c>
      <c r="H493" s="55" t="str">
        <f t="shared" si="61"/>
        <v>Diciembre</v>
      </c>
      <c r="I493" s="90" t="str">
        <f t="shared" si="62"/>
        <v>2022-2</v>
      </c>
      <c r="J493" s="5">
        <v>1</v>
      </c>
      <c r="K493" s="12">
        <v>0.8</v>
      </c>
      <c r="L493" s="8">
        <f t="shared" si="64"/>
        <v>1</v>
      </c>
      <c r="M493" s="8">
        <f t="shared" si="65"/>
        <v>1</v>
      </c>
      <c r="N493" s="5" t="s">
        <v>83</v>
      </c>
      <c r="O493" s="5" t="s">
        <v>83</v>
      </c>
      <c r="P493" s="16">
        <v>0</v>
      </c>
      <c r="Q493" s="16">
        <v>2</v>
      </c>
      <c r="R493" s="5" t="str">
        <f t="shared" si="59"/>
        <v>128-2022-12-31</v>
      </c>
    </row>
    <row r="494" spans="1:18" hidden="1" x14ac:dyDescent="0.3">
      <c r="A494" s="25">
        <v>128</v>
      </c>
      <c r="B494" s="5" t="s">
        <v>101</v>
      </c>
      <c r="C494" s="5" t="s">
        <v>64</v>
      </c>
      <c r="D494" s="5" t="s">
        <v>21</v>
      </c>
      <c r="E494" s="5" t="s">
        <v>54</v>
      </c>
      <c r="F494" s="6">
        <v>44957</v>
      </c>
      <c r="G494" s="55">
        <f t="shared" si="60"/>
        <v>2023</v>
      </c>
      <c r="H494" s="55" t="str">
        <f t="shared" si="61"/>
        <v>Enero</v>
      </c>
      <c r="I494" s="90" t="str">
        <f t="shared" si="62"/>
        <v>2023-1</v>
      </c>
      <c r="J494" s="5">
        <v>1</v>
      </c>
      <c r="K494" s="12">
        <v>1.0900000000000001</v>
      </c>
      <c r="L494" s="8">
        <f t="shared" si="64"/>
        <v>0.9174311926605504</v>
      </c>
      <c r="M494" s="8">
        <f t="shared" si="65"/>
        <v>0.9174311926605504</v>
      </c>
      <c r="N494" s="5" t="s">
        <v>83</v>
      </c>
      <c r="O494" s="5" t="s">
        <v>83</v>
      </c>
      <c r="P494" s="16">
        <v>0</v>
      </c>
      <c r="Q494" s="16">
        <v>2</v>
      </c>
      <c r="R494" s="5" t="str">
        <f t="shared" si="59"/>
        <v>128-2023-01-31</v>
      </c>
    </row>
    <row r="495" spans="1:18" hidden="1" x14ac:dyDescent="0.3">
      <c r="A495" s="25">
        <v>128</v>
      </c>
      <c r="B495" s="5" t="s">
        <v>101</v>
      </c>
      <c r="C495" s="5" t="s">
        <v>64</v>
      </c>
      <c r="D495" s="5" t="s">
        <v>21</v>
      </c>
      <c r="E495" s="5" t="s">
        <v>54</v>
      </c>
      <c r="F495" s="17">
        <v>44985</v>
      </c>
      <c r="G495" s="55">
        <f t="shared" si="60"/>
        <v>2023</v>
      </c>
      <c r="H495" s="55" t="str">
        <f t="shared" si="61"/>
        <v>Febrero</v>
      </c>
      <c r="I495" s="90" t="str">
        <f t="shared" si="62"/>
        <v>2023-1</v>
      </c>
      <c r="J495" s="5">
        <v>1</v>
      </c>
      <c r="K495" s="12">
        <v>0.92</v>
      </c>
      <c r="L495" s="8">
        <f t="shared" si="64"/>
        <v>1</v>
      </c>
      <c r="M495" s="8">
        <f t="shared" si="65"/>
        <v>1</v>
      </c>
      <c r="N495" s="5" t="s">
        <v>83</v>
      </c>
      <c r="O495" s="5" t="s">
        <v>83</v>
      </c>
      <c r="P495" s="16">
        <v>0</v>
      </c>
      <c r="Q495" s="16">
        <v>2</v>
      </c>
      <c r="R495" s="5" t="str">
        <f t="shared" si="59"/>
        <v>128-2023-02-28</v>
      </c>
    </row>
    <row r="496" spans="1:18" hidden="1" x14ac:dyDescent="0.3">
      <c r="A496" s="25">
        <v>128</v>
      </c>
      <c r="B496" s="5" t="s">
        <v>101</v>
      </c>
      <c r="C496" s="5" t="s">
        <v>64</v>
      </c>
      <c r="D496" s="5" t="s">
        <v>21</v>
      </c>
      <c r="E496" s="5" t="s">
        <v>54</v>
      </c>
      <c r="F496" s="6">
        <v>45016</v>
      </c>
      <c r="G496" s="55">
        <f t="shared" si="60"/>
        <v>2023</v>
      </c>
      <c r="H496" s="55" t="str">
        <f t="shared" si="61"/>
        <v>Marzo</v>
      </c>
      <c r="I496" s="90" t="str">
        <f t="shared" si="62"/>
        <v>2023-1</v>
      </c>
      <c r="J496" s="5">
        <v>1</v>
      </c>
      <c r="K496" s="12">
        <v>0.76</v>
      </c>
      <c r="L496" s="8">
        <f t="shared" si="64"/>
        <v>1</v>
      </c>
      <c r="M496" s="8">
        <f t="shared" si="65"/>
        <v>1</v>
      </c>
      <c r="N496" s="5" t="s">
        <v>83</v>
      </c>
      <c r="O496" s="5" t="s">
        <v>83</v>
      </c>
      <c r="P496" s="16">
        <v>0</v>
      </c>
      <c r="Q496" s="16">
        <v>2</v>
      </c>
      <c r="R496" s="5" t="str">
        <f t="shared" si="59"/>
        <v>128-2023-03-31</v>
      </c>
    </row>
    <row r="497" spans="1:18" hidden="1" x14ac:dyDescent="0.3">
      <c r="A497" s="25">
        <v>128</v>
      </c>
      <c r="B497" s="5" t="s">
        <v>101</v>
      </c>
      <c r="C497" s="5" t="s">
        <v>64</v>
      </c>
      <c r="D497" s="5" t="s">
        <v>21</v>
      </c>
      <c r="E497" s="5" t="s">
        <v>54</v>
      </c>
      <c r="F497" s="6">
        <v>45046</v>
      </c>
      <c r="G497" s="55">
        <f t="shared" si="60"/>
        <v>2023</v>
      </c>
      <c r="H497" s="55" t="str">
        <f t="shared" si="61"/>
        <v>Abril</v>
      </c>
      <c r="I497" s="90" t="str">
        <f t="shared" si="62"/>
        <v>2023-1</v>
      </c>
      <c r="J497" s="5">
        <v>1</v>
      </c>
      <c r="K497" s="12">
        <v>1.01</v>
      </c>
      <c r="L497" s="8">
        <f t="shared" si="64"/>
        <v>0.99009900990099009</v>
      </c>
      <c r="M497" s="8">
        <f t="shared" si="65"/>
        <v>0.99009900990099009</v>
      </c>
      <c r="N497" s="5" t="s">
        <v>83</v>
      </c>
      <c r="O497" s="5" t="s">
        <v>83</v>
      </c>
      <c r="P497" s="16">
        <v>0</v>
      </c>
      <c r="Q497" s="16">
        <v>2</v>
      </c>
      <c r="R497" s="5" t="str">
        <f t="shared" si="59"/>
        <v>128-2023-04-30</v>
      </c>
    </row>
    <row r="498" spans="1:18" hidden="1" x14ac:dyDescent="0.3">
      <c r="A498" s="25">
        <v>128</v>
      </c>
      <c r="B498" s="5" t="s">
        <v>101</v>
      </c>
      <c r="C498" s="5" t="s">
        <v>64</v>
      </c>
      <c r="D498" s="5" t="s">
        <v>21</v>
      </c>
      <c r="E498" s="5" t="s">
        <v>54</v>
      </c>
      <c r="F498" s="6">
        <v>45077</v>
      </c>
      <c r="G498" s="55">
        <f t="shared" si="60"/>
        <v>2023</v>
      </c>
      <c r="H498" s="55" t="str">
        <f t="shared" si="61"/>
        <v>Mayo</v>
      </c>
      <c r="I498" s="90" t="str">
        <f t="shared" si="62"/>
        <v>2023-1</v>
      </c>
      <c r="J498" s="5">
        <v>1</v>
      </c>
      <c r="K498" s="12">
        <v>0.76</v>
      </c>
      <c r="L498" s="8">
        <f t="shared" si="64"/>
        <v>1</v>
      </c>
      <c r="M498" s="8">
        <f t="shared" si="65"/>
        <v>1</v>
      </c>
      <c r="N498" s="5" t="s">
        <v>83</v>
      </c>
      <c r="O498" s="5" t="s">
        <v>83</v>
      </c>
      <c r="P498" s="16">
        <v>0</v>
      </c>
      <c r="Q498" s="16">
        <v>2</v>
      </c>
      <c r="R498" s="5" t="str">
        <f t="shared" si="59"/>
        <v>128-2023-05-31</v>
      </c>
    </row>
    <row r="499" spans="1:18" hidden="1" x14ac:dyDescent="0.3">
      <c r="A499" s="25">
        <v>128</v>
      </c>
      <c r="B499" s="5" t="s">
        <v>101</v>
      </c>
      <c r="C499" s="5" t="s">
        <v>64</v>
      </c>
      <c r="D499" s="5" t="s">
        <v>21</v>
      </c>
      <c r="E499" s="5" t="s">
        <v>54</v>
      </c>
      <c r="F499" s="6">
        <v>45107</v>
      </c>
      <c r="G499" s="55">
        <f t="shared" si="60"/>
        <v>2023</v>
      </c>
      <c r="H499" s="55" t="str">
        <f t="shared" si="61"/>
        <v>Junio</v>
      </c>
      <c r="I499" s="90" t="str">
        <f t="shared" si="62"/>
        <v>2023-1</v>
      </c>
      <c r="J499" s="5">
        <v>1</v>
      </c>
      <c r="K499" s="12">
        <v>1.12622826908541</v>
      </c>
      <c r="L499" s="8">
        <f t="shared" si="64"/>
        <v>0.88791946308724989</v>
      </c>
      <c r="M499" s="8">
        <f t="shared" si="65"/>
        <v>0.88791946308724989</v>
      </c>
      <c r="N499" s="5" t="s">
        <v>83</v>
      </c>
      <c r="O499" s="5" t="s">
        <v>83</v>
      </c>
      <c r="P499" s="16">
        <v>0</v>
      </c>
      <c r="Q499" s="16">
        <v>2</v>
      </c>
      <c r="R499" s="5" t="str">
        <f t="shared" si="59"/>
        <v>128-2023-06-30</v>
      </c>
    </row>
    <row r="500" spans="1:18" hidden="1" x14ac:dyDescent="0.3">
      <c r="A500" s="25">
        <v>128</v>
      </c>
      <c r="B500" s="5" t="s">
        <v>101</v>
      </c>
      <c r="C500" s="5" t="s">
        <v>64</v>
      </c>
      <c r="D500" s="5" t="s">
        <v>21</v>
      </c>
      <c r="E500" s="5" t="s">
        <v>54</v>
      </c>
      <c r="F500" s="6">
        <v>45138</v>
      </c>
      <c r="G500" s="55">
        <f t="shared" si="60"/>
        <v>2023</v>
      </c>
      <c r="H500" s="55" t="str">
        <f t="shared" si="61"/>
        <v>Julio</v>
      </c>
      <c r="I500" s="90" t="str">
        <f t="shared" si="62"/>
        <v>2023-2</v>
      </c>
      <c r="J500" s="5">
        <v>1</v>
      </c>
      <c r="K500" s="12">
        <v>1.17</v>
      </c>
      <c r="L500" s="8">
        <f t="shared" si="64"/>
        <v>0.85470085470085477</v>
      </c>
      <c r="M500" s="8">
        <f t="shared" si="65"/>
        <v>0.85470085470085477</v>
      </c>
      <c r="N500" s="5" t="s">
        <v>83</v>
      </c>
      <c r="O500" s="5" t="s">
        <v>83</v>
      </c>
      <c r="P500" s="16">
        <v>0</v>
      </c>
      <c r="Q500" s="16">
        <v>2</v>
      </c>
      <c r="R500" s="5" t="str">
        <f t="shared" si="59"/>
        <v>128-2023-07-31</v>
      </c>
    </row>
    <row r="501" spans="1:18" hidden="1" x14ac:dyDescent="0.3">
      <c r="A501" s="25">
        <v>128</v>
      </c>
      <c r="B501" s="5" t="s">
        <v>101</v>
      </c>
      <c r="C501" s="5" t="s">
        <v>64</v>
      </c>
      <c r="D501" s="5" t="s">
        <v>21</v>
      </c>
      <c r="E501" s="5" t="s">
        <v>54</v>
      </c>
      <c r="F501" s="6">
        <v>45169</v>
      </c>
      <c r="G501" s="55">
        <f t="shared" si="60"/>
        <v>2023</v>
      </c>
      <c r="H501" s="55" t="str">
        <f t="shared" si="61"/>
        <v>Agosto</v>
      </c>
      <c r="I501" s="90" t="str">
        <f t="shared" si="62"/>
        <v>2023-2</v>
      </c>
      <c r="J501" s="5">
        <v>1</v>
      </c>
      <c r="K501" s="12">
        <v>0.95</v>
      </c>
      <c r="L501" s="8">
        <f t="shared" si="64"/>
        <v>1</v>
      </c>
      <c r="M501" s="8">
        <f t="shared" si="65"/>
        <v>1</v>
      </c>
      <c r="N501" s="5" t="s">
        <v>83</v>
      </c>
      <c r="O501" s="5" t="s">
        <v>83</v>
      </c>
      <c r="P501" s="16">
        <v>0</v>
      </c>
      <c r="Q501" s="16">
        <v>2</v>
      </c>
      <c r="R501" s="5" t="str">
        <f t="shared" si="59"/>
        <v>128-2023-08-31</v>
      </c>
    </row>
    <row r="502" spans="1:18" hidden="1" x14ac:dyDescent="0.3">
      <c r="A502" s="25">
        <v>128</v>
      </c>
      <c r="B502" s="5" t="s">
        <v>101</v>
      </c>
      <c r="C502" s="5" t="s">
        <v>64</v>
      </c>
      <c r="D502" s="5" t="s">
        <v>21</v>
      </c>
      <c r="E502" s="5" t="s">
        <v>54</v>
      </c>
      <c r="F502" s="6">
        <v>45199</v>
      </c>
      <c r="G502" s="55">
        <f t="shared" si="60"/>
        <v>2023</v>
      </c>
      <c r="H502" s="55" t="str">
        <f t="shared" si="61"/>
        <v>Septiembre</v>
      </c>
      <c r="I502" s="90" t="str">
        <f t="shared" si="62"/>
        <v>2023-2</v>
      </c>
      <c r="J502" s="5">
        <v>1</v>
      </c>
      <c r="K502" s="12">
        <v>0.51</v>
      </c>
      <c r="L502" s="8">
        <f t="shared" si="64"/>
        <v>1</v>
      </c>
      <c r="M502" s="8">
        <f t="shared" si="65"/>
        <v>1</v>
      </c>
      <c r="N502" s="5" t="s">
        <v>83</v>
      </c>
      <c r="O502" s="5" t="s">
        <v>83</v>
      </c>
      <c r="P502" s="16">
        <v>0</v>
      </c>
      <c r="Q502" s="16">
        <v>2</v>
      </c>
      <c r="R502" s="5" t="str">
        <f t="shared" si="59"/>
        <v>128-2023-09-30</v>
      </c>
    </row>
    <row r="503" spans="1:18" hidden="1" x14ac:dyDescent="0.3">
      <c r="A503" s="37">
        <v>128</v>
      </c>
      <c r="B503" s="5" t="s">
        <v>101</v>
      </c>
      <c r="C503" s="5" t="s">
        <v>64</v>
      </c>
      <c r="D503" s="5" t="s">
        <v>21</v>
      </c>
      <c r="E503" s="5" t="s">
        <v>54</v>
      </c>
      <c r="F503" s="6">
        <v>45230</v>
      </c>
      <c r="G503" s="55">
        <f t="shared" si="60"/>
        <v>2023</v>
      </c>
      <c r="H503" s="55" t="str">
        <f t="shared" si="61"/>
        <v>Octubre</v>
      </c>
      <c r="I503" s="90" t="str">
        <f t="shared" si="62"/>
        <v>2023-2</v>
      </c>
      <c r="J503" s="5">
        <v>1</v>
      </c>
      <c r="K503" s="12">
        <v>0.5</v>
      </c>
      <c r="L503" s="8">
        <f t="shared" si="64"/>
        <v>1</v>
      </c>
      <c r="M503" s="8">
        <f t="shared" si="65"/>
        <v>1</v>
      </c>
      <c r="N503" s="5" t="s">
        <v>83</v>
      </c>
      <c r="O503" s="5" t="s">
        <v>83</v>
      </c>
      <c r="P503" s="16">
        <v>0</v>
      </c>
      <c r="Q503" s="16">
        <v>1</v>
      </c>
      <c r="R503" s="5" t="str">
        <f t="shared" si="59"/>
        <v>128-2023-10-31</v>
      </c>
    </row>
    <row r="504" spans="1:18" hidden="1" x14ac:dyDescent="0.3">
      <c r="A504" s="37">
        <v>128</v>
      </c>
      <c r="B504" s="5" t="s">
        <v>101</v>
      </c>
      <c r="C504" s="5" t="s">
        <v>64</v>
      </c>
      <c r="D504" s="5" t="s">
        <v>21</v>
      </c>
      <c r="E504" s="5" t="s">
        <v>54</v>
      </c>
      <c r="F504" s="6">
        <v>45260</v>
      </c>
      <c r="G504" s="55">
        <f t="shared" si="60"/>
        <v>2023</v>
      </c>
      <c r="H504" s="55" t="str">
        <f t="shared" si="61"/>
        <v>Noviembre</v>
      </c>
      <c r="I504" s="90" t="str">
        <f t="shared" si="62"/>
        <v>2023-2</v>
      </c>
      <c r="J504" s="5">
        <v>1</v>
      </c>
      <c r="K504" s="12">
        <v>0.72</v>
      </c>
      <c r="L504" s="8">
        <f t="shared" si="64"/>
        <v>1</v>
      </c>
      <c r="M504" s="8">
        <f t="shared" si="65"/>
        <v>1</v>
      </c>
      <c r="N504" s="5" t="s">
        <v>83</v>
      </c>
      <c r="O504" s="5" t="s">
        <v>83</v>
      </c>
      <c r="P504" s="16">
        <v>0</v>
      </c>
      <c r="Q504" s="16">
        <v>2</v>
      </c>
      <c r="R504" s="5" t="str">
        <f t="shared" si="59"/>
        <v>128-2023-11-30</v>
      </c>
    </row>
    <row r="505" spans="1:18" hidden="1" x14ac:dyDescent="0.3">
      <c r="A505" s="37">
        <v>128</v>
      </c>
      <c r="B505" s="5" t="s">
        <v>101</v>
      </c>
      <c r="C505" s="5" t="s">
        <v>64</v>
      </c>
      <c r="D505" s="5" t="s">
        <v>21</v>
      </c>
      <c r="E505" s="5" t="s">
        <v>54</v>
      </c>
      <c r="F505" s="6">
        <v>45291</v>
      </c>
      <c r="G505" s="55">
        <f t="shared" si="60"/>
        <v>2023</v>
      </c>
      <c r="H505" s="55" t="str">
        <f t="shared" si="61"/>
        <v>Diciembre</v>
      </c>
      <c r="I505" s="90" t="str">
        <f t="shared" si="62"/>
        <v>2023-2</v>
      </c>
      <c r="J505" s="5">
        <v>1</v>
      </c>
      <c r="K505" s="12">
        <v>0.64</v>
      </c>
      <c r="L505" s="8">
        <f t="shared" si="64"/>
        <v>1</v>
      </c>
      <c r="M505" s="8">
        <f t="shared" si="65"/>
        <v>1</v>
      </c>
      <c r="N505" s="5" t="s">
        <v>83</v>
      </c>
      <c r="O505" s="5" t="s">
        <v>83</v>
      </c>
      <c r="P505" s="16">
        <v>0</v>
      </c>
      <c r="Q505" s="16">
        <v>2</v>
      </c>
      <c r="R505" s="5" t="str">
        <f t="shared" si="59"/>
        <v>128-2023-12-31</v>
      </c>
    </row>
    <row r="506" spans="1:18" hidden="1" x14ac:dyDescent="0.3">
      <c r="A506" s="25">
        <v>128</v>
      </c>
      <c r="B506" s="5" t="s">
        <v>101</v>
      </c>
      <c r="C506" s="5" t="s">
        <v>64</v>
      </c>
      <c r="D506" s="5" t="s">
        <v>21</v>
      </c>
      <c r="E506" s="5" t="s">
        <v>54</v>
      </c>
      <c r="F506" s="6">
        <v>45322</v>
      </c>
      <c r="G506" s="55">
        <f t="shared" si="60"/>
        <v>2024</v>
      </c>
      <c r="H506" s="55" t="str">
        <f t="shared" si="61"/>
        <v>Enero</v>
      </c>
      <c r="I506" s="90" t="str">
        <f t="shared" si="62"/>
        <v>2024-1</v>
      </c>
      <c r="J506" s="5">
        <v>1</v>
      </c>
      <c r="K506" s="12">
        <v>0.7</v>
      </c>
      <c r="L506" s="8">
        <f t="shared" si="64"/>
        <v>1</v>
      </c>
      <c r="M506" s="8">
        <f t="shared" si="65"/>
        <v>1</v>
      </c>
      <c r="N506" s="5" t="s">
        <v>83</v>
      </c>
      <c r="O506" s="5" t="s">
        <v>83</v>
      </c>
      <c r="P506" s="16">
        <v>0</v>
      </c>
      <c r="Q506" s="16">
        <v>2</v>
      </c>
      <c r="R506" s="5" t="str">
        <f t="shared" si="59"/>
        <v>128-2024-01-31</v>
      </c>
    </row>
    <row r="507" spans="1:18" hidden="1" x14ac:dyDescent="0.3">
      <c r="A507" s="25">
        <v>128</v>
      </c>
      <c r="B507" s="5" t="s">
        <v>101</v>
      </c>
      <c r="C507" s="5" t="s">
        <v>64</v>
      </c>
      <c r="D507" s="5" t="s">
        <v>21</v>
      </c>
      <c r="E507" s="5" t="s">
        <v>54</v>
      </c>
      <c r="F507" s="6">
        <v>45351</v>
      </c>
      <c r="G507" s="55">
        <f t="shared" si="60"/>
        <v>2024</v>
      </c>
      <c r="H507" s="55" t="str">
        <f t="shared" si="61"/>
        <v>Febrero</v>
      </c>
      <c r="I507" s="90" t="str">
        <f t="shared" si="62"/>
        <v>2024-1</v>
      </c>
      <c r="J507" s="5">
        <v>1</v>
      </c>
      <c r="K507" s="10">
        <v>0.9</v>
      </c>
      <c r="L507" s="8">
        <f t="shared" si="64"/>
        <v>1</v>
      </c>
      <c r="M507" s="8">
        <f t="shared" si="65"/>
        <v>1</v>
      </c>
      <c r="N507" s="5" t="s">
        <v>83</v>
      </c>
      <c r="O507" s="5" t="s">
        <v>83</v>
      </c>
      <c r="P507" s="16">
        <v>0</v>
      </c>
      <c r="Q507" s="16">
        <v>2</v>
      </c>
      <c r="R507" s="5" t="str">
        <f t="shared" si="59"/>
        <v>128-2024-02-29</v>
      </c>
    </row>
    <row r="508" spans="1:18" hidden="1" x14ac:dyDescent="0.3">
      <c r="A508" s="25">
        <v>128</v>
      </c>
      <c r="B508" s="5" t="s">
        <v>101</v>
      </c>
      <c r="C508" s="5" t="s">
        <v>64</v>
      </c>
      <c r="D508" s="5" t="s">
        <v>21</v>
      </c>
      <c r="E508" s="5" t="s">
        <v>54</v>
      </c>
      <c r="F508" s="6">
        <v>45382</v>
      </c>
      <c r="G508" s="55">
        <f t="shared" si="60"/>
        <v>2024</v>
      </c>
      <c r="H508" s="55" t="str">
        <f t="shared" si="61"/>
        <v>Marzo</v>
      </c>
      <c r="I508" s="90" t="str">
        <f t="shared" si="62"/>
        <v>2024-1</v>
      </c>
      <c r="J508" s="5">
        <v>1</v>
      </c>
      <c r="K508" s="12">
        <v>1.05</v>
      </c>
      <c r="L508" s="8">
        <f t="shared" si="64"/>
        <v>0.95238095238095233</v>
      </c>
      <c r="M508" s="8">
        <f t="shared" si="65"/>
        <v>0.95238095238095233</v>
      </c>
      <c r="N508" s="5" t="s">
        <v>83</v>
      </c>
      <c r="O508" s="5" t="s">
        <v>83</v>
      </c>
      <c r="P508" s="16">
        <v>0</v>
      </c>
      <c r="Q508" s="16">
        <v>2</v>
      </c>
      <c r="R508" s="5" t="str">
        <f t="shared" si="59"/>
        <v>128-2024-03-31</v>
      </c>
    </row>
    <row r="509" spans="1:18" hidden="1" x14ac:dyDescent="0.3">
      <c r="A509" s="25">
        <v>128</v>
      </c>
      <c r="B509" s="5" t="s">
        <v>101</v>
      </c>
      <c r="C509" s="5" t="s">
        <v>64</v>
      </c>
      <c r="D509" s="5" t="s">
        <v>21</v>
      </c>
      <c r="E509" s="5" t="s">
        <v>54</v>
      </c>
      <c r="F509" s="6">
        <v>45412</v>
      </c>
      <c r="G509" s="55">
        <f t="shared" si="60"/>
        <v>2024</v>
      </c>
      <c r="H509" s="55" t="str">
        <f t="shared" si="61"/>
        <v>Abril</v>
      </c>
      <c r="I509" s="90" t="str">
        <f t="shared" si="62"/>
        <v>2024-1</v>
      </c>
      <c r="J509" s="5">
        <v>1</v>
      </c>
      <c r="K509" s="12">
        <v>0.4</v>
      </c>
      <c r="L509" s="8">
        <f t="shared" si="64"/>
        <v>1</v>
      </c>
      <c r="M509" s="8">
        <f t="shared" si="65"/>
        <v>1</v>
      </c>
      <c r="N509" s="5" t="s">
        <v>83</v>
      </c>
      <c r="O509" s="5" t="s">
        <v>83</v>
      </c>
      <c r="P509" s="16">
        <v>0</v>
      </c>
      <c r="Q509" s="16">
        <v>2</v>
      </c>
      <c r="R509" s="5" t="str">
        <f t="shared" si="59"/>
        <v>128-2024-04-30</v>
      </c>
    </row>
    <row r="510" spans="1:18" hidden="1" x14ac:dyDescent="0.3">
      <c r="A510" s="25">
        <v>128</v>
      </c>
      <c r="B510" s="5" t="s">
        <v>101</v>
      </c>
      <c r="C510" s="5" t="s">
        <v>64</v>
      </c>
      <c r="D510" s="5" t="s">
        <v>21</v>
      </c>
      <c r="E510" s="5" t="s">
        <v>54</v>
      </c>
      <c r="F510" s="6">
        <v>45443</v>
      </c>
      <c r="G510" s="55">
        <f t="shared" si="60"/>
        <v>2024</v>
      </c>
      <c r="H510" s="55" t="str">
        <f t="shared" si="61"/>
        <v>Mayo</v>
      </c>
      <c r="I510" s="90" t="str">
        <f t="shared" si="62"/>
        <v>2024-1</v>
      </c>
      <c r="J510" s="5">
        <v>1</v>
      </c>
      <c r="K510" s="12">
        <v>0.55000000000000004</v>
      </c>
      <c r="L510" s="8">
        <f t="shared" si="64"/>
        <v>1</v>
      </c>
      <c r="M510" s="8">
        <f t="shared" si="65"/>
        <v>1</v>
      </c>
      <c r="N510" s="5" t="s">
        <v>83</v>
      </c>
      <c r="O510" s="5" t="s">
        <v>83</v>
      </c>
      <c r="P510" s="16">
        <v>0</v>
      </c>
      <c r="Q510" s="16">
        <v>2</v>
      </c>
      <c r="R510" s="5" t="str">
        <f t="shared" si="59"/>
        <v>128-2024-05-31</v>
      </c>
    </row>
    <row r="511" spans="1:18" hidden="1" x14ac:dyDescent="0.3">
      <c r="A511" s="25">
        <v>128</v>
      </c>
      <c r="B511" s="5" t="s">
        <v>101</v>
      </c>
      <c r="C511" s="5" t="s">
        <v>64</v>
      </c>
      <c r="D511" s="5" t="s">
        <v>21</v>
      </c>
      <c r="E511" s="5" t="s">
        <v>54</v>
      </c>
      <c r="F511" s="6">
        <v>45473</v>
      </c>
      <c r="G511" s="55">
        <f t="shared" si="60"/>
        <v>2024</v>
      </c>
      <c r="H511" s="55" t="str">
        <f t="shared" si="61"/>
        <v>Junio</v>
      </c>
      <c r="I511" s="90" t="str">
        <f t="shared" si="62"/>
        <v>2024-1</v>
      </c>
      <c r="J511" s="5">
        <v>1</v>
      </c>
      <c r="K511" s="12">
        <v>0.36</v>
      </c>
      <c r="L511" s="8">
        <f t="shared" si="64"/>
        <v>1</v>
      </c>
      <c r="M511" s="8">
        <f t="shared" si="65"/>
        <v>1</v>
      </c>
      <c r="N511" s="5" t="s">
        <v>83</v>
      </c>
      <c r="O511" s="5" t="s">
        <v>83</v>
      </c>
      <c r="P511" s="16">
        <v>0</v>
      </c>
      <c r="Q511" s="16">
        <v>2</v>
      </c>
      <c r="R511" s="5" t="str">
        <f t="shared" si="59"/>
        <v>128-2024-06-30</v>
      </c>
    </row>
    <row r="512" spans="1:18" hidden="1" x14ac:dyDescent="0.3">
      <c r="A512" s="25">
        <v>128</v>
      </c>
      <c r="B512" s="5" t="s">
        <v>101</v>
      </c>
      <c r="C512" s="5" t="s">
        <v>64</v>
      </c>
      <c r="D512" s="5" t="s">
        <v>21</v>
      </c>
      <c r="E512" s="5" t="s">
        <v>54</v>
      </c>
      <c r="F512" s="6">
        <v>45504</v>
      </c>
      <c r="G512" s="55">
        <f t="shared" si="60"/>
        <v>2024</v>
      </c>
      <c r="H512" s="55" t="str">
        <f t="shared" si="61"/>
        <v>Julio</v>
      </c>
      <c r="I512" s="90" t="str">
        <f t="shared" si="62"/>
        <v>2024-2</v>
      </c>
      <c r="J512" s="5">
        <v>1</v>
      </c>
      <c r="K512" s="12">
        <v>0.65</v>
      </c>
      <c r="L512" s="8">
        <f t="shared" si="64"/>
        <v>1</v>
      </c>
      <c r="M512" s="8">
        <f t="shared" si="65"/>
        <v>1</v>
      </c>
      <c r="N512" s="5" t="s">
        <v>83</v>
      </c>
      <c r="O512" s="5" t="s">
        <v>83</v>
      </c>
      <c r="P512" s="16">
        <v>0</v>
      </c>
      <c r="Q512" s="16">
        <v>2</v>
      </c>
      <c r="R512" s="5" t="str">
        <f t="shared" si="59"/>
        <v>128-2024-07-31</v>
      </c>
    </row>
    <row r="513" spans="1:18" hidden="1" x14ac:dyDescent="0.3">
      <c r="A513" s="25">
        <v>128</v>
      </c>
      <c r="B513" s="5" t="s">
        <v>101</v>
      </c>
      <c r="C513" s="5" t="s">
        <v>64</v>
      </c>
      <c r="D513" s="5" t="s">
        <v>21</v>
      </c>
      <c r="E513" s="5" t="s">
        <v>54</v>
      </c>
      <c r="F513" s="6">
        <v>45535</v>
      </c>
      <c r="G513" s="55">
        <f t="shared" si="60"/>
        <v>2024</v>
      </c>
      <c r="H513" s="55" t="str">
        <f t="shared" si="61"/>
        <v>Agosto</v>
      </c>
      <c r="I513" s="90" t="str">
        <f t="shared" si="62"/>
        <v>2024-2</v>
      </c>
      <c r="J513" s="5">
        <v>1</v>
      </c>
      <c r="K513" s="12">
        <v>0.51</v>
      </c>
      <c r="L513" s="8">
        <f t="shared" si="64"/>
        <v>1</v>
      </c>
      <c r="M513" s="8">
        <f t="shared" si="65"/>
        <v>1</v>
      </c>
      <c r="N513" s="5" t="s">
        <v>83</v>
      </c>
      <c r="O513" s="5" t="s">
        <v>83</v>
      </c>
      <c r="P513" s="16">
        <v>0</v>
      </c>
      <c r="Q513" s="16">
        <v>2</v>
      </c>
      <c r="R513" s="5" t="str">
        <f t="shared" si="59"/>
        <v>128-2024-08-31</v>
      </c>
    </row>
    <row r="514" spans="1:18" hidden="1" x14ac:dyDescent="0.3">
      <c r="A514" s="25">
        <v>128</v>
      </c>
      <c r="B514" s="5" t="s">
        <v>101</v>
      </c>
      <c r="C514" s="5" t="s">
        <v>64</v>
      </c>
      <c r="D514" s="5" t="s">
        <v>21</v>
      </c>
      <c r="E514" s="5" t="s">
        <v>54</v>
      </c>
      <c r="F514" s="6">
        <v>45565</v>
      </c>
      <c r="G514" s="55">
        <f t="shared" si="60"/>
        <v>2024</v>
      </c>
      <c r="H514" s="55" t="str">
        <f t="shared" si="61"/>
        <v>Septiembre</v>
      </c>
      <c r="I514" s="90" t="str">
        <f t="shared" si="62"/>
        <v>2024-2</v>
      </c>
      <c r="J514" s="5">
        <v>1</v>
      </c>
      <c r="K514" s="12">
        <v>0.7</v>
      </c>
      <c r="L514" s="8">
        <f t="shared" si="64"/>
        <v>1</v>
      </c>
      <c r="M514" s="8">
        <f t="shared" si="65"/>
        <v>1</v>
      </c>
      <c r="N514" s="5" t="s">
        <v>83</v>
      </c>
      <c r="O514" s="5" t="s">
        <v>83</v>
      </c>
      <c r="P514" s="16">
        <v>0</v>
      </c>
      <c r="Q514" s="16">
        <v>2</v>
      </c>
      <c r="R514" s="5" t="str">
        <f t="shared" ref="R514:R577" si="66">A514&amp;"-"&amp;YEAR(F514)&amp;"-"&amp;IF(LEN(MONTH(F514))=1,"0"&amp;MONTH(F514),MONTH(F514))&amp;"-"&amp;DAY(F514)</f>
        <v>128-2024-09-30</v>
      </c>
    </row>
    <row r="515" spans="1:18" hidden="1" x14ac:dyDescent="0.3">
      <c r="A515" s="37">
        <v>128</v>
      </c>
      <c r="B515" s="5" t="s">
        <v>101</v>
      </c>
      <c r="C515" s="5" t="s">
        <v>64</v>
      </c>
      <c r="D515" s="5" t="s">
        <v>21</v>
      </c>
      <c r="E515" s="5" t="s">
        <v>54</v>
      </c>
      <c r="F515" s="6">
        <v>45596</v>
      </c>
      <c r="G515" s="55">
        <f t="shared" ref="G515:G578" si="67">YEAR(F515)</f>
        <v>2024</v>
      </c>
      <c r="H515" s="55" t="str">
        <f t="shared" ref="H515:H578" si="68">PROPER(TEXT(F515,"mmmm"))</f>
        <v>Octubre</v>
      </c>
      <c r="I515" s="90" t="str">
        <f t="shared" ref="I515:I578" si="69">IF(OR(H515="Enero",H515="Febrero",H515="Marzo",H515="Abril",H515="Mayo",H515="Junio"),G515&amp;"-1",IF(OR(H515="Julio",H515="Agosto",H515="Septiembre",H515="Octubre",H515="Noviembre",H515="Diciembre"),G515&amp;"-2"))</f>
        <v>2024-2</v>
      </c>
      <c r="J515" s="5">
        <v>1</v>
      </c>
      <c r="K515" s="12">
        <v>0.61</v>
      </c>
      <c r="L515" s="8">
        <f t="shared" si="64"/>
        <v>1</v>
      </c>
      <c r="M515" s="8">
        <f t="shared" si="65"/>
        <v>1</v>
      </c>
      <c r="N515" s="5" t="s">
        <v>83</v>
      </c>
      <c r="O515" s="5" t="s">
        <v>83</v>
      </c>
      <c r="P515" s="16">
        <v>0</v>
      </c>
      <c r="Q515" s="16">
        <v>1</v>
      </c>
      <c r="R515" s="5" t="str">
        <f t="shared" si="66"/>
        <v>128-2024-10-31</v>
      </c>
    </row>
    <row r="516" spans="1:18" hidden="1" x14ac:dyDescent="0.3">
      <c r="A516" s="37">
        <v>128</v>
      </c>
      <c r="B516" s="5" t="s">
        <v>101</v>
      </c>
      <c r="C516" s="5" t="s">
        <v>64</v>
      </c>
      <c r="D516" s="5" t="s">
        <v>21</v>
      </c>
      <c r="E516" s="5" t="s">
        <v>54</v>
      </c>
      <c r="F516" s="6">
        <v>45626</v>
      </c>
      <c r="G516" s="55">
        <f t="shared" si="67"/>
        <v>2024</v>
      </c>
      <c r="H516" s="55" t="str">
        <f t="shared" si="68"/>
        <v>Noviembre</v>
      </c>
      <c r="I516" s="90" t="str">
        <f t="shared" si="69"/>
        <v>2024-2</v>
      </c>
      <c r="J516" s="5">
        <v>1</v>
      </c>
      <c r="K516" s="12">
        <v>0.96</v>
      </c>
      <c r="L516" s="8">
        <f t="shared" si="64"/>
        <v>1</v>
      </c>
      <c r="M516" s="8">
        <f t="shared" si="65"/>
        <v>1</v>
      </c>
      <c r="N516" s="5" t="s">
        <v>83</v>
      </c>
      <c r="O516" s="5" t="s">
        <v>83</v>
      </c>
      <c r="P516" s="16">
        <v>0</v>
      </c>
      <c r="Q516" s="16">
        <v>2</v>
      </c>
      <c r="R516" s="5" t="str">
        <f t="shared" si="66"/>
        <v>128-2024-11-30</v>
      </c>
    </row>
    <row r="517" spans="1:18" hidden="1" x14ac:dyDescent="0.3">
      <c r="A517" s="37">
        <v>128</v>
      </c>
      <c r="B517" s="5" t="s">
        <v>101</v>
      </c>
      <c r="C517" s="5" t="s">
        <v>64</v>
      </c>
      <c r="D517" s="5" t="s">
        <v>21</v>
      </c>
      <c r="E517" s="5" t="s">
        <v>54</v>
      </c>
      <c r="F517" s="6">
        <v>45657</v>
      </c>
      <c r="G517" s="55">
        <f t="shared" si="67"/>
        <v>2024</v>
      </c>
      <c r="H517" s="55" t="str">
        <f t="shared" si="68"/>
        <v>Diciembre</v>
      </c>
      <c r="I517" s="90" t="str">
        <f t="shared" si="69"/>
        <v>2024-2</v>
      </c>
      <c r="J517" s="5">
        <v>1</v>
      </c>
      <c r="K517" s="12">
        <v>0.78</v>
      </c>
      <c r="L517" s="8">
        <f t="shared" si="64"/>
        <v>1</v>
      </c>
      <c r="M517" s="8">
        <f t="shared" si="65"/>
        <v>1</v>
      </c>
      <c r="N517" s="5" t="s">
        <v>83</v>
      </c>
      <c r="O517" s="5" t="s">
        <v>83</v>
      </c>
      <c r="P517" s="16">
        <v>0</v>
      </c>
      <c r="Q517" s="16">
        <v>2</v>
      </c>
      <c r="R517" s="5" t="str">
        <f t="shared" si="66"/>
        <v>128-2024-12-31</v>
      </c>
    </row>
    <row r="518" spans="1:18" hidden="1" x14ac:dyDescent="0.3">
      <c r="A518" s="5">
        <v>133</v>
      </c>
      <c r="B518" s="5" t="s">
        <v>85</v>
      </c>
      <c r="C518" s="5" t="s">
        <v>102</v>
      </c>
      <c r="D518" s="5" t="s">
        <v>65</v>
      </c>
      <c r="E518" s="5" t="s">
        <v>22</v>
      </c>
      <c r="F518" s="6">
        <v>44865</v>
      </c>
      <c r="G518" s="55">
        <f t="shared" si="67"/>
        <v>2022</v>
      </c>
      <c r="H518" s="55" t="str">
        <f t="shared" si="68"/>
        <v>Octubre</v>
      </c>
      <c r="I518" s="90" t="str">
        <f t="shared" si="69"/>
        <v>2022-2</v>
      </c>
      <c r="J518" s="5">
        <v>80</v>
      </c>
      <c r="K518" s="9">
        <v>84.895356277709197</v>
      </c>
      <c r="L518" s="21">
        <v>1.061191953471365</v>
      </c>
      <c r="M518" s="15">
        <v>1.061191953471365</v>
      </c>
      <c r="N518" s="5" t="s">
        <v>23</v>
      </c>
      <c r="O518" s="5" t="s">
        <v>23</v>
      </c>
      <c r="P518" s="5">
        <v>0</v>
      </c>
      <c r="Q518" s="5">
        <v>0</v>
      </c>
      <c r="R518" s="5" t="str">
        <f t="shared" si="66"/>
        <v>133-2022-10-31</v>
      </c>
    </row>
    <row r="519" spans="1:18" hidden="1" x14ac:dyDescent="0.3">
      <c r="A519" s="5">
        <v>133</v>
      </c>
      <c r="B519" s="5" t="s">
        <v>85</v>
      </c>
      <c r="C519" s="5" t="s">
        <v>102</v>
      </c>
      <c r="D519" s="5" t="s">
        <v>65</v>
      </c>
      <c r="E519" s="5" t="s">
        <v>22</v>
      </c>
      <c r="F519" s="6">
        <v>45291</v>
      </c>
      <c r="G519" s="55">
        <f t="shared" si="67"/>
        <v>2023</v>
      </c>
      <c r="H519" s="55" t="str">
        <f t="shared" si="68"/>
        <v>Diciembre</v>
      </c>
      <c r="I519" s="90" t="str">
        <f t="shared" si="69"/>
        <v>2023-2</v>
      </c>
      <c r="J519" s="5">
        <v>80</v>
      </c>
      <c r="K519" s="5">
        <v>92.789115646258509</v>
      </c>
      <c r="L519" s="15">
        <v>1.1598639455782309</v>
      </c>
      <c r="M519" s="15">
        <v>1.1598639455782309</v>
      </c>
      <c r="N519" s="5" t="s">
        <v>23</v>
      </c>
      <c r="O519" s="5" t="s">
        <v>23</v>
      </c>
      <c r="P519" s="5">
        <v>0</v>
      </c>
      <c r="Q519" s="5">
        <v>0</v>
      </c>
      <c r="R519" s="5" t="str">
        <f t="shared" si="66"/>
        <v>133-2023-12-31</v>
      </c>
    </row>
    <row r="520" spans="1:18" hidden="1" x14ac:dyDescent="0.3">
      <c r="A520" s="25">
        <v>133</v>
      </c>
      <c r="B520" s="5" t="s">
        <v>85</v>
      </c>
      <c r="C520" s="5" t="s">
        <v>102</v>
      </c>
      <c r="D520" s="5" t="s">
        <v>65</v>
      </c>
      <c r="E520" s="5" t="s">
        <v>22</v>
      </c>
      <c r="F520" s="6">
        <v>45657</v>
      </c>
      <c r="G520" s="55">
        <f t="shared" si="67"/>
        <v>2024</v>
      </c>
      <c r="H520" s="55" t="str">
        <f t="shared" si="68"/>
        <v>Diciembre</v>
      </c>
      <c r="I520" s="90" t="str">
        <f t="shared" si="69"/>
        <v>2024-2</v>
      </c>
      <c r="J520" s="5">
        <v>80</v>
      </c>
      <c r="K520">
        <v>91</v>
      </c>
      <c r="L520" s="15">
        <f>IFERROR(IF((K520/J520)&gt;1.3,1.3,K520/J520),"")</f>
        <v>1.1375</v>
      </c>
      <c r="M520" s="15">
        <f>IFERROR(IF((K520/J520)&gt;K520/J520,1.3,K520/J520),"")</f>
        <v>1.1375</v>
      </c>
      <c r="N520" s="5" t="s">
        <v>23</v>
      </c>
      <c r="O520" s="5" t="s">
        <v>23</v>
      </c>
      <c r="P520" s="16">
        <v>0</v>
      </c>
      <c r="Q520" s="16">
        <v>0</v>
      </c>
      <c r="R520" s="5" t="str">
        <f t="shared" si="66"/>
        <v>133-2024-12-31</v>
      </c>
    </row>
    <row r="521" spans="1:18" hidden="1" x14ac:dyDescent="0.3">
      <c r="A521" s="25">
        <v>136</v>
      </c>
      <c r="B521" s="5" t="s">
        <v>103</v>
      </c>
      <c r="C521" s="5" t="s">
        <v>104</v>
      </c>
      <c r="D521" s="5" t="s">
        <v>47</v>
      </c>
      <c r="E521" s="5" t="s">
        <v>22</v>
      </c>
      <c r="F521" s="17">
        <v>45107</v>
      </c>
      <c r="G521" s="55">
        <f t="shared" si="67"/>
        <v>2023</v>
      </c>
      <c r="H521" s="55" t="str">
        <f t="shared" si="68"/>
        <v>Junio</v>
      </c>
      <c r="I521" s="90" t="str">
        <f t="shared" si="69"/>
        <v>2023-1</v>
      </c>
      <c r="J521" s="5">
        <v>90</v>
      </c>
      <c r="K521" s="9">
        <v>105.56</v>
      </c>
      <c r="L521" s="8">
        <v>1.0556000000000001</v>
      </c>
      <c r="M521" s="15">
        <f>IFERROR(IF((K521/J521)&gt;K521/J521,1.3,K521/J521),"")</f>
        <v>1.1728888888888889</v>
      </c>
      <c r="N521" s="5" t="s">
        <v>23</v>
      </c>
      <c r="O521" s="5" t="s">
        <v>23</v>
      </c>
      <c r="P521" s="16">
        <v>0</v>
      </c>
      <c r="Q521" s="16">
        <v>0</v>
      </c>
      <c r="R521" s="5" t="str">
        <f t="shared" si="66"/>
        <v>136-2023-06-30</v>
      </c>
    </row>
    <row r="522" spans="1:18" hidden="1" x14ac:dyDescent="0.3">
      <c r="A522" s="37">
        <v>136</v>
      </c>
      <c r="B522" s="5" t="s">
        <v>103</v>
      </c>
      <c r="C522" s="5" t="s">
        <v>104</v>
      </c>
      <c r="D522" s="5" t="s">
        <v>47</v>
      </c>
      <c r="E522" s="5" t="s">
        <v>22</v>
      </c>
      <c r="F522" s="6">
        <v>45291</v>
      </c>
      <c r="G522" s="55">
        <f t="shared" si="67"/>
        <v>2023</v>
      </c>
      <c r="H522" s="55" t="str">
        <f t="shared" si="68"/>
        <v>Diciembre</v>
      </c>
      <c r="I522" s="90" t="str">
        <f t="shared" si="69"/>
        <v>2023-2</v>
      </c>
      <c r="J522" s="5">
        <v>90</v>
      </c>
      <c r="K522" s="9">
        <v>94.44</v>
      </c>
      <c r="L522" s="8">
        <v>0.94440000000000002</v>
      </c>
      <c r="M522" s="15">
        <f>IFERROR(IF((K522/J522)&gt;K522/J522,1.3,K522/J522),"")</f>
        <v>1.0493333333333332</v>
      </c>
      <c r="N522" s="5" t="s">
        <v>23</v>
      </c>
      <c r="O522" s="5" t="s">
        <v>23</v>
      </c>
      <c r="P522" s="16">
        <v>0</v>
      </c>
      <c r="Q522" s="16">
        <v>0</v>
      </c>
      <c r="R522" s="5" t="str">
        <f t="shared" si="66"/>
        <v>136-2023-12-31</v>
      </c>
    </row>
    <row r="523" spans="1:18" hidden="1" x14ac:dyDescent="0.3">
      <c r="A523" s="5">
        <v>136</v>
      </c>
      <c r="B523" s="5" t="s">
        <v>103</v>
      </c>
      <c r="C523" s="5" t="s">
        <v>104</v>
      </c>
      <c r="D523" s="5" t="s">
        <v>47</v>
      </c>
      <c r="E523" s="5" t="s">
        <v>22</v>
      </c>
      <c r="F523" s="6">
        <v>45473</v>
      </c>
      <c r="G523" s="55">
        <f t="shared" si="67"/>
        <v>2024</v>
      </c>
      <c r="H523" s="55" t="str">
        <f t="shared" si="68"/>
        <v>Junio</v>
      </c>
      <c r="I523" s="90" t="str">
        <f t="shared" si="69"/>
        <v>2024-1</v>
      </c>
      <c r="J523" s="5">
        <v>90</v>
      </c>
      <c r="K523" s="5">
        <v>95.24</v>
      </c>
      <c r="L523" s="15">
        <v>1.058222222222222</v>
      </c>
      <c r="M523" s="15">
        <v>1.058222222222222</v>
      </c>
      <c r="N523" s="5" t="s">
        <v>23</v>
      </c>
      <c r="O523" s="5" t="s">
        <v>23</v>
      </c>
      <c r="P523" s="5">
        <v>0</v>
      </c>
      <c r="Q523" s="5">
        <v>0</v>
      </c>
      <c r="R523" s="5" t="str">
        <f t="shared" si="66"/>
        <v>136-2024-06-30</v>
      </c>
    </row>
    <row r="524" spans="1:18" hidden="1" x14ac:dyDescent="0.3">
      <c r="A524" s="25">
        <v>137</v>
      </c>
      <c r="B524" s="5" t="s">
        <v>105</v>
      </c>
      <c r="C524" s="5" t="s">
        <v>104</v>
      </c>
      <c r="D524" s="5" t="s">
        <v>52</v>
      </c>
      <c r="E524" s="5" t="s">
        <v>22</v>
      </c>
      <c r="F524" s="6">
        <v>45016</v>
      </c>
      <c r="G524" s="55">
        <f t="shared" si="67"/>
        <v>2023</v>
      </c>
      <c r="H524" s="55" t="str">
        <f t="shared" si="68"/>
        <v>Marzo</v>
      </c>
      <c r="I524" s="90" t="str">
        <f t="shared" si="69"/>
        <v>2023-1</v>
      </c>
      <c r="J524" s="5">
        <v>86</v>
      </c>
      <c r="K524" s="9">
        <v>87</v>
      </c>
      <c r="L524" s="8">
        <f>IFERROR(K524/J524,"")</f>
        <v>1.0116279069767442</v>
      </c>
      <c r="M524" s="15">
        <f>IFERROR(IF((K524/J524)&gt;K524/J524,1.3,K524/J524),"")</f>
        <v>1.0116279069767442</v>
      </c>
      <c r="N524" s="5" t="s">
        <v>23</v>
      </c>
      <c r="O524" s="5" t="s">
        <v>23</v>
      </c>
      <c r="P524" s="16">
        <v>0</v>
      </c>
      <c r="Q524" s="16">
        <v>0</v>
      </c>
      <c r="R524" s="5" t="str">
        <f t="shared" si="66"/>
        <v>137-2023-03-31</v>
      </c>
    </row>
    <row r="525" spans="1:18" hidden="1" x14ac:dyDescent="0.3">
      <c r="A525" s="25">
        <v>137</v>
      </c>
      <c r="B525" s="5" t="s">
        <v>105</v>
      </c>
      <c r="C525" s="5" t="s">
        <v>104</v>
      </c>
      <c r="D525" s="5" t="s">
        <v>52</v>
      </c>
      <c r="E525" s="5" t="s">
        <v>22</v>
      </c>
      <c r="F525" s="6">
        <v>45107</v>
      </c>
      <c r="G525" s="55">
        <f t="shared" si="67"/>
        <v>2023</v>
      </c>
      <c r="H525" s="55" t="str">
        <f t="shared" si="68"/>
        <v>Junio</v>
      </c>
      <c r="I525" s="90" t="str">
        <f t="shared" si="69"/>
        <v>2023-1</v>
      </c>
      <c r="J525" s="5">
        <v>126</v>
      </c>
      <c r="K525" s="9">
        <v>126</v>
      </c>
      <c r="L525" s="8">
        <f>IFERROR(K525/J525,"")</f>
        <v>1</v>
      </c>
      <c r="M525" s="15">
        <f>IFERROR(IF((K525/J525)&gt;K525/J525,1.3,K525/J525),"")</f>
        <v>1</v>
      </c>
      <c r="N525" s="5" t="s">
        <v>23</v>
      </c>
      <c r="O525" s="5" t="s">
        <v>23</v>
      </c>
      <c r="P525" s="16">
        <v>0</v>
      </c>
      <c r="Q525" s="16">
        <v>0</v>
      </c>
      <c r="R525" s="5" t="str">
        <f t="shared" si="66"/>
        <v>137-2023-06-30</v>
      </c>
    </row>
    <row r="526" spans="1:18" hidden="1" x14ac:dyDescent="0.3">
      <c r="A526" s="41">
        <v>137</v>
      </c>
      <c r="B526" s="5" t="s">
        <v>105</v>
      </c>
      <c r="C526" s="5" t="s">
        <v>104</v>
      </c>
      <c r="D526" s="5" t="s">
        <v>52</v>
      </c>
      <c r="E526" s="5" t="s">
        <v>22</v>
      </c>
      <c r="F526" s="6">
        <v>45199</v>
      </c>
      <c r="G526" s="55">
        <f t="shared" si="67"/>
        <v>2023</v>
      </c>
      <c r="H526" s="55" t="str">
        <f t="shared" si="68"/>
        <v>Septiembre</v>
      </c>
      <c r="I526" s="90" t="str">
        <f t="shared" si="69"/>
        <v>2023-2</v>
      </c>
      <c r="J526" s="5">
        <v>138</v>
      </c>
      <c r="K526" s="9">
        <v>138</v>
      </c>
      <c r="L526" s="8">
        <f>IFERROR(K526/J526,"")</f>
        <v>1</v>
      </c>
      <c r="M526" s="15">
        <f>IFERROR(IF((K526/J526)&gt;K526/J526,1.3,K526/J526),"")</f>
        <v>1</v>
      </c>
      <c r="N526" s="5" t="s">
        <v>23</v>
      </c>
      <c r="O526" s="5" t="s">
        <v>23</v>
      </c>
      <c r="P526" s="16">
        <v>0</v>
      </c>
      <c r="Q526" s="16">
        <v>0</v>
      </c>
      <c r="R526" s="5" t="str">
        <f t="shared" si="66"/>
        <v>137-2023-09-30</v>
      </c>
    </row>
    <row r="527" spans="1:18" hidden="1" x14ac:dyDescent="0.3">
      <c r="A527" s="37">
        <v>137</v>
      </c>
      <c r="B527" s="5" t="s">
        <v>105</v>
      </c>
      <c r="C527" s="5" t="s">
        <v>104</v>
      </c>
      <c r="D527" s="5" t="s">
        <v>52</v>
      </c>
      <c r="E527" s="5" t="s">
        <v>22</v>
      </c>
      <c r="F527" s="6">
        <v>45291</v>
      </c>
      <c r="G527" s="55">
        <f t="shared" si="67"/>
        <v>2023</v>
      </c>
      <c r="H527" s="55" t="str">
        <f t="shared" si="68"/>
        <v>Diciembre</v>
      </c>
      <c r="I527" s="90" t="str">
        <f t="shared" si="69"/>
        <v>2023-2</v>
      </c>
      <c r="J527" s="5">
        <v>97</v>
      </c>
      <c r="K527" s="9">
        <v>97</v>
      </c>
      <c r="L527" s="8">
        <f>IFERROR(K527/J527,"")</f>
        <v>1</v>
      </c>
      <c r="M527" s="15">
        <f>IFERROR(IF((K527/J527)&gt;K527/J527,1.3,K527/J527),"")</f>
        <v>1</v>
      </c>
      <c r="N527" s="5" t="s">
        <v>23</v>
      </c>
      <c r="O527" s="5" t="s">
        <v>23</v>
      </c>
      <c r="P527" s="16">
        <v>0</v>
      </c>
      <c r="Q527" s="16">
        <v>0</v>
      </c>
      <c r="R527" s="5" t="str">
        <f t="shared" si="66"/>
        <v>137-2023-12-31</v>
      </c>
    </row>
    <row r="528" spans="1:18" hidden="1" x14ac:dyDescent="0.3">
      <c r="A528" s="5">
        <v>137</v>
      </c>
      <c r="B528" s="5" t="s">
        <v>105</v>
      </c>
      <c r="C528" s="5" t="s">
        <v>104</v>
      </c>
      <c r="D528" s="5" t="s">
        <v>52</v>
      </c>
      <c r="E528" s="5" t="s">
        <v>22</v>
      </c>
      <c r="F528" s="6">
        <v>45473</v>
      </c>
      <c r="G528" s="55">
        <f t="shared" si="67"/>
        <v>2024</v>
      </c>
      <c r="H528" s="55" t="str">
        <f t="shared" si="68"/>
        <v>Junio</v>
      </c>
      <c r="I528" s="90" t="str">
        <f t="shared" si="69"/>
        <v>2024-1</v>
      </c>
      <c r="J528" s="5">
        <v>90</v>
      </c>
      <c r="K528" s="5">
        <v>100</v>
      </c>
      <c r="L528" s="15">
        <v>1.1111111111111109</v>
      </c>
      <c r="M528" s="15">
        <v>1.1111111111111109</v>
      </c>
      <c r="N528" s="5" t="s">
        <v>23</v>
      </c>
      <c r="O528" s="5" t="s">
        <v>23</v>
      </c>
      <c r="P528" s="5">
        <v>0</v>
      </c>
      <c r="Q528" s="5">
        <v>0</v>
      </c>
      <c r="R528" s="5" t="str">
        <f t="shared" si="66"/>
        <v>137-2024-06-30</v>
      </c>
    </row>
    <row r="529" spans="1:18" hidden="1" x14ac:dyDescent="0.3">
      <c r="A529" s="25">
        <v>139</v>
      </c>
      <c r="B529" s="5" t="s">
        <v>106</v>
      </c>
      <c r="C529" s="5" t="s">
        <v>104</v>
      </c>
      <c r="D529" s="5" t="s">
        <v>21</v>
      </c>
      <c r="E529" s="5" t="s">
        <v>54</v>
      </c>
      <c r="F529" s="6">
        <v>44957</v>
      </c>
      <c r="G529" s="55">
        <f t="shared" si="67"/>
        <v>2023</v>
      </c>
      <c r="H529" s="55" t="str">
        <f t="shared" si="68"/>
        <v>Enero</v>
      </c>
      <c r="I529" s="90" t="str">
        <f t="shared" si="69"/>
        <v>2023-1</v>
      </c>
      <c r="J529" s="12">
        <v>58.043999999999997</v>
      </c>
      <c r="K529" s="12">
        <v>60.66</v>
      </c>
      <c r="L529" s="15">
        <f t="shared" ref="L529:L552" si="70">IFERROR(IF((J529/K529)&gt;1.3,1.3,J529/K529),"")</f>
        <v>0.95687438180019779</v>
      </c>
      <c r="M529" s="8">
        <f t="shared" ref="M529:M552" si="71">IFERROR(J529/K529,"")</f>
        <v>0.95687438180019779</v>
      </c>
      <c r="N529" s="9" t="s">
        <v>95</v>
      </c>
      <c r="O529" s="9" t="s">
        <v>95</v>
      </c>
      <c r="P529" s="16">
        <v>2</v>
      </c>
      <c r="Q529" s="16">
        <v>2</v>
      </c>
      <c r="R529" s="5" t="str">
        <f t="shared" si="66"/>
        <v>139-2023-01-31</v>
      </c>
    </row>
    <row r="530" spans="1:18" hidden="1" x14ac:dyDescent="0.3">
      <c r="A530" s="25">
        <v>139</v>
      </c>
      <c r="B530" s="5" t="s">
        <v>106</v>
      </c>
      <c r="C530" s="5" t="s">
        <v>104</v>
      </c>
      <c r="D530" s="5" t="s">
        <v>21</v>
      </c>
      <c r="E530" s="5" t="s">
        <v>54</v>
      </c>
      <c r="F530" s="17">
        <v>44985</v>
      </c>
      <c r="G530" s="55">
        <f t="shared" si="67"/>
        <v>2023</v>
      </c>
      <c r="H530" s="55" t="str">
        <f t="shared" si="68"/>
        <v>Febrero</v>
      </c>
      <c r="I530" s="90" t="str">
        <f t="shared" si="69"/>
        <v>2023-1</v>
      </c>
      <c r="J530" s="12">
        <v>163.87299999999999</v>
      </c>
      <c r="K530" s="12">
        <v>115.42100000000001</v>
      </c>
      <c r="L530" s="15">
        <f t="shared" si="70"/>
        <v>1.3</v>
      </c>
      <c r="M530" s="8">
        <f t="shared" si="71"/>
        <v>1.4197849611422531</v>
      </c>
      <c r="N530" s="9" t="s">
        <v>95</v>
      </c>
      <c r="O530" s="9" t="s">
        <v>95</v>
      </c>
      <c r="P530" s="16">
        <v>2</v>
      </c>
      <c r="Q530" s="16">
        <v>2</v>
      </c>
      <c r="R530" s="5" t="str">
        <f t="shared" si="66"/>
        <v>139-2023-02-28</v>
      </c>
    </row>
    <row r="531" spans="1:18" hidden="1" x14ac:dyDescent="0.3">
      <c r="A531" s="25">
        <v>139</v>
      </c>
      <c r="B531" s="5" t="s">
        <v>106</v>
      </c>
      <c r="C531" s="5" t="s">
        <v>104</v>
      </c>
      <c r="D531" s="5" t="s">
        <v>21</v>
      </c>
      <c r="E531" s="5" t="s">
        <v>54</v>
      </c>
      <c r="F531" s="6">
        <v>45016</v>
      </c>
      <c r="G531" s="55">
        <f t="shared" si="67"/>
        <v>2023</v>
      </c>
      <c r="H531" s="55" t="str">
        <f t="shared" si="68"/>
        <v>Marzo</v>
      </c>
      <c r="I531" s="90" t="str">
        <f t="shared" si="69"/>
        <v>2023-1</v>
      </c>
      <c r="J531" s="12">
        <v>336.81799999999998</v>
      </c>
      <c r="K531" s="12">
        <v>167.49299999999999</v>
      </c>
      <c r="L531" s="15">
        <f t="shared" si="70"/>
        <v>1.3</v>
      </c>
      <c r="M531" s="8">
        <f t="shared" si="71"/>
        <v>2.0109377705336939</v>
      </c>
      <c r="N531" s="9" t="s">
        <v>95</v>
      </c>
      <c r="O531" s="9" t="s">
        <v>95</v>
      </c>
      <c r="P531" s="16">
        <v>2</v>
      </c>
      <c r="Q531" s="16">
        <v>2</v>
      </c>
      <c r="R531" s="5" t="str">
        <f t="shared" si="66"/>
        <v>139-2023-03-31</v>
      </c>
    </row>
    <row r="532" spans="1:18" hidden="1" x14ac:dyDescent="0.3">
      <c r="A532" s="25">
        <v>139</v>
      </c>
      <c r="B532" s="5" t="s">
        <v>106</v>
      </c>
      <c r="C532" s="5" t="s">
        <v>104</v>
      </c>
      <c r="D532" s="5" t="s">
        <v>21</v>
      </c>
      <c r="E532" s="5" t="s">
        <v>54</v>
      </c>
      <c r="F532" s="6">
        <v>45046</v>
      </c>
      <c r="G532" s="55">
        <f t="shared" si="67"/>
        <v>2023</v>
      </c>
      <c r="H532" s="55" t="str">
        <f t="shared" si="68"/>
        <v>Abril</v>
      </c>
      <c r="I532" s="90" t="str">
        <f t="shared" si="69"/>
        <v>2023-1</v>
      </c>
      <c r="J532" s="12">
        <v>424.51799999999997</v>
      </c>
      <c r="K532" s="12">
        <v>251.40600000000001</v>
      </c>
      <c r="L532" s="15">
        <f t="shared" si="70"/>
        <v>1.3</v>
      </c>
      <c r="M532" s="8">
        <f t="shared" si="71"/>
        <v>1.6885754516598648</v>
      </c>
      <c r="N532" s="9" t="s">
        <v>95</v>
      </c>
      <c r="O532" s="9" t="s">
        <v>95</v>
      </c>
      <c r="P532" s="16">
        <v>2</v>
      </c>
      <c r="Q532" s="16">
        <v>2</v>
      </c>
      <c r="R532" s="5" t="str">
        <f t="shared" si="66"/>
        <v>139-2023-04-30</v>
      </c>
    </row>
    <row r="533" spans="1:18" hidden="1" x14ac:dyDescent="0.3">
      <c r="A533" s="25">
        <v>139</v>
      </c>
      <c r="B533" s="5" t="s">
        <v>106</v>
      </c>
      <c r="C533" s="5" t="s">
        <v>104</v>
      </c>
      <c r="D533" s="5" t="s">
        <v>21</v>
      </c>
      <c r="E533" s="5" t="s">
        <v>54</v>
      </c>
      <c r="F533" s="6">
        <v>45077</v>
      </c>
      <c r="G533" s="55">
        <f t="shared" si="67"/>
        <v>2023</v>
      </c>
      <c r="H533" s="55" t="str">
        <f t="shared" si="68"/>
        <v>Mayo</v>
      </c>
      <c r="I533" s="90" t="str">
        <f t="shared" si="69"/>
        <v>2023-1</v>
      </c>
      <c r="J533" s="12">
        <v>498.73899999999998</v>
      </c>
      <c r="K533" s="12">
        <v>329.68</v>
      </c>
      <c r="L533" s="15">
        <f t="shared" si="70"/>
        <v>1.3</v>
      </c>
      <c r="M533" s="8">
        <f t="shared" si="71"/>
        <v>1.5127972579471001</v>
      </c>
      <c r="N533" s="9" t="s">
        <v>95</v>
      </c>
      <c r="O533" s="9" t="s">
        <v>95</v>
      </c>
      <c r="P533" s="16">
        <v>2</v>
      </c>
      <c r="Q533" s="16">
        <v>2</v>
      </c>
      <c r="R533" s="5" t="str">
        <f t="shared" si="66"/>
        <v>139-2023-05-31</v>
      </c>
    </row>
    <row r="534" spans="1:18" hidden="1" x14ac:dyDescent="0.3">
      <c r="A534" s="25">
        <v>139</v>
      </c>
      <c r="B534" s="5" t="s">
        <v>106</v>
      </c>
      <c r="C534" s="5" t="s">
        <v>104</v>
      </c>
      <c r="D534" s="5" t="s">
        <v>21</v>
      </c>
      <c r="E534" s="5" t="s">
        <v>54</v>
      </c>
      <c r="F534" s="6">
        <v>45107</v>
      </c>
      <c r="G534" s="55">
        <f t="shared" si="67"/>
        <v>2023</v>
      </c>
      <c r="H534" s="55" t="str">
        <f t="shared" si="68"/>
        <v>Junio</v>
      </c>
      <c r="I534" s="90" t="str">
        <f t="shared" si="69"/>
        <v>2023-1</v>
      </c>
      <c r="J534" s="12">
        <v>570.08299999999997</v>
      </c>
      <c r="K534" s="12">
        <v>410.077</v>
      </c>
      <c r="L534" s="15">
        <f t="shared" si="70"/>
        <v>1.3</v>
      </c>
      <c r="M534" s="8">
        <f t="shared" si="71"/>
        <v>1.3901852578905911</v>
      </c>
      <c r="N534" s="9" t="s">
        <v>95</v>
      </c>
      <c r="O534" s="9" t="s">
        <v>95</v>
      </c>
      <c r="P534" s="16">
        <v>2</v>
      </c>
      <c r="Q534" s="16">
        <v>2</v>
      </c>
      <c r="R534" s="5" t="str">
        <f t="shared" si="66"/>
        <v>139-2023-06-30</v>
      </c>
    </row>
    <row r="535" spans="1:18" hidden="1" x14ac:dyDescent="0.3">
      <c r="A535" s="25">
        <v>139</v>
      </c>
      <c r="B535" s="5" t="s">
        <v>106</v>
      </c>
      <c r="C535" s="5" t="s">
        <v>104</v>
      </c>
      <c r="D535" s="5" t="s">
        <v>21</v>
      </c>
      <c r="E535" s="5" t="s">
        <v>54</v>
      </c>
      <c r="F535" s="6">
        <v>45138</v>
      </c>
      <c r="G535" s="55">
        <f t="shared" si="67"/>
        <v>2023</v>
      </c>
      <c r="H535" s="55" t="str">
        <f t="shared" si="68"/>
        <v>Julio</v>
      </c>
      <c r="I535" s="90" t="str">
        <f t="shared" si="69"/>
        <v>2023-2</v>
      </c>
      <c r="J535" s="12">
        <v>657.57899999999995</v>
      </c>
      <c r="K535" s="12">
        <v>491.44</v>
      </c>
      <c r="L535" s="15">
        <f t="shared" si="70"/>
        <v>1.3</v>
      </c>
      <c r="M535" s="8">
        <f t="shared" si="71"/>
        <v>1.3380656845189647</v>
      </c>
      <c r="N535" s="9" t="s">
        <v>95</v>
      </c>
      <c r="O535" s="9" t="s">
        <v>95</v>
      </c>
      <c r="P535" s="16">
        <v>2</v>
      </c>
      <c r="Q535" s="16">
        <v>2</v>
      </c>
      <c r="R535" s="5" t="str">
        <f t="shared" si="66"/>
        <v>139-2023-07-31</v>
      </c>
    </row>
    <row r="536" spans="1:18" hidden="1" x14ac:dyDescent="0.3">
      <c r="A536" s="25">
        <v>139</v>
      </c>
      <c r="B536" s="5" t="s">
        <v>106</v>
      </c>
      <c r="C536" s="5" t="s">
        <v>104</v>
      </c>
      <c r="D536" s="5" t="s">
        <v>21</v>
      </c>
      <c r="E536" s="5" t="s">
        <v>54</v>
      </c>
      <c r="F536" s="6">
        <v>45169</v>
      </c>
      <c r="G536" s="55">
        <f t="shared" si="67"/>
        <v>2023</v>
      </c>
      <c r="H536" s="55" t="str">
        <f t="shared" si="68"/>
        <v>Agosto</v>
      </c>
      <c r="I536" s="90" t="str">
        <f t="shared" si="69"/>
        <v>2023-2</v>
      </c>
      <c r="J536" s="12">
        <v>742.86199999999997</v>
      </c>
      <c r="K536" s="12">
        <v>579.83399999999995</v>
      </c>
      <c r="L536" s="15">
        <f t="shared" si="70"/>
        <v>1.2811632294760225</v>
      </c>
      <c r="M536" s="8">
        <f t="shared" si="71"/>
        <v>1.2811632294760225</v>
      </c>
      <c r="N536" s="9" t="s">
        <v>95</v>
      </c>
      <c r="O536" s="9" t="s">
        <v>95</v>
      </c>
      <c r="P536" s="16">
        <v>2</v>
      </c>
      <c r="Q536" s="16">
        <v>2</v>
      </c>
      <c r="R536" s="5" t="str">
        <f t="shared" si="66"/>
        <v>139-2023-08-31</v>
      </c>
    </row>
    <row r="537" spans="1:18" hidden="1" x14ac:dyDescent="0.3">
      <c r="A537" s="25">
        <v>139</v>
      </c>
      <c r="B537" s="5" t="s">
        <v>106</v>
      </c>
      <c r="C537" s="5" t="s">
        <v>104</v>
      </c>
      <c r="D537" s="5" t="s">
        <v>21</v>
      </c>
      <c r="E537" s="5" t="s">
        <v>54</v>
      </c>
      <c r="F537" s="6">
        <v>45199</v>
      </c>
      <c r="G537" s="55">
        <f t="shared" si="67"/>
        <v>2023</v>
      </c>
      <c r="H537" s="55" t="str">
        <f t="shared" si="68"/>
        <v>Septiembre</v>
      </c>
      <c r="I537" s="90" t="str">
        <f t="shared" si="69"/>
        <v>2023-2</v>
      </c>
      <c r="J537" s="12">
        <v>767.86699999999996</v>
      </c>
      <c r="K537" s="12">
        <v>654.85500000000002</v>
      </c>
      <c r="L537" s="15">
        <f t="shared" si="70"/>
        <v>1.1725756083407777</v>
      </c>
      <c r="M537" s="8">
        <f t="shared" si="71"/>
        <v>1.1725756083407777</v>
      </c>
      <c r="N537" s="9" t="s">
        <v>95</v>
      </c>
      <c r="O537" s="9" t="s">
        <v>95</v>
      </c>
      <c r="P537" s="16">
        <v>2</v>
      </c>
      <c r="Q537" s="16">
        <v>2</v>
      </c>
      <c r="R537" s="5" t="str">
        <f t="shared" si="66"/>
        <v>139-2023-09-30</v>
      </c>
    </row>
    <row r="538" spans="1:18" hidden="1" x14ac:dyDescent="0.3">
      <c r="A538" s="37">
        <v>139</v>
      </c>
      <c r="B538" s="5" t="s">
        <v>106</v>
      </c>
      <c r="C538" s="5" t="s">
        <v>104</v>
      </c>
      <c r="D538" s="5" t="s">
        <v>21</v>
      </c>
      <c r="E538" s="5" t="s">
        <v>54</v>
      </c>
      <c r="F538" s="6">
        <v>45230</v>
      </c>
      <c r="G538" s="55">
        <f t="shared" si="67"/>
        <v>2023</v>
      </c>
      <c r="H538" s="55" t="str">
        <f t="shared" si="68"/>
        <v>Octubre</v>
      </c>
      <c r="I538" s="90" t="str">
        <f t="shared" si="69"/>
        <v>2023-2</v>
      </c>
      <c r="J538" s="12">
        <v>838.952</v>
      </c>
      <c r="K538" s="12">
        <v>743.86199999999997</v>
      </c>
      <c r="L538" s="15">
        <f t="shared" si="70"/>
        <v>1.1278328507169342</v>
      </c>
      <c r="M538" s="8">
        <f t="shared" si="71"/>
        <v>1.1278328507169342</v>
      </c>
      <c r="N538" s="9" t="s">
        <v>95</v>
      </c>
      <c r="O538" s="9" t="s">
        <v>95</v>
      </c>
      <c r="P538" s="16">
        <v>2</v>
      </c>
      <c r="Q538" s="16">
        <v>2</v>
      </c>
      <c r="R538" s="5" t="str">
        <f t="shared" si="66"/>
        <v>139-2023-10-31</v>
      </c>
    </row>
    <row r="539" spans="1:18" hidden="1" x14ac:dyDescent="0.3">
      <c r="A539" s="37">
        <v>139</v>
      </c>
      <c r="B539" s="5" t="s">
        <v>106</v>
      </c>
      <c r="C539" s="5" t="s">
        <v>104</v>
      </c>
      <c r="D539" s="5" t="s">
        <v>21</v>
      </c>
      <c r="E539" s="5" t="s">
        <v>54</v>
      </c>
      <c r="F539" s="6">
        <v>45260</v>
      </c>
      <c r="G539" s="55">
        <f t="shared" si="67"/>
        <v>2023</v>
      </c>
      <c r="H539" s="55" t="str">
        <f t="shared" si="68"/>
        <v>Noviembre</v>
      </c>
      <c r="I539" s="90" t="str">
        <f t="shared" si="69"/>
        <v>2023-2</v>
      </c>
      <c r="J539" s="12">
        <v>910.10699999999997</v>
      </c>
      <c r="K539" s="12">
        <v>840.42200000000003</v>
      </c>
      <c r="L539" s="15">
        <f t="shared" si="70"/>
        <v>1.0829166775738854</v>
      </c>
      <c r="M539" s="8">
        <f t="shared" si="71"/>
        <v>1.0829166775738854</v>
      </c>
      <c r="N539" s="9" t="s">
        <v>95</v>
      </c>
      <c r="O539" s="9" t="s">
        <v>95</v>
      </c>
      <c r="P539" s="16">
        <v>2</v>
      </c>
      <c r="Q539" s="16">
        <v>2</v>
      </c>
      <c r="R539" s="5" t="str">
        <f t="shared" si="66"/>
        <v>139-2023-11-30</v>
      </c>
    </row>
    <row r="540" spans="1:18" hidden="1" x14ac:dyDescent="0.3">
      <c r="A540" s="37">
        <v>139</v>
      </c>
      <c r="B540" s="5" t="s">
        <v>106</v>
      </c>
      <c r="C540" s="5" t="s">
        <v>104</v>
      </c>
      <c r="D540" s="5" t="s">
        <v>21</v>
      </c>
      <c r="E540" s="5" t="s">
        <v>54</v>
      </c>
      <c r="F540" s="6">
        <v>45291</v>
      </c>
      <c r="G540" s="55">
        <f t="shared" si="67"/>
        <v>2023</v>
      </c>
      <c r="H540" s="55" t="str">
        <f t="shared" si="68"/>
        <v>Diciembre</v>
      </c>
      <c r="I540" s="90" t="str">
        <f t="shared" si="69"/>
        <v>2023-2</v>
      </c>
      <c r="J540" s="12">
        <v>981.98199999999997</v>
      </c>
      <c r="K540" s="12">
        <v>964.28399999999999</v>
      </c>
      <c r="L540" s="15">
        <f t="shared" si="70"/>
        <v>1.0183535141099509</v>
      </c>
      <c r="M540" s="8">
        <f t="shared" si="71"/>
        <v>1.0183535141099509</v>
      </c>
      <c r="N540" s="9" t="s">
        <v>95</v>
      </c>
      <c r="O540" s="9" t="s">
        <v>95</v>
      </c>
      <c r="P540" s="16">
        <v>2</v>
      </c>
      <c r="Q540" s="16">
        <v>2</v>
      </c>
      <c r="R540" s="5" t="str">
        <f t="shared" si="66"/>
        <v>139-2023-12-31</v>
      </c>
    </row>
    <row r="541" spans="1:18" hidden="1" x14ac:dyDescent="0.3">
      <c r="A541" s="25">
        <v>139</v>
      </c>
      <c r="B541" s="5" t="s">
        <v>106</v>
      </c>
      <c r="C541" s="5" t="s">
        <v>104</v>
      </c>
      <c r="D541" s="5" t="s">
        <v>21</v>
      </c>
      <c r="E541" s="5" t="s">
        <v>54</v>
      </c>
      <c r="F541" s="6">
        <v>45322</v>
      </c>
      <c r="G541" s="55">
        <f t="shared" si="67"/>
        <v>2024</v>
      </c>
      <c r="H541" s="55" t="str">
        <f t="shared" si="68"/>
        <v>Enero</v>
      </c>
      <c r="I541" s="90" t="str">
        <f t="shared" si="69"/>
        <v>2024-1</v>
      </c>
      <c r="J541" s="9">
        <v>79.365133</v>
      </c>
      <c r="K541" s="9">
        <v>79.446461999999997</v>
      </c>
      <c r="L541" s="15">
        <f t="shared" si="70"/>
        <v>0.99897630431925344</v>
      </c>
      <c r="M541" s="8">
        <f t="shared" si="71"/>
        <v>0.99897630431925344</v>
      </c>
      <c r="N541" s="9" t="s">
        <v>95</v>
      </c>
      <c r="O541" s="9" t="s">
        <v>95</v>
      </c>
      <c r="P541" s="16">
        <v>2</v>
      </c>
      <c r="Q541" s="16">
        <v>2</v>
      </c>
      <c r="R541" s="5" t="str">
        <f t="shared" si="66"/>
        <v>139-2024-01-31</v>
      </c>
    </row>
    <row r="542" spans="1:18" hidden="1" x14ac:dyDescent="0.3">
      <c r="A542" s="25">
        <v>139</v>
      </c>
      <c r="B542" s="5" t="s">
        <v>106</v>
      </c>
      <c r="C542" s="5" t="s">
        <v>104</v>
      </c>
      <c r="D542" s="5" t="s">
        <v>21</v>
      </c>
      <c r="E542" s="5" t="s">
        <v>54</v>
      </c>
      <c r="F542" s="6">
        <v>45351</v>
      </c>
      <c r="G542" s="55">
        <f t="shared" si="67"/>
        <v>2024</v>
      </c>
      <c r="H542" s="55" t="str">
        <f t="shared" si="68"/>
        <v>Febrero</v>
      </c>
      <c r="I542" s="90" t="str">
        <f t="shared" si="69"/>
        <v>2024-1</v>
      </c>
      <c r="J542" s="10">
        <v>181.94887900000001</v>
      </c>
      <c r="K542" s="10">
        <v>168.893529</v>
      </c>
      <c r="L542" s="15">
        <f t="shared" si="70"/>
        <v>1.0772992907265264</v>
      </c>
      <c r="M542" s="8">
        <f t="shared" si="71"/>
        <v>1.0772992907265264</v>
      </c>
      <c r="N542" s="9" t="s">
        <v>95</v>
      </c>
      <c r="O542" s="9" t="s">
        <v>95</v>
      </c>
      <c r="P542" s="16">
        <v>2</v>
      </c>
      <c r="Q542" s="16">
        <v>2</v>
      </c>
      <c r="R542" s="5" t="str">
        <f t="shared" si="66"/>
        <v>139-2024-02-29</v>
      </c>
    </row>
    <row r="543" spans="1:18" hidden="1" x14ac:dyDescent="0.3">
      <c r="A543" s="25">
        <v>139</v>
      </c>
      <c r="B543" s="5" t="s">
        <v>106</v>
      </c>
      <c r="C543" s="5" t="s">
        <v>104</v>
      </c>
      <c r="D543" s="5" t="s">
        <v>21</v>
      </c>
      <c r="E543" s="5" t="s">
        <v>54</v>
      </c>
      <c r="F543" s="6">
        <v>45382</v>
      </c>
      <c r="G543" s="55">
        <f t="shared" si="67"/>
        <v>2024</v>
      </c>
      <c r="H543" s="55" t="str">
        <f t="shared" si="68"/>
        <v>Marzo</v>
      </c>
      <c r="I543" s="90" t="str">
        <f t="shared" si="69"/>
        <v>2024-1</v>
      </c>
      <c r="J543" s="72">
        <v>357.09982600000001</v>
      </c>
      <c r="K543" s="72">
        <v>224.836963</v>
      </c>
      <c r="L543" s="15">
        <f t="shared" si="70"/>
        <v>1.3</v>
      </c>
      <c r="M543" s="8">
        <f t="shared" si="71"/>
        <v>1.5882612059654979</v>
      </c>
      <c r="N543" s="9" t="s">
        <v>95</v>
      </c>
      <c r="O543" s="9" t="s">
        <v>95</v>
      </c>
      <c r="P543" s="16">
        <v>2</v>
      </c>
      <c r="Q543" s="16">
        <v>2</v>
      </c>
      <c r="R543" s="5" t="str">
        <f t="shared" si="66"/>
        <v>139-2024-03-31</v>
      </c>
    </row>
    <row r="544" spans="1:18" hidden="1" x14ac:dyDescent="0.3">
      <c r="A544" s="25">
        <v>139</v>
      </c>
      <c r="B544" s="5" t="s">
        <v>106</v>
      </c>
      <c r="C544" s="5" t="s">
        <v>104</v>
      </c>
      <c r="D544" s="5" t="s">
        <v>21</v>
      </c>
      <c r="E544" s="5" t="s">
        <v>54</v>
      </c>
      <c r="F544" s="6">
        <v>45412</v>
      </c>
      <c r="G544" s="55">
        <f t="shared" si="67"/>
        <v>2024</v>
      </c>
      <c r="H544" s="55" t="str">
        <f t="shared" si="68"/>
        <v>Abril</v>
      </c>
      <c r="I544" s="90" t="str">
        <f t="shared" si="69"/>
        <v>2024-1</v>
      </c>
      <c r="J544" s="72">
        <v>452.15224499999999</v>
      </c>
      <c r="K544" s="72">
        <v>311.054847</v>
      </c>
      <c r="L544" s="15">
        <f t="shared" si="70"/>
        <v>1.3</v>
      </c>
      <c r="M544" s="8">
        <f t="shared" si="71"/>
        <v>1.4536093854856407</v>
      </c>
      <c r="N544" s="9" t="s">
        <v>95</v>
      </c>
      <c r="O544" s="9" t="s">
        <v>95</v>
      </c>
      <c r="P544" s="16">
        <v>2</v>
      </c>
      <c r="Q544" s="16">
        <v>2</v>
      </c>
      <c r="R544" s="5" t="str">
        <f t="shared" si="66"/>
        <v>139-2024-04-30</v>
      </c>
    </row>
    <row r="545" spans="1:18" hidden="1" x14ac:dyDescent="0.3">
      <c r="A545" s="25">
        <v>139</v>
      </c>
      <c r="B545" s="5" t="s">
        <v>106</v>
      </c>
      <c r="C545" s="5" t="s">
        <v>104</v>
      </c>
      <c r="D545" s="5" t="s">
        <v>21</v>
      </c>
      <c r="E545" s="5" t="s">
        <v>54</v>
      </c>
      <c r="F545" s="6">
        <v>45443</v>
      </c>
      <c r="G545" s="55">
        <f t="shared" si="67"/>
        <v>2024</v>
      </c>
      <c r="H545" s="55" t="str">
        <f t="shared" si="68"/>
        <v>Mayo</v>
      </c>
      <c r="I545" s="90" t="str">
        <f t="shared" si="69"/>
        <v>2024-1</v>
      </c>
      <c r="J545" s="72">
        <v>539.12789899999996</v>
      </c>
      <c r="K545" s="72">
        <v>391.41320000000002</v>
      </c>
      <c r="L545" s="15">
        <f t="shared" si="70"/>
        <v>1.3</v>
      </c>
      <c r="M545" s="8">
        <f t="shared" si="71"/>
        <v>1.3773881386728908</v>
      </c>
      <c r="N545" s="9" t="s">
        <v>95</v>
      </c>
      <c r="O545" s="9" t="s">
        <v>95</v>
      </c>
      <c r="P545" s="16">
        <v>2</v>
      </c>
      <c r="Q545" s="16">
        <v>2</v>
      </c>
      <c r="R545" s="5" t="str">
        <f t="shared" si="66"/>
        <v>139-2024-05-31</v>
      </c>
    </row>
    <row r="546" spans="1:18" hidden="1" x14ac:dyDescent="0.3">
      <c r="A546" s="25">
        <v>139</v>
      </c>
      <c r="B546" s="5" t="s">
        <v>106</v>
      </c>
      <c r="C546" s="5" t="s">
        <v>104</v>
      </c>
      <c r="D546" s="5" t="s">
        <v>21</v>
      </c>
      <c r="E546" s="5" t="s">
        <v>54</v>
      </c>
      <c r="F546" s="6">
        <v>45473</v>
      </c>
      <c r="G546" s="55">
        <f t="shared" si="67"/>
        <v>2024</v>
      </c>
      <c r="H546" s="55" t="str">
        <f t="shared" si="68"/>
        <v>Junio</v>
      </c>
      <c r="I546" s="90" t="str">
        <f t="shared" si="69"/>
        <v>2024-1</v>
      </c>
      <c r="J546" s="72">
        <v>624.02159300000005</v>
      </c>
      <c r="K546" s="72">
        <v>470.81177500000001</v>
      </c>
      <c r="L546" s="15">
        <f t="shared" si="70"/>
        <v>1.3</v>
      </c>
      <c r="M546" s="8">
        <f t="shared" si="71"/>
        <v>1.3254162833969054</v>
      </c>
      <c r="N546" s="9" t="s">
        <v>95</v>
      </c>
      <c r="O546" s="9" t="s">
        <v>95</v>
      </c>
      <c r="P546" s="16">
        <v>2</v>
      </c>
      <c r="Q546" s="16">
        <v>2</v>
      </c>
      <c r="R546" s="5" t="str">
        <f t="shared" si="66"/>
        <v>139-2024-06-30</v>
      </c>
    </row>
    <row r="547" spans="1:18" hidden="1" x14ac:dyDescent="0.3">
      <c r="A547" s="25">
        <v>139</v>
      </c>
      <c r="B547" s="5" t="s">
        <v>106</v>
      </c>
      <c r="C547" s="5" t="s">
        <v>104</v>
      </c>
      <c r="D547" s="5" t="s">
        <v>21</v>
      </c>
      <c r="E547" s="5" t="s">
        <v>54</v>
      </c>
      <c r="F547" s="6">
        <v>45504</v>
      </c>
      <c r="G547" s="55">
        <f t="shared" si="67"/>
        <v>2024</v>
      </c>
      <c r="H547" s="55" t="str">
        <f t="shared" si="68"/>
        <v>Julio</v>
      </c>
      <c r="I547" s="90" t="str">
        <f t="shared" si="69"/>
        <v>2024-2</v>
      </c>
      <c r="J547" s="72">
        <v>720.62219600000003</v>
      </c>
      <c r="K547" s="72">
        <v>569.495364</v>
      </c>
      <c r="L547" s="15">
        <f t="shared" si="70"/>
        <v>1.2653697317894235</v>
      </c>
      <c r="M547" s="8">
        <f t="shared" si="71"/>
        <v>1.2653697317894235</v>
      </c>
      <c r="N547" s="9" t="s">
        <v>95</v>
      </c>
      <c r="O547" s="9" t="s">
        <v>95</v>
      </c>
      <c r="P547" s="16">
        <v>2</v>
      </c>
      <c r="Q547" s="16">
        <v>2</v>
      </c>
      <c r="R547" s="5" t="str">
        <f t="shared" si="66"/>
        <v>139-2024-07-31</v>
      </c>
    </row>
    <row r="548" spans="1:18" hidden="1" x14ac:dyDescent="0.3">
      <c r="A548" s="25">
        <v>139</v>
      </c>
      <c r="B548" s="5" t="s">
        <v>106</v>
      </c>
      <c r="C548" s="5" t="s">
        <v>104</v>
      </c>
      <c r="D548" s="5" t="s">
        <v>21</v>
      </c>
      <c r="E548" s="5" t="s">
        <v>54</v>
      </c>
      <c r="F548" s="6">
        <v>45535</v>
      </c>
      <c r="G548" s="55">
        <f t="shared" si="67"/>
        <v>2024</v>
      </c>
      <c r="H548" s="55" t="str">
        <f t="shared" si="68"/>
        <v>Agosto</v>
      </c>
      <c r="I548" s="90" t="str">
        <f t="shared" si="69"/>
        <v>2024-2</v>
      </c>
      <c r="J548" s="72">
        <v>822.01309600000002</v>
      </c>
      <c r="K548" s="72">
        <v>656.46144200000003</v>
      </c>
      <c r="L548" s="15">
        <f t="shared" si="70"/>
        <v>1.2521879327681822</v>
      </c>
      <c r="M548" s="8">
        <f t="shared" si="71"/>
        <v>1.2521879327681822</v>
      </c>
      <c r="N548" s="9" t="s">
        <v>95</v>
      </c>
      <c r="O548" s="9" t="s">
        <v>95</v>
      </c>
      <c r="P548" s="16">
        <v>2</v>
      </c>
      <c r="Q548" s="16">
        <v>2</v>
      </c>
      <c r="R548" s="5" t="str">
        <f t="shared" si="66"/>
        <v>139-2024-08-31</v>
      </c>
    </row>
    <row r="549" spans="1:18" hidden="1" x14ac:dyDescent="0.3">
      <c r="A549" s="25">
        <v>139</v>
      </c>
      <c r="B549" s="5" t="s">
        <v>106</v>
      </c>
      <c r="C549" s="5" t="s">
        <v>104</v>
      </c>
      <c r="D549" s="5" t="s">
        <v>21</v>
      </c>
      <c r="E549" s="5" t="s">
        <v>54</v>
      </c>
      <c r="F549" s="6">
        <v>45565</v>
      </c>
      <c r="G549" s="55">
        <f t="shared" si="67"/>
        <v>2024</v>
      </c>
      <c r="H549" s="55" t="str">
        <f t="shared" si="68"/>
        <v>Septiembre</v>
      </c>
      <c r="I549" s="90" t="str">
        <f t="shared" si="69"/>
        <v>2024-2</v>
      </c>
      <c r="J549" s="72">
        <v>927.16113199999995</v>
      </c>
      <c r="K549" s="72">
        <v>737.62694799999997</v>
      </c>
      <c r="L549" s="15">
        <f t="shared" si="70"/>
        <v>1.2569512739656579</v>
      </c>
      <c r="M549" s="8">
        <f t="shared" si="71"/>
        <v>1.2569512739656579</v>
      </c>
      <c r="N549" s="9" t="s">
        <v>95</v>
      </c>
      <c r="O549" s="9" t="s">
        <v>95</v>
      </c>
      <c r="P549" s="16">
        <v>2</v>
      </c>
      <c r="Q549" s="16">
        <v>2</v>
      </c>
      <c r="R549" s="5" t="str">
        <f t="shared" si="66"/>
        <v>139-2024-09-30</v>
      </c>
    </row>
    <row r="550" spans="1:18" hidden="1" x14ac:dyDescent="0.3">
      <c r="A550" s="37">
        <v>139</v>
      </c>
      <c r="B550" s="5" t="s">
        <v>106</v>
      </c>
      <c r="C550" s="5" t="s">
        <v>104</v>
      </c>
      <c r="D550" s="5" t="s">
        <v>21</v>
      </c>
      <c r="E550" s="5" t="s">
        <v>54</v>
      </c>
      <c r="F550" s="6">
        <v>45596</v>
      </c>
      <c r="G550" s="55">
        <f t="shared" si="67"/>
        <v>2024</v>
      </c>
      <c r="H550" s="55" t="str">
        <f t="shared" si="68"/>
        <v>Octubre</v>
      </c>
      <c r="I550" s="90" t="str">
        <f t="shared" si="69"/>
        <v>2024-2</v>
      </c>
      <c r="J550" s="9">
        <v>1966.696715</v>
      </c>
      <c r="K550" s="9">
        <v>1039.535584</v>
      </c>
      <c r="L550" s="15">
        <f t="shared" si="70"/>
        <v>1.3</v>
      </c>
      <c r="M550" s="8">
        <f t="shared" si="71"/>
        <v>1.8918993685934278</v>
      </c>
      <c r="N550" s="9" t="s">
        <v>95</v>
      </c>
      <c r="O550" s="9" t="s">
        <v>95</v>
      </c>
      <c r="P550" s="16">
        <v>2</v>
      </c>
      <c r="Q550" s="16">
        <v>2</v>
      </c>
      <c r="R550" s="5" t="str">
        <f t="shared" si="66"/>
        <v>139-2024-10-31</v>
      </c>
    </row>
    <row r="551" spans="1:18" hidden="1" x14ac:dyDescent="0.3">
      <c r="A551" s="37">
        <v>139</v>
      </c>
      <c r="B551" s="5" t="s">
        <v>106</v>
      </c>
      <c r="C551" s="5" t="s">
        <v>104</v>
      </c>
      <c r="D551" s="5" t="s">
        <v>21</v>
      </c>
      <c r="E551" s="5" t="s">
        <v>54</v>
      </c>
      <c r="F551" s="6">
        <v>45626</v>
      </c>
      <c r="G551" s="55">
        <f t="shared" si="67"/>
        <v>2024</v>
      </c>
      <c r="H551" s="55" t="str">
        <f t="shared" si="68"/>
        <v>Noviembre</v>
      </c>
      <c r="I551" s="90" t="str">
        <f t="shared" si="69"/>
        <v>2024-2</v>
      </c>
      <c r="J551" s="9">
        <v>2267.1264860000001</v>
      </c>
      <c r="K551" s="9">
        <v>1136.282148</v>
      </c>
      <c r="L551" s="15">
        <f t="shared" si="70"/>
        <v>1.3</v>
      </c>
      <c r="M551" s="8">
        <f t="shared" si="71"/>
        <v>1.995214384024627</v>
      </c>
      <c r="N551" s="9" t="s">
        <v>95</v>
      </c>
      <c r="O551" s="9" t="s">
        <v>95</v>
      </c>
      <c r="P551" s="16">
        <v>2</v>
      </c>
      <c r="Q551" s="16">
        <v>2</v>
      </c>
      <c r="R551" s="5" t="str">
        <f t="shared" si="66"/>
        <v>139-2024-11-30</v>
      </c>
    </row>
    <row r="552" spans="1:18" hidden="1" x14ac:dyDescent="0.3">
      <c r="A552" s="37">
        <v>139</v>
      </c>
      <c r="B552" s="5" t="s">
        <v>106</v>
      </c>
      <c r="C552" s="5" t="s">
        <v>104</v>
      </c>
      <c r="D552" s="5" t="s">
        <v>21</v>
      </c>
      <c r="E552" s="5" t="s">
        <v>54</v>
      </c>
      <c r="F552" s="6">
        <v>45657</v>
      </c>
      <c r="G552" s="55">
        <f t="shared" si="67"/>
        <v>2024</v>
      </c>
      <c r="H552" s="55" t="str">
        <f t="shared" si="68"/>
        <v>Diciembre</v>
      </c>
      <c r="I552" s="90" t="str">
        <f t="shared" si="69"/>
        <v>2024-2</v>
      </c>
      <c r="J552" s="9">
        <v>1338.6143959999999</v>
      </c>
      <c r="K552" s="9">
        <v>1214.7518809999999</v>
      </c>
      <c r="L552" s="15">
        <f t="shared" si="70"/>
        <v>1.1019652794429384</v>
      </c>
      <c r="M552" s="8">
        <f t="shared" si="71"/>
        <v>1.1019652794429384</v>
      </c>
      <c r="N552" s="9" t="s">
        <v>95</v>
      </c>
      <c r="O552" s="9" t="s">
        <v>95</v>
      </c>
      <c r="P552" s="16">
        <v>2</v>
      </c>
      <c r="Q552" s="16">
        <v>2</v>
      </c>
      <c r="R552" s="5" t="str">
        <f t="shared" si="66"/>
        <v>139-2024-12-31</v>
      </c>
    </row>
    <row r="553" spans="1:18" hidden="1" x14ac:dyDescent="0.3">
      <c r="A553" s="25">
        <v>143</v>
      </c>
      <c r="B553" s="5" t="s">
        <v>107</v>
      </c>
      <c r="C553" s="5" t="s">
        <v>77</v>
      </c>
      <c r="D553" s="5" t="s">
        <v>47</v>
      </c>
      <c r="E553" s="5" t="s">
        <v>22</v>
      </c>
      <c r="F553" s="17">
        <v>45107</v>
      </c>
      <c r="G553" s="55">
        <f t="shared" si="67"/>
        <v>2023</v>
      </c>
      <c r="H553" s="55" t="str">
        <f t="shared" si="68"/>
        <v>Junio</v>
      </c>
      <c r="I553" s="90" t="str">
        <f t="shared" si="69"/>
        <v>2023-1</v>
      </c>
      <c r="J553" s="5"/>
      <c r="K553" s="5">
        <v>146</v>
      </c>
      <c r="L553" s="8"/>
      <c r="M553" s="15" t="str">
        <f>IFERROR(IF((K553/J553)&gt;K553/J553,1.3,K553/J553),"")</f>
        <v/>
      </c>
      <c r="N553" s="5"/>
      <c r="O553" s="5" t="s">
        <v>48</v>
      </c>
      <c r="P553" s="16">
        <v>0</v>
      </c>
      <c r="Q553" s="16">
        <v>0</v>
      </c>
      <c r="R553" s="5" t="str">
        <f t="shared" si="66"/>
        <v>143-2023-06-30</v>
      </c>
    </row>
    <row r="554" spans="1:18" hidden="1" x14ac:dyDescent="0.3">
      <c r="A554" s="5">
        <v>143</v>
      </c>
      <c r="B554" s="5" t="s">
        <v>107</v>
      </c>
      <c r="C554" s="5" t="s">
        <v>77</v>
      </c>
      <c r="D554" s="5" t="s">
        <v>47</v>
      </c>
      <c r="E554" s="5" t="s">
        <v>22</v>
      </c>
      <c r="F554" s="6">
        <v>45291</v>
      </c>
      <c r="G554" s="55">
        <f t="shared" si="67"/>
        <v>2023</v>
      </c>
      <c r="H554" s="55" t="str">
        <f t="shared" si="68"/>
        <v>Diciembre</v>
      </c>
      <c r="I554" s="90" t="str">
        <f t="shared" si="69"/>
        <v>2023-2</v>
      </c>
      <c r="J554" s="5"/>
      <c r="K554" s="5">
        <v>146</v>
      </c>
      <c r="L554" s="8" t="str">
        <f>IFERROR(K554/J554,"")</f>
        <v/>
      </c>
      <c r="M554" s="15" t="str">
        <f>IFERROR(IF((K554/J554)&gt;K554/J554,1.3,K554/J554),"")</f>
        <v/>
      </c>
      <c r="N554" s="5"/>
      <c r="O554" s="5" t="s">
        <v>48</v>
      </c>
      <c r="P554" s="16">
        <v>0</v>
      </c>
      <c r="Q554" s="16">
        <v>0</v>
      </c>
      <c r="R554" s="5" t="str">
        <f t="shared" si="66"/>
        <v>143-2023-12-31</v>
      </c>
    </row>
    <row r="555" spans="1:18" hidden="1" x14ac:dyDescent="0.3">
      <c r="A555" s="5">
        <v>143</v>
      </c>
      <c r="B555" s="5" t="s">
        <v>107</v>
      </c>
      <c r="C555" s="5" t="s">
        <v>77</v>
      </c>
      <c r="D555" s="5" t="s">
        <v>47</v>
      </c>
      <c r="E555" s="5" t="s">
        <v>22</v>
      </c>
      <c r="F555" s="6">
        <v>45473</v>
      </c>
      <c r="G555" s="55">
        <f t="shared" si="67"/>
        <v>2024</v>
      </c>
      <c r="H555" s="55" t="str">
        <f t="shared" si="68"/>
        <v>Junio</v>
      </c>
      <c r="I555" s="90" t="str">
        <f t="shared" si="69"/>
        <v>2024-1</v>
      </c>
      <c r="J555" s="5"/>
      <c r="K555" s="5">
        <v>112</v>
      </c>
      <c r="L555" s="15"/>
      <c r="M555" s="15"/>
      <c r="N555" s="5"/>
      <c r="O555" s="5" t="s">
        <v>48</v>
      </c>
      <c r="P555" s="5">
        <v>0</v>
      </c>
      <c r="Q555" s="5">
        <v>0</v>
      </c>
      <c r="R555" s="5" t="str">
        <f t="shared" si="66"/>
        <v>143-2024-06-30</v>
      </c>
    </row>
    <row r="556" spans="1:18" hidden="1" x14ac:dyDescent="0.3">
      <c r="A556" s="25">
        <v>143</v>
      </c>
      <c r="B556" s="5" t="s">
        <v>107</v>
      </c>
      <c r="C556" s="5" t="s">
        <v>77</v>
      </c>
      <c r="D556" s="5" t="s">
        <v>47</v>
      </c>
      <c r="E556" s="5" t="s">
        <v>22</v>
      </c>
      <c r="F556" s="6">
        <v>45657</v>
      </c>
      <c r="G556" s="55">
        <f t="shared" si="67"/>
        <v>2024</v>
      </c>
      <c r="H556" s="55" t="str">
        <f t="shared" si="68"/>
        <v>Diciembre</v>
      </c>
      <c r="I556" s="90" t="str">
        <f t="shared" si="69"/>
        <v>2024-2</v>
      </c>
      <c r="J556" s="5"/>
      <c r="K556" s="5">
        <v>135</v>
      </c>
      <c r="L556" s="15"/>
      <c r="M556" s="15"/>
      <c r="N556" s="5"/>
      <c r="O556" s="5" t="s">
        <v>48</v>
      </c>
      <c r="P556" s="16">
        <v>0</v>
      </c>
      <c r="Q556" s="16">
        <v>0</v>
      </c>
      <c r="R556" s="5" t="str">
        <f t="shared" si="66"/>
        <v>143-2024-12-31</v>
      </c>
    </row>
    <row r="557" spans="1:18" hidden="1" x14ac:dyDescent="0.3">
      <c r="A557" s="37">
        <v>144</v>
      </c>
      <c r="B557" s="5" t="s">
        <v>108</v>
      </c>
      <c r="C557" s="5" t="s">
        <v>77</v>
      </c>
      <c r="D557" s="5" t="s">
        <v>65</v>
      </c>
      <c r="E557" s="5" t="s">
        <v>22</v>
      </c>
      <c r="F557" s="6">
        <v>45291</v>
      </c>
      <c r="G557" s="55">
        <f t="shared" si="67"/>
        <v>2023</v>
      </c>
      <c r="H557" s="55" t="str">
        <f t="shared" si="68"/>
        <v>Diciembre</v>
      </c>
      <c r="I557" s="90" t="str">
        <f t="shared" si="69"/>
        <v>2023-2</v>
      </c>
      <c r="J557" s="5">
        <v>3</v>
      </c>
      <c r="K557" s="9">
        <v>4.83</v>
      </c>
      <c r="L557" s="8">
        <f>IFERROR(K557/J557,"")</f>
        <v>1.61</v>
      </c>
      <c r="M557" s="15">
        <f t="shared" ref="M557:M568" si="72">IFERROR(IF((K557/J557)&gt;K557/J557,1.3,K557/J557),"")</f>
        <v>1.61</v>
      </c>
      <c r="N557" s="5">
        <v>0</v>
      </c>
      <c r="O557" s="5" t="s">
        <v>48</v>
      </c>
      <c r="P557" s="16">
        <v>0</v>
      </c>
      <c r="Q557" s="16">
        <v>0</v>
      </c>
      <c r="R557" s="5" t="str">
        <f t="shared" si="66"/>
        <v>144-2023-12-31</v>
      </c>
    </row>
    <row r="558" spans="1:18" hidden="1" x14ac:dyDescent="0.3">
      <c r="A558" s="25">
        <v>144</v>
      </c>
      <c r="B558" s="5" t="s">
        <v>108</v>
      </c>
      <c r="C558" s="5" t="s">
        <v>77</v>
      </c>
      <c r="D558" s="5" t="s">
        <v>65</v>
      </c>
      <c r="E558" s="5" t="s">
        <v>22</v>
      </c>
      <c r="F558" s="6">
        <v>45657</v>
      </c>
      <c r="G558" s="55">
        <f t="shared" si="67"/>
        <v>2024</v>
      </c>
      <c r="H558" s="55" t="str">
        <f t="shared" si="68"/>
        <v>Diciembre</v>
      </c>
      <c r="I558" s="90" t="str">
        <f t="shared" si="69"/>
        <v>2024-2</v>
      </c>
      <c r="J558" s="5">
        <v>3</v>
      </c>
      <c r="K558" s="10">
        <v>3.07</v>
      </c>
      <c r="L558" s="15">
        <f>IFERROR(IF((K558/J558)&gt;1.3,1.3,K558/J558),"")</f>
        <v>1.0233333333333332</v>
      </c>
      <c r="M558" s="15">
        <f t="shared" si="72"/>
        <v>1.0233333333333332</v>
      </c>
      <c r="N558" s="5"/>
      <c r="O558" s="5"/>
      <c r="P558" s="16">
        <v>0</v>
      </c>
      <c r="Q558" s="16">
        <v>0</v>
      </c>
      <c r="R558" s="5" t="str">
        <f t="shared" si="66"/>
        <v>144-2024-12-31</v>
      </c>
    </row>
    <row r="559" spans="1:18" hidden="1" x14ac:dyDescent="0.3">
      <c r="A559" s="25">
        <v>145</v>
      </c>
      <c r="B559" s="5" t="s">
        <v>109</v>
      </c>
      <c r="C559" s="5" t="s">
        <v>110</v>
      </c>
      <c r="D559" s="5" t="s">
        <v>47</v>
      </c>
      <c r="E559" s="5" t="s">
        <v>22</v>
      </c>
      <c r="F559" s="17">
        <v>45107</v>
      </c>
      <c r="G559" s="55">
        <f t="shared" si="67"/>
        <v>2023</v>
      </c>
      <c r="H559" s="55" t="str">
        <f t="shared" si="68"/>
        <v>Junio</v>
      </c>
      <c r="I559" s="90" t="str">
        <f t="shared" si="69"/>
        <v>2023-1</v>
      </c>
      <c r="J559" s="5">
        <v>1</v>
      </c>
      <c r="K559" s="9">
        <v>2</v>
      </c>
      <c r="L559" s="15">
        <f>IFERROR(IF((K559/J559)&gt;1.3,1.3,K559/J559),"")</f>
        <v>1.3</v>
      </c>
      <c r="M559" s="15">
        <f t="shared" si="72"/>
        <v>2</v>
      </c>
      <c r="N559" s="5" t="s">
        <v>48</v>
      </c>
      <c r="O559" s="5" t="s">
        <v>83</v>
      </c>
      <c r="P559" s="16">
        <v>0</v>
      </c>
      <c r="Q559" s="16">
        <v>0</v>
      </c>
      <c r="R559" s="5" t="str">
        <f t="shared" si="66"/>
        <v>145-2023-06-30</v>
      </c>
    </row>
    <row r="560" spans="1:18" hidden="1" x14ac:dyDescent="0.3">
      <c r="A560" s="25">
        <v>145</v>
      </c>
      <c r="B560" s="5" t="s">
        <v>109</v>
      </c>
      <c r="C560" s="5" t="s">
        <v>110</v>
      </c>
      <c r="D560" s="5" t="s">
        <v>47</v>
      </c>
      <c r="E560" s="5" t="s">
        <v>22</v>
      </c>
      <c r="F560" s="6">
        <v>45291</v>
      </c>
      <c r="G560" s="55">
        <f t="shared" si="67"/>
        <v>2023</v>
      </c>
      <c r="H560" s="55" t="str">
        <f t="shared" si="68"/>
        <v>Diciembre</v>
      </c>
      <c r="I560" s="90" t="str">
        <f t="shared" si="69"/>
        <v>2023-2</v>
      </c>
      <c r="J560" s="5">
        <v>1</v>
      </c>
      <c r="K560" s="9">
        <v>2</v>
      </c>
      <c r="L560" s="15">
        <f>IFERROR(IF((K560/J560)&gt;1.3,1.3,K560/J560),"")</f>
        <v>1.3</v>
      </c>
      <c r="M560" s="15">
        <f t="shared" si="72"/>
        <v>2</v>
      </c>
      <c r="N560" s="5" t="s">
        <v>48</v>
      </c>
      <c r="O560" s="5" t="s">
        <v>83</v>
      </c>
      <c r="P560" s="16">
        <v>0</v>
      </c>
      <c r="Q560" s="16">
        <v>0</v>
      </c>
      <c r="R560" s="5" t="str">
        <f t="shared" si="66"/>
        <v>145-2023-12-31</v>
      </c>
    </row>
    <row r="561" spans="1:18" hidden="1" x14ac:dyDescent="0.3">
      <c r="A561" s="5">
        <v>145</v>
      </c>
      <c r="B561" s="5" t="s">
        <v>109</v>
      </c>
      <c r="C561" s="5" t="s">
        <v>110</v>
      </c>
      <c r="D561" s="5" t="s">
        <v>47</v>
      </c>
      <c r="E561" s="5" t="s">
        <v>22</v>
      </c>
      <c r="F561" s="6">
        <v>45473</v>
      </c>
      <c r="G561" s="55">
        <f t="shared" si="67"/>
        <v>2024</v>
      </c>
      <c r="H561" s="55" t="str">
        <f t="shared" si="68"/>
        <v>Junio</v>
      </c>
      <c r="I561" s="90" t="str">
        <f t="shared" si="69"/>
        <v>2024-1</v>
      </c>
      <c r="J561" s="5">
        <v>1</v>
      </c>
      <c r="K561" s="5">
        <v>1.97</v>
      </c>
      <c r="L561" s="15">
        <v>1.3</v>
      </c>
      <c r="M561" s="15">
        <f t="shared" si="72"/>
        <v>1.97</v>
      </c>
      <c r="N561" s="5" t="s">
        <v>48</v>
      </c>
      <c r="O561" s="5" t="s">
        <v>83</v>
      </c>
      <c r="P561" s="5">
        <v>0</v>
      </c>
      <c r="Q561" s="16">
        <v>2</v>
      </c>
      <c r="R561" s="5" t="str">
        <f t="shared" si="66"/>
        <v>145-2024-06-30</v>
      </c>
    </row>
    <row r="562" spans="1:18" hidden="1" x14ac:dyDescent="0.3">
      <c r="A562" s="25">
        <v>145</v>
      </c>
      <c r="B562" s="5" t="s">
        <v>109</v>
      </c>
      <c r="C562" s="5" t="s">
        <v>110</v>
      </c>
      <c r="D562" s="5" t="s">
        <v>47</v>
      </c>
      <c r="E562" s="5" t="s">
        <v>22</v>
      </c>
      <c r="F562" s="6">
        <v>45657</v>
      </c>
      <c r="G562" s="55">
        <f t="shared" si="67"/>
        <v>2024</v>
      </c>
      <c r="H562" s="55" t="str">
        <f t="shared" si="68"/>
        <v>Diciembre</v>
      </c>
      <c r="I562" s="90" t="str">
        <f t="shared" si="69"/>
        <v>2024-2</v>
      </c>
      <c r="J562" s="5">
        <v>1</v>
      </c>
      <c r="K562" s="10">
        <v>1.94</v>
      </c>
      <c r="L562" s="15">
        <v>1.3</v>
      </c>
      <c r="M562" s="15">
        <f t="shared" si="72"/>
        <v>1.94</v>
      </c>
      <c r="N562" s="5" t="s">
        <v>48</v>
      </c>
      <c r="O562" s="5" t="s">
        <v>83</v>
      </c>
      <c r="P562" s="16">
        <v>0</v>
      </c>
      <c r="Q562" s="16">
        <v>2</v>
      </c>
      <c r="R562" s="5" t="str">
        <f t="shared" si="66"/>
        <v>145-2024-12-31</v>
      </c>
    </row>
    <row r="563" spans="1:18" hidden="1" x14ac:dyDescent="0.3">
      <c r="A563" s="25">
        <v>146</v>
      </c>
      <c r="B563" s="5" t="s">
        <v>111</v>
      </c>
      <c r="C563" s="5" t="s">
        <v>77</v>
      </c>
      <c r="D563" s="5" t="s">
        <v>47</v>
      </c>
      <c r="E563" s="5" t="s">
        <v>22</v>
      </c>
      <c r="F563" s="17">
        <v>45107</v>
      </c>
      <c r="G563" s="55">
        <f t="shared" si="67"/>
        <v>2023</v>
      </c>
      <c r="H563" s="55" t="str">
        <f t="shared" si="68"/>
        <v>Junio</v>
      </c>
      <c r="I563" s="90" t="str">
        <f t="shared" si="69"/>
        <v>2023-1</v>
      </c>
      <c r="J563" s="5">
        <v>230</v>
      </c>
      <c r="K563" s="9">
        <v>278</v>
      </c>
      <c r="L563" s="8">
        <f>IFERROR(K563/J563,"")</f>
        <v>1.2086956521739129</v>
      </c>
      <c r="M563" s="15">
        <f t="shared" si="72"/>
        <v>1.2086956521739129</v>
      </c>
      <c r="N563" s="5" t="s">
        <v>48</v>
      </c>
      <c r="O563" s="5" t="s">
        <v>48</v>
      </c>
      <c r="P563" s="16">
        <v>0</v>
      </c>
      <c r="Q563" s="16">
        <v>0</v>
      </c>
      <c r="R563" s="5" t="str">
        <f t="shared" si="66"/>
        <v>146-2023-06-30</v>
      </c>
    </row>
    <row r="564" spans="1:18" hidden="1" x14ac:dyDescent="0.3">
      <c r="A564" s="37">
        <v>146</v>
      </c>
      <c r="B564" s="5" t="s">
        <v>111</v>
      </c>
      <c r="C564" s="5" t="s">
        <v>77</v>
      </c>
      <c r="D564" s="5" t="s">
        <v>47</v>
      </c>
      <c r="E564" s="5" t="s">
        <v>22</v>
      </c>
      <c r="F564" s="6">
        <v>45291</v>
      </c>
      <c r="G564" s="55">
        <f t="shared" si="67"/>
        <v>2023</v>
      </c>
      <c r="H564" s="55" t="str">
        <f t="shared" si="68"/>
        <v>Diciembre</v>
      </c>
      <c r="I564" s="90" t="str">
        <f t="shared" si="69"/>
        <v>2023-2</v>
      </c>
      <c r="J564" s="5">
        <v>230</v>
      </c>
      <c r="K564" s="9">
        <v>342</v>
      </c>
      <c r="L564" s="8">
        <f>IFERROR(K564/J564,"")</f>
        <v>1.4869565217391305</v>
      </c>
      <c r="M564" s="15">
        <f t="shared" si="72"/>
        <v>1.4869565217391305</v>
      </c>
      <c r="N564" s="5" t="s">
        <v>48</v>
      </c>
      <c r="O564" s="5" t="s">
        <v>48</v>
      </c>
      <c r="P564" s="16">
        <v>0</v>
      </c>
      <c r="Q564" s="16">
        <v>0</v>
      </c>
      <c r="R564" s="5" t="str">
        <f t="shared" si="66"/>
        <v>146-2023-12-31</v>
      </c>
    </row>
    <row r="565" spans="1:18" hidden="1" x14ac:dyDescent="0.3">
      <c r="A565" s="5">
        <v>146</v>
      </c>
      <c r="B565" s="5" t="s">
        <v>111</v>
      </c>
      <c r="C565" s="5" t="s">
        <v>77</v>
      </c>
      <c r="D565" s="5" t="s">
        <v>47</v>
      </c>
      <c r="E565" s="5" t="s">
        <v>22</v>
      </c>
      <c r="F565" s="6">
        <v>45473</v>
      </c>
      <c r="G565" s="55">
        <f t="shared" si="67"/>
        <v>2024</v>
      </c>
      <c r="H565" s="55" t="str">
        <f t="shared" si="68"/>
        <v>Junio</v>
      </c>
      <c r="I565" s="90" t="str">
        <f t="shared" si="69"/>
        <v>2024-1</v>
      </c>
      <c r="J565" s="5">
        <v>294</v>
      </c>
      <c r="K565" s="5">
        <v>334</v>
      </c>
      <c r="L565" s="8">
        <f>IFERROR(K565/J565,"")</f>
        <v>1.1360544217687074</v>
      </c>
      <c r="M565" s="15">
        <f t="shared" si="72"/>
        <v>1.1360544217687074</v>
      </c>
      <c r="N565" s="5" t="s">
        <v>48</v>
      </c>
      <c r="O565" s="5" t="s">
        <v>48</v>
      </c>
      <c r="P565" s="5">
        <v>0</v>
      </c>
      <c r="Q565" s="5">
        <v>0</v>
      </c>
      <c r="R565" s="5" t="str">
        <f t="shared" si="66"/>
        <v>146-2024-06-30</v>
      </c>
    </row>
    <row r="566" spans="1:18" hidden="1" x14ac:dyDescent="0.3">
      <c r="A566" s="25">
        <v>146</v>
      </c>
      <c r="B566" s="5" t="s">
        <v>111</v>
      </c>
      <c r="C566" s="5" t="s">
        <v>77</v>
      </c>
      <c r="D566" s="5" t="s">
        <v>47</v>
      </c>
      <c r="E566" s="5" t="s">
        <v>22</v>
      </c>
      <c r="F566" s="6">
        <v>45657</v>
      </c>
      <c r="G566" s="55">
        <f t="shared" si="67"/>
        <v>2024</v>
      </c>
      <c r="H566" s="55" t="str">
        <f t="shared" si="68"/>
        <v>Diciembre</v>
      </c>
      <c r="I566" s="90" t="str">
        <f t="shared" si="69"/>
        <v>2024-2</v>
      </c>
      <c r="J566" s="5">
        <v>294</v>
      </c>
      <c r="K566" s="10">
        <v>343</v>
      </c>
      <c r="L566" s="8">
        <f>IFERROR(K566/J566,"")</f>
        <v>1.1666666666666667</v>
      </c>
      <c r="M566" s="15">
        <f t="shared" si="72"/>
        <v>1.1666666666666667</v>
      </c>
      <c r="N566" s="5" t="s">
        <v>48</v>
      </c>
      <c r="O566" s="5" t="s">
        <v>48</v>
      </c>
      <c r="P566" s="16">
        <v>0</v>
      </c>
      <c r="Q566" s="16">
        <v>0</v>
      </c>
      <c r="R566" s="5" t="str">
        <f t="shared" si="66"/>
        <v>146-2024-12-31</v>
      </c>
    </row>
    <row r="567" spans="1:18" hidden="1" x14ac:dyDescent="0.3">
      <c r="A567" s="37">
        <v>147</v>
      </c>
      <c r="B567" s="5" t="s">
        <v>112</v>
      </c>
      <c r="C567" s="5" t="s">
        <v>77</v>
      </c>
      <c r="D567" s="5" t="s">
        <v>65</v>
      </c>
      <c r="E567" s="5" t="s">
        <v>22</v>
      </c>
      <c r="F567" s="6">
        <v>45291</v>
      </c>
      <c r="G567" s="55">
        <f t="shared" si="67"/>
        <v>2023</v>
      </c>
      <c r="H567" s="55" t="str">
        <f t="shared" si="68"/>
        <v>Diciembre</v>
      </c>
      <c r="I567" s="90" t="str">
        <f t="shared" si="69"/>
        <v>2023-2</v>
      </c>
      <c r="J567" s="5">
        <v>13</v>
      </c>
      <c r="K567" s="9">
        <v>11</v>
      </c>
      <c r="L567" s="8">
        <f>IFERROR(K567/J567,"")</f>
        <v>0.84615384615384615</v>
      </c>
      <c r="M567" s="15">
        <f t="shared" si="72"/>
        <v>0.84615384615384615</v>
      </c>
      <c r="N567" s="5" t="s">
        <v>48</v>
      </c>
      <c r="O567" s="5" t="s">
        <v>48</v>
      </c>
      <c r="P567" s="16">
        <v>0</v>
      </c>
      <c r="Q567" s="16">
        <v>0</v>
      </c>
      <c r="R567" s="5" t="str">
        <f t="shared" si="66"/>
        <v>147-2023-12-31</v>
      </c>
    </row>
    <row r="568" spans="1:18" hidden="1" x14ac:dyDescent="0.3">
      <c r="A568" s="25">
        <v>147</v>
      </c>
      <c r="B568" s="5" t="s">
        <v>112</v>
      </c>
      <c r="C568" s="5" t="s">
        <v>77</v>
      </c>
      <c r="D568" s="5" t="s">
        <v>65</v>
      </c>
      <c r="E568" s="5" t="s">
        <v>22</v>
      </c>
      <c r="F568" s="6">
        <v>45657</v>
      </c>
      <c r="G568" s="55">
        <f t="shared" si="67"/>
        <v>2024</v>
      </c>
      <c r="H568" s="55" t="str">
        <f t="shared" si="68"/>
        <v>Diciembre</v>
      </c>
      <c r="I568" s="90" t="str">
        <f t="shared" si="69"/>
        <v>2024-2</v>
      </c>
      <c r="J568" s="5">
        <v>16</v>
      </c>
      <c r="K568" s="10">
        <v>12</v>
      </c>
      <c r="L568" s="15">
        <f>IFERROR(IF((K568/J568)&gt;1.3,1.3,K568/J568),"")</f>
        <v>0.75</v>
      </c>
      <c r="M568" s="15">
        <f t="shared" si="72"/>
        <v>0.75</v>
      </c>
      <c r="N568" s="5"/>
      <c r="O568" s="5"/>
      <c r="P568" s="16">
        <v>0</v>
      </c>
      <c r="Q568" s="16">
        <v>0</v>
      </c>
      <c r="R568" s="5" t="str">
        <f t="shared" si="66"/>
        <v>147-2024-12-31</v>
      </c>
    </row>
    <row r="569" spans="1:18" hidden="1" x14ac:dyDescent="0.3">
      <c r="A569" s="5">
        <v>148</v>
      </c>
      <c r="B569" s="5" t="s">
        <v>113</v>
      </c>
      <c r="C569" s="5" t="s">
        <v>110</v>
      </c>
      <c r="D569" s="5" t="s">
        <v>47</v>
      </c>
      <c r="E569" s="5" t="s">
        <v>22</v>
      </c>
      <c r="F569" s="6">
        <v>44926</v>
      </c>
      <c r="G569" s="55">
        <f t="shared" si="67"/>
        <v>2022</v>
      </c>
      <c r="H569" s="55" t="str">
        <f t="shared" si="68"/>
        <v>Diciembre</v>
      </c>
      <c r="I569" s="90" t="str">
        <f t="shared" si="69"/>
        <v>2022-2</v>
      </c>
      <c r="J569" s="5">
        <v>5</v>
      </c>
      <c r="K569" s="5">
        <v>4.66</v>
      </c>
      <c r="L569" s="15">
        <v>0.93200000000000005</v>
      </c>
      <c r="M569" s="15">
        <v>0.93200000000000005</v>
      </c>
      <c r="N569" s="5" t="s">
        <v>23</v>
      </c>
      <c r="O569" s="5" t="s">
        <v>23</v>
      </c>
      <c r="P569" s="5">
        <v>0</v>
      </c>
      <c r="Q569" s="5">
        <v>1</v>
      </c>
      <c r="R569" s="5" t="str">
        <f t="shared" si="66"/>
        <v>148-2022-12-31</v>
      </c>
    </row>
    <row r="570" spans="1:18" hidden="1" x14ac:dyDescent="0.3">
      <c r="A570" s="45">
        <v>148</v>
      </c>
      <c r="B570" s="5" t="s">
        <v>113</v>
      </c>
      <c r="C570" s="5" t="s">
        <v>110</v>
      </c>
      <c r="D570" s="5" t="s">
        <v>47</v>
      </c>
      <c r="E570" s="5" t="s">
        <v>22</v>
      </c>
      <c r="F570" s="6">
        <v>45107</v>
      </c>
      <c r="G570" s="55">
        <f t="shared" si="67"/>
        <v>2023</v>
      </c>
      <c r="H570" s="55" t="str">
        <f t="shared" si="68"/>
        <v>Junio</v>
      </c>
      <c r="I570" s="90" t="str">
        <f t="shared" si="69"/>
        <v>2023-1</v>
      </c>
      <c r="J570" s="5">
        <v>2.5</v>
      </c>
      <c r="K570" s="72">
        <v>4.1100000000000003</v>
      </c>
      <c r="L570" s="44">
        <f>IFERROR(IF((K570/J570)&gt;1.3,1.3,K570/J570),"")</f>
        <v>1.3</v>
      </c>
      <c r="M570" s="15">
        <f>IFERROR(IF((K570/J570)&gt;K570/J570,1.3,K570/J570),"")</f>
        <v>1.6440000000000001</v>
      </c>
      <c r="N570" s="45" t="s">
        <v>23</v>
      </c>
      <c r="O570" s="5" t="s">
        <v>23</v>
      </c>
      <c r="P570" s="16">
        <v>2</v>
      </c>
      <c r="Q570" s="16">
        <v>1</v>
      </c>
      <c r="R570" s="5" t="str">
        <f t="shared" si="66"/>
        <v>148-2023-06-30</v>
      </c>
    </row>
    <row r="571" spans="1:18" hidden="1" x14ac:dyDescent="0.3">
      <c r="A571" s="45">
        <v>148</v>
      </c>
      <c r="B571" s="5" t="s">
        <v>113</v>
      </c>
      <c r="C571" s="5" t="s">
        <v>110</v>
      </c>
      <c r="D571" s="5" t="s">
        <v>47</v>
      </c>
      <c r="E571" s="5" t="s">
        <v>22</v>
      </c>
      <c r="F571" s="6">
        <v>45291</v>
      </c>
      <c r="G571" s="55">
        <f t="shared" si="67"/>
        <v>2023</v>
      </c>
      <c r="H571" s="55" t="str">
        <f t="shared" si="68"/>
        <v>Diciembre</v>
      </c>
      <c r="I571" s="90" t="str">
        <f t="shared" si="69"/>
        <v>2023-2</v>
      </c>
      <c r="J571" s="5">
        <v>5</v>
      </c>
      <c r="K571" s="72">
        <v>5.71</v>
      </c>
      <c r="L571" s="15">
        <f>IFERROR(IF((K571/J571)&gt;1.3,1.3,K571/J571),"")</f>
        <v>1.1419999999999999</v>
      </c>
      <c r="M571" s="15">
        <f>IFERROR(IF((K571/J571)&gt;K571/J571,1.3,K571/J571),"")</f>
        <v>1.1419999999999999</v>
      </c>
      <c r="N571" s="45" t="s">
        <v>23</v>
      </c>
      <c r="O571" s="5" t="s">
        <v>23</v>
      </c>
      <c r="P571" s="16">
        <v>0</v>
      </c>
      <c r="Q571" s="16">
        <v>1</v>
      </c>
      <c r="R571" s="5" t="str">
        <f t="shared" si="66"/>
        <v>148-2023-12-31</v>
      </c>
    </row>
    <row r="572" spans="1:18" hidden="1" x14ac:dyDescent="0.3">
      <c r="A572" s="45">
        <v>148</v>
      </c>
      <c r="B572" s="5" t="s">
        <v>113</v>
      </c>
      <c r="C572" s="5" t="s">
        <v>110</v>
      </c>
      <c r="D572" s="5" t="s">
        <v>47</v>
      </c>
      <c r="E572" s="5" t="s">
        <v>22</v>
      </c>
      <c r="F572" s="6">
        <v>45473</v>
      </c>
      <c r="G572" s="55">
        <f t="shared" si="67"/>
        <v>2024</v>
      </c>
      <c r="H572" s="55" t="str">
        <f t="shared" si="68"/>
        <v>Junio</v>
      </c>
      <c r="I572" s="90" t="str">
        <f t="shared" si="69"/>
        <v>2024-1</v>
      </c>
      <c r="J572" s="5">
        <v>5</v>
      </c>
      <c r="K572" s="72">
        <v>4.3</v>
      </c>
      <c r="L572" s="44">
        <f>IFERROR(IF((K572/J572)&gt;1.3,1.3,K572/J572),"")</f>
        <v>0.86</v>
      </c>
      <c r="M572" s="15">
        <f>IFERROR(IF((K572/J572)&gt;K572/J572,1.3,K572/J572),"")</f>
        <v>0.86</v>
      </c>
      <c r="N572" s="45" t="s">
        <v>23</v>
      </c>
      <c r="O572" s="5" t="s">
        <v>23</v>
      </c>
      <c r="P572" s="16">
        <v>0</v>
      </c>
      <c r="Q572" s="16">
        <v>1</v>
      </c>
      <c r="R572" s="5" t="str">
        <f t="shared" si="66"/>
        <v>148-2024-06-30</v>
      </c>
    </row>
    <row r="573" spans="1:18" hidden="1" x14ac:dyDescent="0.3">
      <c r="A573" s="25">
        <v>148</v>
      </c>
      <c r="B573" s="5" t="s">
        <v>114</v>
      </c>
      <c r="C573" s="5" t="s">
        <v>110</v>
      </c>
      <c r="D573" s="5" t="s">
        <v>47</v>
      </c>
      <c r="E573" s="5" t="s">
        <v>22</v>
      </c>
      <c r="F573" s="6">
        <v>45657</v>
      </c>
      <c r="G573" s="55">
        <f t="shared" si="67"/>
        <v>2024</v>
      </c>
      <c r="H573" s="55" t="str">
        <f t="shared" si="68"/>
        <v>Diciembre</v>
      </c>
      <c r="I573" s="90" t="str">
        <f t="shared" si="69"/>
        <v>2024-2</v>
      </c>
      <c r="J573" s="5">
        <v>5</v>
      </c>
      <c r="K573" s="10">
        <v>6.3</v>
      </c>
      <c r="L573" s="15">
        <f>IFERROR(IF((K573/J573)&gt;1.3,1.3,K573/J573),"")</f>
        <v>1.26</v>
      </c>
      <c r="M573" s="15">
        <f>IFERROR(IF((K573/J573)&gt;K573/J573,1.3,K573/J573),"")</f>
        <v>1.26</v>
      </c>
      <c r="N573" s="5" t="s">
        <v>23</v>
      </c>
      <c r="O573" s="5" t="s">
        <v>23</v>
      </c>
      <c r="P573" s="16">
        <v>0</v>
      </c>
      <c r="Q573" s="16">
        <v>1</v>
      </c>
      <c r="R573" s="5" t="str">
        <f t="shared" si="66"/>
        <v>148-2024-12-31</v>
      </c>
    </row>
    <row r="574" spans="1:18" hidden="1" x14ac:dyDescent="0.3">
      <c r="A574" s="5">
        <v>150</v>
      </c>
      <c r="B574" s="5" t="s">
        <v>85</v>
      </c>
      <c r="C574" s="5" t="s">
        <v>115</v>
      </c>
      <c r="D574" s="5" t="s">
        <v>65</v>
      </c>
      <c r="E574" s="5" t="s">
        <v>22</v>
      </c>
      <c r="F574" s="6">
        <v>44865</v>
      </c>
      <c r="G574" s="55">
        <f t="shared" si="67"/>
        <v>2022</v>
      </c>
      <c r="H574" s="55" t="str">
        <f t="shared" si="68"/>
        <v>Octubre</v>
      </c>
      <c r="I574" s="90" t="str">
        <f t="shared" si="69"/>
        <v>2022-2</v>
      </c>
      <c r="J574" s="5">
        <v>80</v>
      </c>
      <c r="K574" s="9">
        <v>73.639994105511391</v>
      </c>
      <c r="L574" s="21">
        <v>0.92049992631889244</v>
      </c>
      <c r="M574" s="15">
        <v>0.92049992631889244</v>
      </c>
      <c r="N574" s="5" t="s">
        <v>23</v>
      </c>
      <c r="O574" s="5" t="s">
        <v>23</v>
      </c>
      <c r="P574" s="5">
        <v>0</v>
      </c>
      <c r="Q574" s="5">
        <v>0</v>
      </c>
      <c r="R574" s="5" t="str">
        <f t="shared" si="66"/>
        <v>150-2022-10-31</v>
      </c>
    </row>
    <row r="575" spans="1:18" hidden="1" x14ac:dyDescent="0.3">
      <c r="A575" s="37">
        <v>150</v>
      </c>
      <c r="B575" s="5" t="s">
        <v>85</v>
      </c>
      <c r="C575" s="5" t="s">
        <v>116</v>
      </c>
      <c r="D575" s="5" t="s">
        <v>65</v>
      </c>
      <c r="E575" s="5" t="s">
        <v>22</v>
      </c>
      <c r="F575" s="6">
        <v>45230</v>
      </c>
      <c r="G575" s="55">
        <f t="shared" si="67"/>
        <v>2023</v>
      </c>
      <c r="H575" s="55" t="str">
        <f t="shared" si="68"/>
        <v>Octubre</v>
      </c>
      <c r="I575" s="90" t="str">
        <f t="shared" si="69"/>
        <v>2023-2</v>
      </c>
      <c r="J575" s="5">
        <v>80</v>
      </c>
      <c r="K575" s="9">
        <v>94</v>
      </c>
      <c r="L575" s="8">
        <f>IFERROR(K575/J575,"")</f>
        <v>1.175</v>
      </c>
      <c r="M575" s="15">
        <f>IFERROR(IF((K575/J575)&gt;K575/J575,1.3,K575/J575),"")</f>
        <v>1.175</v>
      </c>
      <c r="N575" s="5" t="s">
        <v>23</v>
      </c>
      <c r="O575" s="5" t="s">
        <v>23</v>
      </c>
      <c r="P575" s="16">
        <v>0</v>
      </c>
      <c r="Q575" s="16">
        <v>0</v>
      </c>
      <c r="R575" s="5" t="str">
        <f t="shared" si="66"/>
        <v>150-2023-10-31</v>
      </c>
    </row>
    <row r="576" spans="1:18" hidden="1" x14ac:dyDescent="0.3">
      <c r="A576" s="5">
        <v>150</v>
      </c>
      <c r="B576" s="5" t="s">
        <v>85</v>
      </c>
      <c r="C576" s="5" t="s">
        <v>115</v>
      </c>
      <c r="D576" s="5" t="s">
        <v>65</v>
      </c>
      <c r="E576" s="5" t="s">
        <v>22</v>
      </c>
      <c r="F576" s="6">
        <v>45291</v>
      </c>
      <c r="G576" s="55">
        <f t="shared" si="67"/>
        <v>2023</v>
      </c>
      <c r="H576" s="55" t="str">
        <f t="shared" si="68"/>
        <v>Diciembre</v>
      </c>
      <c r="I576" s="90" t="str">
        <f t="shared" si="69"/>
        <v>2023-2</v>
      </c>
      <c r="J576" s="5">
        <v>80</v>
      </c>
      <c r="K576" s="5">
        <v>84.343500708111094</v>
      </c>
      <c r="L576" s="15">
        <v>1.054293758851389</v>
      </c>
      <c r="M576" s="15">
        <v>1.054293758851389</v>
      </c>
      <c r="N576" s="5" t="s">
        <v>23</v>
      </c>
      <c r="O576" s="5" t="s">
        <v>23</v>
      </c>
      <c r="P576" s="5">
        <v>0</v>
      </c>
      <c r="Q576" s="5">
        <v>0</v>
      </c>
      <c r="R576" s="5" t="str">
        <f t="shared" si="66"/>
        <v>150-2023-12-31</v>
      </c>
    </row>
    <row r="577" spans="1:18" hidden="1" x14ac:dyDescent="0.3">
      <c r="A577" s="37">
        <v>157</v>
      </c>
      <c r="B577" s="5" t="s">
        <v>117</v>
      </c>
      <c r="C577" s="5" t="s">
        <v>118</v>
      </c>
      <c r="D577" s="5" t="s">
        <v>65</v>
      </c>
      <c r="E577" s="5" t="s">
        <v>22</v>
      </c>
      <c r="F577" s="6">
        <v>45107</v>
      </c>
      <c r="G577" s="55">
        <f t="shared" si="67"/>
        <v>2023</v>
      </c>
      <c r="H577" s="55" t="str">
        <f t="shared" si="68"/>
        <v>Junio</v>
      </c>
      <c r="I577" s="90" t="str">
        <f t="shared" si="69"/>
        <v>2023-1</v>
      </c>
      <c r="J577" s="5">
        <v>3</v>
      </c>
      <c r="K577" s="9">
        <v>4</v>
      </c>
      <c r="L577" s="8">
        <f>IFERROR(K577/J577,"")</f>
        <v>1.3333333333333333</v>
      </c>
      <c r="M577" s="15">
        <f>IFERROR(IF((K577/J577)&gt;K577/J577,1.3,K577/J577),"")</f>
        <v>1.3333333333333333</v>
      </c>
      <c r="N577" s="5" t="s">
        <v>119</v>
      </c>
      <c r="O577" s="5" t="s">
        <v>119</v>
      </c>
      <c r="P577" s="16">
        <v>0</v>
      </c>
      <c r="Q577" s="16">
        <v>0</v>
      </c>
      <c r="R577" s="5" t="str">
        <f t="shared" si="66"/>
        <v>157-2023-06-30</v>
      </c>
    </row>
    <row r="578" spans="1:18" hidden="1" x14ac:dyDescent="0.3">
      <c r="A578" s="37">
        <v>157</v>
      </c>
      <c r="B578" s="5" t="s">
        <v>117</v>
      </c>
      <c r="C578" s="5" t="s">
        <v>118</v>
      </c>
      <c r="D578" s="5" t="s">
        <v>65</v>
      </c>
      <c r="E578" s="5" t="s">
        <v>22</v>
      </c>
      <c r="F578" s="6">
        <v>45291</v>
      </c>
      <c r="G578" s="55">
        <f t="shared" si="67"/>
        <v>2023</v>
      </c>
      <c r="H578" s="55" t="str">
        <f t="shared" si="68"/>
        <v>Diciembre</v>
      </c>
      <c r="I578" s="90" t="str">
        <f t="shared" si="69"/>
        <v>2023-2</v>
      </c>
      <c r="J578" s="5">
        <v>3</v>
      </c>
      <c r="K578" s="9">
        <v>7</v>
      </c>
      <c r="L578" s="8">
        <f>IFERROR(K578/J578,"")</f>
        <v>2.3333333333333335</v>
      </c>
      <c r="M578" s="15">
        <f>IFERROR(IF((K578/J578)&gt;K578/J578,1.3,K578/J578),"")</f>
        <v>2.3333333333333335</v>
      </c>
      <c r="N578" s="5" t="s">
        <v>119</v>
      </c>
      <c r="O578" s="5" t="s">
        <v>119</v>
      </c>
      <c r="P578" s="16">
        <v>0</v>
      </c>
      <c r="Q578" s="16">
        <v>0</v>
      </c>
      <c r="R578" s="5" t="str">
        <f t="shared" ref="R578:R644" si="73">A578&amp;"-"&amp;YEAR(F578)&amp;"-"&amp;IF(LEN(MONTH(F578))=1,"0"&amp;MONTH(F578),MONTH(F578))&amp;"-"&amp;DAY(F578)</f>
        <v>157-2023-12-31</v>
      </c>
    </row>
    <row r="579" spans="1:18" hidden="1" x14ac:dyDescent="0.3">
      <c r="A579" s="25">
        <v>157</v>
      </c>
      <c r="B579" s="5" t="s">
        <v>117</v>
      </c>
      <c r="C579" s="5" t="s">
        <v>118</v>
      </c>
      <c r="D579" s="5" t="s">
        <v>65</v>
      </c>
      <c r="E579" s="5" t="s">
        <v>22</v>
      </c>
      <c r="F579" s="6">
        <v>45657</v>
      </c>
      <c r="G579" s="55">
        <f t="shared" ref="G579:G642" si="74">YEAR(F579)</f>
        <v>2024</v>
      </c>
      <c r="H579" s="55" t="str">
        <f t="shared" ref="H579:H642" si="75">PROPER(TEXT(F579,"mmmm"))</f>
        <v>Diciembre</v>
      </c>
      <c r="I579" s="90" t="str">
        <f t="shared" ref="I579:I642" si="76">IF(OR(H579="Enero",H579="Febrero",H579="Marzo",H579="Abril",H579="Mayo",H579="Junio"),G579&amp;"-1",IF(OR(H579="Julio",H579="Agosto",H579="Septiembre",H579="Octubre",H579="Noviembre",H579="Diciembre"),G579&amp;"-2"))</f>
        <v>2024-2</v>
      </c>
      <c r="J579" s="5">
        <v>100</v>
      </c>
      <c r="K579" s="10">
        <v>125</v>
      </c>
      <c r="L579" s="15">
        <f>IFERROR(IF((K579/J579)&gt;1.3,1.3,K579/J579),"")</f>
        <v>1.25</v>
      </c>
      <c r="M579" s="15">
        <f>IFERROR(IF((K579/J579)&gt;K579/J579,1.3,K579/J579),"")</f>
        <v>1.25</v>
      </c>
      <c r="N579" s="5"/>
      <c r="O579" s="5"/>
      <c r="P579" s="16">
        <v>0</v>
      </c>
      <c r="Q579" s="16">
        <v>0</v>
      </c>
      <c r="R579" s="5" t="str">
        <f t="shared" si="73"/>
        <v>157-2024-12-31</v>
      </c>
    </row>
    <row r="580" spans="1:18" hidden="1" x14ac:dyDescent="0.3">
      <c r="A580" s="25">
        <v>159</v>
      </c>
      <c r="B580" s="5" t="s">
        <v>85</v>
      </c>
      <c r="C580" s="5" t="s">
        <v>118</v>
      </c>
      <c r="D580" s="5" t="s">
        <v>47</v>
      </c>
      <c r="E580" s="5" t="s">
        <v>22</v>
      </c>
      <c r="F580" s="17">
        <v>45107</v>
      </c>
      <c r="G580" s="55">
        <f t="shared" si="74"/>
        <v>2023</v>
      </c>
      <c r="H580" s="55" t="str">
        <f t="shared" si="75"/>
        <v>Junio</v>
      </c>
      <c r="I580" s="90" t="str">
        <f t="shared" si="76"/>
        <v>2023-1</v>
      </c>
      <c r="J580" s="5">
        <v>80</v>
      </c>
      <c r="K580" s="9">
        <v>96</v>
      </c>
      <c r="L580" s="8">
        <f>IFERROR(K580/J580,"")</f>
        <v>1.2</v>
      </c>
      <c r="M580" s="15">
        <f>IFERROR(IF((K580/J580)&gt;K580/J580,1.3,K580/J580),"")</f>
        <v>1.2</v>
      </c>
      <c r="N580" s="5" t="s">
        <v>23</v>
      </c>
      <c r="O580" s="5" t="s">
        <v>23</v>
      </c>
      <c r="P580" s="16">
        <v>0</v>
      </c>
      <c r="Q580" s="16">
        <v>0</v>
      </c>
      <c r="R580" s="5" t="str">
        <f t="shared" si="73"/>
        <v>159-2023-06-30</v>
      </c>
    </row>
    <row r="581" spans="1:18" hidden="1" x14ac:dyDescent="0.3">
      <c r="A581" s="37">
        <v>159</v>
      </c>
      <c r="B581" s="5" t="s">
        <v>85</v>
      </c>
      <c r="C581" s="5" t="s">
        <v>118</v>
      </c>
      <c r="D581" s="5" t="s">
        <v>47</v>
      </c>
      <c r="E581" s="5" t="s">
        <v>22</v>
      </c>
      <c r="F581" s="6">
        <v>45291</v>
      </c>
      <c r="G581" s="55">
        <f t="shared" si="74"/>
        <v>2023</v>
      </c>
      <c r="H581" s="55" t="str">
        <f t="shared" si="75"/>
        <v>Diciembre</v>
      </c>
      <c r="I581" s="90" t="str">
        <f t="shared" si="76"/>
        <v>2023-2</v>
      </c>
      <c r="J581" s="5">
        <v>80</v>
      </c>
      <c r="K581" s="9">
        <v>100</v>
      </c>
      <c r="L581" s="8">
        <f>IFERROR(K581/J581,"")</f>
        <v>1.25</v>
      </c>
      <c r="M581" s="15">
        <f>IFERROR(IF((K581/J581)&gt;K581/J581,1.3,K581/J581),"")</f>
        <v>1.25</v>
      </c>
      <c r="N581" s="5" t="s">
        <v>23</v>
      </c>
      <c r="O581" s="5" t="s">
        <v>23</v>
      </c>
      <c r="P581" s="16">
        <v>0</v>
      </c>
      <c r="Q581" s="16">
        <v>0</v>
      </c>
      <c r="R581" s="5" t="str">
        <f t="shared" si="73"/>
        <v>159-2023-12-31</v>
      </c>
    </row>
    <row r="582" spans="1:18" hidden="1" x14ac:dyDescent="0.3">
      <c r="A582" s="5">
        <v>159</v>
      </c>
      <c r="B582" s="5" t="s">
        <v>85</v>
      </c>
      <c r="C582" s="5" t="s">
        <v>118</v>
      </c>
      <c r="D582" s="5" t="s">
        <v>47</v>
      </c>
      <c r="E582" s="5" t="s">
        <v>22</v>
      </c>
      <c r="F582" s="6">
        <v>45473</v>
      </c>
      <c r="G582" s="55">
        <f t="shared" si="74"/>
        <v>2024</v>
      </c>
      <c r="H582" s="55" t="str">
        <f t="shared" si="75"/>
        <v>Junio</v>
      </c>
      <c r="I582" s="90" t="str">
        <f t="shared" si="76"/>
        <v>2024-1</v>
      </c>
      <c r="J582" s="5">
        <v>80</v>
      </c>
      <c r="K582" s="5">
        <v>95</v>
      </c>
      <c r="L582" s="15">
        <v>1.1875</v>
      </c>
      <c r="M582" s="15">
        <v>1.1875</v>
      </c>
      <c r="N582" s="5" t="s">
        <v>23</v>
      </c>
      <c r="O582" s="5" t="s">
        <v>23</v>
      </c>
      <c r="P582" s="5">
        <v>0</v>
      </c>
      <c r="Q582" s="5">
        <v>0</v>
      </c>
      <c r="R582" s="5" t="str">
        <f t="shared" si="73"/>
        <v>159-2024-06-30</v>
      </c>
    </row>
    <row r="583" spans="1:18" hidden="1" x14ac:dyDescent="0.3">
      <c r="A583" s="25">
        <v>159</v>
      </c>
      <c r="B583" s="5" t="s">
        <v>85</v>
      </c>
      <c r="C583" s="5" t="s">
        <v>118</v>
      </c>
      <c r="D583" s="5" t="s">
        <v>47</v>
      </c>
      <c r="E583" s="5" t="s">
        <v>22</v>
      </c>
      <c r="F583" s="6">
        <v>45657</v>
      </c>
      <c r="G583" s="55">
        <f t="shared" si="74"/>
        <v>2024</v>
      </c>
      <c r="H583" s="55" t="str">
        <f t="shared" si="75"/>
        <v>Diciembre</v>
      </c>
      <c r="I583" s="90" t="str">
        <f t="shared" si="76"/>
        <v>2024-2</v>
      </c>
      <c r="J583" s="5">
        <v>80</v>
      </c>
      <c r="K583" s="10">
        <v>97.8</v>
      </c>
      <c r="L583" s="15">
        <f>IFERROR(IF((K583/J583)&gt;1.3,1.3,K583/J583),"")</f>
        <v>1.2224999999999999</v>
      </c>
      <c r="M583" s="15">
        <f>IFERROR(IF((K583/J583)&gt;K583/J583,1.3,K583/J583),"")</f>
        <v>1.2224999999999999</v>
      </c>
      <c r="N583" s="5" t="s">
        <v>23</v>
      </c>
      <c r="O583" s="5" t="s">
        <v>23</v>
      </c>
      <c r="P583" s="16">
        <v>0</v>
      </c>
      <c r="Q583" s="16">
        <v>0</v>
      </c>
      <c r="R583" s="5" t="str">
        <f t="shared" si="73"/>
        <v>159-2024-12-31</v>
      </c>
    </row>
    <row r="584" spans="1:18" hidden="1" x14ac:dyDescent="0.3">
      <c r="A584" s="25">
        <v>167</v>
      </c>
      <c r="B584" s="5" t="s">
        <v>120</v>
      </c>
      <c r="C584" s="5" t="s">
        <v>25</v>
      </c>
      <c r="D584" s="5" t="s">
        <v>47</v>
      </c>
      <c r="E584" s="5" t="s">
        <v>22</v>
      </c>
      <c r="F584" s="17">
        <v>45107</v>
      </c>
      <c r="G584" s="55">
        <f t="shared" si="74"/>
        <v>2023</v>
      </c>
      <c r="H584" s="55" t="str">
        <f t="shared" si="75"/>
        <v>Junio</v>
      </c>
      <c r="I584" s="90" t="str">
        <f t="shared" si="76"/>
        <v>2023-1</v>
      </c>
      <c r="J584" s="5">
        <v>80</v>
      </c>
      <c r="K584" s="9">
        <v>97.7</v>
      </c>
      <c r="L584" s="8">
        <f>IFERROR(K584/J584,"")</f>
        <v>1.2212499999999999</v>
      </c>
      <c r="M584" s="15">
        <f>IFERROR(IF((K584/J584)&gt;K584/J584,1.3,K584/J584),"")</f>
        <v>1.2212499999999999</v>
      </c>
      <c r="N584" s="5" t="s">
        <v>23</v>
      </c>
      <c r="O584" s="5" t="s">
        <v>23</v>
      </c>
      <c r="P584" s="16">
        <v>0</v>
      </c>
      <c r="Q584" s="16">
        <v>1</v>
      </c>
      <c r="R584" s="5" t="str">
        <f t="shared" si="73"/>
        <v>167-2023-06-30</v>
      </c>
    </row>
    <row r="585" spans="1:18" hidden="1" x14ac:dyDescent="0.3">
      <c r="A585" s="37">
        <v>167</v>
      </c>
      <c r="B585" s="5" t="s">
        <v>120</v>
      </c>
      <c r="C585" s="5" t="s">
        <v>25</v>
      </c>
      <c r="D585" s="5" t="s">
        <v>47</v>
      </c>
      <c r="E585" s="5" t="s">
        <v>22</v>
      </c>
      <c r="F585" s="6">
        <v>45291</v>
      </c>
      <c r="G585" s="55">
        <f t="shared" si="74"/>
        <v>2023</v>
      </c>
      <c r="H585" s="55" t="str">
        <f t="shared" si="75"/>
        <v>Diciembre</v>
      </c>
      <c r="I585" s="90" t="str">
        <f t="shared" si="76"/>
        <v>2023-2</v>
      </c>
      <c r="J585" s="5">
        <v>80</v>
      </c>
      <c r="K585" s="9">
        <v>96.15</v>
      </c>
      <c r="L585" s="8">
        <f>IFERROR(K585/J585,"")</f>
        <v>1.201875</v>
      </c>
      <c r="M585" s="15">
        <f>IFERROR(IF((K585/J585)&gt;K585/J585,1.3,K585/J585),"")</f>
        <v>1.201875</v>
      </c>
      <c r="N585" s="5" t="s">
        <v>23</v>
      </c>
      <c r="O585" s="5" t="s">
        <v>23</v>
      </c>
      <c r="P585" s="16">
        <v>0</v>
      </c>
      <c r="Q585" s="16">
        <v>1</v>
      </c>
      <c r="R585" s="5" t="str">
        <f t="shared" si="73"/>
        <v>167-2023-12-31</v>
      </c>
    </row>
    <row r="586" spans="1:18" hidden="1" x14ac:dyDescent="0.3">
      <c r="A586" s="5">
        <v>167</v>
      </c>
      <c r="B586" s="5" t="s">
        <v>120</v>
      </c>
      <c r="C586" s="5" t="s">
        <v>25</v>
      </c>
      <c r="D586" s="5" t="s">
        <v>47</v>
      </c>
      <c r="E586" s="5" t="s">
        <v>22</v>
      </c>
      <c r="F586" s="6">
        <v>45473</v>
      </c>
      <c r="G586" s="55">
        <f t="shared" si="74"/>
        <v>2024</v>
      </c>
      <c r="H586" s="55" t="str">
        <f t="shared" si="75"/>
        <v>Junio</v>
      </c>
      <c r="I586" s="90" t="str">
        <f t="shared" si="76"/>
        <v>2024-1</v>
      </c>
      <c r="J586" s="5">
        <v>80</v>
      </c>
      <c r="K586" s="5">
        <v>96.86</v>
      </c>
      <c r="L586" s="15">
        <v>1.21075</v>
      </c>
      <c r="M586" s="15">
        <v>1.21075</v>
      </c>
      <c r="N586" s="5" t="s">
        <v>23</v>
      </c>
      <c r="O586" s="5" t="s">
        <v>23</v>
      </c>
      <c r="P586" s="5">
        <v>0</v>
      </c>
      <c r="Q586" s="5">
        <v>1</v>
      </c>
      <c r="R586" s="5" t="str">
        <f t="shared" si="73"/>
        <v>167-2024-06-30</v>
      </c>
    </row>
    <row r="587" spans="1:18" hidden="1" x14ac:dyDescent="0.3">
      <c r="A587" s="25">
        <v>167</v>
      </c>
      <c r="B587" s="5" t="s">
        <v>120</v>
      </c>
      <c r="C587" s="5" t="s">
        <v>25</v>
      </c>
      <c r="D587" s="5" t="s">
        <v>47</v>
      </c>
      <c r="E587" s="5" t="s">
        <v>22</v>
      </c>
      <c r="F587" s="6">
        <v>45657</v>
      </c>
      <c r="G587" s="55">
        <f t="shared" si="74"/>
        <v>2024</v>
      </c>
      <c r="H587" s="55" t="str">
        <f t="shared" si="75"/>
        <v>Diciembre</v>
      </c>
      <c r="I587" s="90" t="str">
        <f t="shared" si="76"/>
        <v>2024-2</v>
      </c>
      <c r="J587" s="5">
        <v>85</v>
      </c>
      <c r="K587" s="10">
        <v>96.8</v>
      </c>
      <c r="L587" s="15">
        <f>IFERROR(IF((K587/J587)&gt;1.3,1.3,K587/J587),"")</f>
        <v>1.1388235294117646</v>
      </c>
      <c r="M587" s="15">
        <f>IFERROR(IF((K587/J587)&gt;K587/J587,1.3,K587/J587),"")</f>
        <v>1.1388235294117646</v>
      </c>
      <c r="N587" s="5" t="s">
        <v>23</v>
      </c>
      <c r="O587" s="5" t="s">
        <v>23</v>
      </c>
      <c r="P587" s="16">
        <v>0</v>
      </c>
      <c r="Q587" s="16">
        <v>1</v>
      </c>
      <c r="R587" s="5" t="str">
        <f t="shared" si="73"/>
        <v>167-2024-12-31</v>
      </c>
    </row>
    <row r="588" spans="1:18" hidden="1" x14ac:dyDescent="0.3">
      <c r="A588" s="25">
        <v>171</v>
      </c>
      <c r="B588" s="5" t="s">
        <v>121</v>
      </c>
      <c r="C588" s="5" t="s">
        <v>93</v>
      </c>
      <c r="D588" s="5" t="s">
        <v>61</v>
      </c>
      <c r="E588" s="5" t="s">
        <v>54</v>
      </c>
      <c r="F588" s="17">
        <v>44985</v>
      </c>
      <c r="G588" s="55">
        <f t="shared" si="74"/>
        <v>2023</v>
      </c>
      <c r="H588" s="55" t="str">
        <f t="shared" si="75"/>
        <v>Febrero</v>
      </c>
      <c r="I588" s="90" t="str">
        <f t="shared" si="76"/>
        <v>2023-1</v>
      </c>
      <c r="J588" s="5">
        <v>15</v>
      </c>
      <c r="K588" s="9">
        <v>3.5</v>
      </c>
      <c r="L588" s="26">
        <f>IF(IFERROR(J588/K588,"")&gt;130%,130%,J588/K588)</f>
        <v>1.3</v>
      </c>
      <c r="M588" s="8">
        <f>IFERROR(J588/K588,"")</f>
        <v>4.2857142857142856</v>
      </c>
      <c r="N588" s="5" t="s">
        <v>23</v>
      </c>
      <c r="O588" s="5" t="s">
        <v>23</v>
      </c>
      <c r="P588" s="16">
        <v>1</v>
      </c>
      <c r="Q588" s="16">
        <v>1</v>
      </c>
      <c r="R588" s="5" t="str">
        <f t="shared" si="73"/>
        <v>171-2023-02-28</v>
      </c>
    </row>
    <row r="589" spans="1:18" hidden="1" x14ac:dyDescent="0.3">
      <c r="A589" s="25">
        <v>171</v>
      </c>
      <c r="B589" s="5" t="s">
        <v>121</v>
      </c>
      <c r="C589" s="5" t="s">
        <v>93</v>
      </c>
      <c r="D589" s="5" t="s">
        <v>61</v>
      </c>
      <c r="E589" s="5" t="s">
        <v>54</v>
      </c>
      <c r="F589" s="6">
        <v>45046</v>
      </c>
      <c r="G589" s="55">
        <f t="shared" si="74"/>
        <v>2023</v>
      </c>
      <c r="H589" s="55" t="str">
        <f t="shared" si="75"/>
        <v>Abril</v>
      </c>
      <c r="I589" s="90" t="str">
        <f t="shared" si="76"/>
        <v>2023-1</v>
      </c>
      <c r="J589" s="5">
        <v>15</v>
      </c>
      <c r="K589" s="9">
        <v>10.119999999999999</v>
      </c>
      <c r="L589" s="26">
        <f>IF(IFERROR(J589/K589,"")&gt;130%,130%,J589/K589)</f>
        <v>1.3</v>
      </c>
      <c r="M589" s="8">
        <f>IFERROR(J589/K589,"")</f>
        <v>1.482213438735178</v>
      </c>
      <c r="N589" s="5" t="s">
        <v>23</v>
      </c>
      <c r="O589" s="5" t="s">
        <v>23</v>
      </c>
      <c r="P589" s="16">
        <v>0</v>
      </c>
      <c r="Q589" s="16">
        <v>0</v>
      </c>
      <c r="R589" s="5" t="str">
        <f t="shared" si="73"/>
        <v>171-2023-04-30</v>
      </c>
    </row>
    <row r="590" spans="1:18" hidden="1" x14ac:dyDescent="0.3">
      <c r="A590" s="25">
        <v>171</v>
      </c>
      <c r="B590" s="5" t="s">
        <v>121</v>
      </c>
      <c r="C590" s="5" t="s">
        <v>93</v>
      </c>
      <c r="D590" s="5" t="s">
        <v>61</v>
      </c>
      <c r="E590" s="5" t="s">
        <v>54</v>
      </c>
      <c r="F590" s="6">
        <v>45107</v>
      </c>
      <c r="G590" s="55">
        <f t="shared" si="74"/>
        <v>2023</v>
      </c>
      <c r="H590" s="55" t="str">
        <f t="shared" si="75"/>
        <v>Junio</v>
      </c>
      <c r="I590" s="90" t="str">
        <f t="shared" si="76"/>
        <v>2023-1</v>
      </c>
      <c r="J590" s="5">
        <v>15</v>
      </c>
      <c r="K590" s="9">
        <v>5</v>
      </c>
      <c r="L590" s="26">
        <f>IF(IFERROR(J590/K590,"")&gt;130%,130%,J590/K590)</f>
        <v>1.3</v>
      </c>
      <c r="M590" s="8">
        <f>IFERROR(J590/K590,"")</f>
        <v>3</v>
      </c>
      <c r="N590" s="5" t="s">
        <v>23</v>
      </c>
      <c r="O590" s="5" t="s">
        <v>23</v>
      </c>
      <c r="P590" s="16">
        <v>0</v>
      </c>
      <c r="Q590" s="16">
        <v>0</v>
      </c>
      <c r="R590" s="5" t="str">
        <f t="shared" si="73"/>
        <v>171-2023-06-30</v>
      </c>
    </row>
    <row r="591" spans="1:18" hidden="1" x14ac:dyDescent="0.3">
      <c r="A591" s="25">
        <v>172</v>
      </c>
      <c r="B591" s="5" t="s">
        <v>122</v>
      </c>
      <c r="C591" s="5" t="s">
        <v>93</v>
      </c>
      <c r="D591" s="5" t="s">
        <v>21</v>
      </c>
      <c r="E591" s="5" t="s">
        <v>22</v>
      </c>
      <c r="F591" s="6">
        <v>45016</v>
      </c>
      <c r="G591" s="55">
        <f t="shared" si="74"/>
        <v>2023</v>
      </c>
      <c r="H591" s="55" t="str">
        <f t="shared" si="75"/>
        <v>Marzo</v>
      </c>
      <c r="I591" s="90" t="str">
        <f t="shared" si="76"/>
        <v>2023-1</v>
      </c>
      <c r="J591" s="5">
        <v>95</v>
      </c>
      <c r="K591" s="72">
        <v>100</v>
      </c>
      <c r="L591" s="8">
        <f t="shared" ref="L591:L622" si="77">IFERROR(K591/J591,"")</f>
        <v>1.0526315789473684</v>
      </c>
      <c r="M591" s="15">
        <f t="shared" ref="M591:M630" si="78">IFERROR(IF((K591/J591)&gt;K591/J591,1.3,K591/J591),"")</f>
        <v>1.0526315789473684</v>
      </c>
      <c r="N591" s="5" t="s">
        <v>23</v>
      </c>
      <c r="O591" s="5" t="s">
        <v>23</v>
      </c>
      <c r="P591" s="16">
        <v>0</v>
      </c>
      <c r="Q591" s="16">
        <v>0</v>
      </c>
      <c r="R591" s="5" t="str">
        <f t="shared" si="73"/>
        <v>172-2023-03-31</v>
      </c>
    </row>
    <row r="592" spans="1:18" hidden="1" x14ac:dyDescent="0.3">
      <c r="A592" s="25">
        <v>172</v>
      </c>
      <c r="B592" s="5" t="s">
        <v>122</v>
      </c>
      <c r="C592" s="5" t="s">
        <v>93</v>
      </c>
      <c r="D592" s="5" t="s">
        <v>21</v>
      </c>
      <c r="E592" s="5" t="s">
        <v>22</v>
      </c>
      <c r="F592" s="6">
        <v>45046</v>
      </c>
      <c r="G592" s="55">
        <f t="shared" si="74"/>
        <v>2023</v>
      </c>
      <c r="H592" s="55" t="str">
        <f t="shared" si="75"/>
        <v>Abril</v>
      </c>
      <c r="I592" s="90" t="str">
        <f t="shared" si="76"/>
        <v>2023-1</v>
      </c>
      <c r="J592" s="5">
        <v>95</v>
      </c>
      <c r="K592" s="72">
        <v>87.71</v>
      </c>
      <c r="L592" s="8">
        <f t="shared" si="77"/>
        <v>0.92326315789473679</v>
      </c>
      <c r="M592" s="15">
        <f t="shared" si="78"/>
        <v>0.92326315789473679</v>
      </c>
      <c r="N592" s="5" t="s">
        <v>23</v>
      </c>
      <c r="O592" s="5" t="s">
        <v>23</v>
      </c>
      <c r="P592" s="16">
        <v>0</v>
      </c>
      <c r="Q592" s="16">
        <v>0</v>
      </c>
      <c r="R592" s="5" t="str">
        <f t="shared" si="73"/>
        <v>172-2023-04-30</v>
      </c>
    </row>
    <row r="593" spans="1:18" hidden="1" x14ac:dyDescent="0.3">
      <c r="A593" s="25">
        <v>172</v>
      </c>
      <c r="B593" s="5" t="s">
        <v>122</v>
      </c>
      <c r="C593" s="5" t="s">
        <v>93</v>
      </c>
      <c r="D593" s="5" t="s">
        <v>21</v>
      </c>
      <c r="E593" s="5" t="s">
        <v>22</v>
      </c>
      <c r="F593" s="6">
        <v>45077</v>
      </c>
      <c r="G593" s="55">
        <f t="shared" si="74"/>
        <v>2023</v>
      </c>
      <c r="H593" s="55" t="str">
        <f t="shared" si="75"/>
        <v>Mayo</v>
      </c>
      <c r="I593" s="90" t="str">
        <f t="shared" si="76"/>
        <v>2023-1</v>
      </c>
      <c r="J593" s="5">
        <v>95</v>
      </c>
      <c r="K593" s="72">
        <v>93.33</v>
      </c>
      <c r="L593" s="8">
        <f t="shared" si="77"/>
        <v>0.98242105263157897</v>
      </c>
      <c r="M593" s="15">
        <f t="shared" si="78"/>
        <v>0.98242105263157897</v>
      </c>
      <c r="N593" s="5" t="s">
        <v>23</v>
      </c>
      <c r="O593" s="5" t="s">
        <v>23</v>
      </c>
      <c r="P593" s="16">
        <v>0</v>
      </c>
      <c r="Q593" s="16">
        <v>0</v>
      </c>
      <c r="R593" s="5" t="str">
        <f t="shared" si="73"/>
        <v>172-2023-05-31</v>
      </c>
    </row>
    <row r="594" spans="1:18" hidden="1" x14ac:dyDescent="0.3">
      <c r="A594" s="25">
        <v>172</v>
      </c>
      <c r="B594" s="5" t="s">
        <v>122</v>
      </c>
      <c r="C594" s="5" t="s">
        <v>93</v>
      </c>
      <c r="D594" s="5" t="s">
        <v>21</v>
      </c>
      <c r="E594" s="5" t="s">
        <v>22</v>
      </c>
      <c r="F594" s="6">
        <v>45107</v>
      </c>
      <c r="G594" s="55">
        <f t="shared" si="74"/>
        <v>2023</v>
      </c>
      <c r="H594" s="55" t="str">
        <f t="shared" si="75"/>
        <v>Junio</v>
      </c>
      <c r="I594" s="90" t="str">
        <f t="shared" si="76"/>
        <v>2023-1</v>
      </c>
      <c r="J594" s="5">
        <v>95</v>
      </c>
      <c r="K594" s="72">
        <v>91.67</v>
      </c>
      <c r="L594" s="8">
        <f t="shared" si="77"/>
        <v>0.96494736842105266</v>
      </c>
      <c r="M594" s="15">
        <f t="shared" si="78"/>
        <v>0.96494736842105266</v>
      </c>
      <c r="N594" s="5" t="s">
        <v>23</v>
      </c>
      <c r="O594" s="5" t="s">
        <v>23</v>
      </c>
      <c r="P594" s="16">
        <v>0</v>
      </c>
      <c r="Q594" s="16">
        <v>0</v>
      </c>
      <c r="R594" s="5" t="str">
        <f t="shared" si="73"/>
        <v>172-2023-06-30</v>
      </c>
    </row>
    <row r="595" spans="1:18" hidden="1" x14ac:dyDescent="0.3">
      <c r="A595" s="25">
        <v>172</v>
      </c>
      <c r="B595" s="5" t="s">
        <v>122</v>
      </c>
      <c r="C595" s="5" t="s">
        <v>93</v>
      </c>
      <c r="D595" s="5" t="s">
        <v>21</v>
      </c>
      <c r="E595" s="5" t="s">
        <v>22</v>
      </c>
      <c r="F595" s="6">
        <v>45138</v>
      </c>
      <c r="G595" s="55">
        <f t="shared" si="74"/>
        <v>2023</v>
      </c>
      <c r="H595" s="55" t="str">
        <f t="shared" si="75"/>
        <v>Julio</v>
      </c>
      <c r="I595" s="90" t="str">
        <f t="shared" si="76"/>
        <v>2023-2</v>
      </c>
      <c r="J595" s="5">
        <v>95</v>
      </c>
      <c r="K595" s="72">
        <v>95</v>
      </c>
      <c r="L595" s="8">
        <f t="shared" si="77"/>
        <v>1</v>
      </c>
      <c r="M595" s="15">
        <f t="shared" si="78"/>
        <v>1</v>
      </c>
      <c r="N595" s="5" t="s">
        <v>23</v>
      </c>
      <c r="O595" s="5" t="s">
        <v>23</v>
      </c>
      <c r="P595" s="16">
        <v>0</v>
      </c>
      <c r="Q595" s="16">
        <v>0</v>
      </c>
      <c r="R595" s="5" t="str">
        <f t="shared" si="73"/>
        <v>172-2023-07-31</v>
      </c>
    </row>
    <row r="596" spans="1:18" hidden="1" x14ac:dyDescent="0.3">
      <c r="A596" s="25">
        <v>172</v>
      </c>
      <c r="B596" s="5" t="s">
        <v>122</v>
      </c>
      <c r="C596" s="5" t="s">
        <v>93</v>
      </c>
      <c r="D596" s="5" t="s">
        <v>21</v>
      </c>
      <c r="E596" s="5" t="s">
        <v>22</v>
      </c>
      <c r="F596" s="6">
        <v>45169</v>
      </c>
      <c r="G596" s="55">
        <f t="shared" si="74"/>
        <v>2023</v>
      </c>
      <c r="H596" s="55" t="str">
        <f t="shared" si="75"/>
        <v>Agosto</v>
      </c>
      <c r="I596" s="90" t="str">
        <f t="shared" si="76"/>
        <v>2023-2</v>
      </c>
      <c r="J596" s="5">
        <v>95</v>
      </c>
      <c r="K596" s="72">
        <v>91.67</v>
      </c>
      <c r="L596" s="8">
        <f t="shared" si="77"/>
        <v>0.96494736842105266</v>
      </c>
      <c r="M596" s="15">
        <f t="shared" si="78"/>
        <v>0.96494736842105266</v>
      </c>
      <c r="N596" s="5" t="s">
        <v>23</v>
      </c>
      <c r="O596" s="5" t="s">
        <v>23</v>
      </c>
      <c r="P596" s="16">
        <v>0</v>
      </c>
      <c r="Q596" s="16">
        <v>0</v>
      </c>
      <c r="R596" s="5" t="str">
        <f t="shared" si="73"/>
        <v>172-2023-08-31</v>
      </c>
    </row>
    <row r="597" spans="1:18" hidden="1" x14ac:dyDescent="0.3">
      <c r="A597" s="25">
        <v>172</v>
      </c>
      <c r="B597" s="5" t="s">
        <v>122</v>
      </c>
      <c r="C597" s="5" t="s">
        <v>93</v>
      </c>
      <c r="D597" s="5" t="s">
        <v>21</v>
      </c>
      <c r="E597" s="5" t="s">
        <v>22</v>
      </c>
      <c r="F597" s="6">
        <v>45199</v>
      </c>
      <c r="G597" s="55">
        <f t="shared" si="74"/>
        <v>2023</v>
      </c>
      <c r="H597" s="55" t="str">
        <f t="shared" si="75"/>
        <v>Septiembre</v>
      </c>
      <c r="I597" s="90" t="str">
        <f t="shared" si="76"/>
        <v>2023-2</v>
      </c>
      <c r="J597" s="5">
        <v>95</v>
      </c>
      <c r="K597" s="72">
        <v>96.67</v>
      </c>
      <c r="L597" s="8">
        <f t="shared" si="77"/>
        <v>1.0175789473684211</v>
      </c>
      <c r="M597" s="15">
        <f t="shared" si="78"/>
        <v>1.0175789473684211</v>
      </c>
      <c r="N597" s="5" t="s">
        <v>23</v>
      </c>
      <c r="O597" s="5" t="s">
        <v>23</v>
      </c>
      <c r="P597" s="16">
        <v>0</v>
      </c>
      <c r="Q597" s="16">
        <v>0</v>
      </c>
      <c r="R597" s="5" t="str">
        <f t="shared" si="73"/>
        <v>172-2023-09-30</v>
      </c>
    </row>
    <row r="598" spans="1:18" hidden="1" x14ac:dyDescent="0.3">
      <c r="A598" s="37">
        <v>172</v>
      </c>
      <c r="B598" s="5" t="s">
        <v>122</v>
      </c>
      <c r="C598" s="5" t="s">
        <v>93</v>
      </c>
      <c r="D598" s="5" t="s">
        <v>21</v>
      </c>
      <c r="E598" s="5" t="s">
        <v>22</v>
      </c>
      <c r="F598" s="6">
        <v>45230</v>
      </c>
      <c r="G598" s="55">
        <f t="shared" si="74"/>
        <v>2023</v>
      </c>
      <c r="H598" s="55" t="str">
        <f t="shared" si="75"/>
        <v>Octubre</v>
      </c>
      <c r="I598" s="90" t="str">
        <f t="shared" si="76"/>
        <v>2023-2</v>
      </c>
      <c r="J598" s="5">
        <v>95</v>
      </c>
      <c r="K598" s="72">
        <v>93.18</v>
      </c>
      <c r="L598" s="8">
        <f t="shared" si="77"/>
        <v>0.98084210526315796</v>
      </c>
      <c r="M598" s="15">
        <f t="shared" si="78"/>
        <v>0.98084210526315796</v>
      </c>
      <c r="N598" s="5" t="s">
        <v>23</v>
      </c>
      <c r="O598" s="5" t="s">
        <v>23</v>
      </c>
      <c r="P598" s="16">
        <v>0</v>
      </c>
      <c r="Q598" s="16">
        <v>0</v>
      </c>
      <c r="R598" s="5" t="str">
        <f t="shared" si="73"/>
        <v>172-2023-10-31</v>
      </c>
    </row>
    <row r="599" spans="1:18" hidden="1" x14ac:dyDescent="0.3">
      <c r="A599" s="37">
        <v>172</v>
      </c>
      <c r="B599" s="5" t="s">
        <v>122</v>
      </c>
      <c r="C599" s="5" t="s">
        <v>93</v>
      </c>
      <c r="D599" s="5" t="s">
        <v>21</v>
      </c>
      <c r="E599" s="5" t="s">
        <v>22</v>
      </c>
      <c r="F599" s="6">
        <v>45260</v>
      </c>
      <c r="G599" s="55">
        <f t="shared" si="74"/>
        <v>2023</v>
      </c>
      <c r="H599" s="55" t="str">
        <f t="shared" si="75"/>
        <v>Noviembre</v>
      </c>
      <c r="I599" s="90" t="str">
        <f t="shared" si="76"/>
        <v>2023-2</v>
      </c>
      <c r="J599" s="5">
        <v>95</v>
      </c>
      <c r="K599" s="72">
        <v>97.92</v>
      </c>
      <c r="L599" s="8">
        <f t="shared" si="77"/>
        <v>1.0307368421052632</v>
      </c>
      <c r="M599" s="15">
        <f t="shared" si="78"/>
        <v>1.0307368421052632</v>
      </c>
      <c r="N599" s="5" t="s">
        <v>23</v>
      </c>
      <c r="O599" s="5" t="s">
        <v>23</v>
      </c>
      <c r="P599" s="16">
        <v>0</v>
      </c>
      <c r="Q599" s="16">
        <v>0</v>
      </c>
      <c r="R599" s="5" t="str">
        <f t="shared" si="73"/>
        <v>172-2023-11-30</v>
      </c>
    </row>
    <row r="600" spans="1:18" hidden="1" x14ac:dyDescent="0.3">
      <c r="A600" s="37">
        <v>172</v>
      </c>
      <c r="B600" s="5" t="s">
        <v>122</v>
      </c>
      <c r="C600" s="5" t="s">
        <v>93</v>
      </c>
      <c r="D600" s="5" t="s">
        <v>21</v>
      </c>
      <c r="E600" s="5" t="s">
        <v>22</v>
      </c>
      <c r="F600" s="6">
        <v>45291</v>
      </c>
      <c r="G600" s="55">
        <f t="shared" si="74"/>
        <v>2023</v>
      </c>
      <c r="H600" s="55" t="str">
        <f t="shared" si="75"/>
        <v>Diciembre</v>
      </c>
      <c r="I600" s="90" t="str">
        <f t="shared" si="76"/>
        <v>2023-2</v>
      </c>
      <c r="J600" s="5">
        <v>95</v>
      </c>
      <c r="K600" s="72">
        <v>100</v>
      </c>
      <c r="L600" s="8">
        <f t="shared" si="77"/>
        <v>1.0526315789473684</v>
      </c>
      <c r="M600" s="15">
        <f t="shared" si="78"/>
        <v>1.0526315789473684</v>
      </c>
      <c r="N600" s="5" t="s">
        <v>23</v>
      </c>
      <c r="O600" s="5" t="s">
        <v>23</v>
      </c>
      <c r="P600" s="16">
        <v>0</v>
      </c>
      <c r="Q600" s="16">
        <v>0</v>
      </c>
      <c r="R600" s="5" t="str">
        <f t="shared" si="73"/>
        <v>172-2023-12-31</v>
      </c>
    </row>
    <row r="601" spans="1:18" hidden="1" x14ac:dyDescent="0.3">
      <c r="A601" s="25">
        <v>172</v>
      </c>
      <c r="B601" s="5" t="s">
        <v>122</v>
      </c>
      <c r="C601" s="5" t="s">
        <v>93</v>
      </c>
      <c r="D601" s="5" t="s">
        <v>21</v>
      </c>
      <c r="E601" s="5" t="s">
        <v>22</v>
      </c>
      <c r="F601" s="6">
        <v>45412</v>
      </c>
      <c r="G601" s="55">
        <f t="shared" si="74"/>
        <v>2024</v>
      </c>
      <c r="H601" s="55" t="str">
        <f t="shared" si="75"/>
        <v>Abril</v>
      </c>
      <c r="I601" s="90" t="str">
        <f t="shared" si="76"/>
        <v>2024-1</v>
      </c>
      <c r="J601" s="5">
        <v>95</v>
      </c>
      <c r="K601" s="9">
        <v>90</v>
      </c>
      <c r="L601" s="8">
        <f t="shared" si="77"/>
        <v>0.94736842105263153</v>
      </c>
      <c r="M601" s="15">
        <f t="shared" si="78"/>
        <v>0.94736842105263153</v>
      </c>
      <c r="N601" s="5" t="s">
        <v>23</v>
      </c>
      <c r="O601" s="5" t="s">
        <v>23</v>
      </c>
      <c r="P601" s="16">
        <v>0</v>
      </c>
      <c r="Q601" s="16">
        <v>0</v>
      </c>
      <c r="R601" s="5" t="str">
        <f t="shared" si="73"/>
        <v>172-2024-04-30</v>
      </c>
    </row>
    <row r="602" spans="1:18" hidden="1" x14ac:dyDescent="0.3">
      <c r="A602" s="25">
        <v>172</v>
      </c>
      <c r="B602" s="5" t="s">
        <v>122</v>
      </c>
      <c r="C602" s="5" t="s">
        <v>93</v>
      </c>
      <c r="D602" s="5" t="s">
        <v>21</v>
      </c>
      <c r="E602" s="5" t="s">
        <v>22</v>
      </c>
      <c r="F602" s="6">
        <v>45443</v>
      </c>
      <c r="G602" s="55">
        <f t="shared" si="74"/>
        <v>2024</v>
      </c>
      <c r="H602" s="55" t="str">
        <f t="shared" si="75"/>
        <v>Mayo</v>
      </c>
      <c r="I602" s="90" t="str">
        <f t="shared" si="76"/>
        <v>2024-1</v>
      </c>
      <c r="J602" s="5">
        <v>95</v>
      </c>
      <c r="K602" s="9">
        <v>83.33</v>
      </c>
      <c r="L602" s="8">
        <f t="shared" si="77"/>
        <v>0.87715789473684214</v>
      </c>
      <c r="M602" s="15">
        <f t="shared" si="78"/>
        <v>0.87715789473684214</v>
      </c>
      <c r="N602" s="5" t="s">
        <v>23</v>
      </c>
      <c r="O602" s="5" t="s">
        <v>23</v>
      </c>
      <c r="P602" s="16">
        <v>0</v>
      </c>
      <c r="Q602" s="16">
        <v>0</v>
      </c>
      <c r="R602" s="5" t="str">
        <f t="shared" si="73"/>
        <v>172-2024-05-31</v>
      </c>
    </row>
    <row r="603" spans="1:18" hidden="1" x14ac:dyDescent="0.3">
      <c r="A603" s="25">
        <v>172</v>
      </c>
      <c r="B603" s="5" t="s">
        <v>122</v>
      </c>
      <c r="C603" s="5" t="s">
        <v>93</v>
      </c>
      <c r="D603" s="5" t="s">
        <v>21</v>
      </c>
      <c r="E603" s="5" t="s">
        <v>22</v>
      </c>
      <c r="F603" s="6">
        <v>45473</v>
      </c>
      <c r="G603" s="55">
        <f t="shared" si="74"/>
        <v>2024</v>
      </c>
      <c r="H603" s="55" t="str">
        <f t="shared" si="75"/>
        <v>Junio</v>
      </c>
      <c r="I603" s="90" t="str">
        <f t="shared" si="76"/>
        <v>2024-1</v>
      </c>
      <c r="J603" s="5">
        <v>95</v>
      </c>
      <c r="K603" s="9">
        <v>87.5</v>
      </c>
      <c r="L603" s="8">
        <f t="shared" si="77"/>
        <v>0.92105263157894735</v>
      </c>
      <c r="M603" s="15">
        <f t="shared" si="78"/>
        <v>0.92105263157894735</v>
      </c>
      <c r="N603" s="5" t="s">
        <v>23</v>
      </c>
      <c r="O603" s="5" t="s">
        <v>23</v>
      </c>
      <c r="P603" s="16">
        <v>0</v>
      </c>
      <c r="Q603" s="16">
        <v>0</v>
      </c>
      <c r="R603" s="5" t="str">
        <f t="shared" si="73"/>
        <v>172-2024-06-30</v>
      </c>
    </row>
    <row r="604" spans="1:18" hidden="1" x14ac:dyDescent="0.3">
      <c r="A604" s="25">
        <v>172</v>
      </c>
      <c r="B604" s="5" t="s">
        <v>122</v>
      </c>
      <c r="C604" s="5" t="s">
        <v>93</v>
      </c>
      <c r="D604" s="5" t="s">
        <v>21</v>
      </c>
      <c r="E604" s="5" t="s">
        <v>22</v>
      </c>
      <c r="F604" s="6">
        <v>45504</v>
      </c>
      <c r="G604" s="55">
        <f t="shared" si="74"/>
        <v>2024</v>
      </c>
      <c r="H604" s="55" t="str">
        <f t="shared" si="75"/>
        <v>Julio</v>
      </c>
      <c r="I604" s="90" t="str">
        <f t="shared" si="76"/>
        <v>2024-2</v>
      </c>
      <c r="J604" s="5">
        <v>95</v>
      </c>
      <c r="K604" s="9">
        <v>90.91</v>
      </c>
      <c r="L604" s="8">
        <f t="shared" si="77"/>
        <v>0.95694736842105255</v>
      </c>
      <c r="M604" s="15">
        <f t="shared" si="78"/>
        <v>0.95694736842105255</v>
      </c>
      <c r="N604" s="5" t="s">
        <v>23</v>
      </c>
      <c r="O604" s="5" t="s">
        <v>23</v>
      </c>
      <c r="P604" s="16">
        <v>0</v>
      </c>
      <c r="Q604" s="16">
        <v>0</v>
      </c>
      <c r="R604" s="5" t="str">
        <f t="shared" si="73"/>
        <v>172-2024-07-31</v>
      </c>
    </row>
    <row r="605" spans="1:18" hidden="1" x14ac:dyDescent="0.3">
      <c r="A605" s="25">
        <v>172</v>
      </c>
      <c r="B605" s="5" t="s">
        <v>122</v>
      </c>
      <c r="C605" s="5" t="s">
        <v>93</v>
      </c>
      <c r="D605" s="5" t="s">
        <v>21</v>
      </c>
      <c r="E605" s="5" t="s">
        <v>22</v>
      </c>
      <c r="F605" s="6">
        <v>45535</v>
      </c>
      <c r="G605" s="55">
        <f t="shared" si="74"/>
        <v>2024</v>
      </c>
      <c r="H605" s="55" t="str">
        <f t="shared" si="75"/>
        <v>Agosto</v>
      </c>
      <c r="I605" s="90" t="str">
        <f t="shared" si="76"/>
        <v>2024-2</v>
      </c>
      <c r="J605" s="5">
        <v>95</v>
      </c>
      <c r="K605" s="9">
        <v>92.86</v>
      </c>
      <c r="L605" s="8">
        <f t="shared" si="77"/>
        <v>0.97747368421052627</v>
      </c>
      <c r="M605" s="15">
        <f t="shared" si="78"/>
        <v>0.97747368421052627</v>
      </c>
      <c r="N605" s="5" t="s">
        <v>23</v>
      </c>
      <c r="O605" s="5" t="s">
        <v>23</v>
      </c>
      <c r="P605" s="16">
        <v>0</v>
      </c>
      <c r="Q605" s="16">
        <v>0</v>
      </c>
      <c r="R605" s="5" t="str">
        <f t="shared" si="73"/>
        <v>172-2024-08-31</v>
      </c>
    </row>
    <row r="606" spans="1:18" hidden="1" x14ac:dyDescent="0.3">
      <c r="A606" s="25">
        <v>172</v>
      </c>
      <c r="B606" s="5" t="s">
        <v>122</v>
      </c>
      <c r="C606" s="5" t="s">
        <v>93</v>
      </c>
      <c r="D606" s="5" t="s">
        <v>21</v>
      </c>
      <c r="E606" s="5" t="s">
        <v>22</v>
      </c>
      <c r="F606" s="6">
        <v>45565</v>
      </c>
      <c r="G606" s="55">
        <f t="shared" si="74"/>
        <v>2024</v>
      </c>
      <c r="H606" s="55" t="str">
        <f t="shared" si="75"/>
        <v>Septiembre</v>
      </c>
      <c r="I606" s="90" t="str">
        <f t="shared" si="76"/>
        <v>2024-2</v>
      </c>
      <c r="J606" s="5">
        <v>95</v>
      </c>
      <c r="K606" s="9">
        <v>93.75</v>
      </c>
      <c r="L606" s="8">
        <f t="shared" si="77"/>
        <v>0.98684210526315785</v>
      </c>
      <c r="M606" s="15">
        <f t="shared" si="78"/>
        <v>0.98684210526315785</v>
      </c>
      <c r="N606" s="5" t="s">
        <v>23</v>
      </c>
      <c r="O606" s="5" t="s">
        <v>23</v>
      </c>
      <c r="P606" s="16">
        <v>0</v>
      </c>
      <c r="Q606" s="16">
        <v>0</v>
      </c>
      <c r="R606" s="5" t="str">
        <f t="shared" si="73"/>
        <v>172-2024-09-30</v>
      </c>
    </row>
    <row r="607" spans="1:18" hidden="1" x14ac:dyDescent="0.3">
      <c r="A607" s="37">
        <v>172</v>
      </c>
      <c r="B607" s="5" t="s">
        <v>122</v>
      </c>
      <c r="C607" s="5" t="s">
        <v>93</v>
      </c>
      <c r="D607" s="5" t="s">
        <v>21</v>
      </c>
      <c r="E607" s="5" t="s">
        <v>22</v>
      </c>
      <c r="F607" s="6">
        <v>45596</v>
      </c>
      <c r="G607" s="55">
        <f t="shared" si="74"/>
        <v>2024</v>
      </c>
      <c r="H607" s="55" t="str">
        <f t="shared" si="75"/>
        <v>Octubre</v>
      </c>
      <c r="I607" s="90" t="str">
        <f t="shared" si="76"/>
        <v>2024-2</v>
      </c>
      <c r="J607" s="5">
        <v>95</v>
      </c>
      <c r="K607" s="9">
        <v>94.12</v>
      </c>
      <c r="L607" s="8">
        <f t="shared" si="77"/>
        <v>0.99073684210526325</v>
      </c>
      <c r="M607" s="15">
        <f t="shared" si="78"/>
        <v>0.99073684210526325</v>
      </c>
      <c r="N607" s="5" t="s">
        <v>23</v>
      </c>
      <c r="O607" s="5" t="s">
        <v>23</v>
      </c>
      <c r="P607" s="16">
        <v>0</v>
      </c>
      <c r="Q607" s="16">
        <v>0</v>
      </c>
      <c r="R607" s="5" t="str">
        <f t="shared" si="73"/>
        <v>172-2024-10-31</v>
      </c>
    </row>
    <row r="608" spans="1:18" hidden="1" x14ac:dyDescent="0.3">
      <c r="A608" s="37">
        <v>172</v>
      </c>
      <c r="B608" s="5" t="s">
        <v>122</v>
      </c>
      <c r="C608" s="5" t="s">
        <v>93</v>
      </c>
      <c r="D608" s="5" t="s">
        <v>21</v>
      </c>
      <c r="E608" s="5" t="s">
        <v>22</v>
      </c>
      <c r="F608" s="6">
        <v>45626</v>
      </c>
      <c r="G608" s="55">
        <f t="shared" si="74"/>
        <v>2024</v>
      </c>
      <c r="H608" s="55" t="str">
        <f t="shared" si="75"/>
        <v>Noviembre</v>
      </c>
      <c r="I608" s="90" t="str">
        <f t="shared" si="76"/>
        <v>2024-2</v>
      </c>
      <c r="J608" s="5">
        <v>95</v>
      </c>
      <c r="K608" s="9">
        <v>100</v>
      </c>
      <c r="L608" s="8">
        <f t="shared" si="77"/>
        <v>1.0526315789473684</v>
      </c>
      <c r="M608" s="15">
        <f t="shared" si="78"/>
        <v>1.0526315789473684</v>
      </c>
      <c r="N608" s="5" t="s">
        <v>23</v>
      </c>
      <c r="O608" s="5" t="s">
        <v>23</v>
      </c>
      <c r="P608" s="16">
        <v>0</v>
      </c>
      <c r="Q608" s="16">
        <v>0</v>
      </c>
      <c r="R608" s="5" t="str">
        <f t="shared" si="73"/>
        <v>172-2024-11-30</v>
      </c>
    </row>
    <row r="609" spans="1:18" hidden="1" x14ac:dyDescent="0.3">
      <c r="A609" s="37">
        <v>172</v>
      </c>
      <c r="B609" s="5" t="s">
        <v>122</v>
      </c>
      <c r="C609" s="5" t="s">
        <v>93</v>
      </c>
      <c r="D609" s="5" t="s">
        <v>21</v>
      </c>
      <c r="E609" s="5" t="s">
        <v>22</v>
      </c>
      <c r="F609" s="6">
        <v>45657</v>
      </c>
      <c r="G609" s="55">
        <f t="shared" si="74"/>
        <v>2024</v>
      </c>
      <c r="H609" s="55" t="str">
        <f t="shared" si="75"/>
        <v>Diciembre</v>
      </c>
      <c r="I609" s="90" t="str">
        <f t="shared" si="76"/>
        <v>2024-2</v>
      </c>
      <c r="J609" s="5">
        <v>95</v>
      </c>
      <c r="K609" s="9">
        <v>97.37</v>
      </c>
      <c r="L609" s="8">
        <f t="shared" si="77"/>
        <v>1.0249473684210526</v>
      </c>
      <c r="M609" s="15">
        <f t="shared" si="78"/>
        <v>1.0249473684210526</v>
      </c>
      <c r="N609" s="5" t="s">
        <v>23</v>
      </c>
      <c r="O609" s="5" t="s">
        <v>23</v>
      </c>
      <c r="P609" s="16">
        <v>0</v>
      </c>
      <c r="Q609" s="16">
        <v>0</v>
      </c>
      <c r="R609" s="5" t="str">
        <f t="shared" si="73"/>
        <v>172-2024-12-31</v>
      </c>
    </row>
    <row r="610" spans="1:18" hidden="1" x14ac:dyDescent="0.3">
      <c r="A610" s="25">
        <v>174</v>
      </c>
      <c r="B610" s="5" t="s">
        <v>123</v>
      </c>
      <c r="C610" s="5" t="s">
        <v>93</v>
      </c>
      <c r="D610" s="5" t="s">
        <v>47</v>
      </c>
      <c r="E610" s="5" t="s">
        <v>22</v>
      </c>
      <c r="F610" s="17">
        <v>45107</v>
      </c>
      <c r="G610" s="55">
        <f t="shared" si="74"/>
        <v>2023</v>
      </c>
      <c r="H610" s="55" t="str">
        <f t="shared" si="75"/>
        <v>Junio</v>
      </c>
      <c r="I610" s="90" t="str">
        <f t="shared" si="76"/>
        <v>2023-1</v>
      </c>
      <c r="J610" s="5">
        <v>95</v>
      </c>
      <c r="K610" s="9">
        <v>100</v>
      </c>
      <c r="L610" s="8">
        <f t="shared" si="77"/>
        <v>1.0526315789473684</v>
      </c>
      <c r="M610" s="15">
        <f t="shared" si="78"/>
        <v>1.0526315789473684</v>
      </c>
      <c r="N610" s="5" t="s">
        <v>23</v>
      </c>
      <c r="O610" s="5" t="s">
        <v>23</v>
      </c>
      <c r="P610" s="16">
        <v>0</v>
      </c>
      <c r="Q610" s="16">
        <v>0</v>
      </c>
      <c r="R610" s="5" t="str">
        <f t="shared" si="73"/>
        <v>174-2023-06-30</v>
      </c>
    </row>
    <row r="611" spans="1:18" hidden="1" x14ac:dyDescent="0.3">
      <c r="A611" s="37">
        <v>174</v>
      </c>
      <c r="B611" s="5" t="s">
        <v>123</v>
      </c>
      <c r="C611" s="5" t="s">
        <v>93</v>
      </c>
      <c r="D611" s="5" t="s">
        <v>47</v>
      </c>
      <c r="E611" s="5" t="s">
        <v>22</v>
      </c>
      <c r="F611" s="6">
        <v>45291</v>
      </c>
      <c r="G611" s="55">
        <f t="shared" si="74"/>
        <v>2023</v>
      </c>
      <c r="H611" s="55" t="str">
        <f t="shared" si="75"/>
        <v>Diciembre</v>
      </c>
      <c r="I611" s="90" t="str">
        <f t="shared" si="76"/>
        <v>2023-2</v>
      </c>
      <c r="J611" s="5">
        <v>95</v>
      </c>
      <c r="K611" s="9">
        <v>100</v>
      </c>
      <c r="L611" s="8">
        <f t="shared" si="77"/>
        <v>1.0526315789473684</v>
      </c>
      <c r="M611" s="15">
        <f t="shared" si="78"/>
        <v>1.0526315789473684</v>
      </c>
      <c r="N611" s="5" t="s">
        <v>23</v>
      </c>
      <c r="O611" s="5" t="s">
        <v>23</v>
      </c>
      <c r="P611" s="16">
        <v>0</v>
      </c>
      <c r="Q611" s="16">
        <v>0</v>
      </c>
      <c r="R611" s="5" t="str">
        <f t="shared" si="73"/>
        <v>174-2023-12-31</v>
      </c>
    </row>
    <row r="612" spans="1:18" hidden="1" x14ac:dyDescent="0.3">
      <c r="A612" s="25">
        <v>176</v>
      </c>
      <c r="B612" s="5" t="s">
        <v>124</v>
      </c>
      <c r="C612" s="5" t="s">
        <v>93</v>
      </c>
      <c r="D612" s="5" t="s">
        <v>21</v>
      </c>
      <c r="E612" s="5" t="s">
        <v>22</v>
      </c>
      <c r="F612" s="6">
        <v>45046</v>
      </c>
      <c r="G612" s="55">
        <f t="shared" si="74"/>
        <v>2023</v>
      </c>
      <c r="H612" s="55" t="str">
        <f t="shared" si="75"/>
        <v>Abril</v>
      </c>
      <c r="I612" s="90" t="str">
        <f t="shared" si="76"/>
        <v>2023-1</v>
      </c>
      <c r="J612" s="5">
        <v>80</v>
      </c>
      <c r="K612" s="9">
        <v>70.19</v>
      </c>
      <c r="L612" s="8">
        <f t="shared" si="77"/>
        <v>0.87737500000000002</v>
      </c>
      <c r="M612" s="15">
        <f t="shared" si="78"/>
        <v>0.87737500000000002</v>
      </c>
      <c r="N612" s="5" t="s">
        <v>23</v>
      </c>
      <c r="O612" s="5" t="s">
        <v>23</v>
      </c>
      <c r="P612" s="16">
        <v>0</v>
      </c>
      <c r="Q612" s="16">
        <v>0</v>
      </c>
      <c r="R612" s="5" t="str">
        <f t="shared" si="73"/>
        <v>176-2023-04-30</v>
      </c>
    </row>
    <row r="613" spans="1:18" hidden="1" x14ac:dyDescent="0.3">
      <c r="A613" s="25">
        <v>176</v>
      </c>
      <c r="B613" s="5" t="s">
        <v>124</v>
      </c>
      <c r="C613" s="5" t="s">
        <v>93</v>
      </c>
      <c r="D613" s="5" t="s">
        <v>21</v>
      </c>
      <c r="E613" s="5" t="s">
        <v>22</v>
      </c>
      <c r="F613" s="6">
        <v>45077</v>
      </c>
      <c r="G613" s="55">
        <f t="shared" si="74"/>
        <v>2023</v>
      </c>
      <c r="H613" s="55" t="str">
        <f t="shared" si="75"/>
        <v>Mayo</v>
      </c>
      <c r="I613" s="90" t="str">
        <f t="shared" si="76"/>
        <v>2023-1</v>
      </c>
      <c r="J613" s="5">
        <v>80</v>
      </c>
      <c r="K613" s="9">
        <v>91.53</v>
      </c>
      <c r="L613" s="8">
        <f t="shared" si="77"/>
        <v>1.1441250000000001</v>
      </c>
      <c r="M613" s="15">
        <f t="shared" si="78"/>
        <v>1.1441250000000001</v>
      </c>
      <c r="N613" s="5" t="s">
        <v>23</v>
      </c>
      <c r="O613" s="5" t="s">
        <v>23</v>
      </c>
      <c r="P613" s="16">
        <v>0</v>
      </c>
      <c r="Q613" s="16">
        <v>0</v>
      </c>
      <c r="R613" s="5" t="str">
        <f t="shared" si="73"/>
        <v>176-2023-05-31</v>
      </c>
    </row>
    <row r="614" spans="1:18" hidden="1" x14ac:dyDescent="0.3">
      <c r="A614" s="25">
        <v>176</v>
      </c>
      <c r="B614" s="5" t="s">
        <v>124</v>
      </c>
      <c r="C614" s="5" t="s">
        <v>93</v>
      </c>
      <c r="D614" s="5" t="s">
        <v>21</v>
      </c>
      <c r="E614" s="5" t="s">
        <v>22</v>
      </c>
      <c r="F614" s="6">
        <v>45107</v>
      </c>
      <c r="G614" s="55">
        <f t="shared" si="74"/>
        <v>2023</v>
      </c>
      <c r="H614" s="55" t="str">
        <f t="shared" si="75"/>
        <v>Junio</v>
      </c>
      <c r="I614" s="90" t="str">
        <f t="shared" si="76"/>
        <v>2023-1</v>
      </c>
      <c r="J614" s="5">
        <v>80</v>
      </c>
      <c r="K614" s="9">
        <v>88.24</v>
      </c>
      <c r="L614" s="8">
        <f t="shared" si="77"/>
        <v>1.103</v>
      </c>
      <c r="M614" s="15">
        <f t="shared" si="78"/>
        <v>1.103</v>
      </c>
      <c r="N614" s="5" t="s">
        <v>23</v>
      </c>
      <c r="O614" s="5" t="s">
        <v>23</v>
      </c>
      <c r="P614" s="16">
        <v>0</v>
      </c>
      <c r="Q614" s="16">
        <v>0</v>
      </c>
      <c r="R614" s="5" t="str">
        <f t="shared" si="73"/>
        <v>176-2023-06-30</v>
      </c>
    </row>
    <row r="615" spans="1:18" hidden="1" x14ac:dyDescent="0.3">
      <c r="A615" s="25">
        <v>176</v>
      </c>
      <c r="B615" s="5" t="s">
        <v>124</v>
      </c>
      <c r="C615" s="5" t="s">
        <v>93</v>
      </c>
      <c r="D615" s="5" t="s">
        <v>21</v>
      </c>
      <c r="E615" s="5" t="s">
        <v>22</v>
      </c>
      <c r="F615" s="6">
        <v>45138</v>
      </c>
      <c r="G615" s="55">
        <f t="shared" si="74"/>
        <v>2023</v>
      </c>
      <c r="H615" s="55" t="str">
        <f t="shared" si="75"/>
        <v>Julio</v>
      </c>
      <c r="I615" s="90" t="str">
        <f t="shared" si="76"/>
        <v>2023-2</v>
      </c>
      <c r="J615" s="5">
        <v>80</v>
      </c>
      <c r="K615" s="9">
        <v>70.67</v>
      </c>
      <c r="L615" s="8">
        <f t="shared" si="77"/>
        <v>0.88337500000000002</v>
      </c>
      <c r="M615" s="15">
        <f t="shared" si="78"/>
        <v>0.88337500000000002</v>
      </c>
      <c r="N615" s="5" t="s">
        <v>23</v>
      </c>
      <c r="O615" s="5" t="s">
        <v>23</v>
      </c>
      <c r="P615" s="16">
        <v>0</v>
      </c>
      <c r="Q615" s="16">
        <v>0</v>
      </c>
      <c r="R615" s="5" t="str">
        <f t="shared" si="73"/>
        <v>176-2023-07-31</v>
      </c>
    </row>
    <row r="616" spans="1:18" hidden="1" x14ac:dyDescent="0.3">
      <c r="A616" s="25">
        <v>176</v>
      </c>
      <c r="B616" s="5" t="s">
        <v>124</v>
      </c>
      <c r="C616" s="5" t="s">
        <v>93</v>
      </c>
      <c r="D616" s="5" t="s">
        <v>21</v>
      </c>
      <c r="E616" s="5" t="s">
        <v>22</v>
      </c>
      <c r="F616" s="6">
        <v>45169</v>
      </c>
      <c r="G616" s="55">
        <f t="shared" si="74"/>
        <v>2023</v>
      </c>
      <c r="H616" s="55" t="str">
        <f t="shared" si="75"/>
        <v>Agosto</v>
      </c>
      <c r="I616" s="90" t="str">
        <f t="shared" si="76"/>
        <v>2023-2</v>
      </c>
      <c r="J616" s="5">
        <v>80</v>
      </c>
      <c r="K616" s="9">
        <v>78.13</v>
      </c>
      <c r="L616" s="8">
        <f t="shared" si="77"/>
        <v>0.97662499999999997</v>
      </c>
      <c r="M616" s="15">
        <f t="shared" si="78"/>
        <v>0.97662499999999997</v>
      </c>
      <c r="N616" s="5" t="s">
        <v>23</v>
      </c>
      <c r="O616" s="5" t="s">
        <v>23</v>
      </c>
      <c r="P616" s="16">
        <v>0</v>
      </c>
      <c r="Q616" s="16">
        <v>0</v>
      </c>
      <c r="R616" s="5" t="str">
        <f t="shared" si="73"/>
        <v>176-2023-08-31</v>
      </c>
    </row>
    <row r="617" spans="1:18" hidden="1" x14ac:dyDescent="0.3">
      <c r="A617" s="25">
        <v>176</v>
      </c>
      <c r="B617" s="5" t="s">
        <v>124</v>
      </c>
      <c r="C617" s="5" t="s">
        <v>93</v>
      </c>
      <c r="D617" s="5" t="s">
        <v>21</v>
      </c>
      <c r="E617" s="5" t="s">
        <v>22</v>
      </c>
      <c r="F617" s="6">
        <v>45199</v>
      </c>
      <c r="G617" s="55">
        <f t="shared" si="74"/>
        <v>2023</v>
      </c>
      <c r="H617" s="55" t="str">
        <f t="shared" si="75"/>
        <v>Septiembre</v>
      </c>
      <c r="I617" s="90" t="str">
        <f t="shared" si="76"/>
        <v>2023-2</v>
      </c>
      <c r="J617" s="5">
        <v>80</v>
      </c>
      <c r="K617" s="9">
        <v>92.73</v>
      </c>
      <c r="L617" s="8">
        <f t="shared" si="77"/>
        <v>1.159125</v>
      </c>
      <c r="M617" s="15">
        <f t="shared" si="78"/>
        <v>1.159125</v>
      </c>
      <c r="N617" s="5" t="s">
        <v>23</v>
      </c>
      <c r="O617" s="5" t="s">
        <v>23</v>
      </c>
      <c r="P617" s="16">
        <v>0</v>
      </c>
      <c r="Q617" s="16">
        <v>0</v>
      </c>
      <c r="R617" s="5" t="str">
        <f t="shared" si="73"/>
        <v>176-2023-09-30</v>
      </c>
    </row>
    <row r="618" spans="1:18" hidden="1" x14ac:dyDescent="0.3">
      <c r="A618" s="37">
        <v>176</v>
      </c>
      <c r="B618" s="5" t="s">
        <v>124</v>
      </c>
      <c r="C618" s="5" t="s">
        <v>93</v>
      </c>
      <c r="D618" s="5" t="s">
        <v>21</v>
      </c>
      <c r="E618" s="5" t="s">
        <v>22</v>
      </c>
      <c r="F618" s="6">
        <v>45230</v>
      </c>
      <c r="G618" s="55">
        <f t="shared" si="74"/>
        <v>2023</v>
      </c>
      <c r="H618" s="55" t="str">
        <f t="shared" si="75"/>
        <v>Octubre</v>
      </c>
      <c r="I618" s="90" t="str">
        <f t="shared" si="76"/>
        <v>2023-2</v>
      </c>
      <c r="J618" s="5">
        <v>80</v>
      </c>
      <c r="K618" s="9">
        <v>70.3</v>
      </c>
      <c r="L618" s="8">
        <f t="shared" si="77"/>
        <v>0.87874999999999992</v>
      </c>
      <c r="M618" s="15">
        <f t="shared" si="78"/>
        <v>0.87874999999999992</v>
      </c>
      <c r="N618" s="5" t="s">
        <v>23</v>
      </c>
      <c r="O618" s="5" t="s">
        <v>23</v>
      </c>
      <c r="P618" s="16">
        <v>1</v>
      </c>
      <c r="Q618" s="16">
        <v>1</v>
      </c>
      <c r="R618" s="5" t="str">
        <f t="shared" si="73"/>
        <v>176-2023-10-31</v>
      </c>
    </row>
    <row r="619" spans="1:18" hidden="1" x14ac:dyDescent="0.3">
      <c r="A619" s="37">
        <v>176</v>
      </c>
      <c r="B619" s="5" t="s">
        <v>124</v>
      </c>
      <c r="C619" s="5" t="s">
        <v>93</v>
      </c>
      <c r="D619" s="5" t="s">
        <v>21</v>
      </c>
      <c r="E619" s="5" t="s">
        <v>22</v>
      </c>
      <c r="F619" s="6">
        <v>45260</v>
      </c>
      <c r="G619" s="55">
        <f t="shared" si="74"/>
        <v>2023</v>
      </c>
      <c r="H619" s="55" t="str">
        <f t="shared" si="75"/>
        <v>Noviembre</v>
      </c>
      <c r="I619" s="90" t="str">
        <f t="shared" si="76"/>
        <v>2023-2</v>
      </c>
      <c r="J619" s="5">
        <v>80</v>
      </c>
      <c r="K619" s="9">
        <v>87.36</v>
      </c>
      <c r="L619" s="8">
        <f t="shared" si="77"/>
        <v>1.0920000000000001</v>
      </c>
      <c r="M619" s="15">
        <f t="shared" si="78"/>
        <v>1.0920000000000001</v>
      </c>
      <c r="N619" s="5" t="s">
        <v>23</v>
      </c>
      <c r="O619" s="5" t="s">
        <v>23</v>
      </c>
      <c r="P619" s="16">
        <v>0</v>
      </c>
      <c r="Q619" s="16">
        <v>0</v>
      </c>
      <c r="R619" s="5" t="str">
        <f t="shared" si="73"/>
        <v>176-2023-11-30</v>
      </c>
    </row>
    <row r="620" spans="1:18" hidden="1" x14ac:dyDescent="0.3">
      <c r="A620" s="37">
        <v>176</v>
      </c>
      <c r="B620" s="5" t="s">
        <v>124</v>
      </c>
      <c r="C620" s="5" t="s">
        <v>93</v>
      </c>
      <c r="D620" s="5" t="s">
        <v>21</v>
      </c>
      <c r="E620" s="5" t="s">
        <v>22</v>
      </c>
      <c r="F620" s="6">
        <v>45291</v>
      </c>
      <c r="G620" s="55">
        <f t="shared" si="74"/>
        <v>2023</v>
      </c>
      <c r="H620" s="55" t="str">
        <f t="shared" si="75"/>
        <v>Diciembre</v>
      </c>
      <c r="I620" s="90" t="str">
        <f t="shared" si="76"/>
        <v>2023-2</v>
      </c>
      <c r="J620" s="5">
        <v>80</v>
      </c>
      <c r="K620" s="9">
        <v>83.16</v>
      </c>
      <c r="L620" s="8">
        <f t="shared" si="77"/>
        <v>1.0394999999999999</v>
      </c>
      <c r="M620" s="15">
        <f t="shared" si="78"/>
        <v>1.0394999999999999</v>
      </c>
      <c r="N620" s="5" t="s">
        <v>23</v>
      </c>
      <c r="O620" s="5" t="s">
        <v>23</v>
      </c>
      <c r="P620" s="16">
        <v>0</v>
      </c>
      <c r="Q620" s="16">
        <v>0</v>
      </c>
      <c r="R620" s="5" t="str">
        <f t="shared" si="73"/>
        <v>176-2023-12-31</v>
      </c>
    </row>
    <row r="621" spans="1:18" hidden="1" x14ac:dyDescent="0.3">
      <c r="A621" s="25">
        <v>176</v>
      </c>
      <c r="B621" s="5" t="s">
        <v>124</v>
      </c>
      <c r="C621" s="5" t="s">
        <v>93</v>
      </c>
      <c r="D621" s="5" t="s">
        <v>21</v>
      </c>
      <c r="E621" s="5" t="s">
        <v>22</v>
      </c>
      <c r="F621" s="6">
        <v>45322</v>
      </c>
      <c r="G621" s="55">
        <f t="shared" si="74"/>
        <v>2024</v>
      </c>
      <c r="H621" s="55" t="str">
        <f t="shared" si="75"/>
        <v>Enero</v>
      </c>
      <c r="I621" s="90" t="str">
        <f t="shared" si="76"/>
        <v>2024-1</v>
      </c>
      <c r="J621" s="5">
        <v>85</v>
      </c>
      <c r="K621" s="9">
        <v>83.33</v>
      </c>
      <c r="L621" s="8">
        <f t="shared" si="77"/>
        <v>0.98035294117647054</v>
      </c>
      <c r="M621" s="15">
        <f t="shared" si="78"/>
        <v>0.98035294117647054</v>
      </c>
      <c r="N621" s="5" t="s">
        <v>125</v>
      </c>
      <c r="O621" s="5" t="s">
        <v>125</v>
      </c>
      <c r="P621" s="16">
        <v>0</v>
      </c>
      <c r="Q621" s="16">
        <v>0</v>
      </c>
      <c r="R621" s="5" t="str">
        <f t="shared" si="73"/>
        <v>176-2024-01-31</v>
      </c>
    </row>
    <row r="622" spans="1:18" hidden="1" x14ac:dyDescent="0.3">
      <c r="A622" s="25">
        <v>176</v>
      </c>
      <c r="B622" s="5" t="s">
        <v>124</v>
      </c>
      <c r="C622" s="5" t="s">
        <v>93</v>
      </c>
      <c r="D622" s="5" t="s">
        <v>21</v>
      </c>
      <c r="E622" s="5" t="s">
        <v>22</v>
      </c>
      <c r="F622" s="17">
        <v>45350</v>
      </c>
      <c r="G622" s="55">
        <f t="shared" si="74"/>
        <v>2024</v>
      </c>
      <c r="H622" s="55" t="str">
        <f t="shared" si="75"/>
        <v>Febrero</v>
      </c>
      <c r="I622" s="90" t="str">
        <f t="shared" si="76"/>
        <v>2024-1</v>
      </c>
      <c r="J622" s="5">
        <v>85</v>
      </c>
      <c r="K622" s="9">
        <v>80.42</v>
      </c>
      <c r="L622" s="8">
        <f t="shared" si="77"/>
        <v>0.94611764705882351</v>
      </c>
      <c r="M622" s="15">
        <f t="shared" si="78"/>
        <v>0.94611764705882351</v>
      </c>
      <c r="N622" s="5" t="s">
        <v>125</v>
      </c>
      <c r="O622" s="5" t="s">
        <v>125</v>
      </c>
      <c r="P622" s="16">
        <v>0</v>
      </c>
      <c r="Q622" s="16">
        <v>0</v>
      </c>
      <c r="R622" s="5" t="str">
        <f t="shared" si="73"/>
        <v>176-2024-02-28</v>
      </c>
    </row>
    <row r="623" spans="1:18" hidden="1" x14ac:dyDescent="0.3">
      <c r="A623" s="25">
        <v>176</v>
      </c>
      <c r="B623" s="5" t="s">
        <v>124</v>
      </c>
      <c r="C623" s="5" t="s">
        <v>93</v>
      </c>
      <c r="D623" s="5" t="s">
        <v>21</v>
      </c>
      <c r="E623" s="5" t="s">
        <v>22</v>
      </c>
      <c r="F623" s="6">
        <v>45351</v>
      </c>
      <c r="G623" s="55">
        <f t="shared" si="74"/>
        <v>2024</v>
      </c>
      <c r="H623" s="55" t="str">
        <f t="shared" si="75"/>
        <v>Febrero</v>
      </c>
      <c r="I623" s="90" t="str">
        <f t="shared" si="76"/>
        <v>2024-1</v>
      </c>
      <c r="J623" s="5">
        <v>85</v>
      </c>
      <c r="K623" s="10">
        <v>80.42</v>
      </c>
      <c r="L623" s="15">
        <f>IFERROR(IF((K623/J623)&gt;1.3,1.3,K623/J623),"")</f>
        <v>0.94611764705882351</v>
      </c>
      <c r="M623" s="15">
        <f t="shared" si="78"/>
        <v>0.94611764705882351</v>
      </c>
      <c r="N623" s="5" t="s">
        <v>23</v>
      </c>
      <c r="O623" s="5" t="s">
        <v>23</v>
      </c>
      <c r="P623" s="16">
        <v>0</v>
      </c>
      <c r="Q623" s="16">
        <v>0</v>
      </c>
      <c r="R623" s="5" t="str">
        <f t="shared" si="73"/>
        <v>176-2024-02-29</v>
      </c>
    </row>
    <row r="624" spans="1:18" hidden="1" x14ac:dyDescent="0.3">
      <c r="A624" s="25">
        <v>176</v>
      </c>
      <c r="B624" s="5" t="s">
        <v>124</v>
      </c>
      <c r="C624" s="5" t="s">
        <v>93</v>
      </c>
      <c r="D624" s="5" t="s">
        <v>21</v>
      </c>
      <c r="E624" s="5" t="s">
        <v>22</v>
      </c>
      <c r="F624" s="6">
        <v>45382</v>
      </c>
      <c r="G624" s="55">
        <f t="shared" si="74"/>
        <v>2024</v>
      </c>
      <c r="H624" s="55" t="str">
        <f t="shared" si="75"/>
        <v>Marzo</v>
      </c>
      <c r="I624" s="90" t="str">
        <f t="shared" si="76"/>
        <v>2024-1</v>
      </c>
      <c r="J624" s="5">
        <v>85</v>
      </c>
      <c r="K624" s="9">
        <v>84.05</v>
      </c>
      <c r="L624" s="8">
        <f t="shared" ref="L624:L630" si="79">IFERROR(K624/J624,"")</f>
        <v>0.98882352941176466</v>
      </c>
      <c r="M624" s="15">
        <f t="shared" si="78"/>
        <v>0.98882352941176466</v>
      </c>
      <c r="N624" s="5" t="s">
        <v>125</v>
      </c>
      <c r="O624" s="5" t="s">
        <v>125</v>
      </c>
      <c r="P624" s="16">
        <v>0</v>
      </c>
      <c r="Q624" s="16">
        <v>0</v>
      </c>
      <c r="R624" s="5" t="str">
        <f t="shared" si="73"/>
        <v>176-2024-03-31</v>
      </c>
    </row>
    <row r="625" spans="1:18" hidden="1" x14ac:dyDescent="0.3">
      <c r="A625" s="25">
        <v>176</v>
      </c>
      <c r="B625" s="5" t="s">
        <v>124</v>
      </c>
      <c r="C625" s="5" t="s">
        <v>93</v>
      </c>
      <c r="D625" s="5" t="s">
        <v>21</v>
      </c>
      <c r="E625" s="5" t="s">
        <v>22</v>
      </c>
      <c r="F625" s="6">
        <v>45412</v>
      </c>
      <c r="G625" s="55">
        <f t="shared" si="74"/>
        <v>2024</v>
      </c>
      <c r="H625" s="55" t="str">
        <f t="shared" si="75"/>
        <v>Abril</v>
      </c>
      <c r="I625" s="90" t="str">
        <f t="shared" si="76"/>
        <v>2024-1</v>
      </c>
      <c r="J625" s="5">
        <v>85</v>
      </c>
      <c r="K625" s="9">
        <v>85.09</v>
      </c>
      <c r="L625" s="8">
        <f t="shared" si="79"/>
        <v>1.0010588235294118</v>
      </c>
      <c r="M625" s="15">
        <f t="shared" si="78"/>
        <v>1.0010588235294118</v>
      </c>
      <c r="N625" s="5" t="s">
        <v>23</v>
      </c>
      <c r="O625" s="5" t="s">
        <v>23</v>
      </c>
      <c r="P625" s="16">
        <v>0</v>
      </c>
      <c r="Q625" s="16">
        <v>0</v>
      </c>
      <c r="R625" s="5" t="str">
        <f t="shared" si="73"/>
        <v>176-2024-04-30</v>
      </c>
    </row>
    <row r="626" spans="1:18" hidden="1" x14ac:dyDescent="0.3">
      <c r="A626" s="25">
        <v>176</v>
      </c>
      <c r="B626" s="5" t="s">
        <v>124</v>
      </c>
      <c r="C626" s="5" t="s">
        <v>93</v>
      </c>
      <c r="D626" s="5" t="s">
        <v>21</v>
      </c>
      <c r="E626" s="5" t="s">
        <v>22</v>
      </c>
      <c r="F626" s="6">
        <v>45443</v>
      </c>
      <c r="G626" s="55">
        <f t="shared" si="74"/>
        <v>2024</v>
      </c>
      <c r="H626" s="55" t="str">
        <f t="shared" si="75"/>
        <v>Mayo</v>
      </c>
      <c r="I626" s="90" t="str">
        <f t="shared" si="76"/>
        <v>2024-1</v>
      </c>
      <c r="J626" s="5">
        <v>85</v>
      </c>
      <c r="K626" s="9">
        <v>84.08</v>
      </c>
      <c r="L626" s="8">
        <f t="shared" si="79"/>
        <v>0.98917647058823532</v>
      </c>
      <c r="M626" s="15">
        <f t="shared" si="78"/>
        <v>0.98917647058823532</v>
      </c>
      <c r="N626" s="5" t="s">
        <v>23</v>
      </c>
      <c r="O626" s="5" t="s">
        <v>23</v>
      </c>
      <c r="P626" s="16">
        <v>0</v>
      </c>
      <c r="Q626" s="16">
        <v>0</v>
      </c>
      <c r="R626" s="5" t="str">
        <f t="shared" si="73"/>
        <v>176-2024-05-31</v>
      </c>
    </row>
    <row r="627" spans="1:18" hidden="1" x14ac:dyDescent="0.3">
      <c r="A627" s="25">
        <v>176</v>
      </c>
      <c r="B627" s="5" t="s">
        <v>124</v>
      </c>
      <c r="C627" s="5" t="s">
        <v>93</v>
      </c>
      <c r="D627" s="5" t="s">
        <v>21</v>
      </c>
      <c r="E627" s="5" t="s">
        <v>22</v>
      </c>
      <c r="F627" s="6">
        <v>45473</v>
      </c>
      <c r="G627" s="55">
        <f t="shared" si="74"/>
        <v>2024</v>
      </c>
      <c r="H627" s="55" t="str">
        <f t="shared" si="75"/>
        <v>Junio</v>
      </c>
      <c r="I627" s="90" t="str">
        <f t="shared" si="76"/>
        <v>2024-1</v>
      </c>
      <c r="J627" s="5">
        <v>85</v>
      </c>
      <c r="K627" s="9">
        <v>92.5</v>
      </c>
      <c r="L627" s="8">
        <f t="shared" si="79"/>
        <v>1.088235294117647</v>
      </c>
      <c r="M627" s="15">
        <f t="shared" si="78"/>
        <v>1.088235294117647</v>
      </c>
      <c r="N627" s="5" t="s">
        <v>23</v>
      </c>
      <c r="O627" s="5" t="s">
        <v>23</v>
      </c>
      <c r="P627" s="16">
        <v>0</v>
      </c>
      <c r="Q627" s="16">
        <v>0</v>
      </c>
      <c r="R627" s="5" t="str">
        <f t="shared" si="73"/>
        <v>176-2024-06-30</v>
      </c>
    </row>
    <row r="628" spans="1:18" hidden="1" x14ac:dyDescent="0.3">
      <c r="A628" s="25">
        <v>176</v>
      </c>
      <c r="B628" s="5" t="s">
        <v>124</v>
      </c>
      <c r="C628" s="5" t="s">
        <v>93</v>
      </c>
      <c r="D628" s="5" t="s">
        <v>21</v>
      </c>
      <c r="E628" s="5" t="s">
        <v>22</v>
      </c>
      <c r="F628" s="6">
        <v>45504</v>
      </c>
      <c r="G628" s="55">
        <f t="shared" si="74"/>
        <v>2024</v>
      </c>
      <c r="H628" s="55" t="str">
        <f t="shared" si="75"/>
        <v>Julio</v>
      </c>
      <c r="I628" s="90" t="str">
        <f t="shared" si="76"/>
        <v>2024-2</v>
      </c>
      <c r="J628" s="5">
        <v>85</v>
      </c>
      <c r="K628" s="9">
        <v>94.72</v>
      </c>
      <c r="L628" s="8">
        <f t="shared" si="79"/>
        <v>1.1143529411764705</v>
      </c>
      <c r="M628" s="15">
        <f t="shared" si="78"/>
        <v>1.1143529411764705</v>
      </c>
      <c r="N628" s="5" t="s">
        <v>23</v>
      </c>
      <c r="O628" s="5" t="s">
        <v>23</v>
      </c>
      <c r="P628" s="16">
        <v>0</v>
      </c>
      <c r="Q628" s="16">
        <v>0</v>
      </c>
      <c r="R628" s="5" t="str">
        <f t="shared" si="73"/>
        <v>176-2024-07-31</v>
      </c>
    </row>
    <row r="629" spans="1:18" hidden="1" x14ac:dyDescent="0.3">
      <c r="A629" s="25">
        <v>176</v>
      </c>
      <c r="B629" s="5" t="s">
        <v>124</v>
      </c>
      <c r="C629" s="5" t="s">
        <v>93</v>
      </c>
      <c r="D629" s="5" t="s">
        <v>21</v>
      </c>
      <c r="E629" s="5" t="s">
        <v>22</v>
      </c>
      <c r="F629" s="6">
        <v>45535</v>
      </c>
      <c r="G629" s="55">
        <f t="shared" si="74"/>
        <v>2024</v>
      </c>
      <c r="H629" s="55" t="str">
        <f t="shared" si="75"/>
        <v>Agosto</v>
      </c>
      <c r="I629" s="90" t="str">
        <f t="shared" si="76"/>
        <v>2024-2</v>
      </c>
      <c r="J629" s="5">
        <v>85</v>
      </c>
      <c r="K629" s="9">
        <v>92.53</v>
      </c>
      <c r="L629" s="8">
        <f t="shared" si="79"/>
        <v>1.0885882352941176</v>
      </c>
      <c r="M629" s="15">
        <f t="shared" si="78"/>
        <v>1.0885882352941176</v>
      </c>
      <c r="N629" s="5" t="s">
        <v>23</v>
      </c>
      <c r="O629" s="5" t="s">
        <v>23</v>
      </c>
      <c r="P629" s="16">
        <v>0</v>
      </c>
      <c r="Q629" s="16">
        <v>0</v>
      </c>
      <c r="R629" s="5" t="str">
        <f t="shared" si="73"/>
        <v>176-2024-08-31</v>
      </c>
    </row>
    <row r="630" spans="1:18" hidden="1" x14ac:dyDescent="0.3">
      <c r="A630" s="25">
        <v>176</v>
      </c>
      <c r="B630" s="5" t="s">
        <v>124</v>
      </c>
      <c r="C630" s="5" t="s">
        <v>93</v>
      </c>
      <c r="D630" s="5" t="s">
        <v>21</v>
      </c>
      <c r="E630" s="5" t="s">
        <v>22</v>
      </c>
      <c r="F630" s="6">
        <v>45565</v>
      </c>
      <c r="G630" s="55">
        <f t="shared" si="74"/>
        <v>2024</v>
      </c>
      <c r="H630" s="55" t="str">
        <f t="shared" si="75"/>
        <v>Septiembre</v>
      </c>
      <c r="I630" s="90" t="str">
        <f t="shared" si="76"/>
        <v>2024-2</v>
      </c>
      <c r="J630" s="5">
        <v>85</v>
      </c>
      <c r="K630" s="9">
        <v>94.44</v>
      </c>
      <c r="L630" s="8">
        <f t="shared" si="79"/>
        <v>1.1110588235294117</v>
      </c>
      <c r="M630" s="15">
        <f t="shared" si="78"/>
        <v>1.1110588235294117</v>
      </c>
      <c r="N630" s="5" t="s">
        <v>23</v>
      </c>
      <c r="O630" s="5" t="s">
        <v>23</v>
      </c>
      <c r="P630" s="16">
        <v>0</v>
      </c>
      <c r="Q630" s="16">
        <v>0</v>
      </c>
      <c r="R630" s="5" t="str">
        <f t="shared" si="73"/>
        <v>176-2024-09-30</v>
      </c>
    </row>
    <row r="631" spans="1:18" hidden="1" x14ac:dyDescent="0.3">
      <c r="A631" s="5">
        <v>193</v>
      </c>
      <c r="B631" s="5" t="s">
        <v>126</v>
      </c>
      <c r="C631" s="5" t="s">
        <v>46</v>
      </c>
      <c r="D631" s="5" t="s">
        <v>47</v>
      </c>
      <c r="E631" s="5" t="s">
        <v>22</v>
      </c>
      <c r="F631" s="17">
        <v>44742</v>
      </c>
      <c r="G631" s="55">
        <f t="shared" si="74"/>
        <v>2022</v>
      </c>
      <c r="H631" s="55" t="str">
        <f t="shared" si="75"/>
        <v>Junio</v>
      </c>
      <c r="I631" s="90" t="str">
        <f t="shared" si="76"/>
        <v>2022-1</v>
      </c>
      <c r="J631" s="5">
        <v>76</v>
      </c>
      <c r="K631" s="9">
        <v>91.8</v>
      </c>
      <c r="L631" s="15">
        <v>1.2078947368421049</v>
      </c>
      <c r="M631" s="15">
        <v>1.2078947368421049</v>
      </c>
      <c r="N631" s="5" t="s">
        <v>23</v>
      </c>
      <c r="O631" s="5" t="s">
        <v>23</v>
      </c>
      <c r="P631" s="5">
        <v>1</v>
      </c>
      <c r="Q631" s="5">
        <v>1</v>
      </c>
      <c r="R631" s="5" t="str">
        <f t="shared" si="73"/>
        <v>193-2022-06-30</v>
      </c>
    </row>
    <row r="632" spans="1:18" hidden="1" x14ac:dyDescent="0.3">
      <c r="A632" s="5">
        <v>193</v>
      </c>
      <c r="B632" s="5" t="s">
        <v>126</v>
      </c>
      <c r="C632" s="5" t="s">
        <v>46</v>
      </c>
      <c r="D632" s="5" t="s">
        <v>47</v>
      </c>
      <c r="E632" s="5" t="s">
        <v>22</v>
      </c>
      <c r="F632" s="17">
        <v>44926</v>
      </c>
      <c r="G632" s="55">
        <f t="shared" si="74"/>
        <v>2022</v>
      </c>
      <c r="H632" s="55" t="str">
        <f t="shared" si="75"/>
        <v>Diciembre</v>
      </c>
      <c r="I632" s="90" t="str">
        <f t="shared" si="76"/>
        <v>2022-2</v>
      </c>
      <c r="J632" s="5">
        <v>76</v>
      </c>
      <c r="K632" s="9">
        <v>92.4</v>
      </c>
      <c r="L632" s="15">
        <v>1.215789473684211</v>
      </c>
      <c r="M632" s="15">
        <v>1.215789473684211</v>
      </c>
      <c r="N632" s="5" t="s">
        <v>23</v>
      </c>
      <c r="O632" s="5" t="s">
        <v>23</v>
      </c>
      <c r="P632" s="5">
        <v>1</v>
      </c>
      <c r="Q632" s="5">
        <v>1</v>
      </c>
      <c r="R632" s="5" t="str">
        <f t="shared" si="73"/>
        <v>193-2022-12-31</v>
      </c>
    </row>
    <row r="633" spans="1:18" hidden="1" x14ac:dyDescent="0.3">
      <c r="A633" s="25">
        <v>193</v>
      </c>
      <c r="B633" s="5" t="s">
        <v>126</v>
      </c>
      <c r="C633" s="5" t="s">
        <v>46</v>
      </c>
      <c r="D633" s="5" t="s">
        <v>47</v>
      </c>
      <c r="E633" s="5" t="s">
        <v>22</v>
      </c>
      <c r="F633" s="17">
        <v>45107</v>
      </c>
      <c r="G633" s="55">
        <f t="shared" si="74"/>
        <v>2023</v>
      </c>
      <c r="H633" s="55" t="str">
        <f t="shared" si="75"/>
        <v>Junio</v>
      </c>
      <c r="I633" s="90" t="str">
        <f t="shared" si="76"/>
        <v>2023-1</v>
      </c>
      <c r="J633" s="5">
        <v>92</v>
      </c>
      <c r="K633" s="9">
        <v>91.9</v>
      </c>
      <c r="L633" s="15">
        <f>IFERROR(IF((K633/J633)&gt;1.3,1.3,K633/J633),"")</f>
        <v>0.99891304347826093</v>
      </c>
      <c r="M633" s="15">
        <f>IFERROR(IF((K633/J633)&gt;K633/J633,1.3,K633/J633),"")</f>
        <v>0.99891304347826093</v>
      </c>
      <c r="N633" s="5" t="s">
        <v>23</v>
      </c>
      <c r="O633" s="5" t="s">
        <v>23</v>
      </c>
      <c r="P633" s="16">
        <v>1</v>
      </c>
      <c r="Q633" s="16">
        <v>1</v>
      </c>
      <c r="R633" s="5" t="str">
        <f t="shared" si="73"/>
        <v>193-2023-06-30</v>
      </c>
    </row>
    <row r="634" spans="1:18" hidden="1" x14ac:dyDescent="0.3">
      <c r="A634" s="25">
        <v>193</v>
      </c>
      <c r="B634" s="5" t="s">
        <v>126</v>
      </c>
      <c r="C634" s="5" t="s">
        <v>46</v>
      </c>
      <c r="D634" s="5" t="s">
        <v>47</v>
      </c>
      <c r="E634" s="5" t="s">
        <v>22</v>
      </c>
      <c r="F634" s="6">
        <v>45291</v>
      </c>
      <c r="G634" s="55">
        <f t="shared" si="74"/>
        <v>2023</v>
      </c>
      <c r="H634" s="55" t="str">
        <f t="shared" si="75"/>
        <v>Diciembre</v>
      </c>
      <c r="I634" s="90" t="str">
        <f t="shared" si="76"/>
        <v>2023-2</v>
      </c>
      <c r="J634" s="5">
        <v>92</v>
      </c>
      <c r="K634" s="9">
        <v>91.3</v>
      </c>
      <c r="L634" s="15">
        <f>IFERROR(IF((K634/J634)&gt;1.3,1.3,K634/J634),"")</f>
        <v>0.99239130434782608</v>
      </c>
      <c r="M634" s="15">
        <f>IFERROR(IF((K634/J634)&gt;K634/J634,1.3,K634/J634),"")</f>
        <v>0.99239130434782608</v>
      </c>
      <c r="N634" s="5" t="s">
        <v>23</v>
      </c>
      <c r="O634" s="5" t="s">
        <v>23</v>
      </c>
      <c r="P634" s="16">
        <v>1</v>
      </c>
      <c r="Q634" s="16">
        <v>1</v>
      </c>
      <c r="R634" s="5" t="str">
        <f t="shared" si="73"/>
        <v>193-2023-12-31</v>
      </c>
    </row>
    <row r="635" spans="1:18" hidden="1" x14ac:dyDescent="0.3">
      <c r="A635" s="25">
        <v>193</v>
      </c>
      <c r="B635" s="5" t="s">
        <v>126</v>
      </c>
      <c r="C635" s="5" t="s">
        <v>46</v>
      </c>
      <c r="D635" s="5" t="s">
        <v>47</v>
      </c>
      <c r="E635" s="5" t="s">
        <v>22</v>
      </c>
      <c r="F635" s="17">
        <v>45473</v>
      </c>
      <c r="G635" s="55">
        <f t="shared" si="74"/>
        <v>2024</v>
      </c>
      <c r="H635" s="55" t="str">
        <f t="shared" si="75"/>
        <v>Junio</v>
      </c>
      <c r="I635" s="90" t="str">
        <f t="shared" si="76"/>
        <v>2024-1</v>
      </c>
      <c r="J635" s="5">
        <v>90</v>
      </c>
      <c r="K635" s="9">
        <v>91.7</v>
      </c>
      <c r="L635" s="15">
        <f>IFERROR(IF((K635/J635)&gt;1.3,1.3,K635/J635),"")</f>
        <v>1.018888888888889</v>
      </c>
      <c r="M635" s="15">
        <f>IFERROR(IF((K635/J635)&gt;K635/J635,1.3,K635/J635),"")</f>
        <v>1.018888888888889</v>
      </c>
      <c r="N635" s="5" t="s">
        <v>23</v>
      </c>
      <c r="O635" s="5" t="s">
        <v>23</v>
      </c>
      <c r="P635" s="16">
        <v>1</v>
      </c>
      <c r="Q635" s="16">
        <v>1</v>
      </c>
      <c r="R635" s="5" t="str">
        <f t="shared" si="73"/>
        <v>193-2024-06-30</v>
      </c>
    </row>
    <row r="636" spans="1:18" hidden="1" x14ac:dyDescent="0.3">
      <c r="A636" s="25">
        <v>193</v>
      </c>
      <c r="B636" s="5" t="s">
        <v>126</v>
      </c>
      <c r="C636" s="5" t="s">
        <v>46</v>
      </c>
      <c r="D636" s="5" t="s">
        <v>47</v>
      </c>
      <c r="E636" s="5" t="s">
        <v>22</v>
      </c>
      <c r="F636" s="6">
        <v>45657</v>
      </c>
      <c r="G636" s="55">
        <f t="shared" si="74"/>
        <v>2024</v>
      </c>
      <c r="H636" s="55" t="str">
        <f t="shared" si="75"/>
        <v>Diciembre</v>
      </c>
      <c r="I636" s="90" t="str">
        <f t="shared" si="76"/>
        <v>2024-2</v>
      </c>
      <c r="J636" s="5">
        <v>90</v>
      </c>
      <c r="K636" s="10">
        <v>93.5</v>
      </c>
      <c r="L636" s="15">
        <f>IFERROR(IF((K636/J636)&gt;1.3,1.3,K636/J636),"")</f>
        <v>1.038888888888889</v>
      </c>
      <c r="M636" s="15">
        <f>IFERROR(IF((K636/J636)&gt;K636/J636,1.3,K636/J636),"")</f>
        <v>1.038888888888889</v>
      </c>
      <c r="N636" s="5" t="s">
        <v>23</v>
      </c>
      <c r="O636" s="5" t="s">
        <v>23</v>
      </c>
      <c r="P636" s="16">
        <v>1</v>
      </c>
      <c r="Q636" s="16">
        <v>1</v>
      </c>
      <c r="R636" s="5" t="str">
        <f t="shared" si="73"/>
        <v>193-2024-12-31</v>
      </c>
    </row>
    <row r="637" spans="1:18" hidden="1" x14ac:dyDescent="0.3">
      <c r="A637" s="5">
        <v>194</v>
      </c>
      <c r="B637" s="5" t="s">
        <v>127</v>
      </c>
      <c r="C637" s="5" t="s">
        <v>46</v>
      </c>
      <c r="D637" s="5" t="s">
        <v>47</v>
      </c>
      <c r="E637" s="5" t="s">
        <v>22</v>
      </c>
      <c r="F637" s="17">
        <v>44742</v>
      </c>
      <c r="G637" s="55">
        <f t="shared" si="74"/>
        <v>2022</v>
      </c>
      <c r="H637" s="55" t="str">
        <f t="shared" si="75"/>
        <v>Junio</v>
      </c>
      <c r="I637" s="90" t="str">
        <f t="shared" si="76"/>
        <v>2022-1</v>
      </c>
      <c r="J637" s="5">
        <v>73</v>
      </c>
      <c r="K637" s="9">
        <v>83.26</v>
      </c>
      <c r="L637" s="15">
        <v>1.140547945205479</v>
      </c>
      <c r="M637" s="15">
        <v>1.140547945205479</v>
      </c>
      <c r="N637" s="5" t="s">
        <v>23</v>
      </c>
      <c r="O637" s="5" t="s">
        <v>23</v>
      </c>
      <c r="P637" s="5">
        <v>0</v>
      </c>
      <c r="Q637" s="5">
        <v>0</v>
      </c>
      <c r="R637" s="5" t="str">
        <f t="shared" si="73"/>
        <v>194-2022-06-30</v>
      </c>
    </row>
    <row r="638" spans="1:18" hidden="1" x14ac:dyDescent="0.3">
      <c r="A638" s="5">
        <v>194</v>
      </c>
      <c r="B638" s="5" t="s">
        <v>127</v>
      </c>
      <c r="C638" s="5" t="s">
        <v>46</v>
      </c>
      <c r="D638" s="5" t="s">
        <v>47</v>
      </c>
      <c r="E638" s="5" t="s">
        <v>22</v>
      </c>
      <c r="F638" s="17">
        <v>44926</v>
      </c>
      <c r="G638" s="55">
        <f t="shared" si="74"/>
        <v>2022</v>
      </c>
      <c r="H638" s="55" t="str">
        <f t="shared" si="75"/>
        <v>Diciembre</v>
      </c>
      <c r="I638" s="90" t="str">
        <f t="shared" si="76"/>
        <v>2022-2</v>
      </c>
      <c r="J638" s="5">
        <v>73</v>
      </c>
      <c r="K638" s="9">
        <v>83.11</v>
      </c>
      <c r="L638" s="15">
        <v>1.138493150684931</v>
      </c>
      <c r="M638" s="15">
        <v>1.138493150684931</v>
      </c>
      <c r="N638" s="5" t="s">
        <v>23</v>
      </c>
      <c r="O638" s="5" t="s">
        <v>23</v>
      </c>
      <c r="P638" s="5">
        <v>0</v>
      </c>
      <c r="Q638" s="5">
        <v>0</v>
      </c>
      <c r="R638" s="5" t="str">
        <f t="shared" si="73"/>
        <v>194-2022-12-31</v>
      </c>
    </row>
    <row r="639" spans="1:18" hidden="1" x14ac:dyDescent="0.3">
      <c r="A639" s="25">
        <v>194</v>
      </c>
      <c r="B639" s="5" t="s">
        <v>127</v>
      </c>
      <c r="C639" s="5" t="s">
        <v>46</v>
      </c>
      <c r="D639" s="5" t="s">
        <v>47</v>
      </c>
      <c r="E639" s="5" t="s">
        <v>22</v>
      </c>
      <c r="F639" s="17">
        <v>45107</v>
      </c>
      <c r="G639" s="55">
        <f t="shared" si="74"/>
        <v>2023</v>
      </c>
      <c r="H639" s="55" t="str">
        <f t="shared" si="75"/>
        <v>Junio</v>
      </c>
      <c r="I639" s="90" t="str">
        <f t="shared" si="76"/>
        <v>2023-1</v>
      </c>
      <c r="J639" s="5">
        <v>80</v>
      </c>
      <c r="K639" s="9">
        <v>79.180000000000007</v>
      </c>
      <c r="L639" s="15">
        <f>IFERROR(IF((K639/J639)&gt;1.3,1.3,K639/J639),"")</f>
        <v>0.98975000000000013</v>
      </c>
      <c r="M639" s="15">
        <f>IFERROR(IF((K639/J639)&gt;K639/J639,1.3,K639/J639),"")</f>
        <v>0.98975000000000013</v>
      </c>
      <c r="N639" s="5" t="s">
        <v>23</v>
      </c>
      <c r="O639" s="5" t="s">
        <v>23</v>
      </c>
      <c r="P639" s="16">
        <v>0</v>
      </c>
      <c r="Q639" s="16">
        <v>0</v>
      </c>
      <c r="R639" s="5" t="str">
        <f t="shared" si="73"/>
        <v>194-2023-06-30</v>
      </c>
    </row>
    <row r="640" spans="1:18" hidden="1" x14ac:dyDescent="0.3">
      <c r="A640" s="25">
        <v>194</v>
      </c>
      <c r="B640" s="5" t="s">
        <v>127</v>
      </c>
      <c r="C640" s="5" t="s">
        <v>46</v>
      </c>
      <c r="D640" s="5" t="s">
        <v>47</v>
      </c>
      <c r="E640" s="5" t="s">
        <v>22</v>
      </c>
      <c r="F640" s="6">
        <v>45291</v>
      </c>
      <c r="G640" s="55">
        <f t="shared" si="74"/>
        <v>2023</v>
      </c>
      <c r="H640" s="55" t="str">
        <f t="shared" si="75"/>
        <v>Diciembre</v>
      </c>
      <c r="I640" s="90" t="str">
        <f t="shared" si="76"/>
        <v>2023-2</v>
      </c>
      <c r="J640" s="5">
        <v>80</v>
      </c>
      <c r="K640" s="9">
        <v>81.91</v>
      </c>
      <c r="L640" s="15">
        <f>IFERROR(IF((K640/J640)&gt;1.3,1.3,K640/J640),"")</f>
        <v>1.0238749999999999</v>
      </c>
      <c r="M640" s="15">
        <f>IFERROR(IF((K640/J640)&gt;K640/J640,1.3,K640/J640),"")</f>
        <v>1.0238749999999999</v>
      </c>
      <c r="N640" s="5" t="s">
        <v>23</v>
      </c>
      <c r="O640" s="5" t="s">
        <v>23</v>
      </c>
      <c r="P640" s="16">
        <v>0</v>
      </c>
      <c r="Q640" s="16">
        <v>0</v>
      </c>
      <c r="R640" s="5" t="str">
        <f t="shared" si="73"/>
        <v>194-2023-12-31</v>
      </c>
    </row>
    <row r="641" spans="1:18" hidden="1" x14ac:dyDescent="0.3">
      <c r="A641" s="25">
        <v>194</v>
      </c>
      <c r="B641" s="5" t="s">
        <v>127</v>
      </c>
      <c r="C641" s="5" t="s">
        <v>46</v>
      </c>
      <c r="D641" s="5" t="s">
        <v>47</v>
      </c>
      <c r="E641" s="5" t="s">
        <v>22</v>
      </c>
      <c r="F641" s="17">
        <v>45473</v>
      </c>
      <c r="G641" s="55">
        <f t="shared" si="74"/>
        <v>2024</v>
      </c>
      <c r="H641" s="55" t="str">
        <f t="shared" si="75"/>
        <v>Junio</v>
      </c>
      <c r="I641" s="90" t="str">
        <f t="shared" si="76"/>
        <v>2024-1</v>
      </c>
      <c r="J641" s="5">
        <v>81</v>
      </c>
      <c r="K641" s="9">
        <v>83.01</v>
      </c>
      <c r="L641" s="15">
        <f>IFERROR(IF((K641/J641)&gt;1.3,1.3,K641/J641),"")</f>
        <v>1.0248148148148148</v>
      </c>
      <c r="M641" s="15">
        <f>IFERROR(IF((K641/J641)&gt;K641/J641,1.3,K641/J641),"")</f>
        <v>1.0248148148148148</v>
      </c>
      <c r="N641" s="5" t="s">
        <v>23</v>
      </c>
      <c r="O641" s="5" t="s">
        <v>23</v>
      </c>
      <c r="P641" s="16">
        <v>0</v>
      </c>
      <c r="Q641" s="16">
        <v>0</v>
      </c>
      <c r="R641" s="5" t="str">
        <f t="shared" si="73"/>
        <v>194-2024-06-30</v>
      </c>
    </row>
    <row r="642" spans="1:18" hidden="1" x14ac:dyDescent="0.3">
      <c r="A642" s="5">
        <v>195</v>
      </c>
      <c r="B642" s="5" t="s">
        <v>128</v>
      </c>
      <c r="C642" s="5" t="s">
        <v>46</v>
      </c>
      <c r="D642" s="5" t="s">
        <v>47</v>
      </c>
      <c r="E642" s="5" t="s">
        <v>22</v>
      </c>
      <c r="F642" s="17">
        <v>44742</v>
      </c>
      <c r="G642" s="55">
        <f t="shared" si="74"/>
        <v>2022</v>
      </c>
      <c r="H642" s="55" t="str">
        <f t="shared" si="75"/>
        <v>Junio</v>
      </c>
      <c r="I642" s="90" t="str">
        <f t="shared" si="76"/>
        <v>2022-1</v>
      </c>
      <c r="J642" s="5">
        <v>25</v>
      </c>
      <c r="K642" s="9">
        <v>46.11</v>
      </c>
      <c r="L642" s="15">
        <v>1.3</v>
      </c>
      <c r="M642" s="15">
        <v>1.8444</v>
      </c>
      <c r="N642" s="5" t="s">
        <v>23</v>
      </c>
      <c r="O642" s="5" t="s">
        <v>23</v>
      </c>
      <c r="P642" s="5">
        <v>1</v>
      </c>
      <c r="Q642" s="5">
        <v>1</v>
      </c>
      <c r="R642" s="5" t="str">
        <f t="shared" si="73"/>
        <v>195-2022-06-30</v>
      </c>
    </row>
    <row r="643" spans="1:18" hidden="1" x14ac:dyDescent="0.3">
      <c r="A643" s="5">
        <v>195</v>
      </c>
      <c r="B643" s="5" t="s">
        <v>128</v>
      </c>
      <c r="C643" s="5" t="s">
        <v>46</v>
      </c>
      <c r="D643" s="5" t="s">
        <v>47</v>
      </c>
      <c r="E643" s="5" t="s">
        <v>22</v>
      </c>
      <c r="F643" s="17">
        <v>44926</v>
      </c>
      <c r="G643" s="55">
        <f t="shared" ref="G643:G706" si="80">YEAR(F643)</f>
        <v>2022</v>
      </c>
      <c r="H643" s="55" t="str">
        <f t="shared" ref="H643:H706" si="81">PROPER(TEXT(F643,"mmmm"))</f>
        <v>Diciembre</v>
      </c>
      <c r="I643" s="90" t="str">
        <f t="shared" ref="I643:I706" si="82">IF(OR(H643="Enero",H643="Febrero",H643="Marzo",H643="Abril",H643="Mayo",H643="Junio"),G643&amp;"-1",IF(OR(H643="Julio",H643="Agosto",H643="Septiembre",H643="Octubre",H643="Noviembre",H643="Diciembre"),G643&amp;"-2"))</f>
        <v>2022-2</v>
      </c>
      <c r="J643" s="5">
        <v>25</v>
      </c>
      <c r="K643" s="9">
        <v>43.56</v>
      </c>
      <c r="L643" s="15">
        <v>1.3</v>
      </c>
      <c r="M643" s="15">
        <v>1.7423999999999999</v>
      </c>
      <c r="N643" s="5" t="s">
        <v>23</v>
      </c>
      <c r="O643" s="5" t="s">
        <v>23</v>
      </c>
      <c r="P643" s="5">
        <v>1</v>
      </c>
      <c r="Q643" s="5">
        <v>1</v>
      </c>
      <c r="R643" s="5" t="str">
        <f t="shared" si="73"/>
        <v>195-2022-12-31</v>
      </c>
    </row>
    <row r="644" spans="1:18" hidden="1" x14ac:dyDescent="0.3">
      <c r="A644" s="25">
        <v>195</v>
      </c>
      <c r="B644" s="5" t="s">
        <v>128</v>
      </c>
      <c r="C644" s="5" t="s">
        <v>46</v>
      </c>
      <c r="D644" s="5" t="s">
        <v>47</v>
      </c>
      <c r="E644" s="5" t="s">
        <v>22</v>
      </c>
      <c r="F644" s="17">
        <v>45107</v>
      </c>
      <c r="G644" s="55">
        <f t="shared" si="80"/>
        <v>2023</v>
      </c>
      <c r="H644" s="55" t="str">
        <f t="shared" si="81"/>
        <v>Junio</v>
      </c>
      <c r="I644" s="90" t="str">
        <f t="shared" si="82"/>
        <v>2023-1</v>
      </c>
      <c r="J644" s="5">
        <v>42</v>
      </c>
      <c r="K644" s="9">
        <v>36.54</v>
      </c>
      <c r="L644" s="15">
        <f>IFERROR(IF((K644/J644)&gt;1.3,1.3,K644/J644),"")</f>
        <v>0.87</v>
      </c>
      <c r="M644" s="15">
        <f>IFERROR(IF((K644/J644)&gt;K644/J644,1.3,K644/J644),"")</f>
        <v>0.87</v>
      </c>
      <c r="N644" s="5" t="s">
        <v>23</v>
      </c>
      <c r="O644" s="5" t="s">
        <v>23</v>
      </c>
      <c r="P644" s="16">
        <v>0</v>
      </c>
      <c r="Q644" s="16">
        <v>0</v>
      </c>
      <c r="R644" s="5" t="str">
        <f t="shared" si="73"/>
        <v>195-2023-06-30</v>
      </c>
    </row>
    <row r="645" spans="1:18" hidden="1" x14ac:dyDescent="0.3">
      <c r="A645" s="25">
        <v>195</v>
      </c>
      <c r="B645" s="5" t="s">
        <v>128</v>
      </c>
      <c r="C645" s="5" t="s">
        <v>46</v>
      </c>
      <c r="D645" s="5" t="s">
        <v>47</v>
      </c>
      <c r="E645" s="5" t="s">
        <v>22</v>
      </c>
      <c r="F645" s="6">
        <v>45291</v>
      </c>
      <c r="G645" s="55">
        <f t="shared" si="80"/>
        <v>2023</v>
      </c>
      <c r="H645" s="55" t="str">
        <f t="shared" si="81"/>
        <v>Diciembre</v>
      </c>
      <c r="I645" s="90" t="str">
        <f t="shared" si="82"/>
        <v>2023-2</v>
      </c>
      <c r="J645" s="5">
        <v>42</v>
      </c>
      <c r="K645" s="9">
        <v>53.34</v>
      </c>
      <c r="L645" s="15">
        <f>IFERROR(IF((K646/J646)&gt;1.3,1.3,K646/J646),"")</f>
        <v>1.1918</v>
      </c>
      <c r="M645" s="15">
        <f>IFERROR(IF((K646/J646)&gt;K646/J646,1.3,K646/J646),"")</f>
        <v>1.1918</v>
      </c>
      <c r="N645" s="5" t="s">
        <v>23</v>
      </c>
      <c r="O645" s="5" t="s">
        <v>23</v>
      </c>
      <c r="P645" s="16">
        <v>0</v>
      </c>
      <c r="Q645" s="16">
        <v>0</v>
      </c>
      <c r="R645" s="5" t="str">
        <f t="shared" ref="R645:R708" si="83">A646&amp;"-"&amp;YEAR(F646)&amp;"-"&amp;IF(LEN(MONTH(F646))=1,"0"&amp;MONTH(F646),MONTH(F646))&amp;"-"&amp;DAY(F646)</f>
        <v>195-2025-06-30</v>
      </c>
    </row>
    <row r="646" spans="1:18" hidden="1" x14ac:dyDescent="0.3">
      <c r="A646" s="25">
        <v>195</v>
      </c>
      <c r="B646" s="5" t="s">
        <v>128</v>
      </c>
      <c r="C646" s="5" t="s">
        <v>46</v>
      </c>
      <c r="D646" s="5" t="s">
        <v>47</v>
      </c>
      <c r="E646" s="5" t="s">
        <v>22</v>
      </c>
      <c r="F646" s="6">
        <v>45838</v>
      </c>
      <c r="G646" s="55">
        <f t="shared" si="80"/>
        <v>2025</v>
      </c>
      <c r="H646" s="55" t="str">
        <f t="shared" si="81"/>
        <v>Junio</v>
      </c>
      <c r="I646" s="90" t="str">
        <f t="shared" si="82"/>
        <v>2025-1</v>
      </c>
      <c r="J646" s="5">
        <v>50</v>
      </c>
      <c r="K646" s="5">
        <v>59.59</v>
      </c>
      <c r="L646" s="15">
        <f>IFERROR(IF((K647/J647)&gt;1.3,1.3,K647/J647),"")</f>
        <v>0.92999999999999994</v>
      </c>
      <c r="M646" s="15">
        <f>IFERROR(IF((K647/J647)&gt;K647/J647,1.3,K647/J647),"")</f>
        <v>0.92999999999999994</v>
      </c>
      <c r="N646" s="5" t="s">
        <v>23</v>
      </c>
      <c r="O646" s="5" t="s">
        <v>23</v>
      </c>
      <c r="P646" s="16">
        <v>0</v>
      </c>
      <c r="Q646" s="16">
        <v>0</v>
      </c>
      <c r="R646" s="5" t="str">
        <f t="shared" si="83"/>
        <v>196-2023-06-30</v>
      </c>
    </row>
    <row r="647" spans="1:18" hidden="1" x14ac:dyDescent="0.3">
      <c r="A647" s="25">
        <v>196</v>
      </c>
      <c r="B647" s="5" t="s">
        <v>129</v>
      </c>
      <c r="C647" s="5" t="s">
        <v>46</v>
      </c>
      <c r="D647" s="5" t="s">
        <v>47</v>
      </c>
      <c r="E647" s="5" t="s">
        <v>54</v>
      </c>
      <c r="F647" s="17">
        <v>45107</v>
      </c>
      <c r="G647" s="55">
        <f t="shared" si="80"/>
        <v>2023</v>
      </c>
      <c r="H647" s="55" t="str">
        <f t="shared" si="81"/>
        <v>Junio</v>
      </c>
      <c r="I647" s="90" t="str">
        <f t="shared" si="82"/>
        <v>2023-1</v>
      </c>
      <c r="J647" s="5">
        <v>37</v>
      </c>
      <c r="K647" s="9">
        <v>34.409999999999997</v>
      </c>
      <c r="L647" s="15">
        <f>IFERROR(IF((J648/K648)&gt;1.3,1.3,J648/K648),"")</f>
        <v>1.3</v>
      </c>
      <c r="M647" s="8">
        <f>IFERROR(J648/K648,"")</f>
        <v>1.3899323816679188</v>
      </c>
      <c r="N647" s="5" t="s">
        <v>23</v>
      </c>
      <c r="O647" s="5" t="s">
        <v>23</v>
      </c>
      <c r="P647" s="16">
        <v>0</v>
      </c>
      <c r="Q647" s="16">
        <v>0</v>
      </c>
      <c r="R647" s="5" t="str">
        <f t="shared" si="83"/>
        <v>196-2023-12-31</v>
      </c>
    </row>
    <row r="648" spans="1:18" hidden="1" x14ac:dyDescent="0.3">
      <c r="A648" s="37">
        <v>196</v>
      </c>
      <c r="B648" s="5" t="s">
        <v>129</v>
      </c>
      <c r="C648" s="5" t="s">
        <v>46</v>
      </c>
      <c r="D648" s="5" t="s">
        <v>47</v>
      </c>
      <c r="E648" s="5" t="s">
        <v>54</v>
      </c>
      <c r="F648" s="6">
        <v>45291</v>
      </c>
      <c r="G648" s="55">
        <f t="shared" si="80"/>
        <v>2023</v>
      </c>
      <c r="H648" s="55" t="str">
        <f t="shared" si="81"/>
        <v>Diciembre</v>
      </c>
      <c r="I648" s="90" t="str">
        <f t="shared" si="82"/>
        <v>2023-2</v>
      </c>
      <c r="J648" s="5">
        <v>37</v>
      </c>
      <c r="K648" s="9">
        <v>26.62</v>
      </c>
      <c r="L648" s="15">
        <f>IFERROR(IF((J649/K649)&gt;1.3,1.3,J649/K649),"")</f>
        <v>0.9</v>
      </c>
      <c r="M648" s="8">
        <f>IFERROR(J649/K649,"")</f>
        <v>0.9</v>
      </c>
      <c r="N648" s="5" t="s">
        <v>23</v>
      </c>
      <c r="O648" s="5" t="s">
        <v>23</v>
      </c>
      <c r="P648" s="16">
        <v>0</v>
      </c>
      <c r="Q648" s="16">
        <v>0</v>
      </c>
      <c r="R648" s="5" t="str">
        <f t="shared" si="83"/>
        <v>197-2023-03-31</v>
      </c>
    </row>
    <row r="649" spans="1:18" hidden="1" x14ac:dyDescent="0.3">
      <c r="A649" s="25">
        <v>197</v>
      </c>
      <c r="B649" s="5" t="s">
        <v>130</v>
      </c>
      <c r="C649" s="5" t="s">
        <v>87</v>
      </c>
      <c r="D649" s="5" t="s">
        <v>52</v>
      </c>
      <c r="E649" s="5" t="s">
        <v>22</v>
      </c>
      <c r="F649" s="6">
        <v>45016</v>
      </c>
      <c r="G649" s="55">
        <f t="shared" si="80"/>
        <v>2023</v>
      </c>
      <c r="H649" s="55" t="str">
        <f t="shared" si="81"/>
        <v>Marzo</v>
      </c>
      <c r="I649" s="90" t="str">
        <f t="shared" si="82"/>
        <v>2023-1</v>
      </c>
      <c r="J649" s="5">
        <v>90</v>
      </c>
      <c r="K649" s="9">
        <v>100</v>
      </c>
      <c r="L649" s="8">
        <f t="shared" ref="L649:L656" si="84">IFERROR(IF(K650/J650&gt;1,1,K650/J650),"")</f>
        <v>1</v>
      </c>
      <c r="M649" s="15">
        <f t="shared" ref="M649:M656" si="85">IFERROR(IF(K650/J650&gt;1,1,K650/J650),"")</f>
        <v>1</v>
      </c>
      <c r="N649" s="5" t="s">
        <v>23</v>
      </c>
      <c r="O649" s="5" t="s">
        <v>23</v>
      </c>
      <c r="P649" s="16">
        <v>0</v>
      </c>
      <c r="Q649" s="16">
        <v>0</v>
      </c>
      <c r="R649" s="5" t="str">
        <f t="shared" si="83"/>
        <v>197-2023-06-30</v>
      </c>
    </row>
    <row r="650" spans="1:18" hidden="1" x14ac:dyDescent="0.3">
      <c r="A650" s="25">
        <v>197</v>
      </c>
      <c r="B650" s="5" t="s">
        <v>130</v>
      </c>
      <c r="C650" s="5" t="s">
        <v>87</v>
      </c>
      <c r="D650" s="5" t="s">
        <v>52</v>
      </c>
      <c r="E650" s="5" t="s">
        <v>22</v>
      </c>
      <c r="F650" s="6">
        <v>45107</v>
      </c>
      <c r="G650" s="55">
        <f t="shared" si="80"/>
        <v>2023</v>
      </c>
      <c r="H650" s="55" t="str">
        <f t="shared" si="81"/>
        <v>Junio</v>
      </c>
      <c r="I650" s="90" t="str">
        <f t="shared" si="82"/>
        <v>2023-1</v>
      </c>
      <c r="J650" s="5">
        <v>90</v>
      </c>
      <c r="K650" s="9">
        <v>100</v>
      </c>
      <c r="L650" s="8">
        <f t="shared" si="84"/>
        <v>1</v>
      </c>
      <c r="M650" s="15">
        <f t="shared" si="85"/>
        <v>1</v>
      </c>
      <c r="N650" s="5" t="s">
        <v>23</v>
      </c>
      <c r="O650" s="5" t="s">
        <v>23</v>
      </c>
      <c r="P650" s="16">
        <v>0</v>
      </c>
      <c r="Q650" s="16">
        <v>0</v>
      </c>
      <c r="R650" s="5" t="str">
        <f t="shared" si="83"/>
        <v>197-2023-09-30</v>
      </c>
    </row>
    <row r="651" spans="1:18" hidden="1" x14ac:dyDescent="0.3">
      <c r="A651" s="41">
        <v>197</v>
      </c>
      <c r="B651" s="5" t="s">
        <v>130</v>
      </c>
      <c r="C651" s="5" t="s">
        <v>87</v>
      </c>
      <c r="D651" s="5" t="s">
        <v>52</v>
      </c>
      <c r="E651" s="5" t="s">
        <v>22</v>
      </c>
      <c r="F651" s="6">
        <v>45199</v>
      </c>
      <c r="G651" s="55">
        <f t="shared" si="80"/>
        <v>2023</v>
      </c>
      <c r="H651" s="55" t="str">
        <f t="shared" si="81"/>
        <v>Septiembre</v>
      </c>
      <c r="I651" s="90" t="str">
        <f t="shared" si="82"/>
        <v>2023-2</v>
      </c>
      <c r="J651" s="5">
        <v>90</v>
      </c>
      <c r="K651" s="9">
        <v>100</v>
      </c>
      <c r="L651" s="8">
        <f t="shared" si="84"/>
        <v>1</v>
      </c>
      <c r="M651" s="15">
        <f t="shared" si="85"/>
        <v>1</v>
      </c>
      <c r="N651" s="5" t="s">
        <v>23</v>
      </c>
      <c r="O651" s="5" t="s">
        <v>23</v>
      </c>
      <c r="P651" s="16">
        <v>0</v>
      </c>
      <c r="Q651" s="16">
        <v>0</v>
      </c>
      <c r="R651" s="5" t="str">
        <f t="shared" si="83"/>
        <v>197-2023-12-31</v>
      </c>
    </row>
    <row r="652" spans="1:18" hidden="1" x14ac:dyDescent="0.3">
      <c r="A652" s="37">
        <v>197</v>
      </c>
      <c r="B652" s="5" t="s">
        <v>130</v>
      </c>
      <c r="C652" s="5" t="s">
        <v>87</v>
      </c>
      <c r="D652" s="5" t="s">
        <v>52</v>
      </c>
      <c r="E652" s="5" t="s">
        <v>22</v>
      </c>
      <c r="F652" s="6">
        <v>45291</v>
      </c>
      <c r="G652" s="55">
        <f t="shared" si="80"/>
        <v>2023</v>
      </c>
      <c r="H652" s="55" t="str">
        <f t="shared" si="81"/>
        <v>Diciembre</v>
      </c>
      <c r="I652" s="90" t="str">
        <f t="shared" si="82"/>
        <v>2023-2</v>
      </c>
      <c r="J652" s="5">
        <v>90</v>
      </c>
      <c r="K652" s="9">
        <v>100</v>
      </c>
      <c r="L652" s="8">
        <f t="shared" si="84"/>
        <v>1</v>
      </c>
      <c r="M652" s="15">
        <f t="shared" si="85"/>
        <v>1</v>
      </c>
      <c r="N652" s="5" t="s">
        <v>23</v>
      </c>
      <c r="O652" s="5" t="s">
        <v>23</v>
      </c>
      <c r="P652" s="16">
        <v>0</v>
      </c>
      <c r="Q652" s="16">
        <v>0</v>
      </c>
      <c r="R652" s="5" t="str">
        <f t="shared" si="83"/>
        <v>197-2024-03-31</v>
      </c>
    </row>
    <row r="653" spans="1:18" hidden="1" x14ac:dyDescent="0.3">
      <c r="A653" s="25">
        <v>197</v>
      </c>
      <c r="B653" s="5" t="s">
        <v>130</v>
      </c>
      <c r="C653" s="5" t="s">
        <v>87</v>
      </c>
      <c r="D653" s="5" t="s">
        <v>52</v>
      </c>
      <c r="E653" s="5" t="s">
        <v>22</v>
      </c>
      <c r="F653" s="6">
        <v>45382</v>
      </c>
      <c r="G653" s="55">
        <f t="shared" si="80"/>
        <v>2024</v>
      </c>
      <c r="H653" s="55" t="str">
        <f t="shared" si="81"/>
        <v>Marzo</v>
      </c>
      <c r="I653" s="90" t="str">
        <f t="shared" si="82"/>
        <v>2024-1</v>
      </c>
      <c r="J653" s="5">
        <v>95</v>
      </c>
      <c r="K653" s="10">
        <v>100</v>
      </c>
      <c r="L653" s="8">
        <f t="shared" si="84"/>
        <v>1</v>
      </c>
      <c r="M653" s="15">
        <f t="shared" si="85"/>
        <v>1</v>
      </c>
      <c r="N653" s="5" t="s">
        <v>23</v>
      </c>
      <c r="O653" s="5" t="s">
        <v>23</v>
      </c>
      <c r="P653" s="16">
        <v>0</v>
      </c>
      <c r="Q653" s="16">
        <v>0</v>
      </c>
      <c r="R653" s="5" t="str">
        <f t="shared" si="83"/>
        <v>197-2024-06-30</v>
      </c>
    </row>
    <row r="654" spans="1:18" hidden="1" x14ac:dyDescent="0.3">
      <c r="A654" s="5">
        <v>197</v>
      </c>
      <c r="B654" s="5" t="s">
        <v>130</v>
      </c>
      <c r="C654" s="5" t="s">
        <v>87</v>
      </c>
      <c r="D654" s="5" t="s">
        <v>52</v>
      </c>
      <c r="E654" s="5" t="s">
        <v>22</v>
      </c>
      <c r="F654" s="6">
        <v>45473</v>
      </c>
      <c r="G654" s="55">
        <f t="shared" si="80"/>
        <v>2024</v>
      </c>
      <c r="H654" s="55" t="str">
        <f t="shared" si="81"/>
        <v>Junio</v>
      </c>
      <c r="I654" s="90" t="str">
        <f t="shared" si="82"/>
        <v>2024-1</v>
      </c>
      <c r="J654" s="5">
        <v>95</v>
      </c>
      <c r="K654" s="5">
        <v>100</v>
      </c>
      <c r="L654" s="8">
        <f t="shared" si="84"/>
        <v>1</v>
      </c>
      <c r="M654" s="15">
        <f t="shared" si="85"/>
        <v>1</v>
      </c>
      <c r="N654" s="5" t="s">
        <v>23</v>
      </c>
      <c r="O654" s="5" t="s">
        <v>23</v>
      </c>
      <c r="P654" s="5">
        <v>0</v>
      </c>
      <c r="Q654" s="5">
        <v>0</v>
      </c>
      <c r="R654" s="5" t="str">
        <f t="shared" si="83"/>
        <v>197-2024-09-30</v>
      </c>
    </row>
    <row r="655" spans="1:18" hidden="1" x14ac:dyDescent="0.3">
      <c r="A655" s="25">
        <v>197</v>
      </c>
      <c r="B655" s="5" t="s">
        <v>130</v>
      </c>
      <c r="C655" s="5" t="s">
        <v>87</v>
      </c>
      <c r="D655" s="5" t="s">
        <v>52</v>
      </c>
      <c r="E655" s="5" t="s">
        <v>22</v>
      </c>
      <c r="F655" s="6">
        <v>45565</v>
      </c>
      <c r="G655" s="55">
        <f t="shared" si="80"/>
        <v>2024</v>
      </c>
      <c r="H655" s="55" t="str">
        <f t="shared" si="81"/>
        <v>Septiembre</v>
      </c>
      <c r="I655" s="90" t="str">
        <f t="shared" si="82"/>
        <v>2024-2</v>
      </c>
      <c r="J655" s="5">
        <v>95</v>
      </c>
      <c r="K655" s="10">
        <v>100</v>
      </c>
      <c r="L655" s="8">
        <f t="shared" si="84"/>
        <v>1</v>
      </c>
      <c r="M655" s="15">
        <f t="shared" si="85"/>
        <v>1</v>
      </c>
      <c r="N655" s="5" t="s">
        <v>23</v>
      </c>
      <c r="O655" s="5" t="s">
        <v>23</v>
      </c>
      <c r="P655" s="16">
        <v>0</v>
      </c>
      <c r="Q655" s="16">
        <v>0</v>
      </c>
      <c r="R655" s="5" t="str">
        <f t="shared" si="83"/>
        <v>197-2024-12-31</v>
      </c>
    </row>
    <row r="656" spans="1:18" hidden="1" x14ac:dyDescent="0.3">
      <c r="A656" s="25">
        <v>197</v>
      </c>
      <c r="B656" s="5" t="s">
        <v>130</v>
      </c>
      <c r="C656" s="5" t="s">
        <v>87</v>
      </c>
      <c r="D656" s="5" t="s">
        <v>52</v>
      </c>
      <c r="E656" s="5" t="s">
        <v>22</v>
      </c>
      <c r="F656" s="6">
        <v>45657</v>
      </c>
      <c r="G656" s="55">
        <f t="shared" si="80"/>
        <v>2024</v>
      </c>
      <c r="H656" s="55" t="str">
        <f t="shared" si="81"/>
        <v>Diciembre</v>
      </c>
      <c r="I656" s="90" t="str">
        <f t="shared" si="82"/>
        <v>2024-2</v>
      </c>
      <c r="J656" s="5">
        <v>95</v>
      </c>
      <c r="K656" s="10">
        <v>100</v>
      </c>
      <c r="L656" s="8">
        <f t="shared" si="84"/>
        <v>1</v>
      </c>
      <c r="M656" s="15">
        <f t="shared" si="85"/>
        <v>1</v>
      </c>
      <c r="N656" s="5" t="s">
        <v>23</v>
      </c>
      <c r="O656" s="5" t="s">
        <v>23</v>
      </c>
      <c r="P656" s="16">
        <v>0</v>
      </c>
      <c r="Q656" s="16">
        <v>0</v>
      </c>
      <c r="R656" s="5" t="str">
        <f t="shared" si="83"/>
        <v>199-2023-06-30</v>
      </c>
    </row>
    <row r="657" spans="1:18" hidden="1" x14ac:dyDescent="0.3">
      <c r="A657" s="25">
        <v>199</v>
      </c>
      <c r="B657" s="5" t="s">
        <v>131</v>
      </c>
      <c r="C657" s="5" t="s">
        <v>25</v>
      </c>
      <c r="D657" s="5" t="s">
        <v>47</v>
      </c>
      <c r="E657" s="5" t="s">
        <v>22</v>
      </c>
      <c r="F657" s="17">
        <v>45107</v>
      </c>
      <c r="G657" s="55">
        <f t="shared" si="80"/>
        <v>2023</v>
      </c>
      <c r="H657" s="55" t="str">
        <f t="shared" si="81"/>
        <v>Junio</v>
      </c>
      <c r="I657" s="90" t="str">
        <f t="shared" si="82"/>
        <v>2023-1</v>
      </c>
      <c r="J657" s="5">
        <v>70</v>
      </c>
      <c r="K657" s="9">
        <f>ROUND(87.666666666667,2)</f>
        <v>87.67</v>
      </c>
      <c r="L657" s="8">
        <f>IFERROR(K658/J658,"")</f>
        <v>1.2524285714285714</v>
      </c>
      <c r="M657" s="15">
        <f>IFERROR(IF((K658/J658)&gt;K658/J658,1.3,K658/J658),"")</f>
        <v>1.2524285714285714</v>
      </c>
      <c r="N657" s="5" t="s">
        <v>23</v>
      </c>
      <c r="O657" s="5" t="s">
        <v>23</v>
      </c>
      <c r="P657" s="16">
        <v>0</v>
      </c>
      <c r="Q657" s="16">
        <v>0</v>
      </c>
      <c r="R657" s="5" t="str">
        <f t="shared" si="83"/>
        <v>199-2023-12-31</v>
      </c>
    </row>
    <row r="658" spans="1:18" hidden="1" x14ac:dyDescent="0.3">
      <c r="A658" s="37">
        <v>199</v>
      </c>
      <c r="B658" s="5" t="s">
        <v>131</v>
      </c>
      <c r="C658" s="5" t="s">
        <v>25</v>
      </c>
      <c r="D658" s="5" t="s">
        <v>47</v>
      </c>
      <c r="E658" s="5" t="s">
        <v>22</v>
      </c>
      <c r="F658" s="6">
        <v>45291</v>
      </c>
      <c r="G658" s="55">
        <f t="shared" si="80"/>
        <v>2023</v>
      </c>
      <c r="H658" s="55" t="str">
        <f t="shared" si="81"/>
        <v>Diciembre</v>
      </c>
      <c r="I658" s="90" t="str">
        <f t="shared" si="82"/>
        <v>2023-2</v>
      </c>
      <c r="J658" s="5">
        <v>70</v>
      </c>
      <c r="K658" s="9">
        <v>87.67</v>
      </c>
      <c r="L658" s="8">
        <f>IFERROR(K659/J659,"")</f>
        <v>1.1523749999999999</v>
      </c>
      <c r="M658" s="15">
        <f>IFERROR(IF((K659/J659)&gt;K659/J659,1.3,K659/J659),"")</f>
        <v>1.1523749999999999</v>
      </c>
      <c r="N658" s="5" t="s">
        <v>23</v>
      </c>
      <c r="O658" s="5" t="s">
        <v>23</v>
      </c>
      <c r="P658" s="16">
        <v>0</v>
      </c>
      <c r="Q658" s="16">
        <v>0</v>
      </c>
      <c r="R658" s="5" t="str">
        <f t="shared" si="83"/>
        <v>199-2024-06-30</v>
      </c>
    </row>
    <row r="659" spans="1:18" hidden="1" x14ac:dyDescent="0.3">
      <c r="A659" s="5">
        <v>199</v>
      </c>
      <c r="B659" s="5" t="s">
        <v>131</v>
      </c>
      <c r="C659" s="5" t="s">
        <v>25</v>
      </c>
      <c r="D659" s="5" t="s">
        <v>47</v>
      </c>
      <c r="E659" s="5" t="s">
        <v>22</v>
      </c>
      <c r="F659" s="6">
        <v>45473</v>
      </c>
      <c r="G659" s="55">
        <f t="shared" si="80"/>
        <v>2024</v>
      </c>
      <c r="H659" s="55" t="str">
        <f t="shared" si="81"/>
        <v>Junio</v>
      </c>
      <c r="I659" s="90" t="str">
        <f t="shared" si="82"/>
        <v>2024-1</v>
      </c>
      <c r="J659" s="5">
        <v>80</v>
      </c>
      <c r="K659" s="5">
        <v>92.19</v>
      </c>
      <c r="L659" s="15">
        <v>1.1523749999999999</v>
      </c>
      <c r="M659" s="15">
        <v>1.1523749999999999</v>
      </c>
      <c r="N659" s="5" t="s">
        <v>23</v>
      </c>
      <c r="O659" s="5" t="s">
        <v>23</v>
      </c>
      <c r="P659" s="5">
        <v>0</v>
      </c>
      <c r="Q659" s="5">
        <v>0</v>
      </c>
      <c r="R659" s="5" t="str">
        <f t="shared" si="83"/>
        <v>199-2024-12-31</v>
      </c>
    </row>
    <row r="660" spans="1:18" hidden="1" x14ac:dyDescent="0.3">
      <c r="A660" s="25">
        <v>199</v>
      </c>
      <c r="B660" s="5" t="s">
        <v>131</v>
      </c>
      <c r="C660" s="5" t="s">
        <v>25</v>
      </c>
      <c r="D660" s="5" t="s">
        <v>47</v>
      </c>
      <c r="E660" s="5" t="s">
        <v>22</v>
      </c>
      <c r="F660" s="6">
        <v>45657</v>
      </c>
      <c r="G660" s="55">
        <f t="shared" si="80"/>
        <v>2024</v>
      </c>
      <c r="H660" s="55" t="str">
        <f t="shared" si="81"/>
        <v>Diciembre</v>
      </c>
      <c r="I660" s="90" t="str">
        <f t="shared" si="82"/>
        <v>2024-2</v>
      </c>
      <c r="J660" s="5">
        <v>80</v>
      </c>
      <c r="K660" s="10">
        <v>92.81</v>
      </c>
      <c r="L660" s="15" t="str">
        <f>IFERROR(IF((K661/J661)&gt;1.3,1.3,K661/J661),"")</f>
        <v/>
      </c>
      <c r="M660" s="15" t="str">
        <f>IFERROR(IF((K661/J661)&gt;K661/J661,1.3,K661/J661),"")</f>
        <v/>
      </c>
      <c r="N660" s="5" t="s">
        <v>23</v>
      </c>
      <c r="O660" s="5" t="s">
        <v>23</v>
      </c>
      <c r="P660" s="16">
        <v>0</v>
      </c>
      <c r="Q660" s="16">
        <v>0</v>
      </c>
      <c r="R660" s="5" t="str">
        <f t="shared" si="83"/>
        <v>200-2023-12-31</v>
      </c>
    </row>
    <row r="661" spans="1:18" hidden="1" x14ac:dyDescent="0.3">
      <c r="A661" s="37">
        <v>200</v>
      </c>
      <c r="B661" s="5" t="s">
        <v>132</v>
      </c>
      <c r="C661" s="5" t="s">
        <v>25</v>
      </c>
      <c r="D661" s="5" t="s">
        <v>65</v>
      </c>
      <c r="E661" s="5" t="s">
        <v>22</v>
      </c>
      <c r="F661" s="6">
        <v>45291</v>
      </c>
      <c r="G661" s="55">
        <f t="shared" si="80"/>
        <v>2023</v>
      </c>
      <c r="H661" s="55" t="str">
        <f t="shared" si="81"/>
        <v>Diciembre</v>
      </c>
      <c r="I661" s="90" t="str">
        <f t="shared" si="82"/>
        <v>2023-2</v>
      </c>
      <c r="J661" s="5"/>
      <c r="K661" s="9">
        <v>90</v>
      </c>
      <c r="L661" s="8">
        <v>0.9</v>
      </c>
      <c r="M661" s="15">
        <f>IFERROR(IF((K662/J662)&gt;K662/J662,1.3,K662/J662),"")</f>
        <v>1.0925</v>
      </c>
      <c r="N661" s="5" t="s">
        <v>133</v>
      </c>
      <c r="O661" s="20" t="s">
        <v>23</v>
      </c>
      <c r="P661" s="16">
        <v>0</v>
      </c>
      <c r="Q661" s="16">
        <v>0</v>
      </c>
      <c r="R661" s="5" t="str">
        <f t="shared" si="83"/>
        <v>200-2024-12-31</v>
      </c>
    </row>
    <row r="662" spans="1:18" hidden="1" x14ac:dyDescent="0.3">
      <c r="A662" s="25">
        <v>200</v>
      </c>
      <c r="B662" s="5" t="s">
        <v>132</v>
      </c>
      <c r="C662" s="5" t="s">
        <v>25</v>
      </c>
      <c r="D662" s="5" t="s">
        <v>65</v>
      </c>
      <c r="E662" s="5" t="s">
        <v>22</v>
      </c>
      <c r="F662" s="6">
        <v>45657</v>
      </c>
      <c r="G662" s="55">
        <f t="shared" si="80"/>
        <v>2024</v>
      </c>
      <c r="H662" s="55" t="str">
        <f t="shared" si="81"/>
        <v>Diciembre</v>
      </c>
      <c r="I662" s="90" t="str">
        <f t="shared" si="82"/>
        <v>2024-2</v>
      </c>
      <c r="J662" s="5">
        <v>80</v>
      </c>
      <c r="K662" s="10">
        <v>87.4</v>
      </c>
      <c r="L662" s="15">
        <f>IFERROR(IF((K663/J663)&gt;1.3,1.3,K663/J663),"")</f>
        <v>0.98030303030303034</v>
      </c>
      <c r="M662" s="15">
        <f>IFERROR(IF((K663/J663)&gt;K663/J663,1.3,K663/J663),"")</f>
        <v>0.98030303030303034</v>
      </c>
      <c r="N662" s="5" t="s">
        <v>133</v>
      </c>
      <c r="O662" s="5" t="s">
        <v>23</v>
      </c>
      <c r="P662" s="16">
        <v>0</v>
      </c>
      <c r="Q662" s="16">
        <v>0</v>
      </c>
      <c r="R662" s="5" t="str">
        <f t="shared" si="83"/>
        <v>202-2023-12-31</v>
      </c>
    </row>
    <row r="663" spans="1:18" hidden="1" x14ac:dyDescent="0.3">
      <c r="A663" s="25">
        <v>202</v>
      </c>
      <c r="B663" s="5" t="s">
        <v>134</v>
      </c>
      <c r="C663" s="5" t="s">
        <v>25</v>
      </c>
      <c r="D663" s="5" t="s">
        <v>65</v>
      </c>
      <c r="E663" s="5" t="s">
        <v>22</v>
      </c>
      <c r="F663" s="6">
        <v>45291</v>
      </c>
      <c r="G663" s="55">
        <f t="shared" si="80"/>
        <v>2023</v>
      </c>
      <c r="H663" s="55" t="str">
        <f t="shared" si="81"/>
        <v>Diciembre</v>
      </c>
      <c r="I663" s="90" t="str">
        <f t="shared" si="82"/>
        <v>2023-2</v>
      </c>
      <c r="J663" s="5">
        <v>66</v>
      </c>
      <c r="K663" s="9">
        <v>64.7</v>
      </c>
      <c r="L663" s="15">
        <f>IFERROR(IF((K664/J664)&gt;1.3,1.3,K664/J664),"")</f>
        <v>1.0481385037652193</v>
      </c>
      <c r="M663" s="15">
        <f>IFERROR(IF((K664/J664)&gt;K664/J664,1.3,K664/J664),"")</f>
        <v>1.0481385037652193</v>
      </c>
      <c r="N663" s="5" t="s">
        <v>133</v>
      </c>
      <c r="O663" s="5" t="s">
        <v>23</v>
      </c>
      <c r="P663" s="16">
        <v>1</v>
      </c>
      <c r="Q663" s="16">
        <v>1</v>
      </c>
      <c r="R663" s="5" t="str">
        <f t="shared" si="83"/>
        <v>203-2022-06-30</v>
      </c>
    </row>
    <row r="664" spans="1:18" hidden="1" x14ac:dyDescent="0.3">
      <c r="A664" s="5">
        <v>203</v>
      </c>
      <c r="B664" s="5" t="s">
        <v>135</v>
      </c>
      <c r="C664" s="5" t="s">
        <v>86</v>
      </c>
      <c r="D664" s="5" t="s">
        <v>47</v>
      </c>
      <c r="E664" s="5" t="s">
        <v>22</v>
      </c>
      <c r="F664" s="17">
        <v>44742</v>
      </c>
      <c r="G664" s="55">
        <f t="shared" si="80"/>
        <v>2022</v>
      </c>
      <c r="H664" s="55" t="str">
        <f t="shared" si="81"/>
        <v>Junio</v>
      </c>
      <c r="I664" s="90" t="str">
        <f t="shared" si="82"/>
        <v>2022-1</v>
      </c>
      <c r="J664" s="12">
        <v>113672</v>
      </c>
      <c r="K664" s="9">
        <v>119144</v>
      </c>
      <c r="L664" s="15">
        <v>1.0481385037652191</v>
      </c>
      <c r="M664" s="15">
        <v>1.0481385037652191</v>
      </c>
      <c r="N664" s="5" t="s">
        <v>95</v>
      </c>
      <c r="O664" s="5" t="s">
        <v>95</v>
      </c>
      <c r="P664" s="5">
        <v>0</v>
      </c>
      <c r="Q664" s="5">
        <v>0</v>
      </c>
      <c r="R664" s="5" t="str">
        <f t="shared" si="83"/>
        <v>203-2022-12-31</v>
      </c>
    </row>
    <row r="665" spans="1:18" hidden="1" x14ac:dyDescent="0.3">
      <c r="A665" s="5">
        <v>203</v>
      </c>
      <c r="B665" s="5" t="s">
        <v>135</v>
      </c>
      <c r="C665" s="5" t="s">
        <v>86</v>
      </c>
      <c r="D665" s="5" t="s">
        <v>47</v>
      </c>
      <c r="E665" s="5" t="s">
        <v>22</v>
      </c>
      <c r="F665" s="17">
        <v>44926</v>
      </c>
      <c r="G665" s="55">
        <f t="shared" si="80"/>
        <v>2022</v>
      </c>
      <c r="H665" s="55" t="str">
        <f t="shared" si="81"/>
        <v>Diciembre</v>
      </c>
      <c r="I665" s="90" t="str">
        <f t="shared" si="82"/>
        <v>2022-2</v>
      </c>
      <c r="J665" s="12">
        <v>224440</v>
      </c>
      <c r="K665" s="9">
        <v>240882</v>
      </c>
      <c r="L665" s="15">
        <v>1.099035822620251</v>
      </c>
      <c r="M665" s="15">
        <v>1.099035822620251</v>
      </c>
      <c r="N665" s="5" t="s">
        <v>95</v>
      </c>
      <c r="O665" s="5" t="s">
        <v>95</v>
      </c>
      <c r="P665" s="5">
        <v>0</v>
      </c>
      <c r="Q665" s="5">
        <v>0</v>
      </c>
      <c r="R665" s="5" t="str">
        <f t="shared" si="83"/>
        <v>203-2023-06-30</v>
      </c>
    </row>
    <row r="666" spans="1:18" hidden="1" x14ac:dyDescent="0.3">
      <c r="A666" s="41">
        <v>203</v>
      </c>
      <c r="B666" s="5" t="s">
        <v>135</v>
      </c>
      <c r="C666" s="5" t="s">
        <v>86</v>
      </c>
      <c r="D666" s="5" t="s">
        <v>47</v>
      </c>
      <c r="E666" s="5" t="s">
        <v>22</v>
      </c>
      <c r="F666" s="6">
        <v>45107</v>
      </c>
      <c r="G666" s="55">
        <f t="shared" si="80"/>
        <v>2023</v>
      </c>
      <c r="H666" s="55" t="str">
        <f t="shared" si="81"/>
        <v>Junio</v>
      </c>
      <c r="I666" s="90" t="str">
        <f t="shared" si="82"/>
        <v>2023-1</v>
      </c>
      <c r="J666" s="38">
        <f>123465699860/1000000</f>
        <v>123465.69985999999</v>
      </c>
      <c r="K666" s="9">
        <f>129185069909/1000000</f>
        <v>129185.069909</v>
      </c>
      <c r="L666" s="15">
        <f>IFERROR(IF((K667/J667)&gt;1.3,1.3,K667/J667),"")</f>
        <v>1.0340675895505487</v>
      </c>
      <c r="M666" s="15">
        <f>IFERROR(IF((K667/J667)&gt;K667/J667,1.3,K667/J667),"")</f>
        <v>1.0340675895505487</v>
      </c>
      <c r="N666" s="5" t="s">
        <v>95</v>
      </c>
      <c r="O666" s="5" t="s">
        <v>95</v>
      </c>
      <c r="P666" s="16">
        <v>0</v>
      </c>
      <c r="Q666" s="16">
        <v>0</v>
      </c>
      <c r="R666" s="5" t="str">
        <f t="shared" si="83"/>
        <v>203-2023-12-31</v>
      </c>
    </row>
    <row r="667" spans="1:18" hidden="1" x14ac:dyDescent="0.3">
      <c r="A667" s="37">
        <v>203</v>
      </c>
      <c r="B667" s="5" t="s">
        <v>135</v>
      </c>
      <c r="C667" s="5" t="s">
        <v>86</v>
      </c>
      <c r="D667" s="5" t="s">
        <v>47</v>
      </c>
      <c r="E667" s="5" t="s">
        <v>22</v>
      </c>
      <c r="F667" s="6">
        <v>45291</v>
      </c>
      <c r="G667" s="55">
        <f t="shared" si="80"/>
        <v>2023</v>
      </c>
      <c r="H667" s="55" t="str">
        <f t="shared" si="81"/>
        <v>Diciembre</v>
      </c>
      <c r="I667" s="90" t="str">
        <f t="shared" si="82"/>
        <v>2023-2</v>
      </c>
      <c r="J667" s="38">
        <f>264844439276/1000000</f>
        <v>264844.43927600002</v>
      </c>
      <c r="K667" s="9">
        <f>273867050928/1000000</f>
        <v>273867.05092800001</v>
      </c>
      <c r="L667" s="15">
        <f>IFERROR(IF((K668/J668)&gt;1.3,1.3,K668/J668),"")</f>
        <v>1.0200840851434712</v>
      </c>
      <c r="M667" s="15">
        <f>IFERROR(IF((K668/J668)&gt;K668/J668,1.3,K668/J668),"")</f>
        <v>1.0200840851434712</v>
      </c>
      <c r="N667" s="5" t="s">
        <v>95</v>
      </c>
      <c r="O667" s="5" t="s">
        <v>95</v>
      </c>
      <c r="P667" s="16">
        <v>0</v>
      </c>
      <c r="Q667" s="16">
        <v>0</v>
      </c>
      <c r="R667" s="5" t="str">
        <f t="shared" si="83"/>
        <v>203-2024-06-30</v>
      </c>
    </row>
    <row r="668" spans="1:18" hidden="1" x14ac:dyDescent="0.3">
      <c r="A668" s="41">
        <v>203</v>
      </c>
      <c r="B668" s="5" t="s">
        <v>135</v>
      </c>
      <c r="C668" s="5" t="s">
        <v>86</v>
      </c>
      <c r="D668" s="5" t="s">
        <v>47</v>
      </c>
      <c r="E668" s="5" t="s">
        <v>22</v>
      </c>
      <c r="F668" s="6">
        <v>45473</v>
      </c>
      <c r="G668" s="55">
        <f t="shared" si="80"/>
        <v>2024</v>
      </c>
      <c r="H668" s="55" t="str">
        <f t="shared" si="81"/>
        <v>Junio</v>
      </c>
      <c r="I668" s="90" t="str">
        <f t="shared" si="82"/>
        <v>2024-1</v>
      </c>
      <c r="J668" s="38">
        <f>142872258333/1000000</f>
        <v>142872.25833300001</v>
      </c>
      <c r="K668" s="9">
        <f>145741716934/1000000</f>
        <v>145741.716934</v>
      </c>
      <c r="L668" s="15">
        <f>IFERROR(IF((K669/J669)&gt;1.3,1.3,K669/J669),"")</f>
        <v>1.0284101409296484</v>
      </c>
      <c r="M668" s="15">
        <f>IFERROR(IF((K669/J669)&gt;K669/J669,1.3,K669/J669),"")</f>
        <v>1.0284101409296484</v>
      </c>
      <c r="N668" s="5" t="s">
        <v>95</v>
      </c>
      <c r="O668" s="5" t="s">
        <v>95</v>
      </c>
      <c r="P668" s="16">
        <v>0</v>
      </c>
      <c r="Q668" s="16">
        <v>0</v>
      </c>
      <c r="R668" s="5" t="str">
        <f t="shared" si="83"/>
        <v>203-2024-12-31</v>
      </c>
    </row>
    <row r="669" spans="1:18" hidden="1" x14ac:dyDescent="0.3">
      <c r="A669" s="25">
        <v>203</v>
      </c>
      <c r="B669" s="5" t="s">
        <v>135</v>
      </c>
      <c r="C669" s="5" t="s">
        <v>86</v>
      </c>
      <c r="D669" s="5" t="s">
        <v>47</v>
      </c>
      <c r="E669" s="5" t="s">
        <v>22</v>
      </c>
      <c r="F669" s="6">
        <v>45657</v>
      </c>
      <c r="G669" s="55">
        <f t="shared" si="80"/>
        <v>2024</v>
      </c>
      <c r="H669" s="55" t="str">
        <f t="shared" si="81"/>
        <v>Diciembre</v>
      </c>
      <c r="I669" s="90" t="str">
        <f t="shared" si="82"/>
        <v>2024-2</v>
      </c>
      <c r="J669" s="9">
        <f>289638452670/1000000</f>
        <v>289638.45267000003</v>
      </c>
      <c r="K669" s="9">
        <f>297867121929/1000000</f>
        <v>297867.12192900002</v>
      </c>
      <c r="L669" s="15">
        <f>IFERROR(IF((K670/J670)&gt;1.3,1.3,K670/J670),"")</f>
        <v>0.63092646758723891</v>
      </c>
      <c r="M669" s="15">
        <f>IFERROR(IF((K670/J670)&gt;K670/J670,1.3,K670/J670),"")</f>
        <v>0.63092646758723891</v>
      </c>
      <c r="N669" s="5" t="s">
        <v>95</v>
      </c>
      <c r="O669" s="5" t="s">
        <v>95</v>
      </c>
      <c r="P669" s="16">
        <v>0</v>
      </c>
      <c r="Q669" s="16">
        <v>0</v>
      </c>
      <c r="R669" s="5" t="str">
        <f t="shared" si="83"/>
        <v>204-2022-06-30</v>
      </c>
    </row>
    <row r="670" spans="1:18" hidden="1" x14ac:dyDescent="0.3">
      <c r="A670" s="5">
        <v>204</v>
      </c>
      <c r="B670" s="5" t="s">
        <v>136</v>
      </c>
      <c r="C670" s="5" t="s">
        <v>86</v>
      </c>
      <c r="D670" s="5" t="s">
        <v>47</v>
      </c>
      <c r="E670" s="5" t="s">
        <v>22</v>
      </c>
      <c r="F670" s="17">
        <v>44742</v>
      </c>
      <c r="G670" s="55">
        <f t="shared" si="80"/>
        <v>2022</v>
      </c>
      <c r="H670" s="55" t="str">
        <f t="shared" si="81"/>
        <v>Junio</v>
      </c>
      <c r="I670" s="90" t="str">
        <f t="shared" si="82"/>
        <v>2022-1</v>
      </c>
      <c r="J670" s="11">
        <v>58804</v>
      </c>
      <c r="K670" s="9">
        <v>37101</v>
      </c>
      <c r="L670" s="15">
        <v>0.63092646758723891</v>
      </c>
      <c r="M670" s="15">
        <v>0.63092646758723891</v>
      </c>
      <c r="N670" s="5" t="s">
        <v>95</v>
      </c>
      <c r="O670" s="5" t="s">
        <v>95</v>
      </c>
      <c r="P670" s="5">
        <v>0</v>
      </c>
      <c r="Q670" s="5">
        <v>0</v>
      </c>
      <c r="R670" s="5" t="str">
        <f t="shared" si="83"/>
        <v>204-2022-12-30</v>
      </c>
    </row>
    <row r="671" spans="1:18" hidden="1" x14ac:dyDescent="0.3">
      <c r="A671" s="5">
        <v>204</v>
      </c>
      <c r="B671" s="5" t="s">
        <v>136</v>
      </c>
      <c r="C671" s="5" t="s">
        <v>86</v>
      </c>
      <c r="D671" s="5" t="s">
        <v>47</v>
      </c>
      <c r="E671" s="5" t="s">
        <v>22</v>
      </c>
      <c r="F671" s="17">
        <v>44925</v>
      </c>
      <c r="G671" s="55">
        <f t="shared" si="80"/>
        <v>2022</v>
      </c>
      <c r="H671" s="55" t="str">
        <f t="shared" si="81"/>
        <v>Diciembre</v>
      </c>
      <c r="I671" s="90" t="str">
        <f t="shared" si="82"/>
        <v>2022-2</v>
      </c>
      <c r="J671" s="11">
        <v>82987</v>
      </c>
      <c r="K671" s="9">
        <v>18386</v>
      </c>
      <c r="L671" s="15">
        <v>0.22155277332594259</v>
      </c>
      <c r="M671" s="15">
        <v>0.22155277332594259</v>
      </c>
      <c r="N671" s="5" t="s">
        <v>95</v>
      </c>
      <c r="O671" s="5" t="s">
        <v>95</v>
      </c>
      <c r="P671" s="5">
        <v>0</v>
      </c>
      <c r="Q671" s="5">
        <v>0</v>
      </c>
      <c r="R671" s="5" t="str">
        <f t="shared" si="83"/>
        <v>204-2023-06-30</v>
      </c>
    </row>
    <row r="672" spans="1:18" hidden="1" x14ac:dyDescent="0.3">
      <c r="A672" s="25">
        <v>204</v>
      </c>
      <c r="B672" s="5" t="s">
        <v>136</v>
      </c>
      <c r="C672" s="5" t="s">
        <v>86</v>
      </c>
      <c r="D672" s="5" t="s">
        <v>47</v>
      </c>
      <c r="E672" s="5" t="s">
        <v>22</v>
      </c>
      <c r="F672" s="17">
        <v>45107</v>
      </c>
      <c r="G672" s="55">
        <f t="shared" si="80"/>
        <v>2023</v>
      </c>
      <c r="H672" s="55" t="str">
        <f t="shared" si="81"/>
        <v>Junio</v>
      </c>
      <c r="I672" s="90" t="str">
        <f t="shared" si="82"/>
        <v>2023-1</v>
      </c>
      <c r="J672" s="11">
        <v>8772.7956340000001</v>
      </c>
      <c r="K672" s="9">
        <v>17085.606216</v>
      </c>
      <c r="L672" s="15">
        <f t="shared" ref="L672:L687" si="86">IFERROR(IF((K673/J673)&gt;1.3,1.3,K673/J673),"")</f>
        <v>1.3</v>
      </c>
      <c r="M672" s="15">
        <f t="shared" ref="M672:M683" si="87">IFERROR(IF((K673/J673)&gt;K673/J673,1.3,K673/J673),"")</f>
        <v>1.6237452185036554</v>
      </c>
      <c r="N672" s="5" t="s">
        <v>95</v>
      </c>
      <c r="O672" s="5" t="s">
        <v>95</v>
      </c>
      <c r="P672" s="16">
        <v>0</v>
      </c>
      <c r="Q672" s="16">
        <v>0</v>
      </c>
      <c r="R672" s="5" t="str">
        <f t="shared" si="83"/>
        <v>204-2023-12-31</v>
      </c>
    </row>
    <row r="673" spans="1:18" hidden="1" x14ac:dyDescent="0.3">
      <c r="A673" s="37">
        <v>204</v>
      </c>
      <c r="B673" s="5" t="s">
        <v>136</v>
      </c>
      <c r="C673" s="5" t="s">
        <v>86</v>
      </c>
      <c r="D673" s="5" t="s">
        <v>47</v>
      </c>
      <c r="E673" s="5" t="s">
        <v>22</v>
      </c>
      <c r="F673" s="6">
        <v>45291</v>
      </c>
      <c r="G673" s="55">
        <f t="shared" si="80"/>
        <v>2023</v>
      </c>
      <c r="H673" s="55" t="str">
        <f t="shared" si="81"/>
        <v>Diciembre</v>
      </c>
      <c r="I673" s="90" t="str">
        <f t="shared" si="82"/>
        <v>2023-2</v>
      </c>
      <c r="J673" s="9">
        <v>86846.60702431656</v>
      </c>
      <c r="K673" s="9">
        <v>141016.76289899999</v>
      </c>
      <c r="L673" s="15">
        <f t="shared" si="86"/>
        <v>1.3</v>
      </c>
      <c r="M673" s="15">
        <f t="shared" si="87"/>
        <v>1.335538462273004</v>
      </c>
      <c r="N673" s="5" t="s">
        <v>95</v>
      </c>
      <c r="O673" s="5" t="s">
        <v>95</v>
      </c>
      <c r="P673" s="16">
        <v>0</v>
      </c>
      <c r="Q673" s="16">
        <v>0</v>
      </c>
      <c r="R673" s="5" t="str">
        <f t="shared" si="83"/>
        <v>204-2024-06-30</v>
      </c>
    </row>
    <row r="674" spans="1:18" hidden="1" x14ac:dyDescent="0.3">
      <c r="A674" s="25">
        <v>204</v>
      </c>
      <c r="B674" s="5" t="s">
        <v>136</v>
      </c>
      <c r="C674" s="5" t="s">
        <v>86</v>
      </c>
      <c r="D674" s="5" t="s">
        <v>47</v>
      </c>
      <c r="E674" s="5" t="s">
        <v>22</v>
      </c>
      <c r="F674" s="17">
        <v>45473</v>
      </c>
      <c r="G674" s="55">
        <f t="shared" si="80"/>
        <v>2024</v>
      </c>
      <c r="H674" s="55" t="str">
        <f t="shared" si="81"/>
        <v>Junio</v>
      </c>
      <c r="I674" s="90" t="str">
        <f t="shared" si="82"/>
        <v>2024-1</v>
      </c>
      <c r="J674" s="11">
        <f>20714519158/1000000</f>
        <v>20714.519157999999</v>
      </c>
      <c r="K674" s="9">
        <f>27665037063/1000000</f>
        <v>27665.037063</v>
      </c>
      <c r="L674" s="15">
        <f t="shared" si="86"/>
        <v>1.3</v>
      </c>
      <c r="M674" s="15">
        <f t="shared" si="87"/>
        <v>1.4452920779235947</v>
      </c>
      <c r="N674" s="5" t="s">
        <v>95</v>
      </c>
      <c r="O674" s="5" t="s">
        <v>95</v>
      </c>
      <c r="P674" s="16">
        <v>0</v>
      </c>
      <c r="Q674" s="16">
        <v>0</v>
      </c>
      <c r="R674" s="5" t="str">
        <f t="shared" si="83"/>
        <v>204-2024-12-31</v>
      </c>
    </row>
    <row r="675" spans="1:18" hidden="1" x14ac:dyDescent="0.3">
      <c r="A675" s="25">
        <v>204</v>
      </c>
      <c r="B675" s="5" t="s">
        <v>136</v>
      </c>
      <c r="C675" s="5" t="s">
        <v>86</v>
      </c>
      <c r="D675" s="5" t="s">
        <v>47</v>
      </c>
      <c r="E675" s="5" t="s">
        <v>22</v>
      </c>
      <c r="F675" s="6">
        <v>45657</v>
      </c>
      <c r="G675" s="55">
        <f t="shared" si="80"/>
        <v>2024</v>
      </c>
      <c r="H675" s="55" t="str">
        <f t="shared" si="81"/>
        <v>Diciembre</v>
      </c>
      <c r="I675" s="90" t="str">
        <f t="shared" si="82"/>
        <v>2024-2</v>
      </c>
      <c r="J675" s="16">
        <f>122440821151/1000000</f>
        <v>122440.821151</v>
      </c>
      <c r="K675" s="10">
        <f>176962748824/1000000</f>
        <v>176962.74882400001</v>
      </c>
      <c r="L675" s="15">
        <f t="shared" si="86"/>
        <v>1</v>
      </c>
      <c r="M675" s="15">
        <f t="shared" si="87"/>
        <v>1</v>
      </c>
      <c r="N675" s="5" t="s">
        <v>95</v>
      </c>
      <c r="O675" s="5" t="s">
        <v>95</v>
      </c>
      <c r="P675" s="16">
        <v>0</v>
      </c>
      <c r="Q675" s="16">
        <v>0</v>
      </c>
      <c r="R675" s="5" t="str">
        <f t="shared" si="83"/>
        <v>205-2022-12-31</v>
      </c>
    </row>
    <row r="676" spans="1:18" hidden="1" x14ac:dyDescent="0.3">
      <c r="A676" s="41">
        <v>205</v>
      </c>
      <c r="B676" s="5" t="s">
        <v>137</v>
      </c>
      <c r="C676" s="5" t="s">
        <v>86</v>
      </c>
      <c r="D676" s="5" t="s">
        <v>47</v>
      </c>
      <c r="E676" s="5" t="s">
        <v>22</v>
      </c>
      <c r="F676" s="6">
        <v>44926</v>
      </c>
      <c r="G676" s="55">
        <f t="shared" si="80"/>
        <v>2022</v>
      </c>
      <c r="H676" s="55" t="str">
        <f t="shared" si="81"/>
        <v>Diciembre</v>
      </c>
      <c r="I676" s="90" t="str">
        <f t="shared" si="82"/>
        <v>2022-2</v>
      </c>
      <c r="J676" s="9">
        <v>2605</v>
      </c>
      <c r="K676" s="9">
        <v>2605</v>
      </c>
      <c r="L676" s="15">
        <f t="shared" si="86"/>
        <v>1.3</v>
      </c>
      <c r="M676" s="15">
        <f t="shared" si="87"/>
        <v>1.6542728645151394</v>
      </c>
      <c r="N676" s="5" t="s">
        <v>95</v>
      </c>
      <c r="O676" s="5" t="s">
        <v>95</v>
      </c>
      <c r="P676" s="16">
        <v>0</v>
      </c>
      <c r="Q676" s="16">
        <v>0</v>
      </c>
      <c r="R676" s="5" t="str">
        <f t="shared" si="83"/>
        <v>205-2023-06-30</v>
      </c>
    </row>
    <row r="677" spans="1:18" hidden="1" x14ac:dyDescent="0.3">
      <c r="A677" s="41">
        <v>205</v>
      </c>
      <c r="B677" s="5" t="s">
        <v>137</v>
      </c>
      <c r="C677" s="5" t="s">
        <v>86</v>
      </c>
      <c r="D677" s="5" t="s">
        <v>47</v>
      </c>
      <c r="E677" s="5" t="s">
        <v>22</v>
      </c>
      <c r="F677" s="6">
        <v>45107</v>
      </c>
      <c r="G677" s="55">
        <f t="shared" si="80"/>
        <v>2023</v>
      </c>
      <c r="H677" s="55" t="str">
        <f t="shared" si="81"/>
        <v>Junio</v>
      </c>
      <c r="I677" s="90" t="str">
        <f t="shared" si="82"/>
        <v>2023-1</v>
      </c>
      <c r="J677" s="9">
        <f>2622553994/1000000</f>
        <v>2622.5539939999999</v>
      </c>
      <c r="K677" s="9">
        <f>4338419908/1000000</f>
        <v>4338.4199079999999</v>
      </c>
      <c r="L677" s="15">
        <f t="shared" si="86"/>
        <v>1.3</v>
      </c>
      <c r="M677" s="15">
        <f t="shared" si="87"/>
        <v>4.2650764615555667</v>
      </c>
      <c r="N677" s="5" t="s">
        <v>95</v>
      </c>
      <c r="O677" s="5" t="s">
        <v>95</v>
      </c>
      <c r="P677" s="16">
        <v>0</v>
      </c>
      <c r="Q677" s="16">
        <v>0</v>
      </c>
      <c r="R677" s="5" t="str">
        <f t="shared" si="83"/>
        <v>205-2023-12-31</v>
      </c>
    </row>
    <row r="678" spans="1:18" hidden="1" x14ac:dyDescent="0.3">
      <c r="A678" s="37">
        <v>205</v>
      </c>
      <c r="B678" s="5" t="s">
        <v>137</v>
      </c>
      <c r="C678" s="5" t="s">
        <v>86</v>
      </c>
      <c r="D678" s="5" t="s">
        <v>47</v>
      </c>
      <c r="E678" s="5" t="s">
        <v>22</v>
      </c>
      <c r="F678" s="6">
        <v>45291</v>
      </c>
      <c r="G678" s="55">
        <f t="shared" si="80"/>
        <v>2023</v>
      </c>
      <c r="H678" s="55" t="str">
        <f t="shared" si="81"/>
        <v>Diciembre</v>
      </c>
      <c r="I678" s="90" t="str">
        <f t="shared" si="82"/>
        <v>2023-2</v>
      </c>
      <c r="J678" s="9">
        <f>2041786671/1000000</f>
        <v>2041.7866710000001</v>
      </c>
      <c r="K678" s="9">
        <f>8708376270/1000000</f>
        <v>8708.3762700000007</v>
      </c>
      <c r="L678" s="15">
        <f t="shared" si="86"/>
        <v>1.3</v>
      </c>
      <c r="M678" s="15">
        <f t="shared" si="87"/>
        <v>2.1506679157553927</v>
      </c>
      <c r="N678" s="5" t="s">
        <v>95</v>
      </c>
      <c r="O678" s="5" t="s">
        <v>95</v>
      </c>
      <c r="P678" s="16">
        <v>0</v>
      </c>
      <c r="Q678" s="16">
        <v>0</v>
      </c>
      <c r="R678" s="5" t="str">
        <f t="shared" si="83"/>
        <v>205-2024-06-30</v>
      </c>
    </row>
    <row r="679" spans="1:18" hidden="1" x14ac:dyDescent="0.3">
      <c r="A679" s="41">
        <v>205</v>
      </c>
      <c r="B679" s="5" t="s">
        <v>137</v>
      </c>
      <c r="C679" s="5" t="s">
        <v>86</v>
      </c>
      <c r="D679" s="5" t="s">
        <v>47</v>
      </c>
      <c r="E679" s="5" t="s">
        <v>22</v>
      </c>
      <c r="F679" s="6">
        <v>45473</v>
      </c>
      <c r="G679" s="55">
        <f t="shared" si="80"/>
        <v>2024</v>
      </c>
      <c r="H679" s="55" t="str">
        <f t="shared" si="81"/>
        <v>Junio</v>
      </c>
      <c r="I679" s="90" t="str">
        <f t="shared" si="82"/>
        <v>2024-1</v>
      </c>
      <c r="J679" s="11">
        <f>2039237043/1000000</f>
        <v>2039.2370430000001</v>
      </c>
      <c r="K679" s="9">
        <f>4385721681/1000000</f>
        <v>4385.721681</v>
      </c>
      <c r="L679" s="15">
        <f t="shared" si="86"/>
        <v>1.3</v>
      </c>
      <c r="M679" s="15">
        <f t="shared" si="87"/>
        <v>1.8471782698182972</v>
      </c>
      <c r="N679" s="5" t="s">
        <v>95</v>
      </c>
      <c r="O679" s="5" t="s">
        <v>95</v>
      </c>
      <c r="P679" s="16">
        <v>0</v>
      </c>
      <c r="Q679" s="16">
        <v>0</v>
      </c>
      <c r="R679" s="5" t="str">
        <f t="shared" si="83"/>
        <v>205-2024-12-31</v>
      </c>
    </row>
    <row r="680" spans="1:18" hidden="1" x14ac:dyDescent="0.3">
      <c r="A680" s="25">
        <v>205</v>
      </c>
      <c r="B680" s="5" t="s">
        <v>137</v>
      </c>
      <c r="C680" s="5" t="s">
        <v>86</v>
      </c>
      <c r="D680" s="5" t="s">
        <v>47</v>
      </c>
      <c r="E680" s="5" t="s">
        <v>22</v>
      </c>
      <c r="F680" s="6">
        <v>45657</v>
      </c>
      <c r="G680" s="55">
        <f t="shared" si="80"/>
        <v>2024</v>
      </c>
      <c r="H680" s="55" t="str">
        <f t="shared" si="81"/>
        <v>Diciembre</v>
      </c>
      <c r="I680" s="90" t="str">
        <f t="shared" si="82"/>
        <v>2024-2</v>
      </c>
      <c r="J680" s="5">
        <f>2783219654/1000000</f>
        <v>2783.219654</v>
      </c>
      <c r="K680" s="10">
        <f>5141102865/1000000</f>
        <v>5141.1028649999998</v>
      </c>
      <c r="L680" s="15">
        <f t="shared" si="86"/>
        <v>1.2336951835584311</v>
      </c>
      <c r="M680" s="15">
        <f t="shared" si="87"/>
        <v>1.2336951835584311</v>
      </c>
      <c r="N680" s="5" t="s">
        <v>95</v>
      </c>
      <c r="O680" s="5" t="s">
        <v>95</v>
      </c>
      <c r="P680" s="16">
        <v>0</v>
      </c>
      <c r="Q680" s="16">
        <v>0</v>
      </c>
      <c r="R680" s="5" t="str">
        <f t="shared" si="83"/>
        <v>206-2023-06-30</v>
      </c>
    </row>
    <row r="681" spans="1:18" hidden="1" x14ac:dyDescent="0.3">
      <c r="A681" s="25">
        <v>206</v>
      </c>
      <c r="B681" s="5" t="s">
        <v>138</v>
      </c>
      <c r="C681" s="5" t="s">
        <v>86</v>
      </c>
      <c r="D681" s="5" t="s">
        <v>47</v>
      </c>
      <c r="E681" s="5" t="s">
        <v>22</v>
      </c>
      <c r="F681" s="17">
        <v>45107</v>
      </c>
      <c r="G681" s="55">
        <f t="shared" si="80"/>
        <v>2023</v>
      </c>
      <c r="H681" s="55" t="str">
        <f t="shared" si="81"/>
        <v>Junio</v>
      </c>
      <c r="I681" s="90" t="str">
        <f t="shared" si="82"/>
        <v>2023-1</v>
      </c>
      <c r="J681" s="11">
        <f>1302483921/1000000</f>
        <v>1302.483921</v>
      </c>
      <c r="K681" s="9">
        <f>1606868140/1000000</f>
        <v>1606.86814</v>
      </c>
      <c r="L681" s="15">
        <f t="shared" si="86"/>
        <v>1.3</v>
      </c>
      <c r="M681" s="15">
        <f t="shared" si="87"/>
        <v>4.6067902891217347</v>
      </c>
      <c r="N681" s="5" t="s">
        <v>95</v>
      </c>
      <c r="O681" s="5" t="s">
        <v>95</v>
      </c>
      <c r="P681" s="16">
        <v>0</v>
      </c>
      <c r="Q681" s="16">
        <v>0</v>
      </c>
      <c r="R681" s="5" t="str">
        <f t="shared" si="83"/>
        <v>206-2023-12-31</v>
      </c>
    </row>
    <row r="682" spans="1:18" hidden="1" x14ac:dyDescent="0.3">
      <c r="A682" s="37">
        <v>206</v>
      </c>
      <c r="B682" s="5" t="s">
        <v>138</v>
      </c>
      <c r="C682" s="5" t="s">
        <v>86</v>
      </c>
      <c r="D682" s="5" t="s">
        <v>47</v>
      </c>
      <c r="E682" s="5" t="s">
        <v>22</v>
      </c>
      <c r="F682" s="6">
        <v>45291</v>
      </c>
      <c r="G682" s="55">
        <f t="shared" si="80"/>
        <v>2023</v>
      </c>
      <c r="H682" s="55" t="str">
        <f t="shared" si="81"/>
        <v>Diciembre</v>
      </c>
      <c r="I682" s="90" t="str">
        <f t="shared" si="82"/>
        <v>2023-2</v>
      </c>
      <c r="J682" s="11">
        <f>1302483921/1000000</f>
        <v>1302.483921</v>
      </c>
      <c r="K682" s="9">
        <f>6000270279/1000000</f>
        <v>6000.2702790000003</v>
      </c>
      <c r="L682" s="15">
        <f t="shared" si="86"/>
        <v>1.3</v>
      </c>
      <c r="M682" s="15">
        <f t="shared" si="87"/>
        <v>1.37</v>
      </c>
      <c r="N682" s="5" t="s">
        <v>95</v>
      </c>
      <c r="O682" s="5" t="s">
        <v>95</v>
      </c>
      <c r="P682" s="16">
        <v>0</v>
      </c>
      <c r="Q682" s="16">
        <v>0</v>
      </c>
      <c r="R682" s="5" t="str">
        <f t="shared" si="83"/>
        <v>206-2024-12-31</v>
      </c>
    </row>
    <row r="683" spans="1:18" hidden="1" x14ac:dyDescent="0.3">
      <c r="A683" s="25">
        <v>206</v>
      </c>
      <c r="B683" s="5" t="s">
        <v>138</v>
      </c>
      <c r="C683" s="5" t="s">
        <v>86</v>
      </c>
      <c r="D683" s="5" t="s">
        <v>65</v>
      </c>
      <c r="E683" s="5" t="s">
        <v>22</v>
      </c>
      <c r="F683" s="6">
        <v>45657</v>
      </c>
      <c r="G683" s="55">
        <f t="shared" si="80"/>
        <v>2024</v>
      </c>
      <c r="H683" s="55" t="str">
        <f t="shared" si="81"/>
        <v>Diciembre</v>
      </c>
      <c r="I683" s="90" t="str">
        <f t="shared" si="82"/>
        <v>2024-2</v>
      </c>
      <c r="J683" s="5">
        <v>1</v>
      </c>
      <c r="K683" s="10">
        <v>1.37</v>
      </c>
      <c r="L683" s="15">
        <f t="shared" si="86"/>
        <v>1.0119882903781034</v>
      </c>
      <c r="M683" s="15">
        <f t="shared" si="87"/>
        <v>1.0119882903781034</v>
      </c>
      <c r="N683" s="5" t="s">
        <v>95</v>
      </c>
      <c r="O683" s="5" t="s">
        <v>95</v>
      </c>
      <c r="P683" s="16">
        <v>0</v>
      </c>
      <c r="Q683" s="16">
        <v>0</v>
      </c>
      <c r="R683" s="5" t="str">
        <f t="shared" si="83"/>
        <v>207-2023-06-30</v>
      </c>
    </row>
    <row r="684" spans="1:18" hidden="1" x14ac:dyDescent="0.3">
      <c r="A684" s="41">
        <v>207</v>
      </c>
      <c r="B684" s="5" t="s">
        <v>139</v>
      </c>
      <c r="C684" s="5" t="s">
        <v>86</v>
      </c>
      <c r="D684" s="5" t="s">
        <v>47</v>
      </c>
      <c r="E684" s="5" t="s">
        <v>54</v>
      </c>
      <c r="F684" s="6">
        <v>45107</v>
      </c>
      <c r="G684" s="55">
        <f t="shared" si="80"/>
        <v>2023</v>
      </c>
      <c r="H684" s="55" t="str">
        <f t="shared" si="81"/>
        <v>Junio</v>
      </c>
      <c r="I684" s="90" t="str">
        <f t="shared" si="82"/>
        <v>2023-1</v>
      </c>
      <c r="J684" s="11">
        <f>114640779682/1000000</f>
        <v>114640.77968199999</v>
      </c>
      <c r="K684" s="9">
        <f>116015126638/1000000</f>
        <v>116015.126638</v>
      </c>
      <c r="L684" s="15">
        <f t="shared" si="86"/>
        <v>1.0359707322305876</v>
      </c>
      <c r="M684" s="8">
        <f>IFERROR(IF((K685/J685)&gt;1.3,1.3,K685/J685),"")</f>
        <v>1.0359707322305876</v>
      </c>
      <c r="N684" s="5" t="s">
        <v>95</v>
      </c>
      <c r="O684" s="5" t="s">
        <v>95</v>
      </c>
      <c r="P684" s="16">
        <v>0</v>
      </c>
      <c r="Q684" s="16">
        <v>0</v>
      </c>
      <c r="R684" s="5" t="str">
        <f t="shared" si="83"/>
        <v>207-2023-12-31</v>
      </c>
    </row>
    <row r="685" spans="1:18" hidden="1" x14ac:dyDescent="0.3">
      <c r="A685" s="37">
        <v>207</v>
      </c>
      <c r="B685" s="5" t="s">
        <v>139</v>
      </c>
      <c r="C685" s="5" t="s">
        <v>86</v>
      </c>
      <c r="D685" s="5" t="s">
        <v>47</v>
      </c>
      <c r="E685" s="5" t="s">
        <v>54</v>
      </c>
      <c r="F685" s="6">
        <v>45291</v>
      </c>
      <c r="G685" s="55">
        <f t="shared" si="80"/>
        <v>2023</v>
      </c>
      <c r="H685" s="55" t="str">
        <f t="shared" si="81"/>
        <v>Diciembre</v>
      </c>
      <c r="I685" s="90" t="str">
        <f t="shared" si="82"/>
        <v>2023-2</v>
      </c>
      <c r="J685" s="11">
        <f>238770966572/1000000</f>
        <v>238770.966572</v>
      </c>
      <c r="K685" s="9">
        <f>247359733075/1000000</f>
        <v>247359.733075</v>
      </c>
      <c r="L685" s="15">
        <f t="shared" si="86"/>
        <v>1.0178973876114712</v>
      </c>
      <c r="M685" s="8">
        <f>IFERROR(IF((K686/J686)&gt;1.3,1.3,K686/J686),"")</f>
        <v>1.0178973876114712</v>
      </c>
      <c r="N685" s="5" t="s">
        <v>95</v>
      </c>
      <c r="O685" s="5" t="s">
        <v>95</v>
      </c>
      <c r="P685" s="16">
        <v>0</v>
      </c>
      <c r="Q685" s="16">
        <v>0</v>
      </c>
      <c r="R685" s="5" t="str">
        <f t="shared" si="83"/>
        <v>207-2024-06-30</v>
      </c>
    </row>
    <row r="686" spans="1:18" hidden="1" x14ac:dyDescent="0.3">
      <c r="A686" s="37">
        <v>207</v>
      </c>
      <c r="B686" s="5" t="s">
        <v>139</v>
      </c>
      <c r="C686" s="5" t="s">
        <v>86</v>
      </c>
      <c r="D686" s="5" t="s">
        <v>47</v>
      </c>
      <c r="E686" s="5" t="s">
        <v>54</v>
      </c>
      <c r="F686" s="6">
        <v>45473</v>
      </c>
      <c r="G686" s="55">
        <f t="shared" si="80"/>
        <v>2024</v>
      </c>
      <c r="H686" s="55" t="str">
        <f t="shared" si="81"/>
        <v>Junio</v>
      </c>
      <c r="I686" s="90" t="str">
        <f t="shared" si="82"/>
        <v>2024-1</v>
      </c>
      <c r="J686" s="11">
        <v>128735.29679399999</v>
      </c>
      <c r="K686" s="11">
        <v>131039.3223</v>
      </c>
      <c r="L686" s="15">
        <f t="shared" si="86"/>
        <v>1.0219734676407599</v>
      </c>
      <c r="M686" s="8">
        <f>IFERROR(IF((K687/J687)&gt;1.3,1.3,K687/J687),"")</f>
        <v>1.0219734676407599</v>
      </c>
      <c r="N686" s="5" t="s">
        <v>95</v>
      </c>
      <c r="O686" s="5" t="s">
        <v>95</v>
      </c>
      <c r="P686" s="16">
        <v>0</v>
      </c>
      <c r="Q686" s="16">
        <v>0</v>
      </c>
      <c r="R686" s="5" t="str">
        <f t="shared" si="83"/>
        <v>207-2024-12-31</v>
      </c>
    </row>
    <row r="687" spans="1:18" hidden="1" x14ac:dyDescent="0.3">
      <c r="A687" s="25">
        <v>207</v>
      </c>
      <c r="B687" s="5" t="s">
        <v>139</v>
      </c>
      <c r="C687" s="5" t="s">
        <v>86</v>
      </c>
      <c r="D687" s="5" t="s">
        <v>47</v>
      </c>
      <c r="E687" s="5" t="s">
        <v>54</v>
      </c>
      <c r="F687" s="6">
        <v>45657</v>
      </c>
      <c r="G687" s="55">
        <f t="shared" si="80"/>
        <v>2024</v>
      </c>
      <c r="H687" s="55" t="str">
        <f t="shared" si="81"/>
        <v>Diciembre</v>
      </c>
      <c r="I687" s="90" t="str">
        <f t="shared" si="82"/>
        <v>2024-2</v>
      </c>
      <c r="J687" s="11">
        <f>262628344390/1000000</f>
        <v>262628.34438999998</v>
      </c>
      <c r="K687" s="11">
        <f>268399199817/1000000</f>
        <v>268399.19981700002</v>
      </c>
      <c r="L687" s="15" t="str">
        <f t="shared" si="86"/>
        <v/>
      </c>
      <c r="M687" s="8" t="str">
        <f>IFERROR(IF((K688/J688)&gt;1.3,1.3,K688/J688),"")</f>
        <v/>
      </c>
      <c r="N687" s="5" t="s">
        <v>95</v>
      </c>
      <c r="O687" s="5" t="s">
        <v>95</v>
      </c>
      <c r="P687" s="16">
        <v>0</v>
      </c>
      <c r="Q687" s="16">
        <v>0</v>
      </c>
      <c r="R687" s="5" t="str">
        <f t="shared" si="83"/>
        <v>208-2023-01-31</v>
      </c>
    </row>
    <row r="688" spans="1:18" hidden="1" x14ac:dyDescent="0.3">
      <c r="A688" s="25">
        <v>208</v>
      </c>
      <c r="B688" s="5" t="s">
        <v>140</v>
      </c>
      <c r="C688" s="5" t="s">
        <v>90</v>
      </c>
      <c r="D688" s="5" t="s">
        <v>21</v>
      </c>
      <c r="E688" s="5" t="s">
        <v>54</v>
      </c>
      <c r="F688" s="6">
        <v>44957</v>
      </c>
      <c r="G688" s="55">
        <f t="shared" si="80"/>
        <v>2023</v>
      </c>
      <c r="H688" s="55" t="str">
        <f t="shared" si="81"/>
        <v>Enero</v>
      </c>
      <c r="I688" s="90" t="str">
        <f t="shared" si="82"/>
        <v>2023-1</v>
      </c>
      <c r="J688" s="5"/>
      <c r="K688" s="9">
        <v>1019</v>
      </c>
      <c r="L688" s="15"/>
      <c r="M688" s="8"/>
      <c r="N688" s="5" t="s">
        <v>133</v>
      </c>
      <c r="O688" s="5" t="s">
        <v>141</v>
      </c>
      <c r="P688" s="16">
        <v>0</v>
      </c>
      <c r="Q688" s="16">
        <v>0</v>
      </c>
      <c r="R688" s="5" t="str">
        <f t="shared" si="83"/>
        <v>208-2023-02-28</v>
      </c>
    </row>
    <row r="689" spans="1:18" hidden="1" x14ac:dyDescent="0.3">
      <c r="A689" s="25">
        <v>208</v>
      </c>
      <c r="B689" s="5" t="s">
        <v>140</v>
      </c>
      <c r="C689" s="5" t="s">
        <v>90</v>
      </c>
      <c r="D689" s="5" t="s">
        <v>21</v>
      </c>
      <c r="E689" s="5" t="s">
        <v>54</v>
      </c>
      <c r="F689" s="17">
        <v>44985</v>
      </c>
      <c r="G689" s="55">
        <f t="shared" si="80"/>
        <v>2023</v>
      </c>
      <c r="H689" s="55" t="str">
        <f t="shared" si="81"/>
        <v>Febrero</v>
      </c>
      <c r="I689" s="90" t="str">
        <f t="shared" si="82"/>
        <v>2023-1</v>
      </c>
      <c r="J689" s="5"/>
      <c r="K689" s="9">
        <v>896</v>
      </c>
      <c r="L689" s="15"/>
      <c r="M689" s="8"/>
      <c r="N689" s="5" t="s">
        <v>133</v>
      </c>
      <c r="O689" s="5" t="s">
        <v>141</v>
      </c>
      <c r="P689" s="16">
        <v>0</v>
      </c>
      <c r="Q689" s="16">
        <v>0</v>
      </c>
      <c r="R689" s="5" t="str">
        <f t="shared" si="83"/>
        <v>208-2023-03-31</v>
      </c>
    </row>
    <row r="690" spans="1:18" hidden="1" x14ac:dyDescent="0.3">
      <c r="A690" s="25">
        <v>208</v>
      </c>
      <c r="B690" s="5" t="s">
        <v>140</v>
      </c>
      <c r="C690" s="5" t="s">
        <v>90</v>
      </c>
      <c r="D690" s="5" t="s">
        <v>21</v>
      </c>
      <c r="E690" s="5" t="s">
        <v>54</v>
      </c>
      <c r="F690" s="6">
        <v>45016</v>
      </c>
      <c r="G690" s="55">
        <f t="shared" si="80"/>
        <v>2023</v>
      </c>
      <c r="H690" s="55" t="str">
        <f t="shared" si="81"/>
        <v>Marzo</v>
      </c>
      <c r="I690" s="90" t="str">
        <f t="shared" si="82"/>
        <v>2023-1</v>
      </c>
      <c r="J690" s="5"/>
      <c r="K690" s="9">
        <v>962</v>
      </c>
      <c r="L690" s="15"/>
      <c r="M690" s="8"/>
      <c r="N690" s="5" t="s">
        <v>133</v>
      </c>
      <c r="O690" s="5" t="s">
        <v>141</v>
      </c>
      <c r="P690" s="16">
        <v>0</v>
      </c>
      <c r="Q690" s="16">
        <v>0</v>
      </c>
      <c r="R690" s="5" t="str">
        <f t="shared" si="83"/>
        <v>208-2023-04-30</v>
      </c>
    </row>
    <row r="691" spans="1:18" hidden="1" x14ac:dyDescent="0.3">
      <c r="A691" s="25">
        <v>208</v>
      </c>
      <c r="B691" s="5" t="s">
        <v>140</v>
      </c>
      <c r="C691" s="5" t="s">
        <v>90</v>
      </c>
      <c r="D691" s="5" t="s">
        <v>21</v>
      </c>
      <c r="E691" s="5" t="s">
        <v>54</v>
      </c>
      <c r="F691" s="6">
        <v>45046</v>
      </c>
      <c r="G691" s="55">
        <f t="shared" si="80"/>
        <v>2023</v>
      </c>
      <c r="H691" s="55" t="str">
        <f t="shared" si="81"/>
        <v>Abril</v>
      </c>
      <c r="I691" s="90" t="str">
        <f t="shared" si="82"/>
        <v>2023-1</v>
      </c>
      <c r="J691" s="5"/>
      <c r="K691" s="9">
        <v>957.6</v>
      </c>
      <c r="L691" s="15"/>
      <c r="M691" s="8"/>
      <c r="N691" s="5" t="s">
        <v>133</v>
      </c>
      <c r="O691" s="5" t="s">
        <v>141</v>
      </c>
      <c r="P691" s="16">
        <v>0</v>
      </c>
      <c r="Q691" s="16">
        <v>0</v>
      </c>
      <c r="R691" s="5" t="str">
        <f t="shared" si="83"/>
        <v>208-2023-05-31</v>
      </c>
    </row>
    <row r="692" spans="1:18" hidden="1" x14ac:dyDescent="0.3">
      <c r="A692" s="25">
        <v>208</v>
      </c>
      <c r="B692" s="5" t="s">
        <v>140</v>
      </c>
      <c r="C692" s="5" t="s">
        <v>90</v>
      </c>
      <c r="D692" s="5" t="s">
        <v>21</v>
      </c>
      <c r="E692" s="5" t="s">
        <v>54</v>
      </c>
      <c r="F692" s="6">
        <v>45077</v>
      </c>
      <c r="G692" s="55">
        <f t="shared" si="80"/>
        <v>2023</v>
      </c>
      <c r="H692" s="55" t="str">
        <f t="shared" si="81"/>
        <v>Mayo</v>
      </c>
      <c r="I692" s="90" t="str">
        <f t="shared" si="82"/>
        <v>2023-1</v>
      </c>
      <c r="J692" s="5"/>
      <c r="K692" s="9">
        <v>1268</v>
      </c>
      <c r="L692" s="15"/>
      <c r="M692" s="8"/>
      <c r="N692" s="5" t="s">
        <v>133</v>
      </c>
      <c r="O692" s="5" t="s">
        <v>141</v>
      </c>
      <c r="P692" s="16">
        <v>0</v>
      </c>
      <c r="Q692" s="16">
        <v>0</v>
      </c>
      <c r="R692" s="5" t="str">
        <f t="shared" si="83"/>
        <v>208-2023-06-30</v>
      </c>
    </row>
    <row r="693" spans="1:18" hidden="1" x14ac:dyDescent="0.3">
      <c r="A693" s="25">
        <v>208</v>
      </c>
      <c r="B693" s="5" t="s">
        <v>140</v>
      </c>
      <c r="C693" s="5" t="s">
        <v>90</v>
      </c>
      <c r="D693" s="5" t="s">
        <v>21</v>
      </c>
      <c r="E693" s="5" t="s">
        <v>54</v>
      </c>
      <c r="F693" s="6">
        <v>45107</v>
      </c>
      <c r="G693" s="55">
        <f t="shared" si="80"/>
        <v>2023</v>
      </c>
      <c r="H693" s="55" t="str">
        <f t="shared" si="81"/>
        <v>Junio</v>
      </c>
      <c r="I693" s="90" t="str">
        <f t="shared" si="82"/>
        <v>2023-1</v>
      </c>
      <c r="J693" s="5"/>
      <c r="K693" s="9">
        <v>1457</v>
      </c>
      <c r="L693" s="15"/>
      <c r="M693" s="8"/>
      <c r="N693" s="5" t="s">
        <v>133</v>
      </c>
      <c r="O693" s="5" t="s">
        <v>141</v>
      </c>
      <c r="P693" s="16">
        <v>0</v>
      </c>
      <c r="Q693" s="16">
        <v>0</v>
      </c>
      <c r="R693" s="5" t="str">
        <f t="shared" si="83"/>
        <v>208-2023-07-31</v>
      </c>
    </row>
    <row r="694" spans="1:18" hidden="1" x14ac:dyDescent="0.3">
      <c r="A694" s="25">
        <v>208</v>
      </c>
      <c r="B694" s="5" t="s">
        <v>140</v>
      </c>
      <c r="C694" s="5" t="s">
        <v>90</v>
      </c>
      <c r="D694" s="5" t="s">
        <v>21</v>
      </c>
      <c r="E694" s="5" t="s">
        <v>54</v>
      </c>
      <c r="F694" s="6">
        <v>45138</v>
      </c>
      <c r="G694" s="55">
        <f t="shared" si="80"/>
        <v>2023</v>
      </c>
      <c r="H694" s="55" t="str">
        <f t="shared" si="81"/>
        <v>Julio</v>
      </c>
      <c r="I694" s="90" t="str">
        <f t="shared" si="82"/>
        <v>2023-2</v>
      </c>
      <c r="J694" s="5"/>
      <c r="K694" s="9">
        <v>1160</v>
      </c>
      <c r="L694" s="15"/>
      <c r="M694" s="8"/>
      <c r="N694" s="5" t="s">
        <v>133</v>
      </c>
      <c r="O694" s="5" t="s">
        <v>141</v>
      </c>
      <c r="P694" s="16">
        <v>0</v>
      </c>
      <c r="Q694" s="16">
        <v>0</v>
      </c>
      <c r="R694" s="5" t="str">
        <f t="shared" si="83"/>
        <v>208-2023-08-31</v>
      </c>
    </row>
    <row r="695" spans="1:18" hidden="1" x14ac:dyDescent="0.3">
      <c r="A695" s="25">
        <v>208</v>
      </c>
      <c r="B695" s="5" t="s">
        <v>140</v>
      </c>
      <c r="C695" s="5" t="s">
        <v>90</v>
      </c>
      <c r="D695" s="5" t="s">
        <v>21</v>
      </c>
      <c r="E695" s="5" t="s">
        <v>54</v>
      </c>
      <c r="F695" s="6">
        <v>45169</v>
      </c>
      <c r="G695" s="55">
        <f t="shared" si="80"/>
        <v>2023</v>
      </c>
      <c r="H695" s="55" t="str">
        <f t="shared" si="81"/>
        <v>Agosto</v>
      </c>
      <c r="I695" s="90" t="str">
        <f t="shared" si="82"/>
        <v>2023-2</v>
      </c>
      <c r="J695" s="5"/>
      <c r="K695" s="9">
        <v>1275</v>
      </c>
      <c r="L695" s="15"/>
      <c r="M695" s="8"/>
      <c r="N695" s="5" t="s">
        <v>133</v>
      </c>
      <c r="O695" s="5" t="s">
        <v>141</v>
      </c>
      <c r="P695" s="16">
        <v>0</v>
      </c>
      <c r="Q695" s="16">
        <v>0</v>
      </c>
      <c r="R695" s="5" t="str">
        <f t="shared" si="83"/>
        <v>208-2023-09-30</v>
      </c>
    </row>
    <row r="696" spans="1:18" hidden="1" x14ac:dyDescent="0.3">
      <c r="A696" s="25">
        <v>208</v>
      </c>
      <c r="B696" s="5" t="s">
        <v>140</v>
      </c>
      <c r="C696" s="5" t="s">
        <v>90</v>
      </c>
      <c r="D696" s="5" t="s">
        <v>21</v>
      </c>
      <c r="E696" s="5" t="s">
        <v>54</v>
      </c>
      <c r="F696" s="6">
        <v>45199</v>
      </c>
      <c r="G696" s="55">
        <f t="shared" si="80"/>
        <v>2023</v>
      </c>
      <c r="H696" s="55" t="str">
        <f t="shared" si="81"/>
        <v>Septiembre</v>
      </c>
      <c r="I696" s="90" t="str">
        <f t="shared" si="82"/>
        <v>2023-2</v>
      </c>
      <c r="J696" s="5"/>
      <c r="K696" s="9">
        <v>1453.5</v>
      </c>
      <c r="L696" s="15"/>
      <c r="M696" s="8"/>
      <c r="N696" s="5" t="s">
        <v>133</v>
      </c>
      <c r="O696" s="5" t="s">
        <v>141</v>
      </c>
      <c r="P696" s="16">
        <v>0</v>
      </c>
      <c r="Q696" s="16">
        <v>0</v>
      </c>
      <c r="R696" s="5" t="str">
        <f t="shared" si="83"/>
        <v>208-2023-10-31</v>
      </c>
    </row>
    <row r="697" spans="1:18" hidden="1" x14ac:dyDescent="0.3">
      <c r="A697" s="25">
        <v>208</v>
      </c>
      <c r="B697" s="5" t="s">
        <v>140</v>
      </c>
      <c r="C697" s="5" t="s">
        <v>90</v>
      </c>
      <c r="D697" s="5" t="s">
        <v>21</v>
      </c>
      <c r="E697" s="5" t="s">
        <v>54</v>
      </c>
      <c r="F697" s="6">
        <v>45230</v>
      </c>
      <c r="G697" s="55">
        <f t="shared" si="80"/>
        <v>2023</v>
      </c>
      <c r="H697" s="55" t="str">
        <f t="shared" si="81"/>
        <v>Octubre</v>
      </c>
      <c r="I697" s="90" t="str">
        <f t="shared" si="82"/>
        <v>2023-2</v>
      </c>
      <c r="J697" s="5"/>
      <c r="K697" s="9">
        <v>1575.9</v>
      </c>
      <c r="L697" s="15"/>
      <c r="M697" s="8"/>
      <c r="N697" s="5" t="s">
        <v>133</v>
      </c>
      <c r="O697" s="5" t="s">
        <v>141</v>
      </c>
      <c r="P697" s="16">
        <v>0</v>
      </c>
      <c r="Q697" s="16">
        <v>0</v>
      </c>
      <c r="R697" s="5" t="str">
        <f t="shared" si="83"/>
        <v>208-2023-11-30</v>
      </c>
    </row>
    <row r="698" spans="1:18" hidden="1" x14ac:dyDescent="0.3">
      <c r="A698" s="25">
        <v>208</v>
      </c>
      <c r="B698" s="5" t="s">
        <v>140</v>
      </c>
      <c r="C698" s="5" t="s">
        <v>90</v>
      </c>
      <c r="D698" s="5" t="s">
        <v>21</v>
      </c>
      <c r="E698" s="5" t="s">
        <v>54</v>
      </c>
      <c r="F698" s="6">
        <v>45260</v>
      </c>
      <c r="G698" s="55">
        <f t="shared" si="80"/>
        <v>2023</v>
      </c>
      <c r="H698" s="55" t="str">
        <f t="shared" si="81"/>
        <v>Noviembre</v>
      </c>
      <c r="I698" s="90" t="str">
        <f t="shared" si="82"/>
        <v>2023-2</v>
      </c>
      <c r="J698" s="5"/>
      <c r="K698" s="9">
        <v>1380</v>
      </c>
      <c r="L698" s="15"/>
      <c r="M698" s="8"/>
      <c r="N698" s="5" t="s">
        <v>133</v>
      </c>
      <c r="O698" s="5" t="s">
        <v>141</v>
      </c>
      <c r="P698" s="16">
        <v>0</v>
      </c>
      <c r="Q698" s="16">
        <v>0</v>
      </c>
      <c r="R698" s="5" t="str">
        <f t="shared" si="83"/>
        <v>208-2023-12-31</v>
      </c>
    </row>
    <row r="699" spans="1:18" hidden="1" x14ac:dyDescent="0.3">
      <c r="A699" s="25">
        <v>208</v>
      </c>
      <c r="B699" s="5" t="s">
        <v>140</v>
      </c>
      <c r="C699" s="5" t="s">
        <v>90</v>
      </c>
      <c r="D699" s="5" t="s">
        <v>21</v>
      </c>
      <c r="E699" s="5" t="s">
        <v>54</v>
      </c>
      <c r="F699" s="6">
        <v>45291</v>
      </c>
      <c r="G699" s="55">
        <f t="shared" si="80"/>
        <v>2023</v>
      </c>
      <c r="H699" s="55" t="str">
        <f t="shared" si="81"/>
        <v>Diciembre</v>
      </c>
      <c r="I699" s="90" t="str">
        <f t="shared" si="82"/>
        <v>2023-2</v>
      </c>
      <c r="J699" s="5"/>
      <c r="K699" s="9">
        <v>1336</v>
      </c>
      <c r="L699" s="15"/>
      <c r="M699" s="8"/>
      <c r="N699" s="5" t="s">
        <v>133</v>
      </c>
      <c r="O699" s="5" t="s">
        <v>141</v>
      </c>
      <c r="P699" s="16">
        <v>0</v>
      </c>
      <c r="Q699" s="16">
        <v>0</v>
      </c>
      <c r="R699" s="5" t="str">
        <f t="shared" si="83"/>
        <v>208-2024-01-31</v>
      </c>
    </row>
    <row r="700" spans="1:18" hidden="1" x14ac:dyDescent="0.3">
      <c r="A700" s="25">
        <v>208</v>
      </c>
      <c r="B700" s="5" t="s">
        <v>140</v>
      </c>
      <c r="C700" s="5" t="s">
        <v>90</v>
      </c>
      <c r="D700" s="5" t="s">
        <v>21</v>
      </c>
      <c r="E700" s="5" t="s">
        <v>54</v>
      </c>
      <c r="F700" s="6">
        <v>45322</v>
      </c>
      <c r="G700" s="55">
        <f t="shared" si="80"/>
        <v>2024</v>
      </c>
      <c r="H700" s="55" t="str">
        <f t="shared" si="81"/>
        <v>Enero</v>
      </c>
      <c r="I700" s="90" t="str">
        <f t="shared" si="82"/>
        <v>2024-1</v>
      </c>
      <c r="J700" s="5">
        <v>1700</v>
      </c>
      <c r="K700" s="9">
        <v>1326</v>
      </c>
      <c r="L700" s="15">
        <f t="shared" ref="L700:L711" si="88">IF(IFERROR(J701/K701,"")&gt;130%,130%,J701/K701)</f>
        <v>1.3</v>
      </c>
      <c r="M700" s="8">
        <f t="shared" ref="M700:M711" si="89">IFERROR(J701/K701,"")</f>
        <v>1.3006885998469777</v>
      </c>
      <c r="N700" s="5" t="s">
        <v>141</v>
      </c>
      <c r="O700" s="5" t="s">
        <v>141</v>
      </c>
      <c r="P700" s="16">
        <v>0</v>
      </c>
      <c r="Q700" s="16">
        <v>0</v>
      </c>
      <c r="R700" s="5" t="str">
        <f t="shared" si="83"/>
        <v>208-2024-02-29</v>
      </c>
    </row>
    <row r="701" spans="1:18" hidden="1" x14ac:dyDescent="0.3">
      <c r="A701" s="25">
        <v>208</v>
      </c>
      <c r="B701" s="5" t="s">
        <v>140</v>
      </c>
      <c r="C701" s="5" t="s">
        <v>90</v>
      </c>
      <c r="D701" s="5" t="s">
        <v>21</v>
      </c>
      <c r="E701" s="5" t="s">
        <v>54</v>
      </c>
      <c r="F701" s="17">
        <v>45351</v>
      </c>
      <c r="G701" s="55">
        <f t="shared" si="80"/>
        <v>2024</v>
      </c>
      <c r="H701" s="55" t="str">
        <f t="shared" si="81"/>
        <v>Febrero</v>
      </c>
      <c r="I701" s="90" t="str">
        <f t="shared" si="82"/>
        <v>2024-1</v>
      </c>
      <c r="J701" s="5">
        <v>1700</v>
      </c>
      <c r="K701" s="9">
        <v>1307</v>
      </c>
      <c r="L701" s="15">
        <f t="shared" si="88"/>
        <v>1.1529331976941335</v>
      </c>
      <c r="M701" s="8">
        <f t="shared" si="89"/>
        <v>1.1529331976941335</v>
      </c>
      <c r="N701" s="5" t="s">
        <v>141</v>
      </c>
      <c r="O701" s="5" t="s">
        <v>141</v>
      </c>
      <c r="P701" s="16">
        <v>0</v>
      </c>
      <c r="Q701" s="16">
        <v>0</v>
      </c>
      <c r="R701" s="5" t="str">
        <f t="shared" si="83"/>
        <v>208-2024-03-31</v>
      </c>
    </row>
    <row r="702" spans="1:18" hidden="1" x14ac:dyDescent="0.3">
      <c r="A702" s="25">
        <v>208</v>
      </c>
      <c r="B702" s="5" t="s">
        <v>140</v>
      </c>
      <c r="C702" s="5" t="s">
        <v>90</v>
      </c>
      <c r="D702" s="5" t="s">
        <v>21</v>
      </c>
      <c r="E702" s="5" t="s">
        <v>54</v>
      </c>
      <c r="F702" s="6">
        <v>45382</v>
      </c>
      <c r="G702" s="55">
        <f t="shared" si="80"/>
        <v>2024</v>
      </c>
      <c r="H702" s="55" t="str">
        <f t="shared" si="81"/>
        <v>Marzo</v>
      </c>
      <c r="I702" s="90" t="str">
        <f t="shared" si="82"/>
        <v>2024-1</v>
      </c>
      <c r="J702" s="5">
        <v>1700</v>
      </c>
      <c r="K702" s="10">
        <v>1474.5</v>
      </c>
      <c r="L702" s="15">
        <f t="shared" si="88"/>
        <v>1.1140235910878113</v>
      </c>
      <c r="M702" s="8">
        <f t="shared" si="89"/>
        <v>1.1140235910878113</v>
      </c>
      <c r="N702" s="5" t="s">
        <v>141</v>
      </c>
      <c r="O702" s="5" t="s">
        <v>141</v>
      </c>
      <c r="P702" s="16">
        <v>0</v>
      </c>
      <c r="Q702" s="16">
        <v>0</v>
      </c>
      <c r="R702" s="5" t="str">
        <f t="shared" si="83"/>
        <v>208-2024-04-30</v>
      </c>
    </row>
    <row r="703" spans="1:18" hidden="1" x14ac:dyDescent="0.3">
      <c r="A703" s="25">
        <v>208</v>
      </c>
      <c r="B703" s="5" t="s">
        <v>140</v>
      </c>
      <c r="C703" s="5" t="s">
        <v>90</v>
      </c>
      <c r="D703" s="5" t="s">
        <v>21</v>
      </c>
      <c r="E703" s="5" t="s">
        <v>54</v>
      </c>
      <c r="F703" s="6">
        <v>45412</v>
      </c>
      <c r="G703" s="55">
        <f t="shared" si="80"/>
        <v>2024</v>
      </c>
      <c r="H703" s="55" t="str">
        <f t="shared" si="81"/>
        <v>Abril</v>
      </c>
      <c r="I703" s="90" t="str">
        <f t="shared" si="82"/>
        <v>2024-1</v>
      </c>
      <c r="J703" s="5">
        <v>1700</v>
      </c>
      <c r="K703" s="9">
        <v>1526</v>
      </c>
      <c r="L703" s="15">
        <f t="shared" si="88"/>
        <v>1.1202635914332784</v>
      </c>
      <c r="M703" s="8">
        <f t="shared" si="89"/>
        <v>1.1202635914332784</v>
      </c>
      <c r="N703" s="5" t="s">
        <v>141</v>
      </c>
      <c r="O703" s="5" t="s">
        <v>141</v>
      </c>
      <c r="P703" s="16">
        <v>0</v>
      </c>
      <c r="Q703" s="16">
        <v>0</v>
      </c>
      <c r="R703" s="5" t="str">
        <f t="shared" si="83"/>
        <v>208-2024-05-31</v>
      </c>
    </row>
    <row r="704" spans="1:18" hidden="1" x14ac:dyDescent="0.3">
      <c r="A704" s="25">
        <v>208</v>
      </c>
      <c r="B704" s="5" t="s">
        <v>140</v>
      </c>
      <c r="C704" s="5" t="s">
        <v>90</v>
      </c>
      <c r="D704" s="5" t="s">
        <v>21</v>
      </c>
      <c r="E704" s="5" t="s">
        <v>54</v>
      </c>
      <c r="F704" s="6">
        <v>45443</v>
      </c>
      <c r="G704" s="55">
        <f t="shared" si="80"/>
        <v>2024</v>
      </c>
      <c r="H704" s="55" t="str">
        <f t="shared" si="81"/>
        <v>Mayo</v>
      </c>
      <c r="I704" s="90" t="str">
        <f t="shared" si="82"/>
        <v>2024-1</v>
      </c>
      <c r="J704" s="5">
        <v>1700</v>
      </c>
      <c r="K704" s="9">
        <v>1517.5</v>
      </c>
      <c r="L704" s="15">
        <f t="shared" si="88"/>
        <v>1.3</v>
      </c>
      <c r="M704" s="8">
        <f t="shared" si="89"/>
        <v>1.3168086754453912</v>
      </c>
      <c r="N704" s="5" t="s">
        <v>141</v>
      </c>
      <c r="O704" s="5" t="s">
        <v>141</v>
      </c>
      <c r="P704" s="16">
        <v>0</v>
      </c>
      <c r="Q704" s="16">
        <v>0</v>
      </c>
      <c r="R704" s="5" t="str">
        <f t="shared" si="83"/>
        <v>208-2024-06-30</v>
      </c>
    </row>
    <row r="705" spans="1:18" hidden="1" x14ac:dyDescent="0.3">
      <c r="A705" s="25">
        <v>208</v>
      </c>
      <c r="B705" s="5" t="s">
        <v>140</v>
      </c>
      <c r="C705" s="5" t="s">
        <v>90</v>
      </c>
      <c r="D705" s="5" t="s">
        <v>21</v>
      </c>
      <c r="E705" s="5" t="s">
        <v>54</v>
      </c>
      <c r="F705" s="6">
        <v>45473</v>
      </c>
      <c r="G705" s="55">
        <f t="shared" si="80"/>
        <v>2024</v>
      </c>
      <c r="H705" s="55" t="str">
        <f t="shared" si="81"/>
        <v>Junio</v>
      </c>
      <c r="I705" s="90" t="str">
        <f t="shared" si="82"/>
        <v>2024-1</v>
      </c>
      <c r="J705" s="5">
        <v>1700</v>
      </c>
      <c r="K705" s="9">
        <v>1291</v>
      </c>
      <c r="L705" s="15">
        <f t="shared" si="88"/>
        <v>1.3</v>
      </c>
      <c r="M705" s="8">
        <f t="shared" si="89"/>
        <v>1.565377532228361</v>
      </c>
      <c r="N705" s="5" t="s">
        <v>141</v>
      </c>
      <c r="O705" s="5" t="s">
        <v>141</v>
      </c>
      <c r="P705" s="16">
        <v>0</v>
      </c>
      <c r="Q705" s="16">
        <v>0</v>
      </c>
      <c r="R705" s="5" t="str">
        <f t="shared" si="83"/>
        <v>208-2024-07-31</v>
      </c>
    </row>
    <row r="706" spans="1:18" hidden="1" x14ac:dyDescent="0.3">
      <c r="A706" s="25">
        <v>208</v>
      </c>
      <c r="B706" s="5" t="s">
        <v>140</v>
      </c>
      <c r="C706" s="5" t="s">
        <v>90</v>
      </c>
      <c r="D706" s="5" t="s">
        <v>21</v>
      </c>
      <c r="E706" s="5" t="s">
        <v>54</v>
      </c>
      <c r="F706" s="6">
        <v>45504</v>
      </c>
      <c r="G706" s="55">
        <f t="shared" si="80"/>
        <v>2024</v>
      </c>
      <c r="H706" s="55" t="str">
        <f t="shared" si="81"/>
        <v>Julio</v>
      </c>
      <c r="I706" s="90" t="str">
        <f t="shared" si="82"/>
        <v>2024-2</v>
      </c>
      <c r="J706" s="5">
        <v>1700</v>
      </c>
      <c r="K706" s="72">
        <v>1086</v>
      </c>
      <c r="L706" s="15">
        <f t="shared" si="88"/>
        <v>1.3</v>
      </c>
      <c r="M706" s="8">
        <f t="shared" si="89"/>
        <v>1.3265704252828716</v>
      </c>
      <c r="N706" s="5" t="s">
        <v>141</v>
      </c>
      <c r="O706" s="5" t="s">
        <v>141</v>
      </c>
      <c r="P706" s="16">
        <v>0</v>
      </c>
      <c r="Q706" s="16">
        <v>0</v>
      </c>
      <c r="R706" s="5" t="str">
        <f t="shared" si="83"/>
        <v>208-2024-08-31</v>
      </c>
    </row>
    <row r="707" spans="1:18" hidden="1" x14ac:dyDescent="0.3">
      <c r="A707" s="25">
        <v>208</v>
      </c>
      <c r="B707" s="5" t="s">
        <v>140</v>
      </c>
      <c r="C707" s="5" t="s">
        <v>90</v>
      </c>
      <c r="D707" s="5" t="s">
        <v>21</v>
      </c>
      <c r="E707" s="5" t="s">
        <v>54</v>
      </c>
      <c r="F707" s="6">
        <v>45535</v>
      </c>
      <c r="G707" s="55">
        <f t="shared" ref="G707:G770" si="90">YEAR(F707)</f>
        <v>2024</v>
      </c>
      <c r="H707" s="55" t="str">
        <f t="shared" ref="H707:H770" si="91">PROPER(TEXT(F707,"mmmm"))</f>
        <v>Agosto</v>
      </c>
      <c r="I707" s="90" t="str">
        <f t="shared" ref="I707:I770" si="92">IF(OR(H707="Enero",H707="Febrero",H707="Marzo",H707="Abril",H707="Mayo",H707="Junio"),G707&amp;"-1",IF(OR(H707="Julio",H707="Agosto",H707="Septiembre",H707="Octubre",H707="Noviembre",H707="Diciembre"),G707&amp;"-2"))</f>
        <v>2024-2</v>
      </c>
      <c r="J707" s="5">
        <v>1700</v>
      </c>
      <c r="K707" s="72">
        <v>1281.5</v>
      </c>
      <c r="L707" s="15">
        <f t="shared" si="88"/>
        <v>1.159618008185539</v>
      </c>
      <c r="M707" s="8">
        <f t="shared" si="89"/>
        <v>1.159618008185539</v>
      </c>
      <c r="N707" s="5" t="s">
        <v>141</v>
      </c>
      <c r="O707" s="5" t="s">
        <v>141</v>
      </c>
      <c r="P707" s="16">
        <v>0</v>
      </c>
      <c r="Q707" s="16">
        <v>0</v>
      </c>
      <c r="R707" s="5" t="str">
        <f t="shared" si="83"/>
        <v>208-2024-09-30</v>
      </c>
    </row>
    <row r="708" spans="1:18" hidden="1" x14ac:dyDescent="0.3">
      <c r="A708" s="25">
        <v>208</v>
      </c>
      <c r="B708" s="5" t="s">
        <v>140</v>
      </c>
      <c r="C708" s="5" t="s">
        <v>90</v>
      </c>
      <c r="D708" s="5" t="s">
        <v>21</v>
      </c>
      <c r="E708" s="5" t="s">
        <v>54</v>
      </c>
      <c r="F708" s="6">
        <v>45565</v>
      </c>
      <c r="G708" s="55">
        <f t="shared" si="90"/>
        <v>2024</v>
      </c>
      <c r="H708" s="55" t="str">
        <f t="shared" si="91"/>
        <v>Septiembre</v>
      </c>
      <c r="I708" s="90" t="str">
        <f t="shared" si="92"/>
        <v>2024-2</v>
      </c>
      <c r="J708" s="5">
        <v>1700</v>
      </c>
      <c r="K708" s="72">
        <v>1466</v>
      </c>
      <c r="L708" s="15">
        <f t="shared" si="88"/>
        <v>1.2639405204460967</v>
      </c>
      <c r="M708" s="8">
        <f t="shared" si="89"/>
        <v>1.2639405204460967</v>
      </c>
      <c r="N708" s="5" t="s">
        <v>141</v>
      </c>
      <c r="O708" s="5" t="s">
        <v>141</v>
      </c>
      <c r="P708" s="16">
        <v>0</v>
      </c>
      <c r="Q708" s="16">
        <v>0</v>
      </c>
      <c r="R708" s="5" t="str">
        <f t="shared" si="83"/>
        <v>208-2024-10-31</v>
      </c>
    </row>
    <row r="709" spans="1:18" hidden="1" x14ac:dyDescent="0.3">
      <c r="A709" s="25">
        <v>208</v>
      </c>
      <c r="B709" s="5" t="s">
        <v>140</v>
      </c>
      <c r="C709" s="5" t="s">
        <v>90</v>
      </c>
      <c r="D709" s="5" t="s">
        <v>21</v>
      </c>
      <c r="E709" s="5" t="s">
        <v>54</v>
      </c>
      <c r="F709" s="6">
        <v>45596</v>
      </c>
      <c r="G709" s="55">
        <f t="shared" si="90"/>
        <v>2024</v>
      </c>
      <c r="H709" s="55" t="str">
        <f t="shared" si="91"/>
        <v>Octubre</v>
      </c>
      <c r="I709" s="90" t="str">
        <f t="shared" si="92"/>
        <v>2024-2</v>
      </c>
      <c r="J709" s="5">
        <v>1700</v>
      </c>
      <c r="K709" s="72">
        <v>1345</v>
      </c>
      <c r="L709" s="15">
        <f t="shared" si="88"/>
        <v>1.3</v>
      </c>
      <c r="M709" s="8">
        <f t="shared" si="89"/>
        <v>1.5246636771300448</v>
      </c>
      <c r="N709" s="5" t="s">
        <v>141</v>
      </c>
      <c r="O709" s="5" t="s">
        <v>141</v>
      </c>
      <c r="P709" s="16">
        <v>0</v>
      </c>
      <c r="Q709" s="16">
        <v>0</v>
      </c>
      <c r="R709" s="5" t="str">
        <f t="shared" ref="R709:R772" si="93">A710&amp;"-"&amp;YEAR(F710)&amp;"-"&amp;IF(LEN(MONTH(F710))=1,"0"&amp;MONTH(F710),MONTH(F710))&amp;"-"&amp;DAY(F710)</f>
        <v>208-2024-11-30</v>
      </c>
    </row>
    <row r="710" spans="1:18" hidden="1" x14ac:dyDescent="0.3">
      <c r="A710" s="25">
        <v>208</v>
      </c>
      <c r="B710" s="5" t="s">
        <v>140</v>
      </c>
      <c r="C710" s="5" t="s">
        <v>90</v>
      </c>
      <c r="D710" s="5" t="s">
        <v>21</v>
      </c>
      <c r="E710" s="5" t="s">
        <v>54</v>
      </c>
      <c r="F710" s="6">
        <v>45626</v>
      </c>
      <c r="G710" s="55">
        <f t="shared" si="90"/>
        <v>2024</v>
      </c>
      <c r="H710" s="55" t="str">
        <f t="shared" si="91"/>
        <v>Noviembre</v>
      </c>
      <c r="I710" s="90" t="str">
        <f t="shared" si="92"/>
        <v>2024-2</v>
      </c>
      <c r="J710" s="5">
        <v>1700</v>
      </c>
      <c r="K710" s="72">
        <v>1115</v>
      </c>
      <c r="L710" s="15">
        <f t="shared" si="88"/>
        <v>1.3</v>
      </c>
      <c r="M710" s="8">
        <f t="shared" si="89"/>
        <v>1.8104366347177849</v>
      </c>
      <c r="N710" s="5" t="s">
        <v>141</v>
      </c>
      <c r="O710" s="5" t="s">
        <v>141</v>
      </c>
      <c r="P710" s="16">
        <v>0</v>
      </c>
      <c r="Q710" s="16">
        <v>0</v>
      </c>
      <c r="R710" s="5" t="str">
        <f t="shared" si="93"/>
        <v>208-2024-12-31</v>
      </c>
    </row>
    <row r="711" spans="1:18" hidden="1" x14ac:dyDescent="0.3">
      <c r="A711" s="25">
        <v>208</v>
      </c>
      <c r="B711" s="5" t="s">
        <v>140</v>
      </c>
      <c r="C711" s="5" t="s">
        <v>90</v>
      </c>
      <c r="D711" s="5" t="s">
        <v>21</v>
      </c>
      <c r="E711" s="5" t="s">
        <v>54</v>
      </c>
      <c r="F711" s="6">
        <v>45657</v>
      </c>
      <c r="G711" s="55">
        <f t="shared" si="90"/>
        <v>2024</v>
      </c>
      <c r="H711" s="55" t="str">
        <f t="shared" si="91"/>
        <v>Diciembre</v>
      </c>
      <c r="I711" s="90" t="str">
        <f t="shared" si="92"/>
        <v>2024-2</v>
      </c>
      <c r="J711" s="5">
        <v>1700</v>
      </c>
      <c r="K711" s="72">
        <v>939</v>
      </c>
      <c r="L711" s="15">
        <f t="shared" si="88"/>
        <v>0.9</v>
      </c>
      <c r="M711" s="8">
        <f t="shared" si="89"/>
        <v>0.9</v>
      </c>
      <c r="N711" s="5" t="s">
        <v>141</v>
      </c>
      <c r="O711" s="5" t="s">
        <v>141</v>
      </c>
      <c r="P711" s="16">
        <v>0</v>
      </c>
      <c r="Q711" s="16">
        <v>0</v>
      </c>
      <c r="R711" s="5" t="str">
        <f t="shared" si="93"/>
        <v>213-2023-03-31</v>
      </c>
    </row>
    <row r="712" spans="1:18" hidden="1" x14ac:dyDescent="0.3">
      <c r="A712" s="25">
        <v>213</v>
      </c>
      <c r="B712" s="5" t="s">
        <v>142</v>
      </c>
      <c r="C712" s="5" t="s">
        <v>90</v>
      </c>
      <c r="D712" s="5" t="s">
        <v>52</v>
      </c>
      <c r="E712" s="5" t="s">
        <v>22</v>
      </c>
      <c r="F712" s="6">
        <v>45016</v>
      </c>
      <c r="G712" s="55">
        <f t="shared" si="90"/>
        <v>2023</v>
      </c>
      <c r="H712" s="55" t="str">
        <f t="shared" si="91"/>
        <v>Marzo</v>
      </c>
      <c r="I712" s="90" t="str">
        <f t="shared" si="92"/>
        <v>2023-1</v>
      </c>
      <c r="J712" s="5">
        <v>90</v>
      </c>
      <c r="K712" s="9">
        <v>100</v>
      </c>
      <c r="L712" s="22">
        <f>IFERROR(K713/J713,"")</f>
        <v>1.0369583333333334</v>
      </c>
      <c r="M712" s="15">
        <f>IFERROR(IF((K713/J713)&gt;K713/J713,1.3,K713/J713),"")</f>
        <v>1.0369583333333334</v>
      </c>
      <c r="N712" s="5" t="s">
        <v>141</v>
      </c>
      <c r="O712" s="5" t="s">
        <v>141</v>
      </c>
      <c r="P712" s="16">
        <v>0</v>
      </c>
      <c r="Q712" s="16">
        <v>0</v>
      </c>
      <c r="R712" s="5" t="str">
        <f t="shared" si="93"/>
        <v>213-2023-06-30</v>
      </c>
    </row>
    <row r="713" spans="1:18" hidden="1" x14ac:dyDescent="0.3">
      <c r="A713" s="25">
        <v>213</v>
      </c>
      <c r="B713" s="5" t="s">
        <v>142</v>
      </c>
      <c r="C713" s="5" t="s">
        <v>90</v>
      </c>
      <c r="D713" s="5" t="s">
        <v>52</v>
      </c>
      <c r="E713" s="5" t="s">
        <v>22</v>
      </c>
      <c r="F713" s="6">
        <v>45107</v>
      </c>
      <c r="G713" s="55">
        <f t="shared" si="90"/>
        <v>2023</v>
      </c>
      <c r="H713" s="55" t="str">
        <f t="shared" si="91"/>
        <v>Junio</v>
      </c>
      <c r="I713" s="90" t="str">
        <f t="shared" si="92"/>
        <v>2023-1</v>
      </c>
      <c r="J713" s="5">
        <v>90</v>
      </c>
      <c r="K713" s="9">
        <v>93.326250000000002</v>
      </c>
      <c r="L713" s="22">
        <f>IFERROR(K714/J714,"")</f>
        <v>0.96000000000000008</v>
      </c>
      <c r="M713" s="15">
        <f>IFERROR(IF((K714/J714)&gt;K714/J714,1.3,K714/J714),"")</f>
        <v>0.96000000000000008</v>
      </c>
      <c r="N713" s="5" t="s">
        <v>141</v>
      </c>
      <c r="O713" s="5" t="s">
        <v>141</v>
      </c>
      <c r="P713" s="16">
        <v>0</v>
      </c>
      <c r="Q713" s="16">
        <v>0</v>
      </c>
      <c r="R713" s="5" t="str">
        <f t="shared" si="93"/>
        <v>213-2023-09-30</v>
      </c>
    </row>
    <row r="714" spans="1:18" hidden="1" x14ac:dyDescent="0.3">
      <c r="A714" s="25">
        <v>213</v>
      </c>
      <c r="B714" s="5" t="s">
        <v>142</v>
      </c>
      <c r="C714" s="5" t="s">
        <v>90</v>
      </c>
      <c r="D714" s="5" t="s">
        <v>52</v>
      </c>
      <c r="E714" s="5" t="s">
        <v>22</v>
      </c>
      <c r="F714" s="6">
        <v>45199</v>
      </c>
      <c r="G714" s="55">
        <f t="shared" si="90"/>
        <v>2023</v>
      </c>
      <c r="H714" s="55" t="str">
        <f t="shared" si="91"/>
        <v>Septiembre</v>
      </c>
      <c r="I714" s="90" t="str">
        <f t="shared" si="92"/>
        <v>2023-2</v>
      </c>
      <c r="J714" s="5">
        <v>90</v>
      </c>
      <c r="K714" s="9">
        <v>86.4</v>
      </c>
      <c r="L714" s="22">
        <f>IFERROR(K715/J715,"")</f>
        <v>1.1111111111111112</v>
      </c>
      <c r="M714" s="15">
        <f>IFERROR(IF((K715/J715)&gt;K715/J715,1.3,K715/J715),"")</f>
        <v>1.1111111111111112</v>
      </c>
      <c r="N714" s="5" t="s">
        <v>141</v>
      </c>
      <c r="O714" s="5" t="s">
        <v>141</v>
      </c>
      <c r="P714" s="16">
        <v>1</v>
      </c>
      <c r="Q714" s="16">
        <v>1</v>
      </c>
      <c r="R714" s="5" t="str">
        <f t="shared" si="93"/>
        <v>213-2024-03-31</v>
      </c>
    </row>
    <row r="715" spans="1:18" hidden="1" x14ac:dyDescent="0.3">
      <c r="A715" s="25">
        <v>213</v>
      </c>
      <c r="B715" s="5" t="s">
        <v>142</v>
      </c>
      <c r="C715" s="5" t="s">
        <v>90</v>
      </c>
      <c r="D715" s="5" t="s">
        <v>52</v>
      </c>
      <c r="E715" s="5" t="s">
        <v>22</v>
      </c>
      <c r="F715" s="6">
        <v>45382</v>
      </c>
      <c r="G715" s="55">
        <f t="shared" si="90"/>
        <v>2024</v>
      </c>
      <c r="H715" s="55" t="str">
        <f t="shared" si="91"/>
        <v>Marzo</v>
      </c>
      <c r="I715" s="90" t="str">
        <f t="shared" si="92"/>
        <v>2024-1</v>
      </c>
      <c r="J715" s="5">
        <v>90</v>
      </c>
      <c r="K715" s="10">
        <v>100</v>
      </c>
      <c r="L715" s="15">
        <f>IFERROR(IF((K716/J716)&gt;1.3,1.3,K716/J716),"")</f>
        <v>1.114359415305245</v>
      </c>
      <c r="M715" s="15">
        <f>IFERROR(IF((K716/J716)&gt;K716/J716,1.3,K716/J716),"")</f>
        <v>1.114359415305245</v>
      </c>
      <c r="N715" s="5" t="s">
        <v>23</v>
      </c>
      <c r="O715" s="5" t="s">
        <v>23</v>
      </c>
      <c r="P715" s="16">
        <v>0</v>
      </c>
      <c r="Q715" s="16">
        <v>0</v>
      </c>
      <c r="R715" s="5" t="str">
        <f t="shared" si="93"/>
        <v>213-2024-06-30</v>
      </c>
    </row>
    <row r="716" spans="1:18" hidden="1" x14ac:dyDescent="0.3">
      <c r="A716" s="5">
        <v>213</v>
      </c>
      <c r="B716" s="5" t="s">
        <v>142</v>
      </c>
      <c r="C716" s="5" t="s">
        <v>90</v>
      </c>
      <c r="D716" s="5" t="s">
        <v>52</v>
      </c>
      <c r="E716" s="5" t="s">
        <v>22</v>
      </c>
      <c r="F716" s="6">
        <v>45473</v>
      </c>
      <c r="G716" s="55">
        <f t="shared" si="90"/>
        <v>2024</v>
      </c>
      <c r="H716" s="55" t="str">
        <f t="shared" si="91"/>
        <v>Junio</v>
      </c>
      <c r="I716" s="90" t="str">
        <f t="shared" si="92"/>
        <v>2024-1</v>
      </c>
      <c r="J716" s="5">
        <v>23.26</v>
      </c>
      <c r="K716" s="5">
        <v>25.92</v>
      </c>
      <c r="L716" s="15">
        <v>1</v>
      </c>
      <c r="M716" s="15">
        <v>1</v>
      </c>
      <c r="N716" s="5" t="s">
        <v>23</v>
      </c>
      <c r="O716" s="5" t="s">
        <v>23</v>
      </c>
      <c r="P716" s="5">
        <v>0</v>
      </c>
      <c r="Q716" s="5">
        <v>0</v>
      </c>
      <c r="R716" s="5" t="str">
        <f t="shared" si="93"/>
        <v>213-2024-09-30</v>
      </c>
    </row>
    <row r="717" spans="1:18" hidden="1" x14ac:dyDescent="0.3">
      <c r="A717" s="25">
        <v>213</v>
      </c>
      <c r="B717" s="5" t="s">
        <v>142</v>
      </c>
      <c r="C717" s="5" t="s">
        <v>90</v>
      </c>
      <c r="D717" s="5" t="s">
        <v>52</v>
      </c>
      <c r="E717" s="5" t="s">
        <v>22</v>
      </c>
      <c r="F717" s="6">
        <v>45565</v>
      </c>
      <c r="G717" s="55">
        <f t="shared" si="90"/>
        <v>2024</v>
      </c>
      <c r="H717" s="55" t="str">
        <f t="shared" si="91"/>
        <v>Septiembre</v>
      </c>
      <c r="I717" s="90" t="str">
        <f t="shared" si="92"/>
        <v>2024-2</v>
      </c>
      <c r="J717" s="5">
        <v>90</v>
      </c>
      <c r="K717" s="10">
        <v>97.79</v>
      </c>
      <c r="L717" s="15">
        <f>IFERROR(IF((K718/J718)&gt;1.3,1.3,K718/J718),"")</f>
        <v>1.1111111111111112</v>
      </c>
      <c r="M717" s="15">
        <f>IFERROR(IF((K718/J718)&gt;K718/J718,1.3,K718/J718),"")</f>
        <v>1.1111111111111112</v>
      </c>
      <c r="N717" s="5" t="s">
        <v>23</v>
      </c>
      <c r="O717" s="5" t="s">
        <v>23</v>
      </c>
      <c r="P717" s="16">
        <v>0</v>
      </c>
      <c r="Q717" s="16">
        <v>0</v>
      </c>
      <c r="R717" s="5" t="str">
        <f t="shared" si="93"/>
        <v>213-2024-12-31</v>
      </c>
    </row>
    <row r="718" spans="1:18" hidden="1" x14ac:dyDescent="0.3">
      <c r="A718" s="25">
        <v>213</v>
      </c>
      <c r="B718" s="5" t="s">
        <v>142</v>
      </c>
      <c r="C718" s="5" t="s">
        <v>90</v>
      </c>
      <c r="D718" s="5" t="s">
        <v>52</v>
      </c>
      <c r="E718" s="5" t="s">
        <v>22</v>
      </c>
      <c r="F718" s="6">
        <v>45657</v>
      </c>
      <c r="G718" s="55">
        <f t="shared" si="90"/>
        <v>2024</v>
      </c>
      <c r="H718" s="55" t="str">
        <f t="shared" si="91"/>
        <v>Diciembre</v>
      </c>
      <c r="I718" s="90" t="str">
        <f t="shared" si="92"/>
        <v>2024-2</v>
      </c>
      <c r="J718" s="5">
        <v>90</v>
      </c>
      <c r="K718" s="10">
        <v>100</v>
      </c>
      <c r="L718" s="15" t="str">
        <f>IFERROR(IF((K719/J719)&gt;1.3,1.3,K719/J719),"")</f>
        <v/>
      </c>
      <c r="M718" s="15" t="str">
        <f>IFERROR(IF((K719/J719)&gt;K719/J719,1.3,K719/J719),"")</f>
        <v/>
      </c>
      <c r="N718" s="5" t="s">
        <v>23</v>
      </c>
      <c r="O718" s="5" t="s">
        <v>23</v>
      </c>
      <c r="P718" s="16">
        <v>0</v>
      </c>
      <c r="Q718" s="16">
        <v>0</v>
      </c>
      <c r="R718" s="5" t="str">
        <f t="shared" si="93"/>
        <v>214-2023-01-31</v>
      </c>
    </row>
    <row r="719" spans="1:18" hidden="1" x14ac:dyDescent="0.3">
      <c r="A719" s="25">
        <v>214</v>
      </c>
      <c r="B719" s="5" t="s">
        <v>143</v>
      </c>
      <c r="C719" s="5" t="s">
        <v>90</v>
      </c>
      <c r="D719" s="5" t="s">
        <v>21</v>
      </c>
      <c r="E719" s="5" t="s">
        <v>54</v>
      </c>
      <c r="F719" s="6">
        <v>44957</v>
      </c>
      <c r="G719" s="55">
        <f t="shared" si="90"/>
        <v>2023</v>
      </c>
      <c r="H719" s="55" t="str">
        <f t="shared" si="91"/>
        <v>Enero</v>
      </c>
      <c r="I719" s="90" t="str">
        <f t="shared" si="92"/>
        <v>2023-1</v>
      </c>
      <c r="J719" s="5"/>
      <c r="K719" s="72">
        <v>1399.55</v>
      </c>
      <c r="L719" s="8"/>
      <c r="M719" s="8"/>
      <c r="N719" s="5" t="s">
        <v>133</v>
      </c>
      <c r="O719" s="5" t="s">
        <v>144</v>
      </c>
      <c r="P719" s="16">
        <v>0</v>
      </c>
      <c r="Q719" s="16">
        <v>0</v>
      </c>
      <c r="R719" s="5" t="str">
        <f t="shared" si="93"/>
        <v>214-2023-02-28</v>
      </c>
    </row>
    <row r="720" spans="1:18" hidden="1" x14ac:dyDescent="0.3">
      <c r="A720" s="25">
        <v>214</v>
      </c>
      <c r="B720" s="5" t="s">
        <v>143</v>
      </c>
      <c r="C720" s="5" t="s">
        <v>90</v>
      </c>
      <c r="D720" s="5" t="s">
        <v>21</v>
      </c>
      <c r="E720" s="5" t="s">
        <v>54</v>
      </c>
      <c r="F720" s="17">
        <v>44985</v>
      </c>
      <c r="G720" s="55">
        <f t="shared" si="90"/>
        <v>2023</v>
      </c>
      <c r="H720" s="55" t="str">
        <f t="shared" si="91"/>
        <v>Febrero</v>
      </c>
      <c r="I720" s="90" t="str">
        <f t="shared" si="92"/>
        <v>2023-1</v>
      </c>
      <c r="J720" s="5"/>
      <c r="K720" s="72">
        <v>2255.66</v>
      </c>
      <c r="L720" s="8"/>
      <c r="M720" s="8"/>
      <c r="N720" s="5" t="s">
        <v>133</v>
      </c>
      <c r="O720" s="5" t="s">
        <v>144</v>
      </c>
      <c r="P720" s="16">
        <v>0</v>
      </c>
      <c r="Q720" s="16">
        <v>0</v>
      </c>
      <c r="R720" s="5" t="str">
        <f t="shared" si="93"/>
        <v>214-2023-03-31</v>
      </c>
    </row>
    <row r="721" spans="1:18" hidden="1" x14ac:dyDescent="0.3">
      <c r="A721" s="25">
        <v>214</v>
      </c>
      <c r="B721" s="5" t="s">
        <v>143</v>
      </c>
      <c r="C721" s="5" t="s">
        <v>90</v>
      </c>
      <c r="D721" s="5" t="s">
        <v>21</v>
      </c>
      <c r="E721" s="5" t="s">
        <v>54</v>
      </c>
      <c r="F721" s="6">
        <v>45016</v>
      </c>
      <c r="G721" s="55">
        <f t="shared" si="90"/>
        <v>2023</v>
      </c>
      <c r="H721" s="55" t="str">
        <f t="shared" si="91"/>
        <v>Marzo</v>
      </c>
      <c r="I721" s="90" t="str">
        <f t="shared" si="92"/>
        <v>2023-1</v>
      </c>
      <c r="J721" s="5"/>
      <c r="K721" s="72">
        <v>2757</v>
      </c>
      <c r="L721" s="8"/>
      <c r="M721" s="8"/>
      <c r="N721" s="5" t="s">
        <v>133</v>
      </c>
      <c r="O721" s="5" t="s">
        <v>144</v>
      </c>
      <c r="P721" s="16">
        <v>0</v>
      </c>
      <c r="Q721" s="16">
        <v>0</v>
      </c>
      <c r="R721" s="5" t="str">
        <f t="shared" si="93"/>
        <v>214-2023-04-30</v>
      </c>
    </row>
    <row r="722" spans="1:18" hidden="1" x14ac:dyDescent="0.3">
      <c r="A722" s="25">
        <v>214</v>
      </c>
      <c r="B722" s="5" t="s">
        <v>143</v>
      </c>
      <c r="C722" s="5" t="s">
        <v>90</v>
      </c>
      <c r="D722" s="5" t="s">
        <v>21</v>
      </c>
      <c r="E722" s="5" t="s">
        <v>54</v>
      </c>
      <c r="F722" s="6">
        <v>45046</v>
      </c>
      <c r="G722" s="55">
        <f t="shared" si="90"/>
        <v>2023</v>
      </c>
      <c r="H722" s="55" t="str">
        <f t="shared" si="91"/>
        <v>Abril</v>
      </c>
      <c r="I722" s="90" t="str">
        <f t="shared" si="92"/>
        <v>2023-1</v>
      </c>
      <c r="J722" s="5"/>
      <c r="K722" s="72">
        <v>2313.5</v>
      </c>
      <c r="L722" s="8"/>
      <c r="M722" s="8"/>
      <c r="N722" s="5" t="s">
        <v>133</v>
      </c>
      <c r="O722" s="5" t="s">
        <v>144</v>
      </c>
      <c r="P722" s="16">
        <v>0</v>
      </c>
      <c r="Q722" s="16">
        <v>0</v>
      </c>
      <c r="R722" s="5" t="str">
        <f t="shared" si="93"/>
        <v>214-2023-05-31</v>
      </c>
    </row>
    <row r="723" spans="1:18" hidden="1" x14ac:dyDescent="0.3">
      <c r="A723" s="25">
        <v>214</v>
      </c>
      <c r="B723" s="5" t="s">
        <v>143</v>
      </c>
      <c r="C723" s="5" t="s">
        <v>90</v>
      </c>
      <c r="D723" s="5" t="s">
        <v>21</v>
      </c>
      <c r="E723" s="5" t="s">
        <v>54</v>
      </c>
      <c r="F723" s="6">
        <v>45077</v>
      </c>
      <c r="G723" s="55">
        <f t="shared" si="90"/>
        <v>2023</v>
      </c>
      <c r="H723" s="55" t="str">
        <f t="shared" si="91"/>
        <v>Mayo</v>
      </c>
      <c r="I723" s="90" t="str">
        <f t="shared" si="92"/>
        <v>2023-1</v>
      </c>
      <c r="J723" s="5"/>
      <c r="K723" s="72">
        <v>2632.03</v>
      </c>
      <c r="L723" s="8"/>
      <c r="M723" s="8"/>
      <c r="N723" s="5" t="s">
        <v>133</v>
      </c>
      <c r="O723" s="5" t="s">
        <v>144</v>
      </c>
      <c r="P723" s="16">
        <v>0</v>
      </c>
      <c r="Q723" s="16">
        <v>0</v>
      </c>
      <c r="R723" s="5" t="str">
        <f t="shared" si="93"/>
        <v>214-2023-06-30</v>
      </c>
    </row>
    <row r="724" spans="1:18" hidden="1" x14ac:dyDescent="0.3">
      <c r="A724" s="25">
        <v>214</v>
      </c>
      <c r="B724" s="5" t="s">
        <v>143</v>
      </c>
      <c r="C724" s="5" t="s">
        <v>90</v>
      </c>
      <c r="D724" s="5" t="s">
        <v>21</v>
      </c>
      <c r="E724" s="5" t="s">
        <v>54</v>
      </c>
      <c r="F724" s="6">
        <v>45107</v>
      </c>
      <c r="G724" s="55">
        <f t="shared" si="90"/>
        <v>2023</v>
      </c>
      <c r="H724" s="55" t="str">
        <f t="shared" si="91"/>
        <v>Junio</v>
      </c>
      <c r="I724" s="90" t="str">
        <f t="shared" si="92"/>
        <v>2023-1</v>
      </c>
      <c r="J724" s="5"/>
      <c r="K724" s="72">
        <v>2295.5100000000002</v>
      </c>
      <c r="L724" s="8"/>
      <c r="M724" s="8"/>
      <c r="N724" s="5" t="s">
        <v>133</v>
      </c>
      <c r="O724" s="5" t="s">
        <v>144</v>
      </c>
      <c r="P724" s="16">
        <v>0</v>
      </c>
      <c r="Q724" s="16">
        <v>0</v>
      </c>
      <c r="R724" s="5" t="str">
        <f t="shared" si="93"/>
        <v>214-2023-07-31</v>
      </c>
    </row>
    <row r="725" spans="1:18" hidden="1" x14ac:dyDescent="0.3">
      <c r="A725" s="25">
        <v>214</v>
      </c>
      <c r="B725" s="5" t="s">
        <v>143</v>
      </c>
      <c r="C725" s="5" t="s">
        <v>90</v>
      </c>
      <c r="D725" s="5" t="s">
        <v>21</v>
      </c>
      <c r="E725" s="5" t="s">
        <v>54</v>
      </c>
      <c r="F725" s="6">
        <v>45138</v>
      </c>
      <c r="G725" s="55">
        <f t="shared" si="90"/>
        <v>2023</v>
      </c>
      <c r="H725" s="55" t="str">
        <f t="shared" si="91"/>
        <v>Julio</v>
      </c>
      <c r="I725" s="90" t="str">
        <f t="shared" si="92"/>
        <v>2023-2</v>
      </c>
      <c r="J725" s="5"/>
      <c r="K725" s="72">
        <v>2157.5</v>
      </c>
      <c r="L725" s="8"/>
      <c r="M725" s="8"/>
      <c r="N725" s="5" t="s">
        <v>133</v>
      </c>
      <c r="O725" s="5" t="s">
        <v>144</v>
      </c>
      <c r="P725" s="16">
        <v>0</v>
      </c>
      <c r="Q725" s="16">
        <v>0</v>
      </c>
      <c r="R725" s="5" t="str">
        <f t="shared" si="93"/>
        <v>214-2023-08-31</v>
      </c>
    </row>
    <row r="726" spans="1:18" hidden="1" x14ac:dyDescent="0.3">
      <c r="A726" s="25">
        <v>214</v>
      </c>
      <c r="B726" s="5" t="s">
        <v>143</v>
      </c>
      <c r="C726" s="5" t="s">
        <v>90</v>
      </c>
      <c r="D726" s="5" t="s">
        <v>21</v>
      </c>
      <c r="E726" s="5" t="s">
        <v>54</v>
      </c>
      <c r="F726" s="6">
        <v>45169</v>
      </c>
      <c r="G726" s="55">
        <f t="shared" si="90"/>
        <v>2023</v>
      </c>
      <c r="H726" s="55" t="str">
        <f t="shared" si="91"/>
        <v>Agosto</v>
      </c>
      <c r="I726" s="90" t="str">
        <f t="shared" si="92"/>
        <v>2023-2</v>
      </c>
      <c r="J726" s="5"/>
      <c r="K726" s="72">
        <v>6540.08</v>
      </c>
      <c r="L726" s="8"/>
      <c r="M726" s="8"/>
      <c r="N726" s="5" t="s">
        <v>133</v>
      </c>
      <c r="O726" s="5" t="s">
        <v>144</v>
      </c>
      <c r="P726" s="16">
        <v>0</v>
      </c>
      <c r="Q726" s="16">
        <v>0</v>
      </c>
      <c r="R726" s="5" t="str">
        <f t="shared" si="93"/>
        <v>214-2023-09-30</v>
      </c>
    </row>
    <row r="727" spans="1:18" hidden="1" x14ac:dyDescent="0.3">
      <c r="A727" s="25">
        <v>214</v>
      </c>
      <c r="B727" s="5" t="s">
        <v>143</v>
      </c>
      <c r="C727" s="5" t="s">
        <v>90</v>
      </c>
      <c r="D727" s="5" t="s">
        <v>21</v>
      </c>
      <c r="E727" s="5" t="s">
        <v>54</v>
      </c>
      <c r="F727" s="6">
        <v>45199</v>
      </c>
      <c r="G727" s="55">
        <f t="shared" si="90"/>
        <v>2023</v>
      </c>
      <c r="H727" s="55" t="str">
        <f t="shared" si="91"/>
        <v>Septiembre</v>
      </c>
      <c r="I727" s="90" t="str">
        <f t="shared" si="92"/>
        <v>2023-2</v>
      </c>
      <c r="J727" s="5"/>
      <c r="K727" s="72">
        <v>7824.24</v>
      </c>
      <c r="L727" s="8"/>
      <c r="M727" s="8"/>
      <c r="N727" s="5" t="s">
        <v>133</v>
      </c>
      <c r="O727" s="5" t="s">
        <v>144</v>
      </c>
      <c r="P727" s="16">
        <v>0</v>
      </c>
      <c r="Q727" s="16">
        <v>0</v>
      </c>
      <c r="R727" s="5" t="str">
        <f t="shared" si="93"/>
        <v>214-2023-10-31</v>
      </c>
    </row>
    <row r="728" spans="1:18" hidden="1" x14ac:dyDescent="0.3">
      <c r="A728" s="37">
        <v>214</v>
      </c>
      <c r="B728" s="5" t="s">
        <v>143</v>
      </c>
      <c r="C728" s="5" t="s">
        <v>90</v>
      </c>
      <c r="D728" s="5" t="s">
        <v>21</v>
      </c>
      <c r="E728" s="5" t="s">
        <v>54</v>
      </c>
      <c r="F728" s="6">
        <v>45230</v>
      </c>
      <c r="G728" s="55">
        <f t="shared" si="90"/>
        <v>2023</v>
      </c>
      <c r="H728" s="55" t="str">
        <f t="shared" si="91"/>
        <v>Octubre</v>
      </c>
      <c r="I728" s="90" t="str">
        <f t="shared" si="92"/>
        <v>2023-2</v>
      </c>
      <c r="J728" s="5"/>
      <c r="K728" s="72">
        <v>6165.24</v>
      </c>
      <c r="L728" s="8"/>
      <c r="M728" s="8"/>
      <c r="N728" s="5" t="s">
        <v>133</v>
      </c>
      <c r="O728" s="5" t="s">
        <v>144</v>
      </c>
      <c r="P728" s="16">
        <v>0</v>
      </c>
      <c r="Q728" s="16">
        <v>0</v>
      </c>
      <c r="R728" s="5" t="str">
        <f t="shared" si="93"/>
        <v>214-2023-11-30</v>
      </c>
    </row>
    <row r="729" spans="1:18" hidden="1" x14ac:dyDescent="0.3">
      <c r="A729" s="37">
        <v>214</v>
      </c>
      <c r="B729" s="5" t="s">
        <v>143</v>
      </c>
      <c r="C729" s="5" t="s">
        <v>90</v>
      </c>
      <c r="D729" s="5" t="s">
        <v>21</v>
      </c>
      <c r="E729" s="5" t="s">
        <v>54</v>
      </c>
      <c r="F729" s="6">
        <v>45260</v>
      </c>
      <c r="G729" s="55">
        <f t="shared" si="90"/>
        <v>2023</v>
      </c>
      <c r="H729" s="55" t="str">
        <f t="shared" si="91"/>
        <v>Noviembre</v>
      </c>
      <c r="I729" s="90" t="str">
        <f t="shared" si="92"/>
        <v>2023-2</v>
      </c>
      <c r="J729" s="5"/>
      <c r="K729" s="72">
        <v>6186.4</v>
      </c>
      <c r="L729" s="8"/>
      <c r="M729" s="8"/>
      <c r="N729" s="5" t="s">
        <v>133</v>
      </c>
      <c r="O729" s="5" t="s">
        <v>144</v>
      </c>
      <c r="P729" s="16">
        <v>0</v>
      </c>
      <c r="Q729" s="16">
        <v>0</v>
      </c>
      <c r="R729" s="5" t="str">
        <f t="shared" si="93"/>
        <v>214-2023-12-31</v>
      </c>
    </row>
    <row r="730" spans="1:18" hidden="1" x14ac:dyDescent="0.3">
      <c r="A730" s="37">
        <v>214</v>
      </c>
      <c r="B730" s="5" t="s">
        <v>143</v>
      </c>
      <c r="C730" s="5" t="s">
        <v>90</v>
      </c>
      <c r="D730" s="5" t="s">
        <v>21</v>
      </c>
      <c r="E730" s="5" t="s">
        <v>54</v>
      </c>
      <c r="F730" s="6">
        <v>45291</v>
      </c>
      <c r="G730" s="55">
        <f t="shared" si="90"/>
        <v>2023</v>
      </c>
      <c r="H730" s="55" t="str">
        <f t="shared" si="91"/>
        <v>Diciembre</v>
      </c>
      <c r="I730" s="90" t="str">
        <f t="shared" si="92"/>
        <v>2023-2</v>
      </c>
      <c r="J730" s="5"/>
      <c r="K730" s="72">
        <v>2129.59</v>
      </c>
      <c r="L730" s="8"/>
      <c r="M730" s="8"/>
      <c r="N730" s="5" t="s">
        <v>133</v>
      </c>
      <c r="O730" s="5" t="s">
        <v>144</v>
      </c>
      <c r="P730" s="16">
        <v>0</v>
      </c>
      <c r="Q730" s="16">
        <v>0</v>
      </c>
      <c r="R730" s="5" t="str">
        <f t="shared" si="93"/>
        <v>214-2024-01-31</v>
      </c>
    </row>
    <row r="731" spans="1:18" hidden="1" x14ac:dyDescent="0.3">
      <c r="A731" s="25">
        <v>214</v>
      </c>
      <c r="B731" s="5" t="s">
        <v>143</v>
      </c>
      <c r="C731" s="5" t="s">
        <v>90</v>
      </c>
      <c r="D731" s="5" t="s">
        <v>21</v>
      </c>
      <c r="E731" s="5" t="s">
        <v>54</v>
      </c>
      <c r="F731" s="6">
        <v>45322</v>
      </c>
      <c r="G731" s="55">
        <f t="shared" si="90"/>
        <v>2024</v>
      </c>
      <c r="H731" s="55" t="str">
        <f t="shared" si="91"/>
        <v>Enero</v>
      </c>
      <c r="I731" s="90" t="str">
        <f t="shared" si="92"/>
        <v>2024-1</v>
      </c>
      <c r="J731" s="5">
        <v>7500</v>
      </c>
      <c r="K731" s="9">
        <v>3375.7</v>
      </c>
      <c r="L731" s="8">
        <f>IF(IFERROR(J732/K732,"")&gt;130%,130%,J732/K732)</f>
        <v>1.2217172457606413</v>
      </c>
      <c r="M731" s="8">
        <f>IFERROR(J732/K732,"")</f>
        <v>1.2217172457606413</v>
      </c>
      <c r="N731" s="5" t="s">
        <v>144</v>
      </c>
      <c r="O731" s="5" t="s">
        <v>144</v>
      </c>
      <c r="P731" s="16">
        <v>0</v>
      </c>
      <c r="Q731" s="16">
        <v>0</v>
      </c>
      <c r="R731" s="5" t="str">
        <f t="shared" si="93"/>
        <v>214-2024-02-29</v>
      </c>
    </row>
    <row r="732" spans="1:18" hidden="1" x14ac:dyDescent="0.3">
      <c r="A732" s="25">
        <v>214</v>
      </c>
      <c r="B732" s="5" t="s">
        <v>143</v>
      </c>
      <c r="C732" s="5" t="s">
        <v>90</v>
      </c>
      <c r="D732" s="5" t="s">
        <v>21</v>
      </c>
      <c r="E732" s="5" t="s">
        <v>54</v>
      </c>
      <c r="F732" s="6">
        <v>45351</v>
      </c>
      <c r="G732" s="55">
        <f t="shared" si="90"/>
        <v>2024</v>
      </c>
      <c r="H732" s="55" t="str">
        <f t="shared" si="91"/>
        <v>Febrero</v>
      </c>
      <c r="I732" s="90" t="str">
        <f t="shared" si="92"/>
        <v>2024-1</v>
      </c>
      <c r="J732" s="5">
        <v>7500</v>
      </c>
      <c r="K732" s="10">
        <v>6138.9</v>
      </c>
      <c r="L732" s="15">
        <f>IFERROR(IF((K733/J733)&gt;1.3,1.3,K733/J733),"")</f>
        <v>0.73979199999999989</v>
      </c>
      <c r="M732" s="15">
        <f>IFERROR(IF((K733/J733)&gt;K733/J733,1.3,K733/J733),"")</f>
        <v>0.73979199999999989</v>
      </c>
      <c r="N732" s="5" t="s">
        <v>144</v>
      </c>
      <c r="O732" s="5" t="s">
        <v>144</v>
      </c>
      <c r="P732" s="16">
        <v>0</v>
      </c>
      <c r="Q732" s="16">
        <v>0</v>
      </c>
      <c r="R732" s="5" t="str">
        <f t="shared" si="93"/>
        <v>214-2024-03-31</v>
      </c>
    </row>
    <row r="733" spans="1:18" hidden="1" x14ac:dyDescent="0.3">
      <c r="A733" s="25">
        <v>214</v>
      </c>
      <c r="B733" s="5" t="s">
        <v>143</v>
      </c>
      <c r="C733" s="5" t="s">
        <v>90</v>
      </c>
      <c r="D733" s="5" t="s">
        <v>21</v>
      </c>
      <c r="E733" s="5" t="s">
        <v>54</v>
      </c>
      <c r="F733" s="6">
        <v>45382</v>
      </c>
      <c r="G733" s="55">
        <f t="shared" si="90"/>
        <v>2024</v>
      </c>
      <c r="H733" s="55" t="str">
        <f t="shared" si="91"/>
        <v>Marzo</v>
      </c>
      <c r="I733" s="90" t="str">
        <f t="shared" si="92"/>
        <v>2024-1</v>
      </c>
      <c r="J733" s="5">
        <v>7500</v>
      </c>
      <c r="K733" s="9">
        <v>5548.44</v>
      </c>
      <c r="L733" s="8">
        <f t="shared" ref="L733:L742" si="94">IF(IFERROR(J734/K734,"")&gt;130%,130%,J734/K734)</f>
        <v>0.99423608202049985</v>
      </c>
      <c r="M733" s="8">
        <f t="shared" ref="M733:M742" si="95">IFERROR(J734/K734,"")</f>
        <v>0.99423608202049985</v>
      </c>
      <c r="N733" s="5" t="s">
        <v>144</v>
      </c>
      <c r="O733" s="5" t="s">
        <v>144</v>
      </c>
      <c r="P733" s="16">
        <v>0</v>
      </c>
      <c r="Q733" s="16">
        <v>0</v>
      </c>
      <c r="R733" s="5" t="str">
        <f t="shared" si="93"/>
        <v>214-2024-04-30</v>
      </c>
    </row>
    <row r="734" spans="1:18" hidden="1" x14ac:dyDescent="0.3">
      <c r="A734" s="25">
        <v>214</v>
      </c>
      <c r="B734" s="5" t="s">
        <v>143</v>
      </c>
      <c r="C734" s="5" t="s">
        <v>90</v>
      </c>
      <c r="D734" s="5" t="s">
        <v>21</v>
      </c>
      <c r="E734" s="5" t="s">
        <v>54</v>
      </c>
      <c r="F734" s="6">
        <v>45412</v>
      </c>
      <c r="G734" s="55">
        <f t="shared" si="90"/>
        <v>2024</v>
      </c>
      <c r="H734" s="55" t="str">
        <f t="shared" si="91"/>
        <v>Abril</v>
      </c>
      <c r="I734" s="90" t="str">
        <f t="shared" si="92"/>
        <v>2024-1</v>
      </c>
      <c r="J734" s="5">
        <v>7500</v>
      </c>
      <c r="K734" s="9">
        <v>7543.48</v>
      </c>
      <c r="L734" s="8">
        <f t="shared" si="94"/>
        <v>1.0704590413825192</v>
      </c>
      <c r="M734" s="8">
        <f t="shared" si="95"/>
        <v>1.0704590413825192</v>
      </c>
      <c r="N734" s="5" t="s">
        <v>144</v>
      </c>
      <c r="O734" s="5" t="s">
        <v>144</v>
      </c>
      <c r="P734" s="16">
        <v>0</v>
      </c>
      <c r="Q734" s="16">
        <v>0</v>
      </c>
      <c r="R734" s="5" t="str">
        <f t="shared" si="93"/>
        <v>214-2024-05-31</v>
      </c>
    </row>
    <row r="735" spans="1:18" hidden="1" x14ac:dyDescent="0.3">
      <c r="A735" s="25">
        <v>214</v>
      </c>
      <c r="B735" s="5" t="s">
        <v>143</v>
      </c>
      <c r="C735" s="5" t="s">
        <v>90</v>
      </c>
      <c r="D735" s="5" t="s">
        <v>21</v>
      </c>
      <c r="E735" s="5" t="s">
        <v>54</v>
      </c>
      <c r="F735" s="6">
        <v>45443</v>
      </c>
      <c r="G735" s="55">
        <f t="shared" si="90"/>
        <v>2024</v>
      </c>
      <c r="H735" s="55" t="str">
        <f t="shared" si="91"/>
        <v>Mayo</v>
      </c>
      <c r="I735" s="90" t="str">
        <f t="shared" si="92"/>
        <v>2024-1</v>
      </c>
      <c r="J735" s="5">
        <v>7500</v>
      </c>
      <c r="K735" s="9">
        <v>7006.34</v>
      </c>
      <c r="L735" s="8">
        <f t="shared" si="94"/>
        <v>1.3</v>
      </c>
      <c r="M735" s="8">
        <f t="shared" si="95"/>
        <v>2.3437133794784457</v>
      </c>
      <c r="N735" s="5" t="s">
        <v>144</v>
      </c>
      <c r="O735" s="5" t="s">
        <v>144</v>
      </c>
      <c r="P735" s="16">
        <v>0</v>
      </c>
      <c r="Q735" s="16">
        <v>0</v>
      </c>
      <c r="R735" s="5" t="str">
        <f t="shared" si="93"/>
        <v>214-2024-06-30</v>
      </c>
    </row>
    <row r="736" spans="1:18" hidden="1" x14ac:dyDescent="0.3">
      <c r="A736" s="25">
        <v>214</v>
      </c>
      <c r="B736" s="5" t="s">
        <v>143</v>
      </c>
      <c r="C736" s="5" t="s">
        <v>90</v>
      </c>
      <c r="D736" s="5" t="s">
        <v>21</v>
      </c>
      <c r="E736" s="5" t="s">
        <v>54</v>
      </c>
      <c r="F736" s="6">
        <v>45473</v>
      </c>
      <c r="G736" s="55">
        <f t="shared" si="90"/>
        <v>2024</v>
      </c>
      <c r="H736" s="55" t="str">
        <f t="shared" si="91"/>
        <v>Junio</v>
      </c>
      <c r="I736" s="90" t="str">
        <f t="shared" si="92"/>
        <v>2024-1</v>
      </c>
      <c r="J736" s="5">
        <v>7500</v>
      </c>
      <c r="K736" s="9">
        <v>3200.05</v>
      </c>
      <c r="L736" s="8">
        <f t="shared" si="94"/>
        <v>1.3</v>
      </c>
      <c r="M736" s="8">
        <f t="shared" si="95"/>
        <v>2.4075346203478407</v>
      </c>
      <c r="N736" s="5" t="s">
        <v>144</v>
      </c>
      <c r="O736" s="5" t="s">
        <v>144</v>
      </c>
      <c r="P736" s="16">
        <v>0</v>
      </c>
      <c r="Q736" s="16">
        <v>0</v>
      </c>
      <c r="R736" s="5" t="str">
        <f t="shared" si="93"/>
        <v>214-2024-07-31</v>
      </c>
    </row>
    <row r="737" spans="1:18" hidden="1" x14ac:dyDescent="0.3">
      <c r="A737" s="25">
        <v>214</v>
      </c>
      <c r="B737" s="5" t="s">
        <v>143</v>
      </c>
      <c r="C737" s="5" t="s">
        <v>90</v>
      </c>
      <c r="D737" s="5" t="s">
        <v>21</v>
      </c>
      <c r="E737" s="5" t="s">
        <v>54</v>
      </c>
      <c r="F737" s="6">
        <v>45504</v>
      </c>
      <c r="G737" s="55">
        <f t="shared" si="90"/>
        <v>2024</v>
      </c>
      <c r="H737" s="55" t="str">
        <f t="shared" si="91"/>
        <v>Julio</v>
      </c>
      <c r="I737" s="90" t="str">
        <f t="shared" si="92"/>
        <v>2024-2</v>
      </c>
      <c r="J737" s="5">
        <v>7500</v>
      </c>
      <c r="K737" s="9">
        <v>3115.22</v>
      </c>
      <c r="L737" s="8">
        <f t="shared" si="94"/>
        <v>1.2590187711305316</v>
      </c>
      <c r="M737" s="8">
        <f t="shared" si="95"/>
        <v>1.2590187711305316</v>
      </c>
      <c r="N737" s="5" t="s">
        <v>144</v>
      </c>
      <c r="O737" s="5" t="s">
        <v>144</v>
      </c>
      <c r="P737" s="16">
        <v>0</v>
      </c>
      <c r="Q737" s="16">
        <v>0</v>
      </c>
      <c r="R737" s="5" t="str">
        <f t="shared" si="93"/>
        <v>214-2024-08-31</v>
      </c>
    </row>
    <row r="738" spans="1:18" hidden="1" x14ac:dyDescent="0.3">
      <c r="A738" s="25">
        <v>214</v>
      </c>
      <c r="B738" s="5" t="s">
        <v>143</v>
      </c>
      <c r="C738" s="5" t="s">
        <v>90</v>
      </c>
      <c r="D738" s="5" t="s">
        <v>21</v>
      </c>
      <c r="E738" s="5" t="s">
        <v>54</v>
      </c>
      <c r="F738" s="6">
        <v>45535</v>
      </c>
      <c r="G738" s="55">
        <f t="shared" si="90"/>
        <v>2024</v>
      </c>
      <c r="H738" s="55" t="str">
        <f t="shared" si="91"/>
        <v>Agosto</v>
      </c>
      <c r="I738" s="90" t="str">
        <f t="shared" si="92"/>
        <v>2024-2</v>
      </c>
      <c r="J738" s="5">
        <v>7500</v>
      </c>
      <c r="K738" s="9">
        <v>5957.02</v>
      </c>
      <c r="L738" s="8">
        <f t="shared" si="94"/>
        <v>1.2152164543548498</v>
      </c>
      <c r="M738" s="8">
        <f t="shared" si="95"/>
        <v>1.2152164543548498</v>
      </c>
      <c r="N738" s="5" t="s">
        <v>144</v>
      </c>
      <c r="O738" s="5" t="s">
        <v>144</v>
      </c>
      <c r="P738" s="16">
        <v>0</v>
      </c>
      <c r="Q738" s="16">
        <v>0</v>
      </c>
      <c r="R738" s="5" t="str">
        <f t="shared" si="93"/>
        <v>214-2024-09-30</v>
      </c>
    </row>
    <row r="739" spans="1:18" hidden="1" x14ac:dyDescent="0.3">
      <c r="A739" s="25">
        <v>214</v>
      </c>
      <c r="B739" s="5" t="s">
        <v>143</v>
      </c>
      <c r="C739" s="5" t="s">
        <v>90</v>
      </c>
      <c r="D739" s="5" t="s">
        <v>21</v>
      </c>
      <c r="E739" s="5" t="s">
        <v>54</v>
      </c>
      <c r="F739" s="6">
        <v>45565</v>
      </c>
      <c r="G739" s="55">
        <f t="shared" si="90"/>
        <v>2024</v>
      </c>
      <c r="H739" s="55" t="str">
        <f t="shared" si="91"/>
        <v>Septiembre</v>
      </c>
      <c r="I739" s="90" t="str">
        <f t="shared" si="92"/>
        <v>2024-2</v>
      </c>
      <c r="J739" s="5">
        <v>7500</v>
      </c>
      <c r="K739" s="9">
        <v>6171.74</v>
      </c>
      <c r="L739" s="8">
        <f t="shared" si="94"/>
        <v>1.2523042398012343</v>
      </c>
      <c r="M739" s="8">
        <f t="shared" si="95"/>
        <v>1.2523042398012343</v>
      </c>
      <c r="N739" s="5" t="s">
        <v>144</v>
      </c>
      <c r="O739" s="5" t="s">
        <v>144</v>
      </c>
      <c r="P739" s="16">
        <v>0</v>
      </c>
      <c r="Q739" s="16">
        <v>0</v>
      </c>
      <c r="R739" s="5" t="str">
        <f t="shared" si="93"/>
        <v>214-2024-10-31</v>
      </c>
    </row>
    <row r="740" spans="1:18" hidden="1" x14ac:dyDescent="0.3">
      <c r="A740" s="37">
        <v>214</v>
      </c>
      <c r="B740" s="5" t="s">
        <v>143</v>
      </c>
      <c r="C740" s="5" t="s">
        <v>90</v>
      </c>
      <c r="D740" s="5" t="s">
        <v>21</v>
      </c>
      <c r="E740" s="5" t="s">
        <v>54</v>
      </c>
      <c r="F740" s="6">
        <v>45596</v>
      </c>
      <c r="G740" s="55">
        <f t="shared" si="90"/>
        <v>2024</v>
      </c>
      <c r="H740" s="55" t="str">
        <f t="shared" si="91"/>
        <v>Octubre</v>
      </c>
      <c r="I740" s="90" t="str">
        <f t="shared" si="92"/>
        <v>2024-2</v>
      </c>
      <c r="J740" s="5">
        <v>7500</v>
      </c>
      <c r="K740" s="9">
        <v>5988.96</v>
      </c>
      <c r="L740" s="8">
        <f t="shared" si="94"/>
        <v>1.3</v>
      </c>
      <c r="M740" s="8">
        <f t="shared" si="95"/>
        <v>1.5655234170992731</v>
      </c>
      <c r="N740" s="5" t="s">
        <v>144</v>
      </c>
      <c r="O740" s="5" t="s">
        <v>144</v>
      </c>
      <c r="P740" s="16">
        <v>0</v>
      </c>
      <c r="Q740" s="16">
        <v>0</v>
      </c>
      <c r="R740" s="5" t="str">
        <f t="shared" si="93"/>
        <v>214-2024-11-30</v>
      </c>
    </row>
    <row r="741" spans="1:18" hidden="1" x14ac:dyDescent="0.3">
      <c r="A741" s="37">
        <v>214</v>
      </c>
      <c r="B741" s="5" t="s">
        <v>143</v>
      </c>
      <c r="C741" s="5" t="s">
        <v>90</v>
      </c>
      <c r="D741" s="5" t="s">
        <v>21</v>
      </c>
      <c r="E741" s="5" t="s">
        <v>54</v>
      </c>
      <c r="F741" s="6">
        <v>45626</v>
      </c>
      <c r="G741" s="55">
        <f t="shared" si="90"/>
        <v>2024</v>
      </c>
      <c r="H741" s="55" t="str">
        <f t="shared" si="91"/>
        <v>Noviembre</v>
      </c>
      <c r="I741" s="90" t="str">
        <f t="shared" si="92"/>
        <v>2024-2</v>
      </c>
      <c r="J741" s="5">
        <v>7500</v>
      </c>
      <c r="K741" s="9">
        <v>4790.7299999999996</v>
      </c>
      <c r="L741" s="8">
        <f t="shared" si="94"/>
        <v>1.3</v>
      </c>
      <c r="M741" s="8">
        <f t="shared" si="95"/>
        <v>3.8459171743277341</v>
      </c>
      <c r="N741" s="5" t="s">
        <v>144</v>
      </c>
      <c r="O741" s="5" t="s">
        <v>144</v>
      </c>
      <c r="P741" s="16">
        <v>0</v>
      </c>
      <c r="Q741" s="16">
        <v>0</v>
      </c>
      <c r="R741" s="5" t="str">
        <f t="shared" si="93"/>
        <v>214-2024-12-31</v>
      </c>
    </row>
    <row r="742" spans="1:18" hidden="1" x14ac:dyDescent="0.3">
      <c r="A742" s="37">
        <v>214</v>
      </c>
      <c r="B742" s="5" t="s">
        <v>143</v>
      </c>
      <c r="C742" s="5" t="s">
        <v>90</v>
      </c>
      <c r="D742" s="5" t="s">
        <v>21</v>
      </c>
      <c r="E742" s="5" t="s">
        <v>54</v>
      </c>
      <c r="F742" s="6">
        <v>45657</v>
      </c>
      <c r="G742" s="55">
        <f t="shared" si="90"/>
        <v>2024</v>
      </c>
      <c r="H742" s="55" t="str">
        <f t="shared" si="91"/>
        <v>Diciembre</v>
      </c>
      <c r="I742" s="90" t="str">
        <f t="shared" si="92"/>
        <v>2024-2</v>
      </c>
      <c r="J742" s="5">
        <v>7500</v>
      </c>
      <c r="K742" s="9">
        <v>1950.12</v>
      </c>
      <c r="L742" s="8">
        <f t="shared" si="94"/>
        <v>0</v>
      </c>
      <c r="M742" s="8">
        <f t="shared" si="95"/>
        <v>0</v>
      </c>
      <c r="N742" s="5" t="s">
        <v>144</v>
      </c>
      <c r="O742" s="5" t="s">
        <v>144</v>
      </c>
      <c r="P742" s="16">
        <v>0</v>
      </c>
      <c r="Q742" s="16">
        <v>0</v>
      </c>
      <c r="R742" s="5" t="str">
        <f t="shared" si="93"/>
        <v>215-2023-06-30</v>
      </c>
    </row>
    <row r="743" spans="1:18" hidden="1" x14ac:dyDescent="0.3">
      <c r="A743" s="25">
        <v>215</v>
      </c>
      <c r="B743" s="5" t="s">
        <v>145</v>
      </c>
      <c r="C743" s="5" t="s">
        <v>90</v>
      </c>
      <c r="D743" s="5" t="s">
        <v>47</v>
      </c>
      <c r="E743" s="5" t="s">
        <v>22</v>
      </c>
      <c r="F743" s="17">
        <v>45107</v>
      </c>
      <c r="G743" s="55">
        <f t="shared" si="90"/>
        <v>2023</v>
      </c>
      <c r="H743" s="55" t="str">
        <f t="shared" si="91"/>
        <v>Junio</v>
      </c>
      <c r="I743" s="90" t="str">
        <f t="shared" si="92"/>
        <v>2023-1</v>
      </c>
      <c r="J743" s="5"/>
      <c r="K743" s="9">
        <v>-47.67</v>
      </c>
      <c r="L743" s="8">
        <f>IFERROR(K744/J744,"")</f>
        <v>-5.12</v>
      </c>
      <c r="M743" s="15">
        <f>IFERROR(IF((K744/J744)&gt;K744/J744,1.3,K744/J744),"")</f>
        <v>-5.12</v>
      </c>
      <c r="N743" s="5" t="s">
        <v>144</v>
      </c>
      <c r="O743" s="5" t="s">
        <v>144</v>
      </c>
      <c r="P743" s="16">
        <v>2</v>
      </c>
      <c r="Q743" s="16">
        <v>2</v>
      </c>
      <c r="R743" s="5" t="str">
        <f t="shared" si="93"/>
        <v>215-2024-06-30</v>
      </c>
    </row>
    <row r="744" spans="1:18" hidden="1" x14ac:dyDescent="0.3">
      <c r="A744" s="5">
        <v>215</v>
      </c>
      <c r="B744" s="5" t="s">
        <v>145</v>
      </c>
      <c r="C744" s="5" t="s">
        <v>90</v>
      </c>
      <c r="D744" s="5" t="s">
        <v>47</v>
      </c>
      <c r="E744" s="5" t="s">
        <v>22</v>
      </c>
      <c r="F744" s="6">
        <v>45473</v>
      </c>
      <c r="G744" s="55">
        <f t="shared" si="90"/>
        <v>2024</v>
      </c>
      <c r="H744" s="55" t="str">
        <f t="shared" si="91"/>
        <v>Junio</v>
      </c>
      <c r="I744" s="90" t="str">
        <f t="shared" si="92"/>
        <v>2024-1</v>
      </c>
      <c r="J744" s="5">
        <v>1</v>
      </c>
      <c r="K744" s="5">
        <v>-5.12</v>
      </c>
      <c r="L744" s="15">
        <v>0</v>
      </c>
      <c r="M744" s="15">
        <v>0</v>
      </c>
      <c r="N744" s="5" t="s">
        <v>23</v>
      </c>
      <c r="O744" s="5" t="s">
        <v>23</v>
      </c>
      <c r="P744" s="5">
        <v>2</v>
      </c>
      <c r="Q744" s="5">
        <v>2</v>
      </c>
      <c r="R744" s="5" t="str">
        <f t="shared" si="93"/>
        <v>215-2024-12-31</v>
      </c>
    </row>
    <row r="745" spans="1:18" hidden="1" x14ac:dyDescent="0.3">
      <c r="A745" s="25">
        <v>215</v>
      </c>
      <c r="B745" s="5" t="s">
        <v>145</v>
      </c>
      <c r="C745" s="5" t="s">
        <v>90</v>
      </c>
      <c r="D745" s="5" t="s">
        <v>47</v>
      </c>
      <c r="E745" s="5" t="s">
        <v>22</v>
      </c>
      <c r="F745" s="6">
        <v>45657</v>
      </c>
      <c r="G745" s="55">
        <f t="shared" si="90"/>
        <v>2024</v>
      </c>
      <c r="H745" s="55" t="str">
        <f t="shared" si="91"/>
        <v>Diciembre</v>
      </c>
      <c r="I745" s="90" t="str">
        <f t="shared" si="92"/>
        <v>2024-2</v>
      </c>
      <c r="J745" s="5">
        <v>1</v>
      </c>
      <c r="K745" s="10">
        <v>-45.65</v>
      </c>
      <c r="L745" s="15">
        <f>IFERROR(IF((K746/J746)&gt;1.3,1.3,K746/J746),"")</f>
        <v>1</v>
      </c>
      <c r="M745" s="15">
        <f t="shared" ref="M745:M770" si="96">IFERROR(IF((K746/J746)&gt;K746/J746,1.3,K746/J746),"")</f>
        <v>1</v>
      </c>
      <c r="N745" s="5" t="s">
        <v>23</v>
      </c>
      <c r="O745" s="5" t="s">
        <v>23</v>
      </c>
      <c r="P745" s="16">
        <v>2</v>
      </c>
      <c r="Q745" s="16">
        <v>2</v>
      </c>
      <c r="R745" s="5" t="str">
        <f t="shared" si="93"/>
        <v>216-2024-12-31</v>
      </c>
    </row>
    <row r="746" spans="1:18" hidden="1" x14ac:dyDescent="0.3">
      <c r="A746" s="25">
        <v>216</v>
      </c>
      <c r="B746" s="5" t="s">
        <v>146</v>
      </c>
      <c r="C746" s="5" t="s">
        <v>90</v>
      </c>
      <c r="D746" s="5" t="s">
        <v>65</v>
      </c>
      <c r="E746" s="5" t="s">
        <v>22</v>
      </c>
      <c r="F746" s="6">
        <v>45657</v>
      </c>
      <c r="G746" s="55">
        <f t="shared" si="90"/>
        <v>2024</v>
      </c>
      <c r="H746" s="55" t="str">
        <f t="shared" si="91"/>
        <v>Diciembre</v>
      </c>
      <c r="I746" s="90" t="str">
        <f t="shared" si="92"/>
        <v>2024-2</v>
      </c>
      <c r="J746" s="5">
        <v>100</v>
      </c>
      <c r="K746" s="10">
        <v>100</v>
      </c>
      <c r="L746" s="15">
        <f>IFERROR(IF((K747/J747)&gt;1.3,1.3,K747/J747),"")</f>
        <v>1.3</v>
      </c>
      <c r="M746" s="15">
        <f t="shared" si="96"/>
        <v>4.0134999999999996</v>
      </c>
      <c r="N746" s="5"/>
      <c r="O746" s="5"/>
      <c r="P746" s="16">
        <v>0</v>
      </c>
      <c r="Q746" s="16">
        <v>0</v>
      </c>
      <c r="R746" s="5" t="str">
        <f t="shared" si="93"/>
        <v>217-2023-01-31</v>
      </c>
    </row>
    <row r="747" spans="1:18" hidden="1" x14ac:dyDescent="0.3">
      <c r="A747" s="25">
        <v>217</v>
      </c>
      <c r="B747" s="5" t="s">
        <v>147</v>
      </c>
      <c r="C747" s="5" t="s">
        <v>90</v>
      </c>
      <c r="D747" s="5" t="s">
        <v>21</v>
      </c>
      <c r="E747" s="5" t="s">
        <v>22</v>
      </c>
      <c r="F747" s="6">
        <v>44957</v>
      </c>
      <c r="G747" s="55">
        <f t="shared" si="90"/>
        <v>2023</v>
      </c>
      <c r="H747" s="55" t="str">
        <f t="shared" si="91"/>
        <v>Enero</v>
      </c>
      <c r="I747" s="90" t="str">
        <f t="shared" si="92"/>
        <v>2023-1</v>
      </c>
      <c r="J747" s="5">
        <v>20</v>
      </c>
      <c r="K747" s="9">
        <v>80.27</v>
      </c>
      <c r="L747" s="8">
        <f t="shared" ref="L747:L759" si="97">IF(IFERROR(K748/J748,"")&gt;130%,130%,K748/J748)</f>
        <v>1.3</v>
      </c>
      <c r="M747" s="15">
        <f t="shared" si="96"/>
        <v>2.8835000000000002</v>
      </c>
      <c r="N747" s="5" t="s">
        <v>23</v>
      </c>
      <c r="O747" s="5" t="s">
        <v>23</v>
      </c>
      <c r="P747" s="16">
        <v>0</v>
      </c>
      <c r="Q747" s="16">
        <v>0</v>
      </c>
      <c r="R747" s="5" t="str">
        <f t="shared" si="93"/>
        <v>217-2023-02-28</v>
      </c>
    </row>
    <row r="748" spans="1:18" hidden="1" x14ac:dyDescent="0.3">
      <c r="A748" s="25">
        <v>217</v>
      </c>
      <c r="B748" s="5" t="s">
        <v>147</v>
      </c>
      <c r="C748" s="5" t="s">
        <v>90</v>
      </c>
      <c r="D748" s="5" t="s">
        <v>21</v>
      </c>
      <c r="E748" s="5" t="s">
        <v>22</v>
      </c>
      <c r="F748" s="17">
        <v>44985</v>
      </c>
      <c r="G748" s="55">
        <f t="shared" si="90"/>
        <v>2023</v>
      </c>
      <c r="H748" s="55" t="str">
        <f t="shared" si="91"/>
        <v>Febrero</v>
      </c>
      <c r="I748" s="90" t="str">
        <f t="shared" si="92"/>
        <v>2023-1</v>
      </c>
      <c r="J748" s="5">
        <v>20</v>
      </c>
      <c r="K748" s="9">
        <v>57.67</v>
      </c>
      <c r="L748" s="8">
        <f t="shared" si="97"/>
        <v>1.3</v>
      </c>
      <c r="M748" s="15">
        <f t="shared" si="96"/>
        <v>2.6840000000000002</v>
      </c>
      <c r="N748" s="5" t="s">
        <v>23</v>
      </c>
      <c r="O748" s="5" t="s">
        <v>23</v>
      </c>
      <c r="P748" s="16">
        <v>0</v>
      </c>
      <c r="Q748" s="16">
        <v>0</v>
      </c>
      <c r="R748" s="5" t="str">
        <f t="shared" si="93"/>
        <v>217-2023-03-31</v>
      </c>
    </row>
    <row r="749" spans="1:18" hidden="1" x14ac:dyDescent="0.3">
      <c r="A749" s="25">
        <v>217</v>
      </c>
      <c r="B749" s="5" t="s">
        <v>147</v>
      </c>
      <c r="C749" s="5" t="s">
        <v>90</v>
      </c>
      <c r="D749" s="5" t="s">
        <v>21</v>
      </c>
      <c r="E749" s="5" t="s">
        <v>22</v>
      </c>
      <c r="F749" s="6">
        <v>45016</v>
      </c>
      <c r="G749" s="55">
        <f t="shared" si="90"/>
        <v>2023</v>
      </c>
      <c r="H749" s="55" t="str">
        <f t="shared" si="91"/>
        <v>Marzo</v>
      </c>
      <c r="I749" s="90" t="str">
        <f t="shared" si="92"/>
        <v>2023-1</v>
      </c>
      <c r="J749" s="5">
        <v>20</v>
      </c>
      <c r="K749" s="9">
        <v>53.68</v>
      </c>
      <c r="L749" s="8">
        <f t="shared" si="97"/>
        <v>1.3</v>
      </c>
      <c r="M749" s="15">
        <f t="shared" si="96"/>
        <v>3.2649999999999997</v>
      </c>
      <c r="N749" s="5" t="s">
        <v>23</v>
      </c>
      <c r="O749" s="5" t="s">
        <v>23</v>
      </c>
      <c r="P749" s="16">
        <v>0</v>
      </c>
      <c r="Q749" s="16">
        <v>0</v>
      </c>
      <c r="R749" s="5" t="str">
        <f t="shared" si="93"/>
        <v>217-2023-04-30</v>
      </c>
    </row>
    <row r="750" spans="1:18" hidden="1" x14ac:dyDescent="0.3">
      <c r="A750" s="25">
        <v>217</v>
      </c>
      <c r="B750" s="5" t="s">
        <v>147</v>
      </c>
      <c r="C750" s="5" t="s">
        <v>90</v>
      </c>
      <c r="D750" s="5" t="s">
        <v>21</v>
      </c>
      <c r="E750" s="5" t="s">
        <v>22</v>
      </c>
      <c r="F750" s="6">
        <v>45046</v>
      </c>
      <c r="G750" s="55">
        <f t="shared" si="90"/>
        <v>2023</v>
      </c>
      <c r="H750" s="55" t="str">
        <f t="shared" si="91"/>
        <v>Abril</v>
      </c>
      <c r="I750" s="90" t="str">
        <f t="shared" si="92"/>
        <v>2023-1</v>
      </c>
      <c r="J750" s="5">
        <v>20</v>
      </c>
      <c r="K750" s="9">
        <v>65.3</v>
      </c>
      <c r="L750" s="8">
        <f t="shared" si="97"/>
        <v>1.3</v>
      </c>
      <c r="M750" s="15">
        <f t="shared" si="96"/>
        <v>1.6969999999999998</v>
      </c>
      <c r="N750" s="5" t="s">
        <v>23</v>
      </c>
      <c r="O750" s="5" t="s">
        <v>23</v>
      </c>
      <c r="P750" s="16">
        <v>1</v>
      </c>
      <c r="Q750" s="16">
        <v>1</v>
      </c>
      <c r="R750" s="5" t="str">
        <f t="shared" si="93"/>
        <v>217-2023-05-31</v>
      </c>
    </row>
    <row r="751" spans="1:18" hidden="1" x14ac:dyDescent="0.3">
      <c r="A751" s="25">
        <v>217</v>
      </c>
      <c r="B751" s="5" t="s">
        <v>147</v>
      </c>
      <c r="C751" s="5" t="s">
        <v>90</v>
      </c>
      <c r="D751" s="5" t="s">
        <v>21</v>
      </c>
      <c r="E751" s="5" t="s">
        <v>22</v>
      </c>
      <c r="F751" s="6">
        <v>45077</v>
      </c>
      <c r="G751" s="55">
        <f t="shared" si="90"/>
        <v>2023</v>
      </c>
      <c r="H751" s="55" t="str">
        <f t="shared" si="91"/>
        <v>Mayo</v>
      </c>
      <c r="I751" s="90" t="str">
        <f t="shared" si="92"/>
        <v>2023-1</v>
      </c>
      <c r="J751" s="5">
        <v>20</v>
      </c>
      <c r="K751" s="9">
        <v>33.94</v>
      </c>
      <c r="L751" s="8">
        <f t="shared" si="97"/>
        <v>1.3</v>
      </c>
      <c r="M751" s="15">
        <f t="shared" si="96"/>
        <v>1.569</v>
      </c>
      <c r="N751" s="5" t="s">
        <v>23</v>
      </c>
      <c r="O751" s="5" t="s">
        <v>23</v>
      </c>
      <c r="P751" s="16">
        <v>0</v>
      </c>
      <c r="Q751" s="16">
        <v>0</v>
      </c>
      <c r="R751" s="5" t="str">
        <f t="shared" si="93"/>
        <v>217-2023-06-30</v>
      </c>
    </row>
    <row r="752" spans="1:18" hidden="1" x14ac:dyDescent="0.3">
      <c r="A752" s="25">
        <v>217</v>
      </c>
      <c r="B752" s="5" t="s">
        <v>147</v>
      </c>
      <c r="C752" s="5" t="s">
        <v>90</v>
      </c>
      <c r="D752" s="5" t="s">
        <v>21</v>
      </c>
      <c r="E752" s="5" t="s">
        <v>22</v>
      </c>
      <c r="F752" s="6">
        <v>45107</v>
      </c>
      <c r="G752" s="55">
        <f t="shared" si="90"/>
        <v>2023</v>
      </c>
      <c r="H752" s="55" t="str">
        <f t="shared" si="91"/>
        <v>Junio</v>
      </c>
      <c r="I752" s="90" t="str">
        <f t="shared" si="92"/>
        <v>2023-1</v>
      </c>
      <c r="J752" s="5">
        <v>20</v>
      </c>
      <c r="K752" s="9">
        <v>31.38</v>
      </c>
      <c r="L752" s="8">
        <f t="shared" si="97"/>
        <v>1.2244999999999999</v>
      </c>
      <c r="M752" s="15">
        <f t="shared" si="96"/>
        <v>1.2244999999999999</v>
      </c>
      <c r="N752" s="5" t="s">
        <v>23</v>
      </c>
      <c r="O752" s="5" t="s">
        <v>23</v>
      </c>
      <c r="P752" s="16">
        <v>0</v>
      </c>
      <c r="Q752" s="16">
        <v>0</v>
      </c>
      <c r="R752" s="5" t="str">
        <f t="shared" si="93"/>
        <v>217-2023-07-31</v>
      </c>
    </row>
    <row r="753" spans="1:18" hidden="1" x14ac:dyDescent="0.3">
      <c r="A753" s="25">
        <v>217</v>
      </c>
      <c r="B753" s="5" t="s">
        <v>147</v>
      </c>
      <c r="C753" s="5" t="s">
        <v>90</v>
      </c>
      <c r="D753" s="5" t="s">
        <v>21</v>
      </c>
      <c r="E753" s="5" t="s">
        <v>22</v>
      </c>
      <c r="F753" s="6">
        <v>45138</v>
      </c>
      <c r="G753" s="55">
        <f t="shared" si="90"/>
        <v>2023</v>
      </c>
      <c r="H753" s="55" t="str">
        <f t="shared" si="91"/>
        <v>Julio</v>
      </c>
      <c r="I753" s="90" t="str">
        <f t="shared" si="92"/>
        <v>2023-2</v>
      </c>
      <c r="J753" s="5">
        <v>20</v>
      </c>
      <c r="K753" s="9">
        <v>24.49</v>
      </c>
      <c r="L753" s="8">
        <f t="shared" si="97"/>
        <v>1.3</v>
      </c>
      <c r="M753" s="15">
        <f t="shared" si="96"/>
        <v>1.3214999999999999</v>
      </c>
      <c r="N753" s="5" t="s">
        <v>23</v>
      </c>
      <c r="O753" s="5" t="s">
        <v>23</v>
      </c>
      <c r="P753" s="16">
        <v>0</v>
      </c>
      <c r="Q753" s="16">
        <v>0</v>
      </c>
      <c r="R753" s="5" t="str">
        <f t="shared" si="93"/>
        <v>217-2023-08-31</v>
      </c>
    </row>
    <row r="754" spans="1:18" hidden="1" x14ac:dyDescent="0.3">
      <c r="A754" s="25">
        <v>217</v>
      </c>
      <c r="B754" s="5" t="s">
        <v>147</v>
      </c>
      <c r="C754" s="5" t="s">
        <v>90</v>
      </c>
      <c r="D754" s="5" t="s">
        <v>21</v>
      </c>
      <c r="E754" s="5" t="s">
        <v>22</v>
      </c>
      <c r="F754" s="6">
        <v>45169</v>
      </c>
      <c r="G754" s="55">
        <f t="shared" si="90"/>
        <v>2023</v>
      </c>
      <c r="H754" s="55" t="str">
        <f t="shared" si="91"/>
        <v>Agosto</v>
      </c>
      <c r="I754" s="90" t="str">
        <f t="shared" si="92"/>
        <v>2023-2</v>
      </c>
      <c r="J754" s="5">
        <v>20</v>
      </c>
      <c r="K754" s="9">
        <v>26.43</v>
      </c>
      <c r="L754" s="8">
        <f t="shared" si="97"/>
        <v>1.2144999999999999</v>
      </c>
      <c r="M754" s="15">
        <f t="shared" si="96"/>
        <v>1.2144999999999999</v>
      </c>
      <c r="N754" s="5" t="s">
        <v>23</v>
      </c>
      <c r="O754" s="5" t="s">
        <v>23</v>
      </c>
      <c r="P754" s="16">
        <v>0</v>
      </c>
      <c r="Q754" s="16">
        <v>0</v>
      </c>
      <c r="R754" s="5" t="str">
        <f t="shared" si="93"/>
        <v>217-2023-09-30</v>
      </c>
    </row>
    <row r="755" spans="1:18" hidden="1" x14ac:dyDescent="0.3">
      <c r="A755" s="25">
        <v>217</v>
      </c>
      <c r="B755" s="5" t="s">
        <v>147</v>
      </c>
      <c r="C755" s="5" t="s">
        <v>90</v>
      </c>
      <c r="D755" s="5" t="s">
        <v>21</v>
      </c>
      <c r="E755" s="5" t="s">
        <v>22</v>
      </c>
      <c r="F755" s="6">
        <v>45199</v>
      </c>
      <c r="G755" s="55">
        <f t="shared" si="90"/>
        <v>2023</v>
      </c>
      <c r="H755" s="55" t="str">
        <f t="shared" si="91"/>
        <v>Septiembre</v>
      </c>
      <c r="I755" s="90" t="str">
        <f t="shared" si="92"/>
        <v>2023-2</v>
      </c>
      <c r="J755" s="5">
        <v>20</v>
      </c>
      <c r="K755" s="9">
        <v>24.29</v>
      </c>
      <c r="L755" s="8">
        <f t="shared" si="97"/>
        <v>0.8145</v>
      </c>
      <c r="M755" s="15">
        <f t="shared" si="96"/>
        <v>0.8145</v>
      </c>
      <c r="N755" s="5" t="s">
        <v>23</v>
      </c>
      <c r="O755" s="5" t="s">
        <v>23</v>
      </c>
      <c r="P755" s="16">
        <v>0</v>
      </c>
      <c r="Q755" s="16">
        <v>0</v>
      </c>
      <c r="R755" s="5" t="str">
        <f t="shared" si="93"/>
        <v>217-2023-10-31</v>
      </c>
    </row>
    <row r="756" spans="1:18" hidden="1" x14ac:dyDescent="0.3">
      <c r="A756" s="37">
        <v>217</v>
      </c>
      <c r="B756" s="5" t="s">
        <v>147</v>
      </c>
      <c r="C756" s="5" t="s">
        <v>90</v>
      </c>
      <c r="D756" s="5" t="s">
        <v>21</v>
      </c>
      <c r="E756" s="5" t="s">
        <v>22</v>
      </c>
      <c r="F756" s="6">
        <v>45230</v>
      </c>
      <c r="G756" s="55">
        <f t="shared" si="90"/>
        <v>2023</v>
      </c>
      <c r="H756" s="55" t="str">
        <f t="shared" si="91"/>
        <v>Octubre</v>
      </c>
      <c r="I756" s="90" t="str">
        <f t="shared" si="92"/>
        <v>2023-2</v>
      </c>
      <c r="J756" s="5">
        <v>20</v>
      </c>
      <c r="K756" s="9">
        <v>16.29</v>
      </c>
      <c r="L756" s="8">
        <f t="shared" si="97"/>
        <v>0.63700000000000001</v>
      </c>
      <c r="M756" s="15">
        <f t="shared" si="96"/>
        <v>0.63700000000000001</v>
      </c>
      <c r="N756" s="5" t="s">
        <v>23</v>
      </c>
      <c r="O756" s="5" t="s">
        <v>23</v>
      </c>
      <c r="P756" s="16">
        <v>0</v>
      </c>
      <c r="Q756" s="16">
        <v>0</v>
      </c>
      <c r="R756" s="5" t="str">
        <f t="shared" si="93"/>
        <v>217-2023-11-30</v>
      </c>
    </row>
    <row r="757" spans="1:18" hidden="1" x14ac:dyDescent="0.3">
      <c r="A757" s="37">
        <v>217</v>
      </c>
      <c r="B757" s="5" t="s">
        <v>147</v>
      </c>
      <c r="C757" s="5" t="s">
        <v>90</v>
      </c>
      <c r="D757" s="5" t="s">
        <v>21</v>
      </c>
      <c r="E757" s="5" t="s">
        <v>22</v>
      </c>
      <c r="F757" s="6">
        <v>45260</v>
      </c>
      <c r="G757" s="55">
        <f t="shared" si="90"/>
        <v>2023</v>
      </c>
      <c r="H757" s="55" t="str">
        <f t="shared" si="91"/>
        <v>Noviembre</v>
      </c>
      <c r="I757" s="90" t="str">
        <f t="shared" si="92"/>
        <v>2023-2</v>
      </c>
      <c r="J757" s="5">
        <v>20</v>
      </c>
      <c r="K757" s="9">
        <v>12.74</v>
      </c>
      <c r="L757" s="8">
        <f t="shared" si="97"/>
        <v>1.3</v>
      </c>
      <c r="M757" s="15">
        <f t="shared" si="96"/>
        <v>1.327</v>
      </c>
      <c r="N757" s="5" t="s">
        <v>23</v>
      </c>
      <c r="O757" s="5" t="s">
        <v>23</v>
      </c>
      <c r="P757" s="16">
        <v>0</v>
      </c>
      <c r="Q757" s="16">
        <v>0</v>
      </c>
      <c r="R757" s="5" t="str">
        <f t="shared" si="93"/>
        <v>217-2023-12-31</v>
      </c>
    </row>
    <row r="758" spans="1:18" hidden="1" x14ac:dyDescent="0.3">
      <c r="A758" s="37">
        <v>217</v>
      </c>
      <c r="B758" s="5" t="s">
        <v>147</v>
      </c>
      <c r="C758" s="5" t="s">
        <v>90</v>
      </c>
      <c r="D758" s="5" t="s">
        <v>21</v>
      </c>
      <c r="E758" s="5" t="s">
        <v>22</v>
      </c>
      <c r="F758" s="6">
        <v>45291</v>
      </c>
      <c r="G758" s="55">
        <f t="shared" si="90"/>
        <v>2023</v>
      </c>
      <c r="H758" s="55" t="str">
        <f t="shared" si="91"/>
        <v>Diciembre</v>
      </c>
      <c r="I758" s="90" t="str">
        <f t="shared" si="92"/>
        <v>2023-2</v>
      </c>
      <c r="J758" s="5">
        <v>20</v>
      </c>
      <c r="K758" s="9">
        <v>26.54</v>
      </c>
      <c r="L758" s="8">
        <f t="shared" si="97"/>
        <v>1.3</v>
      </c>
      <c r="M758" s="15">
        <f t="shared" si="96"/>
        <v>2.6930000000000001</v>
      </c>
      <c r="N758" s="5" t="s">
        <v>23</v>
      </c>
      <c r="O758" s="5" t="s">
        <v>23</v>
      </c>
      <c r="P758" s="16">
        <v>0</v>
      </c>
      <c r="Q758" s="16">
        <v>0</v>
      </c>
      <c r="R758" s="5" t="str">
        <f t="shared" si="93"/>
        <v>217-2024-01-31</v>
      </c>
    </row>
    <row r="759" spans="1:18" hidden="1" x14ac:dyDescent="0.3">
      <c r="A759" s="25">
        <v>217</v>
      </c>
      <c r="B759" s="5" t="s">
        <v>147</v>
      </c>
      <c r="C759" s="5" t="s">
        <v>90</v>
      </c>
      <c r="D759" s="5" t="s">
        <v>21</v>
      </c>
      <c r="E759" s="5" t="s">
        <v>22</v>
      </c>
      <c r="F759" s="6">
        <v>45322</v>
      </c>
      <c r="G759" s="55">
        <f t="shared" si="90"/>
        <v>2024</v>
      </c>
      <c r="H759" s="55" t="str">
        <f t="shared" si="91"/>
        <v>Enero</v>
      </c>
      <c r="I759" s="90" t="str">
        <f t="shared" si="92"/>
        <v>2024-1</v>
      </c>
      <c r="J759" s="5">
        <v>20</v>
      </c>
      <c r="K759" s="9">
        <v>53.86</v>
      </c>
      <c r="L759" s="8">
        <f t="shared" si="97"/>
        <v>0.93599999999999994</v>
      </c>
      <c r="M759" s="15">
        <f t="shared" si="96"/>
        <v>0.93599999999999994</v>
      </c>
      <c r="N759" s="5" t="s">
        <v>23</v>
      </c>
      <c r="O759" s="5" t="s">
        <v>23</v>
      </c>
      <c r="P759" s="16">
        <v>0</v>
      </c>
      <c r="Q759" s="16">
        <v>0</v>
      </c>
      <c r="R759" s="5" t="str">
        <f t="shared" si="93"/>
        <v>217-2024-02-29</v>
      </c>
    </row>
    <row r="760" spans="1:18" hidden="1" x14ac:dyDescent="0.3">
      <c r="A760" s="25">
        <v>217</v>
      </c>
      <c r="B760" s="5" t="s">
        <v>147</v>
      </c>
      <c r="C760" s="5" t="s">
        <v>90</v>
      </c>
      <c r="D760" s="5" t="s">
        <v>21</v>
      </c>
      <c r="E760" s="5" t="s">
        <v>22</v>
      </c>
      <c r="F760" s="6">
        <v>45351</v>
      </c>
      <c r="G760" s="55">
        <f t="shared" si="90"/>
        <v>2024</v>
      </c>
      <c r="H760" s="55" t="str">
        <f t="shared" si="91"/>
        <v>Febrero</v>
      </c>
      <c r="I760" s="90" t="str">
        <f t="shared" si="92"/>
        <v>2024-1</v>
      </c>
      <c r="J760" s="5">
        <v>20</v>
      </c>
      <c r="K760" s="5">
        <v>18.72</v>
      </c>
      <c r="L760" s="15">
        <f>IFERROR(IF((K761/J761)&gt;1.3,1.3,K761/J761),"")</f>
        <v>0.91949999999999998</v>
      </c>
      <c r="M760" s="15">
        <f t="shared" si="96"/>
        <v>0.91949999999999998</v>
      </c>
      <c r="N760" s="5" t="s">
        <v>23</v>
      </c>
      <c r="O760" s="5" t="s">
        <v>23</v>
      </c>
      <c r="P760" s="16">
        <v>0</v>
      </c>
      <c r="Q760" s="16">
        <v>1</v>
      </c>
      <c r="R760" s="5" t="str">
        <f t="shared" si="93"/>
        <v>217-2024-03-31</v>
      </c>
    </row>
    <row r="761" spans="1:18" hidden="1" x14ac:dyDescent="0.3">
      <c r="A761" s="25">
        <v>217</v>
      </c>
      <c r="B761" s="5" t="s">
        <v>147</v>
      </c>
      <c r="C761" s="5" t="s">
        <v>90</v>
      </c>
      <c r="D761" s="5" t="s">
        <v>21</v>
      </c>
      <c r="E761" s="5" t="s">
        <v>22</v>
      </c>
      <c r="F761" s="6">
        <v>45382</v>
      </c>
      <c r="G761" s="55">
        <f t="shared" si="90"/>
        <v>2024</v>
      </c>
      <c r="H761" s="55" t="str">
        <f t="shared" si="91"/>
        <v>Marzo</v>
      </c>
      <c r="I761" s="90" t="str">
        <f t="shared" si="92"/>
        <v>2024-1</v>
      </c>
      <c r="J761" s="5">
        <v>20</v>
      </c>
      <c r="K761" s="5">
        <v>18.39</v>
      </c>
      <c r="L761" s="8">
        <f t="shared" ref="L761:L770" si="98">IF(IFERROR(K762/J762,"")&gt;130%,130%,K762/J762)</f>
        <v>0.93</v>
      </c>
      <c r="M761" s="15">
        <f t="shared" si="96"/>
        <v>0.93</v>
      </c>
      <c r="N761" s="5" t="s">
        <v>23</v>
      </c>
      <c r="O761" s="5" t="s">
        <v>23</v>
      </c>
      <c r="P761" s="16">
        <v>0</v>
      </c>
      <c r="Q761" s="16">
        <v>1</v>
      </c>
      <c r="R761" s="5" t="str">
        <f t="shared" si="93"/>
        <v>217-2024-04-30</v>
      </c>
    </row>
    <row r="762" spans="1:18" hidden="1" x14ac:dyDescent="0.3">
      <c r="A762" s="25">
        <v>217</v>
      </c>
      <c r="B762" s="5" t="s">
        <v>147</v>
      </c>
      <c r="C762" s="5" t="s">
        <v>90</v>
      </c>
      <c r="D762" s="5" t="s">
        <v>21</v>
      </c>
      <c r="E762" s="5" t="s">
        <v>22</v>
      </c>
      <c r="F762" s="6">
        <v>45412</v>
      </c>
      <c r="G762" s="55">
        <f t="shared" si="90"/>
        <v>2024</v>
      </c>
      <c r="H762" s="55" t="str">
        <f t="shared" si="91"/>
        <v>Abril</v>
      </c>
      <c r="I762" s="90" t="str">
        <f t="shared" si="92"/>
        <v>2024-1</v>
      </c>
      <c r="J762" s="5">
        <v>20</v>
      </c>
      <c r="K762" s="9">
        <v>18.600000000000001</v>
      </c>
      <c r="L762" s="8">
        <f t="shared" si="98"/>
        <v>1.3</v>
      </c>
      <c r="M762" s="15">
        <f t="shared" si="96"/>
        <v>1.4055</v>
      </c>
      <c r="N762" s="5" t="s">
        <v>23</v>
      </c>
      <c r="O762" s="5" t="s">
        <v>23</v>
      </c>
      <c r="P762" s="16">
        <v>0</v>
      </c>
      <c r="Q762" s="16">
        <v>1</v>
      </c>
      <c r="R762" s="5" t="str">
        <f t="shared" si="93"/>
        <v>217-2024-05-31</v>
      </c>
    </row>
    <row r="763" spans="1:18" hidden="1" x14ac:dyDescent="0.3">
      <c r="A763" s="25">
        <v>217</v>
      </c>
      <c r="B763" s="5" t="s">
        <v>147</v>
      </c>
      <c r="C763" s="5" t="s">
        <v>90</v>
      </c>
      <c r="D763" s="5" t="s">
        <v>21</v>
      </c>
      <c r="E763" s="5" t="s">
        <v>22</v>
      </c>
      <c r="F763" s="6">
        <v>45443</v>
      </c>
      <c r="G763" s="55">
        <f t="shared" si="90"/>
        <v>2024</v>
      </c>
      <c r="H763" s="55" t="str">
        <f t="shared" si="91"/>
        <v>Mayo</v>
      </c>
      <c r="I763" s="90" t="str">
        <f t="shared" si="92"/>
        <v>2024-1</v>
      </c>
      <c r="J763" s="5">
        <v>20</v>
      </c>
      <c r="K763" s="5">
        <v>28.11</v>
      </c>
      <c r="L763" s="8">
        <f t="shared" si="98"/>
        <v>0.86150000000000004</v>
      </c>
      <c r="M763" s="15">
        <f t="shared" si="96"/>
        <v>0.86150000000000004</v>
      </c>
      <c r="N763" s="5" t="s">
        <v>23</v>
      </c>
      <c r="O763" s="5" t="s">
        <v>23</v>
      </c>
      <c r="P763" s="16">
        <v>0</v>
      </c>
      <c r="Q763" s="16">
        <v>1</v>
      </c>
      <c r="R763" s="5" t="str">
        <f t="shared" si="93"/>
        <v>217-2024-06-30</v>
      </c>
    </row>
    <row r="764" spans="1:18" hidden="1" x14ac:dyDescent="0.3">
      <c r="A764" s="25">
        <v>217</v>
      </c>
      <c r="B764" s="5" t="s">
        <v>147</v>
      </c>
      <c r="C764" s="5" t="s">
        <v>90</v>
      </c>
      <c r="D764" s="5" t="s">
        <v>21</v>
      </c>
      <c r="E764" s="5" t="s">
        <v>22</v>
      </c>
      <c r="F764" s="6">
        <v>45473</v>
      </c>
      <c r="G764" s="55">
        <f t="shared" si="90"/>
        <v>2024</v>
      </c>
      <c r="H764" s="55" t="str">
        <f t="shared" si="91"/>
        <v>Junio</v>
      </c>
      <c r="I764" s="90" t="str">
        <f t="shared" si="92"/>
        <v>2024-1</v>
      </c>
      <c r="J764" s="5">
        <v>20</v>
      </c>
      <c r="K764" s="5">
        <v>17.23</v>
      </c>
      <c r="L764" s="8">
        <f t="shared" si="98"/>
        <v>1.3</v>
      </c>
      <c r="M764" s="15">
        <f t="shared" si="96"/>
        <v>1.3885000000000001</v>
      </c>
      <c r="N764" s="5" t="s">
        <v>23</v>
      </c>
      <c r="O764" s="5" t="s">
        <v>23</v>
      </c>
      <c r="P764" s="16">
        <v>0</v>
      </c>
      <c r="Q764" s="16">
        <v>1</v>
      </c>
      <c r="R764" s="5" t="str">
        <f t="shared" si="93"/>
        <v>217-2024-07-31</v>
      </c>
    </row>
    <row r="765" spans="1:18" hidden="1" x14ac:dyDescent="0.3">
      <c r="A765" s="25">
        <v>217</v>
      </c>
      <c r="B765" s="5" t="s">
        <v>147</v>
      </c>
      <c r="C765" s="5" t="s">
        <v>90</v>
      </c>
      <c r="D765" s="5" t="s">
        <v>21</v>
      </c>
      <c r="E765" s="5" t="s">
        <v>22</v>
      </c>
      <c r="F765" s="6">
        <v>45504</v>
      </c>
      <c r="G765" s="55">
        <f t="shared" si="90"/>
        <v>2024</v>
      </c>
      <c r="H765" s="55" t="str">
        <f t="shared" si="91"/>
        <v>Julio</v>
      </c>
      <c r="I765" s="90" t="str">
        <f t="shared" si="92"/>
        <v>2024-2</v>
      </c>
      <c r="J765" s="5">
        <v>20</v>
      </c>
      <c r="K765" s="5">
        <v>27.77</v>
      </c>
      <c r="L765" s="8">
        <f t="shared" si="98"/>
        <v>1.198</v>
      </c>
      <c r="M765" s="15">
        <f t="shared" si="96"/>
        <v>1.198</v>
      </c>
      <c r="N765" s="5" t="s">
        <v>23</v>
      </c>
      <c r="O765" s="5" t="s">
        <v>23</v>
      </c>
      <c r="P765" s="16">
        <v>0</v>
      </c>
      <c r="Q765" s="16">
        <v>1</v>
      </c>
      <c r="R765" s="5" t="str">
        <f t="shared" si="93"/>
        <v>217-2024-08-31</v>
      </c>
    </row>
    <row r="766" spans="1:18" hidden="1" x14ac:dyDescent="0.3">
      <c r="A766" s="25">
        <v>217</v>
      </c>
      <c r="B766" s="5" t="s">
        <v>147</v>
      </c>
      <c r="C766" s="5" t="s">
        <v>90</v>
      </c>
      <c r="D766" s="5" t="s">
        <v>21</v>
      </c>
      <c r="E766" s="5" t="s">
        <v>22</v>
      </c>
      <c r="F766" s="6">
        <v>45535</v>
      </c>
      <c r="G766" s="55">
        <f t="shared" si="90"/>
        <v>2024</v>
      </c>
      <c r="H766" s="55" t="str">
        <f t="shared" si="91"/>
        <v>Agosto</v>
      </c>
      <c r="I766" s="90" t="str">
        <f t="shared" si="92"/>
        <v>2024-2</v>
      </c>
      <c r="J766" s="5">
        <v>20</v>
      </c>
      <c r="K766" s="5">
        <v>23.96</v>
      </c>
      <c r="L766" s="8">
        <f t="shared" si="98"/>
        <v>0.80649999999999999</v>
      </c>
      <c r="M766" s="15">
        <f t="shared" si="96"/>
        <v>0.80649999999999999</v>
      </c>
      <c r="N766" s="5" t="s">
        <v>23</v>
      </c>
      <c r="O766" s="5" t="s">
        <v>23</v>
      </c>
      <c r="P766" s="16">
        <v>0</v>
      </c>
      <c r="Q766" s="16">
        <v>1</v>
      </c>
      <c r="R766" s="5" t="str">
        <f t="shared" si="93"/>
        <v>217-2024-09-30</v>
      </c>
    </row>
    <row r="767" spans="1:18" hidden="1" x14ac:dyDescent="0.3">
      <c r="A767" s="25">
        <v>217</v>
      </c>
      <c r="B767" s="5" t="s">
        <v>147</v>
      </c>
      <c r="C767" s="5" t="s">
        <v>90</v>
      </c>
      <c r="D767" s="5" t="s">
        <v>21</v>
      </c>
      <c r="E767" s="5" t="s">
        <v>22</v>
      </c>
      <c r="F767" s="6">
        <v>45565</v>
      </c>
      <c r="G767" s="55">
        <f t="shared" si="90"/>
        <v>2024</v>
      </c>
      <c r="H767" s="55" t="str">
        <f t="shared" si="91"/>
        <v>Septiembre</v>
      </c>
      <c r="I767" s="90" t="str">
        <f t="shared" si="92"/>
        <v>2024-2</v>
      </c>
      <c r="J767" s="5">
        <v>20</v>
      </c>
      <c r="K767" s="5">
        <v>16.13</v>
      </c>
      <c r="L767" s="8">
        <f t="shared" si="98"/>
        <v>1.3</v>
      </c>
      <c r="M767" s="15">
        <f t="shared" si="96"/>
        <v>1.7235</v>
      </c>
      <c r="N767" s="5" t="s">
        <v>23</v>
      </c>
      <c r="O767" s="5" t="s">
        <v>23</v>
      </c>
      <c r="P767" s="16">
        <v>0</v>
      </c>
      <c r="Q767" s="16">
        <v>1</v>
      </c>
      <c r="R767" s="5" t="str">
        <f t="shared" si="93"/>
        <v>217-2024-10-31</v>
      </c>
    </row>
    <row r="768" spans="1:18" hidden="1" x14ac:dyDescent="0.3">
      <c r="A768" s="37">
        <v>217</v>
      </c>
      <c r="B768" s="5" t="s">
        <v>147</v>
      </c>
      <c r="C768" s="5" t="s">
        <v>90</v>
      </c>
      <c r="D768" s="5" t="s">
        <v>21</v>
      </c>
      <c r="E768" s="5" t="s">
        <v>22</v>
      </c>
      <c r="F768" s="6">
        <v>45596</v>
      </c>
      <c r="G768" s="55">
        <f t="shared" si="90"/>
        <v>2024</v>
      </c>
      <c r="H768" s="55" t="str">
        <f t="shared" si="91"/>
        <v>Octubre</v>
      </c>
      <c r="I768" s="90" t="str">
        <f t="shared" si="92"/>
        <v>2024-2</v>
      </c>
      <c r="J768" s="5">
        <v>20</v>
      </c>
      <c r="K768" s="5">
        <v>34.47</v>
      </c>
      <c r="L768" s="8">
        <f t="shared" si="98"/>
        <v>0.98063752554422989</v>
      </c>
      <c r="M768" s="15">
        <f t="shared" si="96"/>
        <v>0.98063752554422989</v>
      </c>
      <c r="N768" s="5" t="s">
        <v>23</v>
      </c>
      <c r="O768" s="5" t="s">
        <v>23</v>
      </c>
      <c r="P768" s="16">
        <v>0</v>
      </c>
      <c r="Q768" s="16">
        <v>1</v>
      </c>
      <c r="R768" s="5" t="str">
        <f t="shared" si="93"/>
        <v>217-2024-11-30</v>
      </c>
    </row>
    <row r="769" spans="1:18" hidden="1" x14ac:dyDescent="0.3">
      <c r="A769" s="37">
        <v>217</v>
      </c>
      <c r="B769" s="5" t="s">
        <v>147</v>
      </c>
      <c r="C769" s="5" t="s">
        <v>90</v>
      </c>
      <c r="D769" s="5" t="s">
        <v>21</v>
      </c>
      <c r="E769" s="5" t="s">
        <v>22</v>
      </c>
      <c r="F769" s="6">
        <v>45626</v>
      </c>
      <c r="G769" s="55">
        <f t="shared" si="90"/>
        <v>2024</v>
      </c>
      <c r="H769" s="55" t="str">
        <f t="shared" si="91"/>
        <v>Noviembre</v>
      </c>
      <c r="I769" s="90" t="str">
        <f t="shared" si="92"/>
        <v>2024-2</v>
      </c>
      <c r="J769" s="5">
        <v>20</v>
      </c>
      <c r="K769" s="5">
        <v>19.612750510884599</v>
      </c>
      <c r="L769" s="8">
        <f t="shared" si="98"/>
        <v>1.3</v>
      </c>
      <c r="M769" s="15">
        <f t="shared" si="96"/>
        <v>1.3525</v>
      </c>
      <c r="N769" s="5" t="s">
        <v>23</v>
      </c>
      <c r="O769" s="5" t="s">
        <v>23</v>
      </c>
      <c r="P769" s="16">
        <v>0</v>
      </c>
      <c r="Q769" s="16">
        <v>1</v>
      </c>
      <c r="R769" s="5" t="str">
        <f t="shared" si="93"/>
        <v>217-2024-12-31</v>
      </c>
    </row>
    <row r="770" spans="1:18" hidden="1" x14ac:dyDescent="0.3">
      <c r="A770" s="37">
        <v>217</v>
      </c>
      <c r="B770" s="5" t="s">
        <v>147</v>
      </c>
      <c r="C770" s="5" t="s">
        <v>90</v>
      </c>
      <c r="D770" s="5" t="s">
        <v>21</v>
      </c>
      <c r="E770" s="5" t="s">
        <v>22</v>
      </c>
      <c r="F770" s="6">
        <v>45657</v>
      </c>
      <c r="G770" s="55">
        <f t="shared" si="90"/>
        <v>2024</v>
      </c>
      <c r="H770" s="55" t="str">
        <f t="shared" si="91"/>
        <v>Diciembre</v>
      </c>
      <c r="I770" s="90" t="str">
        <f t="shared" si="92"/>
        <v>2024-2</v>
      </c>
      <c r="J770" s="5">
        <v>20</v>
      </c>
      <c r="K770" s="5">
        <v>27.05</v>
      </c>
      <c r="L770" s="8">
        <f t="shared" si="98"/>
        <v>0.70266279069767446</v>
      </c>
      <c r="M770" s="15">
        <f t="shared" si="96"/>
        <v>0.70266279069767446</v>
      </c>
      <c r="N770" s="5" t="s">
        <v>23</v>
      </c>
      <c r="O770" s="5" t="s">
        <v>23</v>
      </c>
      <c r="P770" s="16">
        <v>0</v>
      </c>
      <c r="Q770" s="16">
        <v>1</v>
      </c>
      <c r="R770" s="5" t="str">
        <f t="shared" si="93"/>
        <v>218-2023-01-31</v>
      </c>
    </row>
    <row r="771" spans="1:18" hidden="1" x14ac:dyDescent="0.3">
      <c r="A771" s="25">
        <v>218</v>
      </c>
      <c r="B771" s="5" t="s">
        <v>148</v>
      </c>
      <c r="C771" s="5" t="s">
        <v>90</v>
      </c>
      <c r="D771" s="5" t="s">
        <v>21</v>
      </c>
      <c r="E771" s="5" t="s">
        <v>54</v>
      </c>
      <c r="F771" s="6">
        <v>44957</v>
      </c>
      <c r="G771" s="55">
        <f t="shared" ref="G771:G834" si="99">YEAR(F771)</f>
        <v>2023</v>
      </c>
      <c r="H771" s="55" t="str">
        <f t="shared" ref="H771:H834" si="100">PROPER(TEXT(F771,"mmmm"))</f>
        <v>Enero</v>
      </c>
      <c r="I771" s="90" t="str">
        <f t="shared" ref="I771:I834" si="101">IF(OR(H771="Enero",H771="Febrero",H771="Marzo",H771="Abril",H771="Mayo",H771="Junio"),G771&amp;"-1",IF(OR(H771="Julio",H771="Agosto",H771="Septiembre",H771="Octubre",H771="Noviembre",H771="Diciembre"),G771&amp;"-2"))</f>
        <v>2023-1</v>
      </c>
      <c r="J771" s="5">
        <v>172000</v>
      </c>
      <c r="K771" s="9">
        <v>120858</v>
      </c>
      <c r="L771" s="8">
        <f t="shared" ref="L771:L794" si="102">IF(IFERROR(J772/K772,"")&gt;130%,130%,J772/K772)</f>
        <v>1.3</v>
      </c>
      <c r="M771" s="8">
        <f t="shared" ref="M771:M794" si="103">IFERROR(J772/K772,"")</f>
        <v>1.5375263703650732</v>
      </c>
      <c r="N771" s="5" t="s">
        <v>149</v>
      </c>
      <c r="O771" s="5" t="s">
        <v>149</v>
      </c>
      <c r="P771" s="16">
        <v>0</v>
      </c>
      <c r="Q771" s="16">
        <v>1</v>
      </c>
      <c r="R771" s="5" t="str">
        <f t="shared" si="93"/>
        <v>218-2023-02-28</v>
      </c>
    </row>
    <row r="772" spans="1:18" hidden="1" x14ac:dyDescent="0.3">
      <c r="A772" s="25">
        <v>218</v>
      </c>
      <c r="B772" s="5" t="s">
        <v>148</v>
      </c>
      <c r="C772" s="5" t="s">
        <v>90</v>
      </c>
      <c r="D772" s="5" t="s">
        <v>21</v>
      </c>
      <c r="E772" s="5" t="s">
        <v>54</v>
      </c>
      <c r="F772" s="17">
        <v>44985</v>
      </c>
      <c r="G772" s="55">
        <f t="shared" si="99"/>
        <v>2023</v>
      </c>
      <c r="H772" s="55" t="str">
        <f t="shared" si="100"/>
        <v>Febrero</v>
      </c>
      <c r="I772" s="90" t="str">
        <f t="shared" si="101"/>
        <v>2023-1</v>
      </c>
      <c r="J772" s="5">
        <v>172000</v>
      </c>
      <c r="K772" s="9">
        <v>111868</v>
      </c>
      <c r="L772" s="8">
        <f t="shared" si="102"/>
        <v>1.1357527640557494</v>
      </c>
      <c r="M772" s="8">
        <f t="shared" si="103"/>
        <v>1.1357527640557494</v>
      </c>
      <c r="N772" s="5" t="s">
        <v>149</v>
      </c>
      <c r="O772" s="5" t="s">
        <v>149</v>
      </c>
      <c r="P772" s="16">
        <v>0</v>
      </c>
      <c r="Q772" s="16">
        <v>1</v>
      </c>
      <c r="R772" s="5" t="str">
        <f t="shared" si="93"/>
        <v>218-2023-03-31</v>
      </c>
    </row>
    <row r="773" spans="1:18" hidden="1" x14ac:dyDescent="0.3">
      <c r="A773" s="25">
        <v>218</v>
      </c>
      <c r="B773" s="5" t="s">
        <v>148</v>
      </c>
      <c r="C773" s="5" t="s">
        <v>90</v>
      </c>
      <c r="D773" s="5" t="s">
        <v>21</v>
      </c>
      <c r="E773" s="5" t="s">
        <v>54</v>
      </c>
      <c r="F773" s="6">
        <v>45016</v>
      </c>
      <c r="G773" s="55">
        <f t="shared" si="99"/>
        <v>2023</v>
      </c>
      <c r="H773" s="55" t="str">
        <f t="shared" si="100"/>
        <v>Marzo</v>
      </c>
      <c r="I773" s="90" t="str">
        <f t="shared" si="101"/>
        <v>2023-1</v>
      </c>
      <c r="J773" s="5">
        <v>172000</v>
      </c>
      <c r="K773" s="9">
        <v>151441.41</v>
      </c>
      <c r="L773" s="8">
        <f t="shared" si="102"/>
        <v>1.2547509100591629</v>
      </c>
      <c r="M773" s="8">
        <f t="shared" si="103"/>
        <v>1.2547509100591629</v>
      </c>
      <c r="N773" s="5" t="s">
        <v>149</v>
      </c>
      <c r="O773" s="5" t="s">
        <v>149</v>
      </c>
      <c r="P773" s="16">
        <v>0</v>
      </c>
      <c r="Q773" s="16">
        <v>1</v>
      </c>
      <c r="R773" s="5" t="str">
        <f t="shared" ref="R773:R836" si="104">A774&amp;"-"&amp;YEAR(F774)&amp;"-"&amp;IF(LEN(MONTH(F774))=1,"0"&amp;MONTH(F774),MONTH(F774))&amp;"-"&amp;DAY(F774)</f>
        <v>218-2023-04-30</v>
      </c>
    </row>
    <row r="774" spans="1:18" hidden="1" x14ac:dyDescent="0.3">
      <c r="A774" s="25">
        <v>218</v>
      </c>
      <c r="B774" s="5" t="s">
        <v>148</v>
      </c>
      <c r="C774" s="5" t="s">
        <v>90</v>
      </c>
      <c r="D774" s="5" t="s">
        <v>21</v>
      </c>
      <c r="E774" s="5" t="s">
        <v>54</v>
      </c>
      <c r="F774" s="6">
        <v>45046</v>
      </c>
      <c r="G774" s="55">
        <f t="shared" si="99"/>
        <v>2023</v>
      </c>
      <c r="H774" s="55" t="str">
        <f t="shared" si="100"/>
        <v>Abril</v>
      </c>
      <c r="I774" s="90" t="str">
        <f t="shared" si="101"/>
        <v>2023-1</v>
      </c>
      <c r="J774" s="5">
        <v>172000</v>
      </c>
      <c r="K774" s="9">
        <v>137079</v>
      </c>
      <c r="L774" s="8">
        <f t="shared" si="102"/>
        <v>1.16761365564901</v>
      </c>
      <c r="M774" s="8">
        <f t="shared" si="103"/>
        <v>1.16761365564901</v>
      </c>
      <c r="N774" s="5" t="s">
        <v>149</v>
      </c>
      <c r="O774" s="5" t="s">
        <v>149</v>
      </c>
      <c r="P774" s="16">
        <v>0</v>
      </c>
      <c r="Q774" s="16">
        <v>1</v>
      </c>
      <c r="R774" s="5" t="str">
        <f t="shared" si="104"/>
        <v>218-2023-05-31</v>
      </c>
    </row>
    <row r="775" spans="1:18" hidden="1" x14ac:dyDescent="0.3">
      <c r="A775" s="25">
        <v>218</v>
      </c>
      <c r="B775" s="5" t="s">
        <v>148</v>
      </c>
      <c r="C775" s="5" t="s">
        <v>90</v>
      </c>
      <c r="D775" s="5" t="s">
        <v>21</v>
      </c>
      <c r="E775" s="5" t="s">
        <v>54</v>
      </c>
      <c r="F775" s="6">
        <v>45077</v>
      </c>
      <c r="G775" s="55">
        <f t="shared" si="99"/>
        <v>2023</v>
      </c>
      <c r="H775" s="55" t="str">
        <f t="shared" si="100"/>
        <v>Mayo</v>
      </c>
      <c r="I775" s="90" t="str">
        <f t="shared" si="101"/>
        <v>2023-1</v>
      </c>
      <c r="J775" s="5">
        <v>172000</v>
      </c>
      <c r="K775" s="9">
        <v>147309</v>
      </c>
      <c r="L775" s="8">
        <f t="shared" si="102"/>
        <v>1.224277711739542</v>
      </c>
      <c r="M775" s="8">
        <f t="shared" si="103"/>
        <v>1.224277711739542</v>
      </c>
      <c r="N775" s="5" t="s">
        <v>149</v>
      </c>
      <c r="O775" s="5" t="s">
        <v>149</v>
      </c>
      <c r="P775" s="16">
        <v>0</v>
      </c>
      <c r="Q775" s="16">
        <v>1</v>
      </c>
      <c r="R775" s="5" t="str">
        <f t="shared" si="104"/>
        <v>218-2023-06-30</v>
      </c>
    </row>
    <row r="776" spans="1:18" hidden="1" x14ac:dyDescent="0.3">
      <c r="A776" s="25">
        <v>218</v>
      </c>
      <c r="B776" s="5" t="s">
        <v>148</v>
      </c>
      <c r="C776" s="5" t="s">
        <v>90</v>
      </c>
      <c r="D776" s="5" t="s">
        <v>21</v>
      </c>
      <c r="E776" s="5" t="s">
        <v>54</v>
      </c>
      <c r="F776" s="6">
        <v>45107</v>
      </c>
      <c r="G776" s="55">
        <f t="shared" si="99"/>
        <v>2023</v>
      </c>
      <c r="H776" s="55" t="str">
        <f t="shared" si="100"/>
        <v>Junio</v>
      </c>
      <c r="I776" s="90" t="str">
        <f t="shared" si="101"/>
        <v>2023-1</v>
      </c>
      <c r="J776" s="5">
        <v>172000</v>
      </c>
      <c r="K776" s="9">
        <v>140491</v>
      </c>
      <c r="L776" s="8">
        <f t="shared" si="102"/>
        <v>1.3</v>
      </c>
      <c r="M776" s="8">
        <f t="shared" si="103"/>
        <v>1.3706708318059384</v>
      </c>
      <c r="N776" s="5" t="s">
        <v>149</v>
      </c>
      <c r="O776" s="5" t="s">
        <v>149</v>
      </c>
      <c r="P776" s="16">
        <v>0</v>
      </c>
      <c r="Q776" s="16">
        <v>1</v>
      </c>
      <c r="R776" s="5" t="str">
        <f t="shared" si="104"/>
        <v>218-2023-07-31</v>
      </c>
    </row>
    <row r="777" spans="1:18" hidden="1" x14ac:dyDescent="0.3">
      <c r="A777" s="25">
        <v>218</v>
      </c>
      <c r="B777" s="5" t="s">
        <v>148</v>
      </c>
      <c r="C777" s="5" t="s">
        <v>90</v>
      </c>
      <c r="D777" s="5" t="s">
        <v>21</v>
      </c>
      <c r="E777" s="5" t="s">
        <v>54</v>
      </c>
      <c r="F777" s="6">
        <v>45138</v>
      </c>
      <c r="G777" s="55">
        <f t="shared" si="99"/>
        <v>2023</v>
      </c>
      <c r="H777" s="55" t="str">
        <f t="shared" si="100"/>
        <v>Julio</v>
      </c>
      <c r="I777" s="90" t="str">
        <f t="shared" si="101"/>
        <v>2023-2</v>
      </c>
      <c r="J777" s="5">
        <v>172000</v>
      </c>
      <c r="K777" s="9">
        <v>125486</v>
      </c>
      <c r="L777" s="8">
        <f t="shared" si="102"/>
        <v>1.2026146240315545</v>
      </c>
      <c r="M777" s="8">
        <f t="shared" si="103"/>
        <v>1.2026146240315545</v>
      </c>
      <c r="N777" s="5" t="s">
        <v>149</v>
      </c>
      <c r="O777" s="5" t="s">
        <v>149</v>
      </c>
      <c r="P777" s="16">
        <v>0</v>
      </c>
      <c r="Q777" s="16">
        <v>1</v>
      </c>
      <c r="R777" s="5" t="str">
        <f t="shared" si="104"/>
        <v>218-2023-08-31</v>
      </c>
    </row>
    <row r="778" spans="1:18" hidden="1" x14ac:dyDescent="0.3">
      <c r="A778" s="25">
        <v>218</v>
      </c>
      <c r="B778" s="5" t="s">
        <v>148</v>
      </c>
      <c r="C778" s="5" t="s">
        <v>90</v>
      </c>
      <c r="D778" s="5" t="s">
        <v>21</v>
      </c>
      <c r="E778" s="5" t="s">
        <v>54</v>
      </c>
      <c r="F778" s="6">
        <v>45169</v>
      </c>
      <c r="G778" s="55">
        <f t="shared" si="99"/>
        <v>2023</v>
      </c>
      <c r="H778" s="55" t="str">
        <f t="shared" si="100"/>
        <v>Agosto</v>
      </c>
      <c r="I778" s="90" t="str">
        <f t="shared" si="101"/>
        <v>2023-2</v>
      </c>
      <c r="J778" s="5">
        <v>172000</v>
      </c>
      <c r="K778" s="9">
        <v>143021.71</v>
      </c>
      <c r="L778" s="8">
        <f t="shared" si="102"/>
        <v>1.1720866474594376</v>
      </c>
      <c r="M778" s="8">
        <f t="shared" si="103"/>
        <v>1.1720866474594376</v>
      </c>
      <c r="N778" s="5" t="s">
        <v>149</v>
      </c>
      <c r="O778" s="5" t="s">
        <v>149</v>
      </c>
      <c r="P778" s="16">
        <v>0</v>
      </c>
      <c r="Q778" s="16">
        <v>1</v>
      </c>
      <c r="R778" s="5" t="str">
        <f t="shared" si="104"/>
        <v>218-2023-09-30</v>
      </c>
    </row>
    <row r="779" spans="1:18" hidden="1" x14ac:dyDescent="0.3">
      <c r="A779" s="25">
        <v>218</v>
      </c>
      <c r="B779" s="5" t="s">
        <v>148</v>
      </c>
      <c r="C779" s="5" t="s">
        <v>90</v>
      </c>
      <c r="D779" s="5" t="s">
        <v>21</v>
      </c>
      <c r="E779" s="5" t="s">
        <v>54</v>
      </c>
      <c r="F779" s="6">
        <v>45199</v>
      </c>
      <c r="G779" s="55">
        <f t="shared" si="99"/>
        <v>2023</v>
      </c>
      <c r="H779" s="55" t="str">
        <f t="shared" si="100"/>
        <v>Septiembre</v>
      </c>
      <c r="I779" s="90" t="str">
        <f t="shared" si="101"/>
        <v>2023-2</v>
      </c>
      <c r="J779" s="5">
        <v>172000</v>
      </c>
      <c r="K779" s="9">
        <v>146746.82999999999</v>
      </c>
      <c r="L779" s="8">
        <f t="shared" si="102"/>
        <v>1.2159062021678759</v>
      </c>
      <c r="M779" s="8">
        <f t="shared" si="103"/>
        <v>1.2159062021678759</v>
      </c>
      <c r="N779" s="5" t="s">
        <v>149</v>
      </c>
      <c r="O779" s="5" t="s">
        <v>149</v>
      </c>
      <c r="P779" s="16">
        <v>0</v>
      </c>
      <c r="Q779" s="16">
        <v>1</v>
      </c>
      <c r="R779" s="5" t="str">
        <f t="shared" si="104"/>
        <v>218-2023-10-31</v>
      </c>
    </row>
    <row r="780" spans="1:18" hidden="1" x14ac:dyDescent="0.3">
      <c r="A780" s="37">
        <v>218</v>
      </c>
      <c r="B780" s="5" t="s">
        <v>148</v>
      </c>
      <c r="C780" s="5" t="s">
        <v>90</v>
      </c>
      <c r="D780" s="5" t="s">
        <v>21</v>
      </c>
      <c r="E780" s="5" t="s">
        <v>54</v>
      </c>
      <c r="F780" s="6">
        <v>45230</v>
      </c>
      <c r="G780" s="55">
        <f t="shared" si="99"/>
        <v>2023</v>
      </c>
      <c r="H780" s="55" t="str">
        <f t="shared" si="100"/>
        <v>Octubre</v>
      </c>
      <c r="I780" s="90" t="str">
        <f t="shared" si="101"/>
        <v>2023-2</v>
      </c>
      <c r="J780" s="5">
        <v>172000</v>
      </c>
      <c r="K780" s="9">
        <v>141458.28</v>
      </c>
      <c r="L780" s="8">
        <f t="shared" si="102"/>
        <v>1.3</v>
      </c>
      <c r="M780" s="8">
        <f t="shared" si="103"/>
        <v>1.3254219002851197</v>
      </c>
      <c r="N780" s="5" t="s">
        <v>149</v>
      </c>
      <c r="O780" s="5" t="s">
        <v>149</v>
      </c>
      <c r="P780" s="16">
        <v>0</v>
      </c>
      <c r="Q780" s="16">
        <v>1</v>
      </c>
      <c r="R780" s="5" t="str">
        <f t="shared" si="104"/>
        <v>218-2023-11-30</v>
      </c>
    </row>
    <row r="781" spans="1:18" hidden="1" x14ac:dyDescent="0.3">
      <c r="A781" s="37">
        <v>218</v>
      </c>
      <c r="B781" s="5" t="s">
        <v>148</v>
      </c>
      <c r="C781" s="5" t="s">
        <v>90</v>
      </c>
      <c r="D781" s="5" t="s">
        <v>21</v>
      </c>
      <c r="E781" s="5" t="s">
        <v>54</v>
      </c>
      <c r="F781" s="6">
        <v>45260</v>
      </c>
      <c r="G781" s="55">
        <f t="shared" si="99"/>
        <v>2023</v>
      </c>
      <c r="H781" s="55" t="str">
        <f t="shared" si="100"/>
        <v>Noviembre</v>
      </c>
      <c r="I781" s="90" t="str">
        <f t="shared" si="101"/>
        <v>2023-2</v>
      </c>
      <c r="J781" s="5">
        <v>172000</v>
      </c>
      <c r="K781" s="9">
        <v>129770</v>
      </c>
      <c r="L781" s="8">
        <f t="shared" si="102"/>
        <v>1.3</v>
      </c>
      <c r="M781" s="8">
        <f t="shared" si="103"/>
        <v>1.5755244114683522</v>
      </c>
      <c r="N781" s="5" t="s">
        <v>149</v>
      </c>
      <c r="O781" s="5" t="s">
        <v>149</v>
      </c>
      <c r="P781" s="16">
        <v>0</v>
      </c>
      <c r="Q781" s="16">
        <v>1</v>
      </c>
      <c r="R781" s="5" t="str">
        <f t="shared" si="104"/>
        <v>218-2023-12-31</v>
      </c>
    </row>
    <row r="782" spans="1:18" hidden="1" x14ac:dyDescent="0.3">
      <c r="A782" s="37">
        <v>218</v>
      </c>
      <c r="B782" s="5" t="s">
        <v>148</v>
      </c>
      <c r="C782" s="5" t="s">
        <v>90</v>
      </c>
      <c r="D782" s="5" t="s">
        <v>21</v>
      </c>
      <c r="E782" s="5" t="s">
        <v>54</v>
      </c>
      <c r="F782" s="6">
        <v>45291</v>
      </c>
      <c r="G782" s="55">
        <f t="shared" si="99"/>
        <v>2023</v>
      </c>
      <c r="H782" s="55" t="str">
        <f t="shared" si="100"/>
        <v>Diciembre</v>
      </c>
      <c r="I782" s="90" t="str">
        <f t="shared" si="101"/>
        <v>2023-2</v>
      </c>
      <c r="J782" s="5">
        <v>172000</v>
      </c>
      <c r="K782" s="9">
        <v>109170</v>
      </c>
      <c r="L782" s="8">
        <f t="shared" si="102"/>
        <v>1.3</v>
      </c>
      <c r="M782" s="8">
        <f t="shared" si="103"/>
        <v>1.4680521551133665</v>
      </c>
      <c r="N782" s="5" t="s">
        <v>149</v>
      </c>
      <c r="O782" s="5" t="s">
        <v>149</v>
      </c>
      <c r="P782" s="16">
        <v>0</v>
      </c>
      <c r="Q782" s="16">
        <v>1</v>
      </c>
      <c r="R782" s="5" t="str">
        <f t="shared" si="104"/>
        <v>218-2024-01-31</v>
      </c>
    </row>
    <row r="783" spans="1:18" hidden="1" x14ac:dyDescent="0.3">
      <c r="A783" s="25">
        <v>218</v>
      </c>
      <c r="B783" s="5" t="s">
        <v>148</v>
      </c>
      <c r="C783" s="5" t="s">
        <v>90</v>
      </c>
      <c r="D783" s="5" t="s">
        <v>21</v>
      </c>
      <c r="E783" s="5" t="s">
        <v>54</v>
      </c>
      <c r="F783" s="6">
        <v>45322</v>
      </c>
      <c r="G783" s="55">
        <f t="shared" si="99"/>
        <v>2024</v>
      </c>
      <c r="H783" s="55" t="str">
        <f t="shared" si="100"/>
        <v>Enero</v>
      </c>
      <c r="I783" s="90" t="str">
        <f t="shared" si="101"/>
        <v>2024-1</v>
      </c>
      <c r="J783" s="5">
        <v>172000</v>
      </c>
      <c r="K783" s="9">
        <v>117162.05</v>
      </c>
      <c r="L783" s="8">
        <f t="shared" si="102"/>
        <v>1.1295873807751715</v>
      </c>
      <c r="M783" s="8">
        <f t="shared" si="103"/>
        <v>1.1295873807751715</v>
      </c>
      <c r="N783" s="5" t="s">
        <v>149</v>
      </c>
      <c r="O783" s="5" t="s">
        <v>149</v>
      </c>
      <c r="P783" s="16">
        <v>0</v>
      </c>
      <c r="Q783" s="16">
        <v>1</v>
      </c>
      <c r="R783" s="5" t="str">
        <f t="shared" si="104"/>
        <v>218-2024-02-29</v>
      </c>
    </row>
    <row r="784" spans="1:18" hidden="1" x14ac:dyDescent="0.3">
      <c r="A784" s="25">
        <v>218</v>
      </c>
      <c r="B784" s="5" t="s">
        <v>148</v>
      </c>
      <c r="C784" s="5" t="s">
        <v>90</v>
      </c>
      <c r="D784" s="5" t="s">
        <v>21</v>
      </c>
      <c r="E784" s="5" t="s">
        <v>54</v>
      </c>
      <c r="F784" s="6">
        <v>45351</v>
      </c>
      <c r="G784" s="55">
        <f t="shared" si="99"/>
        <v>2024</v>
      </c>
      <c r="H784" s="55" t="str">
        <f t="shared" si="100"/>
        <v>Febrero</v>
      </c>
      <c r="I784" s="90" t="str">
        <f t="shared" si="101"/>
        <v>2024-1</v>
      </c>
      <c r="J784" s="5">
        <v>172000</v>
      </c>
      <c r="K784" s="9">
        <v>152267.99</v>
      </c>
      <c r="L784" s="8">
        <f t="shared" si="102"/>
        <v>1.0552617898970094</v>
      </c>
      <c r="M784" s="8">
        <f t="shared" si="103"/>
        <v>1.0552617898970094</v>
      </c>
      <c r="N784" s="5" t="s">
        <v>149</v>
      </c>
      <c r="O784" s="5" t="s">
        <v>149</v>
      </c>
      <c r="P784" s="16">
        <v>0</v>
      </c>
      <c r="Q784" s="16">
        <v>1</v>
      </c>
      <c r="R784" s="5" t="str">
        <f t="shared" si="104"/>
        <v>218-2024-03-31</v>
      </c>
    </row>
    <row r="785" spans="1:18" hidden="1" x14ac:dyDescent="0.3">
      <c r="A785" s="25">
        <v>218</v>
      </c>
      <c r="B785" s="5" t="s">
        <v>148</v>
      </c>
      <c r="C785" s="5" t="s">
        <v>90</v>
      </c>
      <c r="D785" s="5" t="s">
        <v>21</v>
      </c>
      <c r="E785" s="5" t="s">
        <v>54</v>
      </c>
      <c r="F785" s="6">
        <v>45382</v>
      </c>
      <c r="G785" s="55">
        <f t="shared" si="99"/>
        <v>2024</v>
      </c>
      <c r="H785" s="55" t="str">
        <f t="shared" si="100"/>
        <v>Marzo</v>
      </c>
      <c r="I785" s="90" t="str">
        <f t="shared" si="101"/>
        <v>2024-1</v>
      </c>
      <c r="J785" s="5">
        <v>172000</v>
      </c>
      <c r="K785" s="9">
        <v>162992.73000000001</v>
      </c>
      <c r="L785" s="8">
        <f t="shared" si="102"/>
        <v>1.0916726386025979</v>
      </c>
      <c r="M785" s="8">
        <f t="shared" si="103"/>
        <v>1.0916726386025979</v>
      </c>
      <c r="N785" s="5" t="s">
        <v>149</v>
      </c>
      <c r="O785" s="5" t="s">
        <v>149</v>
      </c>
      <c r="P785" s="16">
        <v>0</v>
      </c>
      <c r="Q785" s="16">
        <v>1</v>
      </c>
      <c r="R785" s="5" t="str">
        <f t="shared" si="104"/>
        <v>218-2024-04-30</v>
      </c>
    </row>
    <row r="786" spans="1:18" hidden="1" x14ac:dyDescent="0.3">
      <c r="A786" s="25">
        <v>218</v>
      </c>
      <c r="B786" s="5" t="s">
        <v>148</v>
      </c>
      <c r="C786" s="5" t="s">
        <v>90</v>
      </c>
      <c r="D786" s="5" t="s">
        <v>21</v>
      </c>
      <c r="E786" s="5" t="s">
        <v>54</v>
      </c>
      <c r="F786" s="6">
        <v>45412</v>
      </c>
      <c r="G786" s="55">
        <f t="shared" si="99"/>
        <v>2024</v>
      </c>
      <c r="H786" s="55" t="str">
        <f t="shared" si="100"/>
        <v>Abril</v>
      </c>
      <c r="I786" s="90" t="str">
        <f t="shared" si="101"/>
        <v>2024-1</v>
      </c>
      <c r="J786" s="5">
        <v>172000</v>
      </c>
      <c r="K786" s="9">
        <v>157556.39000000001</v>
      </c>
      <c r="L786" s="8">
        <f t="shared" si="102"/>
        <v>1.1976703362264498</v>
      </c>
      <c r="M786" s="8">
        <f t="shared" si="103"/>
        <v>1.1976703362264498</v>
      </c>
      <c r="N786" s="5" t="s">
        <v>149</v>
      </c>
      <c r="O786" s="5" t="s">
        <v>149</v>
      </c>
      <c r="P786" s="16">
        <v>0</v>
      </c>
      <c r="Q786" s="16">
        <v>1</v>
      </c>
      <c r="R786" s="5" t="str">
        <f t="shared" si="104"/>
        <v>218-2024-05-31</v>
      </c>
    </row>
    <row r="787" spans="1:18" hidden="1" x14ac:dyDescent="0.3">
      <c r="A787" s="25">
        <v>218</v>
      </c>
      <c r="B787" s="5" t="s">
        <v>148</v>
      </c>
      <c r="C787" s="5" t="s">
        <v>90</v>
      </c>
      <c r="D787" s="5" t="s">
        <v>21</v>
      </c>
      <c r="E787" s="5" t="s">
        <v>54</v>
      </c>
      <c r="F787" s="6">
        <v>45443</v>
      </c>
      <c r="G787" s="55">
        <f t="shared" si="99"/>
        <v>2024</v>
      </c>
      <c r="H787" s="55" t="str">
        <f t="shared" si="100"/>
        <v>Mayo</v>
      </c>
      <c r="I787" s="90" t="str">
        <f t="shared" si="101"/>
        <v>2024-1</v>
      </c>
      <c r="J787" s="5">
        <v>172000</v>
      </c>
      <c r="K787" s="9">
        <v>143612.14000000001</v>
      </c>
      <c r="L787" s="8">
        <f t="shared" si="102"/>
        <v>1.2977346607951719</v>
      </c>
      <c r="M787" s="8">
        <f t="shared" si="103"/>
        <v>1.2977346607951719</v>
      </c>
      <c r="N787" s="5" t="s">
        <v>149</v>
      </c>
      <c r="O787" s="5" t="s">
        <v>149</v>
      </c>
      <c r="P787" s="16">
        <v>0</v>
      </c>
      <c r="Q787" s="16">
        <v>1</v>
      </c>
      <c r="R787" s="5" t="str">
        <f t="shared" si="104"/>
        <v>218-2024-06-30</v>
      </c>
    </row>
    <row r="788" spans="1:18" hidden="1" x14ac:dyDescent="0.3">
      <c r="A788" s="25">
        <v>218</v>
      </c>
      <c r="B788" s="5" t="s">
        <v>148</v>
      </c>
      <c r="C788" s="5" t="s">
        <v>90</v>
      </c>
      <c r="D788" s="5" t="s">
        <v>21</v>
      </c>
      <c r="E788" s="5" t="s">
        <v>54</v>
      </c>
      <c r="F788" s="6">
        <v>45473</v>
      </c>
      <c r="G788" s="55">
        <f t="shared" si="99"/>
        <v>2024</v>
      </c>
      <c r="H788" s="55" t="str">
        <f t="shared" si="100"/>
        <v>Junio</v>
      </c>
      <c r="I788" s="90" t="str">
        <f t="shared" si="101"/>
        <v>2024-1</v>
      </c>
      <c r="J788" s="5">
        <v>172000</v>
      </c>
      <c r="K788" s="9">
        <v>132538.65</v>
      </c>
      <c r="L788" s="8">
        <f t="shared" si="102"/>
        <v>1.3</v>
      </c>
      <c r="M788" s="8">
        <f t="shared" si="103"/>
        <v>1.3633805496326006</v>
      </c>
      <c r="N788" s="5" t="s">
        <v>149</v>
      </c>
      <c r="O788" s="5" t="s">
        <v>149</v>
      </c>
      <c r="P788" s="16">
        <v>0</v>
      </c>
      <c r="Q788" s="16">
        <v>1</v>
      </c>
      <c r="R788" s="5" t="str">
        <f t="shared" si="104"/>
        <v>218-2024-07-31</v>
      </c>
    </row>
    <row r="789" spans="1:18" hidden="1" x14ac:dyDescent="0.3">
      <c r="A789" s="25">
        <v>218</v>
      </c>
      <c r="B789" s="5" t="s">
        <v>148</v>
      </c>
      <c r="C789" s="5" t="s">
        <v>90</v>
      </c>
      <c r="D789" s="5" t="s">
        <v>21</v>
      </c>
      <c r="E789" s="5" t="s">
        <v>54</v>
      </c>
      <c r="F789" s="6">
        <v>45504</v>
      </c>
      <c r="G789" s="55">
        <f t="shared" si="99"/>
        <v>2024</v>
      </c>
      <c r="H789" s="55" t="str">
        <f t="shared" si="100"/>
        <v>Julio</v>
      </c>
      <c r="I789" s="90" t="str">
        <f t="shared" si="101"/>
        <v>2024-2</v>
      </c>
      <c r="J789" s="5">
        <v>172000</v>
      </c>
      <c r="K789" s="9">
        <v>126157</v>
      </c>
      <c r="L789" s="8">
        <f t="shared" si="102"/>
        <v>1.1467513733681127</v>
      </c>
      <c r="M789" s="8">
        <f t="shared" si="103"/>
        <v>1.1467513733681127</v>
      </c>
      <c r="N789" s="5" t="s">
        <v>149</v>
      </c>
      <c r="O789" s="5" t="s">
        <v>149</v>
      </c>
      <c r="P789" s="16">
        <v>0</v>
      </c>
      <c r="Q789" s="16">
        <v>1</v>
      </c>
      <c r="R789" s="5" t="str">
        <f t="shared" si="104"/>
        <v>218-2024-08-31</v>
      </c>
    </row>
    <row r="790" spans="1:18" hidden="1" x14ac:dyDescent="0.3">
      <c r="A790" s="25">
        <v>218</v>
      </c>
      <c r="B790" s="5" t="s">
        <v>148</v>
      </c>
      <c r="C790" s="5" t="s">
        <v>90</v>
      </c>
      <c r="D790" s="5" t="s">
        <v>21</v>
      </c>
      <c r="E790" s="5" t="s">
        <v>54</v>
      </c>
      <c r="F790" s="6">
        <v>45535</v>
      </c>
      <c r="G790" s="55">
        <f t="shared" si="99"/>
        <v>2024</v>
      </c>
      <c r="H790" s="55" t="str">
        <f t="shared" si="100"/>
        <v>Agosto</v>
      </c>
      <c r="I790" s="90" t="str">
        <f t="shared" si="101"/>
        <v>2024-2</v>
      </c>
      <c r="J790" s="5">
        <v>172000</v>
      </c>
      <c r="K790" s="9">
        <v>149988.92000000001</v>
      </c>
      <c r="L790" s="8">
        <f t="shared" si="102"/>
        <v>1.1355412392267177</v>
      </c>
      <c r="M790" s="8">
        <f t="shared" si="103"/>
        <v>1.1355412392267177</v>
      </c>
      <c r="N790" s="5" t="s">
        <v>149</v>
      </c>
      <c r="O790" s="5" t="s">
        <v>149</v>
      </c>
      <c r="P790" s="16">
        <v>0</v>
      </c>
      <c r="Q790" s="16">
        <v>1</v>
      </c>
      <c r="R790" s="5" t="str">
        <f t="shared" si="104"/>
        <v>218-2024-09-30</v>
      </c>
    </row>
    <row r="791" spans="1:18" hidden="1" x14ac:dyDescent="0.3">
      <c r="A791" s="25">
        <v>218</v>
      </c>
      <c r="B791" s="5" t="s">
        <v>148</v>
      </c>
      <c r="C791" s="5" t="s">
        <v>90</v>
      </c>
      <c r="D791" s="5" t="s">
        <v>21</v>
      </c>
      <c r="E791" s="5" t="s">
        <v>54</v>
      </c>
      <c r="F791" s="6">
        <v>45565</v>
      </c>
      <c r="G791" s="55">
        <f t="shared" si="99"/>
        <v>2024</v>
      </c>
      <c r="H791" s="55" t="str">
        <f t="shared" si="100"/>
        <v>Septiembre</v>
      </c>
      <c r="I791" s="90" t="str">
        <f t="shared" si="101"/>
        <v>2024-2</v>
      </c>
      <c r="J791" s="5">
        <v>172000</v>
      </c>
      <c r="K791" s="9">
        <v>151469.62</v>
      </c>
      <c r="L791" s="8">
        <f t="shared" si="102"/>
        <v>1.1255919091930038</v>
      </c>
      <c r="M791" s="8">
        <f t="shared" si="103"/>
        <v>1.1255919091930038</v>
      </c>
      <c r="N791" s="5" t="s">
        <v>149</v>
      </c>
      <c r="O791" s="5" t="s">
        <v>149</v>
      </c>
      <c r="P791" s="16">
        <v>0</v>
      </c>
      <c r="Q791" s="16">
        <v>1</v>
      </c>
      <c r="R791" s="5" t="str">
        <f t="shared" si="104"/>
        <v>218-2024-10-31</v>
      </c>
    </row>
    <row r="792" spans="1:18" hidden="1" x14ac:dyDescent="0.3">
      <c r="A792" s="37">
        <v>218</v>
      </c>
      <c r="B792" s="5" t="s">
        <v>148</v>
      </c>
      <c r="C792" s="5" t="s">
        <v>90</v>
      </c>
      <c r="D792" s="5" t="s">
        <v>21</v>
      </c>
      <c r="E792" s="5" t="s">
        <v>54</v>
      </c>
      <c r="F792" s="6">
        <v>45596</v>
      </c>
      <c r="G792" s="55">
        <f t="shared" si="99"/>
        <v>2024</v>
      </c>
      <c r="H792" s="55" t="str">
        <f t="shared" si="100"/>
        <v>Octubre</v>
      </c>
      <c r="I792" s="90" t="str">
        <f t="shared" si="101"/>
        <v>2024-2</v>
      </c>
      <c r="J792" s="5">
        <v>172000</v>
      </c>
      <c r="K792" s="9">
        <v>152808.49</v>
      </c>
      <c r="L792" s="8">
        <f t="shared" si="102"/>
        <v>1.1927600022634703</v>
      </c>
      <c r="M792" s="8">
        <f t="shared" si="103"/>
        <v>1.1927600022634703</v>
      </c>
      <c r="N792" s="5" t="s">
        <v>149</v>
      </c>
      <c r="O792" s="5" t="s">
        <v>149</v>
      </c>
      <c r="P792" s="16">
        <v>0</v>
      </c>
      <c r="Q792" s="16">
        <v>1</v>
      </c>
      <c r="R792" s="5" t="str">
        <f t="shared" si="104"/>
        <v>218-2024-11-30</v>
      </c>
    </row>
    <row r="793" spans="1:18" hidden="1" x14ac:dyDescent="0.3">
      <c r="A793" s="37">
        <v>218</v>
      </c>
      <c r="B793" s="5" t="s">
        <v>148</v>
      </c>
      <c r="C793" s="5" t="s">
        <v>90</v>
      </c>
      <c r="D793" s="5" t="s">
        <v>21</v>
      </c>
      <c r="E793" s="5" t="s">
        <v>54</v>
      </c>
      <c r="F793" s="6">
        <v>45626</v>
      </c>
      <c r="G793" s="55">
        <f t="shared" si="99"/>
        <v>2024</v>
      </c>
      <c r="H793" s="55" t="str">
        <f t="shared" si="100"/>
        <v>Noviembre</v>
      </c>
      <c r="I793" s="90" t="str">
        <f t="shared" si="101"/>
        <v>2024-2</v>
      </c>
      <c r="J793" s="5">
        <v>172000</v>
      </c>
      <c r="K793" s="9">
        <v>144203.35999999999</v>
      </c>
      <c r="L793" s="8">
        <f t="shared" si="102"/>
        <v>1.3</v>
      </c>
      <c r="M793" s="8">
        <f t="shared" si="103"/>
        <v>1.3966644891151521</v>
      </c>
      <c r="N793" s="5" t="s">
        <v>149</v>
      </c>
      <c r="O793" s="5" t="s">
        <v>149</v>
      </c>
      <c r="P793" s="16">
        <v>0</v>
      </c>
      <c r="Q793" s="16">
        <v>1</v>
      </c>
      <c r="R793" s="5" t="str">
        <f t="shared" si="104"/>
        <v>218-2024-12-31</v>
      </c>
    </row>
    <row r="794" spans="1:18" hidden="1" x14ac:dyDescent="0.3">
      <c r="A794" s="37">
        <v>218</v>
      </c>
      <c r="B794" s="5" t="s">
        <v>148</v>
      </c>
      <c r="C794" s="5" t="s">
        <v>90</v>
      </c>
      <c r="D794" s="5" t="s">
        <v>21</v>
      </c>
      <c r="E794" s="5" t="s">
        <v>54</v>
      </c>
      <c r="F794" s="6">
        <v>45657</v>
      </c>
      <c r="G794" s="55">
        <f t="shared" si="99"/>
        <v>2024</v>
      </c>
      <c r="H794" s="55" t="str">
        <f t="shared" si="100"/>
        <v>Diciembre</v>
      </c>
      <c r="I794" s="90" t="str">
        <f t="shared" si="101"/>
        <v>2024-2</v>
      </c>
      <c r="J794" s="5">
        <v>172000</v>
      </c>
      <c r="K794" s="9">
        <v>123150.55</v>
      </c>
      <c r="L794" s="8">
        <f t="shared" si="102"/>
        <v>4.7281323877068564E-2</v>
      </c>
      <c r="M794" s="8">
        <f t="shared" si="103"/>
        <v>4.7281323877068564E-2</v>
      </c>
      <c r="N794" s="5" t="s">
        <v>149</v>
      </c>
      <c r="O794" s="5" t="s">
        <v>149</v>
      </c>
      <c r="P794" s="16">
        <v>0</v>
      </c>
      <c r="Q794" s="16">
        <v>1</v>
      </c>
      <c r="R794" s="5" t="str">
        <f t="shared" si="104"/>
        <v>219-2023-06-30</v>
      </c>
    </row>
    <row r="795" spans="1:18" hidden="1" x14ac:dyDescent="0.3">
      <c r="A795" s="25">
        <v>219</v>
      </c>
      <c r="B795" s="5" t="s">
        <v>150</v>
      </c>
      <c r="C795" s="5" t="s">
        <v>90</v>
      </c>
      <c r="D795" s="5" t="s">
        <v>47</v>
      </c>
      <c r="E795" s="5" t="s">
        <v>22</v>
      </c>
      <c r="F795" s="17">
        <v>45107</v>
      </c>
      <c r="G795" s="55">
        <f t="shared" si="99"/>
        <v>2023</v>
      </c>
      <c r="H795" s="55" t="str">
        <f t="shared" si="100"/>
        <v>Junio</v>
      </c>
      <c r="I795" s="90" t="str">
        <f t="shared" si="101"/>
        <v>2023-1</v>
      </c>
      <c r="J795" s="5">
        <v>1</v>
      </c>
      <c r="K795" s="9">
        <v>21.15</v>
      </c>
      <c r="L795" s="8">
        <v>1</v>
      </c>
      <c r="M795" s="15">
        <v>1</v>
      </c>
      <c r="N795" s="5" t="s">
        <v>149</v>
      </c>
      <c r="O795" s="5" t="s">
        <v>149</v>
      </c>
      <c r="P795" s="16">
        <v>0</v>
      </c>
      <c r="Q795" s="16">
        <v>0</v>
      </c>
      <c r="R795" s="5" t="str">
        <f t="shared" si="104"/>
        <v>219-2023-12-31</v>
      </c>
    </row>
    <row r="796" spans="1:18" hidden="1" x14ac:dyDescent="0.3">
      <c r="A796" s="37">
        <v>219</v>
      </c>
      <c r="B796" s="5" t="s">
        <v>150</v>
      </c>
      <c r="C796" s="5" t="s">
        <v>90</v>
      </c>
      <c r="D796" s="5" t="s">
        <v>47</v>
      </c>
      <c r="E796" s="5" t="s">
        <v>22</v>
      </c>
      <c r="F796" s="6">
        <v>45291</v>
      </c>
      <c r="G796" s="55">
        <f t="shared" si="99"/>
        <v>2023</v>
      </c>
      <c r="H796" s="55" t="str">
        <f t="shared" si="100"/>
        <v>Diciembre</v>
      </c>
      <c r="I796" s="90" t="str">
        <f t="shared" si="101"/>
        <v>2023-2</v>
      </c>
      <c r="J796" s="5">
        <v>1</v>
      </c>
      <c r="K796" s="9">
        <v>-5.9</v>
      </c>
      <c r="L796" s="8">
        <v>0</v>
      </c>
      <c r="M796" s="15">
        <v>0</v>
      </c>
      <c r="N796" s="5" t="s">
        <v>149</v>
      </c>
      <c r="O796" s="5" t="s">
        <v>149</v>
      </c>
      <c r="P796" s="16">
        <v>0</v>
      </c>
      <c r="Q796" s="16">
        <v>0</v>
      </c>
      <c r="R796" s="5" t="str">
        <f t="shared" si="104"/>
        <v>219-2024-06-30</v>
      </c>
    </row>
    <row r="797" spans="1:18" hidden="1" x14ac:dyDescent="0.3">
      <c r="A797" s="5">
        <v>219</v>
      </c>
      <c r="B797" s="5" t="s">
        <v>150</v>
      </c>
      <c r="C797" s="5" t="s">
        <v>90</v>
      </c>
      <c r="D797" s="5" t="s">
        <v>47</v>
      </c>
      <c r="E797" s="5" t="s">
        <v>22</v>
      </c>
      <c r="F797" s="6">
        <v>45473</v>
      </c>
      <c r="G797" s="55">
        <f t="shared" si="99"/>
        <v>2024</v>
      </c>
      <c r="H797" s="55" t="str">
        <f t="shared" si="100"/>
        <v>Junio</v>
      </c>
      <c r="I797" s="90" t="str">
        <f t="shared" si="101"/>
        <v>2024-1</v>
      </c>
      <c r="J797" s="5">
        <v>1</v>
      </c>
      <c r="K797" s="5">
        <v>14.84</v>
      </c>
      <c r="L797" s="15">
        <v>1</v>
      </c>
      <c r="M797" s="15">
        <v>1</v>
      </c>
      <c r="N797" s="5" t="s">
        <v>23</v>
      </c>
      <c r="O797" s="5" t="s">
        <v>23</v>
      </c>
      <c r="P797" s="5">
        <v>0</v>
      </c>
      <c r="Q797" s="5">
        <v>0</v>
      </c>
      <c r="R797" s="5" t="str">
        <f t="shared" si="104"/>
        <v>219-2024-12-31</v>
      </c>
    </row>
    <row r="798" spans="1:18" hidden="1" x14ac:dyDescent="0.3">
      <c r="A798" s="25">
        <v>219</v>
      </c>
      <c r="B798" s="5" t="s">
        <v>150</v>
      </c>
      <c r="C798" s="5" t="s">
        <v>90</v>
      </c>
      <c r="D798" s="5" t="s">
        <v>47</v>
      </c>
      <c r="E798" s="5" t="s">
        <v>22</v>
      </c>
      <c r="F798" s="6">
        <v>45657</v>
      </c>
      <c r="G798" s="55">
        <f t="shared" si="99"/>
        <v>2024</v>
      </c>
      <c r="H798" s="55" t="str">
        <f t="shared" si="100"/>
        <v>Diciembre</v>
      </c>
      <c r="I798" s="90" t="str">
        <f t="shared" si="101"/>
        <v>2024-2</v>
      </c>
      <c r="J798" s="5">
        <v>1</v>
      </c>
      <c r="K798" s="10">
        <v>-12.53</v>
      </c>
      <c r="L798" s="15">
        <f>IFERROR(IF((K799/J799)&gt;1.3,1.3,K799/J799),"")</f>
        <v>1.3</v>
      </c>
      <c r="M798" s="15">
        <f>IFERROR(IF((K799/J799)&gt;K799/J799,1.3,K799/J799),"")</f>
        <v>40.43</v>
      </c>
      <c r="N798" s="5" t="s">
        <v>23</v>
      </c>
      <c r="O798" s="5" t="s">
        <v>23</v>
      </c>
      <c r="P798" s="16">
        <v>0</v>
      </c>
      <c r="Q798" s="16">
        <v>0</v>
      </c>
      <c r="R798" s="5" t="str">
        <f t="shared" si="104"/>
        <v>220-2023-06-30</v>
      </c>
    </row>
    <row r="799" spans="1:18" hidden="1" x14ac:dyDescent="0.3">
      <c r="A799" s="25">
        <v>220</v>
      </c>
      <c r="B799" s="5" t="s">
        <v>151</v>
      </c>
      <c r="C799" s="5" t="s">
        <v>90</v>
      </c>
      <c r="D799" s="5" t="s">
        <v>47</v>
      </c>
      <c r="E799" s="5" t="s">
        <v>22</v>
      </c>
      <c r="F799" s="17">
        <v>45107</v>
      </c>
      <c r="G799" s="55">
        <f t="shared" si="99"/>
        <v>2023</v>
      </c>
      <c r="H799" s="55" t="str">
        <f t="shared" si="100"/>
        <v>Junio</v>
      </c>
      <c r="I799" s="90" t="str">
        <f t="shared" si="101"/>
        <v>2023-1</v>
      </c>
      <c r="J799" s="5">
        <v>1</v>
      </c>
      <c r="K799" s="9">
        <v>40.43</v>
      </c>
      <c r="L799" s="8">
        <v>1</v>
      </c>
      <c r="M799" s="15">
        <f>IFERROR(IF((K800/J800)&gt;1,1,K800/J800),"")</f>
        <v>1</v>
      </c>
      <c r="N799" s="5" t="s">
        <v>23</v>
      </c>
      <c r="O799" s="5" t="s">
        <v>23</v>
      </c>
      <c r="P799" s="16">
        <v>0</v>
      </c>
      <c r="Q799" s="16">
        <v>0</v>
      </c>
      <c r="R799" s="5" t="str">
        <f t="shared" si="104"/>
        <v>220-2024-06-30</v>
      </c>
    </row>
    <row r="800" spans="1:18" hidden="1" x14ac:dyDescent="0.3">
      <c r="A800" s="5">
        <v>220</v>
      </c>
      <c r="B800" s="5" t="s">
        <v>151</v>
      </c>
      <c r="C800" s="5" t="s">
        <v>90</v>
      </c>
      <c r="D800" s="5" t="s">
        <v>47</v>
      </c>
      <c r="E800" s="5" t="s">
        <v>22</v>
      </c>
      <c r="F800" s="6">
        <v>45473</v>
      </c>
      <c r="G800" s="55">
        <f t="shared" si="99"/>
        <v>2024</v>
      </c>
      <c r="H800" s="55" t="str">
        <f t="shared" si="100"/>
        <v>Junio</v>
      </c>
      <c r="I800" s="90" t="str">
        <f t="shared" si="101"/>
        <v>2024-1</v>
      </c>
      <c r="J800" s="5">
        <v>1</v>
      </c>
      <c r="K800" s="5">
        <v>3.58</v>
      </c>
      <c r="L800" s="15">
        <v>1</v>
      </c>
      <c r="M800" s="15">
        <v>1</v>
      </c>
      <c r="N800" s="5" t="s">
        <v>23</v>
      </c>
      <c r="O800" s="5" t="s">
        <v>23</v>
      </c>
      <c r="P800" s="5">
        <v>0</v>
      </c>
      <c r="Q800" s="5">
        <v>0</v>
      </c>
      <c r="R800" s="5" t="str">
        <f t="shared" si="104"/>
        <v>220-2024-12-31</v>
      </c>
    </row>
    <row r="801" spans="1:18" hidden="1" x14ac:dyDescent="0.3">
      <c r="A801" s="25">
        <v>220</v>
      </c>
      <c r="B801" s="5" t="s">
        <v>151</v>
      </c>
      <c r="C801" s="5" t="s">
        <v>90</v>
      </c>
      <c r="D801" s="5" t="s">
        <v>47</v>
      </c>
      <c r="E801" s="5" t="s">
        <v>22</v>
      </c>
      <c r="F801" s="6">
        <v>45657</v>
      </c>
      <c r="G801" s="55">
        <f t="shared" si="99"/>
        <v>2024</v>
      </c>
      <c r="H801" s="55" t="str">
        <f t="shared" si="100"/>
        <v>Diciembre</v>
      </c>
      <c r="I801" s="90" t="str">
        <f t="shared" si="101"/>
        <v>2024-2</v>
      </c>
      <c r="J801" s="5">
        <v>1</v>
      </c>
      <c r="K801" s="10">
        <v>13.05</v>
      </c>
      <c r="L801" s="15">
        <f>IFERROR(IF((K802/J802)&gt;1.3,1.3,K802/J802),"")</f>
        <v>0.33329999999999999</v>
      </c>
      <c r="M801" s="15">
        <f>IFERROR(IF((K802/J802)&gt;K802/J802,1.3,K802/J802),"")</f>
        <v>0.33329999999999999</v>
      </c>
      <c r="N801" s="5" t="s">
        <v>23</v>
      </c>
      <c r="O801" s="5" t="s">
        <v>23</v>
      </c>
      <c r="P801" s="16">
        <v>0</v>
      </c>
      <c r="Q801" s="16">
        <v>0</v>
      </c>
      <c r="R801" s="5" t="str">
        <f t="shared" si="104"/>
        <v>221-2024-12-31</v>
      </c>
    </row>
    <row r="802" spans="1:18" hidden="1" x14ac:dyDescent="0.3">
      <c r="A802" s="25">
        <v>221</v>
      </c>
      <c r="B802" s="5" t="s">
        <v>152</v>
      </c>
      <c r="C802" s="5" t="s">
        <v>90</v>
      </c>
      <c r="D802" s="5" t="s">
        <v>65</v>
      </c>
      <c r="E802" s="5" t="s">
        <v>22</v>
      </c>
      <c r="F802" s="6">
        <v>45657</v>
      </c>
      <c r="G802" s="55">
        <f t="shared" si="99"/>
        <v>2024</v>
      </c>
      <c r="H802" s="55" t="str">
        <f t="shared" si="100"/>
        <v>Diciembre</v>
      </c>
      <c r="I802" s="90" t="str">
        <f t="shared" si="101"/>
        <v>2024-2</v>
      </c>
      <c r="J802" s="5">
        <v>100</v>
      </c>
      <c r="K802" s="10">
        <v>33.33</v>
      </c>
      <c r="L802" s="15">
        <f>IFERROR(IF((K803/J803)&gt;1.3,1.3,K803/J803),"")</f>
        <v>0.9375</v>
      </c>
      <c r="M802" s="15">
        <f>IFERROR(IF((K803/J803)&gt;K803/J803,1.3,K803/J803),"")</f>
        <v>0.9375</v>
      </c>
      <c r="N802" s="5"/>
      <c r="O802" s="5"/>
      <c r="P802" s="16">
        <v>0</v>
      </c>
      <c r="Q802" s="16">
        <v>0</v>
      </c>
      <c r="R802" s="5" t="str">
        <f t="shared" si="104"/>
        <v>222-2022-12-31</v>
      </c>
    </row>
    <row r="803" spans="1:18" hidden="1" x14ac:dyDescent="0.3">
      <c r="A803" s="5">
        <v>222</v>
      </c>
      <c r="B803" s="5" t="s">
        <v>153</v>
      </c>
      <c r="C803" s="5" t="s">
        <v>90</v>
      </c>
      <c r="D803" s="5" t="s">
        <v>65</v>
      </c>
      <c r="E803" s="5" t="s">
        <v>22</v>
      </c>
      <c r="F803" s="6">
        <v>44926</v>
      </c>
      <c r="G803" s="55">
        <f t="shared" si="99"/>
        <v>2022</v>
      </c>
      <c r="H803" s="55" t="str">
        <f t="shared" si="100"/>
        <v>Diciembre</v>
      </c>
      <c r="I803" s="90" t="str">
        <f t="shared" si="101"/>
        <v>2022-2</v>
      </c>
      <c r="J803" s="5">
        <v>100</v>
      </c>
      <c r="K803" s="5">
        <v>93.75</v>
      </c>
      <c r="L803" s="15">
        <v>0.9375</v>
      </c>
      <c r="M803" s="15">
        <v>0.9375</v>
      </c>
      <c r="N803" s="5" t="s">
        <v>23</v>
      </c>
      <c r="O803" s="5" t="s">
        <v>23</v>
      </c>
      <c r="P803" s="5">
        <v>0</v>
      </c>
      <c r="Q803" s="5">
        <v>0</v>
      </c>
      <c r="R803" s="5" t="str">
        <f t="shared" si="104"/>
        <v>222-2024-12-31</v>
      </c>
    </row>
    <row r="804" spans="1:18" hidden="1" x14ac:dyDescent="0.3">
      <c r="A804" s="25">
        <v>222</v>
      </c>
      <c r="B804" s="5" t="s">
        <v>153</v>
      </c>
      <c r="C804" s="5" t="s">
        <v>90</v>
      </c>
      <c r="D804" s="5" t="s">
        <v>65</v>
      </c>
      <c r="E804" s="5" t="s">
        <v>22</v>
      </c>
      <c r="F804" s="6">
        <v>45657</v>
      </c>
      <c r="G804" s="55">
        <f t="shared" si="99"/>
        <v>2024</v>
      </c>
      <c r="H804" s="55" t="str">
        <f t="shared" si="100"/>
        <v>Diciembre</v>
      </c>
      <c r="I804" s="90" t="str">
        <f t="shared" si="101"/>
        <v>2024-2</v>
      </c>
      <c r="J804" s="5">
        <v>100</v>
      </c>
      <c r="K804" s="10">
        <v>68.75</v>
      </c>
      <c r="L804" s="15">
        <f>IFERROR(IF((K805/J805)&gt;1.3,1.3,K805/J805),"")</f>
        <v>0.94120000000000004</v>
      </c>
      <c r="M804" s="15">
        <f>IFERROR(IF((K805/J805)&gt;K805/J805,1.3,K805/J805),"")</f>
        <v>0.94120000000000004</v>
      </c>
      <c r="N804" s="5" t="s">
        <v>23</v>
      </c>
      <c r="O804" s="5" t="s">
        <v>23</v>
      </c>
      <c r="P804" s="16">
        <v>0</v>
      </c>
      <c r="Q804" s="16">
        <v>0</v>
      </c>
      <c r="R804" s="5" t="str">
        <f t="shared" si="104"/>
        <v>223-2024-12-31</v>
      </c>
    </row>
    <row r="805" spans="1:18" hidden="1" x14ac:dyDescent="0.3">
      <c r="A805" s="25">
        <v>223</v>
      </c>
      <c r="B805" s="5" t="s">
        <v>154</v>
      </c>
      <c r="C805" s="5" t="s">
        <v>90</v>
      </c>
      <c r="D805" s="5" t="s">
        <v>65</v>
      </c>
      <c r="E805" s="5" t="s">
        <v>22</v>
      </c>
      <c r="F805" s="6">
        <v>45657</v>
      </c>
      <c r="G805" s="55">
        <f t="shared" si="99"/>
        <v>2024</v>
      </c>
      <c r="H805" s="55" t="str">
        <f t="shared" si="100"/>
        <v>Diciembre</v>
      </c>
      <c r="I805" s="90" t="str">
        <f t="shared" si="101"/>
        <v>2024-2</v>
      </c>
      <c r="J805" s="5">
        <v>100</v>
      </c>
      <c r="K805" s="10">
        <v>94.12</v>
      </c>
      <c r="L805" s="15">
        <f>IFERROR(IF((K806/J806)&gt;1.3,1.3,K806/J806),"")</f>
        <v>0.71430000000000005</v>
      </c>
      <c r="M805" s="15">
        <f>IFERROR(IF((K806/J806)&gt;K806/J806,1.3,K806/J806),"")</f>
        <v>0.71430000000000005</v>
      </c>
      <c r="N805" s="5"/>
      <c r="O805" s="5"/>
      <c r="P805" s="16">
        <v>0</v>
      </c>
      <c r="Q805" s="16">
        <v>0</v>
      </c>
      <c r="R805" s="5" t="str">
        <f t="shared" si="104"/>
        <v>224-2022-12-31</v>
      </c>
    </row>
    <row r="806" spans="1:18" hidden="1" x14ac:dyDescent="0.3">
      <c r="A806" s="5">
        <v>224</v>
      </c>
      <c r="B806" s="5" t="s">
        <v>155</v>
      </c>
      <c r="C806" s="5" t="s">
        <v>90</v>
      </c>
      <c r="D806" s="5" t="s">
        <v>65</v>
      </c>
      <c r="E806" s="5" t="s">
        <v>22</v>
      </c>
      <c r="F806" s="6">
        <v>44926</v>
      </c>
      <c r="G806" s="55">
        <f t="shared" si="99"/>
        <v>2022</v>
      </c>
      <c r="H806" s="55" t="str">
        <f t="shared" si="100"/>
        <v>Diciembre</v>
      </c>
      <c r="I806" s="90" t="str">
        <f t="shared" si="101"/>
        <v>2022-2</v>
      </c>
      <c r="J806" s="5">
        <v>100</v>
      </c>
      <c r="K806" s="5">
        <v>71.430000000000007</v>
      </c>
      <c r="L806" s="15">
        <v>0.71430000000000005</v>
      </c>
      <c r="M806" s="15">
        <v>0.71430000000000005</v>
      </c>
      <c r="N806" s="5" t="s">
        <v>23</v>
      </c>
      <c r="O806" s="5" t="s">
        <v>23</v>
      </c>
      <c r="P806" s="5">
        <v>0</v>
      </c>
      <c r="Q806" s="5">
        <v>0</v>
      </c>
      <c r="R806" s="5" t="str">
        <f t="shared" si="104"/>
        <v>224-2024-12-31</v>
      </c>
    </row>
    <row r="807" spans="1:18" hidden="1" x14ac:dyDescent="0.3">
      <c r="A807" s="25">
        <v>224</v>
      </c>
      <c r="B807" s="5" t="s">
        <v>155</v>
      </c>
      <c r="C807" s="5" t="s">
        <v>90</v>
      </c>
      <c r="D807" s="5" t="s">
        <v>65</v>
      </c>
      <c r="E807" s="5" t="s">
        <v>22</v>
      </c>
      <c r="F807" s="6">
        <v>45657</v>
      </c>
      <c r="G807" s="55">
        <f t="shared" si="99"/>
        <v>2024</v>
      </c>
      <c r="H807" s="55" t="str">
        <f t="shared" si="100"/>
        <v>Diciembre</v>
      </c>
      <c r="I807" s="90" t="str">
        <f t="shared" si="101"/>
        <v>2024-2</v>
      </c>
      <c r="J807" s="5">
        <v>100</v>
      </c>
      <c r="K807" s="10">
        <v>100</v>
      </c>
      <c r="L807" s="15">
        <f>IFERROR(IF((K808/J808)&gt;1.3,1.3,K808/J808),"")</f>
        <v>1.3</v>
      </c>
      <c r="M807" s="15">
        <f>IFERROR(IF((K808/J808)&gt;K808/J808,1.3,K808/J808),"")</f>
        <v>4.166666666666667</v>
      </c>
      <c r="N807" s="5" t="s">
        <v>23</v>
      </c>
      <c r="O807" s="5" t="s">
        <v>23</v>
      </c>
      <c r="P807" s="16">
        <v>0</v>
      </c>
      <c r="Q807" s="16">
        <v>0</v>
      </c>
      <c r="R807" s="5" t="str">
        <f t="shared" si="104"/>
        <v>225-2023-01-31</v>
      </c>
    </row>
    <row r="808" spans="1:18" hidden="1" x14ac:dyDescent="0.3">
      <c r="A808" s="25">
        <v>225</v>
      </c>
      <c r="B808" s="5" t="s">
        <v>156</v>
      </c>
      <c r="C808" s="5" t="s">
        <v>90</v>
      </c>
      <c r="D808" s="5" t="s">
        <v>21</v>
      </c>
      <c r="E808" s="5" t="s">
        <v>22</v>
      </c>
      <c r="F808" s="6">
        <v>44957</v>
      </c>
      <c r="G808" s="55">
        <f t="shared" si="99"/>
        <v>2023</v>
      </c>
      <c r="H808" s="55" t="str">
        <f t="shared" si="100"/>
        <v>Enero</v>
      </c>
      <c r="I808" s="90" t="str">
        <f t="shared" si="101"/>
        <v>2023-1</v>
      </c>
      <c r="J808" s="5">
        <v>6</v>
      </c>
      <c r="K808" s="9">
        <v>25</v>
      </c>
      <c r="L808" s="8">
        <f t="shared" ref="L808:L831" si="105">IFERROR(IF((K809/J809)&gt;1,1,K809/J809),"")</f>
        <v>1</v>
      </c>
      <c r="M808" s="15">
        <f t="shared" ref="M808:M831" si="106">IFERROR(IF((K809/J809)&gt;1,1,K809/J809),"")</f>
        <v>1</v>
      </c>
      <c r="N808" s="5" t="s">
        <v>48</v>
      </c>
      <c r="O808" s="5" t="s">
        <v>48</v>
      </c>
      <c r="P808" s="16">
        <v>0</v>
      </c>
      <c r="Q808" s="16">
        <v>0</v>
      </c>
      <c r="R808" s="5" t="str">
        <f t="shared" si="104"/>
        <v>225-2023-02-28</v>
      </c>
    </row>
    <row r="809" spans="1:18" hidden="1" x14ac:dyDescent="0.3">
      <c r="A809" s="25">
        <v>225</v>
      </c>
      <c r="B809" s="5" t="s">
        <v>156</v>
      </c>
      <c r="C809" s="5" t="s">
        <v>90</v>
      </c>
      <c r="D809" s="5" t="s">
        <v>21</v>
      </c>
      <c r="E809" s="5" t="s">
        <v>22</v>
      </c>
      <c r="F809" s="17">
        <v>44985</v>
      </c>
      <c r="G809" s="55">
        <f t="shared" si="99"/>
        <v>2023</v>
      </c>
      <c r="H809" s="55" t="str">
        <f t="shared" si="100"/>
        <v>Febrero</v>
      </c>
      <c r="I809" s="90" t="str">
        <f t="shared" si="101"/>
        <v>2023-1</v>
      </c>
      <c r="J809" s="5">
        <v>6</v>
      </c>
      <c r="K809" s="9">
        <v>20</v>
      </c>
      <c r="L809" s="8">
        <f t="shared" si="105"/>
        <v>1</v>
      </c>
      <c r="M809" s="15">
        <f t="shared" si="106"/>
        <v>1</v>
      </c>
      <c r="N809" s="5" t="s">
        <v>48</v>
      </c>
      <c r="O809" s="5" t="s">
        <v>48</v>
      </c>
      <c r="P809" s="16">
        <v>0</v>
      </c>
      <c r="Q809" s="16">
        <v>0</v>
      </c>
      <c r="R809" s="5" t="str">
        <f t="shared" si="104"/>
        <v>225-2023-03-31</v>
      </c>
    </row>
    <row r="810" spans="1:18" hidden="1" x14ac:dyDescent="0.3">
      <c r="A810" s="25">
        <v>225</v>
      </c>
      <c r="B810" s="5" t="s">
        <v>156</v>
      </c>
      <c r="C810" s="5" t="s">
        <v>90</v>
      </c>
      <c r="D810" s="5" t="s">
        <v>21</v>
      </c>
      <c r="E810" s="5" t="s">
        <v>22</v>
      </c>
      <c r="F810" s="6">
        <v>45016</v>
      </c>
      <c r="G810" s="55">
        <f t="shared" si="99"/>
        <v>2023</v>
      </c>
      <c r="H810" s="55" t="str">
        <f t="shared" si="100"/>
        <v>Marzo</v>
      </c>
      <c r="I810" s="90" t="str">
        <f t="shared" si="101"/>
        <v>2023-1</v>
      </c>
      <c r="J810" s="5">
        <v>6</v>
      </c>
      <c r="K810" s="9">
        <v>19</v>
      </c>
      <c r="L810" s="8">
        <f t="shared" si="105"/>
        <v>1</v>
      </c>
      <c r="M810" s="15">
        <f t="shared" si="106"/>
        <v>1</v>
      </c>
      <c r="N810" s="5" t="s">
        <v>48</v>
      </c>
      <c r="O810" s="5" t="s">
        <v>48</v>
      </c>
      <c r="P810" s="16">
        <v>0</v>
      </c>
      <c r="Q810" s="16">
        <v>0</v>
      </c>
      <c r="R810" s="5" t="str">
        <f t="shared" si="104"/>
        <v>225-2023-04-30</v>
      </c>
    </row>
    <row r="811" spans="1:18" hidden="1" x14ac:dyDescent="0.3">
      <c r="A811" s="25">
        <v>225</v>
      </c>
      <c r="B811" s="5" t="s">
        <v>156</v>
      </c>
      <c r="C811" s="5" t="s">
        <v>90</v>
      </c>
      <c r="D811" s="5" t="s">
        <v>21</v>
      </c>
      <c r="E811" s="5" t="s">
        <v>22</v>
      </c>
      <c r="F811" s="6">
        <v>45046</v>
      </c>
      <c r="G811" s="55">
        <f t="shared" si="99"/>
        <v>2023</v>
      </c>
      <c r="H811" s="55" t="str">
        <f t="shared" si="100"/>
        <v>Abril</v>
      </c>
      <c r="I811" s="90" t="str">
        <f t="shared" si="101"/>
        <v>2023-1</v>
      </c>
      <c r="J811" s="5">
        <v>6</v>
      </c>
      <c r="K811" s="9">
        <v>20</v>
      </c>
      <c r="L811" s="8">
        <f t="shared" si="105"/>
        <v>1</v>
      </c>
      <c r="M811" s="15">
        <f t="shared" si="106"/>
        <v>1</v>
      </c>
      <c r="N811" s="5" t="s">
        <v>48</v>
      </c>
      <c r="O811" s="5" t="s">
        <v>48</v>
      </c>
      <c r="P811" s="16">
        <v>0</v>
      </c>
      <c r="Q811" s="16">
        <v>0</v>
      </c>
      <c r="R811" s="5" t="str">
        <f t="shared" si="104"/>
        <v>225-2023-05-31</v>
      </c>
    </row>
    <row r="812" spans="1:18" hidden="1" x14ac:dyDescent="0.3">
      <c r="A812" s="25">
        <v>225</v>
      </c>
      <c r="B812" s="5" t="s">
        <v>156</v>
      </c>
      <c r="C812" s="5" t="s">
        <v>90</v>
      </c>
      <c r="D812" s="5" t="s">
        <v>21</v>
      </c>
      <c r="E812" s="5" t="s">
        <v>22</v>
      </c>
      <c r="F812" s="6">
        <v>45077</v>
      </c>
      <c r="G812" s="55">
        <f t="shared" si="99"/>
        <v>2023</v>
      </c>
      <c r="H812" s="55" t="str">
        <f t="shared" si="100"/>
        <v>Mayo</v>
      </c>
      <c r="I812" s="90" t="str">
        <f t="shared" si="101"/>
        <v>2023-1</v>
      </c>
      <c r="J812" s="5">
        <v>6</v>
      </c>
      <c r="K812" s="9">
        <v>23</v>
      </c>
      <c r="L812" s="8">
        <f t="shared" si="105"/>
        <v>1</v>
      </c>
      <c r="M812" s="15">
        <f t="shared" si="106"/>
        <v>1</v>
      </c>
      <c r="N812" s="5" t="s">
        <v>48</v>
      </c>
      <c r="O812" s="5" t="s">
        <v>48</v>
      </c>
      <c r="P812" s="16">
        <v>0</v>
      </c>
      <c r="Q812" s="16">
        <v>0</v>
      </c>
      <c r="R812" s="5" t="str">
        <f t="shared" si="104"/>
        <v>225-2023-06-30</v>
      </c>
    </row>
    <row r="813" spans="1:18" hidden="1" x14ac:dyDescent="0.3">
      <c r="A813" s="25">
        <v>225</v>
      </c>
      <c r="B813" s="5" t="s">
        <v>156</v>
      </c>
      <c r="C813" s="5" t="s">
        <v>90</v>
      </c>
      <c r="D813" s="5" t="s">
        <v>21</v>
      </c>
      <c r="E813" s="5" t="s">
        <v>22</v>
      </c>
      <c r="F813" s="6">
        <v>45107</v>
      </c>
      <c r="G813" s="55">
        <f t="shared" si="99"/>
        <v>2023</v>
      </c>
      <c r="H813" s="55" t="str">
        <f t="shared" si="100"/>
        <v>Junio</v>
      </c>
      <c r="I813" s="90" t="str">
        <f t="shared" si="101"/>
        <v>2023-1</v>
      </c>
      <c r="J813" s="5">
        <v>6</v>
      </c>
      <c r="K813" s="9">
        <v>19</v>
      </c>
      <c r="L813" s="8">
        <f t="shared" si="105"/>
        <v>1</v>
      </c>
      <c r="M813" s="15">
        <f t="shared" si="106"/>
        <v>1</v>
      </c>
      <c r="N813" s="5" t="s">
        <v>48</v>
      </c>
      <c r="O813" s="5" t="s">
        <v>48</v>
      </c>
      <c r="P813" s="16">
        <v>0</v>
      </c>
      <c r="Q813" s="16">
        <v>0</v>
      </c>
      <c r="R813" s="5" t="str">
        <f t="shared" si="104"/>
        <v>225-2023-07-31</v>
      </c>
    </row>
    <row r="814" spans="1:18" hidden="1" x14ac:dyDescent="0.3">
      <c r="A814" s="25">
        <v>225</v>
      </c>
      <c r="B814" s="5" t="s">
        <v>156</v>
      </c>
      <c r="C814" s="5" t="s">
        <v>90</v>
      </c>
      <c r="D814" s="5" t="s">
        <v>21</v>
      </c>
      <c r="E814" s="5" t="s">
        <v>22</v>
      </c>
      <c r="F814" s="6">
        <v>45138</v>
      </c>
      <c r="G814" s="55">
        <f t="shared" si="99"/>
        <v>2023</v>
      </c>
      <c r="H814" s="55" t="str">
        <f t="shared" si="100"/>
        <v>Julio</v>
      </c>
      <c r="I814" s="90" t="str">
        <f t="shared" si="101"/>
        <v>2023-2</v>
      </c>
      <c r="J814" s="5">
        <v>6</v>
      </c>
      <c r="K814" s="9">
        <v>20</v>
      </c>
      <c r="L814" s="8">
        <f t="shared" si="105"/>
        <v>1</v>
      </c>
      <c r="M814" s="15">
        <f t="shared" si="106"/>
        <v>1</v>
      </c>
      <c r="N814" s="5" t="s">
        <v>48</v>
      </c>
      <c r="O814" s="5" t="s">
        <v>48</v>
      </c>
      <c r="P814" s="16">
        <v>0</v>
      </c>
      <c r="Q814" s="16">
        <v>0</v>
      </c>
      <c r="R814" s="5" t="str">
        <f t="shared" si="104"/>
        <v>225-2023-08-31</v>
      </c>
    </row>
    <row r="815" spans="1:18" hidden="1" x14ac:dyDescent="0.3">
      <c r="A815" s="25">
        <v>225</v>
      </c>
      <c r="B815" s="5" t="s">
        <v>156</v>
      </c>
      <c r="C815" s="5" t="s">
        <v>90</v>
      </c>
      <c r="D815" s="5" t="s">
        <v>21</v>
      </c>
      <c r="E815" s="5" t="s">
        <v>22</v>
      </c>
      <c r="F815" s="6">
        <v>45169</v>
      </c>
      <c r="G815" s="55">
        <f t="shared" si="99"/>
        <v>2023</v>
      </c>
      <c r="H815" s="55" t="str">
        <f t="shared" si="100"/>
        <v>Agosto</v>
      </c>
      <c r="I815" s="90" t="str">
        <f t="shared" si="101"/>
        <v>2023-2</v>
      </c>
      <c r="J815" s="5">
        <v>6</v>
      </c>
      <c r="K815" s="9">
        <v>23</v>
      </c>
      <c r="L815" s="8">
        <f t="shared" si="105"/>
        <v>1</v>
      </c>
      <c r="M815" s="15">
        <f t="shared" si="106"/>
        <v>1</v>
      </c>
      <c r="N815" s="5" t="s">
        <v>48</v>
      </c>
      <c r="O815" s="5" t="s">
        <v>48</v>
      </c>
      <c r="P815" s="16">
        <v>0</v>
      </c>
      <c r="Q815" s="16">
        <v>0</v>
      </c>
      <c r="R815" s="5" t="str">
        <f t="shared" si="104"/>
        <v>225-2023-09-30</v>
      </c>
    </row>
    <row r="816" spans="1:18" hidden="1" x14ac:dyDescent="0.3">
      <c r="A816" s="25">
        <v>225</v>
      </c>
      <c r="B816" s="5" t="s">
        <v>156</v>
      </c>
      <c r="C816" s="5" t="s">
        <v>90</v>
      </c>
      <c r="D816" s="5" t="s">
        <v>21</v>
      </c>
      <c r="E816" s="5" t="s">
        <v>22</v>
      </c>
      <c r="F816" s="6">
        <v>45199</v>
      </c>
      <c r="G816" s="55">
        <f t="shared" si="99"/>
        <v>2023</v>
      </c>
      <c r="H816" s="55" t="str">
        <f t="shared" si="100"/>
        <v>Septiembre</v>
      </c>
      <c r="I816" s="90" t="str">
        <f t="shared" si="101"/>
        <v>2023-2</v>
      </c>
      <c r="J816" s="5">
        <v>6</v>
      </c>
      <c r="K816" s="9">
        <v>21</v>
      </c>
      <c r="L816" s="8">
        <f t="shared" si="105"/>
        <v>1</v>
      </c>
      <c r="M816" s="15">
        <f t="shared" si="106"/>
        <v>1</v>
      </c>
      <c r="N816" s="5" t="s">
        <v>48</v>
      </c>
      <c r="O816" s="5" t="s">
        <v>48</v>
      </c>
      <c r="P816" s="16">
        <v>0</v>
      </c>
      <c r="Q816" s="16">
        <v>0</v>
      </c>
      <c r="R816" s="5" t="str">
        <f t="shared" si="104"/>
        <v>225-2023-10-31</v>
      </c>
    </row>
    <row r="817" spans="1:18" hidden="1" x14ac:dyDescent="0.3">
      <c r="A817" s="37">
        <v>225</v>
      </c>
      <c r="B817" s="5" t="s">
        <v>156</v>
      </c>
      <c r="C817" s="5" t="s">
        <v>90</v>
      </c>
      <c r="D817" s="5" t="s">
        <v>21</v>
      </c>
      <c r="E817" s="5" t="s">
        <v>22</v>
      </c>
      <c r="F817" s="6">
        <v>45230</v>
      </c>
      <c r="G817" s="55">
        <f t="shared" si="99"/>
        <v>2023</v>
      </c>
      <c r="H817" s="55" t="str">
        <f t="shared" si="100"/>
        <v>Octubre</v>
      </c>
      <c r="I817" s="90" t="str">
        <f t="shared" si="101"/>
        <v>2023-2</v>
      </c>
      <c r="J817" s="5">
        <v>6</v>
      </c>
      <c r="K817" s="9">
        <v>19</v>
      </c>
      <c r="L817" s="8">
        <f t="shared" si="105"/>
        <v>1</v>
      </c>
      <c r="M817" s="15">
        <f t="shared" si="106"/>
        <v>1</v>
      </c>
      <c r="N817" s="5" t="s">
        <v>48</v>
      </c>
      <c r="O817" s="5" t="s">
        <v>48</v>
      </c>
      <c r="P817" s="16">
        <v>0</v>
      </c>
      <c r="Q817" s="16">
        <v>0</v>
      </c>
      <c r="R817" s="5" t="str">
        <f t="shared" si="104"/>
        <v>225-2023-11-30</v>
      </c>
    </row>
    <row r="818" spans="1:18" hidden="1" x14ac:dyDescent="0.3">
      <c r="A818" s="37">
        <v>225</v>
      </c>
      <c r="B818" s="5" t="s">
        <v>156</v>
      </c>
      <c r="C818" s="5" t="s">
        <v>90</v>
      </c>
      <c r="D818" s="5" t="s">
        <v>21</v>
      </c>
      <c r="E818" s="5" t="s">
        <v>22</v>
      </c>
      <c r="F818" s="6">
        <v>45260</v>
      </c>
      <c r="G818" s="55">
        <f t="shared" si="99"/>
        <v>2023</v>
      </c>
      <c r="H818" s="55" t="str">
        <f t="shared" si="100"/>
        <v>Noviembre</v>
      </c>
      <c r="I818" s="90" t="str">
        <f t="shared" si="101"/>
        <v>2023-2</v>
      </c>
      <c r="J818" s="5">
        <v>6</v>
      </c>
      <c r="K818" s="9">
        <v>18</v>
      </c>
      <c r="L818" s="8">
        <f t="shared" si="105"/>
        <v>1</v>
      </c>
      <c r="M818" s="15">
        <f t="shared" si="106"/>
        <v>1</v>
      </c>
      <c r="N818" s="5" t="s">
        <v>48</v>
      </c>
      <c r="O818" s="5" t="s">
        <v>48</v>
      </c>
      <c r="P818" s="16">
        <v>0</v>
      </c>
      <c r="Q818" s="16">
        <v>0</v>
      </c>
      <c r="R818" s="5" t="str">
        <f t="shared" si="104"/>
        <v>225-2023-12-31</v>
      </c>
    </row>
    <row r="819" spans="1:18" hidden="1" x14ac:dyDescent="0.3">
      <c r="A819" s="37">
        <v>225</v>
      </c>
      <c r="B819" s="5" t="s">
        <v>156</v>
      </c>
      <c r="C819" s="5" t="s">
        <v>90</v>
      </c>
      <c r="D819" s="5" t="s">
        <v>21</v>
      </c>
      <c r="E819" s="5" t="s">
        <v>22</v>
      </c>
      <c r="F819" s="6">
        <v>45291</v>
      </c>
      <c r="G819" s="55">
        <f t="shared" si="99"/>
        <v>2023</v>
      </c>
      <c r="H819" s="55" t="str">
        <f t="shared" si="100"/>
        <v>Diciembre</v>
      </c>
      <c r="I819" s="90" t="str">
        <f t="shared" si="101"/>
        <v>2023-2</v>
      </c>
      <c r="J819" s="5">
        <v>6</v>
      </c>
      <c r="K819" s="9">
        <v>18</v>
      </c>
      <c r="L819" s="8">
        <f t="shared" si="105"/>
        <v>1</v>
      </c>
      <c r="M819" s="15">
        <f t="shared" si="106"/>
        <v>1</v>
      </c>
      <c r="N819" s="5" t="s">
        <v>48</v>
      </c>
      <c r="O819" s="5" t="s">
        <v>48</v>
      </c>
      <c r="P819" s="16">
        <v>0</v>
      </c>
      <c r="Q819" s="16">
        <v>0</v>
      </c>
      <c r="R819" s="5" t="str">
        <f t="shared" si="104"/>
        <v>225-2024-01-31</v>
      </c>
    </row>
    <row r="820" spans="1:18" hidden="1" x14ac:dyDescent="0.3">
      <c r="A820" s="25">
        <v>225</v>
      </c>
      <c r="B820" s="5" t="s">
        <v>156</v>
      </c>
      <c r="C820" s="5" t="s">
        <v>90</v>
      </c>
      <c r="D820" s="5" t="s">
        <v>21</v>
      </c>
      <c r="E820" s="5" t="s">
        <v>22</v>
      </c>
      <c r="F820" s="6">
        <v>45322</v>
      </c>
      <c r="G820" s="55">
        <f t="shared" si="99"/>
        <v>2024</v>
      </c>
      <c r="H820" s="55" t="str">
        <f t="shared" si="100"/>
        <v>Enero</v>
      </c>
      <c r="I820" s="90" t="str">
        <f t="shared" si="101"/>
        <v>2024-1</v>
      </c>
      <c r="J820" s="5">
        <v>6</v>
      </c>
      <c r="K820" s="9">
        <v>20</v>
      </c>
      <c r="L820" s="8">
        <f t="shared" si="105"/>
        <v>1</v>
      </c>
      <c r="M820" s="15">
        <f t="shared" si="106"/>
        <v>1</v>
      </c>
      <c r="N820" s="5" t="s">
        <v>48</v>
      </c>
      <c r="O820" s="5" t="s">
        <v>48</v>
      </c>
      <c r="P820" s="16">
        <v>0</v>
      </c>
      <c r="Q820" s="16">
        <v>0</v>
      </c>
      <c r="R820" s="5" t="str">
        <f t="shared" si="104"/>
        <v>225-2024-02-29</v>
      </c>
    </row>
    <row r="821" spans="1:18" hidden="1" x14ac:dyDescent="0.3">
      <c r="A821" s="25">
        <v>225</v>
      </c>
      <c r="B821" s="5" t="s">
        <v>156</v>
      </c>
      <c r="C821" s="5" t="s">
        <v>90</v>
      </c>
      <c r="D821" s="5" t="s">
        <v>21</v>
      </c>
      <c r="E821" s="5" t="s">
        <v>22</v>
      </c>
      <c r="F821" s="6">
        <v>45351</v>
      </c>
      <c r="G821" s="55">
        <f t="shared" si="99"/>
        <v>2024</v>
      </c>
      <c r="H821" s="55" t="str">
        <f t="shared" si="100"/>
        <v>Febrero</v>
      </c>
      <c r="I821" s="90" t="str">
        <f t="shared" si="101"/>
        <v>2024-1</v>
      </c>
      <c r="J821" s="5">
        <v>1</v>
      </c>
      <c r="K821" s="10">
        <v>19</v>
      </c>
      <c r="L821" s="8">
        <f t="shared" si="105"/>
        <v>1</v>
      </c>
      <c r="M821" s="15">
        <f t="shared" si="106"/>
        <v>1</v>
      </c>
      <c r="N821" s="5" t="s">
        <v>48</v>
      </c>
      <c r="O821" s="5" t="s">
        <v>48</v>
      </c>
      <c r="P821" s="16">
        <v>0</v>
      </c>
      <c r="Q821" s="16">
        <v>0</v>
      </c>
      <c r="R821" s="5" t="str">
        <f t="shared" si="104"/>
        <v>225-2024-03-31</v>
      </c>
    </row>
    <row r="822" spans="1:18" hidden="1" x14ac:dyDescent="0.3">
      <c r="A822" s="25">
        <v>225</v>
      </c>
      <c r="B822" s="5" t="s">
        <v>156</v>
      </c>
      <c r="C822" s="5" t="s">
        <v>90</v>
      </c>
      <c r="D822" s="5" t="s">
        <v>21</v>
      </c>
      <c r="E822" s="5" t="s">
        <v>22</v>
      </c>
      <c r="F822" s="6">
        <v>45382</v>
      </c>
      <c r="G822" s="55">
        <f t="shared" si="99"/>
        <v>2024</v>
      </c>
      <c r="H822" s="55" t="str">
        <f t="shared" si="100"/>
        <v>Marzo</v>
      </c>
      <c r="I822" s="90" t="str">
        <f t="shared" si="101"/>
        <v>2024-1</v>
      </c>
      <c r="J822" s="5">
        <v>6</v>
      </c>
      <c r="K822" s="9">
        <v>23</v>
      </c>
      <c r="L822" s="8">
        <f t="shared" si="105"/>
        <v>1</v>
      </c>
      <c r="M822" s="15">
        <f t="shared" si="106"/>
        <v>1</v>
      </c>
      <c r="N822" s="5" t="s">
        <v>48</v>
      </c>
      <c r="O822" s="5" t="s">
        <v>48</v>
      </c>
      <c r="P822" s="16">
        <v>0</v>
      </c>
      <c r="Q822" s="16">
        <v>0</v>
      </c>
      <c r="R822" s="5" t="str">
        <f t="shared" si="104"/>
        <v>225-2024-04-30</v>
      </c>
    </row>
    <row r="823" spans="1:18" hidden="1" x14ac:dyDescent="0.3">
      <c r="A823" s="25">
        <v>225</v>
      </c>
      <c r="B823" s="5" t="s">
        <v>156</v>
      </c>
      <c r="C823" s="5" t="s">
        <v>90</v>
      </c>
      <c r="D823" s="5" t="s">
        <v>21</v>
      </c>
      <c r="E823" s="5" t="s">
        <v>22</v>
      </c>
      <c r="F823" s="6">
        <v>45412</v>
      </c>
      <c r="G823" s="55">
        <f t="shared" si="99"/>
        <v>2024</v>
      </c>
      <c r="H823" s="55" t="str">
        <f t="shared" si="100"/>
        <v>Abril</v>
      </c>
      <c r="I823" s="90" t="str">
        <f t="shared" si="101"/>
        <v>2024-1</v>
      </c>
      <c r="J823" s="5">
        <v>6</v>
      </c>
      <c r="K823" s="9">
        <v>20</v>
      </c>
      <c r="L823" s="8">
        <f t="shared" si="105"/>
        <v>1</v>
      </c>
      <c r="M823" s="15">
        <f t="shared" si="106"/>
        <v>1</v>
      </c>
      <c r="N823" s="5" t="s">
        <v>48</v>
      </c>
      <c r="O823" s="5" t="s">
        <v>48</v>
      </c>
      <c r="P823" s="16">
        <v>0</v>
      </c>
      <c r="Q823" s="16">
        <v>0</v>
      </c>
      <c r="R823" s="5" t="str">
        <f t="shared" si="104"/>
        <v>225-2024-05-31</v>
      </c>
    </row>
    <row r="824" spans="1:18" hidden="1" x14ac:dyDescent="0.3">
      <c r="A824" s="25">
        <v>225</v>
      </c>
      <c r="B824" s="5" t="s">
        <v>156</v>
      </c>
      <c r="C824" s="5" t="s">
        <v>90</v>
      </c>
      <c r="D824" s="5" t="s">
        <v>21</v>
      </c>
      <c r="E824" s="5" t="s">
        <v>22</v>
      </c>
      <c r="F824" s="6">
        <v>45443</v>
      </c>
      <c r="G824" s="55">
        <f t="shared" si="99"/>
        <v>2024</v>
      </c>
      <c r="H824" s="55" t="str">
        <f t="shared" si="100"/>
        <v>Mayo</v>
      </c>
      <c r="I824" s="90" t="str">
        <f t="shared" si="101"/>
        <v>2024-1</v>
      </c>
      <c r="J824" s="5">
        <v>6</v>
      </c>
      <c r="K824" s="9">
        <v>20</v>
      </c>
      <c r="L824" s="8">
        <f t="shared" si="105"/>
        <v>1</v>
      </c>
      <c r="M824" s="15">
        <f t="shared" si="106"/>
        <v>1</v>
      </c>
      <c r="N824" s="5" t="s">
        <v>48</v>
      </c>
      <c r="O824" s="5" t="s">
        <v>48</v>
      </c>
      <c r="P824" s="16">
        <v>0</v>
      </c>
      <c r="Q824" s="16">
        <v>0</v>
      </c>
      <c r="R824" s="5" t="str">
        <f t="shared" si="104"/>
        <v>225-2024-06-30</v>
      </c>
    </row>
    <row r="825" spans="1:18" hidden="1" x14ac:dyDescent="0.3">
      <c r="A825" s="25">
        <v>225</v>
      </c>
      <c r="B825" s="5" t="s">
        <v>156</v>
      </c>
      <c r="C825" s="5" t="s">
        <v>90</v>
      </c>
      <c r="D825" s="5" t="s">
        <v>21</v>
      </c>
      <c r="E825" s="5" t="s">
        <v>22</v>
      </c>
      <c r="F825" s="6">
        <v>45473</v>
      </c>
      <c r="G825" s="55">
        <f t="shared" si="99"/>
        <v>2024</v>
      </c>
      <c r="H825" s="55" t="str">
        <f t="shared" si="100"/>
        <v>Junio</v>
      </c>
      <c r="I825" s="90" t="str">
        <f t="shared" si="101"/>
        <v>2024-1</v>
      </c>
      <c r="J825" s="5">
        <v>6</v>
      </c>
      <c r="K825" s="9">
        <v>21</v>
      </c>
      <c r="L825" s="8">
        <f t="shared" si="105"/>
        <v>1</v>
      </c>
      <c r="M825" s="15">
        <f t="shared" si="106"/>
        <v>1</v>
      </c>
      <c r="N825" s="5" t="s">
        <v>48</v>
      </c>
      <c r="O825" s="5" t="s">
        <v>48</v>
      </c>
      <c r="P825" s="16">
        <v>0</v>
      </c>
      <c r="Q825" s="16">
        <v>0</v>
      </c>
      <c r="R825" s="5" t="str">
        <f t="shared" si="104"/>
        <v>225-2024-07-31</v>
      </c>
    </row>
    <row r="826" spans="1:18" hidden="1" x14ac:dyDescent="0.3">
      <c r="A826" s="25">
        <v>225</v>
      </c>
      <c r="B826" s="5" t="s">
        <v>156</v>
      </c>
      <c r="C826" s="5" t="s">
        <v>90</v>
      </c>
      <c r="D826" s="5" t="s">
        <v>21</v>
      </c>
      <c r="E826" s="5" t="s">
        <v>22</v>
      </c>
      <c r="F826" s="6">
        <v>45504</v>
      </c>
      <c r="G826" s="55">
        <f t="shared" si="99"/>
        <v>2024</v>
      </c>
      <c r="H826" s="55" t="str">
        <f t="shared" si="100"/>
        <v>Julio</v>
      </c>
      <c r="I826" s="90" t="str">
        <f t="shared" si="101"/>
        <v>2024-2</v>
      </c>
      <c r="J826" s="5">
        <v>6</v>
      </c>
      <c r="K826" s="9">
        <v>20</v>
      </c>
      <c r="L826" s="8">
        <f t="shared" si="105"/>
        <v>1</v>
      </c>
      <c r="M826" s="15">
        <f t="shared" si="106"/>
        <v>1</v>
      </c>
      <c r="N826" s="5" t="s">
        <v>48</v>
      </c>
      <c r="O826" s="5" t="s">
        <v>48</v>
      </c>
      <c r="P826" s="16">
        <v>0</v>
      </c>
      <c r="Q826" s="16">
        <v>0</v>
      </c>
      <c r="R826" s="5" t="str">
        <f t="shared" si="104"/>
        <v>225-2024-08-31</v>
      </c>
    </row>
    <row r="827" spans="1:18" hidden="1" x14ac:dyDescent="0.3">
      <c r="A827" s="25">
        <v>225</v>
      </c>
      <c r="B827" s="5" t="s">
        <v>156</v>
      </c>
      <c r="C827" s="5" t="s">
        <v>90</v>
      </c>
      <c r="D827" s="5" t="s">
        <v>21</v>
      </c>
      <c r="E827" s="5" t="s">
        <v>22</v>
      </c>
      <c r="F827" s="6">
        <v>45535</v>
      </c>
      <c r="G827" s="55">
        <f t="shared" si="99"/>
        <v>2024</v>
      </c>
      <c r="H827" s="55" t="str">
        <f t="shared" si="100"/>
        <v>Agosto</v>
      </c>
      <c r="I827" s="90" t="str">
        <f t="shared" si="101"/>
        <v>2024-2</v>
      </c>
      <c r="J827" s="5">
        <v>6</v>
      </c>
      <c r="K827" s="9">
        <v>21</v>
      </c>
      <c r="L827" s="8">
        <f t="shared" si="105"/>
        <v>1</v>
      </c>
      <c r="M827" s="15">
        <f t="shared" si="106"/>
        <v>1</v>
      </c>
      <c r="N827" s="5" t="s">
        <v>48</v>
      </c>
      <c r="O827" s="5" t="s">
        <v>48</v>
      </c>
      <c r="P827" s="16">
        <v>0</v>
      </c>
      <c r="Q827" s="16">
        <v>0</v>
      </c>
      <c r="R827" s="5" t="str">
        <f t="shared" si="104"/>
        <v>225-2024-09-30</v>
      </c>
    </row>
    <row r="828" spans="1:18" hidden="1" x14ac:dyDescent="0.3">
      <c r="A828" s="25">
        <v>225</v>
      </c>
      <c r="B828" s="5" t="s">
        <v>156</v>
      </c>
      <c r="C828" s="5" t="s">
        <v>90</v>
      </c>
      <c r="D828" s="5" t="s">
        <v>21</v>
      </c>
      <c r="E828" s="5" t="s">
        <v>22</v>
      </c>
      <c r="F828" s="6">
        <v>45565</v>
      </c>
      <c r="G828" s="55">
        <f t="shared" si="99"/>
        <v>2024</v>
      </c>
      <c r="H828" s="55" t="str">
        <f t="shared" si="100"/>
        <v>Septiembre</v>
      </c>
      <c r="I828" s="90" t="str">
        <f t="shared" si="101"/>
        <v>2024-2</v>
      </c>
      <c r="J828" s="5">
        <v>6</v>
      </c>
      <c r="K828" s="9">
        <v>22</v>
      </c>
      <c r="L828" s="8">
        <f t="shared" si="105"/>
        <v>1</v>
      </c>
      <c r="M828" s="15">
        <f t="shared" si="106"/>
        <v>1</v>
      </c>
      <c r="N828" s="5" t="s">
        <v>48</v>
      </c>
      <c r="O828" s="5" t="s">
        <v>48</v>
      </c>
      <c r="P828" s="16">
        <v>0</v>
      </c>
      <c r="Q828" s="16">
        <v>0</v>
      </c>
      <c r="R828" s="5" t="str">
        <f t="shared" si="104"/>
        <v>225-2024-10-31</v>
      </c>
    </row>
    <row r="829" spans="1:18" hidden="1" x14ac:dyDescent="0.3">
      <c r="A829" s="37">
        <v>225</v>
      </c>
      <c r="B829" s="5" t="s">
        <v>156</v>
      </c>
      <c r="C829" s="5" t="s">
        <v>90</v>
      </c>
      <c r="D829" s="5" t="s">
        <v>21</v>
      </c>
      <c r="E829" s="5" t="s">
        <v>22</v>
      </c>
      <c r="F829" s="6">
        <v>45596</v>
      </c>
      <c r="G829" s="55">
        <f t="shared" si="99"/>
        <v>2024</v>
      </c>
      <c r="H829" s="55" t="str">
        <f t="shared" si="100"/>
        <v>Octubre</v>
      </c>
      <c r="I829" s="90" t="str">
        <f t="shared" si="101"/>
        <v>2024-2</v>
      </c>
      <c r="J829" s="5">
        <v>6</v>
      </c>
      <c r="K829" s="9">
        <v>20</v>
      </c>
      <c r="L829" s="8">
        <f t="shared" si="105"/>
        <v>1</v>
      </c>
      <c r="M829" s="15">
        <f t="shared" si="106"/>
        <v>1</v>
      </c>
      <c r="N829" s="5" t="s">
        <v>48</v>
      </c>
      <c r="O829" s="5" t="s">
        <v>48</v>
      </c>
      <c r="P829" s="16">
        <v>0</v>
      </c>
      <c r="Q829" s="16">
        <v>0</v>
      </c>
      <c r="R829" s="5" t="str">
        <f t="shared" si="104"/>
        <v>225-2024-11-30</v>
      </c>
    </row>
    <row r="830" spans="1:18" hidden="1" x14ac:dyDescent="0.3">
      <c r="A830" s="37">
        <v>225</v>
      </c>
      <c r="B830" s="5" t="s">
        <v>156</v>
      </c>
      <c r="C830" s="5" t="s">
        <v>90</v>
      </c>
      <c r="D830" s="5" t="s">
        <v>21</v>
      </c>
      <c r="E830" s="5" t="s">
        <v>22</v>
      </c>
      <c r="F830" s="6">
        <v>45626</v>
      </c>
      <c r="G830" s="55">
        <f t="shared" si="99"/>
        <v>2024</v>
      </c>
      <c r="H830" s="55" t="str">
        <f t="shared" si="100"/>
        <v>Noviembre</v>
      </c>
      <c r="I830" s="90" t="str">
        <f t="shared" si="101"/>
        <v>2024-2</v>
      </c>
      <c r="J830" s="5">
        <v>6</v>
      </c>
      <c r="K830" s="9">
        <v>22</v>
      </c>
      <c r="L830" s="8">
        <f t="shared" si="105"/>
        <v>1</v>
      </c>
      <c r="M830" s="15">
        <f t="shared" si="106"/>
        <v>1</v>
      </c>
      <c r="N830" s="5" t="s">
        <v>48</v>
      </c>
      <c r="O830" s="5" t="s">
        <v>48</v>
      </c>
      <c r="P830" s="16">
        <v>0</v>
      </c>
      <c r="Q830" s="16">
        <v>0</v>
      </c>
      <c r="R830" s="5" t="str">
        <f t="shared" si="104"/>
        <v>225-2024-12-31</v>
      </c>
    </row>
    <row r="831" spans="1:18" hidden="1" x14ac:dyDescent="0.3">
      <c r="A831" s="37">
        <v>225</v>
      </c>
      <c r="B831" s="5" t="s">
        <v>156</v>
      </c>
      <c r="C831" s="5" t="s">
        <v>90</v>
      </c>
      <c r="D831" s="5" t="s">
        <v>21</v>
      </c>
      <c r="E831" s="5" t="s">
        <v>22</v>
      </c>
      <c r="F831" s="6">
        <v>45657</v>
      </c>
      <c r="G831" s="55">
        <f t="shared" si="99"/>
        <v>2024</v>
      </c>
      <c r="H831" s="55" t="str">
        <f t="shared" si="100"/>
        <v>Diciembre</v>
      </c>
      <c r="I831" s="90" t="str">
        <f t="shared" si="101"/>
        <v>2024-2</v>
      </c>
      <c r="J831" s="5">
        <v>6</v>
      </c>
      <c r="K831" s="9">
        <v>18</v>
      </c>
      <c r="L831" s="8" t="str">
        <f t="shared" si="105"/>
        <v/>
      </c>
      <c r="M831" s="15" t="str">
        <f t="shared" si="106"/>
        <v/>
      </c>
      <c r="N831" s="5" t="s">
        <v>48</v>
      </c>
      <c r="O831" s="5" t="s">
        <v>48</v>
      </c>
      <c r="P831" s="16">
        <v>0</v>
      </c>
      <c r="Q831" s="16">
        <v>0</v>
      </c>
      <c r="R831" s="5" t="str">
        <f t="shared" si="104"/>
        <v>226-2022-12-31</v>
      </c>
    </row>
    <row r="832" spans="1:18" hidden="1" x14ac:dyDescent="0.3">
      <c r="A832" s="5">
        <v>226</v>
      </c>
      <c r="B832" s="5" t="s">
        <v>157</v>
      </c>
      <c r="C832" s="5" t="s">
        <v>90</v>
      </c>
      <c r="D832" s="5" t="s">
        <v>65</v>
      </c>
      <c r="E832" s="5" t="s">
        <v>22</v>
      </c>
      <c r="F832" s="6">
        <v>44926</v>
      </c>
      <c r="G832" s="55">
        <f t="shared" si="99"/>
        <v>2022</v>
      </c>
      <c r="H832" s="55" t="str">
        <f t="shared" si="100"/>
        <v>Diciembre</v>
      </c>
      <c r="I832" s="90" t="str">
        <f t="shared" si="101"/>
        <v>2022-2</v>
      </c>
      <c r="J832" s="5"/>
      <c r="K832" s="5">
        <v>476.49</v>
      </c>
      <c r="L832" s="15"/>
      <c r="M832" s="15"/>
      <c r="N832" s="5" t="s">
        <v>48</v>
      </c>
      <c r="O832" s="5" t="s">
        <v>48</v>
      </c>
      <c r="P832" s="5">
        <v>0</v>
      </c>
      <c r="Q832" s="5">
        <v>0</v>
      </c>
      <c r="R832" s="5" t="str">
        <f t="shared" si="104"/>
        <v>227-2022-12-31</v>
      </c>
    </row>
    <row r="833" spans="1:18" hidden="1" x14ac:dyDescent="0.3">
      <c r="A833" s="5">
        <v>227</v>
      </c>
      <c r="B833" s="5" t="s">
        <v>158</v>
      </c>
      <c r="C833" s="5" t="s">
        <v>90</v>
      </c>
      <c r="D833" s="5" t="s">
        <v>65</v>
      </c>
      <c r="E833" s="5" t="s">
        <v>54</v>
      </c>
      <c r="F833" s="6">
        <v>44926</v>
      </c>
      <c r="G833" s="55">
        <f t="shared" si="99"/>
        <v>2022</v>
      </c>
      <c r="H833" s="55" t="str">
        <f t="shared" si="100"/>
        <v>Diciembre</v>
      </c>
      <c r="I833" s="90" t="str">
        <f t="shared" si="101"/>
        <v>2022-2</v>
      </c>
      <c r="J833" s="5">
        <v>0.3</v>
      </c>
      <c r="K833" s="5">
        <v>0.1</v>
      </c>
      <c r="L833" s="15">
        <v>1</v>
      </c>
      <c r="M833" s="15">
        <v>1</v>
      </c>
      <c r="N833" s="5" t="s">
        <v>48</v>
      </c>
      <c r="O833" s="5" t="s">
        <v>48</v>
      </c>
      <c r="P833" s="5">
        <v>0</v>
      </c>
      <c r="Q833" s="5">
        <v>0</v>
      </c>
      <c r="R833" s="5" t="str">
        <f t="shared" si="104"/>
        <v>227-2024-12-31</v>
      </c>
    </row>
    <row r="834" spans="1:18" hidden="1" x14ac:dyDescent="0.3">
      <c r="A834" s="25">
        <v>227</v>
      </c>
      <c r="B834" s="5" t="s">
        <v>158</v>
      </c>
      <c r="C834" s="5" t="s">
        <v>90</v>
      </c>
      <c r="D834" s="5" t="s">
        <v>65</v>
      </c>
      <c r="E834" s="5" t="s">
        <v>54</v>
      </c>
      <c r="F834" s="6">
        <v>45657</v>
      </c>
      <c r="G834" s="55">
        <f t="shared" si="99"/>
        <v>2024</v>
      </c>
      <c r="H834" s="55" t="str">
        <f t="shared" si="100"/>
        <v>Diciembre</v>
      </c>
      <c r="I834" s="90" t="str">
        <f t="shared" si="101"/>
        <v>2024-2</v>
      </c>
      <c r="J834" s="5">
        <v>0.3</v>
      </c>
      <c r="K834" s="10">
        <v>0</v>
      </c>
      <c r="L834" s="15">
        <f>IFERROR(IF((K835/J835)&gt;1.3,1.3,K835/J835),"")</f>
        <v>1.3</v>
      </c>
      <c r="M834" s="15">
        <f>IFERROR(IF((K835/J835)&gt;K835/J835,1.3,K835/J835),"")</f>
        <v>1.3743493771565587</v>
      </c>
      <c r="N834" s="5"/>
      <c r="O834" s="5"/>
      <c r="P834" s="16">
        <v>0</v>
      </c>
      <c r="Q834" s="16">
        <v>0</v>
      </c>
      <c r="R834" s="5" t="str">
        <f t="shared" si="104"/>
        <v>228-2022-12-31</v>
      </c>
    </row>
    <row r="835" spans="1:18" hidden="1" x14ac:dyDescent="0.3">
      <c r="A835" s="37">
        <v>228</v>
      </c>
      <c r="B835" s="5" t="s">
        <v>159</v>
      </c>
      <c r="C835" s="5" t="s">
        <v>90</v>
      </c>
      <c r="D835" s="5" t="s">
        <v>65</v>
      </c>
      <c r="E835" s="5" t="s">
        <v>22</v>
      </c>
      <c r="F835" s="6">
        <v>44926</v>
      </c>
      <c r="G835" s="55">
        <f t="shared" ref="G835:G898" si="107">YEAR(F835)</f>
        <v>2022</v>
      </c>
      <c r="H835" s="55" t="str">
        <f t="shared" ref="H835:H898" si="108">PROPER(TEXT(F835,"mmmm"))</f>
        <v>Diciembre</v>
      </c>
      <c r="I835" s="90" t="str">
        <f t="shared" ref="I835:I898" si="109">IF(OR(H835="Enero",H835="Febrero",H835="Marzo",H835="Abril",H835="Mayo",H835="Junio"),G835&amp;"-1",IF(OR(H835="Julio",H835="Agosto",H835="Septiembre",H835="Octubre",H835="Noviembre",H835="Diciembre"),G835&amp;"-2"))</f>
        <v>2022-2</v>
      </c>
      <c r="J835" s="5">
        <v>170.99</v>
      </c>
      <c r="K835" s="5">
        <v>235</v>
      </c>
      <c r="L835" s="15">
        <f>IFERROR(IF((K836/J836)&gt;1.3,1.3,K836/J836),"")</f>
        <v>1.0010913364674279</v>
      </c>
      <c r="M835" s="15">
        <f>IFERROR(IF((K836/J836)&gt;K836/J836,1.3,K836/J836),"")</f>
        <v>1.0010913364674279</v>
      </c>
      <c r="N835" s="5" t="s">
        <v>160</v>
      </c>
      <c r="O835" s="5" t="s">
        <v>160</v>
      </c>
      <c r="P835" s="16">
        <v>0</v>
      </c>
      <c r="Q835" s="16">
        <v>0</v>
      </c>
      <c r="R835" s="5" t="str">
        <f t="shared" si="104"/>
        <v>228-2023-12-31</v>
      </c>
    </row>
    <row r="836" spans="1:18" hidden="1" x14ac:dyDescent="0.3">
      <c r="A836" s="5">
        <v>228</v>
      </c>
      <c r="B836" s="5" t="s">
        <v>159</v>
      </c>
      <c r="C836" s="5" t="s">
        <v>90</v>
      </c>
      <c r="D836" s="5" t="s">
        <v>65</v>
      </c>
      <c r="E836" s="5" t="s">
        <v>22</v>
      </c>
      <c r="F836" s="6">
        <v>45291</v>
      </c>
      <c r="G836" s="55">
        <f t="shared" si="107"/>
        <v>2023</v>
      </c>
      <c r="H836" s="55" t="str">
        <f t="shared" si="108"/>
        <v>Diciembre</v>
      </c>
      <c r="I836" s="90" t="str">
        <f t="shared" si="109"/>
        <v>2023-2</v>
      </c>
      <c r="J836" s="5">
        <v>476.48</v>
      </c>
      <c r="K836" s="5">
        <v>477</v>
      </c>
      <c r="L836" s="15">
        <v>1</v>
      </c>
      <c r="M836" s="15">
        <v>1.0011000000000001</v>
      </c>
      <c r="N836" s="5" t="s">
        <v>160</v>
      </c>
      <c r="O836" s="5" t="s">
        <v>160</v>
      </c>
      <c r="P836" s="5">
        <v>1</v>
      </c>
      <c r="Q836" s="5">
        <v>1</v>
      </c>
      <c r="R836" s="5" t="str">
        <f t="shared" si="104"/>
        <v>228-2024-12-31</v>
      </c>
    </row>
    <row r="837" spans="1:18" hidden="1" x14ac:dyDescent="0.3">
      <c r="A837" s="25">
        <v>228</v>
      </c>
      <c r="B837" s="5" t="s">
        <v>159</v>
      </c>
      <c r="C837" s="5" t="s">
        <v>90</v>
      </c>
      <c r="D837" s="5" t="s">
        <v>65</v>
      </c>
      <c r="E837" s="5" t="s">
        <v>22</v>
      </c>
      <c r="F837" s="6">
        <v>45657</v>
      </c>
      <c r="G837" s="55">
        <f t="shared" si="107"/>
        <v>2024</v>
      </c>
      <c r="H837" s="55" t="str">
        <f t="shared" si="108"/>
        <v>Diciembre</v>
      </c>
      <c r="I837" s="90" t="str">
        <f t="shared" si="109"/>
        <v>2024-2</v>
      </c>
      <c r="J837" s="5">
        <v>622.68999999999994</v>
      </c>
      <c r="K837" s="5">
        <v>622.68999999999994</v>
      </c>
      <c r="L837" s="15">
        <f>IFERROR(IF((K838/J838)&gt;1.3,1.3,K838/J838),"")</f>
        <v>1</v>
      </c>
      <c r="M837" s="15">
        <f>IFERROR(IF((K838/J838)&gt;K838/J838,1.3,K838/J838),"")</f>
        <v>1</v>
      </c>
      <c r="N837" s="5" t="s">
        <v>160</v>
      </c>
      <c r="O837" s="5" t="s">
        <v>160</v>
      </c>
      <c r="P837" s="16">
        <v>1</v>
      </c>
      <c r="Q837" s="16">
        <v>1</v>
      </c>
      <c r="R837" s="5" t="str">
        <f t="shared" ref="R837:R900" si="110">A838&amp;"-"&amp;YEAR(F838)&amp;"-"&amp;IF(LEN(MONTH(F838))=1,"0"&amp;MONTH(F838),MONTH(F838))&amp;"-"&amp;DAY(F838)</f>
        <v>230-2023-06-30</v>
      </c>
    </row>
    <row r="838" spans="1:18" hidden="1" x14ac:dyDescent="0.3">
      <c r="A838" s="25">
        <v>230</v>
      </c>
      <c r="B838" s="5" t="s">
        <v>161</v>
      </c>
      <c r="C838" s="5" t="s">
        <v>90</v>
      </c>
      <c r="D838" s="5" t="s">
        <v>47</v>
      </c>
      <c r="E838" s="5" t="s">
        <v>22</v>
      </c>
      <c r="F838" s="17">
        <v>45107</v>
      </c>
      <c r="G838" s="55">
        <f t="shared" si="107"/>
        <v>2023</v>
      </c>
      <c r="H838" s="55" t="str">
        <f t="shared" si="108"/>
        <v>Junio</v>
      </c>
      <c r="I838" s="90" t="str">
        <f t="shared" si="109"/>
        <v>2023-1</v>
      </c>
      <c r="J838" s="5">
        <v>15</v>
      </c>
      <c r="K838" s="9">
        <v>15</v>
      </c>
      <c r="L838" s="8">
        <f>IFERROR(K839/J839,"")</f>
        <v>1.1111111111111112</v>
      </c>
      <c r="M838" s="15">
        <f>IFERROR(IF((K839/J839)&gt;K839/J839,1.3,K839/J839),"")</f>
        <v>1.1111111111111112</v>
      </c>
      <c r="N838" s="5" t="s">
        <v>23</v>
      </c>
      <c r="O838" s="5" t="s">
        <v>23</v>
      </c>
      <c r="P838" s="16">
        <v>0</v>
      </c>
      <c r="Q838" s="16">
        <v>0</v>
      </c>
      <c r="R838" s="5" t="str">
        <f t="shared" si="110"/>
        <v>230-2024-06-30</v>
      </c>
    </row>
    <row r="839" spans="1:18" hidden="1" x14ac:dyDescent="0.3">
      <c r="A839" s="5">
        <v>230</v>
      </c>
      <c r="B839" s="5" t="s">
        <v>161</v>
      </c>
      <c r="C839" s="5" t="s">
        <v>90</v>
      </c>
      <c r="D839" s="5" t="s">
        <v>47</v>
      </c>
      <c r="E839" s="5" t="s">
        <v>22</v>
      </c>
      <c r="F839" s="6">
        <v>45473</v>
      </c>
      <c r="G839" s="55">
        <f t="shared" si="107"/>
        <v>2024</v>
      </c>
      <c r="H839" s="55" t="str">
        <f t="shared" si="108"/>
        <v>Junio</v>
      </c>
      <c r="I839" s="90" t="str">
        <f t="shared" si="109"/>
        <v>2024-1</v>
      </c>
      <c r="J839" s="5">
        <v>90</v>
      </c>
      <c r="K839" s="5">
        <v>100</v>
      </c>
      <c r="L839" s="15">
        <v>1</v>
      </c>
      <c r="M839" s="15">
        <v>1.1111111111111109</v>
      </c>
      <c r="N839" s="5" t="s">
        <v>23</v>
      </c>
      <c r="O839" s="5" t="s">
        <v>23</v>
      </c>
      <c r="P839" s="5">
        <v>0</v>
      </c>
      <c r="Q839" s="5">
        <v>0</v>
      </c>
      <c r="R839" s="5" t="str">
        <f t="shared" si="110"/>
        <v>230-2024-12-31</v>
      </c>
    </row>
    <row r="840" spans="1:18" hidden="1" x14ac:dyDescent="0.3">
      <c r="A840" s="25">
        <v>230</v>
      </c>
      <c r="B840" s="5" t="s">
        <v>161</v>
      </c>
      <c r="C840" s="5" t="s">
        <v>90</v>
      </c>
      <c r="D840" s="5" t="s">
        <v>47</v>
      </c>
      <c r="E840" s="5" t="s">
        <v>22</v>
      </c>
      <c r="F840" s="6">
        <v>45657</v>
      </c>
      <c r="G840" s="55">
        <f t="shared" si="107"/>
        <v>2024</v>
      </c>
      <c r="H840" s="55" t="str">
        <f t="shared" si="108"/>
        <v>Diciembre</v>
      </c>
      <c r="I840" s="90" t="str">
        <f t="shared" si="109"/>
        <v>2024-2</v>
      </c>
      <c r="J840" s="5">
        <v>90</v>
      </c>
      <c r="K840" s="10">
        <v>100</v>
      </c>
      <c r="L840" s="15">
        <f>IFERROR(IF((K841/J841)&gt;1.3,1.3,K841/J841),"")</f>
        <v>1.0924369747899172</v>
      </c>
      <c r="M840" s="15">
        <f>IFERROR(IF((K841/J841)&gt;K841/J841,1.3,K841/J841),"")</f>
        <v>1.0924369747899172</v>
      </c>
      <c r="N840" s="5" t="s">
        <v>23</v>
      </c>
      <c r="O840" s="5" t="s">
        <v>23</v>
      </c>
      <c r="P840" s="16">
        <v>0</v>
      </c>
      <c r="Q840" s="16">
        <v>0</v>
      </c>
      <c r="R840" s="5" t="str">
        <f t="shared" si="110"/>
        <v>231-2023-06-30</v>
      </c>
    </row>
    <row r="841" spans="1:18" hidden="1" x14ac:dyDescent="0.3">
      <c r="A841" s="25">
        <v>231</v>
      </c>
      <c r="B841" s="5" t="s">
        <v>162</v>
      </c>
      <c r="C841" s="5" t="s">
        <v>90</v>
      </c>
      <c r="D841" s="5" t="s">
        <v>47</v>
      </c>
      <c r="E841" s="5" t="s">
        <v>22</v>
      </c>
      <c r="F841" s="17">
        <v>45107</v>
      </c>
      <c r="G841" s="55">
        <f t="shared" si="107"/>
        <v>2023</v>
      </c>
      <c r="H841" s="55" t="str">
        <f t="shared" si="108"/>
        <v>Junio</v>
      </c>
      <c r="I841" s="90" t="str">
        <f t="shared" si="109"/>
        <v>2023-1</v>
      </c>
      <c r="J841" s="5">
        <v>35</v>
      </c>
      <c r="K841" s="9">
        <v>38.235294117647101</v>
      </c>
      <c r="L841" s="8">
        <f>IFERROR(K842/J842,"")</f>
        <v>2.7251428571428571</v>
      </c>
      <c r="M841" s="15">
        <f>IFERROR(IF((K842/J842)&gt;K842/J842,1.3,K842/J842),"")</f>
        <v>2.7251428571428571</v>
      </c>
      <c r="N841" s="5" t="s">
        <v>23</v>
      </c>
      <c r="O841" s="5" t="s">
        <v>23</v>
      </c>
      <c r="P841" s="16">
        <v>0</v>
      </c>
      <c r="Q841" s="16">
        <v>0</v>
      </c>
      <c r="R841" s="5" t="str">
        <f t="shared" si="110"/>
        <v>231-2024-06-30</v>
      </c>
    </row>
    <row r="842" spans="1:18" hidden="1" x14ac:dyDescent="0.3">
      <c r="A842" s="5">
        <v>231</v>
      </c>
      <c r="B842" s="5" t="s">
        <v>162</v>
      </c>
      <c r="C842" s="5" t="s">
        <v>90</v>
      </c>
      <c r="D842" s="5" t="s">
        <v>47</v>
      </c>
      <c r="E842" s="5" t="s">
        <v>22</v>
      </c>
      <c r="F842" s="6">
        <v>45473</v>
      </c>
      <c r="G842" s="55">
        <f t="shared" si="107"/>
        <v>2024</v>
      </c>
      <c r="H842" s="55" t="str">
        <f t="shared" si="108"/>
        <v>Junio</v>
      </c>
      <c r="I842" s="90" t="str">
        <f t="shared" si="109"/>
        <v>2024-1</v>
      </c>
      <c r="J842" s="5">
        <v>35</v>
      </c>
      <c r="K842" s="5">
        <v>95.38</v>
      </c>
      <c r="L842" s="15">
        <v>1</v>
      </c>
      <c r="M842" s="15">
        <v>1</v>
      </c>
      <c r="N842" s="5" t="s">
        <v>23</v>
      </c>
      <c r="O842" s="5" t="s">
        <v>23</v>
      </c>
      <c r="P842" s="5">
        <v>0</v>
      </c>
      <c r="Q842" s="5">
        <v>0</v>
      </c>
      <c r="R842" s="5" t="str">
        <f t="shared" si="110"/>
        <v>231-2024-12-31</v>
      </c>
    </row>
    <row r="843" spans="1:18" hidden="1" x14ac:dyDescent="0.3">
      <c r="A843" s="25">
        <v>231</v>
      </c>
      <c r="B843" s="5" t="s">
        <v>162</v>
      </c>
      <c r="C843" s="5" t="s">
        <v>90</v>
      </c>
      <c r="D843" s="5" t="s">
        <v>47</v>
      </c>
      <c r="E843" s="5" t="s">
        <v>22</v>
      </c>
      <c r="F843" s="6">
        <v>45657</v>
      </c>
      <c r="G843" s="55">
        <f t="shared" si="107"/>
        <v>2024</v>
      </c>
      <c r="H843" s="55" t="str">
        <f t="shared" si="108"/>
        <v>Diciembre</v>
      </c>
      <c r="I843" s="90" t="str">
        <f t="shared" si="109"/>
        <v>2024-2</v>
      </c>
      <c r="J843" s="5">
        <v>35</v>
      </c>
      <c r="K843" s="10">
        <v>104.19</v>
      </c>
      <c r="L843" s="15">
        <f>IFERROR(IF((K844/J844)&gt;1.3,1.3,K844/J844),"")</f>
        <v>1</v>
      </c>
      <c r="M843" s="15">
        <f>IFERROR(IF((K844/J844)&gt;K844/J844,1.3,K844/J844),"")</f>
        <v>1</v>
      </c>
      <c r="N843" s="5" t="s">
        <v>23</v>
      </c>
      <c r="O843" s="5" t="s">
        <v>23</v>
      </c>
      <c r="P843" s="16">
        <v>0</v>
      </c>
      <c r="Q843" s="16">
        <v>0</v>
      </c>
      <c r="R843" s="5" t="str">
        <f t="shared" si="110"/>
        <v>232-2023-06-30</v>
      </c>
    </row>
    <row r="844" spans="1:18" hidden="1" x14ac:dyDescent="0.3">
      <c r="A844" s="25">
        <v>232</v>
      </c>
      <c r="B844" s="5" t="s">
        <v>163</v>
      </c>
      <c r="C844" s="5" t="s">
        <v>90</v>
      </c>
      <c r="D844" s="5" t="s">
        <v>47</v>
      </c>
      <c r="E844" s="5" t="s">
        <v>22</v>
      </c>
      <c r="F844" s="17">
        <v>45107</v>
      </c>
      <c r="G844" s="55">
        <f t="shared" si="107"/>
        <v>2023</v>
      </c>
      <c r="H844" s="55" t="str">
        <f t="shared" si="108"/>
        <v>Junio</v>
      </c>
      <c r="I844" s="90" t="str">
        <f t="shared" si="109"/>
        <v>2023-1</v>
      </c>
      <c r="J844" s="5">
        <v>21</v>
      </c>
      <c r="K844" s="9">
        <v>21</v>
      </c>
      <c r="L844" s="8">
        <f>IFERROR(K845/J845,"")</f>
        <v>1.0605555555555557</v>
      </c>
      <c r="M844" s="15">
        <f>IFERROR(IF((K845/J845)&gt;K845/J845,1.3,K845/J845),"")</f>
        <v>1.0605555555555557</v>
      </c>
      <c r="N844" s="5" t="s">
        <v>23</v>
      </c>
      <c r="O844" s="5" t="s">
        <v>23</v>
      </c>
      <c r="P844" s="16">
        <v>0</v>
      </c>
      <c r="Q844" s="16">
        <v>0</v>
      </c>
      <c r="R844" s="5" t="str">
        <f t="shared" si="110"/>
        <v>232-2024-06-30</v>
      </c>
    </row>
    <row r="845" spans="1:18" hidden="1" x14ac:dyDescent="0.3">
      <c r="A845" s="5">
        <v>232</v>
      </c>
      <c r="B845" s="5" t="s">
        <v>163</v>
      </c>
      <c r="C845" s="5" t="s">
        <v>90</v>
      </c>
      <c r="D845" s="5" t="s">
        <v>47</v>
      </c>
      <c r="E845" s="5" t="s">
        <v>22</v>
      </c>
      <c r="F845" s="6">
        <v>45473</v>
      </c>
      <c r="G845" s="55">
        <f t="shared" si="107"/>
        <v>2024</v>
      </c>
      <c r="H845" s="55" t="str">
        <f t="shared" si="108"/>
        <v>Junio</v>
      </c>
      <c r="I845" s="90" t="str">
        <f t="shared" si="109"/>
        <v>2024-1</v>
      </c>
      <c r="J845" s="5">
        <v>90</v>
      </c>
      <c r="K845" s="5">
        <v>95.45</v>
      </c>
      <c r="L845" s="15">
        <v>1</v>
      </c>
      <c r="M845" s="15">
        <v>1</v>
      </c>
      <c r="N845" s="5" t="s">
        <v>23</v>
      </c>
      <c r="O845" s="5" t="s">
        <v>23</v>
      </c>
      <c r="P845" s="5">
        <v>0</v>
      </c>
      <c r="Q845" s="5">
        <v>0</v>
      </c>
      <c r="R845" s="5" t="str">
        <f t="shared" si="110"/>
        <v>232-2024-12-31</v>
      </c>
    </row>
    <row r="846" spans="1:18" hidden="1" x14ac:dyDescent="0.3">
      <c r="A846" s="25">
        <v>232</v>
      </c>
      <c r="B846" s="5" t="s">
        <v>163</v>
      </c>
      <c r="C846" s="5" t="s">
        <v>90</v>
      </c>
      <c r="D846" s="5" t="s">
        <v>47</v>
      </c>
      <c r="E846" s="5" t="s">
        <v>22</v>
      </c>
      <c r="F846" s="6">
        <v>45657</v>
      </c>
      <c r="G846" s="55">
        <f t="shared" si="107"/>
        <v>2024</v>
      </c>
      <c r="H846" s="55" t="str">
        <f t="shared" si="108"/>
        <v>Diciembre</v>
      </c>
      <c r="I846" s="90" t="str">
        <f t="shared" si="109"/>
        <v>2024-2</v>
      </c>
      <c r="J846" s="5">
        <v>90</v>
      </c>
      <c r="K846" s="10">
        <v>100</v>
      </c>
      <c r="L846" s="15">
        <f>IFERROR(IF((K847/J847)&gt;1.3,1.3,K847/J847),"")</f>
        <v>1.3</v>
      </c>
      <c r="M846" s="15">
        <f>IFERROR(IF((K847/J847)&gt;K847/J847,1.3,K847/J847),"")</f>
        <v>3.2145000000000001</v>
      </c>
      <c r="N846" s="5" t="s">
        <v>23</v>
      </c>
      <c r="O846" s="5" t="s">
        <v>23</v>
      </c>
      <c r="P846" s="16">
        <v>0</v>
      </c>
      <c r="Q846" s="16">
        <v>0</v>
      </c>
      <c r="R846" s="5" t="str">
        <f t="shared" si="110"/>
        <v>233-2023-03-31</v>
      </c>
    </row>
    <row r="847" spans="1:18" hidden="1" x14ac:dyDescent="0.3">
      <c r="A847" s="25">
        <v>233</v>
      </c>
      <c r="B847" s="5" t="s">
        <v>164</v>
      </c>
      <c r="C847" s="5" t="s">
        <v>90</v>
      </c>
      <c r="D847" s="5" t="s">
        <v>52</v>
      </c>
      <c r="E847" s="5" t="s">
        <v>22</v>
      </c>
      <c r="F847" s="6">
        <v>45016</v>
      </c>
      <c r="G847" s="55">
        <f t="shared" si="107"/>
        <v>2023</v>
      </c>
      <c r="H847" s="55" t="str">
        <f t="shared" si="108"/>
        <v>Marzo</v>
      </c>
      <c r="I847" s="90" t="str">
        <f t="shared" si="109"/>
        <v>2023-1</v>
      </c>
      <c r="J847" s="5">
        <v>20</v>
      </c>
      <c r="K847" s="9">
        <v>64.290000000000006</v>
      </c>
      <c r="L847" s="8">
        <f>IF(IFERROR(K848/J848,"")&gt;130%,130%,K848/J848)</f>
        <v>1.3</v>
      </c>
      <c r="M847" s="15">
        <f>IFERROR(IF((K848/J848)&gt;K848/J848,1.3,K848/J848),"")</f>
        <v>1.8850000000000002</v>
      </c>
      <c r="N847" s="5" t="s">
        <v>23</v>
      </c>
      <c r="O847" s="5" t="s">
        <v>23</v>
      </c>
      <c r="P847" s="16">
        <v>0</v>
      </c>
      <c r="Q847" s="16">
        <v>0</v>
      </c>
      <c r="R847" s="5" t="str">
        <f t="shared" si="110"/>
        <v>233-2023-06-30</v>
      </c>
    </row>
    <row r="848" spans="1:18" hidden="1" x14ac:dyDescent="0.3">
      <c r="A848" s="25">
        <v>233</v>
      </c>
      <c r="B848" s="5" t="s">
        <v>164</v>
      </c>
      <c r="C848" s="5" t="s">
        <v>90</v>
      </c>
      <c r="D848" s="5" t="s">
        <v>52</v>
      </c>
      <c r="E848" s="5" t="s">
        <v>22</v>
      </c>
      <c r="F848" s="6">
        <v>45107</v>
      </c>
      <c r="G848" s="55">
        <f t="shared" si="107"/>
        <v>2023</v>
      </c>
      <c r="H848" s="55" t="str">
        <f t="shared" si="108"/>
        <v>Junio</v>
      </c>
      <c r="I848" s="90" t="str">
        <f t="shared" si="109"/>
        <v>2023-1</v>
      </c>
      <c r="J848" s="5">
        <v>20</v>
      </c>
      <c r="K848" s="9">
        <v>37.700000000000003</v>
      </c>
      <c r="L848" s="8">
        <f>IF(IFERROR(K849/J849,"")&gt;130%,130%,K849/J849)</f>
        <v>1.3</v>
      </c>
      <c r="M848" s="15">
        <f>IFERROR(IF((K849/J849)&gt;K849/J849,1.3,K849/J849),"")</f>
        <v>2.4175</v>
      </c>
      <c r="N848" s="5" t="s">
        <v>23</v>
      </c>
      <c r="O848" s="5" t="s">
        <v>23</v>
      </c>
      <c r="P848" s="16">
        <v>1</v>
      </c>
      <c r="Q848" s="16">
        <v>1</v>
      </c>
      <c r="R848" s="5" t="str">
        <f t="shared" si="110"/>
        <v>233-2024-03-31</v>
      </c>
    </row>
    <row r="849" spans="1:18" hidden="1" x14ac:dyDescent="0.3">
      <c r="A849" s="25">
        <v>233</v>
      </c>
      <c r="B849" s="5" t="s">
        <v>164</v>
      </c>
      <c r="C849" s="5" t="s">
        <v>90</v>
      </c>
      <c r="D849" s="5" t="s">
        <v>52</v>
      </c>
      <c r="E849" s="5" t="s">
        <v>22</v>
      </c>
      <c r="F849" s="6">
        <v>45382</v>
      </c>
      <c r="G849" s="55">
        <f t="shared" si="107"/>
        <v>2024</v>
      </c>
      <c r="H849" s="55" t="str">
        <f t="shared" si="108"/>
        <v>Marzo</v>
      </c>
      <c r="I849" s="90" t="str">
        <f t="shared" si="109"/>
        <v>2024-1</v>
      </c>
      <c r="J849" s="5">
        <v>20</v>
      </c>
      <c r="K849" s="10">
        <v>48.35</v>
      </c>
      <c r="L849" s="15">
        <f>IFERROR(IF((K850/J850)&gt;1.3,1.3,K850/J850),"")</f>
        <v>1.3</v>
      </c>
      <c r="M849" s="15">
        <f>IFERROR(IF((K850/J850)&gt;K850/J850,1.3,K850/J850),"")</f>
        <v>2.5720000000000001</v>
      </c>
      <c r="N849" s="5"/>
      <c r="O849" s="5"/>
      <c r="P849" s="16">
        <v>0</v>
      </c>
      <c r="Q849" s="16">
        <v>0</v>
      </c>
      <c r="R849" s="5" t="str">
        <f t="shared" si="110"/>
        <v>233-2024-06-30</v>
      </c>
    </row>
    <row r="850" spans="1:18" hidden="1" x14ac:dyDescent="0.3">
      <c r="A850" s="5">
        <v>233</v>
      </c>
      <c r="B850" s="5" t="s">
        <v>164</v>
      </c>
      <c r="C850" s="5" t="s">
        <v>90</v>
      </c>
      <c r="D850" s="5" t="s">
        <v>52</v>
      </c>
      <c r="E850" s="5" t="s">
        <v>22</v>
      </c>
      <c r="F850" s="6">
        <v>45473</v>
      </c>
      <c r="G850" s="55">
        <f t="shared" si="107"/>
        <v>2024</v>
      </c>
      <c r="H850" s="55" t="str">
        <f t="shared" si="108"/>
        <v>Junio</v>
      </c>
      <c r="I850" s="90" t="str">
        <f t="shared" si="109"/>
        <v>2024-1</v>
      </c>
      <c r="J850" s="5">
        <v>20</v>
      </c>
      <c r="K850" s="5">
        <v>51.44</v>
      </c>
      <c r="L850" s="15">
        <v>1</v>
      </c>
      <c r="M850" s="15">
        <v>1</v>
      </c>
      <c r="N850" s="5"/>
      <c r="O850" s="5"/>
      <c r="P850" s="5">
        <v>0</v>
      </c>
      <c r="Q850" s="5">
        <v>0</v>
      </c>
      <c r="R850" s="5" t="str">
        <f t="shared" si="110"/>
        <v>233-2024-12-31</v>
      </c>
    </row>
    <row r="851" spans="1:18" hidden="1" x14ac:dyDescent="0.3">
      <c r="A851" s="25">
        <v>233</v>
      </c>
      <c r="B851" s="5" t="s">
        <v>164</v>
      </c>
      <c r="C851" s="5" t="s">
        <v>90</v>
      </c>
      <c r="D851" s="5" t="s">
        <v>52</v>
      </c>
      <c r="E851" s="5" t="s">
        <v>22</v>
      </c>
      <c r="F851" s="6">
        <v>45657</v>
      </c>
      <c r="G851" s="55">
        <f t="shared" si="107"/>
        <v>2024</v>
      </c>
      <c r="H851" s="55" t="str">
        <f t="shared" si="108"/>
        <v>Diciembre</v>
      </c>
      <c r="I851" s="90" t="str">
        <f t="shared" si="109"/>
        <v>2024-2</v>
      </c>
      <c r="J851" s="5">
        <v>20</v>
      </c>
      <c r="K851" s="10">
        <v>31.82</v>
      </c>
      <c r="L851" s="15">
        <f>IFERROR(IF((K852/J852)&gt;1.3,1.3,K852/J852),"")</f>
        <v>0.92306250000000001</v>
      </c>
      <c r="M851" s="15">
        <f>IFERROR(IF((K852/J852)&gt;K852/J852,1.3,K852/J852),"")</f>
        <v>0.92306250000000001</v>
      </c>
      <c r="N851" s="5"/>
      <c r="O851" s="5"/>
      <c r="P851" s="16">
        <v>0</v>
      </c>
      <c r="Q851" s="16">
        <v>0</v>
      </c>
      <c r="R851" s="5" t="str">
        <f t="shared" si="110"/>
        <v>234-2023-03-31</v>
      </c>
    </row>
    <row r="852" spans="1:18" hidden="1" x14ac:dyDescent="0.3">
      <c r="A852" s="25">
        <v>234</v>
      </c>
      <c r="B852" s="5" t="s">
        <v>165</v>
      </c>
      <c r="C852" s="5" t="s">
        <v>90</v>
      </c>
      <c r="D852" s="5" t="s">
        <v>52</v>
      </c>
      <c r="E852" s="5" t="s">
        <v>22</v>
      </c>
      <c r="F852" s="6">
        <v>45016</v>
      </c>
      <c r="G852" s="55">
        <f t="shared" si="107"/>
        <v>2023</v>
      </c>
      <c r="H852" s="55" t="str">
        <f t="shared" si="108"/>
        <v>Marzo</v>
      </c>
      <c r="I852" s="90" t="str">
        <f t="shared" si="109"/>
        <v>2023-1</v>
      </c>
      <c r="J852" s="5">
        <v>4000</v>
      </c>
      <c r="K852" s="9">
        <v>3692.25</v>
      </c>
      <c r="L852" s="8">
        <f>IF(IFERROR(K853/J853,"")&gt;130%,130%,K853/J853)</f>
        <v>1.3</v>
      </c>
      <c r="M852" s="15">
        <f>IFERROR(IF((K853/J853)&gt;K853/J853,1.3,K853/J853),"")</f>
        <v>3.6786249999999998</v>
      </c>
      <c r="N852" s="5"/>
      <c r="O852" s="11"/>
      <c r="P852" s="16">
        <v>0</v>
      </c>
      <c r="Q852" s="16">
        <v>0</v>
      </c>
      <c r="R852" s="5" t="str">
        <f t="shared" si="110"/>
        <v>234-2023-06-30</v>
      </c>
    </row>
    <row r="853" spans="1:18" hidden="1" x14ac:dyDescent="0.3">
      <c r="A853" s="25">
        <v>234</v>
      </c>
      <c r="B853" s="5" t="s">
        <v>165</v>
      </c>
      <c r="C853" s="5" t="s">
        <v>90</v>
      </c>
      <c r="D853" s="5" t="s">
        <v>52</v>
      </c>
      <c r="E853" s="5" t="s">
        <v>22</v>
      </c>
      <c r="F853" s="6">
        <v>45107</v>
      </c>
      <c r="G853" s="55">
        <f t="shared" si="107"/>
        <v>2023</v>
      </c>
      <c r="H853" s="55" t="str">
        <f t="shared" si="108"/>
        <v>Junio</v>
      </c>
      <c r="I853" s="90" t="str">
        <f t="shared" si="109"/>
        <v>2023-1</v>
      </c>
      <c r="J853" s="5">
        <v>4000</v>
      </c>
      <c r="K853" s="9">
        <v>14714.5</v>
      </c>
      <c r="L853" s="8">
        <f>IF(IFERROR(K854/J854,"")&gt;130%,130%,K854/J854)</f>
        <v>0.59987500000000005</v>
      </c>
      <c r="M853" s="15">
        <f>IFERROR(IF((K854/J854)&gt;K854/J854,1.3,K854/J854),"")</f>
        <v>0.59987500000000005</v>
      </c>
      <c r="N853" s="5"/>
      <c r="O853" s="11"/>
      <c r="P853" s="16">
        <v>0</v>
      </c>
      <c r="Q853" s="16">
        <v>0</v>
      </c>
      <c r="R853" s="5" t="str">
        <f t="shared" si="110"/>
        <v>234-2024-03-31</v>
      </c>
    </row>
    <row r="854" spans="1:18" hidden="1" x14ac:dyDescent="0.3">
      <c r="A854" s="25">
        <v>234</v>
      </c>
      <c r="B854" s="5" t="s">
        <v>165</v>
      </c>
      <c r="C854" s="5" t="s">
        <v>90</v>
      </c>
      <c r="D854" s="5" t="s">
        <v>52</v>
      </c>
      <c r="E854" s="5" t="s">
        <v>22</v>
      </c>
      <c r="F854" s="6">
        <v>45382</v>
      </c>
      <c r="G854" s="55">
        <f t="shared" si="107"/>
        <v>2024</v>
      </c>
      <c r="H854" s="55" t="str">
        <f t="shared" si="108"/>
        <v>Marzo</v>
      </c>
      <c r="I854" s="90" t="str">
        <f t="shared" si="109"/>
        <v>2024-1</v>
      </c>
      <c r="J854" s="5">
        <v>4000</v>
      </c>
      <c r="K854" s="10">
        <v>2399.5</v>
      </c>
      <c r="L854" s="15">
        <f>IFERROR(IF((K855/J855)&gt;1.3,1.3,K855/J855),"")</f>
        <v>0.51700000000000002</v>
      </c>
      <c r="M854" s="15">
        <f>IFERROR(IF((K855/J855)&gt;K855/J855,1.3,K855/J855),"")</f>
        <v>0.51700000000000002</v>
      </c>
      <c r="N854" s="5"/>
      <c r="O854" s="5"/>
      <c r="P854" s="16">
        <v>0</v>
      </c>
      <c r="Q854" s="16">
        <v>0</v>
      </c>
      <c r="R854" s="5" t="str">
        <f t="shared" si="110"/>
        <v>234-2024-06-30</v>
      </c>
    </row>
    <row r="855" spans="1:18" hidden="1" x14ac:dyDescent="0.3">
      <c r="A855" s="5">
        <v>234</v>
      </c>
      <c r="B855" s="5" t="s">
        <v>165</v>
      </c>
      <c r="C855" s="5" t="s">
        <v>90</v>
      </c>
      <c r="D855" s="5" t="s">
        <v>52</v>
      </c>
      <c r="E855" s="5" t="s">
        <v>22</v>
      </c>
      <c r="F855" s="6">
        <v>45473</v>
      </c>
      <c r="G855" s="55">
        <f t="shared" si="107"/>
        <v>2024</v>
      </c>
      <c r="H855" s="55" t="str">
        <f t="shared" si="108"/>
        <v>Junio</v>
      </c>
      <c r="I855" s="90" t="str">
        <f t="shared" si="109"/>
        <v>2024-1</v>
      </c>
      <c r="J855" s="5">
        <v>4000</v>
      </c>
      <c r="K855" s="5">
        <v>2068</v>
      </c>
      <c r="L855" s="15">
        <v>0.51700000000000002</v>
      </c>
      <c r="M855" s="15">
        <v>0.51700000000000002</v>
      </c>
      <c r="N855" s="5"/>
      <c r="O855" s="5"/>
      <c r="P855" s="5">
        <v>0</v>
      </c>
      <c r="Q855" s="5">
        <v>0</v>
      </c>
      <c r="R855" s="5" t="str">
        <f t="shared" si="110"/>
        <v>234-2024-12-31</v>
      </c>
    </row>
    <row r="856" spans="1:18" hidden="1" x14ac:dyDescent="0.3">
      <c r="A856" s="25">
        <v>234</v>
      </c>
      <c r="B856" s="5" t="s">
        <v>165</v>
      </c>
      <c r="C856" s="5" t="s">
        <v>90</v>
      </c>
      <c r="D856" s="5" t="s">
        <v>52</v>
      </c>
      <c r="E856" s="5" t="s">
        <v>22</v>
      </c>
      <c r="F856" s="6">
        <v>45657</v>
      </c>
      <c r="G856" s="55">
        <f t="shared" si="107"/>
        <v>2024</v>
      </c>
      <c r="H856" s="55" t="str">
        <f t="shared" si="108"/>
        <v>Diciembre</v>
      </c>
      <c r="I856" s="90" t="str">
        <f t="shared" si="109"/>
        <v>2024-2</v>
      </c>
      <c r="J856" s="5">
        <v>4000</v>
      </c>
      <c r="K856" s="10">
        <v>4218</v>
      </c>
      <c r="L856" s="15">
        <f>IFERROR(IF((K857/J857)&gt;1.3,1.3,K857/J857),"")</f>
        <v>0.92010000000000003</v>
      </c>
      <c r="M856" s="15">
        <f t="shared" ref="M856:M893" si="111">IFERROR(IF((K857/J857)&gt;K857/J857,1.3,K857/J857),"")</f>
        <v>0.92010000000000003</v>
      </c>
      <c r="N856" s="5"/>
      <c r="O856" s="5"/>
      <c r="P856" s="16">
        <v>0</v>
      </c>
      <c r="Q856" s="16">
        <v>0</v>
      </c>
      <c r="R856" s="5" t="str">
        <f t="shared" si="110"/>
        <v>235-2024-12-31</v>
      </c>
    </row>
    <row r="857" spans="1:18" hidden="1" x14ac:dyDescent="0.3">
      <c r="A857" s="25">
        <v>235</v>
      </c>
      <c r="B857" s="5" t="s">
        <v>166</v>
      </c>
      <c r="C857" s="5" t="s">
        <v>90</v>
      </c>
      <c r="D857" s="5" t="s">
        <v>65</v>
      </c>
      <c r="E857" s="5" t="s">
        <v>22</v>
      </c>
      <c r="F857" s="6">
        <v>45657</v>
      </c>
      <c r="G857" s="55">
        <f t="shared" si="107"/>
        <v>2024</v>
      </c>
      <c r="H857" s="55" t="str">
        <f t="shared" si="108"/>
        <v>Diciembre</v>
      </c>
      <c r="I857" s="90" t="str">
        <f t="shared" si="109"/>
        <v>2024-2</v>
      </c>
      <c r="J857" s="5">
        <v>100</v>
      </c>
      <c r="K857" s="10">
        <v>92.01</v>
      </c>
      <c r="L857" s="15" t="str">
        <f>IFERROR(IF((K858/J858)&gt;1.3,1.3,K858/J858),"")</f>
        <v/>
      </c>
      <c r="M857" s="15" t="str">
        <f t="shared" si="111"/>
        <v/>
      </c>
      <c r="N857" s="5"/>
      <c r="O857" s="5"/>
      <c r="P857" s="16">
        <v>0</v>
      </c>
      <c r="Q857" s="16">
        <v>0</v>
      </c>
      <c r="R857" s="5" t="str">
        <f t="shared" si="110"/>
        <v>236-2024-12-31</v>
      </c>
    </row>
    <row r="858" spans="1:18" hidden="1" x14ac:dyDescent="0.3">
      <c r="A858" s="25">
        <v>236</v>
      </c>
      <c r="B858" s="5" t="s">
        <v>167</v>
      </c>
      <c r="C858" s="5" t="s">
        <v>90</v>
      </c>
      <c r="D858" s="5" t="s">
        <v>65</v>
      </c>
      <c r="E858" s="5" t="s">
        <v>54</v>
      </c>
      <c r="F858" s="6">
        <v>45657</v>
      </c>
      <c r="G858" s="55">
        <f t="shared" si="107"/>
        <v>2024</v>
      </c>
      <c r="H858" s="55" t="str">
        <f t="shared" si="108"/>
        <v>Diciembre</v>
      </c>
      <c r="I858" s="90" t="str">
        <f t="shared" si="109"/>
        <v>2024-2</v>
      </c>
      <c r="J858" s="5">
        <v>0</v>
      </c>
      <c r="K858" s="10">
        <v>0</v>
      </c>
      <c r="L858" s="15">
        <f>IFERROR(IF((K859/J859)&gt;1.3,1.3,K859/J859),"")</f>
        <v>1.0493333333333332</v>
      </c>
      <c r="M858" s="15">
        <f t="shared" si="111"/>
        <v>1.0493333333333332</v>
      </c>
      <c r="N858" s="5"/>
      <c r="O858" s="5"/>
      <c r="P858" s="16">
        <v>0</v>
      </c>
      <c r="Q858" s="16">
        <v>0</v>
      </c>
      <c r="R858" s="5" t="str">
        <f t="shared" si="110"/>
        <v>238-2023-03-31</v>
      </c>
    </row>
    <row r="859" spans="1:18" hidden="1" x14ac:dyDescent="0.3">
      <c r="A859" s="25">
        <v>238</v>
      </c>
      <c r="B859" s="5" t="s">
        <v>168</v>
      </c>
      <c r="C859" s="5" t="s">
        <v>90</v>
      </c>
      <c r="D859" s="5" t="s">
        <v>52</v>
      </c>
      <c r="E859" s="5" t="s">
        <v>22</v>
      </c>
      <c r="F859" s="6">
        <v>45016</v>
      </c>
      <c r="G859" s="55">
        <f t="shared" si="107"/>
        <v>2023</v>
      </c>
      <c r="H859" s="55" t="str">
        <f t="shared" si="108"/>
        <v>Marzo</v>
      </c>
      <c r="I859" s="90" t="str">
        <f t="shared" si="109"/>
        <v>2023-1</v>
      </c>
      <c r="J859" s="5">
        <v>90</v>
      </c>
      <c r="K859" s="9">
        <v>94.44</v>
      </c>
      <c r="L859" s="8">
        <f>IFERROR(K860/J860,"")</f>
        <v>1.0287777777777778</v>
      </c>
      <c r="M859" s="15">
        <f t="shared" si="111"/>
        <v>1.0287777777777778</v>
      </c>
      <c r="N859" s="5"/>
      <c r="O859" s="5"/>
      <c r="P859" s="16">
        <v>0</v>
      </c>
      <c r="Q859" s="16">
        <v>0</v>
      </c>
      <c r="R859" s="5" t="str">
        <f t="shared" si="110"/>
        <v>238-2023-06-30</v>
      </c>
    </row>
    <row r="860" spans="1:18" hidden="1" x14ac:dyDescent="0.3">
      <c r="A860" s="25">
        <v>238</v>
      </c>
      <c r="B860" s="5" t="s">
        <v>168</v>
      </c>
      <c r="C860" s="5" t="s">
        <v>90</v>
      </c>
      <c r="D860" s="5" t="s">
        <v>52</v>
      </c>
      <c r="E860" s="5" t="s">
        <v>22</v>
      </c>
      <c r="F860" s="6">
        <v>45107</v>
      </c>
      <c r="G860" s="55">
        <f t="shared" si="107"/>
        <v>2023</v>
      </c>
      <c r="H860" s="55" t="str">
        <f t="shared" si="108"/>
        <v>Junio</v>
      </c>
      <c r="I860" s="90" t="str">
        <f t="shared" si="109"/>
        <v>2023-1</v>
      </c>
      <c r="J860" s="5">
        <v>90</v>
      </c>
      <c r="K860" s="9">
        <v>92.59</v>
      </c>
      <c r="L860" s="8">
        <f>IFERROR(K861/J861,"")</f>
        <v>0.49382716049382669</v>
      </c>
      <c r="M860" s="15">
        <f t="shared" si="111"/>
        <v>0.49382716049382669</v>
      </c>
      <c r="N860" s="5"/>
      <c r="O860" s="5"/>
      <c r="P860" s="16">
        <v>0</v>
      </c>
      <c r="Q860" s="16">
        <v>0</v>
      </c>
      <c r="R860" s="5" t="str">
        <f t="shared" si="110"/>
        <v>238-2023-09-30</v>
      </c>
    </row>
    <row r="861" spans="1:18" hidden="1" x14ac:dyDescent="0.3">
      <c r="A861" s="41">
        <v>238</v>
      </c>
      <c r="B861" s="5" t="s">
        <v>168</v>
      </c>
      <c r="C861" s="5" t="s">
        <v>90</v>
      </c>
      <c r="D861" s="5" t="s">
        <v>52</v>
      </c>
      <c r="E861" s="5" t="s">
        <v>22</v>
      </c>
      <c r="F861" s="6">
        <v>45199</v>
      </c>
      <c r="G861" s="55">
        <f t="shared" si="107"/>
        <v>2023</v>
      </c>
      <c r="H861" s="55" t="str">
        <f t="shared" si="108"/>
        <v>Septiembre</v>
      </c>
      <c r="I861" s="90" t="str">
        <f t="shared" si="109"/>
        <v>2023-2</v>
      </c>
      <c r="J861" s="5">
        <v>90</v>
      </c>
      <c r="K861" s="9">
        <v>44.4444444444444</v>
      </c>
      <c r="L861" s="8">
        <f>IFERROR(K862/J862,"")</f>
        <v>0.84655555555555551</v>
      </c>
      <c r="M861" s="15">
        <f t="shared" si="111"/>
        <v>0.84655555555555551</v>
      </c>
      <c r="N861" s="5"/>
      <c r="O861" s="5"/>
      <c r="P861" s="16">
        <v>0</v>
      </c>
      <c r="Q861" s="16">
        <v>0</v>
      </c>
      <c r="R861" s="5" t="str">
        <f t="shared" si="110"/>
        <v>238-2024-03-31</v>
      </c>
    </row>
    <row r="862" spans="1:18" hidden="1" x14ac:dyDescent="0.3">
      <c r="A862" s="25">
        <v>238</v>
      </c>
      <c r="B862" s="5" t="s">
        <v>168</v>
      </c>
      <c r="C862" s="5" t="s">
        <v>90</v>
      </c>
      <c r="D862" s="5" t="s">
        <v>52</v>
      </c>
      <c r="E862" s="5" t="s">
        <v>22</v>
      </c>
      <c r="F862" s="6">
        <v>45382</v>
      </c>
      <c r="G862" s="55">
        <f t="shared" si="107"/>
        <v>2024</v>
      </c>
      <c r="H862" s="55" t="str">
        <f t="shared" si="108"/>
        <v>Marzo</v>
      </c>
      <c r="I862" s="90" t="str">
        <f t="shared" si="109"/>
        <v>2024-1</v>
      </c>
      <c r="J862" s="5">
        <v>90</v>
      </c>
      <c r="K862" s="10">
        <v>76.19</v>
      </c>
      <c r="L862" s="15">
        <f>IFERROR(IF((K863/J863)&gt;1.3,1.3,K863/J863),"")</f>
        <v>0.93566666666666665</v>
      </c>
      <c r="M862" s="15">
        <f t="shared" si="111"/>
        <v>0.93566666666666665</v>
      </c>
      <c r="N862" s="5" t="s">
        <v>169</v>
      </c>
      <c r="O862" s="5" t="s">
        <v>169</v>
      </c>
      <c r="P862" s="16">
        <v>0</v>
      </c>
      <c r="Q862" s="16">
        <v>0</v>
      </c>
      <c r="R862" s="5" t="str">
        <f t="shared" si="110"/>
        <v>238-2024-09-30</v>
      </c>
    </row>
    <row r="863" spans="1:18" hidden="1" x14ac:dyDescent="0.3">
      <c r="A863" s="25">
        <v>238</v>
      </c>
      <c r="B863" s="5" t="s">
        <v>168</v>
      </c>
      <c r="C863" s="5" t="s">
        <v>90</v>
      </c>
      <c r="D863" s="5" t="s">
        <v>52</v>
      </c>
      <c r="E863" s="5" t="s">
        <v>22</v>
      </c>
      <c r="F863" s="6">
        <v>45565</v>
      </c>
      <c r="G863" s="55">
        <f t="shared" si="107"/>
        <v>2024</v>
      </c>
      <c r="H863" s="55" t="str">
        <f t="shared" si="108"/>
        <v>Septiembre</v>
      </c>
      <c r="I863" s="90" t="str">
        <f t="shared" si="109"/>
        <v>2024-2</v>
      </c>
      <c r="J863" s="5">
        <v>90</v>
      </c>
      <c r="K863" s="10">
        <v>84.21</v>
      </c>
      <c r="L863" s="15">
        <f>IFERROR(IF((K864/J864)&gt;1.3,1.3,K864/J864),"")</f>
        <v>0.88888888888888884</v>
      </c>
      <c r="M863" s="15">
        <f t="shared" si="111"/>
        <v>0.88888888888888884</v>
      </c>
      <c r="N863" s="5" t="s">
        <v>169</v>
      </c>
      <c r="O863" s="5" t="s">
        <v>169</v>
      </c>
      <c r="P863" s="16">
        <v>0</v>
      </c>
      <c r="Q863" s="16">
        <v>0</v>
      </c>
      <c r="R863" s="5" t="str">
        <f t="shared" si="110"/>
        <v>238-2024-12-31</v>
      </c>
    </row>
    <row r="864" spans="1:18" hidden="1" x14ac:dyDescent="0.3">
      <c r="A864" s="25">
        <v>238</v>
      </c>
      <c r="B864" s="5" t="s">
        <v>168</v>
      </c>
      <c r="C864" s="5" t="s">
        <v>90</v>
      </c>
      <c r="D864" s="5" t="s">
        <v>52</v>
      </c>
      <c r="E864" s="5" t="s">
        <v>22</v>
      </c>
      <c r="F864" s="6">
        <v>45657</v>
      </c>
      <c r="G864" s="55">
        <f t="shared" si="107"/>
        <v>2024</v>
      </c>
      <c r="H864" s="55" t="str">
        <f t="shared" si="108"/>
        <v>Diciembre</v>
      </c>
      <c r="I864" s="90" t="str">
        <f t="shared" si="109"/>
        <v>2024-2</v>
      </c>
      <c r="J864" s="5">
        <v>90</v>
      </c>
      <c r="K864" s="10">
        <v>80</v>
      </c>
      <c r="L864" s="15" t="str">
        <f>IFERROR(IF((K865/J865)&gt;1.3,1.3,K865/J865),"")</f>
        <v/>
      </c>
      <c r="M864" s="15" t="str">
        <f t="shared" si="111"/>
        <v/>
      </c>
      <c r="N864" s="5" t="s">
        <v>169</v>
      </c>
      <c r="O864" s="5" t="s">
        <v>169</v>
      </c>
      <c r="P864" s="16">
        <v>0</v>
      </c>
      <c r="Q864" s="16">
        <v>0</v>
      </c>
      <c r="R864" s="5" t="str">
        <f t="shared" si="110"/>
        <v>239-2023-01-31</v>
      </c>
    </row>
    <row r="865" spans="1:18" hidden="1" x14ac:dyDescent="0.3">
      <c r="A865" s="25">
        <v>239</v>
      </c>
      <c r="B865" s="5" t="s">
        <v>170</v>
      </c>
      <c r="C865" s="5" t="s">
        <v>29</v>
      </c>
      <c r="D865" s="5" t="s">
        <v>21</v>
      </c>
      <c r="E865" s="5" t="s">
        <v>22</v>
      </c>
      <c r="F865" s="6">
        <v>44957</v>
      </c>
      <c r="G865" s="55">
        <f t="shared" si="107"/>
        <v>2023</v>
      </c>
      <c r="H865" s="55" t="str">
        <f t="shared" si="108"/>
        <v>Enero</v>
      </c>
      <c r="I865" s="90" t="str">
        <f t="shared" si="109"/>
        <v>2023-1</v>
      </c>
      <c r="J865" s="5"/>
      <c r="K865" s="9">
        <v>12</v>
      </c>
      <c r="L865" s="8" t="str">
        <f t="shared" ref="L865:L892" si="112">IFERROR(K866/J866,"")</f>
        <v/>
      </c>
      <c r="M865" s="15" t="str">
        <f t="shared" si="111"/>
        <v/>
      </c>
      <c r="N865" s="5" t="s">
        <v>171</v>
      </c>
      <c r="O865" s="11" t="s">
        <v>48</v>
      </c>
      <c r="P865" s="16">
        <v>0</v>
      </c>
      <c r="Q865" s="16">
        <v>0</v>
      </c>
      <c r="R865" s="5" t="str">
        <f t="shared" si="110"/>
        <v>239-2023-02-28</v>
      </c>
    </row>
    <row r="866" spans="1:18" hidden="1" x14ac:dyDescent="0.3">
      <c r="A866" s="25">
        <v>239</v>
      </c>
      <c r="B866" s="5" t="s">
        <v>170</v>
      </c>
      <c r="C866" s="5" t="s">
        <v>29</v>
      </c>
      <c r="D866" s="5" t="s">
        <v>21</v>
      </c>
      <c r="E866" s="5" t="s">
        <v>22</v>
      </c>
      <c r="F866" s="17">
        <v>44985</v>
      </c>
      <c r="G866" s="55">
        <f t="shared" si="107"/>
        <v>2023</v>
      </c>
      <c r="H866" s="55" t="str">
        <f t="shared" si="108"/>
        <v>Febrero</v>
      </c>
      <c r="I866" s="90" t="str">
        <f t="shared" si="109"/>
        <v>2023-1</v>
      </c>
      <c r="J866" s="5"/>
      <c r="K866" s="9">
        <v>18</v>
      </c>
      <c r="L866" s="8" t="str">
        <f t="shared" si="112"/>
        <v/>
      </c>
      <c r="M866" s="15" t="str">
        <f t="shared" si="111"/>
        <v/>
      </c>
      <c r="N866" s="5" t="s">
        <v>171</v>
      </c>
      <c r="O866" s="11" t="s">
        <v>48</v>
      </c>
      <c r="P866" s="16">
        <v>0</v>
      </c>
      <c r="Q866" s="16">
        <v>0</v>
      </c>
      <c r="R866" s="5" t="str">
        <f t="shared" si="110"/>
        <v>239-2023-03-31</v>
      </c>
    </row>
    <row r="867" spans="1:18" hidden="1" x14ac:dyDescent="0.3">
      <c r="A867" s="25">
        <v>239</v>
      </c>
      <c r="B867" s="5" t="s">
        <v>170</v>
      </c>
      <c r="C867" s="5" t="s">
        <v>29</v>
      </c>
      <c r="D867" s="5" t="s">
        <v>21</v>
      </c>
      <c r="E867" s="5" t="s">
        <v>22</v>
      </c>
      <c r="F867" s="6">
        <v>45016</v>
      </c>
      <c r="G867" s="55">
        <f t="shared" si="107"/>
        <v>2023</v>
      </c>
      <c r="H867" s="55" t="str">
        <f t="shared" si="108"/>
        <v>Marzo</v>
      </c>
      <c r="I867" s="90" t="str">
        <f t="shared" si="109"/>
        <v>2023-1</v>
      </c>
      <c r="J867" s="5"/>
      <c r="K867" s="9">
        <v>18</v>
      </c>
      <c r="L867" s="8" t="str">
        <f t="shared" si="112"/>
        <v/>
      </c>
      <c r="M867" s="15" t="str">
        <f t="shared" si="111"/>
        <v/>
      </c>
      <c r="N867" s="5" t="s">
        <v>171</v>
      </c>
      <c r="O867" s="11" t="s">
        <v>48</v>
      </c>
      <c r="P867" s="16">
        <v>0</v>
      </c>
      <c r="Q867" s="16">
        <v>0</v>
      </c>
      <c r="R867" s="5" t="str">
        <f t="shared" si="110"/>
        <v>239-2023-04-30</v>
      </c>
    </row>
    <row r="868" spans="1:18" hidden="1" x14ac:dyDescent="0.3">
      <c r="A868" s="25">
        <v>239</v>
      </c>
      <c r="B868" s="5" t="s">
        <v>170</v>
      </c>
      <c r="C868" s="5" t="s">
        <v>29</v>
      </c>
      <c r="D868" s="5" t="s">
        <v>21</v>
      </c>
      <c r="E868" s="5" t="s">
        <v>22</v>
      </c>
      <c r="F868" s="6">
        <v>45046</v>
      </c>
      <c r="G868" s="55">
        <f t="shared" si="107"/>
        <v>2023</v>
      </c>
      <c r="H868" s="55" t="str">
        <f t="shared" si="108"/>
        <v>Abril</v>
      </c>
      <c r="I868" s="90" t="str">
        <f t="shared" si="109"/>
        <v>2023-1</v>
      </c>
      <c r="J868" s="5"/>
      <c r="K868" s="9">
        <v>18</v>
      </c>
      <c r="L868" s="8" t="str">
        <f t="shared" si="112"/>
        <v/>
      </c>
      <c r="M868" s="15" t="str">
        <f t="shared" si="111"/>
        <v/>
      </c>
      <c r="N868" s="5" t="s">
        <v>171</v>
      </c>
      <c r="O868" s="11" t="s">
        <v>48</v>
      </c>
      <c r="P868" s="16">
        <v>0</v>
      </c>
      <c r="Q868" s="16">
        <v>0</v>
      </c>
      <c r="R868" s="5" t="str">
        <f t="shared" si="110"/>
        <v>239-2023-05-31</v>
      </c>
    </row>
    <row r="869" spans="1:18" hidden="1" x14ac:dyDescent="0.3">
      <c r="A869" s="25">
        <v>239</v>
      </c>
      <c r="B869" s="5" t="s">
        <v>170</v>
      </c>
      <c r="C869" s="5" t="s">
        <v>29</v>
      </c>
      <c r="D869" s="5" t="s">
        <v>21</v>
      </c>
      <c r="E869" s="5" t="s">
        <v>22</v>
      </c>
      <c r="F869" s="6">
        <v>45077</v>
      </c>
      <c r="G869" s="55">
        <f t="shared" si="107"/>
        <v>2023</v>
      </c>
      <c r="H869" s="55" t="str">
        <f t="shared" si="108"/>
        <v>Mayo</v>
      </c>
      <c r="I869" s="90" t="str">
        <f t="shared" si="109"/>
        <v>2023-1</v>
      </c>
      <c r="J869" s="5"/>
      <c r="K869" s="9">
        <v>19</v>
      </c>
      <c r="L869" s="8" t="str">
        <f t="shared" si="112"/>
        <v/>
      </c>
      <c r="M869" s="15" t="str">
        <f t="shared" si="111"/>
        <v/>
      </c>
      <c r="N869" s="5" t="s">
        <v>171</v>
      </c>
      <c r="O869" s="11" t="s">
        <v>48</v>
      </c>
      <c r="P869" s="16">
        <v>0</v>
      </c>
      <c r="Q869" s="16">
        <v>0</v>
      </c>
      <c r="R869" s="5" t="str">
        <f t="shared" si="110"/>
        <v>239-2023-06-30</v>
      </c>
    </row>
    <row r="870" spans="1:18" hidden="1" x14ac:dyDescent="0.3">
      <c r="A870" s="25">
        <v>239</v>
      </c>
      <c r="B870" s="5" t="s">
        <v>170</v>
      </c>
      <c r="C870" s="5" t="s">
        <v>29</v>
      </c>
      <c r="D870" s="5" t="s">
        <v>21</v>
      </c>
      <c r="E870" s="5" t="s">
        <v>22</v>
      </c>
      <c r="F870" s="6">
        <v>45107</v>
      </c>
      <c r="G870" s="55">
        <f t="shared" si="107"/>
        <v>2023</v>
      </c>
      <c r="H870" s="55" t="str">
        <f t="shared" si="108"/>
        <v>Junio</v>
      </c>
      <c r="I870" s="90" t="str">
        <f t="shared" si="109"/>
        <v>2023-1</v>
      </c>
      <c r="J870" s="5"/>
      <c r="K870" s="9">
        <v>19</v>
      </c>
      <c r="L870" s="8" t="str">
        <f t="shared" si="112"/>
        <v/>
      </c>
      <c r="M870" s="15" t="str">
        <f t="shared" si="111"/>
        <v/>
      </c>
      <c r="N870" s="5" t="s">
        <v>171</v>
      </c>
      <c r="O870" s="11" t="s">
        <v>48</v>
      </c>
      <c r="P870" s="16">
        <v>0</v>
      </c>
      <c r="Q870" s="16">
        <v>0</v>
      </c>
      <c r="R870" s="5" t="str">
        <f t="shared" si="110"/>
        <v>239-2023-07-31</v>
      </c>
    </row>
    <row r="871" spans="1:18" hidden="1" x14ac:dyDescent="0.3">
      <c r="A871" s="25">
        <v>239</v>
      </c>
      <c r="B871" s="5" t="s">
        <v>170</v>
      </c>
      <c r="C871" s="5" t="s">
        <v>29</v>
      </c>
      <c r="D871" s="5" t="s">
        <v>21</v>
      </c>
      <c r="E871" s="5" t="s">
        <v>22</v>
      </c>
      <c r="F871" s="6">
        <v>45138</v>
      </c>
      <c r="G871" s="55">
        <f t="shared" si="107"/>
        <v>2023</v>
      </c>
      <c r="H871" s="55" t="str">
        <f t="shared" si="108"/>
        <v>Julio</v>
      </c>
      <c r="I871" s="90" t="str">
        <f t="shared" si="109"/>
        <v>2023-2</v>
      </c>
      <c r="J871" s="5"/>
      <c r="K871" s="9">
        <v>18</v>
      </c>
      <c r="L871" s="8" t="str">
        <f t="shared" si="112"/>
        <v/>
      </c>
      <c r="M871" s="15" t="str">
        <f t="shared" si="111"/>
        <v/>
      </c>
      <c r="N871" s="5" t="s">
        <v>171</v>
      </c>
      <c r="O871" s="11" t="s">
        <v>48</v>
      </c>
      <c r="P871" s="16">
        <v>0</v>
      </c>
      <c r="Q871" s="16">
        <v>0</v>
      </c>
      <c r="R871" s="5" t="str">
        <f t="shared" si="110"/>
        <v>239-2023-08-31</v>
      </c>
    </row>
    <row r="872" spans="1:18" hidden="1" x14ac:dyDescent="0.3">
      <c r="A872" s="25">
        <v>239</v>
      </c>
      <c r="B872" s="5" t="s">
        <v>170</v>
      </c>
      <c r="C872" s="5" t="s">
        <v>29</v>
      </c>
      <c r="D872" s="5" t="s">
        <v>21</v>
      </c>
      <c r="E872" s="5" t="s">
        <v>22</v>
      </c>
      <c r="F872" s="6">
        <v>45169</v>
      </c>
      <c r="G872" s="55">
        <f t="shared" si="107"/>
        <v>2023</v>
      </c>
      <c r="H872" s="55" t="str">
        <f t="shared" si="108"/>
        <v>Agosto</v>
      </c>
      <c r="I872" s="90" t="str">
        <f t="shared" si="109"/>
        <v>2023-2</v>
      </c>
      <c r="J872" s="5"/>
      <c r="K872" s="9">
        <v>27</v>
      </c>
      <c r="L872" s="8" t="str">
        <f t="shared" si="112"/>
        <v/>
      </c>
      <c r="M872" s="15" t="str">
        <f t="shared" si="111"/>
        <v/>
      </c>
      <c r="N872" s="5" t="s">
        <v>171</v>
      </c>
      <c r="O872" s="11" t="s">
        <v>48</v>
      </c>
      <c r="P872" s="16">
        <v>0</v>
      </c>
      <c r="Q872" s="16">
        <v>0</v>
      </c>
      <c r="R872" s="5" t="str">
        <f t="shared" si="110"/>
        <v>239-2023-09-30</v>
      </c>
    </row>
    <row r="873" spans="1:18" hidden="1" x14ac:dyDescent="0.3">
      <c r="A873" s="25">
        <v>239</v>
      </c>
      <c r="B873" s="5" t="s">
        <v>170</v>
      </c>
      <c r="C873" s="5" t="s">
        <v>29</v>
      </c>
      <c r="D873" s="5" t="s">
        <v>21</v>
      </c>
      <c r="E873" s="5" t="s">
        <v>22</v>
      </c>
      <c r="F873" s="6">
        <v>45199</v>
      </c>
      <c r="G873" s="55">
        <f t="shared" si="107"/>
        <v>2023</v>
      </c>
      <c r="H873" s="55" t="str">
        <f t="shared" si="108"/>
        <v>Septiembre</v>
      </c>
      <c r="I873" s="90" t="str">
        <f t="shared" si="109"/>
        <v>2023-2</v>
      </c>
      <c r="J873" s="5"/>
      <c r="K873" s="9">
        <v>27</v>
      </c>
      <c r="L873" s="8" t="str">
        <f t="shared" si="112"/>
        <v/>
      </c>
      <c r="M873" s="15" t="str">
        <f t="shared" si="111"/>
        <v/>
      </c>
      <c r="N873" s="5" t="s">
        <v>171</v>
      </c>
      <c r="O873" s="11" t="s">
        <v>48</v>
      </c>
      <c r="P873" s="16">
        <v>0</v>
      </c>
      <c r="Q873" s="16">
        <v>0</v>
      </c>
      <c r="R873" s="5" t="str">
        <f t="shared" si="110"/>
        <v>239-2023-10-31</v>
      </c>
    </row>
    <row r="874" spans="1:18" hidden="1" x14ac:dyDescent="0.3">
      <c r="A874" s="37">
        <v>239</v>
      </c>
      <c r="B874" s="5" t="s">
        <v>170</v>
      </c>
      <c r="C874" s="5" t="s">
        <v>29</v>
      </c>
      <c r="D874" s="5" t="s">
        <v>21</v>
      </c>
      <c r="E874" s="5" t="s">
        <v>22</v>
      </c>
      <c r="F874" s="6">
        <v>45230</v>
      </c>
      <c r="G874" s="55">
        <f t="shared" si="107"/>
        <v>2023</v>
      </c>
      <c r="H874" s="55" t="str">
        <f t="shared" si="108"/>
        <v>Octubre</v>
      </c>
      <c r="I874" s="90" t="str">
        <f t="shared" si="109"/>
        <v>2023-2</v>
      </c>
      <c r="J874" s="5"/>
      <c r="K874" s="9">
        <v>27</v>
      </c>
      <c r="L874" s="8" t="str">
        <f t="shared" si="112"/>
        <v/>
      </c>
      <c r="M874" s="15" t="str">
        <f t="shared" si="111"/>
        <v/>
      </c>
      <c r="N874" s="5" t="s">
        <v>171</v>
      </c>
      <c r="O874" s="11" t="s">
        <v>48</v>
      </c>
      <c r="P874" s="16">
        <v>0</v>
      </c>
      <c r="Q874" s="16">
        <v>0</v>
      </c>
      <c r="R874" s="5" t="str">
        <f t="shared" si="110"/>
        <v>239-2023-11-30</v>
      </c>
    </row>
    <row r="875" spans="1:18" hidden="1" x14ac:dyDescent="0.3">
      <c r="A875" s="37">
        <v>239</v>
      </c>
      <c r="B875" s="5" t="s">
        <v>170</v>
      </c>
      <c r="C875" s="5" t="s">
        <v>29</v>
      </c>
      <c r="D875" s="5" t="s">
        <v>21</v>
      </c>
      <c r="E875" s="5" t="s">
        <v>22</v>
      </c>
      <c r="F875" s="6">
        <v>45260</v>
      </c>
      <c r="G875" s="55">
        <f t="shared" si="107"/>
        <v>2023</v>
      </c>
      <c r="H875" s="55" t="str">
        <f t="shared" si="108"/>
        <v>Noviembre</v>
      </c>
      <c r="I875" s="90" t="str">
        <f t="shared" si="109"/>
        <v>2023-2</v>
      </c>
      <c r="J875" s="5"/>
      <c r="K875" s="9">
        <v>27</v>
      </c>
      <c r="L875" s="8" t="str">
        <f t="shared" si="112"/>
        <v/>
      </c>
      <c r="M875" s="15" t="str">
        <f t="shared" si="111"/>
        <v/>
      </c>
      <c r="N875" s="5" t="s">
        <v>171</v>
      </c>
      <c r="O875" s="11" t="s">
        <v>48</v>
      </c>
      <c r="P875" s="16">
        <v>0</v>
      </c>
      <c r="Q875" s="16">
        <v>0</v>
      </c>
      <c r="R875" s="5" t="str">
        <f t="shared" si="110"/>
        <v>239-2023-12-31</v>
      </c>
    </row>
    <row r="876" spans="1:18" hidden="1" x14ac:dyDescent="0.3">
      <c r="A876" s="37">
        <v>239</v>
      </c>
      <c r="B876" s="5" t="s">
        <v>170</v>
      </c>
      <c r="C876" s="5" t="s">
        <v>29</v>
      </c>
      <c r="D876" s="5" t="s">
        <v>21</v>
      </c>
      <c r="E876" s="5" t="s">
        <v>22</v>
      </c>
      <c r="F876" s="6">
        <v>45291</v>
      </c>
      <c r="G876" s="55">
        <f t="shared" si="107"/>
        <v>2023</v>
      </c>
      <c r="H876" s="55" t="str">
        <f t="shared" si="108"/>
        <v>Diciembre</v>
      </c>
      <c r="I876" s="90" t="str">
        <f t="shared" si="109"/>
        <v>2023-2</v>
      </c>
      <c r="J876" s="5"/>
      <c r="K876" s="9">
        <v>27</v>
      </c>
      <c r="L876" s="8" t="str">
        <f t="shared" si="112"/>
        <v/>
      </c>
      <c r="M876" s="15" t="str">
        <f t="shared" si="111"/>
        <v/>
      </c>
      <c r="N876" s="5" t="s">
        <v>171</v>
      </c>
      <c r="O876" s="11" t="s">
        <v>48</v>
      </c>
      <c r="P876" s="16">
        <v>0</v>
      </c>
      <c r="Q876" s="16">
        <v>0</v>
      </c>
      <c r="R876" s="5" t="str">
        <f t="shared" si="110"/>
        <v>239-2024-01-31</v>
      </c>
    </row>
    <row r="877" spans="1:18" hidden="1" x14ac:dyDescent="0.3">
      <c r="A877" s="25">
        <v>239</v>
      </c>
      <c r="B877" s="5" t="s">
        <v>170</v>
      </c>
      <c r="C877" s="5" t="s">
        <v>29</v>
      </c>
      <c r="D877" s="5" t="s">
        <v>21</v>
      </c>
      <c r="E877" s="5" t="s">
        <v>22</v>
      </c>
      <c r="F877" s="6">
        <v>45322</v>
      </c>
      <c r="G877" s="55">
        <f t="shared" si="107"/>
        <v>2024</v>
      </c>
      <c r="H877" s="55" t="str">
        <f t="shared" si="108"/>
        <v>Enero</v>
      </c>
      <c r="I877" s="90" t="str">
        <f t="shared" si="109"/>
        <v>2024-1</v>
      </c>
      <c r="J877" s="5"/>
      <c r="K877" s="9">
        <v>29</v>
      </c>
      <c r="L877" s="8" t="str">
        <f t="shared" si="112"/>
        <v/>
      </c>
      <c r="M877" s="15" t="str">
        <f t="shared" si="111"/>
        <v/>
      </c>
      <c r="N877" s="5" t="s">
        <v>171</v>
      </c>
      <c r="O877" s="11" t="s">
        <v>48</v>
      </c>
      <c r="P877" s="16">
        <v>0</v>
      </c>
      <c r="Q877" s="16">
        <v>0</v>
      </c>
      <c r="R877" s="5" t="str">
        <f t="shared" si="110"/>
        <v>239-2024-02-29</v>
      </c>
    </row>
    <row r="878" spans="1:18" hidden="1" x14ac:dyDescent="0.3">
      <c r="A878" s="25">
        <v>239</v>
      </c>
      <c r="B878" s="5" t="s">
        <v>170</v>
      </c>
      <c r="C878" s="5" t="s">
        <v>29</v>
      </c>
      <c r="D878" s="5" t="s">
        <v>21</v>
      </c>
      <c r="E878" s="5" t="s">
        <v>22</v>
      </c>
      <c r="F878" s="6">
        <v>45351</v>
      </c>
      <c r="G878" s="55">
        <f t="shared" si="107"/>
        <v>2024</v>
      </c>
      <c r="H878" s="55" t="str">
        <f t="shared" si="108"/>
        <v>Febrero</v>
      </c>
      <c r="I878" s="90" t="str">
        <f t="shared" si="109"/>
        <v>2024-1</v>
      </c>
      <c r="J878" s="5"/>
      <c r="K878" s="10">
        <v>29</v>
      </c>
      <c r="L878" s="8" t="str">
        <f t="shared" si="112"/>
        <v/>
      </c>
      <c r="M878" s="15" t="str">
        <f t="shared" si="111"/>
        <v/>
      </c>
      <c r="N878" s="5" t="s">
        <v>171</v>
      </c>
      <c r="O878" s="11" t="s">
        <v>48</v>
      </c>
      <c r="P878" s="16">
        <v>0</v>
      </c>
      <c r="Q878" s="16">
        <v>0</v>
      </c>
      <c r="R878" s="5" t="str">
        <f t="shared" si="110"/>
        <v>239-2024-03-31</v>
      </c>
    </row>
    <row r="879" spans="1:18" hidden="1" x14ac:dyDescent="0.3">
      <c r="A879" s="25">
        <v>239</v>
      </c>
      <c r="B879" s="5" t="s">
        <v>170</v>
      </c>
      <c r="C879" s="5" t="s">
        <v>29</v>
      </c>
      <c r="D879" s="5" t="s">
        <v>21</v>
      </c>
      <c r="E879" s="5" t="s">
        <v>22</v>
      </c>
      <c r="F879" s="6">
        <v>45382</v>
      </c>
      <c r="G879" s="55">
        <f t="shared" si="107"/>
        <v>2024</v>
      </c>
      <c r="H879" s="55" t="str">
        <f t="shared" si="108"/>
        <v>Marzo</v>
      </c>
      <c r="I879" s="90" t="str">
        <f t="shared" si="109"/>
        <v>2024-1</v>
      </c>
      <c r="J879" s="5"/>
      <c r="K879" s="9">
        <v>31</v>
      </c>
      <c r="L879" s="8" t="str">
        <f t="shared" si="112"/>
        <v/>
      </c>
      <c r="M879" s="15" t="str">
        <f t="shared" si="111"/>
        <v/>
      </c>
      <c r="N879" s="5" t="s">
        <v>171</v>
      </c>
      <c r="O879" s="11" t="s">
        <v>48</v>
      </c>
      <c r="P879" s="16">
        <v>0</v>
      </c>
      <c r="Q879" s="16">
        <v>0</v>
      </c>
      <c r="R879" s="5" t="str">
        <f t="shared" si="110"/>
        <v>239-2024-04-30</v>
      </c>
    </row>
    <row r="880" spans="1:18" hidden="1" x14ac:dyDescent="0.3">
      <c r="A880" s="25">
        <v>239</v>
      </c>
      <c r="B880" s="5" t="s">
        <v>170</v>
      </c>
      <c r="C880" s="5" t="s">
        <v>29</v>
      </c>
      <c r="D880" s="5" t="s">
        <v>21</v>
      </c>
      <c r="E880" s="5" t="s">
        <v>22</v>
      </c>
      <c r="F880" s="6">
        <v>45412</v>
      </c>
      <c r="G880" s="55">
        <f t="shared" si="107"/>
        <v>2024</v>
      </c>
      <c r="H880" s="55" t="str">
        <f t="shared" si="108"/>
        <v>Abril</v>
      </c>
      <c r="I880" s="90" t="str">
        <f t="shared" si="109"/>
        <v>2024-1</v>
      </c>
      <c r="J880" s="5"/>
      <c r="K880" s="9">
        <v>28</v>
      </c>
      <c r="L880" s="8" t="str">
        <f t="shared" si="112"/>
        <v/>
      </c>
      <c r="M880" s="15" t="str">
        <f t="shared" si="111"/>
        <v/>
      </c>
      <c r="N880" s="5" t="s">
        <v>171</v>
      </c>
      <c r="O880" s="11" t="s">
        <v>48</v>
      </c>
      <c r="P880" s="16">
        <v>0</v>
      </c>
      <c r="Q880" s="16">
        <v>0</v>
      </c>
      <c r="R880" s="5" t="str">
        <f t="shared" si="110"/>
        <v>239-2024-05-31</v>
      </c>
    </row>
    <row r="881" spans="1:18" hidden="1" x14ac:dyDescent="0.3">
      <c r="A881" s="25">
        <v>239</v>
      </c>
      <c r="B881" s="5" t="s">
        <v>170</v>
      </c>
      <c r="C881" s="5" t="s">
        <v>29</v>
      </c>
      <c r="D881" s="5" t="s">
        <v>21</v>
      </c>
      <c r="E881" s="5" t="s">
        <v>22</v>
      </c>
      <c r="F881" s="6">
        <v>45443</v>
      </c>
      <c r="G881" s="55">
        <f t="shared" si="107"/>
        <v>2024</v>
      </c>
      <c r="H881" s="55" t="str">
        <f t="shared" si="108"/>
        <v>Mayo</v>
      </c>
      <c r="I881" s="90" t="str">
        <f t="shared" si="109"/>
        <v>2024-1</v>
      </c>
      <c r="J881" s="5"/>
      <c r="K881" s="9">
        <v>29</v>
      </c>
      <c r="L881" s="8" t="str">
        <f t="shared" si="112"/>
        <v/>
      </c>
      <c r="M881" s="15" t="str">
        <f t="shared" si="111"/>
        <v/>
      </c>
      <c r="N881" s="5" t="s">
        <v>171</v>
      </c>
      <c r="O881" s="11" t="s">
        <v>48</v>
      </c>
      <c r="P881" s="16">
        <v>0</v>
      </c>
      <c r="Q881" s="16">
        <v>0</v>
      </c>
      <c r="R881" s="5" t="str">
        <f t="shared" si="110"/>
        <v>239-2024-06-30</v>
      </c>
    </row>
    <row r="882" spans="1:18" hidden="1" x14ac:dyDescent="0.3">
      <c r="A882" s="25">
        <v>239</v>
      </c>
      <c r="B882" s="5" t="s">
        <v>170</v>
      </c>
      <c r="C882" s="5" t="s">
        <v>29</v>
      </c>
      <c r="D882" s="5" t="s">
        <v>21</v>
      </c>
      <c r="E882" s="5" t="s">
        <v>22</v>
      </c>
      <c r="F882" s="6">
        <v>45473</v>
      </c>
      <c r="G882" s="55">
        <f t="shared" si="107"/>
        <v>2024</v>
      </c>
      <c r="H882" s="55" t="str">
        <f t="shared" si="108"/>
        <v>Junio</v>
      </c>
      <c r="I882" s="90" t="str">
        <f t="shared" si="109"/>
        <v>2024-1</v>
      </c>
      <c r="J882" s="5"/>
      <c r="K882" s="9">
        <v>29</v>
      </c>
      <c r="L882" s="8" t="str">
        <f t="shared" si="112"/>
        <v/>
      </c>
      <c r="M882" s="15" t="str">
        <f t="shared" si="111"/>
        <v/>
      </c>
      <c r="N882" s="5" t="s">
        <v>171</v>
      </c>
      <c r="O882" s="11" t="s">
        <v>48</v>
      </c>
      <c r="P882" s="16">
        <v>0</v>
      </c>
      <c r="Q882" s="16">
        <v>0</v>
      </c>
      <c r="R882" s="5" t="str">
        <f t="shared" si="110"/>
        <v>239-2024-07-31</v>
      </c>
    </row>
    <row r="883" spans="1:18" hidden="1" x14ac:dyDescent="0.3">
      <c r="A883" s="25">
        <v>239</v>
      </c>
      <c r="B883" s="5" t="s">
        <v>170</v>
      </c>
      <c r="C883" s="5" t="s">
        <v>29</v>
      </c>
      <c r="D883" s="5" t="s">
        <v>21</v>
      </c>
      <c r="E883" s="5" t="s">
        <v>22</v>
      </c>
      <c r="F883" s="6">
        <v>45504</v>
      </c>
      <c r="G883" s="55">
        <f t="shared" si="107"/>
        <v>2024</v>
      </c>
      <c r="H883" s="55" t="str">
        <f t="shared" si="108"/>
        <v>Julio</v>
      </c>
      <c r="I883" s="90" t="str">
        <f t="shared" si="109"/>
        <v>2024-2</v>
      </c>
      <c r="J883" s="5"/>
      <c r="K883" s="9">
        <v>30</v>
      </c>
      <c r="L883" s="8" t="str">
        <f t="shared" si="112"/>
        <v/>
      </c>
      <c r="M883" s="15" t="str">
        <f t="shared" si="111"/>
        <v/>
      </c>
      <c r="N883" s="5" t="s">
        <v>171</v>
      </c>
      <c r="O883" s="11" t="s">
        <v>48</v>
      </c>
      <c r="P883" s="16">
        <v>0</v>
      </c>
      <c r="Q883" s="16">
        <v>0</v>
      </c>
      <c r="R883" s="5" t="str">
        <f t="shared" si="110"/>
        <v>239-2024-08-31</v>
      </c>
    </row>
    <row r="884" spans="1:18" hidden="1" x14ac:dyDescent="0.3">
      <c r="A884" s="25">
        <v>239</v>
      </c>
      <c r="B884" s="5" t="s">
        <v>170</v>
      </c>
      <c r="C884" s="5" t="s">
        <v>29</v>
      </c>
      <c r="D884" s="5" t="s">
        <v>21</v>
      </c>
      <c r="E884" s="5" t="s">
        <v>22</v>
      </c>
      <c r="F884" s="6">
        <v>45535</v>
      </c>
      <c r="G884" s="55">
        <f t="shared" si="107"/>
        <v>2024</v>
      </c>
      <c r="H884" s="55" t="str">
        <f t="shared" si="108"/>
        <v>Agosto</v>
      </c>
      <c r="I884" s="90" t="str">
        <f t="shared" si="109"/>
        <v>2024-2</v>
      </c>
      <c r="J884" s="5"/>
      <c r="K884" s="9">
        <v>30</v>
      </c>
      <c r="L884" s="8" t="str">
        <f t="shared" si="112"/>
        <v/>
      </c>
      <c r="M884" s="15" t="str">
        <f t="shared" si="111"/>
        <v/>
      </c>
      <c r="N884" s="5" t="s">
        <v>171</v>
      </c>
      <c r="O884" s="11" t="s">
        <v>48</v>
      </c>
      <c r="P884" s="16">
        <v>0</v>
      </c>
      <c r="Q884" s="16">
        <v>0</v>
      </c>
      <c r="R884" s="5" t="str">
        <f t="shared" si="110"/>
        <v>239-2024-09-30</v>
      </c>
    </row>
    <row r="885" spans="1:18" hidden="1" x14ac:dyDescent="0.3">
      <c r="A885" s="25">
        <v>239</v>
      </c>
      <c r="B885" s="5" t="s">
        <v>170</v>
      </c>
      <c r="C885" s="5" t="s">
        <v>29</v>
      </c>
      <c r="D885" s="5" t="s">
        <v>21</v>
      </c>
      <c r="E885" s="5" t="s">
        <v>22</v>
      </c>
      <c r="F885" s="6">
        <v>45565</v>
      </c>
      <c r="G885" s="55">
        <f t="shared" si="107"/>
        <v>2024</v>
      </c>
      <c r="H885" s="55" t="str">
        <f t="shared" si="108"/>
        <v>Septiembre</v>
      </c>
      <c r="I885" s="90" t="str">
        <f t="shared" si="109"/>
        <v>2024-2</v>
      </c>
      <c r="J885" s="5"/>
      <c r="K885" s="9">
        <v>30</v>
      </c>
      <c r="L885" s="8" t="str">
        <f t="shared" si="112"/>
        <v/>
      </c>
      <c r="M885" s="15" t="str">
        <f t="shared" si="111"/>
        <v/>
      </c>
      <c r="N885" s="5" t="s">
        <v>171</v>
      </c>
      <c r="O885" s="11" t="s">
        <v>48</v>
      </c>
      <c r="P885" s="16">
        <v>0</v>
      </c>
      <c r="Q885" s="16">
        <v>0</v>
      </c>
      <c r="R885" s="5" t="str">
        <f t="shared" si="110"/>
        <v>239-2024-10-31</v>
      </c>
    </row>
    <row r="886" spans="1:18" hidden="1" x14ac:dyDescent="0.3">
      <c r="A886" s="37">
        <v>239</v>
      </c>
      <c r="B886" s="5" t="s">
        <v>170</v>
      </c>
      <c r="C886" s="5" t="s">
        <v>29</v>
      </c>
      <c r="D886" s="5" t="s">
        <v>21</v>
      </c>
      <c r="E886" s="5" t="s">
        <v>22</v>
      </c>
      <c r="F886" s="6">
        <v>45596</v>
      </c>
      <c r="G886" s="55">
        <f t="shared" si="107"/>
        <v>2024</v>
      </c>
      <c r="H886" s="55" t="str">
        <f t="shared" si="108"/>
        <v>Octubre</v>
      </c>
      <c r="I886" s="90" t="str">
        <f t="shared" si="109"/>
        <v>2024-2</v>
      </c>
      <c r="J886" s="5"/>
      <c r="K886" s="9">
        <v>29</v>
      </c>
      <c r="L886" s="8" t="str">
        <f t="shared" si="112"/>
        <v/>
      </c>
      <c r="M886" s="15" t="str">
        <f t="shared" si="111"/>
        <v/>
      </c>
      <c r="N886" s="5" t="s">
        <v>171</v>
      </c>
      <c r="O886" s="11" t="s">
        <v>48</v>
      </c>
      <c r="P886" s="16">
        <v>0</v>
      </c>
      <c r="Q886" s="16">
        <v>0</v>
      </c>
      <c r="R886" s="5" t="str">
        <f t="shared" si="110"/>
        <v>239-2024-11-30</v>
      </c>
    </row>
    <row r="887" spans="1:18" hidden="1" x14ac:dyDescent="0.3">
      <c r="A887" s="37">
        <v>239</v>
      </c>
      <c r="B887" s="5" t="s">
        <v>170</v>
      </c>
      <c r="C887" s="5" t="s">
        <v>29</v>
      </c>
      <c r="D887" s="5" t="s">
        <v>21</v>
      </c>
      <c r="E887" s="5" t="s">
        <v>22</v>
      </c>
      <c r="F887" s="6">
        <v>45626</v>
      </c>
      <c r="G887" s="55">
        <f t="shared" si="107"/>
        <v>2024</v>
      </c>
      <c r="H887" s="55" t="str">
        <f t="shared" si="108"/>
        <v>Noviembre</v>
      </c>
      <c r="I887" s="90" t="str">
        <f t="shared" si="109"/>
        <v>2024-2</v>
      </c>
      <c r="J887" s="5"/>
      <c r="K887" s="9">
        <v>32</v>
      </c>
      <c r="L887" s="8" t="str">
        <f t="shared" si="112"/>
        <v/>
      </c>
      <c r="M887" s="15" t="str">
        <f t="shared" si="111"/>
        <v/>
      </c>
      <c r="N887" s="5" t="s">
        <v>171</v>
      </c>
      <c r="O887" s="11" t="s">
        <v>48</v>
      </c>
      <c r="P887" s="16">
        <v>0</v>
      </c>
      <c r="Q887" s="16">
        <v>0</v>
      </c>
      <c r="R887" s="5" t="str">
        <f t="shared" si="110"/>
        <v>239-2024-12-31</v>
      </c>
    </row>
    <row r="888" spans="1:18" hidden="1" x14ac:dyDescent="0.3">
      <c r="A888" s="37">
        <v>239</v>
      </c>
      <c r="B888" s="5" t="s">
        <v>170</v>
      </c>
      <c r="C888" s="5" t="s">
        <v>29</v>
      </c>
      <c r="D888" s="5" t="s">
        <v>21</v>
      </c>
      <c r="E888" s="5" t="s">
        <v>22</v>
      </c>
      <c r="F888" s="6">
        <v>45657</v>
      </c>
      <c r="G888" s="55">
        <f t="shared" si="107"/>
        <v>2024</v>
      </c>
      <c r="H888" s="55" t="str">
        <f t="shared" si="108"/>
        <v>Diciembre</v>
      </c>
      <c r="I888" s="90" t="str">
        <f t="shared" si="109"/>
        <v>2024-2</v>
      </c>
      <c r="J888" s="5"/>
      <c r="K888" s="9">
        <v>32</v>
      </c>
      <c r="L888" s="8">
        <f t="shared" si="112"/>
        <v>0.4</v>
      </c>
      <c r="M888" s="15">
        <f t="shared" si="111"/>
        <v>0.4</v>
      </c>
      <c r="N888" s="5" t="s">
        <v>171</v>
      </c>
      <c r="O888" s="11" t="s">
        <v>48</v>
      </c>
      <c r="P888" s="16">
        <v>0</v>
      </c>
      <c r="Q888" s="16">
        <v>0</v>
      </c>
      <c r="R888" s="5" t="str">
        <f t="shared" si="110"/>
        <v>240-2023-03-31</v>
      </c>
    </row>
    <row r="889" spans="1:18" hidden="1" x14ac:dyDescent="0.3">
      <c r="A889" s="25">
        <v>240</v>
      </c>
      <c r="B889" s="5" t="s">
        <v>172</v>
      </c>
      <c r="C889" s="5" t="s">
        <v>29</v>
      </c>
      <c r="D889" s="5" t="s">
        <v>52</v>
      </c>
      <c r="E889" s="5" t="s">
        <v>22</v>
      </c>
      <c r="F889" s="6">
        <v>45016</v>
      </c>
      <c r="G889" s="55">
        <f t="shared" si="107"/>
        <v>2023</v>
      </c>
      <c r="H889" s="55" t="str">
        <f t="shared" si="108"/>
        <v>Marzo</v>
      </c>
      <c r="I889" s="90" t="str">
        <f t="shared" si="109"/>
        <v>2023-1</v>
      </c>
      <c r="J889" s="5">
        <v>100</v>
      </c>
      <c r="K889" s="9">
        <v>40</v>
      </c>
      <c r="L889" s="8">
        <f t="shared" si="112"/>
        <v>0.6</v>
      </c>
      <c r="M889" s="15">
        <f t="shared" si="111"/>
        <v>0.6</v>
      </c>
      <c r="N889" s="5" t="s">
        <v>23</v>
      </c>
      <c r="O889" s="5" t="s">
        <v>23</v>
      </c>
      <c r="P889" s="16">
        <v>0</v>
      </c>
      <c r="Q889" s="16">
        <v>0</v>
      </c>
      <c r="R889" s="5" t="str">
        <f t="shared" si="110"/>
        <v>240-2023-06-30</v>
      </c>
    </row>
    <row r="890" spans="1:18" hidden="1" x14ac:dyDescent="0.3">
      <c r="A890" s="25">
        <v>240</v>
      </c>
      <c r="B890" s="5" t="s">
        <v>172</v>
      </c>
      <c r="C890" s="5" t="s">
        <v>29</v>
      </c>
      <c r="D890" s="5" t="s">
        <v>52</v>
      </c>
      <c r="E890" s="5" t="s">
        <v>22</v>
      </c>
      <c r="F890" s="6">
        <v>45107</v>
      </c>
      <c r="G890" s="55">
        <f t="shared" si="107"/>
        <v>2023</v>
      </c>
      <c r="H890" s="55" t="str">
        <f t="shared" si="108"/>
        <v>Junio</v>
      </c>
      <c r="I890" s="90" t="str">
        <f t="shared" si="109"/>
        <v>2023-1</v>
      </c>
      <c r="J890" s="5">
        <v>100</v>
      </c>
      <c r="K890" s="9">
        <v>60</v>
      </c>
      <c r="L890" s="8">
        <f t="shared" si="112"/>
        <v>0.8</v>
      </c>
      <c r="M890" s="15">
        <f t="shared" si="111"/>
        <v>0.8</v>
      </c>
      <c r="N890" s="5" t="s">
        <v>23</v>
      </c>
      <c r="O890" s="5" t="s">
        <v>23</v>
      </c>
      <c r="P890" s="16">
        <v>0</v>
      </c>
      <c r="Q890" s="16">
        <v>0</v>
      </c>
      <c r="R890" s="5" t="str">
        <f t="shared" si="110"/>
        <v>240-2023-09-30</v>
      </c>
    </row>
    <row r="891" spans="1:18" hidden="1" x14ac:dyDescent="0.3">
      <c r="A891" s="41">
        <v>240</v>
      </c>
      <c r="B891" s="5" t="s">
        <v>172</v>
      </c>
      <c r="C891" s="5" t="s">
        <v>29</v>
      </c>
      <c r="D891" s="5" t="s">
        <v>52</v>
      </c>
      <c r="E891" s="5" t="s">
        <v>22</v>
      </c>
      <c r="F891" s="6">
        <v>45199</v>
      </c>
      <c r="G891" s="55">
        <f t="shared" si="107"/>
        <v>2023</v>
      </c>
      <c r="H891" s="55" t="str">
        <f t="shared" si="108"/>
        <v>Septiembre</v>
      </c>
      <c r="I891" s="90" t="str">
        <f t="shared" si="109"/>
        <v>2023-2</v>
      </c>
      <c r="J891" s="5">
        <v>100</v>
      </c>
      <c r="K891" s="9">
        <v>80</v>
      </c>
      <c r="L891" s="8">
        <f t="shared" si="112"/>
        <v>0.8</v>
      </c>
      <c r="M891" s="15">
        <f t="shared" si="111"/>
        <v>0.8</v>
      </c>
      <c r="N891" s="5" t="s">
        <v>23</v>
      </c>
      <c r="O891" s="5" t="s">
        <v>23</v>
      </c>
      <c r="P891" s="16">
        <v>0</v>
      </c>
      <c r="Q891" s="16">
        <v>0</v>
      </c>
      <c r="R891" s="5" t="str">
        <f t="shared" si="110"/>
        <v>240-2023-12-31</v>
      </c>
    </row>
    <row r="892" spans="1:18" hidden="1" x14ac:dyDescent="0.3">
      <c r="A892" s="37">
        <v>240</v>
      </c>
      <c r="B892" s="5" t="s">
        <v>172</v>
      </c>
      <c r="C892" s="5" t="s">
        <v>29</v>
      </c>
      <c r="D892" s="5" t="s">
        <v>52</v>
      </c>
      <c r="E892" s="5" t="s">
        <v>22</v>
      </c>
      <c r="F892" s="6">
        <v>45291</v>
      </c>
      <c r="G892" s="55">
        <f t="shared" si="107"/>
        <v>2023</v>
      </c>
      <c r="H892" s="55" t="str">
        <f t="shared" si="108"/>
        <v>Diciembre</v>
      </c>
      <c r="I892" s="90" t="str">
        <f t="shared" si="109"/>
        <v>2023-2</v>
      </c>
      <c r="J892" s="5">
        <v>100</v>
      </c>
      <c r="K892" s="9">
        <v>80</v>
      </c>
      <c r="L892" s="8">
        <f t="shared" si="112"/>
        <v>0.91670000000000007</v>
      </c>
      <c r="M892" s="15">
        <f t="shared" si="111"/>
        <v>0.91670000000000007</v>
      </c>
      <c r="N892" s="5" t="s">
        <v>23</v>
      </c>
      <c r="O892" s="5" t="s">
        <v>23</v>
      </c>
      <c r="P892" s="16">
        <v>0</v>
      </c>
      <c r="Q892" s="16">
        <v>0</v>
      </c>
      <c r="R892" s="5" t="str">
        <f t="shared" si="110"/>
        <v>240-2024-03-31</v>
      </c>
    </row>
    <row r="893" spans="1:18" hidden="1" x14ac:dyDescent="0.3">
      <c r="A893" s="25">
        <v>240</v>
      </c>
      <c r="B893" s="5" t="s">
        <v>172</v>
      </c>
      <c r="C893" s="5" t="s">
        <v>29</v>
      </c>
      <c r="D893" s="5" t="s">
        <v>52</v>
      </c>
      <c r="E893" s="5" t="s">
        <v>22</v>
      </c>
      <c r="F893" s="6">
        <v>45382</v>
      </c>
      <c r="G893" s="55">
        <f t="shared" si="107"/>
        <v>2024</v>
      </c>
      <c r="H893" s="55" t="str">
        <f t="shared" si="108"/>
        <v>Marzo</v>
      </c>
      <c r="I893" s="90" t="str">
        <f t="shared" si="109"/>
        <v>2024-1</v>
      </c>
      <c r="J893" s="5">
        <v>100</v>
      </c>
      <c r="K893" s="10">
        <v>91.67</v>
      </c>
      <c r="L893" s="15">
        <f>IFERROR(IF((K894/J894)&gt;1.3,1.3,K894/J894),"")</f>
        <v>1</v>
      </c>
      <c r="M893" s="15">
        <f t="shared" si="111"/>
        <v>1</v>
      </c>
      <c r="N893" s="5" t="s">
        <v>23</v>
      </c>
      <c r="O893" s="5" t="s">
        <v>23</v>
      </c>
      <c r="P893" s="16">
        <v>0</v>
      </c>
      <c r="Q893" s="16">
        <v>0</v>
      </c>
      <c r="R893" s="5" t="str">
        <f t="shared" si="110"/>
        <v>240-2024-06-30</v>
      </c>
    </row>
    <row r="894" spans="1:18" hidden="1" x14ac:dyDescent="0.3">
      <c r="A894" s="5">
        <v>240</v>
      </c>
      <c r="B894" s="5" t="s">
        <v>172</v>
      </c>
      <c r="C894" s="5" t="s">
        <v>29</v>
      </c>
      <c r="D894" s="5" t="s">
        <v>52</v>
      </c>
      <c r="E894" s="5" t="s">
        <v>22</v>
      </c>
      <c r="F894" s="6">
        <v>45473</v>
      </c>
      <c r="G894" s="55">
        <f t="shared" si="107"/>
        <v>2024</v>
      </c>
      <c r="H894" s="55" t="str">
        <f t="shared" si="108"/>
        <v>Junio</v>
      </c>
      <c r="I894" s="90" t="str">
        <f t="shared" si="109"/>
        <v>2024-1</v>
      </c>
      <c r="J894" s="5">
        <v>100</v>
      </c>
      <c r="K894" s="5">
        <v>100</v>
      </c>
      <c r="L894" s="15">
        <v>1</v>
      </c>
      <c r="M894" s="15">
        <v>1</v>
      </c>
      <c r="N894" s="5" t="s">
        <v>23</v>
      </c>
      <c r="O894" s="5" t="s">
        <v>23</v>
      </c>
      <c r="P894" s="5">
        <v>0</v>
      </c>
      <c r="Q894" s="5">
        <v>0</v>
      </c>
      <c r="R894" s="5" t="str">
        <f t="shared" si="110"/>
        <v>240-2024-09-30</v>
      </c>
    </row>
    <row r="895" spans="1:18" hidden="1" x14ac:dyDescent="0.3">
      <c r="A895" s="25">
        <v>240</v>
      </c>
      <c r="B895" s="5" t="s">
        <v>172</v>
      </c>
      <c r="C895" s="5" t="s">
        <v>29</v>
      </c>
      <c r="D895" s="5" t="s">
        <v>52</v>
      </c>
      <c r="E895" s="5" t="s">
        <v>22</v>
      </c>
      <c r="F895" s="6">
        <v>45565</v>
      </c>
      <c r="G895" s="55">
        <f t="shared" si="107"/>
        <v>2024</v>
      </c>
      <c r="H895" s="55" t="str">
        <f t="shared" si="108"/>
        <v>Septiembre</v>
      </c>
      <c r="I895" s="90" t="str">
        <f t="shared" si="109"/>
        <v>2024-2</v>
      </c>
      <c r="J895" s="5">
        <v>100</v>
      </c>
      <c r="K895" s="10">
        <v>100</v>
      </c>
      <c r="L895" s="15">
        <f>IFERROR(IF((K896/J896)&gt;1.3,1.3,K896/J896),"")</f>
        <v>1</v>
      </c>
      <c r="M895" s="15">
        <f t="shared" ref="M895:M913" si="113">IFERROR(IF((K896/J896)&gt;K896/J896,1.3,K896/J896),"")</f>
        <v>1</v>
      </c>
      <c r="N895" s="5" t="s">
        <v>23</v>
      </c>
      <c r="O895" s="5" t="s">
        <v>23</v>
      </c>
      <c r="P895" s="16">
        <v>0</v>
      </c>
      <c r="Q895" s="16">
        <v>0</v>
      </c>
      <c r="R895" s="5" t="str">
        <f t="shared" si="110"/>
        <v>240-2024-12-31</v>
      </c>
    </row>
    <row r="896" spans="1:18" hidden="1" x14ac:dyDescent="0.3">
      <c r="A896" s="25">
        <v>240</v>
      </c>
      <c r="B896" s="5" t="s">
        <v>172</v>
      </c>
      <c r="C896" s="5" t="s">
        <v>29</v>
      </c>
      <c r="D896" s="5" t="s">
        <v>52</v>
      </c>
      <c r="E896" s="5" t="s">
        <v>22</v>
      </c>
      <c r="F896" s="6">
        <v>45657</v>
      </c>
      <c r="G896" s="55">
        <f t="shared" si="107"/>
        <v>2024</v>
      </c>
      <c r="H896" s="55" t="str">
        <f t="shared" si="108"/>
        <v>Diciembre</v>
      </c>
      <c r="I896" s="90" t="str">
        <f t="shared" si="109"/>
        <v>2024-2</v>
      </c>
      <c r="J896" s="5">
        <v>100</v>
      </c>
      <c r="K896" s="10">
        <v>100</v>
      </c>
      <c r="L896" s="15">
        <f>IFERROR(IF((K897/J897)&gt;1.3,1.3,K897/J897),"")</f>
        <v>1.25</v>
      </c>
      <c r="M896" s="15">
        <f t="shared" si="113"/>
        <v>1.25</v>
      </c>
      <c r="N896" s="5" t="s">
        <v>23</v>
      </c>
      <c r="O896" s="5" t="s">
        <v>23</v>
      </c>
      <c r="P896" s="16">
        <v>0</v>
      </c>
      <c r="Q896" s="16">
        <v>0</v>
      </c>
      <c r="R896" s="5" t="str">
        <f t="shared" si="110"/>
        <v>241-2023-01-31</v>
      </c>
    </row>
    <row r="897" spans="1:18" hidden="1" x14ac:dyDescent="0.3">
      <c r="A897" s="25">
        <v>241</v>
      </c>
      <c r="B897" s="5" t="s">
        <v>173</v>
      </c>
      <c r="C897" s="5" t="s">
        <v>29</v>
      </c>
      <c r="D897" s="5" t="s">
        <v>21</v>
      </c>
      <c r="E897" s="5" t="s">
        <v>22</v>
      </c>
      <c r="F897" s="6">
        <v>44957</v>
      </c>
      <c r="G897" s="55">
        <f t="shared" si="107"/>
        <v>2023</v>
      </c>
      <c r="H897" s="55" t="str">
        <f t="shared" si="108"/>
        <v>Enero</v>
      </c>
      <c r="I897" s="90" t="str">
        <f t="shared" si="109"/>
        <v>2023-1</v>
      </c>
      <c r="J897" s="5">
        <v>80</v>
      </c>
      <c r="K897" s="9">
        <v>100</v>
      </c>
      <c r="L897" s="15">
        <f t="shared" ref="L897:L906" si="114">IFERROR(K898/J898,"")</f>
        <v>1.25</v>
      </c>
      <c r="M897" s="15">
        <f t="shared" si="113"/>
        <v>1.25</v>
      </c>
      <c r="N897" s="5" t="s">
        <v>23</v>
      </c>
      <c r="O897" s="5" t="s">
        <v>23</v>
      </c>
      <c r="P897" s="16">
        <v>0</v>
      </c>
      <c r="Q897" s="16">
        <v>0</v>
      </c>
      <c r="R897" s="5" t="str">
        <f t="shared" si="110"/>
        <v>241-2023-02-28</v>
      </c>
    </row>
    <row r="898" spans="1:18" hidden="1" x14ac:dyDescent="0.3">
      <c r="A898" s="25">
        <v>241</v>
      </c>
      <c r="B898" s="5" t="s">
        <v>173</v>
      </c>
      <c r="C898" s="5" t="s">
        <v>29</v>
      </c>
      <c r="D898" s="5" t="s">
        <v>21</v>
      </c>
      <c r="E898" s="5" t="s">
        <v>22</v>
      </c>
      <c r="F898" s="17">
        <v>44985</v>
      </c>
      <c r="G898" s="55">
        <f t="shared" si="107"/>
        <v>2023</v>
      </c>
      <c r="H898" s="55" t="str">
        <f t="shared" si="108"/>
        <v>Febrero</v>
      </c>
      <c r="I898" s="90" t="str">
        <f t="shared" si="109"/>
        <v>2023-1</v>
      </c>
      <c r="J898" s="5">
        <v>80</v>
      </c>
      <c r="K898" s="9">
        <v>100</v>
      </c>
      <c r="L898" s="15">
        <f t="shared" si="114"/>
        <v>1.25</v>
      </c>
      <c r="M898" s="15">
        <f t="shared" si="113"/>
        <v>1.25</v>
      </c>
      <c r="N898" s="5" t="s">
        <v>23</v>
      </c>
      <c r="O898" s="5" t="s">
        <v>23</v>
      </c>
      <c r="P898" s="16">
        <v>0</v>
      </c>
      <c r="Q898" s="16">
        <v>0</v>
      </c>
      <c r="R898" s="5" t="str">
        <f t="shared" si="110"/>
        <v>241-2023-03-31</v>
      </c>
    </row>
    <row r="899" spans="1:18" hidden="1" x14ac:dyDescent="0.3">
      <c r="A899" s="25">
        <v>241</v>
      </c>
      <c r="B899" s="5" t="s">
        <v>173</v>
      </c>
      <c r="C899" s="5" t="s">
        <v>29</v>
      </c>
      <c r="D899" s="5" t="s">
        <v>21</v>
      </c>
      <c r="E899" s="5" t="s">
        <v>22</v>
      </c>
      <c r="F899" s="6">
        <v>45016</v>
      </c>
      <c r="G899" s="55">
        <f t="shared" ref="G899:G962" si="115">YEAR(F899)</f>
        <v>2023</v>
      </c>
      <c r="H899" s="55" t="str">
        <f t="shared" ref="H899:H962" si="116">PROPER(TEXT(F899,"mmmm"))</f>
        <v>Marzo</v>
      </c>
      <c r="I899" s="90" t="str">
        <f t="shared" ref="I899:I962" si="117">IF(OR(H899="Enero",H899="Febrero",H899="Marzo",H899="Abril",H899="Mayo",H899="Junio"),G899&amp;"-1",IF(OR(H899="Julio",H899="Agosto",H899="Septiembre",H899="Octubre",H899="Noviembre",H899="Diciembre"),G899&amp;"-2"))</f>
        <v>2023-1</v>
      </c>
      <c r="J899" s="5">
        <v>80</v>
      </c>
      <c r="K899" s="9">
        <v>100</v>
      </c>
      <c r="L899" s="15">
        <f t="shared" si="114"/>
        <v>1.0227499999999998</v>
      </c>
      <c r="M899" s="15">
        <f t="shared" si="113"/>
        <v>1.0227499999999998</v>
      </c>
      <c r="N899" s="5" t="s">
        <v>23</v>
      </c>
      <c r="O899" s="5" t="s">
        <v>23</v>
      </c>
      <c r="P899" s="16">
        <v>0</v>
      </c>
      <c r="Q899" s="16">
        <v>0</v>
      </c>
      <c r="R899" s="5" t="str">
        <f t="shared" si="110"/>
        <v>241-2023-04-30</v>
      </c>
    </row>
    <row r="900" spans="1:18" hidden="1" x14ac:dyDescent="0.3">
      <c r="A900" s="25">
        <v>241</v>
      </c>
      <c r="B900" s="5" t="s">
        <v>173</v>
      </c>
      <c r="C900" s="5" t="s">
        <v>29</v>
      </c>
      <c r="D900" s="5" t="s">
        <v>21</v>
      </c>
      <c r="E900" s="5" t="s">
        <v>22</v>
      </c>
      <c r="F900" s="6">
        <v>45046</v>
      </c>
      <c r="G900" s="55">
        <f t="shared" si="115"/>
        <v>2023</v>
      </c>
      <c r="H900" s="55" t="str">
        <f t="shared" si="116"/>
        <v>Abril</v>
      </c>
      <c r="I900" s="90" t="str">
        <f t="shared" si="117"/>
        <v>2023-1</v>
      </c>
      <c r="J900" s="5">
        <v>80</v>
      </c>
      <c r="K900" s="9">
        <v>81.819999999999993</v>
      </c>
      <c r="L900" s="15">
        <f t="shared" si="114"/>
        <v>1.041625</v>
      </c>
      <c r="M900" s="15">
        <f t="shared" si="113"/>
        <v>1.041625</v>
      </c>
      <c r="N900" s="5" t="s">
        <v>23</v>
      </c>
      <c r="O900" s="5" t="s">
        <v>23</v>
      </c>
      <c r="P900" s="16">
        <v>0</v>
      </c>
      <c r="Q900" s="16">
        <v>0</v>
      </c>
      <c r="R900" s="5" t="str">
        <f t="shared" si="110"/>
        <v>241-2023-05-31</v>
      </c>
    </row>
    <row r="901" spans="1:18" hidden="1" x14ac:dyDescent="0.3">
      <c r="A901" s="25">
        <v>241</v>
      </c>
      <c r="B901" s="5" t="s">
        <v>173</v>
      </c>
      <c r="C901" s="5" t="s">
        <v>29</v>
      </c>
      <c r="D901" s="5" t="s">
        <v>21</v>
      </c>
      <c r="E901" s="5" t="s">
        <v>22</v>
      </c>
      <c r="F901" s="6">
        <v>45077</v>
      </c>
      <c r="G901" s="55">
        <f t="shared" si="115"/>
        <v>2023</v>
      </c>
      <c r="H901" s="55" t="str">
        <f t="shared" si="116"/>
        <v>Mayo</v>
      </c>
      <c r="I901" s="90" t="str">
        <f t="shared" si="117"/>
        <v>2023-1</v>
      </c>
      <c r="J901" s="5">
        <v>80</v>
      </c>
      <c r="K901" s="9">
        <v>83.33</v>
      </c>
      <c r="L901" s="15">
        <f t="shared" si="114"/>
        <v>1.25</v>
      </c>
      <c r="M901" s="15">
        <f t="shared" si="113"/>
        <v>1.25</v>
      </c>
      <c r="N901" s="5" t="s">
        <v>23</v>
      </c>
      <c r="O901" s="5" t="s">
        <v>23</v>
      </c>
      <c r="P901" s="16">
        <v>0</v>
      </c>
      <c r="Q901" s="16">
        <v>0</v>
      </c>
      <c r="R901" s="5" t="str">
        <f t="shared" ref="R901:R964" si="118">A902&amp;"-"&amp;YEAR(F902)&amp;"-"&amp;IF(LEN(MONTH(F902))=1,"0"&amp;MONTH(F902),MONTH(F902))&amp;"-"&amp;DAY(F902)</f>
        <v>241-2023-06-30</v>
      </c>
    </row>
    <row r="902" spans="1:18" hidden="1" x14ac:dyDescent="0.3">
      <c r="A902" s="25">
        <v>241</v>
      </c>
      <c r="B902" s="5" t="s">
        <v>173</v>
      </c>
      <c r="C902" s="5" t="s">
        <v>29</v>
      </c>
      <c r="D902" s="5" t="s">
        <v>21</v>
      </c>
      <c r="E902" s="5" t="s">
        <v>22</v>
      </c>
      <c r="F902" s="6">
        <v>45107</v>
      </c>
      <c r="G902" s="55">
        <f t="shared" si="115"/>
        <v>2023</v>
      </c>
      <c r="H902" s="55" t="str">
        <f t="shared" si="116"/>
        <v>Junio</v>
      </c>
      <c r="I902" s="90" t="str">
        <f t="shared" si="117"/>
        <v>2023-1</v>
      </c>
      <c r="J902" s="5">
        <v>80</v>
      </c>
      <c r="K902" s="9">
        <v>100</v>
      </c>
      <c r="L902" s="15">
        <f t="shared" si="114"/>
        <v>1.145875</v>
      </c>
      <c r="M902" s="15">
        <f t="shared" si="113"/>
        <v>1.145875</v>
      </c>
      <c r="N902" s="5" t="s">
        <v>23</v>
      </c>
      <c r="O902" s="5" t="s">
        <v>23</v>
      </c>
      <c r="P902" s="16">
        <v>0</v>
      </c>
      <c r="Q902" s="16">
        <v>0</v>
      </c>
      <c r="R902" s="5" t="str">
        <f t="shared" si="118"/>
        <v>241-2023-07-31</v>
      </c>
    </row>
    <row r="903" spans="1:18" hidden="1" x14ac:dyDescent="0.3">
      <c r="A903" s="25">
        <v>241</v>
      </c>
      <c r="B903" s="5" t="s">
        <v>173</v>
      </c>
      <c r="C903" s="5" t="s">
        <v>29</v>
      </c>
      <c r="D903" s="5" t="s">
        <v>21</v>
      </c>
      <c r="E903" s="5" t="s">
        <v>22</v>
      </c>
      <c r="F903" s="6">
        <v>45138</v>
      </c>
      <c r="G903" s="55">
        <f t="shared" si="115"/>
        <v>2023</v>
      </c>
      <c r="H903" s="55" t="str">
        <f t="shared" si="116"/>
        <v>Julio</v>
      </c>
      <c r="I903" s="90" t="str">
        <f t="shared" si="117"/>
        <v>2023-2</v>
      </c>
      <c r="J903" s="5">
        <v>80</v>
      </c>
      <c r="K903" s="9">
        <v>91.67</v>
      </c>
      <c r="L903" s="15">
        <f t="shared" si="114"/>
        <v>1.145875</v>
      </c>
      <c r="M903" s="15">
        <f t="shared" si="113"/>
        <v>1.145875</v>
      </c>
      <c r="N903" s="5" t="s">
        <v>23</v>
      </c>
      <c r="O903" s="5" t="s">
        <v>23</v>
      </c>
      <c r="P903" s="16">
        <v>0</v>
      </c>
      <c r="Q903" s="16">
        <v>0</v>
      </c>
      <c r="R903" s="5" t="str">
        <f t="shared" si="118"/>
        <v>241-2023-08-31</v>
      </c>
    </row>
    <row r="904" spans="1:18" hidden="1" x14ac:dyDescent="0.3">
      <c r="A904" s="25">
        <v>241</v>
      </c>
      <c r="B904" s="5" t="s">
        <v>173</v>
      </c>
      <c r="C904" s="5" t="s">
        <v>29</v>
      </c>
      <c r="D904" s="5" t="s">
        <v>21</v>
      </c>
      <c r="E904" s="5" t="s">
        <v>22</v>
      </c>
      <c r="F904" s="6">
        <v>45169</v>
      </c>
      <c r="G904" s="55">
        <f t="shared" si="115"/>
        <v>2023</v>
      </c>
      <c r="H904" s="55" t="str">
        <f t="shared" si="116"/>
        <v>Agosto</v>
      </c>
      <c r="I904" s="90" t="str">
        <f t="shared" si="117"/>
        <v>2023-2</v>
      </c>
      <c r="J904" s="5">
        <v>80</v>
      </c>
      <c r="K904" s="9">
        <v>91.67</v>
      </c>
      <c r="L904" s="15">
        <f t="shared" si="114"/>
        <v>1.145875</v>
      </c>
      <c r="M904" s="15">
        <f t="shared" si="113"/>
        <v>1.145875</v>
      </c>
      <c r="N904" s="5" t="s">
        <v>23</v>
      </c>
      <c r="O904" s="5" t="s">
        <v>23</v>
      </c>
      <c r="P904" s="16">
        <v>0</v>
      </c>
      <c r="Q904" s="16">
        <v>0</v>
      </c>
      <c r="R904" s="5" t="str">
        <f t="shared" si="118"/>
        <v>241-2023-09-30</v>
      </c>
    </row>
    <row r="905" spans="1:18" hidden="1" x14ac:dyDescent="0.3">
      <c r="A905" s="25">
        <v>241</v>
      </c>
      <c r="B905" s="5" t="s">
        <v>173</v>
      </c>
      <c r="C905" s="5" t="s">
        <v>29</v>
      </c>
      <c r="D905" s="5" t="s">
        <v>21</v>
      </c>
      <c r="E905" s="5" t="s">
        <v>22</v>
      </c>
      <c r="F905" s="6">
        <v>45199</v>
      </c>
      <c r="G905" s="55">
        <f t="shared" si="115"/>
        <v>2023</v>
      </c>
      <c r="H905" s="55" t="str">
        <f t="shared" si="116"/>
        <v>Septiembre</v>
      </c>
      <c r="I905" s="90" t="str">
        <f t="shared" si="117"/>
        <v>2023-2</v>
      </c>
      <c r="J905" s="5">
        <v>80</v>
      </c>
      <c r="K905" s="9">
        <v>91.67</v>
      </c>
      <c r="L905" s="15">
        <f t="shared" si="114"/>
        <v>1.1111249999999999</v>
      </c>
      <c r="M905" s="15">
        <f t="shared" si="113"/>
        <v>1.1111249999999999</v>
      </c>
      <c r="N905" s="5" t="s">
        <v>23</v>
      </c>
      <c r="O905" s="5" t="s">
        <v>23</v>
      </c>
      <c r="P905" s="16">
        <v>0</v>
      </c>
      <c r="Q905" s="16">
        <v>0</v>
      </c>
      <c r="R905" s="5" t="str">
        <f t="shared" si="118"/>
        <v>241-2023-10-31</v>
      </c>
    </row>
    <row r="906" spans="1:18" hidden="1" x14ac:dyDescent="0.3">
      <c r="A906" s="37">
        <v>241</v>
      </c>
      <c r="B906" s="5" t="s">
        <v>173</v>
      </c>
      <c r="C906" s="5" t="s">
        <v>29</v>
      </c>
      <c r="D906" s="5" t="s">
        <v>21</v>
      </c>
      <c r="E906" s="5" t="s">
        <v>22</v>
      </c>
      <c r="F906" s="6">
        <v>45230</v>
      </c>
      <c r="G906" s="55">
        <f t="shared" si="115"/>
        <v>2023</v>
      </c>
      <c r="H906" s="55" t="str">
        <f t="shared" si="116"/>
        <v>Octubre</v>
      </c>
      <c r="I906" s="90" t="str">
        <f t="shared" si="117"/>
        <v>2023-2</v>
      </c>
      <c r="J906" s="5">
        <v>80</v>
      </c>
      <c r="K906" s="9">
        <v>88.89</v>
      </c>
      <c r="L906" s="15">
        <f t="shared" si="114"/>
        <v>1.09375</v>
      </c>
      <c r="M906" s="15">
        <f t="shared" si="113"/>
        <v>1.09375</v>
      </c>
      <c r="N906" s="5" t="s">
        <v>23</v>
      </c>
      <c r="O906" s="5" t="s">
        <v>23</v>
      </c>
      <c r="P906" s="16">
        <v>0</v>
      </c>
      <c r="Q906" s="16">
        <v>0</v>
      </c>
      <c r="R906" s="5" t="str">
        <f t="shared" si="118"/>
        <v>241-2023-11-30</v>
      </c>
    </row>
    <row r="907" spans="1:18" hidden="1" x14ac:dyDescent="0.3">
      <c r="A907" s="37">
        <v>241</v>
      </c>
      <c r="B907" s="5" t="s">
        <v>173</v>
      </c>
      <c r="C907" s="5" t="s">
        <v>29</v>
      </c>
      <c r="D907" s="5" t="s">
        <v>21</v>
      </c>
      <c r="E907" s="5" t="s">
        <v>22</v>
      </c>
      <c r="F907" s="6">
        <v>45260</v>
      </c>
      <c r="G907" s="55">
        <f t="shared" si="115"/>
        <v>2023</v>
      </c>
      <c r="H907" s="55" t="str">
        <f t="shared" si="116"/>
        <v>Noviembre</v>
      </c>
      <c r="I907" s="90" t="str">
        <f t="shared" si="117"/>
        <v>2023-2</v>
      </c>
      <c r="J907" s="5">
        <v>80</v>
      </c>
      <c r="K907" s="9">
        <v>87.5</v>
      </c>
      <c r="L907" s="15">
        <f t="shared" ref="L907:L913" si="119">IFERROR(IF((K908/J908)&gt;1.3,1.3,K908/J908),"")</f>
        <v>1.071375</v>
      </c>
      <c r="M907" s="15">
        <f t="shared" si="113"/>
        <v>1.071375</v>
      </c>
      <c r="N907" s="5" t="s">
        <v>23</v>
      </c>
      <c r="O907" s="5" t="s">
        <v>23</v>
      </c>
      <c r="P907" s="16">
        <v>0</v>
      </c>
      <c r="Q907" s="16">
        <v>0</v>
      </c>
      <c r="R907" s="5" t="str">
        <f t="shared" si="118"/>
        <v>241-2023-12-31</v>
      </c>
    </row>
    <row r="908" spans="1:18" hidden="1" x14ac:dyDescent="0.3">
      <c r="A908" s="37">
        <v>241</v>
      </c>
      <c r="B908" s="5" t="s">
        <v>173</v>
      </c>
      <c r="C908" s="5" t="s">
        <v>29</v>
      </c>
      <c r="D908" s="5" t="s">
        <v>21</v>
      </c>
      <c r="E908" s="5" t="s">
        <v>22</v>
      </c>
      <c r="F908" s="6">
        <v>45291</v>
      </c>
      <c r="G908" s="55">
        <f t="shared" si="115"/>
        <v>2023</v>
      </c>
      <c r="H908" s="55" t="str">
        <f t="shared" si="116"/>
        <v>Diciembre</v>
      </c>
      <c r="I908" s="90" t="str">
        <f t="shared" si="117"/>
        <v>2023-2</v>
      </c>
      <c r="J908" s="5">
        <v>80</v>
      </c>
      <c r="K908" s="9">
        <v>85.71</v>
      </c>
      <c r="L908" s="15">
        <f t="shared" si="119"/>
        <v>1.1111249999999999</v>
      </c>
      <c r="M908" s="15">
        <f t="shared" si="113"/>
        <v>1.1111249999999999</v>
      </c>
      <c r="N908" s="5" t="s">
        <v>23</v>
      </c>
      <c r="O908" s="5" t="s">
        <v>23</v>
      </c>
      <c r="P908" s="16">
        <v>0</v>
      </c>
      <c r="Q908" s="16">
        <v>0</v>
      </c>
      <c r="R908" s="5" t="str">
        <f t="shared" si="118"/>
        <v>241-2024-01-31</v>
      </c>
    </row>
    <row r="909" spans="1:18" hidden="1" x14ac:dyDescent="0.3">
      <c r="A909" s="25">
        <v>241</v>
      </c>
      <c r="B909" s="5" t="s">
        <v>173</v>
      </c>
      <c r="C909" s="5" t="s">
        <v>29</v>
      </c>
      <c r="D909" s="5" t="s">
        <v>21</v>
      </c>
      <c r="E909" s="5" t="s">
        <v>22</v>
      </c>
      <c r="F909" s="6">
        <v>45322</v>
      </c>
      <c r="G909" s="55">
        <f t="shared" si="115"/>
        <v>2024</v>
      </c>
      <c r="H909" s="55" t="str">
        <f t="shared" si="116"/>
        <v>Enero</v>
      </c>
      <c r="I909" s="90" t="str">
        <f t="shared" si="117"/>
        <v>2024-1</v>
      </c>
      <c r="J909" s="5">
        <v>80</v>
      </c>
      <c r="K909" s="10">
        <v>88.89</v>
      </c>
      <c r="L909" s="15">
        <f t="shared" si="119"/>
        <v>1.1363749999999999</v>
      </c>
      <c r="M909" s="15">
        <f t="shared" si="113"/>
        <v>1.1363749999999999</v>
      </c>
      <c r="N909" s="5" t="s">
        <v>23</v>
      </c>
      <c r="O909" s="5" t="s">
        <v>23</v>
      </c>
      <c r="P909" s="16">
        <v>0</v>
      </c>
      <c r="Q909" s="16">
        <v>0</v>
      </c>
      <c r="R909" s="5" t="str">
        <f t="shared" si="118"/>
        <v>241-2024-02-29</v>
      </c>
    </row>
    <row r="910" spans="1:18" hidden="1" x14ac:dyDescent="0.3">
      <c r="A910" s="25">
        <v>241</v>
      </c>
      <c r="B910" s="5" t="s">
        <v>173</v>
      </c>
      <c r="C910" s="5" t="s">
        <v>29</v>
      </c>
      <c r="D910" s="5" t="s">
        <v>21</v>
      </c>
      <c r="E910" s="5" t="s">
        <v>22</v>
      </c>
      <c r="F910" s="6">
        <v>45351</v>
      </c>
      <c r="G910" s="55">
        <f t="shared" si="115"/>
        <v>2024</v>
      </c>
      <c r="H910" s="55" t="str">
        <f t="shared" si="116"/>
        <v>Febrero</v>
      </c>
      <c r="I910" s="90" t="str">
        <f t="shared" si="117"/>
        <v>2024-1</v>
      </c>
      <c r="J910" s="5">
        <v>80</v>
      </c>
      <c r="K910" s="10">
        <v>90.91</v>
      </c>
      <c r="L910" s="15">
        <f t="shared" si="119"/>
        <v>1</v>
      </c>
      <c r="M910" s="15">
        <f t="shared" si="113"/>
        <v>1</v>
      </c>
      <c r="N910" s="5" t="s">
        <v>23</v>
      </c>
      <c r="O910" s="5" t="s">
        <v>23</v>
      </c>
      <c r="P910" s="16">
        <v>0</v>
      </c>
      <c r="Q910" s="16">
        <v>0</v>
      </c>
      <c r="R910" s="5" t="str">
        <f t="shared" si="118"/>
        <v>241-2024-03-31</v>
      </c>
    </row>
    <row r="911" spans="1:18" hidden="1" x14ac:dyDescent="0.3">
      <c r="A911" s="25">
        <v>241</v>
      </c>
      <c r="B911" s="5" t="s">
        <v>173</v>
      </c>
      <c r="C911" s="5" t="s">
        <v>29</v>
      </c>
      <c r="D911" s="5" t="s">
        <v>21</v>
      </c>
      <c r="E911" s="5" t="s">
        <v>22</v>
      </c>
      <c r="F911" s="6">
        <v>45382</v>
      </c>
      <c r="G911" s="55">
        <f t="shared" si="115"/>
        <v>2024</v>
      </c>
      <c r="H911" s="55" t="str">
        <f t="shared" si="116"/>
        <v>Marzo</v>
      </c>
      <c r="I911" s="90" t="str">
        <f t="shared" si="117"/>
        <v>2024-1</v>
      </c>
      <c r="J911" s="5">
        <v>80</v>
      </c>
      <c r="K911" s="10">
        <v>80</v>
      </c>
      <c r="L911" s="15">
        <f t="shared" si="119"/>
        <v>1.25</v>
      </c>
      <c r="M911" s="15">
        <f t="shared" si="113"/>
        <v>1.25</v>
      </c>
      <c r="N911" s="5" t="s">
        <v>23</v>
      </c>
      <c r="O911" s="5" t="s">
        <v>23</v>
      </c>
      <c r="P911" s="16">
        <v>0</v>
      </c>
      <c r="Q911" s="16">
        <v>0</v>
      </c>
      <c r="R911" s="5" t="str">
        <f t="shared" si="118"/>
        <v>241-2024-04-30</v>
      </c>
    </row>
    <row r="912" spans="1:18" hidden="1" x14ac:dyDescent="0.3">
      <c r="A912" s="25">
        <v>241</v>
      </c>
      <c r="B912" s="5" t="s">
        <v>173</v>
      </c>
      <c r="C912" s="5" t="s">
        <v>29</v>
      </c>
      <c r="D912" s="5" t="s">
        <v>21</v>
      </c>
      <c r="E912" s="5" t="s">
        <v>22</v>
      </c>
      <c r="F912" s="6">
        <v>45412</v>
      </c>
      <c r="G912" s="55">
        <f t="shared" si="115"/>
        <v>2024</v>
      </c>
      <c r="H912" s="55" t="str">
        <f t="shared" si="116"/>
        <v>Abril</v>
      </c>
      <c r="I912" s="90" t="str">
        <f t="shared" si="117"/>
        <v>2024-1</v>
      </c>
      <c r="J912" s="5">
        <v>80</v>
      </c>
      <c r="K912" s="10">
        <v>100</v>
      </c>
      <c r="L912" s="15">
        <f t="shared" si="119"/>
        <v>1.071375</v>
      </c>
      <c r="M912" s="15">
        <f t="shared" si="113"/>
        <v>1.071375</v>
      </c>
      <c r="N912" s="5" t="s">
        <v>23</v>
      </c>
      <c r="O912" s="5" t="s">
        <v>23</v>
      </c>
      <c r="P912" s="16">
        <v>0</v>
      </c>
      <c r="Q912" s="16">
        <v>0</v>
      </c>
      <c r="R912" s="5" t="str">
        <f t="shared" si="118"/>
        <v>241-2024-05-31</v>
      </c>
    </row>
    <row r="913" spans="1:18" hidden="1" x14ac:dyDescent="0.3">
      <c r="A913" s="25">
        <v>241</v>
      </c>
      <c r="B913" s="5" t="s">
        <v>173</v>
      </c>
      <c r="C913" s="5" t="s">
        <v>29</v>
      </c>
      <c r="D913" s="5" t="s">
        <v>21</v>
      </c>
      <c r="E913" s="5" t="s">
        <v>22</v>
      </c>
      <c r="F913" s="6">
        <v>45443</v>
      </c>
      <c r="G913" s="55">
        <f t="shared" si="115"/>
        <v>2024</v>
      </c>
      <c r="H913" s="55" t="str">
        <f t="shared" si="116"/>
        <v>Mayo</v>
      </c>
      <c r="I913" s="90" t="str">
        <f t="shared" si="117"/>
        <v>2024-1</v>
      </c>
      <c r="J913" s="5">
        <v>80</v>
      </c>
      <c r="K913" s="10">
        <v>85.71</v>
      </c>
      <c r="L913" s="15">
        <f t="shared" si="119"/>
        <v>1.071375</v>
      </c>
      <c r="M913" s="15">
        <f t="shared" si="113"/>
        <v>1.071375</v>
      </c>
      <c r="N913" s="5" t="s">
        <v>23</v>
      </c>
      <c r="O913" s="5" t="s">
        <v>23</v>
      </c>
      <c r="P913" s="16">
        <v>0</v>
      </c>
      <c r="Q913" s="16">
        <v>0</v>
      </c>
      <c r="R913" s="5" t="str">
        <f t="shared" si="118"/>
        <v>241-2024-06-30</v>
      </c>
    </row>
    <row r="914" spans="1:18" hidden="1" x14ac:dyDescent="0.3">
      <c r="A914" s="5">
        <v>241</v>
      </c>
      <c r="B914" s="5" t="s">
        <v>173</v>
      </c>
      <c r="C914" s="5" t="s">
        <v>29</v>
      </c>
      <c r="D914" s="5" t="s">
        <v>21</v>
      </c>
      <c r="E914" s="5" t="s">
        <v>22</v>
      </c>
      <c r="F914" s="6">
        <v>45473</v>
      </c>
      <c r="G914" s="55">
        <f t="shared" si="115"/>
        <v>2024</v>
      </c>
      <c r="H914" s="55" t="str">
        <f t="shared" si="116"/>
        <v>Junio</v>
      </c>
      <c r="I914" s="90" t="str">
        <f t="shared" si="117"/>
        <v>2024-1</v>
      </c>
      <c r="J914" s="5">
        <v>80</v>
      </c>
      <c r="K914" s="5">
        <v>85.71</v>
      </c>
      <c r="L914" s="15">
        <v>1.071375</v>
      </c>
      <c r="M914" s="15">
        <v>1.071375</v>
      </c>
      <c r="N914" s="5" t="s">
        <v>23</v>
      </c>
      <c r="O914" s="5" t="s">
        <v>23</v>
      </c>
      <c r="P914" s="5">
        <v>0</v>
      </c>
      <c r="Q914" s="5">
        <v>0</v>
      </c>
      <c r="R914" s="5" t="str">
        <f t="shared" si="118"/>
        <v>241-2024-07-31</v>
      </c>
    </row>
    <row r="915" spans="1:18" hidden="1" x14ac:dyDescent="0.3">
      <c r="A915" s="25">
        <v>241</v>
      </c>
      <c r="B915" s="5" t="s">
        <v>173</v>
      </c>
      <c r="C915" s="5" t="s">
        <v>29</v>
      </c>
      <c r="D915" s="5" t="s">
        <v>21</v>
      </c>
      <c r="E915" s="5" t="s">
        <v>22</v>
      </c>
      <c r="F915" s="6">
        <v>45504</v>
      </c>
      <c r="G915" s="55">
        <f t="shared" si="115"/>
        <v>2024</v>
      </c>
      <c r="H915" s="55" t="str">
        <f t="shared" si="116"/>
        <v>Julio</v>
      </c>
      <c r="I915" s="90" t="str">
        <f t="shared" si="117"/>
        <v>2024-2</v>
      </c>
      <c r="J915" s="5">
        <v>80</v>
      </c>
      <c r="K915" s="10">
        <v>85.71</v>
      </c>
      <c r="L915" s="15">
        <f t="shared" ref="L915:L920" si="120">IFERROR(IF((K916/J916)&gt;1.3,1.3,K916/J916),"")</f>
        <v>1</v>
      </c>
      <c r="M915" s="15">
        <f t="shared" ref="M915:M932" si="121">IFERROR(IF((K916/J916)&gt;K916/J916,1.3,K916/J916),"")</f>
        <v>1</v>
      </c>
      <c r="N915" s="5" t="s">
        <v>23</v>
      </c>
      <c r="O915" s="5" t="s">
        <v>23</v>
      </c>
      <c r="P915" s="16">
        <v>0</v>
      </c>
      <c r="Q915" s="16">
        <v>0</v>
      </c>
      <c r="R915" s="5" t="str">
        <f t="shared" si="118"/>
        <v>241-2024-08-31</v>
      </c>
    </row>
    <row r="916" spans="1:18" hidden="1" x14ac:dyDescent="0.3">
      <c r="A916" s="25">
        <v>241</v>
      </c>
      <c r="B916" s="5" t="s">
        <v>173</v>
      </c>
      <c r="C916" s="5" t="s">
        <v>29</v>
      </c>
      <c r="D916" s="5" t="s">
        <v>21</v>
      </c>
      <c r="E916" s="5" t="s">
        <v>22</v>
      </c>
      <c r="F916" s="6">
        <v>45535</v>
      </c>
      <c r="G916" s="55">
        <f t="shared" si="115"/>
        <v>2024</v>
      </c>
      <c r="H916" s="55" t="str">
        <f t="shared" si="116"/>
        <v>Agosto</v>
      </c>
      <c r="I916" s="90" t="str">
        <f t="shared" si="117"/>
        <v>2024-2</v>
      </c>
      <c r="J916" s="5">
        <v>80</v>
      </c>
      <c r="K916" s="10">
        <v>80</v>
      </c>
      <c r="L916" s="15">
        <f t="shared" si="120"/>
        <v>1.05775</v>
      </c>
      <c r="M916" s="15">
        <f t="shared" si="121"/>
        <v>1.05775</v>
      </c>
      <c r="N916" s="5" t="s">
        <v>23</v>
      </c>
      <c r="O916" s="5" t="s">
        <v>23</v>
      </c>
      <c r="P916" s="16">
        <v>0</v>
      </c>
      <c r="Q916" s="16">
        <v>0</v>
      </c>
      <c r="R916" s="5" t="str">
        <f t="shared" si="118"/>
        <v>241-2024-09-30</v>
      </c>
    </row>
    <row r="917" spans="1:18" hidden="1" x14ac:dyDescent="0.3">
      <c r="A917" s="25">
        <v>241</v>
      </c>
      <c r="B917" s="5" t="s">
        <v>173</v>
      </c>
      <c r="C917" s="5" t="s">
        <v>29</v>
      </c>
      <c r="D917" s="5" t="s">
        <v>21</v>
      </c>
      <c r="E917" s="5" t="s">
        <v>22</v>
      </c>
      <c r="F917" s="6">
        <v>45565</v>
      </c>
      <c r="G917" s="55">
        <f t="shared" si="115"/>
        <v>2024</v>
      </c>
      <c r="H917" s="55" t="str">
        <f t="shared" si="116"/>
        <v>Septiembre</v>
      </c>
      <c r="I917" s="90" t="str">
        <f t="shared" si="117"/>
        <v>2024-2</v>
      </c>
      <c r="J917" s="5">
        <v>80</v>
      </c>
      <c r="K917" s="10">
        <v>84.62</v>
      </c>
      <c r="L917" s="15">
        <f t="shared" si="120"/>
        <v>1.071375</v>
      </c>
      <c r="M917" s="15">
        <f t="shared" si="121"/>
        <v>1.071375</v>
      </c>
      <c r="N917" s="5" t="s">
        <v>23</v>
      </c>
      <c r="O917" s="5" t="s">
        <v>23</v>
      </c>
      <c r="P917" s="16">
        <v>0</v>
      </c>
      <c r="Q917" s="16">
        <v>0</v>
      </c>
      <c r="R917" s="5" t="str">
        <f t="shared" si="118"/>
        <v>241-2024-10-31</v>
      </c>
    </row>
    <row r="918" spans="1:18" hidden="1" x14ac:dyDescent="0.3">
      <c r="A918" s="25">
        <v>241</v>
      </c>
      <c r="B918" s="5" t="s">
        <v>173</v>
      </c>
      <c r="C918" s="5" t="s">
        <v>29</v>
      </c>
      <c r="D918" s="5" t="s">
        <v>21</v>
      </c>
      <c r="E918" s="5" t="s">
        <v>22</v>
      </c>
      <c r="F918" s="6">
        <v>45596</v>
      </c>
      <c r="G918" s="55">
        <f t="shared" si="115"/>
        <v>2024</v>
      </c>
      <c r="H918" s="55" t="str">
        <f t="shared" si="116"/>
        <v>Octubre</v>
      </c>
      <c r="I918" s="90" t="str">
        <f t="shared" si="117"/>
        <v>2024-2</v>
      </c>
      <c r="J918" s="5">
        <v>80</v>
      </c>
      <c r="K918" s="10">
        <v>85.71</v>
      </c>
      <c r="L918" s="15">
        <f t="shared" si="120"/>
        <v>1.25</v>
      </c>
      <c r="M918" s="15">
        <f t="shared" si="121"/>
        <v>1.25</v>
      </c>
      <c r="N918" s="5" t="s">
        <v>23</v>
      </c>
      <c r="O918" s="5" t="s">
        <v>23</v>
      </c>
      <c r="P918" s="16">
        <v>0</v>
      </c>
      <c r="Q918" s="16">
        <v>0</v>
      </c>
      <c r="R918" s="5" t="str">
        <f t="shared" si="118"/>
        <v>241-2024-11-30</v>
      </c>
    </row>
    <row r="919" spans="1:18" hidden="1" x14ac:dyDescent="0.3">
      <c r="A919" s="25">
        <v>241</v>
      </c>
      <c r="B919" s="5" t="s">
        <v>173</v>
      </c>
      <c r="C919" s="5" t="s">
        <v>29</v>
      </c>
      <c r="D919" s="5" t="s">
        <v>21</v>
      </c>
      <c r="E919" s="5" t="s">
        <v>22</v>
      </c>
      <c r="F919" s="6">
        <v>45626</v>
      </c>
      <c r="G919" s="55">
        <f t="shared" si="115"/>
        <v>2024</v>
      </c>
      <c r="H919" s="55" t="str">
        <f t="shared" si="116"/>
        <v>Noviembre</v>
      </c>
      <c r="I919" s="90" t="str">
        <f t="shared" si="117"/>
        <v>2024-2</v>
      </c>
      <c r="J919" s="5">
        <v>80</v>
      </c>
      <c r="K919" s="10">
        <v>100</v>
      </c>
      <c r="L919" s="15">
        <f t="shared" si="120"/>
        <v>1.25</v>
      </c>
      <c r="M919" s="15">
        <f t="shared" si="121"/>
        <v>1.25</v>
      </c>
      <c r="N919" s="5" t="s">
        <v>23</v>
      </c>
      <c r="O919" s="5" t="s">
        <v>23</v>
      </c>
      <c r="P919" s="16">
        <v>0</v>
      </c>
      <c r="Q919" s="16">
        <v>0</v>
      </c>
      <c r="R919" s="5" t="str">
        <f t="shared" si="118"/>
        <v>241-2024-12-31</v>
      </c>
    </row>
    <row r="920" spans="1:18" hidden="1" x14ac:dyDescent="0.3">
      <c r="A920" s="25">
        <v>241</v>
      </c>
      <c r="B920" s="5" t="s">
        <v>173</v>
      </c>
      <c r="C920" s="5" t="s">
        <v>29</v>
      </c>
      <c r="D920" s="5" t="s">
        <v>21</v>
      </c>
      <c r="E920" s="5" t="s">
        <v>22</v>
      </c>
      <c r="F920" s="6">
        <v>45657</v>
      </c>
      <c r="G920" s="55">
        <f t="shared" si="115"/>
        <v>2024</v>
      </c>
      <c r="H920" s="55" t="str">
        <f t="shared" si="116"/>
        <v>Diciembre</v>
      </c>
      <c r="I920" s="90" t="str">
        <f t="shared" si="117"/>
        <v>2024-2</v>
      </c>
      <c r="J920" s="5">
        <v>80</v>
      </c>
      <c r="K920" s="10">
        <v>100</v>
      </c>
      <c r="L920" s="15">
        <f t="shared" si="120"/>
        <v>1.0628019323671474</v>
      </c>
      <c r="M920" s="15">
        <f t="shared" si="121"/>
        <v>1.0628019323671474</v>
      </c>
      <c r="N920" s="5" t="s">
        <v>23</v>
      </c>
      <c r="O920" s="5" t="s">
        <v>23</v>
      </c>
      <c r="P920" s="16">
        <v>0</v>
      </c>
      <c r="Q920" s="16">
        <v>0</v>
      </c>
      <c r="R920" s="5" t="str">
        <f t="shared" si="118"/>
        <v>242-2023-01-31</v>
      </c>
    </row>
    <row r="921" spans="1:18" hidden="1" x14ac:dyDescent="0.3">
      <c r="A921" s="25">
        <v>242</v>
      </c>
      <c r="B921" s="5" t="s">
        <v>174</v>
      </c>
      <c r="C921" s="5" t="s">
        <v>29</v>
      </c>
      <c r="D921" s="5" t="s">
        <v>21</v>
      </c>
      <c r="E921" s="5" t="s">
        <v>22</v>
      </c>
      <c r="F921" s="6">
        <v>44957</v>
      </c>
      <c r="G921" s="55">
        <f t="shared" si="115"/>
        <v>2023</v>
      </c>
      <c r="H921" s="55" t="str">
        <f t="shared" si="116"/>
        <v>Enero</v>
      </c>
      <c r="I921" s="90" t="str">
        <f t="shared" si="117"/>
        <v>2023-1</v>
      </c>
      <c r="J921" s="5">
        <v>95</v>
      </c>
      <c r="K921" s="9">
        <v>100.966183574879</v>
      </c>
      <c r="L921" s="22">
        <f t="shared" ref="L921:L930" si="122">IFERROR(K922/J922,"")</f>
        <v>0.92921960072595255</v>
      </c>
      <c r="M921" s="15">
        <f t="shared" si="121"/>
        <v>0.92921960072595255</v>
      </c>
      <c r="N921" s="5" t="s">
        <v>23</v>
      </c>
      <c r="O921" s="11" t="s">
        <v>23</v>
      </c>
      <c r="P921" s="16">
        <v>0</v>
      </c>
      <c r="Q921" s="16">
        <v>0</v>
      </c>
      <c r="R921" s="5" t="str">
        <f t="shared" si="118"/>
        <v>242-2023-02-28</v>
      </c>
    </row>
    <row r="922" spans="1:18" hidden="1" x14ac:dyDescent="0.3">
      <c r="A922" s="25">
        <v>242</v>
      </c>
      <c r="B922" s="5" t="s">
        <v>174</v>
      </c>
      <c r="C922" s="5" t="s">
        <v>29</v>
      </c>
      <c r="D922" s="5" t="s">
        <v>21</v>
      </c>
      <c r="E922" s="5" t="s">
        <v>22</v>
      </c>
      <c r="F922" s="17">
        <v>44985</v>
      </c>
      <c r="G922" s="55">
        <f t="shared" si="115"/>
        <v>2023</v>
      </c>
      <c r="H922" s="55" t="str">
        <f t="shared" si="116"/>
        <v>Febrero</v>
      </c>
      <c r="I922" s="90" t="str">
        <f t="shared" si="117"/>
        <v>2023-1</v>
      </c>
      <c r="J922" s="5">
        <v>95</v>
      </c>
      <c r="K922" s="9">
        <v>88.275862068965495</v>
      </c>
      <c r="L922" s="22">
        <f t="shared" si="122"/>
        <v>1.1860129776496</v>
      </c>
      <c r="M922" s="15">
        <f t="shared" si="121"/>
        <v>1.1860129776496</v>
      </c>
      <c r="N922" s="5" t="s">
        <v>23</v>
      </c>
      <c r="O922" s="11" t="s">
        <v>23</v>
      </c>
      <c r="P922" s="16">
        <v>0</v>
      </c>
      <c r="Q922" s="16">
        <v>0</v>
      </c>
      <c r="R922" s="5" t="str">
        <f t="shared" si="118"/>
        <v>242-2023-03-31</v>
      </c>
    </row>
    <row r="923" spans="1:18" hidden="1" x14ac:dyDescent="0.3">
      <c r="A923" s="25">
        <v>242</v>
      </c>
      <c r="B923" s="5" t="s">
        <v>174</v>
      </c>
      <c r="C923" s="5" t="s">
        <v>29</v>
      </c>
      <c r="D923" s="5" t="s">
        <v>21</v>
      </c>
      <c r="E923" s="5" t="s">
        <v>22</v>
      </c>
      <c r="F923" s="6">
        <v>45016</v>
      </c>
      <c r="G923" s="55">
        <f t="shared" si="115"/>
        <v>2023</v>
      </c>
      <c r="H923" s="55" t="str">
        <f t="shared" si="116"/>
        <v>Marzo</v>
      </c>
      <c r="I923" s="90" t="str">
        <f t="shared" si="117"/>
        <v>2023-1</v>
      </c>
      <c r="J923" s="5">
        <v>95</v>
      </c>
      <c r="K923" s="9">
        <v>112.671232876712</v>
      </c>
      <c r="L923" s="22">
        <f t="shared" si="122"/>
        <v>0.99899430103922204</v>
      </c>
      <c r="M923" s="15">
        <f t="shared" si="121"/>
        <v>0.99899430103922204</v>
      </c>
      <c r="N923" s="5" t="s">
        <v>23</v>
      </c>
      <c r="O923" s="11" t="s">
        <v>23</v>
      </c>
      <c r="P923" s="16">
        <v>0</v>
      </c>
      <c r="Q923" s="16">
        <v>0</v>
      </c>
      <c r="R923" s="5" t="str">
        <f t="shared" si="118"/>
        <v>242-2023-04-30</v>
      </c>
    </row>
    <row r="924" spans="1:18" hidden="1" x14ac:dyDescent="0.3">
      <c r="A924" s="25">
        <v>242</v>
      </c>
      <c r="B924" s="5" t="s">
        <v>174</v>
      </c>
      <c r="C924" s="5" t="s">
        <v>29</v>
      </c>
      <c r="D924" s="5" t="s">
        <v>21</v>
      </c>
      <c r="E924" s="5" t="s">
        <v>22</v>
      </c>
      <c r="F924" s="6">
        <v>45046</v>
      </c>
      <c r="G924" s="55">
        <f t="shared" si="115"/>
        <v>2023</v>
      </c>
      <c r="H924" s="55" t="str">
        <f t="shared" si="116"/>
        <v>Abril</v>
      </c>
      <c r="I924" s="90" t="str">
        <f t="shared" si="117"/>
        <v>2023-1</v>
      </c>
      <c r="J924" s="5">
        <v>95</v>
      </c>
      <c r="K924" s="9">
        <v>94.904458598726094</v>
      </c>
      <c r="L924" s="22">
        <f t="shared" si="122"/>
        <v>0.99358974358974328</v>
      </c>
      <c r="M924" s="15">
        <f t="shared" si="121"/>
        <v>0.99358974358974328</v>
      </c>
      <c r="N924" s="5" t="s">
        <v>23</v>
      </c>
      <c r="O924" s="11" t="s">
        <v>23</v>
      </c>
      <c r="P924" s="16">
        <v>0</v>
      </c>
      <c r="Q924" s="16">
        <v>0</v>
      </c>
      <c r="R924" s="5" t="str">
        <f t="shared" si="118"/>
        <v>242-2023-05-31</v>
      </c>
    </row>
    <row r="925" spans="1:18" hidden="1" x14ac:dyDescent="0.3">
      <c r="A925" s="25">
        <v>242</v>
      </c>
      <c r="B925" s="5" t="s">
        <v>174</v>
      </c>
      <c r="C925" s="5" t="s">
        <v>29</v>
      </c>
      <c r="D925" s="5" t="s">
        <v>21</v>
      </c>
      <c r="E925" s="5" t="s">
        <v>22</v>
      </c>
      <c r="F925" s="6">
        <v>45077</v>
      </c>
      <c r="G925" s="55">
        <f t="shared" si="115"/>
        <v>2023</v>
      </c>
      <c r="H925" s="55" t="str">
        <f t="shared" si="116"/>
        <v>Mayo</v>
      </c>
      <c r="I925" s="90" t="str">
        <f t="shared" si="117"/>
        <v>2023-1</v>
      </c>
      <c r="J925" s="5">
        <v>95</v>
      </c>
      <c r="K925" s="9">
        <v>94.391025641025607</v>
      </c>
      <c r="L925" s="22">
        <f t="shared" si="122"/>
        <v>0.99847243438411371</v>
      </c>
      <c r="M925" s="15">
        <f t="shared" si="121"/>
        <v>0.99847243438411371</v>
      </c>
      <c r="N925" s="5" t="s">
        <v>23</v>
      </c>
      <c r="O925" s="11" t="s">
        <v>23</v>
      </c>
      <c r="P925" s="16">
        <v>0</v>
      </c>
      <c r="Q925" s="16">
        <v>0</v>
      </c>
      <c r="R925" s="5" t="str">
        <f t="shared" si="118"/>
        <v>242-2023-06-30</v>
      </c>
    </row>
    <row r="926" spans="1:18" hidden="1" x14ac:dyDescent="0.3">
      <c r="A926" s="25">
        <v>242</v>
      </c>
      <c r="B926" s="5" t="s">
        <v>174</v>
      </c>
      <c r="C926" s="5" t="s">
        <v>29</v>
      </c>
      <c r="D926" s="5" t="s">
        <v>21</v>
      </c>
      <c r="E926" s="5" t="s">
        <v>22</v>
      </c>
      <c r="F926" s="6">
        <v>45107</v>
      </c>
      <c r="G926" s="55">
        <f t="shared" si="115"/>
        <v>2023</v>
      </c>
      <c r="H926" s="55" t="str">
        <f t="shared" si="116"/>
        <v>Junio</v>
      </c>
      <c r="I926" s="90" t="str">
        <f t="shared" si="117"/>
        <v>2023-1</v>
      </c>
      <c r="J926" s="5">
        <v>95</v>
      </c>
      <c r="K926" s="9">
        <v>94.854881266490807</v>
      </c>
      <c r="L926" s="22">
        <f t="shared" si="122"/>
        <v>0.96726315789473682</v>
      </c>
      <c r="M926" s="15">
        <f t="shared" si="121"/>
        <v>0.96726315789473682</v>
      </c>
      <c r="N926" s="5" t="s">
        <v>23</v>
      </c>
      <c r="O926" s="11" t="s">
        <v>23</v>
      </c>
      <c r="P926" s="16">
        <v>0</v>
      </c>
      <c r="Q926" s="16">
        <v>0</v>
      </c>
      <c r="R926" s="5" t="str">
        <f t="shared" si="118"/>
        <v>242-2023-07-31</v>
      </c>
    </row>
    <row r="927" spans="1:18" hidden="1" x14ac:dyDescent="0.3">
      <c r="A927" s="25">
        <v>242</v>
      </c>
      <c r="B927" s="5" t="s">
        <v>174</v>
      </c>
      <c r="C927" s="5" t="s">
        <v>29</v>
      </c>
      <c r="D927" s="5" t="s">
        <v>21</v>
      </c>
      <c r="E927" s="5" t="s">
        <v>22</v>
      </c>
      <c r="F927" s="6">
        <v>45138</v>
      </c>
      <c r="G927" s="55">
        <f t="shared" si="115"/>
        <v>2023</v>
      </c>
      <c r="H927" s="55" t="str">
        <f t="shared" si="116"/>
        <v>Julio</v>
      </c>
      <c r="I927" s="90" t="str">
        <f t="shared" si="117"/>
        <v>2023-2</v>
      </c>
      <c r="J927" s="5">
        <v>95</v>
      </c>
      <c r="K927" s="9">
        <v>91.89</v>
      </c>
      <c r="L927" s="22">
        <f t="shared" si="122"/>
        <v>1.005157894736842</v>
      </c>
      <c r="M927" s="15">
        <f t="shared" si="121"/>
        <v>1.005157894736842</v>
      </c>
      <c r="N927" s="5" t="s">
        <v>23</v>
      </c>
      <c r="O927" s="11" t="s">
        <v>23</v>
      </c>
      <c r="P927" s="16">
        <v>0</v>
      </c>
      <c r="Q927" s="16">
        <v>0</v>
      </c>
      <c r="R927" s="5" t="str">
        <f t="shared" si="118"/>
        <v>242-2023-08-31</v>
      </c>
    </row>
    <row r="928" spans="1:18" hidden="1" x14ac:dyDescent="0.3">
      <c r="A928" s="25">
        <v>242</v>
      </c>
      <c r="B928" s="5" t="s">
        <v>174</v>
      </c>
      <c r="C928" s="5" t="s">
        <v>29</v>
      </c>
      <c r="D928" s="5" t="s">
        <v>21</v>
      </c>
      <c r="E928" s="5" t="s">
        <v>22</v>
      </c>
      <c r="F928" s="6">
        <v>45169</v>
      </c>
      <c r="G928" s="55">
        <f t="shared" si="115"/>
        <v>2023</v>
      </c>
      <c r="H928" s="55" t="str">
        <f t="shared" si="116"/>
        <v>Agosto</v>
      </c>
      <c r="I928" s="90" t="str">
        <f t="shared" si="117"/>
        <v>2023-2</v>
      </c>
      <c r="J928" s="5">
        <v>95</v>
      </c>
      <c r="K928" s="9">
        <v>95.49</v>
      </c>
      <c r="L928" s="22">
        <f t="shared" si="122"/>
        <v>1.0232631578947369</v>
      </c>
      <c r="M928" s="15">
        <f t="shared" si="121"/>
        <v>1.0232631578947369</v>
      </c>
      <c r="N928" s="5" t="s">
        <v>23</v>
      </c>
      <c r="O928" s="11" t="s">
        <v>23</v>
      </c>
      <c r="P928" s="16">
        <v>0</v>
      </c>
      <c r="Q928" s="16">
        <v>0</v>
      </c>
      <c r="R928" s="5" t="str">
        <f t="shared" si="118"/>
        <v>242-2023-09-30</v>
      </c>
    </row>
    <row r="929" spans="1:18" hidden="1" x14ac:dyDescent="0.3">
      <c r="A929" s="25">
        <v>242</v>
      </c>
      <c r="B929" s="5" t="s">
        <v>174</v>
      </c>
      <c r="C929" s="5" t="s">
        <v>29</v>
      </c>
      <c r="D929" s="5" t="s">
        <v>21</v>
      </c>
      <c r="E929" s="5" t="s">
        <v>22</v>
      </c>
      <c r="F929" s="6">
        <v>45199</v>
      </c>
      <c r="G929" s="55">
        <f t="shared" si="115"/>
        <v>2023</v>
      </c>
      <c r="H929" s="55" t="str">
        <f t="shared" si="116"/>
        <v>Septiembre</v>
      </c>
      <c r="I929" s="90" t="str">
        <f t="shared" si="117"/>
        <v>2023-2</v>
      </c>
      <c r="J929" s="5">
        <v>95</v>
      </c>
      <c r="K929" s="9">
        <v>97.21</v>
      </c>
      <c r="L929" s="22">
        <f t="shared" si="122"/>
        <v>0.99094736842105269</v>
      </c>
      <c r="M929" s="15">
        <f t="shared" si="121"/>
        <v>0.99094736842105269</v>
      </c>
      <c r="N929" s="5" t="s">
        <v>23</v>
      </c>
      <c r="O929" s="11" t="s">
        <v>23</v>
      </c>
      <c r="P929" s="16">
        <v>0</v>
      </c>
      <c r="Q929" s="16">
        <v>0</v>
      </c>
      <c r="R929" s="5" t="str">
        <f t="shared" si="118"/>
        <v>242-2023-10-31</v>
      </c>
    </row>
    <row r="930" spans="1:18" hidden="1" x14ac:dyDescent="0.3">
      <c r="A930" s="37">
        <v>242</v>
      </c>
      <c r="B930" s="5" t="s">
        <v>174</v>
      </c>
      <c r="C930" s="5" t="s">
        <v>29</v>
      </c>
      <c r="D930" s="5" t="s">
        <v>21</v>
      </c>
      <c r="E930" s="5" t="s">
        <v>22</v>
      </c>
      <c r="F930" s="6">
        <v>45230</v>
      </c>
      <c r="G930" s="55">
        <f t="shared" si="115"/>
        <v>2023</v>
      </c>
      <c r="H930" s="55" t="str">
        <f t="shared" si="116"/>
        <v>Octubre</v>
      </c>
      <c r="I930" s="90" t="str">
        <f t="shared" si="117"/>
        <v>2023-2</v>
      </c>
      <c r="J930" s="5">
        <v>95</v>
      </c>
      <c r="K930" s="9">
        <v>94.14</v>
      </c>
      <c r="L930" s="22">
        <f t="shared" si="122"/>
        <v>0.97631578947368425</v>
      </c>
      <c r="M930" s="15">
        <f t="shared" si="121"/>
        <v>0.97631578947368425</v>
      </c>
      <c r="N930" s="5" t="s">
        <v>23</v>
      </c>
      <c r="O930" s="11" t="s">
        <v>23</v>
      </c>
      <c r="P930" s="16">
        <v>0</v>
      </c>
      <c r="Q930" s="16">
        <v>0</v>
      </c>
      <c r="R930" s="5" t="str">
        <f t="shared" si="118"/>
        <v>242-2023-11-30</v>
      </c>
    </row>
    <row r="931" spans="1:18" hidden="1" x14ac:dyDescent="0.3">
      <c r="A931" s="37">
        <v>242</v>
      </c>
      <c r="B931" s="5" t="s">
        <v>174</v>
      </c>
      <c r="C931" s="5" t="s">
        <v>29</v>
      </c>
      <c r="D931" s="5" t="s">
        <v>21</v>
      </c>
      <c r="E931" s="5" t="s">
        <v>22</v>
      </c>
      <c r="F931" s="6">
        <v>45260</v>
      </c>
      <c r="G931" s="55">
        <f t="shared" si="115"/>
        <v>2023</v>
      </c>
      <c r="H931" s="55" t="str">
        <f t="shared" si="116"/>
        <v>Noviembre</v>
      </c>
      <c r="I931" s="90" t="str">
        <f t="shared" si="117"/>
        <v>2023-2</v>
      </c>
      <c r="J931" s="5">
        <v>95</v>
      </c>
      <c r="K931" s="9">
        <v>92.75</v>
      </c>
      <c r="L931" s="22">
        <f>IFERROR(IF((K932/J932)&gt;1.3,1.3,K932/J932),"")</f>
        <v>1.0037894736842106</v>
      </c>
      <c r="M931" s="15">
        <f t="shared" si="121"/>
        <v>1.0037894736842106</v>
      </c>
      <c r="N931" s="5" t="s">
        <v>23</v>
      </c>
      <c r="O931" s="11" t="s">
        <v>23</v>
      </c>
      <c r="P931" s="16">
        <v>0</v>
      </c>
      <c r="Q931" s="16">
        <v>0</v>
      </c>
      <c r="R931" s="5" t="str">
        <f t="shared" si="118"/>
        <v>242-2023-12-31</v>
      </c>
    </row>
    <row r="932" spans="1:18" hidden="1" x14ac:dyDescent="0.3">
      <c r="A932" s="37">
        <v>242</v>
      </c>
      <c r="B932" s="5" t="s">
        <v>174</v>
      </c>
      <c r="C932" s="5" t="s">
        <v>29</v>
      </c>
      <c r="D932" s="5" t="s">
        <v>21</v>
      </c>
      <c r="E932" s="5" t="s">
        <v>22</v>
      </c>
      <c r="F932" s="6">
        <v>45291</v>
      </c>
      <c r="G932" s="55">
        <f t="shared" si="115"/>
        <v>2023</v>
      </c>
      <c r="H932" s="55" t="str">
        <f t="shared" si="116"/>
        <v>Diciembre</v>
      </c>
      <c r="I932" s="90" t="str">
        <f t="shared" si="117"/>
        <v>2023-2</v>
      </c>
      <c r="J932" s="5">
        <v>95</v>
      </c>
      <c r="K932" s="9">
        <v>95.36</v>
      </c>
      <c r="L932" s="22" t="str">
        <f>IFERROR(IF((K933/J933)&gt;1.3,1.3,K933/J933),"")</f>
        <v/>
      </c>
      <c r="M932" s="15" t="str">
        <f t="shared" si="121"/>
        <v/>
      </c>
      <c r="N932" s="5" t="s">
        <v>23</v>
      </c>
      <c r="O932" s="11" t="s">
        <v>23</v>
      </c>
      <c r="P932" s="16">
        <v>0</v>
      </c>
      <c r="Q932" s="16">
        <v>0</v>
      </c>
      <c r="R932" s="5" t="str">
        <f t="shared" si="118"/>
        <v>243-2023-01-31</v>
      </c>
    </row>
    <row r="933" spans="1:18" hidden="1" x14ac:dyDescent="0.3">
      <c r="A933" s="25">
        <v>243</v>
      </c>
      <c r="B933" s="5" t="s">
        <v>175</v>
      </c>
      <c r="C933" s="5" t="s">
        <v>29</v>
      </c>
      <c r="D933" s="5" t="s">
        <v>21</v>
      </c>
      <c r="E933" s="5" t="s">
        <v>54</v>
      </c>
      <c r="F933" s="6">
        <v>44957</v>
      </c>
      <c r="G933" s="55">
        <f t="shared" si="115"/>
        <v>2023</v>
      </c>
      <c r="H933" s="55" t="str">
        <f t="shared" si="116"/>
        <v>Enero</v>
      </c>
      <c r="I933" s="90" t="str">
        <f t="shared" si="117"/>
        <v>2023-1</v>
      </c>
      <c r="J933" s="5">
        <v>0</v>
      </c>
      <c r="K933" s="9">
        <v>0</v>
      </c>
      <c r="L933" s="8" t="str">
        <f t="shared" ref="L933:L944" si="123">IFERROR(J934/K934,"")</f>
        <v/>
      </c>
      <c r="M933" s="8" t="str">
        <f t="shared" ref="M933:M944" si="124">IFERROR(J934/K934,"")</f>
        <v/>
      </c>
      <c r="N933" s="5" t="s">
        <v>23</v>
      </c>
      <c r="O933" s="5" t="s">
        <v>23</v>
      </c>
      <c r="P933" s="16">
        <v>0</v>
      </c>
      <c r="Q933" s="16">
        <v>0</v>
      </c>
      <c r="R933" s="5" t="str">
        <f t="shared" si="118"/>
        <v>243-2023-02-28</v>
      </c>
    </row>
    <row r="934" spans="1:18" hidden="1" x14ac:dyDescent="0.3">
      <c r="A934" s="25">
        <v>243</v>
      </c>
      <c r="B934" s="5" t="s">
        <v>175</v>
      </c>
      <c r="C934" s="5" t="s">
        <v>29</v>
      </c>
      <c r="D934" s="5" t="s">
        <v>21</v>
      </c>
      <c r="E934" s="5" t="s">
        <v>54</v>
      </c>
      <c r="F934" s="17">
        <v>44985</v>
      </c>
      <c r="G934" s="55">
        <f t="shared" si="115"/>
        <v>2023</v>
      </c>
      <c r="H934" s="55" t="str">
        <f t="shared" si="116"/>
        <v>Febrero</v>
      </c>
      <c r="I934" s="90" t="str">
        <f t="shared" si="117"/>
        <v>2023-1</v>
      </c>
      <c r="J934" s="5">
        <v>0</v>
      </c>
      <c r="K934" s="9">
        <v>0</v>
      </c>
      <c r="L934" s="8" t="str">
        <f t="shared" si="123"/>
        <v/>
      </c>
      <c r="M934" s="8" t="str">
        <f t="shared" si="124"/>
        <v/>
      </c>
      <c r="N934" s="5" t="s">
        <v>23</v>
      </c>
      <c r="O934" s="5" t="s">
        <v>23</v>
      </c>
      <c r="P934" s="16">
        <v>0</v>
      </c>
      <c r="Q934" s="16">
        <v>0</v>
      </c>
      <c r="R934" s="5" t="str">
        <f t="shared" si="118"/>
        <v>243-2023-03-31</v>
      </c>
    </row>
    <row r="935" spans="1:18" hidden="1" x14ac:dyDescent="0.3">
      <c r="A935" s="25">
        <v>243</v>
      </c>
      <c r="B935" s="5" t="s">
        <v>175</v>
      </c>
      <c r="C935" s="5" t="s">
        <v>29</v>
      </c>
      <c r="D935" s="5" t="s">
        <v>21</v>
      </c>
      <c r="E935" s="5" t="s">
        <v>54</v>
      </c>
      <c r="F935" s="6">
        <v>45016</v>
      </c>
      <c r="G935" s="55">
        <f t="shared" si="115"/>
        <v>2023</v>
      </c>
      <c r="H935" s="55" t="str">
        <f t="shared" si="116"/>
        <v>Marzo</v>
      </c>
      <c r="I935" s="90" t="str">
        <f t="shared" si="117"/>
        <v>2023-1</v>
      </c>
      <c r="J935" s="5">
        <v>0</v>
      </c>
      <c r="K935" s="9">
        <v>0</v>
      </c>
      <c r="L935" s="8" t="str">
        <f t="shared" si="123"/>
        <v/>
      </c>
      <c r="M935" s="8" t="str">
        <f t="shared" si="124"/>
        <v/>
      </c>
      <c r="N935" s="5" t="s">
        <v>23</v>
      </c>
      <c r="O935" s="5" t="s">
        <v>23</v>
      </c>
      <c r="P935" s="16">
        <v>0</v>
      </c>
      <c r="Q935" s="16">
        <v>0</v>
      </c>
      <c r="R935" s="5" t="str">
        <f t="shared" si="118"/>
        <v>243-2023-04-30</v>
      </c>
    </row>
    <row r="936" spans="1:18" hidden="1" x14ac:dyDescent="0.3">
      <c r="A936" s="25">
        <v>243</v>
      </c>
      <c r="B936" s="5" t="s">
        <v>175</v>
      </c>
      <c r="C936" s="5" t="s">
        <v>29</v>
      </c>
      <c r="D936" s="5" t="s">
        <v>21</v>
      </c>
      <c r="E936" s="5" t="s">
        <v>54</v>
      </c>
      <c r="F936" s="6">
        <v>45046</v>
      </c>
      <c r="G936" s="55">
        <f t="shared" si="115"/>
        <v>2023</v>
      </c>
      <c r="H936" s="55" t="str">
        <f t="shared" si="116"/>
        <v>Abril</v>
      </c>
      <c r="I936" s="90" t="str">
        <f t="shared" si="117"/>
        <v>2023-1</v>
      </c>
      <c r="J936" s="5">
        <v>0</v>
      </c>
      <c r="K936" s="9">
        <v>0</v>
      </c>
      <c r="L936" s="8" t="str">
        <f t="shared" si="123"/>
        <v/>
      </c>
      <c r="M936" s="8" t="str">
        <f t="shared" si="124"/>
        <v/>
      </c>
      <c r="N936" s="5" t="s">
        <v>23</v>
      </c>
      <c r="O936" s="5" t="s">
        <v>23</v>
      </c>
      <c r="P936" s="16">
        <v>0</v>
      </c>
      <c r="Q936" s="16">
        <v>0</v>
      </c>
      <c r="R936" s="5" t="str">
        <f t="shared" si="118"/>
        <v>243-2023-05-31</v>
      </c>
    </row>
    <row r="937" spans="1:18" hidden="1" x14ac:dyDescent="0.3">
      <c r="A937" s="25">
        <v>243</v>
      </c>
      <c r="B937" s="5" t="s">
        <v>175</v>
      </c>
      <c r="C937" s="5" t="s">
        <v>29</v>
      </c>
      <c r="D937" s="5" t="s">
        <v>21</v>
      </c>
      <c r="E937" s="5" t="s">
        <v>54</v>
      </c>
      <c r="F937" s="6">
        <v>45077</v>
      </c>
      <c r="G937" s="55">
        <f t="shared" si="115"/>
        <v>2023</v>
      </c>
      <c r="H937" s="55" t="str">
        <f t="shared" si="116"/>
        <v>Mayo</v>
      </c>
      <c r="I937" s="90" t="str">
        <f t="shared" si="117"/>
        <v>2023-1</v>
      </c>
      <c r="J937" s="5">
        <v>0</v>
      </c>
      <c r="K937" s="9">
        <v>0</v>
      </c>
      <c r="L937" s="8">
        <f t="shared" si="123"/>
        <v>0</v>
      </c>
      <c r="M937" s="8">
        <f t="shared" si="124"/>
        <v>0</v>
      </c>
      <c r="N937" s="5" t="s">
        <v>23</v>
      </c>
      <c r="O937" s="5" t="s">
        <v>23</v>
      </c>
      <c r="P937" s="16">
        <v>0</v>
      </c>
      <c r="Q937" s="16">
        <v>0</v>
      </c>
      <c r="R937" s="5" t="str">
        <f t="shared" si="118"/>
        <v>243-2023-06-30</v>
      </c>
    </row>
    <row r="938" spans="1:18" hidden="1" x14ac:dyDescent="0.3">
      <c r="A938" s="25">
        <v>243</v>
      </c>
      <c r="B938" s="5" t="s">
        <v>175</v>
      </c>
      <c r="C938" s="5" t="s">
        <v>29</v>
      </c>
      <c r="D938" s="5" t="s">
        <v>21</v>
      </c>
      <c r="E938" s="5" t="s">
        <v>54</v>
      </c>
      <c r="F938" s="6">
        <v>45107</v>
      </c>
      <c r="G938" s="55">
        <f t="shared" si="115"/>
        <v>2023</v>
      </c>
      <c r="H938" s="55" t="str">
        <f t="shared" si="116"/>
        <v>Junio</v>
      </c>
      <c r="I938" s="90" t="str">
        <f t="shared" si="117"/>
        <v>2023-1</v>
      </c>
      <c r="J938" s="5">
        <v>0</v>
      </c>
      <c r="K938" s="9">
        <v>8.3333333333333304</v>
      </c>
      <c r="L938" s="8">
        <f t="shared" si="123"/>
        <v>0</v>
      </c>
      <c r="M938" s="8">
        <f t="shared" si="124"/>
        <v>0</v>
      </c>
      <c r="N938" s="5" t="s">
        <v>23</v>
      </c>
      <c r="O938" s="5" t="s">
        <v>23</v>
      </c>
      <c r="P938" s="16">
        <v>0</v>
      </c>
      <c r="Q938" s="16">
        <v>0</v>
      </c>
      <c r="R938" s="5" t="str">
        <f t="shared" si="118"/>
        <v>243-2023-07-31</v>
      </c>
    </row>
    <row r="939" spans="1:18" hidden="1" x14ac:dyDescent="0.3">
      <c r="A939" s="25">
        <v>243</v>
      </c>
      <c r="B939" s="5" t="s">
        <v>175</v>
      </c>
      <c r="C939" s="5" t="s">
        <v>29</v>
      </c>
      <c r="D939" s="5" t="s">
        <v>21</v>
      </c>
      <c r="E939" s="5" t="s">
        <v>54</v>
      </c>
      <c r="F939" s="6">
        <v>45138</v>
      </c>
      <c r="G939" s="55">
        <f t="shared" si="115"/>
        <v>2023</v>
      </c>
      <c r="H939" s="55" t="str">
        <f t="shared" si="116"/>
        <v>Julio</v>
      </c>
      <c r="I939" s="90" t="str">
        <f t="shared" si="117"/>
        <v>2023-2</v>
      </c>
      <c r="J939" s="5">
        <v>0</v>
      </c>
      <c r="K939" s="9">
        <v>16.666666666666998</v>
      </c>
      <c r="L939" s="8">
        <f t="shared" si="123"/>
        <v>0</v>
      </c>
      <c r="M939" s="8">
        <f t="shared" si="124"/>
        <v>0</v>
      </c>
      <c r="N939" s="5" t="s">
        <v>23</v>
      </c>
      <c r="O939" s="5" t="s">
        <v>23</v>
      </c>
      <c r="P939" s="16">
        <v>0</v>
      </c>
      <c r="Q939" s="16">
        <v>0</v>
      </c>
      <c r="R939" s="5" t="str">
        <f t="shared" si="118"/>
        <v>243-2023-08-31</v>
      </c>
    </row>
    <row r="940" spans="1:18" hidden="1" x14ac:dyDescent="0.3">
      <c r="A940" s="25">
        <v>243</v>
      </c>
      <c r="B940" s="5" t="s">
        <v>175</v>
      </c>
      <c r="C940" s="5" t="s">
        <v>29</v>
      </c>
      <c r="D940" s="5" t="s">
        <v>21</v>
      </c>
      <c r="E940" s="5" t="s">
        <v>54</v>
      </c>
      <c r="F940" s="6">
        <v>45169</v>
      </c>
      <c r="G940" s="55">
        <f t="shared" si="115"/>
        <v>2023</v>
      </c>
      <c r="H940" s="55" t="str">
        <f t="shared" si="116"/>
        <v>Agosto</v>
      </c>
      <c r="I940" s="90" t="str">
        <f t="shared" si="117"/>
        <v>2023-2</v>
      </c>
      <c r="J940" s="5">
        <v>0</v>
      </c>
      <c r="K940" s="9">
        <v>9.09</v>
      </c>
      <c r="L940" s="8" t="str">
        <f t="shared" si="123"/>
        <v/>
      </c>
      <c r="M940" s="8" t="str">
        <f t="shared" si="124"/>
        <v/>
      </c>
      <c r="N940" s="5" t="s">
        <v>23</v>
      </c>
      <c r="O940" s="5" t="s">
        <v>23</v>
      </c>
      <c r="P940" s="16">
        <v>1</v>
      </c>
      <c r="Q940" s="16">
        <v>1</v>
      </c>
      <c r="R940" s="5" t="str">
        <f t="shared" si="118"/>
        <v>243-2023-09-30</v>
      </c>
    </row>
    <row r="941" spans="1:18" hidden="1" x14ac:dyDescent="0.3">
      <c r="A941" s="25">
        <v>243</v>
      </c>
      <c r="B941" s="5" t="s">
        <v>175</v>
      </c>
      <c r="C941" s="5" t="s">
        <v>29</v>
      </c>
      <c r="D941" s="5" t="s">
        <v>21</v>
      </c>
      <c r="E941" s="5" t="s">
        <v>54</v>
      </c>
      <c r="F941" s="6">
        <v>45199</v>
      </c>
      <c r="G941" s="55">
        <f t="shared" si="115"/>
        <v>2023</v>
      </c>
      <c r="H941" s="55" t="str">
        <f t="shared" si="116"/>
        <v>Septiembre</v>
      </c>
      <c r="I941" s="90" t="str">
        <f t="shared" si="117"/>
        <v>2023-2</v>
      </c>
      <c r="J941" s="5">
        <v>0</v>
      </c>
      <c r="K941" s="9">
        <v>0</v>
      </c>
      <c r="L941" s="8">
        <f t="shared" si="123"/>
        <v>0</v>
      </c>
      <c r="M941" s="8">
        <f t="shared" si="124"/>
        <v>0</v>
      </c>
      <c r="N941" s="5" t="s">
        <v>23</v>
      </c>
      <c r="O941" s="5" t="s">
        <v>23</v>
      </c>
      <c r="P941" s="16">
        <v>0</v>
      </c>
      <c r="Q941" s="16">
        <v>0</v>
      </c>
      <c r="R941" s="5" t="str">
        <f t="shared" si="118"/>
        <v>243-2023-10-31</v>
      </c>
    </row>
    <row r="942" spans="1:18" hidden="1" x14ac:dyDescent="0.3">
      <c r="A942" s="37">
        <v>243</v>
      </c>
      <c r="B942" s="5" t="s">
        <v>175</v>
      </c>
      <c r="C942" s="5" t="s">
        <v>29</v>
      </c>
      <c r="D942" s="5" t="s">
        <v>21</v>
      </c>
      <c r="E942" s="5" t="s">
        <v>54</v>
      </c>
      <c r="F942" s="6">
        <v>45230</v>
      </c>
      <c r="G942" s="55">
        <f t="shared" si="115"/>
        <v>2023</v>
      </c>
      <c r="H942" s="55" t="str">
        <f t="shared" si="116"/>
        <v>Octubre</v>
      </c>
      <c r="I942" s="90" t="str">
        <f t="shared" si="117"/>
        <v>2023-2</v>
      </c>
      <c r="J942" s="5">
        <v>0</v>
      </c>
      <c r="K942" s="9">
        <v>11.11</v>
      </c>
      <c r="L942" s="8" t="str">
        <f t="shared" si="123"/>
        <v/>
      </c>
      <c r="M942" s="8" t="str">
        <f t="shared" si="124"/>
        <v/>
      </c>
      <c r="N942" s="5" t="s">
        <v>23</v>
      </c>
      <c r="O942" s="5" t="s">
        <v>23</v>
      </c>
      <c r="P942" s="16">
        <v>0</v>
      </c>
      <c r="Q942" s="16">
        <v>0</v>
      </c>
      <c r="R942" s="5" t="str">
        <f t="shared" si="118"/>
        <v>243-2023-11-30</v>
      </c>
    </row>
    <row r="943" spans="1:18" hidden="1" x14ac:dyDescent="0.3">
      <c r="A943" s="37">
        <v>243</v>
      </c>
      <c r="B943" s="5" t="s">
        <v>175</v>
      </c>
      <c r="C943" s="5" t="s">
        <v>29</v>
      </c>
      <c r="D943" s="5" t="s">
        <v>21</v>
      </c>
      <c r="E943" s="5" t="s">
        <v>54</v>
      </c>
      <c r="F943" s="6">
        <v>45260</v>
      </c>
      <c r="G943" s="55">
        <f t="shared" si="115"/>
        <v>2023</v>
      </c>
      <c r="H943" s="55" t="str">
        <f t="shared" si="116"/>
        <v>Noviembre</v>
      </c>
      <c r="I943" s="90" t="str">
        <f t="shared" si="117"/>
        <v>2023-2</v>
      </c>
      <c r="J943" s="5">
        <v>0</v>
      </c>
      <c r="K943" s="9">
        <v>0</v>
      </c>
      <c r="L943" s="8">
        <f t="shared" si="123"/>
        <v>0</v>
      </c>
      <c r="M943" s="8">
        <f t="shared" si="124"/>
        <v>0</v>
      </c>
      <c r="N943" s="5" t="s">
        <v>23</v>
      </c>
      <c r="O943" s="5" t="s">
        <v>23</v>
      </c>
      <c r="P943" s="16">
        <v>0</v>
      </c>
      <c r="Q943" s="16">
        <v>0</v>
      </c>
      <c r="R943" s="5" t="str">
        <f t="shared" si="118"/>
        <v>243-2023-12-31</v>
      </c>
    </row>
    <row r="944" spans="1:18" hidden="1" x14ac:dyDescent="0.3">
      <c r="A944" s="37">
        <v>243</v>
      </c>
      <c r="B944" s="5" t="s">
        <v>175</v>
      </c>
      <c r="C944" s="5" t="s">
        <v>29</v>
      </c>
      <c r="D944" s="5" t="s">
        <v>21</v>
      </c>
      <c r="E944" s="5" t="s">
        <v>54</v>
      </c>
      <c r="F944" s="6">
        <v>45291</v>
      </c>
      <c r="G944" s="55">
        <f t="shared" si="115"/>
        <v>2023</v>
      </c>
      <c r="H944" s="55" t="str">
        <f t="shared" si="116"/>
        <v>Diciembre</v>
      </c>
      <c r="I944" s="90" t="str">
        <f t="shared" si="117"/>
        <v>2023-2</v>
      </c>
      <c r="J944" s="5">
        <v>0</v>
      </c>
      <c r="K944" s="9">
        <v>14.29</v>
      </c>
      <c r="L944" s="8">
        <f t="shared" si="123"/>
        <v>1.3995801259622114</v>
      </c>
      <c r="M944" s="8">
        <f t="shared" si="124"/>
        <v>1.3995801259622114</v>
      </c>
      <c r="N944" s="5" t="s">
        <v>23</v>
      </c>
      <c r="O944" s="5" t="s">
        <v>23</v>
      </c>
      <c r="P944" s="16">
        <v>0</v>
      </c>
      <c r="Q944" s="16">
        <v>0</v>
      </c>
      <c r="R944" s="5" t="str">
        <f t="shared" si="118"/>
        <v>243-2024-06-30</v>
      </c>
    </row>
    <row r="945" spans="1:18" hidden="1" x14ac:dyDescent="0.3">
      <c r="A945" s="5">
        <v>243</v>
      </c>
      <c r="B945" s="5" t="s">
        <v>175</v>
      </c>
      <c r="C945" s="5" t="s">
        <v>29</v>
      </c>
      <c r="D945" s="5" t="s">
        <v>21</v>
      </c>
      <c r="E945" s="5" t="s">
        <v>54</v>
      </c>
      <c r="F945" s="6">
        <v>45473</v>
      </c>
      <c r="G945" s="55">
        <f t="shared" si="115"/>
        <v>2024</v>
      </c>
      <c r="H945" s="55" t="str">
        <f t="shared" si="116"/>
        <v>Junio</v>
      </c>
      <c r="I945" s="90" t="str">
        <f t="shared" si="117"/>
        <v>2024-1</v>
      </c>
      <c r="J945" s="5">
        <v>20</v>
      </c>
      <c r="K945" s="5">
        <v>14.29</v>
      </c>
      <c r="L945" s="15">
        <v>0.71449999999999991</v>
      </c>
      <c r="M945" s="15">
        <v>0.71449999999999991</v>
      </c>
      <c r="N945" s="5" t="s">
        <v>23</v>
      </c>
      <c r="O945" s="5" t="s">
        <v>23</v>
      </c>
      <c r="P945" s="5">
        <v>0</v>
      </c>
      <c r="Q945" s="5">
        <v>0</v>
      </c>
      <c r="R945" s="5" t="str">
        <f t="shared" si="118"/>
        <v>244-2024-12-31</v>
      </c>
    </row>
    <row r="946" spans="1:18" hidden="1" x14ac:dyDescent="0.3">
      <c r="A946" s="25">
        <v>244</v>
      </c>
      <c r="B946" s="5" t="s">
        <v>176</v>
      </c>
      <c r="C946" s="5" t="s">
        <v>90</v>
      </c>
      <c r="D946" s="5" t="s">
        <v>65</v>
      </c>
      <c r="E946" s="5" t="s">
        <v>54</v>
      </c>
      <c r="F946" s="6">
        <v>45657</v>
      </c>
      <c r="G946" s="55">
        <f t="shared" si="115"/>
        <v>2024</v>
      </c>
      <c r="H946" s="55" t="str">
        <f t="shared" si="116"/>
        <v>Diciembre</v>
      </c>
      <c r="I946" s="90" t="str">
        <f t="shared" si="117"/>
        <v>2024-2</v>
      </c>
      <c r="J946" s="5">
        <v>25</v>
      </c>
      <c r="K946" s="10">
        <v>25</v>
      </c>
      <c r="L946" s="15">
        <f>IFERROR(IF((K947/J947)&gt;1.3,1.3,K947/J947),"")</f>
        <v>0.98305084745762716</v>
      </c>
      <c r="M946" s="15">
        <f>IFERROR(IF((K947/J947)&gt;K947/J947,1.3,K947/J947),"")</f>
        <v>0.98305084745762716</v>
      </c>
      <c r="N946" s="5"/>
      <c r="O946" s="5"/>
      <c r="P946" s="16">
        <v>0</v>
      </c>
      <c r="Q946" s="16">
        <v>0</v>
      </c>
      <c r="R946" s="5" t="str">
        <f t="shared" si="118"/>
        <v>245-2022-06-30</v>
      </c>
    </row>
    <row r="947" spans="1:18" hidden="1" x14ac:dyDescent="0.3">
      <c r="A947" s="5">
        <v>245</v>
      </c>
      <c r="B947" s="5" t="s">
        <v>177</v>
      </c>
      <c r="C947" s="5" t="s">
        <v>178</v>
      </c>
      <c r="D947" s="5" t="s">
        <v>47</v>
      </c>
      <c r="E947" s="5" t="s">
        <v>22</v>
      </c>
      <c r="F947" s="17">
        <v>44742</v>
      </c>
      <c r="G947" s="55">
        <f t="shared" si="115"/>
        <v>2022</v>
      </c>
      <c r="H947" s="55" t="str">
        <f t="shared" si="116"/>
        <v>Junio</v>
      </c>
      <c r="I947" s="90" t="str">
        <f t="shared" si="117"/>
        <v>2022-1</v>
      </c>
      <c r="J947" s="5">
        <v>88.5</v>
      </c>
      <c r="K947" s="9">
        <v>87</v>
      </c>
      <c r="L947" s="15">
        <v>0.98305084745762716</v>
      </c>
      <c r="M947" s="15">
        <v>0.98305084745762716</v>
      </c>
      <c r="N947" s="5" t="s">
        <v>23</v>
      </c>
      <c r="O947" s="5" t="s">
        <v>23</v>
      </c>
      <c r="P947" s="5">
        <v>0</v>
      </c>
      <c r="Q947" s="5">
        <v>0</v>
      </c>
      <c r="R947" s="5" t="str">
        <f t="shared" si="118"/>
        <v>245-2022-12-31</v>
      </c>
    </row>
    <row r="948" spans="1:18" hidden="1" x14ac:dyDescent="0.3">
      <c r="A948" s="5">
        <v>245</v>
      </c>
      <c r="B948" s="5" t="s">
        <v>177</v>
      </c>
      <c r="C948" s="5" t="s">
        <v>178</v>
      </c>
      <c r="D948" s="5" t="s">
        <v>47</v>
      </c>
      <c r="E948" s="5" t="s">
        <v>22</v>
      </c>
      <c r="F948" s="17">
        <v>44926</v>
      </c>
      <c r="G948" s="55">
        <f t="shared" si="115"/>
        <v>2022</v>
      </c>
      <c r="H948" s="55" t="str">
        <f t="shared" si="116"/>
        <v>Diciembre</v>
      </c>
      <c r="I948" s="90" t="str">
        <f t="shared" si="117"/>
        <v>2022-2</v>
      </c>
      <c r="J948" s="5">
        <v>88.5</v>
      </c>
      <c r="K948" s="9">
        <v>85.9</v>
      </c>
      <c r="L948" s="15">
        <v>0.97062146892655377</v>
      </c>
      <c r="M948" s="15">
        <v>0.97062146892655377</v>
      </c>
      <c r="N948" s="5" t="s">
        <v>23</v>
      </c>
      <c r="O948" s="5" t="s">
        <v>23</v>
      </c>
      <c r="P948" s="5">
        <v>0</v>
      </c>
      <c r="Q948" s="5">
        <v>0</v>
      </c>
      <c r="R948" s="5" t="str">
        <f t="shared" si="118"/>
        <v>245-2023-06-30</v>
      </c>
    </row>
    <row r="949" spans="1:18" hidden="1" x14ac:dyDescent="0.3">
      <c r="A949" s="25">
        <v>245</v>
      </c>
      <c r="B949" s="5" t="s">
        <v>177</v>
      </c>
      <c r="C949" s="5" t="s">
        <v>178</v>
      </c>
      <c r="D949" s="5" t="s">
        <v>47</v>
      </c>
      <c r="E949" s="5" t="s">
        <v>22</v>
      </c>
      <c r="F949" s="17">
        <v>45107</v>
      </c>
      <c r="G949" s="55">
        <f t="shared" si="115"/>
        <v>2023</v>
      </c>
      <c r="H949" s="55" t="str">
        <f t="shared" si="116"/>
        <v>Junio</v>
      </c>
      <c r="I949" s="90" t="str">
        <f t="shared" si="117"/>
        <v>2023-1</v>
      </c>
      <c r="J949" s="5">
        <v>87</v>
      </c>
      <c r="K949" s="9">
        <v>85.115048706751793</v>
      </c>
      <c r="L949" s="15">
        <f>IFERROR(IF((K950/J950)&gt;1.3,1.3,K950/J950),"")</f>
        <v>0.9813793103448275</v>
      </c>
      <c r="M949" s="15">
        <f>IFERROR(IF((K950/J950)&gt;K950/J950,1.3,K950/J950),"")</f>
        <v>0.9813793103448275</v>
      </c>
      <c r="N949" s="5" t="s">
        <v>23</v>
      </c>
      <c r="O949" s="5" t="s">
        <v>23</v>
      </c>
      <c r="P949" s="16">
        <v>0</v>
      </c>
      <c r="Q949" s="16">
        <v>0</v>
      </c>
      <c r="R949" s="5" t="str">
        <f t="shared" si="118"/>
        <v>245-2023-12-31</v>
      </c>
    </row>
    <row r="950" spans="1:18" hidden="1" x14ac:dyDescent="0.3">
      <c r="A950" s="37">
        <v>245</v>
      </c>
      <c r="B950" s="5" t="s">
        <v>177</v>
      </c>
      <c r="C950" s="5" t="s">
        <v>178</v>
      </c>
      <c r="D950" s="5" t="s">
        <v>47</v>
      </c>
      <c r="E950" s="5" t="s">
        <v>22</v>
      </c>
      <c r="F950" s="6">
        <v>45291</v>
      </c>
      <c r="G950" s="55">
        <f t="shared" si="115"/>
        <v>2023</v>
      </c>
      <c r="H950" s="55" t="str">
        <f t="shared" si="116"/>
        <v>Diciembre</v>
      </c>
      <c r="I950" s="90" t="str">
        <f t="shared" si="117"/>
        <v>2023-2</v>
      </c>
      <c r="J950" s="5">
        <v>87</v>
      </c>
      <c r="K950" s="9">
        <v>85.38</v>
      </c>
      <c r="L950" s="15">
        <f>IFERROR(IF((K951/J951)&gt;1.3,1.3,K951/J951),"")</f>
        <v>1.0015294117647058</v>
      </c>
      <c r="M950" s="15">
        <f>IFERROR(IF((K951/J951)&gt;K951/J951,1.3,K951/J951),"")</f>
        <v>1.0015294117647058</v>
      </c>
      <c r="N950" s="5" t="s">
        <v>23</v>
      </c>
      <c r="O950" s="5" t="s">
        <v>23</v>
      </c>
      <c r="P950" s="16">
        <v>0</v>
      </c>
      <c r="Q950" s="16">
        <v>0</v>
      </c>
      <c r="R950" s="5" t="str">
        <f t="shared" si="118"/>
        <v>245-2024-06-30</v>
      </c>
    </row>
    <row r="951" spans="1:18" hidden="1" x14ac:dyDescent="0.3">
      <c r="A951" s="25">
        <v>245</v>
      </c>
      <c r="B951" s="5" t="s">
        <v>177</v>
      </c>
      <c r="C951" s="5" t="s">
        <v>178</v>
      </c>
      <c r="D951" s="5" t="s">
        <v>47</v>
      </c>
      <c r="E951" s="5" t="s">
        <v>22</v>
      </c>
      <c r="F951" s="17">
        <v>45473</v>
      </c>
      <c r="G951" s="55">
        <f t="shared" si="115"/>
        <v>2024</v>
      </c>
      <c r="H951" s="55" t="str">
        <f t="shared" si="116"/>
        <v>Junio</v>
      </c>
      <c r="I951" s="90" t="str">
        <f t="shared" si="117"/>
        <v>2024-1</v>
      </c>
      <c r="J951" s="5">
        <v>85</v>
      </c>
      <c r="K951" s="9">
        <v>85.13</v>
      </c>
      <c r="L951" s="15">
        <f>IFERROR(IF((K952/J952)&gt;1.3,1.3,K952/J952),"")</f>
        <v>1.0022352941176471</v>
      </c>
      <c r="M951" s="15">
        <f>IFERROR(IF((K952/J952)&gt;K952/J952,1.3,K952/J952),"")</f>
        <v>1.0022352941176471</v>
      </c>
      <c r="N951" s="5" t="s">
        <v>23</v>
      </c>
      <c r="O951" s="5" t="s">
        <v>23</v>
      </c>
      <c r="P951" s="16">
        <v>0</v>
      </c>
      <c r="Q951" s="16">
        <v>0</v>
      </c>
      <c r="R951" s="5" t="str">
        <f t="shared" si="118"/>
        <v>245-2024-12-31</v>
      </c>
    </row>
    <row r="952" spans="1:18" hidden="1" x14ac:dyDescent="0.3">
      <c r="A952" s="25">
        <v>245</v>
      </c>
      <c r="B952" s="5" t="s">
        <v>177</v>
      </c>
      <c r="C952" s="5" t="s">
        <v>178</v>
      </c>
      <c r="D952" s="5" t="s">
        <v>47</v>
      </c>
      <c r="E952" s="5" t="s">
        <v>22</v>
      </c>
      <c r="F952" s="6">
        <v>45657</v>
      </c>
      <c r="G952" s="55">
        <f t="shared" si="115"/>
        <v>2024</v>
      </c>
      <c r="H952" s="55" t="str">
        <f t="shared" si="116"/>
        <v>Diciembre</v>
      </c>
      <c r="I952" s="90" t="str">
        <f t="shared" si="117"/>
        <v>2024-2</v>
      </c>
      <c r="J952" s="5">
        <v>85</v>
      </c>
      <c r="K952" s="10">
        <v>85.19</v>
      </c>
      <c r="L952" s="15">
        <f>IFERROR(IF((K953/J953)&gt;1.3,1.3,K953/J953),"")</f>
        <v>0.72235294117647053</v>
      </c>
      <c r="M952" s="15">
        <f>IFERROR(IF((K953/J953)&gt;K953/J953,1.3,K953/J953),"")</f>
        <v>0.72235294117647053</v>
      </c>
      <c r="N952" s="5" t="s">
        <v>23</v>
      </c>
      <c r="O952" s="5" t="s">
        <v>23</v>
      </c>
      <c r="P952" s="16">
        <v>0</v>
      </c>
      <c r="Q952" s="16">
        <v>0</v>
      </c>
      <c r="R952" s="5" t="str">
        <f t="shared" si="118"/>
        <v>246-2023-12-31</v>
      </c>
    </row>
    <row r="953" spans="1:18" hidden="1" x14ac:dyDescent="0.3">
      <c r="A953" s="37">
        <v>246</v>
      </c>
      <c r="B953" s="5" t="s">
        <v>179</v>
      </c>
      <c r="C953" s="5" t="s">
        <v>180</v>
      </c>
      <c r="D953" s="5" t="s">
        <v>47</v>
      </c>
      <c r="E953" s="5" t="s">
        <v>22</v>
      </c>
      <c r="F953" s="6">
        <v>45291</v>
      </c>
      <c r="G953" s="55">
        <f t="shared" si="115"/>
        <v>2023</v>
      </c>
      <c r="H953" s="55" t="str">
        <f t="shared" si="116"/>
        <v>Diciembre</v>
      </c>
      <c r="I953" s="90" t="str">
        <f t="shared" si="117"/>
        <v>2023-2</v>
      </c>
      <c r="J953" s="5">
        <v>85</v>
      </c>
      <c r="K953" s="9">
        <v>61.4</v>
      </c>
      <c r="L953" s="8">
        <f>IFERROR(K954/J954,"")</f>
        <v>1.3703703703703705</v>
      </c>
      <c r="M953" s="15">
        <f>IFERROR(IF((K954/J954)&gt;K954/J954,1.3,K954/J954),"")</f>
        <v>1.3703703703703705</v>
      </c>
      <c r="N953" s="5" t="s">
        <v>23</v>
      </c>
      <c r="O953" s="5" t="s">
        <v>23</v>
      </c>
      <c r="P953" s="16">
        <v>0</v>
      </c>
      <c r="Q953" s="16">
        <v>0</v>
      </c>
      <c r="R953" s="5" t="str">
        <f t="shared" si="118"/>
        <v>246-2024-06-30</v>
      </c>
    </row>
    <row r="954" spans="1:18" hidden="1" x14ac:dyDescent="0.3">
      <c r="A954" s="5">
        <v>246</v>
      </c>
      <c r="B954" s="5" t="s">
        <v>181</v>
      </c>
      <c r="C954" s="5" t="s">
        <v>180</v>
      </c>
      <c r="D954" s="5" t="s">
        <v>47</v>
      </c>
      <c r="E954" s="5" t="s">
        <v>22</v>
      </c>
      <c r="F954" s="6">
        <v>45473</v>
      </c>
      <c r="G954" s="55">
        <f t="shared" si="115"/>
        <v>2024</v>
      </c>
      <c r="H954" s="55" t="str">
        <f t="shared" si="116"/>
        <v>Junio</v>
      </c>
      <c r="I954" s="90" t="str">
        <f t="shared" si="117"/>
        <v>2024-1</v>
      </c>
      <c r="J954" s="5">
        <v>67.5</v>
      </c>
      <c r="K954" s="5">
        <v>92.5</v>
      </c>
      <c r="L954" s="15">
        <v>1.3</v>
      </c>
      <c r="M954" s="15">
        <v>1.37037037037037</v>
      </c>
      <c r="N954" s="5" t="s">
        <v>23</v>
      </c>
      <c r="O954" s="5" t="s">
        <v>23</v>
      </c>
      <c r="P954" s="5">
        <v>0</v>
      </c>
      <c r="Q954" s="5">
        <v>0</v>
      </c>
      <c r="R954" s="5" t="str">
        <f t="shared" si="118"/>
        <v>246-2024-12-31</v>
      </c>
    </row>
    <row r="955" spans="1:18" hidden="1" x14ac:dyDescent="0.3">
      <c r="A955" s="25">
        <v>246</v>
      </c>
      <c r="B955" s="5" t="s">
        <v>181</v>
      </c>
      <c r="C955" s="5" t="s">
        <v>180</v>
      </c>
      <c r="D955" s="5" t="s">
        <v>47</v>
      </c>
      <c r="E955" s="5" t="s">
        <v>22</v>
      </c>
      <c r="F955" s="6">
        <v>45657</v>
      </c>
      <c r="G955" s="55">
        <f t="shared" si="115"/>
        <v>2024</v>
      </c>
      <c r="H955" s="55" t="str">
        <f t="shared" si="116"/>
        <v>Diciembre</v>
      </c>
      <c r="I955" s="90" t="str">
        <f t="shared" si="117"/>
        <v>2024-2</v>
      </c>
      <c r="J955" s="5">
        <v>67.5</v>
      </c>
      <c r="K955" s="10">
        <v>94.4</v>
      </c>
      <c r="L955" s="15" t="str">
        <f>IFERROR(IF((K956/J956)&gt;1.3,1.3,K956/J956),"")</f>
        <v/>
      </c>
      <c r="M955" s="15" t="str">
        <f t="shared" ref="M955:M979" si="125">IFERROR(IF((K956/J956)&gt;K956/J956,1.3,K956/J956),"")</f>
        <v/>
      </c>
      <c r="N955" s="5" t="s">
        <v>23</v>
      </c>
      <c r="O955" s="5" t="s">
        <v>23</v>
      </c>
      <c r="P955" s="16">
        <v>0</v>
      </c>
      <c r="Q955" s="16">
        <v>0</v>
      </c>
      <c r="R955" s="5" t="str">
        <f t="shared" si="118"/>
        <v>247-2023-01-31</v>
      </c>
    </row>
    <row r="956" spans="1:18" hidden="1" x14ac:dyDescent="0.3">
      <c r="A956" s="25">
        <v>247</v>
      </c>
      <c r="B956" s="5" t="s">
        <v>182</v>
      </c>
      <c r="C956" s="5" t="s">
        <v>180</v>
      </c>
      <c r="D956" s="5" t="s">
        <v>21</v>
      </c>
      <c r="E956" s="5" t="s">
        <v>22</v>
      </c>
      <c r="F956" s="6">
        <v>44957</v>
      </c>
      <c r="G956" s="55">
        <f t="shared" si="115"/>
        <v>2023</v>
      </c>
      <c r="H956" s="55" t="str">
        <f t="shared" si="116"/>
        <v>Enero</v>
      </c>
      <c r="I956" s="90" t="str">
        <f t="shared" si="117"/>
        <v>2023-1</v>
      </c>
      <c r="J956" s="5"/>
      <c r="K956" s="9">
        <v>75.640237656218005</v>
      </c>
      <c r="L956" s="8" t="str">
        <f t="shared" ref="L956:L967" si="126">IFERROR(K957/J957,"")</f>
        <v/>
      </c>
      <c r="M956" s="15" t="str">
        <f t="shared" si="125"/>
        <v/>
      </c>
      <c r="N956" s="5" t="s">
        <v>133</v>
      </c>
      <c r="O956" s="11" t="s">
        <v>23</v>
      </c>
      <c r="P956" s="16">
        <v>0</v>
      </c>
      <c r="Q956" s="16">
        <v>0</v>
      </c>
      <c r="R956" s="5" t="str">
        <f t="shared" si="118"/>
        <v>247-2023-02-28</v>
      </c>
    </row>
    <row r="957" spans="1:18" hidden="1" x14ac:dyDescent="0.3">
      <c r="A957" s="25">
        <v>247</v>
      </c>
      <c r="B957" s="5" t="s">
        <v>182</v>
      </c>
      <c r="C957" s="5" t="s">
        <v>180</v>
      </c>
      <c r="D957" s="5" t="s">
        <v>21</v>
      </c>
      <c r="E957" s="5" t="s">
        <v>22</v>
      </c>
      <c r="F957" s="17">
        <v>44985</v>
      </c>
      <c r="G957" s="55">
        <f t="shared" si="115"/>
        <v>2023</v>
      </c>
      <c r="H957" s="55" t="str">
        <f t="shared" si="116"/>
        <v>Febrero</v>
      </c>
      <c r="I957" s="90" t="str">
        <f t="shared" si="117"/>
        <v>2023-1</v>
      </c>
      <c r="J957" s="5"/>
      <c r="K957" s="9">
        <v>71.287128712871294</v>
      </c>
      <c r="L957" s="8" t="str">
        <f t="shared" si="126"/>
        <v/>
      </c>
      <c r="M957" s="15" t="str">
        <f t="shared" si="125"/>
        <v/>
      </c>
      <c r="N957" s="5" t="s">
        <v>133</v>
      </c>
      <c r="O957" s="11" t="s">
        <v>23</v>
      </c>
      <c r="P957" s="16">
        <v>0</v>
      </c>
      <c r="Q957" s="16">
        <v>0</v>
      </c>
      <c r="R957" s="5" t="str">
        <f t="shared" si="118"/>
        <v>247-2023-03-31</v>
      </c>
    </row>
    <row r="958" spans="1:18" hidden="1" x14ac:dyDescent="0.3">
      <c r="A958" s="25">
        <v>247</v>
      </c>
      <c r="B958" s="5" t="s">
        <v>182</v>
      </c>
      <c r="C958" s="5" t="s">
        <v>180</v>
      </c>
      <c r="D958" s="5" t="s">
        <v>21</v>
      </c>
      <c r="E958" s="5" t="s">
        <v>22</v>
      </c>
      <c r="F958" s="6">
        <v>45016</v>
      </c>
      <c r="G958" s="55">
        <f t="shared" si="115"/>
        <v>2023</v>
      </c>
      <c r="H958" s="55" t="str">
        <f t="shared" si="116"/>
        <v>Marzo</v>
      </c>
      <c r="I958" s="90" t="str">
        <f t="shared" si="117"/>
        <v>2023-1</v>
      </c>
      <c r="J958" s="5"/>
      <c r="K958" s="9">
        <v>71.017316017316006</v>
      </c>
      <c r="L958" s="8" t="str">
        <f t="shared" si="126"/>
        <v/>
      </c>
      <c r="M958" s="15" t="str">
        <f t="shared" si="125"/>
        <v/>
      </c>
      <c r="N958" s="5" t="s">
        <v>133</v>
      </c>
      <c r="O958" s="11" t="s">
        <v>23</v>
      </c>
      <c r="P958" s="16">
        <v>0</v>
      </c>
      <c r="Q958" s="16">
        <v>0</v>
      </c>
      <c r="R958" s="5" t="str">
        <f t="shared" si="118"/>
        <v>247-2023-04-30</v>
      </c>
    </row>
    <row r="959" spans="1:18" hidden="1" x14ac:dyDescent="0.3">
      <c r="A959" s="25">
        <v>247</v>
      </c>
      <c r="B959" s="5" t="s">
        <v>182</v>
      </c>
      <c r="C959" s="5" t="s">
        <v>180</v>
      </c>
      <c r="D959" s="5" t="s">
        <v>21</v>
      </c>
      <c r="E959" s="5" t="s">
        <v>22</v>
      </c>
      <c r="F959" s="6">
        <v>45046</v>
      </c>
      <c r="G959" s="55">
        <f t="shared" si="115"/>
        <v>2023</v>
      </c>
      <c r="H959" s="55" t="str">
        <f t="shared" si="116"/>
        <v>Abril</v>
      </c>
      <c r="I959" s="90" t="str">
        <f t="shared" si="117"/>
        <v>2023-1</v>
      </c>
      <c r="J959" s="5"/>
      <c r="K959" s="9">
        <v>74.075723830735001</v>
      </c>
      <c r="L959" s="8" t="str">
        <f t="shared" si="126"/>
        <v/>
      </c>
      <c r="M959" s="15" t="str">
        <f t="shared" si="125"/>
        <v/>
      </c>
      <c r="N959" s="5" t="s">
        <v>133</v>
      </c>
      <c r="O959" s="11" t="s">
        <v>23</v>
      </c>
      <c r="P959" s="16">
        <v>0</v>
      </c>
      <c r="Q959" s="16">
        <v>0</v>
      </c>
      <c r="R959" s="5" t="str">
        <f t="shared" si="118"/>
        <v>247-2023-05-31</v>
      </c>
    </row>
    <row r="960" spans="1:18" hidden="1" x14ac:dyDescent="0.3">
      <c r="A960" s="25">
        <v>247</v>
      </c>
      <c r="B960" s="5" t="s">
        <v>182</v>
      </c>
      <c r="C960" s="5" t="s">
        <v>180</v>
      </c>
      <c r="D960" s="5" t="s">
        <v>21</v>
      </c>
      <c r="E960" s="5" t="s">
        <v>22</v>
      </c>
      <c r="F960" s="6">
        <v>45077</v>
      </c>
      <c r="G960" s="55">
        <f t="shared" si="115"/>
        <v>2023</v>
      </c>
      <c r="H960" s="55" t="str">
        <f t="shared" si="116"/>
        <v>Mayo</v>
      </c>
      <c r="I960" s="90" t="str">
        <f t="shared" si="117"/>
        <v>2023-1</v>
      </c>
      <c r="J960" s="5"/>
      <c r="K960" s="9">
        <v>70.167903162827002</v>
      </c>
      <c r="L960" s="8" t="str">
        <f t="shared" si="126"/>
        <v/>
      </c>
      <c r="M960" s="15" t="str">
        <f t="shared" si="125"/>
        <v/>
      </c>
      <c r="N960" s="5" t="s">
        <v>133</v>
      </c>
      <c r="O960" s="11" t="s">
        <v>23</v>
      </c>
      <c r="P960" s="16">
        <v>0</v>
      </c>
      <c r="Q960" s="16">
        <v>0</v>
      </c>
      <c r="R960" s="5" t="str">
        <f t="shared" si="118"/>
        <v>247-2023-06-30</v>
      </c>
    </row>
    <row r="961" spans="1:18" hidden="1" x14ac:dyDescent="0.3">
      <c r="A961" s="25">
        <v>247</v>
      </c>
      <c r="B961" s="5" t="s">
        <v>182</v>
      </c>
      <c r="C961" s="5" t="s">
        <v>180</v>
      </c>
      <c r="D961" s="5" t="s">
        <v>21</v>
      </c>
      <c r="E961" s="5" t="s">
        <v>22</v>
      </c>
      <c r="F961" s="6">
        <v>45107</v>
      </c>
      <c r="G961" s="55">
        <f t="shared" si="115"/>
        <v>2023</v>
      </c>
      <c r="H961" s="55" t="str">
        <f t="shared" si="116"/>
        <v>Junio</v>
      </c>
      <c r="I961" s="90" t="str">
        <f t="shared" si="117"/>
        <v>2023-1</v>
      </c>
      <c r="J961" s="5"/>
      <c r="K961" s="9">
        <v>61.082385384350196</v>
      </c>
      <c r="L961" s="8" t="str">
        <f t="shared" si="126"/>
        <v/>
      </c>
      <c r="M961" s="15" t="str">
        <f t="shared" si="125"/>
        <v/>
      </c>
      <c r="N961" s="5" t="s">
        <v>133</v>
      </c>
      <c r="O961" s="11" t="s">
        <v>23</v>
      </c>
      <c r="P961" s="16">
        <v>0</v>
      </c>
      <c r="Q961" s="16">
        <v>0</v>
      </c>
      <c r="R961" s="5" t="str">
        <f t="shared" si="118"/>
        <v>247-2023-07-31</v>
      </c>
    </row>
    <row r="962" spans="1:18" hidden="1" x14ac:dyDescent="0.3">
      <c r="A962" s="25">
        <v>247</v>
      </c>
      <c r="B962" s="5" t="s">
        <v>182</v>
      </c>
      <c r="C962" s="5" t="s">
        <v>180</v>
      </c>
      <c r="D962" s="5" t="s">
        <v>21</v>
      </c>
      <c r="E962" s="5" t="s">
        <v>22</v>
      </c>
      <c r="F962" s="6">
        <v>45138</v>
      </c>
      <c r="G962" s="55">
        <f t="shared" si="115"/>
        <v>2023</v>
      </c>
      <c r="H962" s="55" t="str">
        <f t="shared" si="116"/>
        <v>Julio</v>
      </c>
      <c r="I962" s="90" t="str">
        <f t="shared" si="117"/>
        <v>2023-2</v>
      </c>
      <c r="J962" s="5"/>
      <c r="K962" s="9">
        <v>75.552362134003999</v>
      </c>
      <c r="L962" s="8" t="str">
        <f t="shared" si="126"/>
        <v/>
      </c>
      <c r="M962" s="15" t="str">
        <f t="shared" si="125"/>
        <v/>
      </c>
      <c r="N962" s="5" t="s">
        <v>133</v>
      </c>
      <c r="O962" s="11" t="s">
        <v>23</v>
      </c>
      <c r="P962" s="16">
        <v>0</v>
      </c>
      <c r="Q962" s="16">
        <v>0</v>
      </c>
      <c r="R962" s="5" t="str">
        <f t="shared" si="118"/>
        <v>247-2023-08-31</v>
      </c>
    </row>
    <row r="963" spans="1:18" hidden="1" x14ac:dyDescent="0.3">
      <c r="A963" s="25">
        <v>247</v>
      </c>
      <c r="B963" s="5" t="s">
        <v>182</v>
      </c>
      <c r="C963" s="5" t="s">
        <v>180</v>
      </c>
      <c r="D963" s="5" t="s">
        <v>21</v>
      </c>
      <c r="E963" s="5" t="s">
        <v>22</v>
      </c>
      <c r="F963" s="6">
        <v>45169</v>
      </c>
      <c r="G963" s="55">
        <f t="shared" ref="G963:G1026" si="127">YEAR(F963)</f>
        <v>2023</v>
      </c>
      <c r="H963" s="55" t="str">
        <f t="shared" ref="H963:H1026" si="128">PROPER(TEXT(F963,"mmmm"))</f>
        <v>Agosto</v>
      </c>
      <c r="I963" s="90" t="str">
        <f t="shared" ref="I963:I1026" si="129">IF(OR(H963="Enero",H963="Febrero",H963="Marzo",H963="Abril",H963="Mayo",H963="Junio"),G963&amp;"-1",IF(OR(H963="Julio",H963="Agosto",H963="Septiembre",H963="Octubre",H963="Noviembre",H963="Diciembre"),G963&amp;"-2"))</f>
        <v>2023-2</v>
      </c>
      <c r="J963" s="5"/>
      <c r="K963" s="9">
        <v>70.64</v>
      </c>
      <c r="L963" s="8" t="str">
        <f t="shared" si="126"/>
        <v/>
      </c>
      <c r="M963" s="15" t="str">
        <f t="shared" si="125"/>
        <v/>
      </c>
      <c r="N963" s="5" t="s">
        <v>133</v>
      </c>
      <c r="O963" s="11" t="s">
        <v>23</v>
      </c>
      <c r="P963" s="16">
        <v>0</v>
      </c>
      <c r="Q963" s="16">
        <v>0</v>
      </c>
      <c r="R963" s="5" t="str">
        <f t="shared" si="118"/>
        <v>247-2023-09-30</v>
      </c>
    </row>
    <row r="964" spans="1:18" hidden="1" x14ac:dyDescent="0.3">
      <c r="A964" s="25">
        <v>247</v>
      </c>
      <c r="B964" s="5" t="s">
        <v>182</v>
      </c>
      <c r="C964" s="5" t="s">
        <v>180</v>
      </c>
      <c r="D964" s="5" t="s">
        <v>21</v>
      </c>
      <c r="E964" s="5" t="s">
        <v>22</v>
      </c>
      <c r="F964" s="6">
        <v>45199</v>
      </c>
      <c r="G964" s="55">
        <f t="shared" si="127"/>
        <v>2023</v>
      </c>
      <c r="H964" s="55" t="str">
        <f t="shared" si="128"/>
        <v>Septiembre</v>
      </c>
      <c r="I964" s="90" t="str">
        <f t="shared" si="129"/>
        <v>2023-2</v>
      </c>
      <c r="J964" s="5"/>
      <c r="K964" s="9">
        <v>67.14</v>
      </c>
      <c r="L964" s="8" t="str">
        <f t="shared" si="126"/>
        <v/>
      </c>
      <c r="M964" s="15" t="str">
        <f t="shared" si="125"/>
        <v/>
      </c>
      <c r="N964" s="5" t="s">
        <v>133</v>
      </c>
      <c r="O964" s="11" t="s">
        <v>23</v>
      </c>
      <c r="P964" s="16">
        <v>0</v>
      </c>
      <c r="Q964" s="16">
        <v>0</v>
      </c>
      <c r="R964" s="5" t="str">
        <f t="shared" si="118"/>
        <v>247-2023-10-31</v>
      </c>
    </row>
    <row r="965" spans="1:18" hidden="1" x14ac:dyDescent="0.3">
      <c r="A965" s="37">
        <v>247</v>
      </c>
      <c r="B965" s="5" t="s">
        <v>182</v>
      </c>
      <c r="C965" s="5" t="s">
        <v>180</v>
      </c>
      <c r="D965" s="5" t="s">
        <v>21</v>
      </c>
      <c r="E965" s="5" t="s">
        <v>22</v>
      </c>
      <c r="F965" s="6">
        <v>45230</v>
      </c>
      <c r="G965" s="55">
        <f t="shared" si="127"/>
        <v>2023</v>
      </c>
      <c r="H965" s="55" t="str">
        <f t="shared" si="128"/>
        <v>Octubre</v>
      </c>
      <c r="I965" s="90" t="str">
        <f t="shared" si="129"/>
        <v>2023-2</v>
      </c>
      <c r="J965" s="5"/>
      <c r="K965" s="9">
        <v>65.849999999999994</v>
      </c>
      <c r="L965" s="8" t="str">
        <f t="shared" si="126"/>
        <v/>
      </c>
      <c r="M965" s="15" t="str">
        <f t="shared" si="125"/>
        <v/>
      </c>
      <c r="N965" s="5" t="s">
        <v>133</v>
      </c>
      <c r="O965" s="5" t="s">
        <v>23</v>
      </c>
      <c r="P965" s="16">
        <v>0</v>
      </c>
      <c r="Q965" s="16">
        <v>0</v>
      </c>
      <c r="R965" s="5" t="str">
        <f t="shared" ref="R965:R1028" si="130">A966&amp;"-"&amp;YEAR(F966)&amp;"-"&amp;IF(LEN(MONTH(F966))=1,"0"&amp;MONTH(F966),MONTH(F966))&amp;"-"&amp;DAY(F966)</f>
        <v>247-2023-11-30</v>
      </c>
    </row>
    <row r="966" spans="1:18" hidden="1" x14ac:dyDescent="0.3">
      <c r="A966" s="37">
        <v>247</v>
      </c>
      <c r="B966" s="5" t="s">
        <v>182</v>
      </c>
      <c r="C966" s="5" t="s">
        <v>180</v>
      </c>
      <c r="D966" s="5" t="s">
        <v>21</v>
      </c>
      <c r="E966" s="5" t="s">
        <v>22</v>
      </c>
      <c r="F966" s="6">
        <v>45260</v>
      </c>
      <c r="G966" s="55">
        <f t="shared" si="127"/>
        <v>2023</v>
      </c>
      <c r="H966" s="55" t="str">
        <f t="shared" si="128"/>
        <v>Noviembre</v>
      </c>
      <c r="I966" s="90" t="str">
        <f t="shared" si="129"/>
        <v>2023-2</v>
      </c>
      <c r="J966" s="5"/>
      <c r="K966" s="9">
        <v>65.47</v>
      </c>
      <c r="L966" s="8" t="str">
        <f t="shared" si="126"/>
        <v/>
      </c>
      <c r="M966" s="15" t="str">
        <f t="shared" si="125"/>
        <v/>
      </c>
      <c r="N966" s="5" t="s">
        <v>133</v>
      </c>
      <c r="O966" s="5" t="s">
        <v>23</v>
      </c>
      <c r="P966" s="16">
        <v>0</v>
      </c>
      <c r="Q966" s="16">
        <v>0</v>
      </c>
      <c r="R966" s="5" t="str">
        <f t="shared" si="130"/>
        <v>247-2023-12-31</v>
      </c>
    </row>
    <row r="967" spans="1:18" hidden="1" x14ac:dyDescent="0.3">
      <c r="A967" s="37">
        <v>247</v>
      </c>
      <c r="B967" s="5" t="s">
        <v>182</v>
      </c>
      <c r="C967" s="5" t="s">
        <v>180</v>
      </c>
      <c r="D967" s="5" t="s">
        <v>21</v>
      </c>
      <c r="E967" s="5" t="s">
        <v>22</v>
      </c>
      <c r="F967" s="6">
        <v>45291</v>
      </c>
      <c r="G967" s="55">
        <f t="shared" si="127"/>
        <v>2023</v>
      </c>
      <c r="H967" s="55" t="str">
        <f t="shared" si="128"/>
        <v>Diciembre</v>
      </c>
      <c r="I967" s="90" t="str">
        <f t="shared" si="129"/>
        <v>2023-2</v>
      </c>
      <c r="J967" s="5"/>
      <c r="K967" s="9">
        <v>69.86</v>
      </c>
      <c r="L967" s="8">
        <f t="shared" si="126"/>
        <v>1</v>
      </c>
      <c r="M967" s="15">
        <f t="shared" si="125"/>
        <v>1</v>
      </c>
      <c r="N967" s="5" t="s">
        <v>133</v>
      </c>
      <c r="O967" s="5" t="s">
        <v>23</v>
      </c>
      <c r="P967" s="16">
        <v>0</v>
      </c>
      <c r="Q967" s="16">
        <v>0</v>
      </c>
      <c r="R967" s="5" t="str">
        <f t="shared" si="130"/>
        <v>248-2023-06-30</v>
      </c>
    </row>
    <row r="968" spans="1:18" hidden="1" x14ac:dyDescent="0.3">
      <c r="A968" s="41">
        <v>248</v>
      </c>
      <c r="B968" s="5" t="s">
        <v>183</v>
      </c>
      <c r="C968" s="5" t="s">
        <v>20</v>
      </c>
      <c r="D968" s="5" t="s">
        <v>47</v>
      </c>
      <c r="E968" s="5" t="s">
        <v>22</v>
      </c>
      <c r="F968" s="6">
        <v>45107</v>
      </c>
      <c r="G968" s="55">
        <f t="shared" si="127"/>
        <v>2023</v>
      </c>
      <c r="H968" s="55" t="str">
        <f t="shared" si="128"/>
        <v>Junio</v>
      </c>
      <c r="I968" s="90" t="str">
        <f t="shared" si="129"/>
        <v>2023-1</v>
      </c>
      <c r="J968" s="3">
        <v>27</v>
      </c>
      <c r="K968" s="9">
        <v>27</v>
      </c>
      <c r="L968" s="15">
        <f>IFERROR(IF((K969/J969)&gt;1.3,1.3,K969/J969),"")</f>
        <v>1</v>
      </c>
      <c r="M968" s="15">
        <f t="shared" si="125"/>
        <v>1</v>
      </c>
      <c r="N968" s="5" t="s">
        <v>133</v>
      </c>
      <c r="O968" s="5" t="s">
        <v>23</v>
      </c>
      <c r="P968" s="16">
        <v>0</v>
      </c>
      <c r="Q968" s="16">
        <v>0</v>
      </c>
      <c r="R968" s="5" t="str">
        <f t="shared" si="130"/>
        <v>248-2023-12-31</v>
      </c>
    </row>
    <row r="969" spans="1:18" hidden="1" x14ac:dyDescent="0.3">
      <c r="A969" s="37">
        <v>248</v>
      </c>
      <c r="B969" s="5" t="s">
        <v>183</v>
      </c>
      <c r="C969" s="5" t="s">
        <v>20</v>
      </c>
      <c r="D969" s="5" t="s">
        <v>47</v>
      </c>
      <c r="E969" s="5" t="s">
        <v>22</v>
      </c>
      <c r="F969" s="6">
        <v>45291</v>
      </c>
      <c r="G969" s="55">
        <f t="shared" si="127"/>
        <v>2023</v>
      </c>
      <c r="H969" s="55" t="str">
        <f t="shared" si="128"/>
        <v>Diciembre</v>
      </c>
      <c r="I969" s="90" t="str">
        <f t="shared" si="129"/>
        <v>2023-2</v>
      </c>
      <c r="J969" s="3">
        <v>17</v>
      </c>
      <c r="K969" s="9">
        <v>17</v>
      </c>
      <c r="L969" s="15">
        <f>IFERROR(IF((K970/J970)&gt;1.3,1.3,K970/J970),"")</f>
        <v>1</v>
      </c>
      <c r="M969" s="15">
        <f t="shared" si="125"/>
        <v>1</v>
      </c>
      <c r="N969" s="5" t="s">
        <v>133</v>
      </c>
      <c r="O969" s="5" t="s">
        <v>23</v>
      </c>
      <c r="P969" s="16">
        <v>0</v>
      </c>
      <c r="Q969" s="16">
        <v>0</v>
      </c>
      <c r="R969" s="5" t="str">
        <f t="shared" si="130"/>
        <v>249-2023-06-30</v>
      </c>
    </row>
    <row r="970" spans="1:18" hidden="1" x14ac:dyDescent="0.3">
      <c r="A970" s="41">
        <v>249</v>
      </c>
      <c r="B970" s="5" t="s">
        <v>184</v>
      </c>
      <c r="C970" s="5" t="s">
        <v>20</v>
      </c>
      <c r="D970" s="5" t="s">
        <v>47</v>
      </c>
      <c r="E970" s="5" t="s">
        <v>22</v>
      </c>
      <c r="F970" s="6">
        <v>45107</v>
      </c>
      <c r="G970" s="55">
        <f t="shared" si="127"/>
        <v>2023</v>
      </c>
      <c r="H970" s="55" t="str">
        <f t="shared" si="128"/>
        <v>Junio</v>
      </c>
      <c r="I970" s="90" t="str">
        <f t="shared" si="129"/>
        <v>2023-1</v>
      </c>
      <c r="J970" s="5">
        <v>72</v>
      </c>
      <c r="K970" s="9">
        <v>72</v>
      </c>
      <c r="L970" s="15">
        <v>1</v>
      </c>
      <c r="M970" s="15">
        <f t="shared" si="125"/>
        <v>1</v>
      </c>
      <c r="N970" s="5" t="s">
        <v>133</v>
      </c>
      <c r="O970" s="5" t="s">
        <v>23</v>
      </c>
      <c r="P970" s="16">
        <v>0</v>
      </c>
      <c r="Q970" s="16">
        <v>0</v>
      </c>
      <c r="R970" s="5" t="str">
        <f t="shared" si="130"/>
        <v>249-2023-12-31</v>
      </c>
    </row>
    <row r="971" spans="1:18" hidden="1" x14ac:dyDescent="0.3">
      <c r="A971" s="37">
        <v>249</v>
      </c>
      <c r="B971" s="5" t="s">
        <v>184</v>
      </c>
      <c r="C971" s="5" t="s">
        <v>20</v>
      </c>
      <c r="D971" s="5" t="s">
        <v>47</v>
      </c>
      <c r="E971" s="5" t="s">
        <v>22</v>
      </c>
      <c r="F971" s="6">
        <v>45291</v>
      </c>
      <c r="G971" s="55">
        <f t="shared" si="127"/>
        <v>2023</v>
      </c>
      <c r="H971" s="55" t="str">
        <f t="shared" si="128"/>
        <v>Diciembre</v>
      </c>
      <c r="I971" s="90" t="str">
        <f t="shared" si="129"/>
        <v>2023-2</v>
      </c>
      <c r="J971" s="5">
        <v>26</v>
      </c>
      <c r="K971" s="9">
        <v>26</v>
      </c>
      <c r="L971" s="15">
        <f>IFERROR(IF((K972/J972)&gt;1.3,1.3,K972/J972),"")</f>
        <v>0.93877551020408001</v>
      </c>
      <c r="M971" s="15">
        <f t="shared" si="125"/>
        <v>0.93877551020408001</v>
      </c>
      <c r="N971" s="5" t="s">
        <v>133</v>
      </c>
      <c r="O971" s="5" t="s">
        <v>23</v>
      </c>
      <c r="P971" s="16">
        <v>0</v>
      </c>
      <c r="Q971" s="16">
        <v>0</v>
      </c>
      <c r="R971" s="5" t="str">
        <f t="shared" si="130"/>
        <v>251-2023-06-30</v>
      </c>
    </row>
    <row r="972" spans="1:18" hidden="1" x14ac:dyDescent="0.3">
      <c r="A972" s="25">
        <v>251</v>
      </c>
      <c r="B972" s="5" t="s">
        <v>185</v>
      </c>
      <c r="C972" s="5" t="s">
        <v>186</v>
      </c>
      <c r="D972" s="5" t="s">
        <v>52</v>
      </c>
      <c r="E972" s="5" t="s">
        <v>22</v>
      </c>
      <c r="F972" s="6">
        <v>45107</v>
      </c>
      <c r="G972" s="55">
        <f t="shared" si="127"/>
        <v>2023</v>
      </c>
      <c r="H972" s="55" t="str">
        <f t="shared" si="128"/>
        <v>Junio</v>
      </c>
      <c r="I972" s="90" t="str">
        <f t="shared" si="129"/>
        <v>2023-1</v>
      </c>
      <c r="J972" s="5">
        <v>100</v>
      </c>
      <c r="K972" s="9">
        <v>93.877551020408006</v>
      </c>
      <c r="L972" s="8">
        <f>IFERROR(K973/J973,"")</f>
        <v>1</v>
      </c>
      <c r="M972" s="15">
        <f t="shared" si="125"/>
        <v>1</v>
      </c>
      <c r="N972" s="5" t="s">
        <v>23</v>
      </c>
      <c r="O972" s="5" t="s">
        <v>23</v>
      </c>
      <c r="P972" s="16">
        <v>0</v>
      </c>
      <c r="Q972" s="16">
        <v>0</v>
      </c>
      <c r="R972" s="5" t="str">
        <f t="shared" si="130"/>
        <v>251-2023-09-30</v>
      </c>
    </row>
    <row r="973" spans="1:18" hidden="1" x14ac:dyDescent="0.3">
      <c r="A973" s="41">
        <v>251</v>
      </c>
      <c r="B973" s="5" t="s">
        <v>185</v>
      </c>
      <c r="C973" s="5" t="s">
        <v>186</v>
      </c>
      <c r="D973" s="5" t="s">
        <v>52</v>
      </c>
      <c r="E973" s="5" t="s">
        <v>22</v>
      </c>
      <c r="F973" s="6">
        <v>45199</v>
      </c>
      <c r="G973" s="55">
        <f t="shared" si="127"/>
        <v>2023</v>
      </c>
      <c r="H973" s="55" t="str">
        <f t="shared" si="128"/>
        <v>Septiembre</v>
      </c>
      <c r="I973" s="90" t="str">
        <f t="shared" si="129"/>
        <v>2023-2</v>
      </c>
      <c r="J973" s="5">
        <v>100</v>
      </c>
      <c r="K973" s="9">
        <v>100</v>
      </c>
      <c r="L973" s="8">
        <f>IFERROR(K974/J974,"")</f>
        <v>1</v>
      </c>
      <c r="M973" s="15">
        <f t="shared" si="125"/>
        <v>1</v>
      </c>
      <c r="N973" s="5" t="s">
        <v>23</v>
      </c>
      <c r="O973" s="5" t="s">
        <v>23</v>
      </c>
      <c r="P973" s="16">
        <v>0</v>
      </c>
      <c r="Q973" s="16">
        <v>0</v>
      </c>
      <c r="R973" s="5" t="str">
        <f t="shared" si="130"/>
        <v>251-2023-12-31</v>
      </c>
    </row>
    <row r="974" spans="1:18" hidden="1" x14ac:dyDescent="0.3">
      <c r="A974" s="37">
        <v>251</v>
      </c>
      <c r="B974" s="5" t="s">
        <v>185</v>
      </c>
      <c r="C974" s="5" t="s">
        <v>186</v>
      </c>
      <c r="D974" s="5" t="s">
        <v>52</v>
      </c>
      <c r="E974" s="5" t="s">
        <v>22</v>
      </c>
      <c r="F974" s="6">
        <v>45291</v>
      </c>
      <c r="G974" s="55">
        <f t="shared" si="127"/>
        <v>2023</v>
      </c>
      <c r="H974" s="55" t="str">
        <f t="shared" si="128"/>
        <v>Diciembre</v>
      </c>
      <c r="I974" s="90" t="str">
        <f t="shared" si="129"/>
        <v>2023-2</v>
      </c>
      <c r="J974" s="5">
        <v>100</v>
      </c>
      <c r="K974" s="9">
        <v>100</v>
      </c>
      <c r="L974" s="8">
        <f>IFERROR(K975/J975,"")</f>
        <v>0.92449999999999999</v>
      </c>
      <c r="M974" s="15">
        <f t="shared" si="125"/>
        <v>0.92449999999999999</v>
      </c>
      <c r="N974" s="5" t="s">
        <v>23</v>
      </c>
      <c r="O974" s="5" t="s">
        <v>23</v>
      </c>
      <c r="P974" s="16">
        <v>0</v>
      </c>
      <c r="Q974" s="16">
        <v>0</v>
      </c>
      <c r="R974" s="5" t="str">
        <f t="shared" si="130"/>
        <v>251-2024-06-30</v>
      </c>
    </row>
    <row r="975" spans="1:18" hidden="1" x14ac:dyDescent="0.3">
      <c r="A975" s="37">
        <v>251</v>
      </c>
      <c r="B975" s="5" t="s">
        <v>185</v>
      </c>
      <c r="C975" s="5" t="s">
        <v>186</v>
      </c>
      <c r="D975" s="5" t="s">
        <v>52</v>
      </c>
      <c r="E975" s="5" t="s">
        <v>22</v>
      </c>
      <c r="F975" s="6">
        <v>45473</v>
      </c>
      <c r="G975" s="55">
        <f t="shared" si="127"/>
        <v>2024</v>
      </c>
      <c r="H975" s="55" t="str">
        <f t="shared" si="128"/>
        <v>Junio</v>
      </c>
      <c r="I975" s="90" t="str">
        <f t="shared" si="129"/>
        <v>2024-1</v>
      </c>
      <c r="J975" s="5">
        <v>100</v>
      </c>
      <c r="K975" s="9">
        <v>92.45</v>
      </c>
      <c r="L975" s="5">
        <v>92.45</v>
      </c>
      <c r="M975" s="15">
        <f t="shared" si="125"/>
        <v>0.96230000000000004</v>
      </c>
      <c r="N975" s="5" t="s">
        <v>23</v>
      </c>
      <c r="O975" s="5" t="s">
        <v>23</v>
      </c>
      <c r="P975" s="16">
        <v>0</v>
      </c>
      <c r="Q975" s="16">
        <v>0</v>
      </c>
      <c r="R975" s="5" t="str">
        <f t="shared" si="130"/>
        <v>251-2024-09-30</v>
      </c>
    </row>
    <row r="976" spans="1:18" hidden="1" x14ac:dyDescent="0.3">
      <c r="A976" s="25">
        <v>251</v>
      </c>
      <c r="B976" s="5" t="s">
        <v>185</v>
      </c>
      <c r="C976" s="5" t="s">
        <v>186</v>
      </c>
      <c r="D976" s="5" t="s">
        <v>52</v>
      </c>
      <c r="E976" s="5" t="s">
        <v>22</v>
      </c>
      <c r="F976" s="6">
        <v>45565</v>
      </c>
      <c r="G976" s="55">
        <f t="shared" si="127"/>
        <v>2024</v>
      </c>
      <c r="H976" s="55" t="str">
        <f t="shared" si="128"/>
        <v>Septiembre</v>
      </c>
      <c r="I976" s="90" t="str">
        <f t="shared" si="129"/>
        <v>2024-2</v>
      </c>
      <c r="J976" s="5">
        <v>100</v>
      </c>
      <c r="K976" s="10">
        <v>96.23</v>
      </c>
      <c r="L976" s="15">
        <f>IFERROR(IF((K977/J977)&gt;1.3,1.3,K977/J977),"")</f>
        <v>0.96230000000000004</v>
      </c>
      <c r="M976" s="15">
        <f t="shared" si="125"/>
        <v>0.96230000000000004</v>
      </c>
      <c r="N976" s="5" t="s">
        <v>23</v>
      </c>
      <c r="O976" s="5" t="s">
        <v>23</v>
      </c>
      <c r="P976" s="16">
        <v>0</v>
      </c>
      <c r="Q976" s="16">
        <v>0</v>
      </c>
      <c r="R976" s="5" t="str">
        <f t="shared" si="130"/>
        <v>251-2024-12-31</v>
      </c>
    </row>
    <row r="977" spans="1:18" hidden="1" x14ac:dyDescent="0.3">
      <c r="A977" s="25">
        <v>251</v>
      </c>
      <c r="B977" s="5" t="s">
        <v>185</v>
      </c>
      <c r="C977" s="5" t="s">
        <v>186</v>
      </c>
      <c r="D977" s="5" t="s">
        <v>52</v>
      </c>
      <c r="E977" s="5" t="s">
        <v>22</v>
      </c>
      <c r="F977" s="6">
        <v>45657</v>
      </c>
      <c r="G977" s="55">
        <f t="shared" si="127"/>
        <v>2024</v>
      </c>
      <c r="H977" s="55" t="str">
        <f t="shared" si="128"/>
        <v>Diciembre</v>
      </c>
      <c r="I977" s="90" t="str">
        <f t="shared" si="129"/>
        <v>2024-2</v>
      </c>
      <c r="J977" s="5">
        <v>100</v>
      </c>
      <c r="K977" s="10">
        <v>96.23</v>
      </c>
      <c r="L977" s="15">
        <f>IFERROR(IF((K978/J978)&gt;1.3,1.3,K978/J978),"")</f>
        <v>0.9880882352941176</v>
      </c>
      <c r="M977" s="15">
        <f t="shared" si="125"/>
        <v>0.9880882352941176</v>
      </c>
      <c r="N977" s="5" t="s">
        <v>23</v>
      </c>
      <c r="O977" s="5" t="s">
        <v>23</v>
      </c>
      <c r="P977" s="16">
        <v>0</v>
      </c>
      <c r="Q977" s="16">
        <v>0</v>
      </c>
      <c r="R977" s="5" t="str">
        <f t="shared" si="130"/>
        <v>252-2023-06-30</v>
      </c>
    </row>
    <row r="978" spans="1:18" hidden="1" x14ac:dyDescent="0.3">
      <c r="A978" s="25">
        <v>252</v>
      </c>
      <c r="B978" s="5" t="s">
        <v>187</v>
      </c>
      <c r="C978" s="5" t="s">
        <v>178</v>
      </c>
      <c r="D978" s="5" t="s">
        <v>47</v>
      </c>
      <c r="E978" s="5" t="s">
        <v>22</v>
      </c>
      <c r="F978" s="17">
        <v>45107</v>
      </c>
      <c r="G978" s="55">
        <f t="shared" si="127"/>
        <v>2023</v>
      </c>
      <c r="H978" s="55" t="str">
        <f t="shared" si="128"/>
        <v>Junio</v>
      </c>
      <c r="I978" s="90" t="str">
        <f t="shared" si="129"/>
        <v>2023-1</v>
      </c>
      <c r="J978" s="5">
        <v>68</v>
      </c>
      <c r="K978" s="9">
        <v>67.19</v>
      </c>
      <c r="L978" s="8">
        <f>IFERROR(K979/J979,"")</f>
        <v>1.0991176470588235</v>
      </c>
      <c r="M978" s="15">
        <f t="shared" si="125"/>
        <v>1.0991176470588235</v>
      </c>
      <c r="N978" s="5" t="s">
        <v>23</v>
      </c>
      <c r="O978" s="5" t="s">
        <v>23</v>
      </c>
      <c r="P978" s="16">
        <v>0</v>
      </c>
      <c r="Q978" s="16">
        <v>0</v>
      </c>
      <c r="R978" s="5" t="str">
        <f t="shared" si="130"/>
        <v>252-2023-12-31</v>
      </c>
    </row>
    <row r="979" spans="1:18" hidden="1" x14ac:dyDescent="0.3">
      <c r="A979" s="37">
        <v>252</v>
      </c>
      <c r="B979" s="5" t="s">
        <v>187</v>
      </c>
      <c r="C979" s="5" t="s">
        <v>178</v>
      </c>
      <c r="D979" s="5" t="s">
        <v>47</v>
      </c>
      <c r="E979" s="5" t="s">
        <v>22</v>
      </c>
      <c r="F979" s="6">
        <v>45291</v>
      </c>
      <c r="G979" s="55">
        <f t="shared" si="127"/>
        <v>2023</v>
      </c>
      <c r="H979" s="55" t="str">
        <f t="shared" si="128"/>
        <v>Diciembre</v>
      </c>
      <c r="I979" s="90" t="str">
        <f t="shared" si="129"/>
        <v>2023-2</v>
      </c>
      <c r="J979" s="5">
        <v>68</v>
      </c>
      <c r="K979" s="9">
        <v>74.739999999999995</v>
      </c>
      <c r="L979" s="8">
        <f>IFERROR(K980/J980,"")</f>
        <v>1.0446715328467153</v>
      </c>
      <c r="M979" s="15">
        <f t="shared" si="125"/>
        <v>1.0446715328467153</v>
      </c>
      <c r="N979" s="5" t="s">
        <v>23</v>
      </c>
      <c r="O979" s="5" t="s">
        <v>23</v>
      </c>
      <c r="P979" s="16">
        <v>0</v>
      </c>
      <c r="Q979" s="16">
        <v>0</v>
      </c>
      <c r="R979" s="5" t="str">
        <f t="shared" si="130"/>
        <v>252-2024-06-30</v>
      </c>
    </row>
    <row r="980" spans="1:18" hidden="1" x14ac:dyDescent="0.3">
      <c r="A980" s="5">
        <v>252</v>
      </c>
      <c r="B980" s="5" t="s">
        <v>187</v>
      </c>
      <c r="C980" s="5" t="s">
        <v>178</v>
      </c>
      <c r="D980" s="5" t="s">
        <v>47</v>
      </c>
      <c r="E980" s="5" t="s">
        <v>22</v>
      </c>
      <c r="F980" s="6">
        <v>45473</v>
      </c>
      <c r="G980" s="55">
        <f t="shared" si="127"/>
        <v>2024</v>
      </c>
      <c r="H980" s="55" t="str">
        <f t="shared" si="128"/>
        <v>Junio</v>
      </c>
      <c r="I980" s="90" t="str">
        <f t="shared" si="129"/>
        <v>2024-1</v>
      </c>
      <c r="J980" s="5">
        <v>68.5</v>
      </c>
      <c r="K980" s="5">
        <v>71.56</v>
      </c>
      <c r="L980" s="15">
        <v>1.0446715328467151</v>
      </c>
      <c r="M980" s="15">
        <v>1.0446715328467151</v>
      </c>
      <c r="N980" s="5" t="s">
        <v>23</v>
      </c>
      <c r="O980" s="5" t="s">
        <v>23</v>
      </c>
      <c r="P980" s="5">
        <v>2</v>
      </c>
      <c r="Q980" s="5">
        <v>2</v>
      </c>
      <c r="R980" s="5" t="str">
        <f t="shared" si="130"/>
        <v>252-2024-12-31</v>
      </c>
    </row>
    <row r="981" spans="1:18" hidden="1" x14ac:dyDescent="0.3">
      <c r="A981" s="25">
        <v>252</v>
      </c>
      <c r="B981" s="5" t="s">
        <v>187</v>
      </c>
      <c r="C981" s="5" t="s">
        <v>178</v>
      </c>
      <c r="D981" s="5" t="s">
        <v>47</v>
      </c>
      <c r="E981" s="5" t="s">
        <v>22</v>
      </c>
      <c r="F981" s="6">
        <v>45657</v>
      </c>
      <c r="G981" s="55">
        <f t="shared" si="127"/>
        <v>2024</v>
      </c>
      <c r="H981" s="55" t="str">
        <f t="shared" si="128"/>
        <v>Diciembre</v>
      </c>
      <c r="I981" s="90" t="str">
        <f t="shared" si="129"/>
        <v>2024-2</v>
      </c>
      <c r="J981" s="5">
        <v>72.900000000000006</v>
      </c>
      <c r="K981" s="10">
        <v>72.53</v>
      </c>
      <c r="L981" s="15">
        <f>IFERROR(IF((K982/J982)&gt;1.3,1.3,K982/J982),"")</f>
        <v>1</v>
      </c>
      <c r="M981" s="15">
        <f>IFERROR(IF((K982/J982)&gt;K982/J982,1.3,K982/J982),"")</f>
        <v>1</v>
      </c>
      <c r="N981" s="5" t="s">
        <v>23</v>
      </c>
      <c r="O981" s="5" t="s">
        <v>23</v>
      </c>
      <c r="P981" s="16">
        <v>2</v>
      </c>
      <c r="Q981" s="16">
        <v>2</v>
      </c>
      <c r="R981" s="5" t="str">
        <f t="shared" si="130"/>
        <v>253-2023-04-30</v>
      </c>
    </row>
    <row r="982" spans="1:18" hidden="1" x14ac:dyDescent="0.3">
      <c r="A982" s="25">
        <v>253</v>
      </c>
      <c r="B982" s="5" t="s">
        <v>188</v>
      </c>
      <c r="C982" s="5" t="s">
        <v>60</v>
      </c>
      <c r="D982" s="5" t="s">
        <v>61</v>
      </c>
      <c r="E982" s="5" t="s">
        <v>54</v>
      </c>
      <c r="F982" s="17">
        <v>45046</v>
      </c>
      <c r="G982" s="55">
        <f t="shared" si="127"/>
        <v>2023</v>
      </c>
      <c r="H982" s="55" t="str">
        <f t="shared" si="128"/>
        <v>Abril</v>
      </c>
      <c r="I982" s="90" t="str">
        <f t="shared" si="129"/>
        <v>2023-1</v>
      </c>
      <c r="J982" s="5">
        <v>8</v>
      </c>
      <c r="K982" s="9">
        <v>8</v>
      </c>
      <c r="L982" s="8">
        <f>IF(IFERROR(J983/K983,"")&gt;130%,130%,J983/K983)</f>
        <v>1.3</v>
      </c>
      <c r="M982" s="8">
        <f>IFERROR(J983/K983,"")</f>
        <v>1.7777777777777777</v>
      </c>
      <c r="N982" s="5" t="s">
        <v>125</v>
      </c>
      <c r="O982" s="5" t="s">
        <v>125</v>
      </c>
      <c r="P982" s="16">
        <v>0</v>
      </c>
      <c r="Q982" s="16">
        <v>0</v>
      </c>
      <c r="R982" s="5" t="str">
        <f t="shared" si="130"/>
        <v>253-2023-06-30</v>
      </c>
    </row>
    <row r="983" spans="1:18" hidden="1" x14ac:dyDescent="0.3">
      <c r="A983" s="25">
        <v>253</v>
      </c>
      <c r="B983" s="5" t="s">
        <v>188</v>
      </c>
      <c r="C983" s="5" t="s">
        <v>60</v>
      </c>
      <c r="D983" s="5" t="s">
        <v>61</v>
      </c>
      <c r="E983" s="5" t="s">
        <v>54</v>
      </c>
      <c r="F983" s="6">
        <v>45107</v>
      </c>
      <c r="G983" s="55">
        <f t="shared" si="127"/>
        <v>2023</v>
      </c>
      <c r="H983" s="55" t="str">
        <f t="shared" si="128"/>
        <v>Junio</v>
      </c>
      <c r="I983" s="90" t="str">
        <f t="shared" si="129"/>
        <v>2023-1</v>
      </c>
      <c r="J983" s="5">
        <v>8</v>
      </c>
      <c r="K983" s="9">
        <v>4.5</v>
      </c>
      <c r="L983" s="8">
        <f>IF(IFERROR(J984/K984,"")&gt;130%,130%,J984/K984)</f>
        <v>1.3</v>
      </c>
      <c r="M983" s="8">
        <f>IFERROR(J984/K984,"")</f>
        <v>1.7777777777777777</v>
      </c>
      <c r="N983" s="5" t="s">
        <v>125</v>
      </c>
      <c r="O983" s="5" t="s">
        <v>125</v>
      </c>
      <c r="P983" s="16">
        <v>1</v>
      </c>
      <c r="Q983" s="16">
        <v>1</v>
      </c>
      <c r="R983" s="5" t="str">
        <f t="shared" si="130"/>
        <v>253-2023-08-31</v>
      </c>
    </row>
    <row r="984" spans="1:18" hidden="1" x14ac:dyDescent="0.3">
      <c r="A984" s="25">
        <v>253</v>
      </c>
      <c r="B984" s="5" t="s">
        <v>188</v>
      </c>
      <c r="C984" s="5" t="s">
        <v>60</v>
      </c>
      <c r="D984" s="5" t="s">
        <v>61</v>
      </c>
      <c r="E984" s="5" t="s">
        <v>54</v>
      </c>
      <c r="F984" s="6">
        <v>45169</v>
      </c>
      <c r="G984" s="55">
        <f t="shared" si="127"/>
        <v>2023</v>
      </c>
      <c r="H984" s="55" t="str">
        <f t="shared" si="128"/>
        <v>Agosto</v>
      </c>
      <c r="I984" s="90" t="str">
        <f t="shared" si="129"/>
        <v>2023-2</v>
      </c>
      <c r="J984" s="5">
        <v>8</v>
      </c>
      <c r="K984" s="9">
        <v>4.5</v>
      </c>
      <c r="L984" s="8">
        <f>IF(IFERROR(J985/K985,"")&gt;130%,130%,J985/K985)</f>
        <v>1.3</v>
      </c>
      <c r="M984" s="8">
        <f>IFERROR(J985/K985,"")</f>
        <v>1.3793103448275863</v>
      </c>
      <c r="N984" s="5" t="s">
        <v>125</v>
      </c>
      <c r="O984" s="5" t="s">
        <v>125</v>
      </c>
      <c r="P984" s="16">
        <v>1</v>
      </c>
      <c r="Q984" s="16">
        <v>1</v>
      </c>
      <c r="R984" s="5" t="str">
        <f t="shared" si="130"/>
        <v>253-2023-10-31</v>
      </c>
    </row>
    <row r="985" spans="1:18" hidden="1" x14ac:dyDescent="0.3">
      <c r="A985" s="37">
        <v>253</v>
      </c>
      <c r="B985" s="5" t="s">
        <v>188</v>
      </c>
      <c r="C985" s="5" t="s">
        <v>60</v>
      </c>
      <c r="D985" s="5" t="s">
        <v>61</v>
      </c>
      <c r="E985" s="5" t="s">
        <v>54</v>
      </c>
      <c r="F985" s="6">
        <v>45230</v>
      </c>
      <c r="G985" s="55">
        <f t="shared" si="127"/>
        <v>2023</v>
      </c>
      <c r="H985" s="55" t="str">
        <f t="shared" si="128"/>
        <v>Octubre</v>
      </c>
      <c r="I985" s="90" t="str">
        <f t="shared" si="129"/>
        <v>2023-2</v>
      </c>
      <c r="J985" s="5">
        <v>8</v>
      </c>
      <c r="K985" s="9">
        <v>5.8</v>
      </c>
      <c r="L985" s="8">
        <f>IF(IFERROR(J986/K986,"")&gt;130%,130%,J986/K986)</f>
        <v>1.3</v>
      </c>
      <c r="M985" s="8">
        <f>IFERROR(J986/K986,"")</f>
        <v>1.6</v>
      </c>
      <c r="N985" s="5" t="s">
        <v>125</v>
      </c>
      <c r="O985" s="5" t="s">
        <v>125</v>
      </c>
      <c r="P985" s="16">
        <v>1</v>
      </c>
      <c r="Q985" s="16">
        <v>1</v>
      </c>
      <c r="R985" s="5" t="str">
        <f t="shared" si="130"/>
        <v>253-2023-12-31</v>
      </c>
    </row>
    <row r="986" spans="1:18" hidden="1" x14ac:dyDescent="0.3">
      <c r="A986" s="37">
        <v>253</v>
      </c>
      <c r="B986" s="5" t="s">
        <v>188</v>
      </c>
      <c r="C986" s="5" t="s">
        <v>60</v>
      </c>
      <c r="D986" s="5" t="s">
        <v>61</v>
      </c>
      <c r="E986" s="5" t="s">
        <v>54</v>
      </c>
      <c r="F986" s="6">
        <v>45291</v>
      </c>
      <c r="G986" s="55">
        <f t="shared" si="127"/>
        <v>2023</v>
      </c>
      <c r="H986" s="55" t="str">
        <f t="shared" si="128"/>
        <v>Diciembre</v>
      </c>
      <c r="I986" s="90" t="str">
        <f t="shared" si="129"/>
        <v>2023-2</v>
      </c>
      <c r="J986" s="5">
        <v>8</v>
      </c>
      <c r="K986" s="9">
        <v>5</v>
      </c>
      <c r="L986" s="8">
        <f>IF(IFERROR(J987/K987,"")&gt;130%,130%,J987/K987)</f>
        <v>1</v>
      </c>
      <c r="M986" s="8">
        <f>IFERROR(J987/K987,"")</f>
        <v>1</v>
      </c>
      <c r="N986" s="5" t="s">
        <v>125</v>
      </c>
      <c r="O986" s="5" t="s">
        <v>125</v>
      </c>
      <c r="P986" s="16">
        <v>0</v>
      </c>
      <c r="Q986" s="16">
        <v>0</v>
      </c>
      <c r="R986" s="5" t="str">
        <f t="shared" si="130"/>
        <v>254-2023-06-30</v>
      </c>
    </row>
    <row r="987" spans="1:18" hidden="1" x14ac:dyDescent="0.3">
      <c r="A987" s="25">
        <v>254</v>
      </c>
      <c r="B987" s="5" t="s">
        <v>189</v>
      </c>
      <c r="C987" s="5" t="s">
        <v>190</v>
      </c>
      <c r="D987" s="5" t="s">
        <v>191</v>
      </c>
      <c r="E987" s="5" t="s">
        <v>22</v>
      </c>
      <c r="F987" s="6">
        <v>45107</v>
      </c>
      <c r="G987" s="55">
        <f t="shared" si="127"/>
        <v>2023</v>
      </c>
      <c r="H987" s="55" t="str">
        <f t="shared" si="128"/>
        <v>Junio</v>
      </c>
      <c r="I987" s="90" t="str">
        <f t="shared" si="129"/>
        <v>2023-1</v>
      </c>
      <c r="J987" s="5">
        <v>55</v>
      </c>
      <c r="K987" s="9">
        <v>55</v>
      </c>
      <c r="L987" s="15">
        <f>IFERROR(K988/J988,"")</f>
        <v>0.98181818181818181</v>
      </c>
      <c r="M987" s="15">
        <f t="shared" ref="M987:M997" si="131">IFERROR(IF((K988/J988)&gt;K988/J988,1.3,K988/J988),"")</f>
        <v>0.98181818181818181</v>
      </c>
      <c r="N987" s="5" t="s">
        <v>48</v>
      </c>
      <c r="O987" s="5" t="s">
        <v>48</v>
      </c>
      <c r="P987" s="16">
        <v>0</v>
      </c>
      <c r="Q987" s="16">
        <v>0</v>
      </c>
      <c r="R987" s="5" t="str">
        <f t="shared" si="130"/>
        <v>254-2023-09-30</v>
      </c>
    </row>
    <row r="988" spans="1:18" hidden="1" x14ac:dyDescent="0.3">
      <c r="A988" s="41">
        <v>254</v>
      </c>
      <c r="B988" s="5" t="s">
        <v>189</v>
      </c>
      <c r="C988" s="5" t="s">
        <v>190</v>
      </c>
      <c r="D988" s="5" t="s">
        <v>52</v>
      </c>
      <c r="E988" s="5" t="s">
        <v>22</v>
      </c>
      <c r="F988" s="6">
        <v>45199</v>
      </c>
      <c r="G988" s="55">
        <f t="shared" si="127"/>
        <v>2023</v>
      </c>
      <c r="H988" s="55" t="str">
        <f t="shared" si="128"/>
        <v>Septiembre</v>
      </c>
      <c r="I988" s="90" t="str">
        <f t="shared" si="129"/>
        <v>2023-2</v>
      </c>
      <c r="J988" s="5">
        <v>55</v>
      </c>
      <c r="K988" s="9">
        <v>54</v>
      </c>
      <c r="L988" s="15">
        <f>IFERROR(K989/J989,"")</f>
        <v>1</v>
      </c>
      <c r="M988" s="15">
        <f t="shared" si="131"/>
        <v>1</v>
      </c>
      <c r="N988" s="5" t="s">
        <v>48</v>
      </c>
      <c r="O988" s="5" t="s">
        <v>48</v>
      </c>
      <c r="P988" s="16">
        <v>0</v>
      </c>
      <c r="Q988" s="16">
        <v>0</v>
      </c>
      <c r="R988" s="5" t="str">
        <f t="shared" si="130"/>
        <v>254-2023-12-31</v>
      </c>
    </row>
    <row r="989" spans="1:18" hidden="1" x14ac:dyDescent="0.3">
      <c r="A989" s="37">
        <v>254</v>
      </c>
      <c r="B989" s="5" t="s">
        <v>189</v>
      </c>
      <c r="C989" s="5" t="s">
        <v>190</v>
      </c>
      <c r="D989" s="5" t="s">
        <v>52</v>
      </c>
      <c r="E989" s="5" t="s">
        <v>22</v>
      </c>
      <c r="F989" s="6">
        <v>45291</v>
      </c>
      <c r="G989" s="55">
        <f t="shared" si="127"/>
        <v>2023</v>
      </c>
      <c r="H989" s="55" t="str">
        <f t="shared" si="128"/>
        <v>Diciembre</v>
      </c>
      <c r="I989" s="90" t="str">
        <f t="shared" si="129"/>
        <v>2023-2</v>
      </c>
      <c r="J989" s="5">
        <v>55</v>
      </c>
      <c r="K989" s="9">
        <v>55</v>
      </c>
      <c r="L989" s="8">
        <f>IFERROR(K990/J990,"")</f>
        <v>1</v>
      </c>
      <c r="M989" s="15">
        <f t="shared" si="131"/>
        <v>1</v>
      </c>
      <c r="N989" s="5" t="s">
        <v>48</v>
      </c>
      <c r="O989" s="5" t="s">
        <v>48</v>
      </c>
      <c r="P989" s="16">
        <v>0</v>
      </c>
      <c r="Q989" s="16">
        <v>0</v>
      </c>
      <c r="R989" s="5" t="str">
        <f t="shared" si="130"/>
        <v>254-2024-03-31</v>
      </c>
    </row>
    <row r="990" spans="1:18" hidden="1" x14ac:dyDescent="0.3">
      <c r="A990" s="37">
        <v>254</v>
      </c>
      <c r="B990" s="5" t="s">
        <v>189</v>
      </c>
      <c r="C990" s="5" t="s">
        <v>190</v>
      </c>
      <c r="D990" s="5" t="s">
        <v>52</v>
      </c>
      <c r="E990" s="5" t="s">
        <v>22</v>
      </c>
      <c r="F990" s="6">
        <v>45382</v>
      </c>
      <c r="G990" s="55">
        <f t="shared" si="127"/>
        <v>2024</v>
      </c>
      <c r="H990" s="55" t="str">
        <f t="shared" si="128"/>
        <v>Marzo</v>
      </c>
      <c r="I990" s="90" t="str">
        <f t="shared" si="129"/>
        <v>2024-1</v>
      </c>
      <c r="J990" s="5">
        <v>73</v>
      </c>
      <c r="K990" s="5">
        <v>73</v>
      </c>
      <c r="L990" s="8">
        <f>IFERROR(K991/J991,"")</f>
        <v>1</v>
      </c>
      <c r="M990" s="15">
        <f t="shared" si="131"/>
        <v>1</v>
      </c>
      <c r="N990" s="5" t="s">
        <v>48</v>
      </c>
      <c r="O990" s="5" t="s">
        <v>48</v>
      </c>
      <c r="P990" s="16">
        <v>0</v>
      </c>
      <c r="Q990" s="16">
        <v>0</v>
      </c>
      <c r="R990" s="5" t="str">
        <f t="shared" si="130"/>
        <v>254-2024-06-30</v>
      </c>
    </row>
    <row r="991" spans="1:18" hidden="1" x14ac:dyDescent="0.3">
      <c r="A991" s="37">
        <v>254</v>
      </c>
      <c r="B991" s="5" t="s">
        <v>189</v>
      </c>
      <c r="C991" s="5" t="s">
        <v>190</v>
      </c>
      <c r="D991" s="5" t="s">
        <v>52</v>
      </c>
      <c r="E991" s="5" t="s">
        <v>22</v>
      </c>
      <c r="F991" s="6">
        <v>45473</v>
      </c>
      <c r="G991" s="55">
        <f t="shared" si="127"/>
        <v>2024</v>
      </c>
      <c r="H991" s="55" t="str">
        <f t="shared" si="128"/>
        <v>Junio</v>
      </c>
      <c r="I991" s="90" t="str">
        <f t="shared" si="129"/>
        <v>2024-1</v>
      </c>
      <c r="J991" s="5">
        <v>73</v>
      </c>
      <c r="K991" s="5">
        <v>73</v>
      </c>
      <c r="L991" s="8">
        <f>IFERROR(K992/J992,"")</f>
        <v>1</v>
      </c>
      <c r="M991" s="15">
        <f t="shared" si="131"/>
        <v>1</v>
      </c>
      <c r="N991" s="5" t="s">
        <v>48</v>
      </c>
      <c r="O991" s="5" t="s">
        <v>48</v>
      </c>
      <c r="P991" s="16">
        <v>0</v>
      </c>
      <c r="Q991" s="16">
        <v>0</v>
      </c>
      <c r="R991" s="5" t="str">
        <f t="shared" si="130"/>
        <v>254-2024-09-30</v>
      </c>
    </row>
    <row r="992" spans="1:18" hidden="1" x14ac:dyDescent="0.3">
      <c r="A992" s="25">
        <v>254</v>
      </c>
      <c r="B992" s="5" t="s">
        <v>189</v>
      </c>
      <c r="C992" s="5" t="s">
        <v>190</v>
      </c>
      <c r="D992" s="5" t="s">
        <v>52</v>
      </c>
      <c r="E992" s="5" t="s">
        <v>22</v>
      </c>
      <c r="F992" s="6">
        <v>45565</v>
      </c>
      <c r="G992" s="55">
        <f t="shared" si="127"/>
        <v>2024</v>
      </c>
      <c r="H992" s="55" t="str">
        <f t="shared" si="128"/>
        <v>Septiembre</v>
      </c>
      <c r="I992" s="90" t="str">
        <f t="shared" si="129"/>
        <v>2024-2</v>
      </c>
      <c r="J992" s="5">
        <v>73</v>
      </c>
      <c r="K992" s="5">
        <v>73</v>
      </c>
      <c r="L992" s="15">
        <f>IFERROR(IF((K993/J993)&gt;1.3,1.3,K993/J993),"")</f>
        <v>1</v>
      </c>
      <c r="M992" s="15">
        <f t="shared" si="131"/>
        <v>1</v>
      </c>
      <c r="N992" s="5" t="s">
        <v>48</v>
      </c>
      <c r="O992" s="5" t="s">
        <v>48</v>
      </c>
      <c r="P992" s="16">
        <v>0</v>
      </c>
      <c r="Q992" s="16">
        <v>0</v>
      </c>
      <c r="R992" s="5" t="str">
        <f t="shared" si="130"/>
        <v>254-2024-12-31</v>
      </c>
    </row>
    <row r="993" spans="1:18" hidden="1" x14ac:dyDescent="0.3">
      <c r="A993" s="25">
        <v>254</v>
      </c>
      <c r="B993" s="5" t="s">
        <v>189</v>
      </c>
      <c r="C993" s="5" t="s">
        <v>190</v>
      </c>
      <c r="D993" s="5" t="s">
        <v>52</v>
      </c>
      <c r="E993" s="5" t="s">
        <v>22</v>
      </c>
      <c r="F993" s="6">
        <v>45657</v>
      </c>
      <c r="G993" s="55">
        <f t="shared" si="127"/>
        <v>2024</v>
      </c>
      <c r="H993" s="55" t="str">
        <f t="shared" si="128"/>
        <v>Diciembre</v>
      </c>
      <c r="I993" s="90" t="str">
        <f t="shared" si="129"/>
        <v>2024-2</v>
      </c>
      <c r="J993" s="5">
        <v>73</v>
      </c>
      <c r="K993" s="5">
        <v>73</v>
      </c>
      <c r="L993" s="15">
        <f>IFERROR(IF((K994/J994)&gt;1.3,1.3,K994/J994),"")</f>
        <v>1.125</v>
      </c>
      <c r="M993" s="15">
        <f t="shared" si="131"/>
        <v>1.125</v>
      </c>
      <c r="N993" s="5" t="s">
        <v>48</v>
      </c>
      <c r="O993" s="5" t="s">
        <v>48</v>
      </c>
      <c r="P993" s="16">
        <v>0</v>
      </c>
      <c r="Q993" s="16">
        <v>0</v>
      </c>
      <c r="R993" s="5" t="str">
        <f t="shared" si="130"/>
        <v>255-2023-12-31</v>
      </c>
    </row>
    <row r="994" spans="1:18" hidden="1" x14ac:dyDescent="0.3">
      <c r="A994" s="37">
        <v>255</v>
      </c>
      <c r="B994" s="5" t="s">
        <v>192</v>
      </c>
      <c r="C994" s="5" t="s">
        <v>118</v>
      </c>
      <c r="D994" s="5" t="s">
        <v>65</v>
      </c>
      <c r="E994" s="5" t="s">
        <v>22</v>
      </c>
      <c r="F994" s="6">
        <v>45291</v>
      </c>
      <c r="G994" s="55">
        <f t="shared" si="127"/>
        <v>2023</v>
      </c>
      <c r="H994" s="55" t="str">
        <f t="shared" si="128"/>
        <v>Diciembre</v>
      </c>
      <c r="I994" s="90" t="str">
        <f t="shared" si="129"/>
        <v>2023-2</v>
      </c>
      <c r="J994" s="5">
        <v>16</v>
      </c>
      <c r="K994" s="9">
        <v>18</v>
      </c>
      <c r="L994" s="8">
        <f>IFERROR(K995/J995,"")</f>
        <v>-0.05</v>
      </c>
      <c r="M994" s="15">
        <f t="shared" si="131"/>
        <v>-0.05</v>
      </c>
      <c r="N994" s="5" t="s">
        <v>23</v>
      </c>
      <c r="O994" s="5" t="s">
        <v>23</v>
      </c>
      <c r="P994" s="16">
        <v>0</v>
      </c>
      <c r="Q994" s="16">
        <v>0</v>
      </c>
      <c r="R994" s="5" t="str">
        <f t="shared" si="130"/>
        <v>255-2024-12-31</v>
      </c>
    </row>
    <row r="995" spans="1:18" hidden="1" x14ac:dyDescent="0.3">
      <c r="A995" s="25">
        <v>255</v>
      </c>
      <c r="B995" s="5" t="s">
        <v>192</v>
      </c>
      <c r="C995" s="5" t="s">
        <v>118</v>
      </c>
      <c r="D995" s="5" t="s">
        <v>65</v>
      </c>
      <c r="E995" s="5" t="s">
        <v>22</v>
      </c>
      <c r="F995" s="6">
        <v>45657</v>
      </c>
      <c r="G995" s="55">
        <f t="shared" si="127"/>
        <v>2024</v>
      </c>
      <c r="H995" s="55" t="str">
        <f t="shared" si="128"/>
        <v>Diciembre</v>
      </c>
      <c r="I995" s="90" t="str">
        <f t="shared" si="129"/>
        <v>2024-2</v>
      </c>
      <c r="J995" s="5">
        <v>100</v>
      </c>
      <c r="K995" s="10">
        <v>-5</v>
      </c>
      <c r="L995" s="15">
        <f>IFERROR(IF((K996/J996)&gt;1.3,1.3,K996/J996),"")</f>
        <v>1.2352941176470589</v>
      </c>
      <c r="M995" s="15">
        <f t="shared" si="131"/>
        <v>1.2352941176470589</v>
      </c>
      <c r="N995" s="5"/>
      <c r="O995" s="5"/>
      <c r="P995" s="16">
        <v>0</v>
      </c>
      <c r="Q995" s="16">
        <v>0</v>
      </c>
      <c r="R995" s="5" t="str">
        <f t="shared" si="130"/>
        <v>256-2023-06-30</v>
      </c>
    </row>
    <row r="996" spans="1:18" hidden="1" x14ac:dyDescent="0.3">
      <c r="A996" s="25">
        <v>256</v>
      </c>
      <c r="B996" s="5" t="s">
        <v>193</v>
      </c>
      <c r="C996" s="5" t="s">
        <v>118</v>
      </c>
      <c r="D996" s="5" t="s">
        <v>47</v>
      </c>
      <c r="E996" s="5" t="s">
        <v>22</v>
      </c>
      <c r="F996" s="17">
        <v>45107</v>
      </c>
      <c r="G996" s="55">
        <f t="shared" si="127"/>
        <v>2023</v>
      </c>
      <c r="H996" s="55" t="str">
        <f t="shared" si="128"/>
        <v>Junio</v>
      </c>
      <c r="I996" s="90" t="str">
        <f t="shared" si="129"/>
        <v>2023-1</v>
      </c>
      <c r="J996" s="5">
        <v>17</v>
      </c>
      <c r="K996" s="9">
        <v>21</v>
      </c>
      <c r="L996" s="8">
        <f t="shared" ref="L996:L1003" si="132">IFERROR(K997/J997,"")</f>
        <v>1.2352941176470589</v>
      </c>
      <c r="M996" s="15">
        <f t="shared" si="131"/>
        <v>1.2352941176470589</v>
      </c>
      <c r="N996" s="5" t="s">
        <v>48</v>
      </c>
      <c r="O996" s="5" t="s">
        <v>48</v>
      </c>
      <c r="P996" s="16">
        <v>0</v>
      </c>
      <c r="Q996" s="16">
        <v>0</v>
      </c>
      <c r="R996" s="5" t="str">
        <f t="shared" si="130"/>
        <v>256-2023-12-31</v>
      </c>
    </row>
    <row r="997" spans="1:18" hidden="1" x14ac:dyDescent="0.3">
      <c r="A997" s="37">
        <v>256</v>
      </c>
      <c r="B997" s="5" t="s">
        <v>193</v>
      </c>
      <c r="C997" s="5" t="s">
        <v>118</v>
      </c>
      <c r="D997" s="5" t="s">
        <v>47</v>
      </c>
      <c r="E997" s="5" t="s">
        <v>22</v>
      </c>
      <c r="F997" s="6">
        <v>45291</v>
      </c>
      <c r="G997" s="55">
        <f t="shared" si="127"/>
        <v>2023</v>
      </c>
      <c r="H997" s="55" t="str">
        <f t="shared" si="128"/>
        <v>Diciembre</v>
      </c>
      <c r="I997" s="90" t="str">
        <f t="shared" si="129"/>
        <v>2023-2</v>
      </c>
      <c r="J997" s="5">
        <v>17</v>
      </c>
      <c r="K997" s="9">
        <v>21</v>
      </c>
      <c r="L997" s="8">
        <f t="shared" si="132"/>
        <v>1.1764705882352942</v>
      </c>
      <c r="M997" s="15">
        <f t="shared" si="131"/>
        <v>1.1764705882352942</v>
      </c>
      <c r="N997" s="5" t="s">
        <v>48</v>
      </c>
      <c r="O997" s="5" t="s">
        <v>48</v>
      </c>
      <c r="P997" s="16">
        <v>0</v>
      </c>
      <c r="Q997" s="16">
        <v>0</v>
      </c>
      <c r="R997" s="5" t="str">
        <f t="shared" si="130"/>
        <v>256-2024-06-30</v>
      </c>
    </row>
    <row r="998" spans="1:18" hidden="1" x14ac:dyDescent="0.3">
      <c r="A998" s="5">
        <v>256</v>
      </c>
      <c r="B998" s="5" t="s">
        <v>193</v>
      </c>
      <c r="C998" s="5" t="s">
        <v>118</v>
      </c>
      <c r="D998" s="5" t="s">
        <v>47</v>
      </c>
      <c r="E998" s="5" t="s">
        <v>22</v>
      </c>
      <c r="F998" s="6">
        <v>45473</v>
      </c>
      <c r="G998" s="55">
        <f t="shared" si="127"/>
        <v>2024</v>
      </c>
      <c r="H998" s="55" t="str">
        <f t="shared" si="128"/>
        <v>Junio</v>
      </c>
      <c r="I998" s="90" t="str">
        <f t="shared" si="129"/>
        <v>2024-1</v>
      </c>
      <c r="J998" s="5">
        <v>17</v>
      </c>
      <c r="K998" s="5">
        <v>20</v>
      </c>
      <c r="L998" s="8">
        <f t="shared" si="132"/>
        <v>1.5294117647058822</v>
      </c>
      <c r="M998" s="15">
        <v>1.1765000000000001</v>
      </c>
      <c r="N998" s="5" t="s">
        <v>48</v>
      </c>
      <c r="O998" s="5" t="s">
        <v>48</v>
      </c>
      <c r="P998" s="5">
        <v>0</v>
      </c>
      <c r="Q998" s="5">
        <v>0</v>
      </c>
      <c r="R998" s="5" t="str">
        <f t="shared" si="130"/>
        <v>256-2024-12-31</v>
      </c>
    </row>
    <row r="999" spans="1:18" hidden="1" x14ac:dyDescent="0.3">
      <c r="A999" s="25">
        <v>256</v>
      </c>
      <c r="B999" s="5" t="s">
        <v>193</v>
      </c>
      <c r="C999" s="5" t="s">
        <v>118</v>
      </c>
      <c r="D999" s="5" t="s">
        <v>47</v>
      </c>
      <c r="E999" s="5" t="s">
        <v>22</v>
      </c>
      <c r="F999" s="6">
        <v>45657</v>
      </c>
      <c r="G999" s="55">
        <f t="shared" si="127"/>
        <v>2024</v>
      </c>
      <c r="H999" s="55" t="str">
        <f t="shared" si="128"/>
        <v>Diciembre</v>
      </c>
      <c r="I999" s="90" t="str">
        <f t="shared" si="129"/>
        <v>2024-2</v>
      </c>
      <c r="J999" s="5">
        <v>17</v>
      </c>
      <c r="K999" s="10">
        <v>26</v>
      </c>
      <c r="L999" s="8">
        <f t="shared" si="132"/>
        <v>0.83333333333333337</v>
      </c>
      <c r="M999" s="15">
        <f>IFERROR(IF((K1000/J1000)&gt;K1000/J1000,1.3,K1000/J1000),"")</f>
        <v>0.83333333333333337</v>
      </c>
      <c r="N999" s="5" t="s">
        <v>48</v>
      </c>
      <c r="O999" s="5" t="s">
        <v>48</v>
      </c>
      <c r="P999" s="16">
        <v>0</v>
      </c>
      <c r="Q999" s="16">
        <v>0</v>
      </c>
      <c r="R999" s="5" t="str">
        <f t="shared" si="130"/>
        <v>257-2023-06-30</v>
      </c>
    </row>
    <row r="1000" spans="1:18" hidden="1" x14ac:dyDescent="0.3">
      <c r="A1000" s="25">
        <v>257</v>
      </c>
      <c r="B1000" s="5" t="s">
        <v>194</v>
      </c>
      <c r="C1000" s="5" t="s">
        <v>118</v>
      </c>
      <c r="D1000" s="5" t="s">
        <v>47</v>
      </c>
      <c r="E1000" s="5" t="s">
        <v>22</v>
      </c>
      <c r="F1000" s="17">
        <v>45107</v>
      </c>
      <c r="G1000" s="55">
        <f t="shared" si="127"/>
        <v>2023</v>
      </c>
      <c r="H1000" s="55" t="str">
        <f t="shared" si="128"/>
        <v>Junio</v>
      </c>
      <c r="I1000" s="90" t="str">
        <f t="shared" si="129"/>
        <v>2023-1</v>
      </c>
      <c r="J1000" s="5">
        <v>18</v>
      </c>
      <c r="K1000" s="9">
        <v>15</v>
      </c>
      <c r="L1000" s="8">
        <f t="shared" si="132"/>
        <v>1</v>
      </c>
      <c r="M1000" s="15">
        <f>IFERROR(IF((K1001/J1001)&gt;K1001/J1001,1.3,K1001/J1001),"")</f>
        <v>1</v>
      </c>
      <c r="N1000" s="5" t="s">
        <v>48</v>
      </c>
      <c r="O1000" s="5" t="s">
        <v>48</v>
      </c>
      <c r="P1000" s="16">
        <v>0</v>
      </c>
      <c r="Q1000" s="16">
        <v>0</v>
      </c>
      <c r="R1000" s="5" t="str">
        <f t="shared" si="130"/>
        <v>257-2023-12-31</v>
      </c>
    </row>
    <row r="1001" spans="1:18" hidden="1" x14ac:dyDescent="0.3">
      <c r="A1001" s="37">
        <v>257</v>
      </c>
      <c r="B1001" s="5" t="s">
        <v>194</v>
      </c>
      <c r="C1001" s="5" t="s">
        <v>118</v>
      </c>
      <c r="D1001" s="5" t="s">
        <v>47</v>
      </c>
      <c r="E1001" s="5" t="s">
        <v>22</v>
      </c>
      <c r="F1001" s="6">
        <v>45291</v>
      </c>
      <c r="G1001" s="55">
        <f t="shared" si="127"/>
        <v>2023</v>
      </c>
      <c r="H1001" s="55" t="str">
        <f t="shared" si="128"/>
        <v>Diciembre</v>
      </c>
      <c r="I1001" s="90" t="str">
        <f t="shared" si="129"/>
        <v>2023-2</v>
      </c>
      <c r="J1001" s="5">
        <v>24</v>
      </c>
      <c r="K1001" s="9">
        <v>24</v>
      </c>
      <c r="L1001" s="8">
        <f t="shared" si="132"/>
        <v>0.60526315789473994</v>
      </c>
      <c r="M1001" s="15">
        <f>IFERROR(IF((K1002/J1002)&gt;K1002/J1002,1.3,K1002/J1002),"")</f>
        <v>0.60526315789473994</v>
      </c>
      <c r="N1001" s="5" t="s">
        <v>48</v>
      </c>
      <c r="O1001" s="5" t="s">
        <v>48</v>
      </c>
      <c r="P1001" s="16">
        <v>0</v>
      </c>
      <c r="Q1001" s="16">
        <v>0</v>
      </c>
      <c r="R1001" s="5" t="str">
        <f t="shared" si="130"/>
        <v>259-2023-06-30</v>
      </c>
    </row>
    <row r="1002" spans="1:18" hidden="1" x14ac:dyDescent="0.3">
      <c r="A1002" s="25">
        <v>259</v>
      </c>
      <c r="B1002" s="5" t="s">
        <v>195</v>
      </c>
      <c r="C1002" s="5" t="s">
        <v>186</v>
      </c>
      <c r="D1002" s="5" t="s">
        <v>52</v>
      </c>
      <c r="E1002" s="5" t="s">
        <v>22</v>
      </c>
      <c r="F1002" s="6">
        <v>45107</v>
      </c>
      <c r="G1002" s="55">
        <f t="shared" si="127"/>
        <v>2023</v>
      </c>
      <c r="H1002" s="55" t="str">
        <f t="shared" si="128"/>
        <v>Junio</v>
      </c>
      <c r="I1002" s="90" t="str">
        <f t="shared" si="129"/>
        <v>2023-1</v>
      </c>
      <c r="J1002" s="5">
        <v>100</v>
      </c>
      <c r="K1002" s="9">
        <v>60.526315789473998</v>
      </c>
      <c r="L1002" s="8">
        <f t="shared" si="132"/>
        <v>0.6875</v>
      </c>
      <c r="M1002" s="15">
        <f>IFERROR(IF((K1003/J1003)&gt;K1003/J1003,1.3,K1003/J1003),"")</f>
        <v>0.6875</v>
      </c>
      <c r="N1002" s="5" t="s">
        <v>23</v>
      </c>
      <c r="O1002" s="5" t="s">
        <v>23</v>
      </c>
      <c r="P1002" s="16">
        <v>0</v>
      </c>
      <c r="Q1002" s="16">
        <v>0</v>
      </c>
      <c r="R1002" s="5" t="str">
        <f t="shared" si="130"/>
        <v>259-2023-09-30</v>
      </c>
    </row>
    <row r="1003" spans="1:18" hidden="1" x14ac:dyDescent="0.3">
      <c r="A1003" s="41">
        <v>259</v>
      </c>
      <c r="B1003" s="5" t="s">
        <v>195</v>
      </c>
      <c r="C1003" s="5" t="s">
        <v>186</v>
      </c>
      <c r="D1003" s="5" t="s">
        <v>52</v>
      </c>
      <c r="E1003" s="5" t="s">
        <v>22</v>
      </c>
      <c r="F1003" s="6">
        <v>45199</v>
      </c>
      <c r="G1003" s="55">
        <f t="shared" si="127"/>
        <v>2023</v>
      </c>
      <c r="H1003" s="55" t="str">
        <f t="shared" si="128"/>
        <v>Septiembre</v>
      </c>
      <c r="I1003" s="90" t="str">
        <f t="shared" si="129"/>
        <v>2023-2</v>
      </c>
      <c r="J1003" s="5">
        <v>100</v>
      </c>
      <c r="K1003" s="9">
        <v>68.75</v>
      </c>
      <c r="L1003" s="8">
        <f t="shared" si="132"/>
        <v>0.38544444444444442</v>
      </c>
      <c r="M1003" s="15">
        <f>IFERROR(IF((K1004/J1004)&gt;K1004/J1004,1.3,K1004/J1004),"")</f>
        <v>0.38544444444444442</v>
      </c>
      <c r="N1003" s="5" t="s">
        <v>23</v>
      </c>
      <c r="O1003" s="5" t="s">
        <v>23</v>
      </c>
      <c r="P1003" s="16">
        <v>0</v>
      </c>
      <c r="Q1003" s="16">
        <v>0</v>
      </c>
      <c r="R1003" s="5" t="str">
        <f t="shared" si="130"/>
        <v>259-2024-06-30</v>
      </c>
    </row>
    <row r="1004" spans="1:18" hidden="1" x14ac:dyDescent="0.3">
      <c r="A1004" s="5">
        <v>259</v>
      </c>
      <c r="B1004" s="5" t="s">
        <v>195</v>
      </c>
      <c r="C1004" s="5" t="s">
        <v>186</v>
      </c>
      <c r="D1004" s="5" t="s">
        <v>52</v>
      </c>
      <c r="E1004" s="5" t="s">
        <v>22</v>
      </c>
      <c r="F1004" s="6">
        <v>45473</v>
      </c>
      <c r="G1004" s="55">
        <f t="shared" si="127"/>
        <v>2024</v>
      </c>
      <c r="H1004" s="55" t="str">
        <f t="shared" si="128"/>
        <v>Junio</v>
      </c>
      <c r="I1004" s="90" t="str">
        <f t="shared" si="129"/>
        <v>2024-1</v>
      </c>
      <c r="J1004" s="5">
        <v>90</v>
      </c>
      <c r="K1004" s="5">
        <v>34.69</v>
      </c>
      <c r="L1004" s="15">
        <v>0.38544444444444442</v>
      </c>
      <c r="M1004" s="15">
        <v>0.38544444444444442</v>
      </c>
      <c r="N1004" s="5" t="s">
        <v>23</v>
      </c>
      <c r="O1004" s="5" t="s">
        <v>23</v>
      </c>
      <c r="P1004" s="5">
        <v>0</v>
      </c>
      <c r="Q1004" s="5">
        <v>0</v>
      </c>
      <c r="R1004" s="5" t="str">
        <f t="shared" si="130"/>
        <v>259-2024-09-30</v>
      </c>
    </row>
    <row r="1005" spans="1:18" hidden="1" x14ac:dyDescent="0.3">
      <c r="A1005" s="25">
        <v>259</v>
      </c>
      <c r="B1005" s="5" t="s">
        <v>195</v>
      </c>
      <c r="C1005" s="5" t="s">
        <v>186</v>
      </c>
      <c r="D1005" s="5" t="s">
        <v>52</v>
      </c>
      <c r="E1005" s="5" t="s">
        <v>22</v>
      </c>
      <c r="F1005" s="6">
        <v>45565</v>
      </c>
      <c r="G1005" s="55">
        <f t="shared" si="127"/>
        <v>2024</v>
      </c>
      <c r="H1005" s="55" t="str">
        <f t="shared" si="128"/>
        <v>Septiembre</v>
      </c>
      <c r="I1005" s="90" t="str">
        <f t="shared" si="129"/>
        <v>2024-2</v>
      </c>
      <c r="J1005" s="5">
        <v>90</v>
      </c>
      <c r="K1005" s="10">
        <v>83.33</v>
      </c>
      <c r="L1005" s="15">
        <f>IFERROR(IF((K1006/J1006)&gt;1.3,1.3,K1006/J1006),"")</f>
        <v>0.87144444444444447</v>
      </c>
      <c r="M1005" s="15">
        <f>IFERROR(IF((K1006/J1006)&gt;K1006/J1006,1.3,K1006/J1006),"")</f>
        <v>0.87144444444444447</v>
      </c>
      <c r="N1005" s="5" t="s">
        <v>23</v>
      </c>
      <c r="O1005" s="5" t="s">
        <v>23</v>
      </c>
      <c r="P1005" s="16">
        <v>0</v>
      </c>
      <c r="Q1005" s="16">
        <v>0</v>
      </c>
      <c r="R1005" s="5" t="str">
        <f t="shared" si="130"/>
        <v>259-2024-12-31</v>
      </c>
    </row>
    <row r="1006" spans="1:18" hidden="1" x14ac:dyDescent="0.3">
      <c r="A1006" s="25">
        <v>259</v>
      </c>
      <c r="B1006" s="5" t="s">
        <v>195</v>
      </c>
      <c r="C1006" s="5" t="s">
        <v>186</v>
      </c>
      <c r="D1006" s="5" t="s">
        <v>52</v>
      </c>
      <c r="E1006" s="5" t="s">
        <v>22</v>
      </c>
      <c r="F1006" s="6">
        <v>45657</v>
      </c>
      <c r="G1006" s="55">
        <f t="shared" si="127"/>
        <v>2024</v>
      </c>
      <c r="H1006" s="55" t="str">
        <f t="shared" si="128"/>
        <v>Diciembre</v>
      </c>
      <c r="I1006" s="90" t="str">
        <f t="shared" si="129"/>
        <v>2024-2</v>
      </c>
      <c r="J1006" s="5">
        <v>90</v>
      </c>
      <c r="K1006" s="10">
        <v>78.430000000000007</v>
      </c>
      <c r="L1006" s="15">
        <f>IFERROR(IF((K1007/J1007)&gt;1.3,1.3,K1007/J1007),"")</f>
        <v>0.93333333333333324</v>
      </c>
      <c r="M1006" s="15">
        <f>IFERROR(IF((K1007/J1007)&gt;K1007/J1007,1.3,K1007/J1007),"")</f>
        <v>0.93333333333333324</v>
      </c>
      <c r="N1006" s="5" t="s">
        <v>23</v>
      </c>
      <c r="O1006" s="5" t="s">
        <v>23</v>
      </c>
      <c r="P1006" s="16">
        <v>0</v>
      </c>
      <c r="Q1006" s="16">
        <v>0</v>
      </c>
      <c r="R1006" s="5" t="str">
        <f t="shared" si="130"/>
        <v>260-2023-06-30</v>
      </c>
    </row>
    <row r="1007" spans="1:18" hidden="1" x14ac:dyDescent="0.3">
      <c r="A1007" s="25">
        <v>260</v>
      </c>
      <c r="B1007" s="5" t="s">
        <v>196</v>
      </c>
      <c r="C1007" s="5" t="s">
        <v>197</v>
      </c>
      <c r="D1007" s="5" t="s">
        <v>47</v>
      </c>
      <c r="E1007" s="5" t="s">
        <v>54</v>
      </c>
      <c r="F1007" s="17">
        <v>45107</v>
      </c>
      <c r="G1007" s="55">
        <f t="shared" si="127"/>
        <v>2023</v>
      </c>
      <c r="H1007" s="55" t="str">
        <f t="shared" si="128"/>
        <v>Junio</v>
      </c>
      <c r="I1007" s="90" t="str">
        <f t="shared" si="129"/>
        <v>2023-1</v>
      </c>
      <c r="J1007" s="5">
        <v>3</v>
      </c>
      <c r="K1007" s="9">
        <v>2.8</v>
      </c>
      <c r="L1007" s="8">
        <f t="shared" ref="L1007:L1014" si="133">IFERROR(IF(J1008/K1008&gt;1.3,1.3,J1008/K1008),"")</f>
        <v>1.0344827586206897</v>
      </c>
      <c r="M1007" s="8">
        <f t="shared" ref="M1007:M1014" si="134">IFERROR(J1008/K1008,"")</f>
        <v>1.0344827586206897</v>
      </c>
      <c r="N1007" s="5" t="s">
        <v>83</v>
      </c>
      <c r="O1007" s="5" t="s">
        <v>83</v>
      </c>
      <c r="P1007" s="16">
        <v>0</v>
      </c>
      <c r="Q1007" s="16">
        <v>1</v>
      </c>
      <c r="R1007" s="5" t="str">
        <f t="shared" si="130"/>
        <v>260-2023-12-31</v>
      </c>
    </row>
    <row r="1008" spans="1:18" hidden="1" x14ac:dyDescent="0.3">
      <c r="A1008" s="37">
        <v>260</v>
      </c>
      <c r="B1008" s="5" t="s">
        <v>196</v>
      </c>
      <c r="C1008" s="5" t="s">
        <v>197</v>
      </c>
      <c r="D1008" s="5" t="s">
        <v>47</v>
      </c>
      <c r="E1008" s="5" t="s">
        <v>54</v>
      </c>
      <c r="F1008" s="6">
        <v>45291</v>
      </c>
      <c r="G1008" s="55">
        <f t="shared" si="127"/>
        <v>2023</v>
      </c>
      <c r="H1008" s="55" t="str">
        <f t="shared" si="128"/>
        <v>Diciembre</v>
      </c>
      <c r="I1008" s="90" t="str">
        <f t="shared" si="129"/>
        <v>2023-2</v>
      </c>
      <c r="J1008" s="5">
        <v>3</v>
      </c>
      <c r="K1008" s="9">
        <v>2.9</v>
      </c>
      <c r="L1008" s="8">
        <f t="shared" si="133"/>
        <v>1.1155378486055778</v>
      </c>
      <c r="M1008" s="8">
        <f t="shared" si="134"/>
        <v>1.1155378486055778</v>
      </c>
      <c r="N1008" s="5" t="s">
        <v>83</v>
      </c>
      <c r="O1008" s="5" t="s">
        <v>83</v>
      </c>
      <c r="P1008" s="16">
        <v>0</v>
      </c>
      <c r="Q1008" s="16">
        <v>1</v>
      </c>
      <c r="R1008" s="5" t="str">
        <f t="shared" si="130"/>
        <v>260-2024-06-30</v>
      </c>
    </row>
    <row r="1009" spans="1:18" hidden="1" x14ac:dyDescent="0.3">
      <c r="A1009" s="5">
        <v>260</v>
      </c>
      <c r="B1009" s="5" t="s">
        <v>196</v>
      </c>
      <c r="C1009" s="5" t="s">
        <v>197</v>
      </c>
      <c r="D1009" s="5" t="s">
        <v>47</v>
      </c>
      <c r="E1009" s="5" t="s">
        <v>54</v>
      </c>
      <c r="F1009" s="6">
        <v>45473</v>
      </c>
      <c r="G1009" s="55">
        <f t="shared" si="127"/>
        <v>2024</v>
      </c>
      <c r="H1009" s="55" t="str">
        <f t="shared" si="128"/>
        <v>Junio</v>
      </c>
      <c r="I1009" s="90" t="str">
        <f t="shared" si="129"/>
        <v>2024-1</v>
      </c>
      <c r="J1009" s="5">
        <v>2.8</v>
      </c>
      <c r="K1009" s="5">
        <v>2.5099999999999998</v>
      </c>
      <c r="L1009" s="8">
        <f t="shared" si="133"/>
        <v>1.3</v>
      </c>
      <c r="M1009" s="8">
        <f t="shared" si="134"/>
        <v>1.3333333333333333</v>
      </c>
      <c r="N1009" s="5" t="s">
        <v>83</v>
      </c>
      <c r="O1009" s="5" t="s">
        <v>83</v>
      </c>
      <c r="P1009" s="5">
        <v>1</v>
      </c>
      <c r="Q1009" s="5">
        <v>1</v>
      </c>
      <c r="R1009" s="5" t="str">
        <f t="shared" si="130"/>
        <v>260-2024-12-31</v>
      </c>
    </row>
    <row r="1010" spans="1:18" hidden="1" x14ac:dyDescent="0.3">
      <c r="A1010" s="25">
        <v>260</v>
      </c>
      <c r="B1010" s="5" t="s">
        <v>196</v>
      </c>
      <c r="C1010" s="5" t="s">
        <v>197</v>
      </c>
      <c r="D1010" s="5" t="s">
        <v>47</v>
      </c>
      <c r="E1010" s="5" t="s">
        <v>54</v>
      </c>
      <c r="F1010" s="6">
        <v>45657</v>
      </c>
      <c r="G1010" s="55">
        <f t="shared" si="127"/>
        <v>2024</v>
      </c>
      <c r="H1010" s="55" t="str">
        <f t="shared" si="128"/>
        <v>Diciembre</v>
      </c>
      <c r="I1010" s="90" t="str">
        <f t="shared" si="129"/>
        <v>2024-2</v>
      </c>
      <c r="J1010" s="5">
        <v>2.8</v>
      </c>
      <c r="K1010" s="10">
        <v>2.1</v>
      </c>
      <c r="L1010" s="8">
        <f t="shared" si="133"/>
        <v>1.3</v>
      </c>
      <c r="M1010" s="8">
        <f t="shared" si="134"/>
        <v>1.5151515151515151</v>
      </c>
      <c r="N1010" s="5" t="s">
        <v>83</v>
      </c>
      <c r="O1010" s="5" t="s">
        <v>83</v>
      </c>
      <c r="P1010" s="16">
        <v>1</v>
      </c>
      <c r="Q1010" s="16">
        <v>1</v>
      </c>
      <c r="R1010" s="5" t="str">
        <f t="shared" si="130"/>
        <v>261-2023-06-30</v>
      </c>
    </row>
    <row r="1011" spans="1:18" hidden="1" x14ac:dyDescent="0.3">
      <c r="A1011" s="25">
        <v>261</v>
      </c>
      <c r="B1011" s="5" t="s">
        <v>198</v>
      </c>
      <c r="C1011" s="5" t="s">
        <v>46</v>
      </c>
      <c r="D1011" s="5" t="s">
        <v>47</v>
      </c>
      <c r="E1011" s="5" t="s">
        <v>54</v>
      </c>
      <c r="F1011" s="17">
        <v>45107</v>
      </c>
      <c r="G1011" s="55">
        <f t="shared" si="127"/>
        <v>2023</v>
      </c>
      <c r="H1011" s="55" t="str">
        <f t="shared" si="128"/>
        <v>Junio</v>
      </c>
      <c r="I1011" s="90" t="str">
        <f t="shared" si="129"/>
        <v>2023-1</v>
      </c>
      <c r="J1011" s="5">
        <v>3</v>
      </c>
      <c r="K1011" s="9">
        <v>1.98</v>
      </c>
      <c r="L1011" s="8">
        <f t="shared" si="133"/>
        <v>1.3</v>
      </c>
      <c r="M1011" s="8">
        <f t="shared" si="134"/>
        <v>1.5151515151515151</v>
      </c>
      <c r="N1011" s="5" t="s">
        <v>83</v>
      </c>
      <c r="O1011" s="5" t="s">
        <v>83</v>
      </c>
      <c r="P1011" s="16">
        <v>2</v>
      </c>
      <c r="Q1011" s="16">
        <v>2</v>
      </c>
      <c r="R1011" s="5" t="str">
        <f t="shared" si="130"/>
        <v>261-2023-12-31</v>
      </c>
    </row>
    <row r="1012" spans="1:18" hidden="1" x14ac:dyDescent="0.3">
      <c r="A1012" s="37">
        <v>261</v>
      </c>
      <c r="B1012" s="5" t="s">
        <v>198</v>
      </c>
      <c r="C1012" s="5" t="s">
        <v>46</v>
      </c>
      <c r="D1012" s="5" t="s">
        <v>47</v>
      </c>
      <c r="E1012" s="5" t="s">
        <v>54</v>
      </c>
      <c r="F1012" s="6">
        <v>45291</v>
      </c>
      <c r="G1012" s="55">
        <f t="shared" si="127"/>
        <v>2023</v>
      </c>
      <c r="H1012" s="55" t="str">
        <f t="shared" si="128"/>
        <v>Diciembre</v>
      </c>
      <c r="I1012" s="90" t="str">
        <f t="shared" si="129"/>
        <v>2023-2</v>
      </c>
      <c r="J1012" s="5">
        <v>3</v>
      </c>
      <c r="K1012" s="9">
        <v>1.98</v>
      </c>
      <c r="L1012" s="8">
        <f t="shared" si="133"/>
        <v>1.3</v>
      </c>
      <c r="M1012" s="8">
        <f t="shared" si="134"/>
        <v>1.3636363636363635</v>
      </c>
      <c r="N1012" s="5" t="s">
        <v>83</v>
      </c>
      <c r="O1012" s="5" t="s">
        <v>83</v>
      </c>
      <c r="P1012" s="16">
        <v>0</v>
      </c>
      <c r="Q1012" s="16">
        <v>0</v>
      </c>
      <c r="R1012" s="5" t="str">
        <f t="shared" si="130"/>
        <v>261-2024-06-30</v>
      </c>
    </row>
    <row r="1013" spans="1:18" hidden="1" x14ac:dyDescent="0.3">
      <c r="A1013" s="5">
        <v>261</v>
      </c>
      <c r="B1013" s="5" t="s">
        <v>198</v>
      </c>
      <c r="C1013" s="5" t="s">
        <v>46</v>
      </c>
      <c r="D1013" s="5" t="s">
        <v>47</v>
      </c>
      <c r="E1013" s="5" t="s">
        <v>54</v>
      </c>
      <c r="F1013" s="6">
        <v>45473</v>
      </c>
      <c r="G1013" s="55">
        <f t="shared" si="127"/>
        <v>2024</v>
      </c>
      <c r="H1013" s="55" t="str">
        <f t="shared" si="128"/>
        <v>Junio</v>
      </c>
      <c r="I1013" s="90" t="str">
        <f t="shared" si="129"/>
        <v>2024-1</v>
      </c>
      <c r="J1013" s="5">
        <v>3</v>
      </c>
      <c r="K1013" s="5">
        <v>2.2000000000000002</v>
      </c>
      <c r="L1013" s="8">
        <f t="shared" si="133"/>
        <v>1.3</v>
      </c>
      <c r="M1013" s="8">
        <f t="shared" si="134"/>
        <v>1.3636363636363635</v>
      </c>
      <c r="N1013" s="5" t="s">
        <v>83</v>
      </c>
      <c r="O1013" s="5" t="s">
        <v>83</v>
      </c>
      <c r="P1013" s="5">
        <v>1</v>
      </c>
      <c r="Q1013" s="5">
        <v>1</v>
      </c>
      <c r="R1013" s="5" t="str">
        <f t="shared" si="130"/>
        <v>261-2024-12-31</v>
      </c>
    </row>
    <row r="1014" spans="1:18" hidden="1" x14ac:dyDescent="0.3">
      <c r="A1014" s="25">
        <v>261</v>
      </c>
      <c r="B1014" s="5" t="s">
        <v>198</v>
      </c>
      <c r="C1014" s="5" t="s">
        <v>46</v>
      </c>
      <c r="D1014" s="5" t="s">
        <v>47</v>
      </c>
      <c r="E1014" s="5" t="s">
        <v>54</v>
      </c>
      <c r="F1014" s="6">
        <v>45657</v>
      </c>
      <c r="G1014" s="55">
        <f t="shared" si="127"/>
        <v>2024</v>
      </c>
      <c r="H1014" s="55" t="str">
        <f t="shared" si="128"/>
        <v>Diciembre</v>
      </c>
      <c r="I1014" s="90" t="str">
        <f t="shared" si="129"/>
        <v>2024-2</v>
      </c>
      <c r="J1014" s="5">
        <v>3</v>
      </c>
      <c r="K1014" s="10">
        <v>2.2000000000000002</v>
      </c>
      <c r="L1014" s="8" t="str">
        <f t="shared" si="133"/>
        <v/>
      </c>
      <c r="M1014" s="8" t="str">
        <f t="shared" si="134"/>
        <v/>
      </c>
      <c r="N1014" s="5" t="s">
        <v>83</v>
      </c>
      <c r="O1014" s="5" t="s">
        <v>83</v>
      </c>
      <c r="P1014" s="16">
        <v>1</v>
      </c>
      <c r="Q1014" s="16">
        <v>1</v>
      </c>
      <c r="R1014" s="5" t="str">
        <f t="shared" si="130"/>
        <v>262-2023-06-30</v>
      </c>
    </row>
    <row r="1015" spans="1:18" hidden="1" x14ac:dyDescent="0.3">
      <c r="A1015" s="25">
        <v>262</v>
      </c>
      <c r="B1015" s="5" t="s">
        <v>199</v>
      </c>
      <c r="C1015" s="5" t="s">
        <v>41</v>
      </c>
      <c r="D1015" s="5" t="s">
        <v>47</v>
      </c>
      <c r="E1015" s="5" t="s">
        <v>54</v>
      </c>
      <c r="F1015" s="17">
        <v>45107</v>
      </c>
      <c r="G1015" s="55">
        <f t="shared" si="127"/>
        <v>2023</v>
      </c>
      <c r="H1015" s="55" t="str">
        <f t="shared" si="128"/>
        <v>Junio</v>
      </c>
      <c r="I1015" s="90" t="str">
        <f t="shared" si="129"/>
        <v>2023-1</v>
      </c>
      <c r="J1015" s="5">
        <v>20</v>
      </c>
      <c r="K1015" s="9">
        <v>0</v>
      </c>
      <c r="L1015" s="8">
        <v>1</v>
      </c>
      <c r="M1015" s="8">
        <v>1</v>
      </c>
      <c r="N1015" s="5" t="s">
        <v>23</v>
      </c>
      <c r="O1015" s="5" t="s">
        <v>23</v>
      </c>
      <c r="P1015" s="16">
        <v>0</v>
      </c>
      <c r="Q1015" s="16">
        <v>0</v>
      </c>
      <c r="R1015" s="5" t="str">
        <f t="shared" si="130"/>
        <v>262-2023-12-31</v>
      </c>
    </row>
    <row r="1016" spans="1:18" hidden="1" x14ac:dyDescent="0.3">
      <c r="A1016" s="37">
        <v>262</v>
      </c>
      <c r="B1016" s="5" t="s">
        <v>199</v>
      </c>
      <c r="C1016" s="5" t="s">
        <v>41</v>
      </c>
      <c r="D1016" s="5" t="s">
        <v>47</v>
      </c>
      <c r="E1016" s="5" t="s">
        <v>54</v>
      </c>
      <c r="F1016" s="6">
        <v>45291</v>
      </c>
      <c r="G1016" s="55">
        <f t="shared" si="127"/>
        <v>2023</v>
      </c>
      <c r="H1016" s="55" t="str">
        <f t="shared" si="128"/>
        <v>Diciembre</v>
      </c>
      <c r="I1016" s="90" t="str">
        <f t="shared" si="129"/>
        <v>2023-2</v>
      </c>
      <c r="J1016" s="5">
        <v>20</v>
      </c>
      <c r="K1016" s="9">
        <v>11</v>
      </c>
      <c r="L1016" s="8">
        <v>1</v>
      </c>
      <c r="M1016" s="8">
        <v>1</v>
      </c>
      <c r="N1016" s="5" t="s">
        <v>23</v>
      </c>
      <c r="O1016" s="5" t="s">
        <v>23</v>
      </c>
      <c r="P1016" s="16">
        <v>0</v>
      </c>
      <c r="Q1016" s="16">
        <v>0</v>
      </c>
      <c r="R1016" s="5" t="str">
        <f t="shared" si="130"/>
        <v>262-2024-06-30</v>
      </c>
    </row>
    <row r="1017" spans="1:18" hidden="1" x14ac:dyDescent="0.3">
      <c r="A1017" s="5">
        <v>262</v>
      </c>
      <c r="B1017" s="5" t="s">
        <v>200</v>
      </c>
      <c r="C1017" s="5" t="s">
        <v>41</v>
      </c>
      <c r="D1017" s="5" t="s">
        <v>47</v>
      </c>
      <c r="E1017" s="5" t="s">
        <v>54</v>
      </c>
      <c r="F1017" s="6">
        <v>45473</v>
      </c>
      <c r="G1017" s="55">
        <f t="shared" si="127"/>
        <v>2024</v>
      </c>
      <c r="H1017" s="55" t="str">
        <f t="shared" si="128"/>
        <v>Junio</v>
      </c>
      <c r="I1017" s="90" t="str">
        <f t="shared" si="129"/>
        <v>2024-1</v>
      </c>
      <c r="J1017" s="5">
        <v>20</v>
      </c>
      <c r="K1017" s="5">
        <v>0</v>
      </c>
      <c r="L1017" s="8">
        <v>1</v>
      </c>
      <c r="M1017" s="8">
        <v>1</v>
      </c>
      <c r="N1017" s="5" t="s">
        <v>23</v>
      </c>
      <c r="O1017" s="5" t="s">
        <v>23</v>
      </c>
      <c r="P1017" s="5">
        <v>0</v>
      </c>
      <c r="Q1017" s="5">
        <v>0</v>
      </c>
      <c r="R1017" s="5" t="str">
        <f t="shared" si="130"/>
        <v>262-2024-12-31</v>
      </c>
    </row>
    <row r="1018" spans="1:18" hidden="1" x14ac:dyDescent="0.3">
      <c r="A1018" s="25">
        <v>262</v>
      </c>
      <c r="B1018" s="5" t="s">
        <v>200</v>
      </c>
      <c r="C1018" s="5" t="s">
        <v>41</v>
      </c>
      <c r="D1018" s="5" t="s">
        <v>47</v>
      </c>
      <c r="E1018" s="5" t="s">
        <v>54</v>
      </c>
      <c r="F1018" s="6">
        <v>45657</v>
      </c>
      <c r="G1018" s="55">
        <f t="shared" si="127"/>
        <v>2024</v>
      </c>
      <c r="H1018" s="55" t="str">
        <f t="shared" si="128"/>
        <v>Diciembre</v>
      </c>
      <c r="I1018" s="90" t="str">
        <f t="shared" si="129"/>
        <v>2024-2</v>
      </c>
      <c r="J1018" s="5">
        <v>20</v>
      </c>
      <c r="K1018" s="10">
        <v>0</v>
      </c>
      <c r="L1018" s="8">
        <v>1</v>
      </c>
      <c r="M1018" s="8">
        <v>1</v>
      </c>
      <c r="N1018" s="5" t="s">
        <v>23</v>
      </c>
      <c r="O1018" s="5" t="s">
        <v>23</v>
      </c>
      <c r="P1018" s="16">
        <v>0</v>
      </c>
      <c r="Q1018" s="16">
        <v>0</v>
      </c>
      <c r="R1018" s="5" t="str">
        <f t="shared" si="130"/>
        <v>263-2023-03-31</v>
      </c>
    </row>
    <row r="1019" spans="1:18" hidden="1" x14ac:dyDescent="0.3">
      <c r="A1019" s="25">
        <v>263</v>
      </c>
      <c r="B1019" s="5" t="s">
        <v>201</v>
      </c>
      <c r="C1019" s="5" t="s">
        <v>41</v>
      </c>
      <c r="D1019" s="5" t="s">
        <v>52</v>
      </c>
      <c r="E1019" s="5" t="s">
        <v>22</v>
      </c>
      <c r="F1019" s="6">
        <v>45016</v>
      </c>
      <c r="G1019" s="55">
        <f t="shared" si="127"/>
        <v>2023</v>
      </c>
      <c r="H1019" s="55" t="str">
        <f t="shared" si="128"/>
        <v>Marzo</v>
      </c>
      <c r="I1019" s="90" t="str">
        <f t="shared" si="129"/>
        <v>2023-1</v>
      </c>
      <c r="J1019" s="5">
        <v>100</v>
      </c>
      <c r="K1019" s="9">
        <v>100</v>
      </c>
      <c r="L1019" s="8">
        <f>IFERROR(K1020/J1020,"")</f>
        <v>1</v>
      </c>
      <c r="M1019" s="15">
        <f>IFERROR(IF((K1020/J1020)&gt;K1020/J1020,1.3,K1020/J1020),"")</f>
        <v>1</v>
      </c>
      <c r="N1019" s="5" t="s">
        <v>23</v>
      </c>
      <c r="O1019" s="5" t="s">
        <v>23</v>
      </c>
      <c r="P1019" s="16">
        <v>0</v>
      </c>
      <c r="Q1019" s="16">
        <v>0</v>
      </c>
      <c r="R1019" s="5" t="str">
        <f t="shared" si="130"/>
        <v>263-2023-06-30</v>
      </c>
    </row>
    <row r="1020" spans="1:18" hidden="1" x14ac:dyDescent="0.3">
      <c r="A1020" s="25">
        <v>263</v>
      </c>
      <c r="B1020" s="5" t="s">
        <v>201</v>
      </c>
      <c r="C1020" s="5" t="s">
        <v>41</v>
      </c>
      <c r="D1020" s="5" t="s">
        <v>52</v>
      </c>
      <c r="E1020" s="5" t="s">
        <v>22</v>
      </c>
      <c r="F1020" s="6">
        <v>45107</v>
      </c>
      <c r="G1020" s="55">
        <f t="shared" si="127"/>
        <v>2023</v>
      </c>
      <c r="H1020" s="55" t="str">
        <f t="shared" si="128"/>
        <v>Junio</v>
      </c>
      <c r="I1020" s="90" t="str">
        <f t="shared" si="129"/>
        <v>2023-1</v>
      </c>
      <c r="J1020" s="5">
        <v>100</v>
      </c>
      <c r="K1020" s="9">
        <v>100</v>
      </c>
      <c r="L1020" s="8">
        <f>IFERROR(K1021/J1021,"")</f>
        <v>1</v>
      </c>
      <c r="M1020" s="15">
        <f>IFERROR(IF((K1021/J1021)&gt;K1021/J1021,1.3,K1021/J1021),"")</f>
        <v>1</v>
      </c>
      <c r="N1020" s="5" t="s">
        <v>23</v>
      </c>
      <c r="O1020" s="5" t="s">
        <v>23</v>
      </c>
      <c r="P1020" s="16">
        <v>0</v>
      </c>
      <c r="Q1020" s="16">
        <v>0</v>
      </c>
      <c r="R1020" s="5" t="str">
        <f t="shared" si="130"/>
        <v>263-2023-09-30</v>
      </c>
    </row>
    <row r="1021" spans="1:18" hidden="1" x14ac:dyDescent="0.3">
      <c r="A1021" s="41">
        <v>263</v>
      </c>
      <c r="B1021" s="5" t="s">
        <v>201</v>
      </c>
      <c r="C1021" s="5" t="s">
        <v>41</v>
      </c>
      <c r="D1021" s="5" t="s">
        <v>52</v>
      </c>
      <c r="E1021" s="5" t="s">
        <v>22</v>
      </c>
      <c r="F1021" s="6">
        <v>45199</v>
      </c>
      <c r="G1021" s="55">
        <f t="shared" si="127"/>
        <v>2023</v>
      </c>
      <c r="H1021" s="55" t="str">
        <f t="shared" si="128"/>
        <v>Septiembre</v>
      </c>
      <c r="I1021" s="90" t="str">
        <f t="shared" si="129"/>
        <v>2023-2</v>
      </c>
      <c r="J1021" s="5">
        <v>100</v>
      </c>
      <c r="K1021" s="9">
        <v>100</v>
      </c>
      <c r="L1021" s="8">
        <f>IFERROR(K1022/J1022,"")</f>
        <v>1</v>
      </c>
      <c r="M1021" s="15">
        <f>IFERROR(IF((K1022/J1022)&gt;K1022/J1022,1.3,K1022/J1022),"")</f>
        <v>1</v>
      </c>
      <c r="N1021" s="5" t="s">
        <v>23</v>
      </c>
      <c r="O1021" s="5" t="s">
        <v>23</v>
      </c>
      <c r="P1021" s="16">
        <v>0</v>
      </c>
      <c r="Q1021" s="16">
        <v>0</v>
      </c>
      <c r="R1021" s="5" t="str">
        <f t="shared" si="130"/>
        <v>263-2023-12-31</v>
      </c>
    </row>
    <row r="1022" spans="1:18" hidden="1" x14ac:dyDescent="0.3">
      <c r="A1022" s="37">
        <v>263</v>
      </c>
      <c r="B1022" s="5" t="s">
        <v>201</v>
      </c>
      <c r="C1022" s="5" t="s">
        <v>41</v>
      </c>
      <c r="D1022" s="5" t="s">
        <v>52</v>
      </c>
      <c r="E1022" s="5" t="s">
        <v>22</v>
      </c>
      <c r="F1022" s="6">
        <v>45291</v>
      </c>
      <c r="G1022" s="55">
        <f t="shared" si="127"/>
        <v>2023</v>
      </c>
      <c r="H1022" s="55" t="str">
        <f t="shared" si="128"/>
        <v>Diciembre</v>
      </c>
      <c r="I1022" s="90" t="str">
        <f t="shared" si="129"/>
        <v>2023-2</v>
      </c>
      <c r="J1022" s="5">
        <v>100</v>
      </c>
      <c r="K1022" s="9">
        <v>100</v>
      </c>
      <c r="L1022" s="8">
        <f>IFERROR(K1023/J1023,"")</f>
        <v>1</v>
      </c>
      <c r="M1022" s="15">
        <f>IFERROR(IF((K1023/J1023)&gt;K1023/J1023,1.3,K1023/J1023),"")</f>
        <v>1</v>
      </c>
      <c r="N1022" s="5" t="s">
        <v>23</v>
      </c>
      <c r="O1022" s="5" t="s">
        <v>23</v>
      </c>
      <c r="P1022" s="16">
        <v>0</v>
      </c>
      <c r="Q1022" s="16">
        <v>0</v>
      </c>
      <c r="R1022" s="5" t="str">
        <f t="shared" si="130"/>
        <v>263-2024-03-31</v>
      </c>
    </row>
    <row r="1023" spans="1:18" hidden="1" x14ac:dyDescent="0.3">
      <c r="A1023" s="25">
        <v>263</v>
      </c>
      <c r="B1023" s="5" t="s">
        <v>201</v>
      </c>
      <c r="C1023" s="5" t="s">
        <v>41</v>
      </c>
      <c r="D1023" s="5" t="s">
        <v>52</v>
      </c>
      <c r="E1023" s="5" t="s">
        <v>22</v>
      </c>
      <c r="F1023" s="6">
        <v>45382</v>
      </c>
      <c r="G1023" s="55">
        <f t="shared" si="127"/>
        <v>2024</v>
      </c>
      <c r="H1023" s="55" t="str">
        <f t="shared" si="128"/>
        <v>Marzo</v>
      </c>
      <c r="I1023" s="90" t="str">
        <f t="shared" si="129"/>
        <v>2024-1</v>
      </c>
      <c r="J1023" s="5">
        <v>100</v>
      </c>
      <c r="K1023" s="10">
        <v>100</v>
      </c>
      <c r="L1023" s="15">
        <f>IFERROR(IF((K1024/J1024)&gt;1.3,1.3,K1024/J1024),"")</f>
        <v>1</v>
      </c>
      <c r="M1023" s="15">
        <f>IFERROR(IF((K1024/J1024)&gt;K1024/J1024,1.3,K1024/J1024),"")</f>
        <v>1</v>
      </c>
      <c r="N1023" s="5" t="s">
        <v>23</v>
      </c>
      <c r="O1023" s="5" t="s">
        <v>23</v>
      </c>
      <c r="P1023" s="16">
        <v>0</v>
      </c>
      <c r="Q1023" s="16">
        <v>0</v>
      </c>
      <c r="R1023" s="5" t="str">
        <f t="shared" si="130"/>
        <v>263-2024-06-30</v>
      </c>
    </row>
    <row r="1024" spans="1:18" hidden="1" x14ac:dyDescent="0.3">
      <c r="A1024" s="5">
        <v>263</v>
      </c>
      <c r="B1024" s="5" t="s">
        <v>201</v>
      </c>
      <c r="C1024" s="5" t="s">
        <v>41</v>
      </c>
      <c r="D1024" s="5" t="s">
        <v>52</v>
      </c>
      <c r="E1024" s="5" t="s">
        <v>22</v>
      </c>
      <c r="F1024" s="6">
        <v>45473</v>
      </c>
      <c r="G1024" s="55">
        <f t="shared" si="127"/>
        <v>2024</v>
      </c>
      <c r="H1024" s="55" t="str">
        <f t="shared" si="128"/>
        <v>Junio</v>
      </c>
      <c r="I1024" s="90" t="str">
        <f t="shared" si="129"/>
        <v>2024-1</v>
      </c>
      <c r="J1024" s="5">
        <v>100</v>
      </c>
      <c r="K1024" s="5">
        <v>100</v>
      </c>
      <c r="L1024" s="15">
        <v>1</v>
      </c>
      <c r="M1024" s="15">
        <v>1</v>
      </c>
      <c r="N1024" s="5" t="s">
        <v>23</v>
      </c>
      <c r="O1024" s="5" t="s">
        <v>23</v>
      </c>
      <c r="P1024" s="5">
        <v>0</v>
      </c>
      <c r="Q1024" s="5">
        <v>0</v>
      </c>
      <c r="R1024" s="5" t="str">
        <f t="shared" si="130"/>
        <v>263-2024-09-30</v>
      </c>
    </row>
    <row r="1025" spans="1:18" hidden="1" x14ac:dyDescent="0.3">
      <c r="A1025" s="25">
        <v>263</v>
      </c>
      <c r="B1025" s="5" t="s">
        <v>201</v>
      </c>
      <c r="C1025" s="5" t="s">
        <v>41</v>
      </c>
      <c r="D1025" s="5" t="s">
        <v>52</v>
      </c>
      <c r="E1025" s="5" t="s">
        <v>22</v>
      </c>
      <c r="F1025" s="6">
        <v>45565</v>
      </c>
      <c r="G1025" s="55">
        <f t="shared" si="127"/>
        <v>2024</v>
      </c>
      <c r="H1025" s="55" t="str">
        <f t="shared" si="128"/>
        <v>Septiembre</v>
      </c>
      <c r="I1025" s="90" t="str">
        <f t="shared" si="129"/>
        <v>2024-2</v>
      </c>
      <c r="J1025" s="5">
        <v>100</v>
      </c>
      <c r="K1025" s="10">
        <v>100</v>
      </c>
      <c r="L1025" s="15">
        <f>IFERROR(IF((K1026/J1026)&gt;1.3,1.3,K1026/J1026),"")</f>
        <v>1</v>
      </c>
      <c r="M1025" s="15">
        <f>IFERROR(IF((K1026/J1026)&gt;K1026/J1026,1.3,K1026/J1026),"")</f>
        <v>1</v>
      </c>
      <c r="N1025" s="5" t="s">
        <v>23</v>
      </c>
      <c r="O1025" s="5" t="s">
        <v>23</v>
      </c>
      <c r="P1025" s="16">
        <v>0</v>
      </c>
      <c r="Q1025" s="16">
        <v>0</v>
      </c>
      <c r="R1025" s="5" t="str">
        <f t="shared" si="130"/>
        <v>263-2024-12-31</v>
      </c>
    </row>
    <row r="1026" spans="1:18" hidden="1" x14ac:dyDescent="0.3">
      <c r="A1026" s="25">
        <v>263</v>
      </c>
      <c r="B1026" s="5" t="s">
        <v>201</v>
      </c>
      <c r="C1026" s="5" t="s">
        <v>41</v>
      </c>
      <c r="D1026" s="5" t="s">
        <v>52</v>
      </c>
      <c r="E1026" s="5" t="s">
        <v>22</v>
      </c>
      <c r="F1026" s="6">
        <v>45657</v>
      </c>
      <c r="G1026" s="55">
        <f t="shared" si="127"/>
        <v>2024</v>
      </c>
      <c r="H1026" s="55" t="str">
        <f t="shared" si="128"/>
        <v>Diciembre</v>
      </c>
      <c r="I1026" s="90" t="str">
        <f t="shared" si="129"/>
        <v>2024-2</v>
      </c>
      <c r="J1026" s="5">
        <v>100</v>
      </c>
      <c r="K1026" s="10">
        <v>100</v>
      </c>
      <c r="L1026" s="15">
        <f>IFERROR(IF((K1027/J1027)&gt;1.3,1.3,K1027/J1027),"")</f>
        <v>1</v>
      </c>
      <c r="M1026" s="15">
        <f>IFERROR(IF((K1027/J1027)&gt;K1027/J1027,1.3,K1027/J1027),"")</f>
        <v>1</v>
      </c>
      <c r="N1026" s="5" t="s">
        <v>23</v>
      </c>
      <c r="O1026" s="5" t="s">
        <v>23</v>
      </c>
      <c r="P1026" s="16">
        <v>0</v>
      </c>
      <c r="Q1026" s="16">
        <v>0</v>
      </c>
      <c r="R1026" s="5" t="str">
        <f t="shared" si="130"/>
        <v>264-2023-06-30</v>
      </c>
    </row>
    <row r="1027" spans="1:18" hidden="1" x14ac:dyDescent="0.3">
      <c r="A1027" s="25">
        <v>264</v>
      </c>
      <c r="B1027" s="5" t="s">
        <v>202</v>
      </c>
      <c r="C1027" s="5" t="s">
        <v>41</v>
      </c>
      <c r="D1027" s="5" t="s">
        <v>47</v>
      </c>
      <c r="E1027" s="5" t="s">
        <v>22</v>
      </c>
      <c r="F1027" s="17">
        <v>45107</v>
      </c>
      <c r="G1027" s="55">
        <f t="shared" ref="G1027:G1090" si="135">YEAR(F1027)</f>
        <v>2023</v>
      </c>
      <c r="H1027" s="55" t="str">
        <f t="shared" ref="H1027:H1090" si="136">PROPER(TEXT(F1027,"mmmm"))</f>
        <v>Junio</v>
      </c>
      <c r="I1027" s="90" t="str">
        <f t="shared" ref="I1027:I1090" si="137">IF(OR(H1027="Enero",H1027="Febrero",H1027="Marzo",H1027="Abril",H1027="Mayo",H1027="Junio"),G1027&amp;"-1",IF(OR(H1027="Julio",H1027="Agosto",H1027="Septiembre",H1027="Octubre",H1027="Noviembre",H1027="Diciembre"),G1027&amp;"-2"))</f>
        <v>2023-1</v>
      </c>
      <c r="J1027" s="5">
        <v>100</v>
      </c>
      <c r="K1027" s="9">
        <v>100</v>
      </c>
      <c r="L1027" s="8">
        <f>IFERROR(K1028/J1028,"")</f>
        <v>1</v>
      </c>
      <c r="M1027" s="15">
        <f>IFERROR(IF((K1028/J1028)&gt;K1028/J1028,1.3,K1028/J1028),"")</f>
        <v>1</v>
      </c>
      <c r="N1027" s="5" t="s">
        <v>23</v>
      </c>
      <c r="O1027" s="5" t="s">
        <v>23</v>
      </c>
      <c r="P1027" s="16">
        <v>0</v>
      </c>
      <c r="Q1027" s="16">
        <v>0</v>
      </c>
      <c r="R1027" s="5" t="str">
        <f t="shared" si="130"/>
        <v>264-2023-12-31</v>
      </c>
    </row>
    <row r="1028" spans="1:18" hidden="1" x14ac:dyDescent="0.3">
      <c r="A1028" s="37">
        <v>264</v>
      </c>
      <c r="B1028" s="5" t="s">
        <v>202</v>
      </c>
      <c r="C1028" s="5" t="s">
        <v>41</v>
      </c>
      <c r="D1028" s="5" t="s">
        <v>47</v>
      </c>
      <c r="E1028" s="5" t="s">
        <v>22</v>
      </c>
      <c r="F1028" s="6">
        <v>45291</v>
      </c>
      <c r="G1028" s="55">
        <f t="shared" si="135"/>
        <v>2023</v>
      </c>
      <c r="H1028" s="55" t="str">
        <f t="shared" si="136"/>
        <v>Diciembre</v>
      </c>
      <c r="I1028" s="90" t="str">
        <f t="shared" si="137"/>
        <v>2023-2</v>
      </c>
      <c r="J1028" s="5">
        <v>100</v>
      </c>
      <c r="K1028" s="9">
        <v>100</v>
      </c>
      <c r="L1028" s="8">
        <f>IFERROR(K1029/J1029,"")</f>
        <v>1</v>
      </c>
      <c r="M1028" s="15">
        <f>IFERROR(IF((K1029/J1029)&gt;K1029/J1029,1.3,K1029/J1029),"")</f>
        <v>1</v>
      </c>
      <c r="N1028" s="5" t="s">
        <v>23</v>
      </c>
      <c r="O1028" s="5" t="s">
        <v>23</v>
      </c>
      <c r="P1028" s="16">
        <v>0</v>
      </c>
      <c r="Q1028" s="16">
        <v>0</v>
      </c>
      <c r="R1028" s="5" t="str">
        <f t="shared" si="130"/>
        <v>264-2024-06-30</v>
      </c>
    </row>
    <row r="1029" spans="1:18" hidden="1" x14ac:dyDescent="0.3">
      <c r="A1029" s="5">
        <v>264</v>
      </c>
      <c r="B1029" s="5" t="s">
        <v>203</v>
      </c>
      <c r="C1029" s="5" t="s">
        <v>41</v>
      </c>
      <c r="D1029" s="5" t="s">
        <v>47</v>
      </c>
      <c r="E1029" s="5" t="s">
        <v>22</v>
      </c>
      <c r="F1029" s="6">
        <v>45473</v>
      </c>
      <c r="G1029" s="55">
        <f t="shared" si="135"/>
        <v>2024</v>
      </c>
      <c r="H1029" s="55" t="str">
        <f t="shared" si="136"/>
        <v>Junio</v>
      </c>
      <c r="I1029" s="90" t="str">
        <f t="shared" si="137"/>
        <v>2024-1</v>
      </c>
      <c r="J1029" s="5">
        <v>100</v>
      </c>
      <c r="K1029" s="5">
        <v>100</v>
      </c>
      <c r="L1029" s="15">
        <v>1</v>
      </c>
      <c r="M1029" s="15">
        <v>1</v>
      </c>
      <c r="N1029" s="5" t="s">
        <v>23</v>
      </c>
      <c r="O1029" s="5" t="s">
        <v>23</v>
      </c>
      <c r="P1029" s="5">
        <v>0</v>
      </c>
      <c r="Q1029" s="5">
        <v>0</v>
      </c>
      <c r="R1029" s="5" t="str">
        <f t="shared" ref="R1029:R1092" si="138">A1030&amp;"-"&amp;YEAR(F1030)&amp;"-"&amp;IF(LEN(MONTH(F1030))=1,"0"&amp;MONTH(F1030),MONTH(F1030))&amp;"-"&amp;DAY(F1030)</f>
        <v>264-2024-12-31</v>
      </c>
    </row>
    <row r="1030" spans="1:18" hidden="1" x14ac:dyDescent="0.3">
      <c r="A1030" s="25">
        <v>264</v>
      </c>
      <c r="B1030" s="5" t="s">
        <v>203</v>
      </c>
      <c r="C1030" s="5" t="s">
        <v>41</v>
      </c>
      <c r="D1030" s="5" t="s">
        <v>47</v>
      </c>
      <c r="E1030" s="5" t="s">
        <v>22</v>
      </c>
      <c r="F1030" s="6">
        <v>45657</v>
      </c>
      <c r="G1030" s="55">
        <f t="shared" si="135"/>
        <v>2024</v>
      </c>
      <c r="H1030" s="55" t="str">
        <f t="shared" si="136"/>
        <v>Diciembre</v>
      </c>
      <c r="I1030" s="90" t="str">
        <f t="shared" si="137"/>
        <v>2024-2</v>
      </c>
      <c r="J1030" s="5">
        <v>100</v>
      </c>
      <c r="K1030" s="10">
        <v>100</v>
      </c>
      <c r="L1030" s="15">
        <f>IFERROR(IF((K1031/J1031)&gt;1.3,1.3,K1031/J1031),"")</f>
        <v>0.8</v>
      </c>
      <c r="M1030" s="15">
        <f>IFERROR(IF((K1031/J1031)&gt;K1031/J1031,1.3,K1031/J1031),"")</f>
        <v>0.8</v>
      </c>
      <c r="N1030" s="5" t="s">
        <v>23</v>
      </c>
      <c r="O1030" s="5" t="s">
        <v>23</v>
      </c>
      <c r="P1030" s="16">
        <v>0</v>
      </c>
      <c r="Q1030" s="16">
        <v>0</v>
      </c>
      <c r="R1030" s="5" t="str">
        <f t="shared" si="138"/>
        <v>265-2023-06-30</v>
      </c>
    </row>
    <row r="1031" spans="1:18" hidden="1" x14ac:dyDescent="0.3">
      <c r="A1031" s="25">
        <v>265</v>
      </c>
      <c r="B1031" s="5" t="s">
        <v>204</v>
      </c>
      <c r="C1031" s="5" t="s">
        <v>41</v>
      </c>
      <c r="D1031" s="5" t="s">
        <v>47</v>
      </c>
      <c r="E1031" s="5" t="s">
        <v>22</v>
      </c>
      <c r="F1031" s="17">
        <v>45107</v>
      </c>
      <c r="G1031" s="55">
        <f t="shared" si="135"/>
        <v>2023</v>
      </c>
      <c r="H1031" s="55" t="str">
        <f t="shared" si="136"/>
        <v>Junio</v>
      </c>
      <c r="I1031" s="90" t="str">
        <f t="shared" si="137"/>
        <v>2023-1</v>
      </c>
      <c r="J1031" s="5">
        <v>100</v>
      </c>
      <c r="K1031" s="9">
        <v>80</v>
      </c>
      <c r="L1031" s="8">
        <f>IFERROR(K1032/J1032,"")</f>
        <v>0.97129999999999994</v>
      </c>
      <c r="M1031" s="15">
        <f>IFERROR(IF((K1032/J1032)&gt;K1032/J1032,1.3,K1032/J1032),"")</f>
        <v>0.97129999999999994</v>
      </c>
      <c r="N1031" s="5" t="s">
        <v>23</v>
      </c>
      <c r="O1031" s="5" t="s">
        <v>23</v>
      </c>
      <c r="P1031" s="16">
        <v>0</v>
      </c>
      <c r="Q1031" s="16">
        <v>0</v>
      </c>
      <c r="R1031" s="5" t="str">
        <f t="shared" si="138"/>
        <v>265-2023-12-31</v>
      </c>
    </row>
    <row r="1032" spans="1:18" hidden="1" x14ac:dyDescent="0.3">
      <c r="A1032" s="37">
        <v>265</v>
      </c>
      <c r="B1032" s="5" t="s">
        <v>204</v>
      </c>
      <c r="C1032" s="5" t="s">
        <v>41</v>
      </c>
      <c r="D1032" s="5" t="s">
        <v>47</v>
      </c>
      <c r="E1032" s="5" t="s">
        <v>22</v>
      </c>
      <c r="F1032" s="6">
        <v>45291</v>
      </c>
      <c r="G1032" s="55">
        <f t="shared" si="135"/>
        <v>2023</v>
      </c>
      <c r="H1032" s="55" t="str">
        <f t="shared" si="136"/>
        <v>Diciembre</v>
      </c>
      <c r="I1032" s="90" t="str">
        <f t="shared" si="137"/>
        <v>2023-2</v>
      </c>
      <c r="J1032" s="5">
        <v>100</v>
      </c>
      <c r="K1032" s="9">
        <v>97.13</v>
      </c>
      <c r="L1032" s="8">
        <f>IFERROR(K1033/J1033,"")</f>
        <v>1.0526315789473684</v>
      </c>
      <c r="M1032" s="15">
        <f>IFERROR(IF((K1033/J1033)&gt;K1033/J1033,1.3,K1033/J1033),"")</f>
        <v>1.0526315789473684</v>
      </c>
      <c r="N1032" s="5" t="s">
        <v>23</v>
      </c>
      <c r="O1032" s="5" t="s">
        <v>23</v>
      </c>
      <c r="P1032" s="16">
        <v>0</v>
      </c>
      <c r="Q1032" s="16">
        <v>0</v>
      </c>
      <c r="R1032" s="5" t="str">
        <f t="shared" si="138"/>
        <v>265-2024-06-30</v>
      </c>
    </row>
    <row r="1033" spans="1:18" hidden="1" x14ac:dyDescent="0.3">
      <c r="A1033" s="5">
        <v>265</v>
      </c>
      <c r="B1033" s="5" t="s">
        <v>205</v>
      </c>
      <c r="C1033" s="5" t="s">
        <v>41</v>
      </c>
      <c r="D1033" s="5" t="s">
        <v>47</v>
      </c>
      <c r="E1033" s="5" t="s">
        <v>22</v>
      </c>
      <c r="F1033" s="6">
        <v>45473</v>
      </c>
      <c r="G1033" s="55">
        <f t="shared" si="135"/>
        <v>2024</v>
      </c>
      <c r="H1033" s="55" t="str">
        <f t="shared" si="136"/>
        <v>Junio</v>
      </c>
      <c r="I1033" s="90" t="str">
        <f t="shared" si="137"/>
        <v>2024-1</v>
      </c>
      <c r="J1033" s="5">
        <v>95</v>
      </c>
      <c r="K1033" s="5">
        <v>100</v>
      </c>
      <c r="L1033" s="15">
        <f>IFERROR(IF((K1034/J1034)&gt;1.3,1.3,K1034/J1034),"")</f>
        <v>1.0526315789473684</v>
      </c>
      <c r="M1033" s="15">
        <v>1.0526315789473679</v>
      </c>
      <c r="N1033" s="5" t="s">
        <v>23</v>
      </c>
      <c r="O1033" s="5" t="s">
        <v>23</v>
      </c>
      <c r="P1033" s="5">
        <v>0</v>
      </c>
      <c r="Q1033" s="5">
        <v>0</v>
      </c>
      <c r="R1033" s="5" t="str">
        <f t="shared" si="138"/>
        <v>265-2024-12-31</v>
      </c>
    </row>
    <row r="1034" spans="1:18" hidden="1" x14ac:dyDescent="0.3">
      <c r="A1034" s="25">
        <v>265</v>
      </c>
      <c r="B1034" s="5" t="s">
        <v>205</v>
      </c>
      <c r="C1034" s="5" t="s">
        <v>41</v>
      </c>
      <c r="D1034" s="5" t="s">
        <v>47</v>
      </c>
      <c r="E1034" s="5" t="s">
        <v>22</v>
      </c>
      <c r="F1034" s="6">
        <v>45657</v>
      </c>
      <c r="G1034" s="55">
        <f t="shared" si="135"/>
        <v>2024</v>
      </c>
      <c r="H1034" s="55" t="str">
        <f t="shared" si="136"/>
        <v>Diciembre</v>
      </c>
      <c r="I1034" s="90" t="str">
        <f t="shared" si="137"/>
        <v>2024-2</v>
      </c>
      <c r="J1034" s="5">
        <v>95</v>
      </c>
      <c r="K1034" s="10">
        <v>100</v>
      </c>
      <c r="L1034" s="15">
        <f>IFERROR(IF((K1035/J1035)&gt;1.3,1.3,K1035/J1035),"")</f>
        <v>0.94642105263157894</v>
      </c>
      <c r="M1034" s="15">
        <f t="shared" ref="M1034:M1040" si="139">IFERROR(IF((K1035/J1035)&gt;K1035/J1035,1.3,K1035/J1035),"")</f>
        <v>0.94642105263157894</v>
      </c>
      <c r="N1034" s="5" t="s">
        <v>23</v>
      </c>
      <c r="O1034" s="5" t="s">
        <v>23</v>
      </c>
      <c r="P1034" s="16">
        <v>0</v>
      </c>
      <c r="Q1034" s="16">
        <v>0</v>
      </c>
      <c r="R1034" s="5" t="str">
        <f t="shared" si="138"/>
        <v>266-2023-06-30</v>
      </c>
    </row>
    <row r="1035" spans="1:18" hidden="1" x14ac:dyDescent="0.3">
      <c r="A1035" s="25">
        <v>266</v>
      </c>
      <c r="B1035" s="5" t="s">
        <v>206</v>
      </c>
      <c r="C1035" s="5" t="s">
        <v>41</v>
      </c>
      <c r="D1035" s="23" t="s">
        <v>47</v>
      </c>
      <c r="E1035" s="5" t="s">
        <v>22</v>
      </c>
      <c r="F1035" s="6">
        <v>45107</v>
      </c>
      <c r="G1035" s="55">
        <f t="shared" si="135"/>
        <v>2023</v>
      </c>
      <c r="H1035" s="55" t="str">
        <f t="shared" si="136"/>
        <v>Junio</v>
      </c>
      <c r="I1035" s="90" t="str">
        <f t="shared" si="137"/>
        <v>2023-1</v>
      </c>
      <c r="J1035" s="5">
        <v>95</v>
      </c>
      <c r="K1035" s="9">
        <v>89.91</v>
      </c>
      <c r="L1035" s="8">
        <f t="shared" ref="L1035:L1040" si="140">IFERROR(K1036/J1036,"")</f>
        <v>1.0217894736842104</v>
      </c>
      <c r="M1035" s="15">
        <f t="shared" si="139"/>
        <v>1.0217894736842104</v>
      </c>
      <c r="N1035" s="5" t="s">
        <v>23</v>
      </c>
      <c r="O1035" s="5" t="s">
        <v>23</v>
      </c>
      <c r="P1035" s="16">
        <v>0</v>
      </c>
      <c r="Q1035" s="16">
        <v>0</v>
      </c>
      <c r="R1035" s="5" t="str">
        <f t="shared" si="138"/>
        <v>266-2023-12-31</v>
      </c>
    </row>
    <row r="1036" spans="1:18" hidden="1" x14ac:dyDescent="0.3">
      <c r="A1036" s="37">
        <v>266</v>
      </c>
      <c r="B1036" s="5" t="s">
        <v>206</v>
      </c>
      <c r="C1036" s="5" t="s">
        <v>41</v>
      </c>
      <c r="D1036" s="5" t="s">
        <v>47</v>
      </c>
      <c r="E1036" s="5" t="s">
        <v>22</v>
      </c>
      <c r="F1036" s="6">
        <v>45291</v>
      </c>
      <c r="G1036" s="55">
        <f t="shared" si="135"/>
        <v>2023</v>
      </c>
      <c r="H1036" s="55" t="str">
        <f t="shared" si="136"/>
        <v>Diciembre</v>
      </c>
      <c r="I1036" s="90" t="str">
        <f t="shared" si="137"/>
        <v>2023-2</v>
      </c>
      <c r="J1036" s="5">
        <v>95</v>
      </c>
      <c r="K1036" s="9">
        <v>97.07</v>
      </c>
      <c r="L1036" s="8">
        <f t="shared" si="140"/>
        <v>1.0002105263157894</v>
      </c>
      <c r="M1036" s="15">
        <f t="shared" si="139"/>
        <v>1.0002105263157894</v>
      </c>
      <c r="N1036" s="5" t="s">
        <v>23</v>
      </c>
      <c r="O1036" s="5" t="s">
        <v>23</v>
      </c>
      <c r="P1036" s="16">
        <v>0</v>
      </c>
      <c r="Q1036" s="16">
        <v>0</v>
      </c>
      <c r="R1036" s="5" t="str">
        <f t="shared" si="138"/>
        <v>266-2024-06-30</v>
      </c>
    </row>
    <row r="1037" spans="1:18" hidden="1" x14ac:dyDescent="0.3">
      <c r="A1037" s="5">
        <v>266</v>
      </c>
      <c r="B1037" s="5" t="s">
        <v>206</v>
      </c>
      <c r="C1037" s="5" t="s">
        <v>41</v>
      </c>
      <c r="D1037" s="5" t="s">
        <v>47</v>
      </c>
      <c r="E1037" s="5" t="s">
        <v>22</v>
      </c>
      <c r="F1037" s="6">
        <v>45473</v>
      </c>
      <c r="G1037" s="55">
        <f t="shared" si="135"/>
        <v>2024</v>
      </c>
      <c r="H1037" s="55" t="str">
        <f t="shared" si="136"/>
        <v>Junio</v>
      </c>
      <c r="I1037" s="90" t="str">
        <f t="shared" si="137"/>
        <v>2024-1</v>
      </c>
      <c r="J1037" s="5">
        <v>95</v>
      </c>
      <c r="K1037" s="5">
        <v>95.02</v>
      </c>
      <c r="L1037" s="8">
        <f t="shared" si="140"/>
        <v>0.86242105263157898</v>
      </c>
      <c r="M1037" s="15">
        <f t="shared" si="139"/>
        <v>0.86242105263157898</v>
      </c>
      <c r="N1037" s="5" t="s">
        <v>23</v>
      </c>
      <c r="O1037" s="5" t="s">
        <v>23</v>
      </c>
      <c r="P1037" s="5">
        <v>0</v>
      </c>
      <c r="Q1037" s="5">
        <v>0</v>
      </c>
      <c r="R1037" s="5" t="str">
        <f t="shared" si="138"/>
        <v>266-2024-12-31</v>
      </c>
    </row>
    <row r="1038" spans="1:18" hidden="1" x14ac:dyDescent="0.3">
      <c r="A1038" s="25">
        <v>266</v>
      </c>
      <c r="B1038" s="5" t="s">
        <v>206</v>
      </c>
      <c r="C1038" s="5" t="s">
        <v>41</v>
      </c>
      <c r="D1038" s="5" t="s">
        <v>47</v>
      </c>
      <c r="E1038" s="5" t="s">
        <v>22</v>
      </c>
      <c r="F1038" s="6">
        <v>45657</v>
      </c>
      <c r="G1038" s="55">
        <f t="shared" si="135"/>
        <v>2024</v>
      </c>
      <c r="H1038" s="55" t="str">
        <f t="shared" si="136"/>
        <v>Diciembre</v>
      </c>
      <c r="I1038" s="90" t="str">
        <f t="shared" si="137"/>
        <v>2024-2</v>
      </c>
      <c r="J1038" s="5">
        <v>95</v>
      </c>
      <c r="K1038" s="10">
        <v>81.93</v>
      </c>
      <c r="L1038" s="8" t="str">
        <f t="shared" si="140"/>
        <v/>
      </c>
      <c r="M1038" s="15" t="str">
        <f t="shared" si="139"/>
        <v/>
      </c>
      <c r="N1038" s="5" t="s">
        <v>23</v>
      </c>
      <c r="O1038" s="5" t="s">
        <v>23</v>
      </c>
      <c r="P1038" s="16">
        <v>0</v>
      </c>
      <c r="Q1038" s="16">
        <v>0</v>
      </c>
      <c r="R1038" s="5" t="str">
        <f t="shared" si="138"/>
        <v>268-2023-06-30</v>
      </c>
    </row>
    <row r="1039" spans="1:18" hidden="1" x14ac:dyDescent="0.3">
      <c r="A1039" s="25">
        <v>268</v>
      </c>
      <c r="B1039" s="5" t="s">
        <v>207</v>
      </c>
      <c r="C1039" s="5" t="s">
        <v>208</v>
      </c>
      <c r="D1039" s="5" t="s">
        <v>47</v>
      </c>
      <c r="E1039" s="5" t="s">
        <v>22</v>
      </c>
      <c r="F1039" s="17">
        <v>45107</v>
      </c>
      <c r="G1039" s="55">
        <f t="shared" si="135"/>
        <v>2023</v>
      </c>
      <c r="H1039" s="55" t="str">
        <f t="shared" si="136"/>
        <v>Junio</v>
      </c>
      <c r="I1039" s="90" t="str">
        <f t="shared" si="137"/>
        <v>2023-1</v>
      </c>
      <c r="J1039" s="5">
        <v>0</v>
      </c>
      <c r="K1039" s="9">
        <v>680</v>
      </c>
      <c r="L1039" s="8" t="str">
        <f t="shared" si="140"/>
        <v/>
      </c>
      <c r="M1039" s="15" t="str">
        <f t="shared" si="139"/>
        <v/>
      </c>
      <c r="N1039" s="5"/>
      <c r="O1039" s="5" t="s">
        <v>48</v>
      </c>
      <c r="P1039" s="16">
        <v>0</v>
      </c>
      <c r="Q1039" s="16">
        <v>0</v>
      </c>
      <c r="R1039" s="5" t="str">
        <f t="shared" si="138"/>
        <v>268-2023-12-31</v>
      </c>
    </row>
    <row r="1040" spans="1:18" hidden="1" x14ac:dyDescent="0.3">
      <c r="A1040" s="37">
        <v>268</v>
      </c>
      <c r="B1040" s="5" t="s">
        <v>207</v>
      </c>
      <c r="C1040" s="5" t="s">
        <v>208</v>
      </c>
      <c r="D1040" s="5" t="s">
        <v>47</v>
      </c>
      <c r="E1040" s="5" t="s">
        <v>22</v>
      </c>
      <c r="F1040" s="6">
        <v>45291</v>
      </c>
      <c r="G1040" s="55">
        <f t="shared" si="135"/>
        <v>2023</v>
      </c>
      <c r="H1040" s="55" t="str">
        <f t="shared" si="136"/>
        <v>Diciembre</v>
      </c>
      <c r="I1040" s="90" t="str">
        <f t="shared" si="137"/>
        <v>2023-2</v>
      </c>
      <c r="J1040" s="5">
        <v>0</v>
      </c>
      <c r="K1040" s="9">
        <v>1524</v>
      </c>
      <c r="L1040" s="8" t="str">
        <f t="shared" si="140"/>
        <v/>
      </c>
      <c r="M1040" s="15" t="str">
        <f t="shared" si="139"/>
        <v/>
      </c>
      <c r="N1040" s="5"/>
      <c r="O1040" s="5" t="s">
        <v>48</v>
      </c>
      <c r="P1040" s="16">
        <v>0</v>
      </c>
      <c r="Q1040" s="16">
        <v>0</v>
      </c>
      <c r="R1040" s="5" t="str">
        <f t="shared" si="138"/>
        <v>268-2024-06-30</v>
      </c>
    </row>
    <row r="1041" spans="1:18" hidden="1" x14ac:dyDescent="0.3">
      <c r="A1041" s="5">
        <v>268</v>
      </c>
      <c r="B1041" s="5" t="s">
        <v>207</v>
      </c>
      <c r="C1041" s="5" t="s">
        <v>208</v>
      </c>
      <c r="D1041" s="5" t="s">
        <v>47</v>
      </c>
      <c r="E1041" s="5" t="s">
        <v>22</v>
      </c>
      <c r="F1041" s="6">
        <v>45473</v>
      </c>
      <c r="G1041" s="55">
        <f t="shared" si="135"/>
        <v>2024</v>
      </c>
      <c r="H1041" s="55" t="str">
        <f t="shared" si="136"/>
        <v>Junio</v>
      </c>
      <c r="I1041" s="90" t="str">
        <f t="shared" si="137"/>
        <v>2024-1</v>
      </c>
      <c r="J1041" s="5">
        <v>0</v>
      </c>
      <c r="K1041" s="5">
        <v>760</v>
      </c>
      <c r="L1041" s="15"/>
      <c r="M1041" s="15"/>
      <c r="N1041" s="5"/>
      <c r="O1041" s="5" t="s">
        <v>48</v>
      </c>
      <c r="P1041" s="5">
        <v>0</v>
      </c>
      <c r="Q1041" s="5">
        <v>0</v>
      </c>
      <c r="R1041" s="5" t="str">
        <f t="shared" si="138"/>
        <v>268-2024-12-31</v>
      </c>
    </row>
    <row r="1042" spans="1:18" hidden="1" x14ac:dyDescent="0.3">
      <c r="A1042" s="25">
        <v>268</v>
      </c>
      <c r="B1042" s="5" t="s">
        <v>207</v>
      </c>
      <c r="C1042" s="5" t="s">
        <v>208</v>
      </c>
      <c r="D1042" s="5" t="s">
        <v>47</v>
      </c>
      <c r="E1042" s="5" t="s">
        <v>22</v>
      </c>
      <c r="F1042" s="6">
        <v>45657</v>
      </c>
      <c r="G1042" s="55">
        <f t="shared" si="135"/>
        <v>2024</v>
      </c>
      <c r="H1042" s="55" t="str">
        <f t="shared" si="136"/>
        <v>Diciembre</v>
      </c>
      <c r="I1042" s="90" t="str">
        <f t="shared" si="137"/>
        <v>2024-2</v>
      </c>
      <c r="J1042" s="5">
        <v>0</v>
      </c>
      <c r="K1042" s="10">
        <v>1005</v>
      </c>
      <c r="L1042" s="15" t="str">
        <f>IFERROR(IF((K1043/J1043)&gt;1.3,1.3,K1043/J1043),"")</f>
        <v/>
      </c>
      <c r="M1042" s="15" t="str">
        <f>IFERROR(IF((K1043/J1043)&gt;K1043/J1043,1.3,K1043/J1043),"")</f>
        <v/>
      </c>
      <c r="N1042" s="5"/>
      <c r="O1042" s="5" t="s">
        <v>48</v>
      </c>
      <c r="P1042" s="16">
        <v>0</v>
      </c>
      <c r="Q1042" s="16">
        <v>0</v>
      </c>
      <c r="R1042" s="5" t="str">
        <f t="shared" si="138"/>
        <v>269-2023-06-30</v>
      </c>
    </row>
    <row r="1043" spans="1:18" hidden="1" x14ac:dyDescent="0.3">
      <c r="A1043" s="25">
        <v>269</v>
      </c>
      <c r="B1043" s="5" t="s">
        <v>209</v>
      </c>
      <c r="C1043" s="5" t="s">
        <v>208</v>
      </c>
      <c r="D1043" s="5" t="s">
        <v>47</v>
      </c>
      <c r="E1043" s="5" t="s">
        <v>22</v>
      </c>
      <c r="F1043" s="17">
        <v>45107</v>
      </c>
      <c r="G1043" s="55">
        <f t="shared" si="135"/>
        <v>2023</v>
      </c>
      <c r="H1043" s="55" t="str">
        <f t="shared" si="136"/>
        <v>Junio</v>
      </c>
      <c r="I1043" s="90" t="str">
        <f t="shared" si="137"/>
        <v>2023-1</v>
      </c>
      <c r="J1043" s="5"/>
      <c r="K1043" s="9">
        <v>0.4</v>
      </c>
      <c r="L1043" s="8" t="str">
        <f>IFERROR(K1044/J1044,"")</f>
        <v/>
      </c>
      <c r="M1043" s="15" t="str">
        <f>IFERROR(IF((K1044/J1044)&gt;K1044/J1044,1.3,K1044/J1044),"")</f>
        <v/>
      </c>
      <c r="N1043" s="5"/>
      <c r="O1043" s="5" t="s">
        <v>83</v>
      </c>
      <c r="P1043" s="16">
        <v>2</v>
      </c>
      <c r="Q1043" s="16">
        <v>2</v>
      </c>
      <c r="R1043" s="5" t="str">
        <f t="shared" si="138"/>
        <v>269-2023-12-31</v>
      </c>
    </row>
    <row r="1044" spans="1:18" hidden="1" x14ac:dyDescent="0.3">
      <c r="A1044" s="37">
        <v>269</v>
      </c>
      <c r="B1044" s="5" t="s">
        <v>209</v>
      </c>
      <c r="C1044" s="5" t="s">
        <v>208</v>
      </c>
      <c r="D1044" s="5" t="s">
        <v>47</v>
      </c>
      <c r="E1044" s="5" t="s">
        <v>22</v>
      </c>
      <c r="F1044" s="6">
        <v>45291</v>
      </c>
      <c r="G1044" s="55">
        <f t="shared" si="135"/>
        <v>2023</v>
      </c>
      <c r="H1044" s="55" t="str">
        <f t="shared" si="136"/>
        <v>Diciembre</v>
      </c>
      <c r="I1044" s="90" t="str">
        <f t="shared" si="137"/>
        <v>2023-2</v>
      </c>
      <c r="J1044" s="5"/>
      <c r="K1044" s="9">
        <v>1.28</v>
      </c>
      <c r="L1044" s="8" t="str">
        <f>IFERROR(K1045/J1045,"")</f>
        <v/>
      </c>
      <c r="M1044" s="15" t="str">
        <f>IFERROR(IF((K1045/J1045)&gt;K1045/J1045,1.3,K1045/J1045),"")</f>
        <v/>
      </c>
      <c r="N1044" s="5"/>
      <c r="O1044" s="5" t="s">
        <v>83</v>
      </c>
      <c r="P1044" s="16">
        <v>0</v>
      </c>
      <c r="Q1044" s="16">
        <v>0</v>
      </c>
      <c r="R1044" s="5" t="str">
        <f t="shared" si="138"/>
        <v>269-2024-06-30</v>
      </c>
    </row>
    <row r="1045" spans="1:18" hidden="1" x14ac:dyDescent="0.3">
      <c r="A1045" s="5">
        <v>269</v>
      </c>
      <c r="B1045" s="5" t="s">
        <v>209</v>
      </c>
      <c r="C1045" s="5" t="s">
        <v>208</v>
      </c>
      <c r="D1045" s="5" t="s">
        <v>47</v>
      </c>
      <c r="E1045" s="5" t="s">
        <v>22</v>
      </c>
      <c r="F1045" s="6">
        <v>45473</v>
      </c>
      <c r="G1045" s="55">
        <f t="shared" si="135"/>
        <v>2024</v>
      </c>
      <c r="H1045" s="55" t="str">
        <f t="shared" si="136"/>
        <v>Junio</v>
      </c>
      <c r="I1045" s="90" t="str">
        <f t="shared" si="137"/>
        <v>2024-1</v>
      </c>
      <c r="J1045" s="5"/>
      <c r="K1045" s="5">
        <v>3</v>
      </c>
      <c r="L1045" s="15"/>
      <c r="M1045" s="15"/>
      <c r="N1045" s="5"/>
      <c r="O1045" s="5" t="s">
        <v>83</v>
      </c>
      <c r="P1045" s="5">
        <v>2</v>
      </c>
      <c r="Q1045" s="5">
        <v>2</v>
      </c>
      <c r="R1045" s="5" t="str">
        <f t="shared" si="138"/>
        <v>269-2024-12-31</v>
      </c>
    </row>
    <row r="1046" spans="1:18" hidden="1" x14ac:dyDescent="0.3">
      <c r="A1046" s="25">
        <v>269</v>
      </c>
      <c r="B1046" s="5" t="s">
        <v>209</v>
      </c>
      <c r="C1046" s="5" t="s">
        <v>208</v>
      </c>
      <c r="D1046" s="5" t="s">
        <v>47</v>
      </c>
      <c r="E1046" s="5" t="s">
        <v>22</v>
      </c>
      <c r="F1046" s="6">
        <v>45657</v>
      </c>
      <c r="G1046" s="55">
        <f t="shared" si="135"/>
        <v>2024</v>
      </c>
      <c r="H1046" s="55" t="str">
        <f t="shared" si="136"/>
        <v>Diciembre</v>
      </c>
      <c r="I1046" s="90" t="str">
        <f t="shared" si="137"/>
        <v>2024-2</v>
      </c>
      <c r="J1046" s="5"/>
      <c r="K1046" s="10">
        <v>1.28</v>
      </c>
      <c r="L1046" s="15" t="str">
        <f>IFERROR(IF((K1047/J1047)&gt;1.3,1.3,K1047/J1047),"")</f>
        <v/>
      </c>
      <c r="M1046" s="15" t="str">
        <f>IFERROR(IF((K1047/J1047)&gt;K1047/J1047,1.3,K1047/J1047),"")</f>
        <v/>
      </c>
      <c r="N1046" s="5"/>
      <c r="O1046" s="5" t="s">
        <v>83</v>
      </c>
      <c r="P1046" s="16">
        <v>2</v>
      </c>
      <c r="Q1046" s="16">
        <v>2</v>
      </c>
      <c r="R1046" s="5" t="str">
        <f t="shared" si="138"/>
        <v>270-2023-06-30</v>
      </c>
    </row>
    <row r="1047" spans="1:18" hidden="1" x14ac:dyDescent="0.3">
      <c r="A1047" s="25">
        <v>270</v>
      </c>
      <c r="B1047" s="5" t="s">
        <v>210</v>
      </c>
      <c r="C1047" s="5" t="s">
        <v>208</v>
      </c>
      <c r="D1047" s="5" t="s">
        <v>47</v>
      </c>
      <c r="E1047" s="5" t="s">
        <v>22</v>
      </c>
      <c r="F1047" s="17">
        <v>45107</v>
      </c>
      <c r="G1047" s="55">
        <f t="shared" si="135"/>
        <v>2023</v>
      </c>
      <c r="H1047" s="55" t="str">
        <f t="shared" si="136"/>
        <v>Junio</v>
      </c>
      <c r="I1047" s="90" t="str">
        <f t="shared" si="137"/>
        <v>2023-1</v>
      </c>
      <c r="J1047" s="5">
        <v>0</v>
      </c>
      <c r="K1047" s="9">
        <v>6.55</v>
      </c>
      <c r="L1047" s="8" t="str">
        <f>IFERROR(K1048/J1048,"")</f>
        <v/>
      </c>
      <c r="M1047" s="15" t="str">
        <f>IFERROR(IF((K1048/J1048)&gt;K1048/J1048,1.3,K1048/J1048),"")</f>
        <v/>
      </c>
      <c r="N1047" s="5" t="s">
        <v>83</v>
      </c>
      <c r="O1047" s="5" t="s">
        <v>83</v>
      </c>
      <c r="P1047" s="16">
        <v>0</v>
      </c>
      <c r="Q1047" s="16">
        <v>0</v>
      </c>
      <c r="R1047" s="5" t="str">
        <f t="shared" si="138"/>
        <v>270-2023-12-31</v>
      </c>
    </row>
    <row r="1048" spans="1:18" hidden="1" x14ac:dyDescent="0.3">
      <c r="A1048" s="37">
        <v>270</v>
      </c>
      <c r="B1048" s="5" t="s">
        <v>210</v>
      </c>
      <c r="C1048" s="5" t="s">
        <v>208</v>
      </c>
      <c r="D1048" s="5" t="s">
        <v>47</v>
      </c>
      <c r="E1048" s="5" t="s">
        <v>22</v>
      </c>
      <c r="F1048" s="6">
        <v>45291</v>
      </c>
      <c r="G1048" s="55">
        <f t="shared" si="135"/>
        <v>2023</v>
      </c>
      <c r="H1048" s="55" t="str">
        <f t="shared" si="136"/>
        <v>Diciembre</v>
      </c>
      <c r="I1048" s="90" t="str">
        <f t="shared" si="137"/>
        <v>2023-2</v>
      </c>
      <c r="J1048" s="5">
        <v>0</v>
      </c>
      <c r="K1048" s="9">
        <v>3.83</v>
      </c>
      <c r="L1048" s="8" t="str">
        <f>IFERROR(K1049/J1049,"")</f>
        <v/>
      </c>
      <c r="M1048" s="15" t="str">
        <f>IFERROR(IF((K1049/J1049)&gt;K1049/J1049,1.3,K1049/J1049),"")</f>
        <v/>
      </c>
      <c r="N1048" s="5" t="s">
        <v>83</v>
      </c>
      <c r="O1048" s="5" t="s">
        <v>83</v>
      </c>
      <c r="P1048" s="16">
        <v>0</v>
      </c>
      <c r="Q1048" s="16">
        <v>0</v>
      </c>
      <c r="R1048" s="5" t="str">
        <f t="shared" si="138"/>
        <v>270-2024-06-30</v>
      </c>
    </row>
    <row r="1049" spans="1:18" hidden="1" x14ac:dyDescent="0.3">
      <c r="A1049" s="5">
        <v>270</v>
      </c>
      <c r="B1049" s="5" t="s">
        <v>210</v>
      </c>
      <c r="C1049" s="5" t="s">
        <v>208</v>
      </c>
      <c r="D1049" s="5" t="s">
        <v>47</v>
      </c>
      <c r="E1049" s="5" t="s">
        <v>22</v>
      </c>
      <c r="F1049" s="6">
        <v>45473</v>
      </c>
      <c r="G1049" s="55">
        <f t="shared" si="135"/>
        <v>2024</v>
      </c>
      <c r="H1049" s="55" t="str">
        <f t="shared" si="136"/>
        <v>Junio</v>
      </c>
      <c r="I1049" s="90" t="str">
        <f t="shared" si="137"/>
        <v>2024-1</v>
      </c>
      <c r="J1049" s="5">
        <v>0</v>
      </c>
      <c r="K1049" s="5">
        <v>4.88</v>
      </c>
      <c r="L1049" s="15"/>
      <c r="M1049" s="15"/>
      <c r="N1049" s="5">
        <v>0</v>
      </c>
      <c r="O1049" s="5" t="s">
        <v>48</v>
      </c>
      <c r="P1049" s="5">
        <v>1</v>
      </c>
      <c r="Q1049" s="5">
        <v>1</v>
      </c>
      <c r="R1049" s="5" t="str">
        <f t="shared" si="138"/>
        <v>270-2024-12-31</v>
      </c>
    </row>
    <row r="1050" spans="1:18" hidden="1" x14ac:dyDescent="0.3">
      <c r="A1050" s="25">
        <v>270</v>
      </c>
      <c r="B1050" s="5" t="s">
        <v>210</v>
      </c>
      <c r="C1050" s="5" t="s">
        <v>208</v>
      </c>
      <c r="D1050" s="5" t="s">
        <v>47</v>
      </c>
      <c r="E1050" s="5" t="s">
        <v>22</v>
      </c>
      <c r="F1050" s="6">
        <v>45657</v>
      </c>
      <c r="G1050" s="55">
        <f t="shared" si="135"/>
        <v>2024</v>
      </c>
      <c r="H1050" s="55" t="str">
        <f t="shared" si="136"/>
        <v>Diciembre</v>
      </c>
      <c r="I1050" s="90" t="str">
        <f t="shared" si="137"/>
        <v>2024-2</v>
      </c>
      <c r="J1050" s="5">
        <v>0</v>
      </c>
      <c r="K1050" s="10">
        <v>4.57</v>
      </c>
      <c r="L1050" s="15" t="str">
        <f>IFERROR(IF((K1051/J1051)&gt;1.3,1.3,K1051/J1051),"")</f>
        <v/>
      </c>
      <c r="M1050" s="15" t="str">
        <f>IFERROR(IF((K1051/J1051)&gt;K1051/J1051,1.3,K1051/J1051),"")</f>
        <v/>
      </c>
      <c r="N1050" s="5">
        <v>0</v>
      </c>
      <c r="O1050" s="5" t="s">
        <v>48</v>
      </c>
      <c r="P1050" s="16">
        <v>1</v>
      </c>
      <c r="Q1050" s="16">
        <v>1</v>
      </c>
      <c r="R1050" s="5" t="str">
        <f t="shared" si="138"/>
        <v>271-2023-06-30</v>
      </c>
    </row>
    <row r="1051" spans="1:18" hidden="1" x14ac:dyDescent="0.3">
      <c r="A1051" s="25">
        <v>271</v>
      </c>
      <c r="B1051" s="5" t="s">
        <v>211</v>
      </c>
      <c r="C1051" s="5" t="s">
        <v>208</v>
      </c>
      <c r="D1051" s="5" t="s">
        <v>47</v>
      </c>
      <c r="E1051" s="5" t="s">
        <v>22</v>
      </c>
      <c r="F1051" s="17">
        <v>45107</v>
      </c>
      <c r="G1051" s="55">
        <f t="shared" si="135"/>
        <v>2023</v>
      </c>
      <c r="H1051" s="55" t="str">
        <f t="shared" si="136"/>
        <v>Junio</v>
      </c>
      <c r="I1051" s="90" t="str">
        <f t="shared" si="137"/>
        <v>2023-1</v>
      </c>
      <c r="J1051" s="5">
        <v>0</v>
      </c>
      <c r="K1051" s="9">
        <v>63.29</v>
      </c>
      <c r="L1051" s="8" t="str">
        <f>IFERROR(K1052/J1052,"")</f>
        <v/>
      </c>
      <c r="M1051" s="15" t="str">
        <f>IFERROR(IF((K1052/J1052)&gt;K1052/J1052,1.3,K1052/J1052),"")</f>
        <v/>
      </c>
      <c r="N1051" s="5">
        <v>0</v>
      </c>
      <c r="O1051" s="5" t="s">
        <v>48</v>
      </c>
      <c r="P1051" s="16">
        <v>0</v>
      </c>
      <c r="Q1051" s="16">
        <v>0</v>
      </c>
      <c r="R1051" s="5" t="str">
        <f t="shared" si="138"/>
        <v>271-2023-12-31</v>
      </c>
    </row>
    <row r="1052" spans="1:18" hidden="1" x14ac:dyDescent="0.3">
      <c r="A1052" s="37">
        <v>271</v>
      </c>
      <c r="B1052" s="5" t="s">
        <v>211</v>
      </c>
      <c r="C1052" s="5" t="s">
        <v>208</v>
      </c>
      <c r="D1052" s="5" t="s">
        <v>47</v>
      </c>
      <c r="E1052" s="5" t="s">
        <v>22</v>
      </c>
      <c r="F1052" s="6">
        <v>45291</v>
      </c>
      <c r="G1052" s="55">
        <f t="shared" si="135"/>
        <v>2023</v>
      </c>
      <c r="H1052" s="55" t="str">
        <f t="shared" si="136"/>
        <v>Diciembre</v>
      </c>
      <c r="I1052" s="90" t="str">
        <f t="shared" si="137"/>
        <v>2023-2</v>
      </c>
      <c r="J1052" s="5">
        <v>0</v>
      </c>
      <c r="K1052" s="9">
        <v>16.170000000000002</v>
      </c>
      <c r="L1052" s="8" t="str">
        <f>IFERROR(K1053/J1053,"")</f>
        <v/>
      </c>
      <c r="M1052" s="15" t="str">
        <f>IFERROR(IF((K1053/J1053)&gt;K1053/J1053,1.3,K1053/J1053),"")</f>
        <v/>
      </c>
      <c r="N1052" s="5">
        <v>0</v>
      </c>
      <c r="O1052" s="5" t="s">
        <v>48</v>
      </c>
      <c r="P1052" s="16">
        <v>0</v>
      </c>
      <c r="Q1052" s="16">
        <v>0</v>
      </c>
      <c r="R1052" s="5" t="str">
        <f t="shared" si="138"/>
        <v>271-2024-06-30</v>
      </c>
    </row>
    <row r="1053" spans="1:18" hidden="1" x14ac:dyDescent="0.3">
      <c r="A1053" s="5">
        <v>271</v>
      </c>
      <c r="B1053" s="5" t="s">
        <v>211</v>
      </c>
      <c r="C1053" s="5" t="s">
        <v>208</v>
      </c>
      <c r="D1053" s="5" t="s">
        <v>47</v>
      </c>
      <c r="E1053" s="5" t="s">
        <v>22</v>
      </c>
      <c r="F1053" s="6">
        <v>45473</v>
      </c>
      <c r="G1053" s="55">
        <f t="shared" si="135"/>
        <v>2024</v>
      </c>
      <c r="H1053" s="55" t="str">
        <f t="shared" si="136"/>
        <v>Junio</v>
      </c>
      <c r="I1053" s="90" t="str">
        <f t="shared" si="137"/>
        <v>2024-1</v>
      </c>
      <c r="J1053" s="5">
        <v>0</v>
      </c>
      <c r="K1053" s="5">
        <v>19.39</v>
      </c>
      <c r="L1053" s="15"/>
      <c r="M1053" s="15"/>
      <c r="N1053" s="5">
        <v>0</v>
      </c>
      <c r="O1053" s="5" t="s">
        <v>48</v>
      </c>
      <c r="P1053" s="5">
        <v>1</v>
      </c>
      <c r="Q1053" s="5">
        <v>1</v>
      </c>
      <c r="R1053" s="5" t="str">
        <f t="shared" si="138"/>
        <v>272-2023-12-31</v>
      </c>
    </row>
    <row r="1054" spans="1:18" hidden="1" x14ac:dyDescent="0.3">
      <c r="A1054" s="37">
        <v>272</v>
      </c>
      <c r="B1054" s="5" t="s">
        <v>212</v>
      </c>
      <c r="C1054" s="5" t="s">
        <v>64</v>
      </c>
      <c r="D1054" s="5" t="s">
        <v>65</v>
      </c>
      <c r="E1054" s="5" t="s">
        <v>54</v>
      </c>
      <c r="F1054" s="6">
        <v>45291</v>
      </c>
      <c r="G1054" s="55">
        <f t="shared" si="135"/>
        <v>2023</v>
      </c>
      <c r="H1054" s="55" t="str">
        <f t="shared" si="136"/>
        <v>Diciembre</v>
      </c>
      <c r="I1054" s="90" t="str">
        <f t="shared" si="137"/>
        <v>2023-2</v>
      </c>
      <c r="J1054" s="16">
        <v>1E-8</v>
      </c>
      <c r="K1054" s="9">
        <v>1E-8</v>
      </c>
      <c r="L1054" s="8">
        <f>IF(K1055&lt;=J1055,100%,J1055/K1055)</f>
        <v>1</v>
      </c>
      <c r="M1054" s="8">
        <f>IF(K1055&lt;=J1055,100%,J1055/K1055)</f>
        <v>1</v>
      </c>
      <c r="N1054" s="5">
        <v>0</v>
      </c>
      <c r="O1054" s="5" t="s">
        <v>48</v>
      </c>
      <c r="P1054" s="16">
        <v>0</v>
      </c>
      <c r="Q1054" s="16">
        <v>0</v>
      </c>
      <c r="R1054" s="5" t="str">
        <f t="shared" si="138"/>
        <v>272-2024-12-31</v>
      </c>
    </row>
    <row r="1055" spans="1:18" hidden="1" x14ac:dyDescent="0.3">
      <c r="A1055" s="25">
        <v>272</v>
      </c>
      <c r="B1055" s="5" t="s">
        <v>212</v>
      </c>
      <c r="C1055" s="5" t="s">
        <v>64</v>
      </c>
      <c r="D1055" s="5" t="s">
        <v>65</v>
      </c>
      <c r="E1055" s="5" t="s">
        <v>54</v>
      </c>
      <c r="F1055" s="6">
        <v>45657</v>
      </c>
      <c r="G1055" s="55">
        <f t="shared" si="135"/>
        <v>2024</v>
      </c>
      <c r="H1055" s="55" t="str">
        <f t="shared" si="136"/>
        <v>Diciembre</v>
      </c>
      <c r="I1055" s="90" t="str">
        <f t="shared" si="137"/>
        <v>2024-2</v>
      </c>
      <c r="J1055" s="5">
        <v>0</v>
      </c>
      <c r="K1055" s="10">
        <v>0</v>
      </c>
      <c r="L1055" s="15">
        <f>IFERROR(IF((K1056/J1056)&gt;1.3,1.3,K1056/J1056),"")</f>
        <v>1</v>
      </c>
      <c r="M1055" s="15">
        <f>IFERROR(IF((K1056/J1056)&gt;K1056/J1056,1.3,K1056/J1056),"")</f>
        <v>1</v>
      </c>
      <c r="N1055" s="5"/>
      <c r="O1055" s="5"/>
      <c r="P1055" s="16">
        <v>0</v>
      </c>
      <c r="Q1055" s="16">
        <v>0</v>
      </c>
      <c r="R1055" s="5" t="str">
        <f t="shared" si="138"/>
        <v>273-2023-06-30</v>
      </c>
    </row>
    <row r="1056" spans="1:18" hidden="1" x14ac:dyDescent="0.3">
      <c r="A1056" s="25">
        <v>273</v>
      </c>
      <c r="B1056" s="5" t="s">
        <v>213</v>
      </c>
      <c r="C1056" s="5" t="s">
        <v>214</v>
      </c>
      <c r="D1056" s="5" t="s">
        <v>47</v>
      </c>
      <c r="E1056" s="5" t="s">
        <v>22</v>
      </c>
      <c r="F1056" s="17">
        <v>45107</v>
      </c>
      <c r="G1056" s="55">
        <f t="shared" si="135"/>
        <v>2023</v>
      </c>
      <c r="H1056" s="55" t="str">
        <f t="shared" si="136"/>
        <v>Junio</v>
      </c>
      <c r="I1056" s="90" t="str">
        <f t="shared" si="137"/>
        <v>2023-1</v>
      </c>
      <c r="J1056" s="5">
        <v>3</v>
      </c>
      <c r="K1056" s="9">
        <v>3</v>
      </c>
      <c r="L1056" s="8">
        <f>IFERROR(K1057/J1057,"")</f>
        <v>1</v>
      </c>
      <c r="M1056" s="15">
        <f>IFERROR(IF((K1057/J1057)&gt;K1057/J1057,1.3,K1057/J1057),"")</f>
        <v>1</v>
      </c>
      <c r="N1056" s="5" t="s">
        <v>48</v>
      </c>
      <c r="O1056" s="5" t="s">
        <v>48</v>
      </c>
      <c r="P1056" s="16">
        <v>0</v>
      </c>
      <c r="Q1056" s="16">
        <v>0</v>
      </c>
      <c r="R1056" s="5" t="str">
        <f t="shared" si="138"/>
        <v>273-2023-12-31</v>
      </c>
    </row>
    <row r="1057" spans="1:18" hidden="1" x14ac:dyDescent="0.3">
      <c r="A1057" s="37">
        <v>273</v>
      </c>
      <c r="B1057" s="5" t="s">
        <v>213</v>
      </c>
      <c r="C1057" s="5" t="s">
        <v>214</v>
      </c>
      <c r="D1057" s="5" t="s">
        <v>47</v>
      </c>
      <c r="E1057" s="5" t="s">
        <v>22</v>
      </c>
      <c r="F1057" s="6">
        <v>45291</v>
      </c>
      <c r="G1057" s="55">
        <f t="shared" si="135"/>
        <v>2023</v>
      </c>
      <c r="H1057" s="55" t="str">
        <f t="shared" si="136"/>
        <v>Diciembre</v>
      </c>
      <c r="I1057" s="90" t="str">
        <f t="shared" si="137"/>
        <v>2023-2</v>
      </c>
      <c r="J1057" s="5">
        <v>2</v>
      </c>
      <c r="K1057" s="9">
        <v>2</v>
      </c>
      <c r="L1057" s="8">
        <f>IFERROR(K1058/J1058,"")</f>
        <v>1</v>
      </c>
      <c r="M1057" s="15">
        <f>IFERROR(IF((K1058/J1058)&gt;K1058/J1058,1.3,K1058/J1058),"")</f>
        <v>1</v>
      </c>
      <c r="N1057" s="5" t="s">
        <v>48</v>
      </c>
      <c r="O1057" s="5" t="s">
        <v>48</v>
      </c>
      <c r="P1057" s="16">
        <v>0</v>
      </c>
      <c r="Q1057" s="16">
        <v>0</v>
      </c>
      <c r="R1057" s="5" t="str">
        <f t="shared" si="138"/>
        <v>273-2024-06-30</v>
      </c>
    </row>
    <row r="1058" spans="1:18" hidden="1" x14ac:dyDescent="0.3">
      <c r="A1058" s="5">
        <v>273</v>
      </c>
      <c r="B1058" s="5" t="s">
        <v>213</v>
      </c>
      <c r="C1058" s="5" t="s">
        <v>214</v>
      </c>
      <c r="D1058" s="5" t="s">
        <v>47</v>
      </c>
      <c r="E1058" s="5" t="s">
        <v>22</v>
      </c>
      <c r="F1058" s="6">
        <v>45473</v>
      </c>
      <c r="G1058" s="55">
        <f t="shared" si="135"/>
        <v>2024</v>
      </c>
      <c r="H1058" s="55" t="str">
        <f t="shared" si="136"/>
        <v>Junio</v>
      </c>
      <c r="I1058" s="90" t="str">
        <f t="shared" si="137"/>
        <v>2024-1</v>
      </c>
      <c r="J1058" s="5">
        <v>3</v>
      </c>
      <c r="K1058" s="5">
        <v>3</v>
      </c>
      <c r="L1058" s="8">
        <f>IFERROR(K1059/J1059,"")</f>
        <v>1</v>
      </c>
      <c r="M1058" s="15">
        <v>1</v>
      </c>
      <c r="N1058" s="5" t="s">
        <v>48</v>
      </c>
      <c r="O1058" s="5" t="s">
        <v>48</v>
      </c>
      <c r="P1058" s="5">
        <v>0</v>
      </c>
      <c r="Q1058" s="5">
        <v>0</v>
      </c>
      <c r="R1058" s="5" t="str">
        <f t="shared" si="138"/>
        <v>273-2024-12-31</v>
      </c>
    </row>
    <row r="1059" spans="1:18" hidden="1" x14ac:dyDescent="0.3">
      <c r="A1059" s="25">
        <v>273</v>
      </c>
      <c r="B1059" s="5" t="s">
        <v>213</v>
      </c>
      <c r="C1059" s="5" t="s">
        <v>214</v>
      </c>
      <c r="D1059" s="5" t="s">
        <v>47</v>
      </c>
      <c r="E1059" s="5" t="s">
        <v>22</v>
      </c>
      <c r="F1059" s="6">
        <v>45657</v>
      </c>
      <c r="G1059" s="55">
        <f t="shared" si="135"/>
        <v>2024</v>
      </c>
      <c r="H1059" s="55" t="str">
        <f t="shared" si="136"/>
        <v>Diciembre</v>
      </c>
      <c r="I1059" s="90" t="str">
        <f t="shared" si="137"/>
        <v>2024-2</v>
      </c>
      <c r="J1059" s="5">
        <v>3</v>
      </c>
      <c r="K1059" s="10">
        <v>3</v>
      </c>
      <c r="L1059" s="15">
        <f t="shared" ref="L1059:L1067" si="141">IFERROR(IF((K1060/J1060)&gt;1.3,1.3,K1060/J1060),"")</f>
        <v>1.0095146758195996</v>
      </c>
      <c r="M1059" s="15">
        <f t="shared" ref="M1059:M1067" si="142">IFERROR(IF((K1060/J1060)&gt;K1060/J1060,1.3,K1060/J1060),"")</f>
        <v>1.0095146758195996</v>
      </c>
      <c r="N1059" s="5" t="s">
        <v>48</v>
      </c>
      <c r="O1059" s="5" t="s">
        <v>48</v>
      </c>
      <c r="P1059" s="16">
        <v>0</v>
      </c>
      <c r="Q1059" s="16">
        <v>0</v>
      </c>
      <c r="R1059" s="5" t="str">
        <f t="shared" si="138"/>
        <v>274-2022-06-30</v>
      </c>
    </row>
    <row r="1060" spans="1:18" hidden="1" x14ac:dyDescent="0.3">
      <c r="A1060" s="5">
        <v>274</v>
      </c>
      <c r="B1060" s="5" t="s">
        <v>215</v>
      </c>
      <c r="C1060" s="5" t="s">
        <v>197</v>
      </c>
      <c r="D1060" s="5" t="s">
        <v>47</v>
      </c>
      <c r="E1060" s="5" t="s">
        <v>22</v>
      </c>
      <c r="F1060" s="17">
        <v>44742</v>
      </c>
      <c r="G1060" s="55">
        <f t="shared" si="135"/>
        <v>2022</v>
      </c>
      <c r="H1060" s="55" t="str">
        <f t="shared" si="136"/>
        <v>Junio</v>
      </c>
      <c r="I1060" s="90" t="str">
        <f t="shared" si="137"/>
        <v>2022-1</v>
      </c>
      <c r="J1060" s="5">
        <v>39623</v>
      </c>
      <c r="K1060" s="9">
        <v>40000</v>
      </c>
      <c r="L1060" s="15">
        <f t="shared" si="141"/>
        <v>1.0212472059673003</v>
      </c>
      <c r="M1060" s="15">
        <f t="shared" si="142"/>
        <v>1.0212472059673003</v>
      </c>
      <c r="N1060" s="5" t="s">
        <v>48</v>
      </c>
      <c r="O1060" s="5" t="s">
        <v>48</v>
      </c>
      <c r="P1060" s="5">
        <v>0</v>
      </c>
      <c r="Q1060" s="5">
        <v>0</v>
      </c>
      <c r="R1060" s="5" t="str">
        <f t="shared" si="138"/>
        <v>274-2022-12-31</v>
      </c>
    </row>
    <row r="1061" spans="1:18" hidden="1" x14ac:dyDescent="0.3">
      <c r="A1061" s="5">
        <v>274</v>
      </c>
      <c r="B1061" s="5" t="s">
        <v>215</v>
      </c>
      <c r="C1061" s="5" t="s">
        <v>197</v>
      </c>
      <c r="D1061" s="5" t="s">
        <v>47</v>
      </c>
      <c r="E1061" s="5" t="s">
        <v>22</v>
      </c>
      <c r="F1061" s="17">
        <v>44926</v>
      </c>
      <c r="G1061" s="55">
        <f t="shared" si="135"/>
        <v>2022</v>
      </c>
      <c r="H1061" s="55" t="str">
        <f t="shared" si="136"/>
        <v>Diciembre</v>
      </c>
      <c r="I1061" s="90" t="str">
        <f t="shared" si="137"/>
        <v>2022-2</v>
      </c>
      <c r="J1061" s="5">
        <v>39817</v>
      </c>
      <c r="K1061" s="9">
        <v>40663</v>
      </c>
      <c r="L1061" s="15">
        <f t="shared" si="141"/>
        <v>0.97612804954178845</v>
      </c>
      <c r="M1061" s="15">
        <f t="shared" si="142"/>
        <v>0.97612804954178845</v>
      </c>
      <c r="N1061" s="5" t="s">
        <v>48</v>
      </c>
      <c r="O1061" s="5" t="s">
        <v>48</v>
      </c>
      <c r="P1061" s="5">
        <v>0</v>
      </c>
      <c r="Q1061" s="5">
        <v>0</v>
      </c>
      <c r="R1061" s="5" t="str">
        <f t="shared" si="138"/>
        <v>274-2023-06-30</v>
      </c>
    </row>
    <row r="1062" spans="1:18" hidden="1" x14ac:dyDescent="0.3">
      <c r="A1062" s="33">
        <v>274</v>
      </c>
      <c r="B1062" s="18" t="s">
        <v>215</v>
      </c>
      <c r="C1062" s="18" t="s">
        <v>197</v>
      </c>
      <c r="D1062" s="18" t="s">
        <v>47</v>
      </c>
      <c r="E1062" s="18" t="s">
        <v>22</v>
      </c>
      <c r="F1062" s="19">
        <v>45107</v>
      </c>
      <c r="G1062" s="55">
        <f t="shared" si="135"/>
        <v>2023</v>
      </c>
      <c r="H1062" s="55" t="str">
        <f t="shared" si="136"/>
        <v>Junio</v>
      </c>
      <c r="I1062" s="90" t="str">
        <f t="shared" si="137"/>
        <v>2023-1</v>
      </c>
      <c r="J1062" s="18">
        <v>40047</v>
      </c>
      <c r="K1062" s="9">
        <v>39091</v>
      </c>
      <c r="L1062" s="15">
        <f t="shared" si="141"/>
        <v>0.97046082071789008</v>
      </c>
      <c r="M1062" s="15">
        <f t="shared" si="142"/>
        <v>0.97046082071789008</v>
      </c>
      <c r="N1062" s="18" t="s">
        <v>48</v>
      </c>
      <c r="O1062" s="18" t="s">
        <v>48</v>
      </c>
      <c r="P1062" s="16">
        <v>0</v>
      </c>
      <c r="Q1062" s="16">
        <v>0</v>
      </c>
      <c r="R1062" s="5" t="str">
        <f t="shared" si="138"/>
        <v>274-2023-12-31</v>
      </c>
    </row>
    <row r="1063" spans="1:18" hidden="1" x14ac:dyDescent="0.3">
      <c r="A1063" s="37">
        <v>274</v>
      </c>
      <c r="B1063" s="5" t="s">
        <v>215</v>
      </c>
      <c r="C1063" s="5" t="s">
        <v>197</v>
      </c>
      <c r="D1063" s="5" t="s">
        <v>47</v>
      </c>
      <c r="E1063" s="5" t="s">
        <v>22</v>
      </c>
      <c r="F1063" s="6">
        <v>45291</v>
      </c>
      <c r="G1063" s="55">
        <f t="shared" si="135"/>
        <v>2023</v>
      </c>
      <c r="H1063" s="55" t="str">
        <f t="shared" si="136"/>
        <v>Diciembre</v>
      </c>
      <c r="I1063" s="90" t="str">
        <f t="shared" si="137"/>
        <v>2023-2</v>
      </c>
      <c r="J1063" s="5">
        <v>42012</v>
      </c>
      <c r="K1063" s="9">
        <v>40771</v>
      </c>
      <c r="L1063" s="15">
        <f t="shared" si="141"/>
        <v>1.0202251822842863</v>
      </c>
      <c r="M1063" s="15">
        <f t="shared" si="142"/>
        <v>1.0202251822842863</v>
      </c>
      <c r="N1063" s="5" t="s">
        <v>48</v>
      </c>
      <c r="O1063" s="5" t="s">
        <v>48</v>
      </c>
      <c r="P1063" s="16">
        <v>0</v>
      </c>
      <c r="Q1063" s="16">
        <v>0</v>
      </c>
      <c r="R1063" s="5" t="str">
        <f t="shared" si="138"/>
        <v>274-2024-06-30</v>
      </c>
    </row>
    <row r="1064" spans="1:18" hidden="1" x14ac:dyDescent="0.3">
      <c r="A1064" s="33">
        <v>274</v>
      </c>
      <c r="B1064" s="18" t="s">
        <v>215</v>
      </c>
      <c r="C1064" s="18" t="s">
        <v>197</v>
      </c>
      <c r="D1064" s="18" t="s">
        <v>47</v>
      </c>
      <c r="E1064" s="18" t="s">
        <v>22</v>
      </c>
      <c r="F1064" s="19">
        <v>45473</v>
      </c>
      <c r="G1064" s="55">
        <f t="shared" si="135"/>
        <v>2024</v>
      </c>
      <c r="H1064" s="55" t="str">
        <f t="shared" si="136"/>
        <v>Junio</v>
      </c>
      <c r="I1064" s="90" t="str">
        <f t="shared" si="137"/>
        <v>2024-1</v>
      </c>
      <c r="J1064" s="18">
        <v>38813</v>
      </c>
      <c r="K1064" s="9">
        <v>39598</v>
      </c>
      <c r="L1064" s="15">
        <f t="shared" si="141"/>
        <v>1.0246037437254272</v>
      </c>
      <c r="M1064" s="15">
        <f t="shared" si="142"/>
        <v>1.0246037437254272</v>
      </c>
      <c r="N1064" s="18" t="s">
        <v>48</v>
      </c>
      <c r="O1064" s="18" t="s">
        <v>48</v>
      </c>
      <c r="P1064" s="16">
        <v>0</v>
      </c>
      <c r="Q1064" s="16">
        <v>0</v>
      </c>
      <c r="R1064" s="5" t="str">
        <f t="shared" si="138"/>
        <v>274-2024-12-31</v>
      </c>
    </row>
    <row r="1065" spans="1:18" hidden="1" x14ac:dyDescent="0.3">
      <c r="A1065" s="25">
        <v>274</v>
      </c>
      <c r="B1065" s="5" t="s">
        <v>215</v>
      </c>
      <c r="C1065" s="5" t="s">
        <v>197</v>
      </c>
      <c r="D1065" s="5" t="s">
        <v>47</v>
      </c>
      <c r="E1065" s="5" t="s">
        <v>22</v>
      </c>
      <c r="F1065" s="6">
        <v>45657</v>
      </c>
      <c r="G1065" s="55">
        <f t="shared" si="135"/>
        <v>2024</v>
      </c>
      <c r="H1065" s="55" t="str">
        <f t="shared" si="136"/>
        <v>Diciembre</v>
      </c>
      <c r="I1065" s="90" t="str">
        <f t="shared" si="137"/>
        <v>2024-2</v>
      </c>
      <c r="J1065" s="5">
        <v>40441</v>
      </c>
      <c r="K1065" s="16">
        <v>41436</v>
      </c>
      <c r="L1065" s="15">
        <f t="shared" si="141"/>
        <v>1.0375000000000001</v>
      </c>
      <c r="M1065" s="15">
        <f t="shared" si="142"/>
        <v>1.0375000000000001</v>
      </c>
      <c r="N1065" s="18" t="s">
        <v>48</v>
      </c>
      <c r="O1065" s="18" t="s">
        <v>48</v>
      </c>
      <c r="P1065" s="16">
        <v>0</v>
      </c>
      <c r="Q1065" s="16">
        <v>0</v>
      </c>
      <c r="R1065" s="5" t="str">
        <f t="shared" si="138"/>
        <v>275-2024-06-30</v>
      </c>
    </row>
    <row r="1066" spans="1:18" hidden="1" x14ac:dyDescent="0.3">
      <c r="A1066" s="5">
        <v>275</v>
      </c>
      <c r="B1066" s="5" t="s">
        <v>216</v>
      </c>
      <c r="C1066" s="5" t="s">
        <v>217</v>
      </c>
      <c r="D1066" s="5" t="s">
        <v>47</v>
      </c>
      <c r="E1066" s="5" t="s">
        <v>22</v>
      </c>
      <c r="F1066" s="6">
        <v>45473</v>
      </c>
      <c r="G1066" s="55">
        <f t="shared" si="135"/>
        <v>2024</v>
      </c>
      <c r="H1066" s="55" t="str">
        <f t="shared" si="136"/>
        <v>Junio</v>
      </c>
      <c r="I1066" s="90" t="str">
        <f t="shared" si="137"/>
        <v>2024-1</v>
      </c>
      <c r="J1066" s="5">
        <v>80</v>
      </c>
      <c r="K1066" s="5">
        <v>83</v>
      </c>
      <c r="L1066" s="15">
        <f t="shared" si="141"/>
        <v>1.0958749999999999</v>
      </c>
      <c r="M1066" s="15">
        <f t="shared" si="142"/>
        <v>1.0958749999999999</v>
      </c>
      <c r="N1066" s="5" t="s">
        <v>23</v>
      </c>
      <c r="O1066" s="5" t="s">
        <v>23</v>
      </c>
      <c r="P1066" s="5">
        <v>0</v>
      </c>
      <c r="Q1066" s="5">
        <v>0</v>
      </c>
      <c r="R1066" s="5" t="str">
        <f t="shared" si="138"/>
        <v>275-2024-12-31</v>
      </c>
    </row>
    <row r="1067" spans="1:18" hidden="1" x14ac:dyDescent="0.3">
      <c r="A1067" s="25">
        <v>275</v>
      </c>
      <c r="B1067" s="5" t="s">
        <v>216</v>
      </c>
      <c r="C1067" s="5" t="s">
        <v>217</v>
      </c>
      <c r="D1067" s="5" t="s">
        <v>47</v>
      </c>
      <c r="E1067" s="5" t="s">
        <v>22</v>
      </c>
      <c r="F1067" s="6">
        <v>45657</v>
      </c>
      <c r="G1067" s="55">
        <f t="shared" si="135"/>
        <v>2024</v>
      </c>
      <c r="H1067" s="55" t="str">
        <f t="shared" si="136"/>
        <v>Diciembre</v>
      </c>
      <c r="I1067" s="90" t="str">
        <f t="shared" si="137"/>
        <v>2024-2</v>
      </c>
      <c r="J1067" s="5">
        <v>80</v>
      </c>
      <c r="K1067" s="10">
        <v>87.67</v>
      </c>
      <c r="L1067" s="15">
        <f t="shared" si="141"/>
        <v>1.1397849462365592</v>
      </c>
      <c r="M1067" s="15">
        <f t="shared" si="142"/>
        <v>1.1397849462365592</v>
      </c>
      <c r="N1067" s="5" t="s">
        <v>23</v>
      </c>
      <c r="O1067" s="5" t="s">
        <v>23</v>
      </c>
      <c r="P1067" s="16">
        <v>0</v>
      </c>
      <c r="Q1067" s="16">
        <v>0</v>
      </c>
      <c r="R1067" s="5" t="str">
        <f t="shared" si="138"/>
        <v>276-2022-06-30</v>
      </c>
    </row>
    <row r="1068" spans="1:18" hidden="1" x14ac:dyDescent="0.3">
      <c r="A1068" s="5">
        <v>276</v>
      </c>
      <c r="B1068" s="5" t="s">
        <v>218</v>
      </c>
      <c r="C1068" s="5" t="s">
        <v>219</v>
      </c>
      <c r="D1068" s="5" t="s">
        <v>47</v>
      </c>
      <c r="E1068" s="5" t="s">
        <v>54</v>
      </c>
      <c r="F1068" s="17">
        <v>44742</v>
      </c>
      <c r="G1068" s="55">
        <f t="shared" si="135"/>
        <v>2022</v>
      </c>
      <c r="H1068" s="55" t="str">
        <f t="shared" si="136"/>
        <v>Junio</v>
      </c>
      <c r="I1068" s="90" t="str">
        <f t="shared" si="137"/>
        <v>2022-1</v>
      </c>
      <c r="J1068" s="5">
        <v>93</v>
      </c>
      <c r="K1068" s="9">
        <v>106</v>
      </c>
      <c r="L1068" s="15">
        <v>0.87735849056603776</v>
      </c>
      <c r="M1068" s="15">
        <v>0.87735849056603776</v>
      </c>
      <c r="N1068" s="5"/>
      <c r="O1068" s="5"/>
      <c r="P1068" s="5">
        <v>0</v>
      </c>
      <c r="Q1068" s="5">
        <v>0</v>
      </c>
      <c r="R1068" s="5" t="str">
        <f t="shared" si="138"/>
        <v>276-2022-12-31</v>
      </c>
    </row>
    <row r="1069" spans="1:18" hidden="1" x14ac:dyDescent="0.3">
      <c r="A1069" s="5">
        <v>276</v>
      </c>
      <c r="B1069" s="5" t="s">
        <v>218</v>
      </c>
      <c r="C1069" s="5" t="s">
        <v>219</v>
      </c>
      <c r="D1069" s="5" t="s">
        <v>47</v>
      </c>
      <c r="E1069" s="5" t="s">
        <v>54</v>
      </c>
      <c r="F1069" s="17">
        <v>44926</v>
      </c>
      <c r="G1069" s="55">
        <f t="shared" si="135"/>
        <v>2022</v>
      </c>
      <c r="H1069" s="55" t="str">
        <f t="shared" si="136"/>
        <v>Diciembre</v>
      </c>
      <c r="I1069" s="90" t="str">
        <f t="shared" si="137"/>
        <v>2022-2</v>
      </c>
      <c r="J1069" s="5">
        <v>88</v>
      </c>
      <c r="K1069" s="9">
        <v>88</v>
      </c>
      <c r="L1069" s="15">
        <v>1</v>
      </c>
      <c r="M1069" s="15">
        <v>1</v>
      </c>
      <c r="N1069" s="5"/>
      <c r="O1069" s="5"/>
      <c r="P1069" s="5">
        <v>0</v>
      </c>
      <c r="Q1069" s="5">
        <v>0</v>
      </c>
      <c r="R1069" s="5" t="str">
        <f t="shared" si="138"/>
        <v>276-2023-06-30</v>
      </c>
    </row>
    <row r="1070" spans="1:18" hidden="1" x14ac:dyDescent="0.3">
      <c r="A1070" s="25">
        <v>276</v>
      </c>
      <c r="B1070" s="5" t="s">
        <v>218</v>
      </c>
      <c r="C1070" s="5" t="s">
        <v>219</v>
      </c>
      <c r="D1070" s="5" t="s">
        <v>47</v>
      </c>
      <c r="E1070" s="5" t="s">
        <v>54</v>
      </c>
      <c r="F1070" s="17">
        <v>45107</v>
      </c>
      <c r="G1070" s="55">
        <f t="shared" si="135"/>
        <v>2023</v>
      </c>
      <c r="H1070" s="55" t="str">
        <f t="shared" si="136"/>
        <v>Junio</v>
      </c>
      <c r="I1070" s="90" t="str">
        <f t="shared" si="137"/>
        <v>2023-1</v>
      </c>
      <c r="J1070" s="5">
        <v>85</v>
      </c>
      <c r="K1070" s="9">
        <v>89.99</v>
      </c>
      <c r="L1070" s="15">
        <f>IFERROR(IF((J1071/K1071)&gt;1.3,1.3,J1071/K1071),"")</f>
        <v>1.0059171597633136</v>
      </c>
      <c r="M1070" s="8">
        <f>IFERROR(J1071/K1071,"")</f>
        <v>1.0059171597633136</v>
      </c>
      <c r="N1070" s="5"/>
      <c r="O1070" s="5"/>
      <c r="P1070" s="16">
        <v>0</v>
      </c>
      <c r="Q1070" s="16">
        <v>0</v>
      </c>
      <c r="R1070" s="5" t="str">
        <f t="shared" si="138"/>
        <v>276-2023-12-31</v>
      </c>
    </row>
    <row r="1071" spans="1:18" hidden="1" x14ac:dyDescent="0.3">
      <c r="A1071" s="37">
        <v>276</v>
      </c>
      <c r="B1071" s="5" t="s">
        <v>218</v>
      </c>
      <c r="C1071" s="5" t="s">
        <v>219</v>
      </c>
      <c r="D1071" s="5" t="s">
        <v>47</v>
      </c>
      <c r="E1071" s="5" t="s">
        <v>54</v>
      </c>
      <c r="F1071" s="6">
        <v>45291</v>
      </c>
      <c r="G1071" s="55">
        <f t="shared" si="135"/>
        <v>2023</v>
      </c>
      <c r="H1071" s="55" t="str">
        <f t="shared" si="136"/>
        <v>Diciembre</v>
      </c>
      <c r="I1071" s="90" t="str">
        <f t="shared" si="137"/>
        <v>2023-2</v>
      </c>
      <c r="J1071" s="5">
        <v>85</v>
      </c>
      <c r="K1071" s="9">
        <v>84.5</v>
      </c>
      <c r="L1071" s="15">
        <f>IFERROR(IF((J1072/K1072)&gt;1.3,1.3,J1072/K1072),"")</f>
        <v>0.89659294680215174</v>
      </c>
      <c r="M1071" s="8">
        <f>IFERROR(J1072/K1072,"")</f>
        <v>0.89659294680215174</v>
      </c>
      <c r="N1071" s="5"/>
      <c r="O1071" s="5"/>
      <c r="P1071" s="16">
        <v>1</v>
      </c>
      <c r="Q1071" s="16">
        <v>1</v>
      </c>
      <c r="R1071" s="5" t="str">
        <f t="shared" si="138"/>
        <v>276-2024-06-30</v>
      </c>
    </row>
    <row r="1072" spans="1:18" hidden="1" x14ac:dyDescent="0.3">
      <c r="A1072" s="25">
        <v>276</v>
      </c>
      <c r="B1072" s="5" t="s">
        <v>218</v>
      </c>
      <c r="C1072" s="5" t="s">
        <v>219</v>
      </c>
      <c r="D1072" s="5" t="s">
        <v>47</v>
      </c>
      <c r="E1072" s="5" t="s">
        <v>54</v>
      </c>
      <c r="F1072" s="17">
        <v>45473</v>
      </c>
      <c r="G1072" s="55">
        <f t="shared" si="135"/>
        <v>2024</v>
      </c>
      <c r="H1072" s="55" t="str">
        <f t="shared" si="136"/>
        <v>Junio</v>
      </c>
      <c r="I1072" s="90" t="str">
        <f t="shared" si="137"/>
        <v>2024-1</v>
      </c>
      <c r="J1072" s="5">
        <v>75</v>
      </c>
      <c r="K1072" s="9">
        <v>83.65</v>
      </c>
      <c r="L1072" s="15">
        <f>IFERROR(IF((J1073/K1073)&gt;1.3,1.3,J1073/K1073),"")</f>
        <v>0.90711175616835982</v>
      </c>
      <c r="M1072" s="8">
        <f>IFERROR(J1073/K1073,"")</f>
        <v>0.90711175616835982</v>
      </c>
      <c r="N1072" s="5" t="s">
        <v>83</v>
      </c>
      <c r="O1072" s="5" t="s">
        <v>83</v>
      </c>
      <c r="P1072" s="16">
        <v>0</v>
      </c>
      <c r="Q1072" s="16">
        <v>0</v>
      </c>
      <c r="R1072" s="5" t="str">
        <f t="shared" si="138"/>
        <v>276-2024-12-31</v>
      </c>
    </row>
    <row r="1073" spans="1:18" hidden="1" x14ac:dyDescent="0.3">
      <c r="A1073" s="25">
        <v>276</v>
      </c>
      <c r="B1073" s="5" t="s">
        <v>218</v>
      </c>
      <c r="C1073" s="5" t="s">
        <v>219</v>
      </c>
      <c r="D1073" s="5" t="s">
        <v>47</v>
      </c>
      <c r="E1073" s="5" t="s">
        <v>54</v>
      </c>
      <c r="F1073" s="6">
        <v>45657</v>
      </c>
      <c r="G1073" s="55">
        <f t="shared" si="135"/>
        <v>2024</v>
      </c>
      <c r="H1073" s="55" t="str">
        <f t="shared" si="136"/>
        <v>Diciembre</v>
      </c>
      <c r="I1073" s="90" t="str">
        <f t="shared" si="137"/>
        <v>2024-2</v>
      </c>
      <c r="J1073" s="5">
        <v>75</v>
      </c>
      <c r="K1073" s="10">
        <v>82.68</v>
      </c>
      <c r="L1073" s="15">
        <f>IFERROR(IF((K1074/J1074)&gt;1.3,1.3,K1074/J1074),"")</f>
        <v>0.89976470588235302</v>
      </c>
      <c r="M1073" s="15">
        <f>IFERROR(IF((K1074/J1074)&gt;K1074/J1074,1.3,K1074/J1074),"")</f>
        <v>0.89976470588235302</v>
      </c>
      <c r="N1073" s="5" t="s">
        <v>83</v>
      </c>
      <c r="O1073" s="5" t="s">
        <v>83</v>
      </c>
      <c r="P1073" s="16">
        <v>0</v>
      </c>
      <c r="Q1073" s="16">
        <v>0</v>
      </c>
      <c r="R1073" s="5" t="str">
        <f t="shared" si="138"/>
        <v>277-2023-06-30</v>
      </c>
    </row>
    <row r="1074" spans="1:18" hidden="1" x14ac:dyDescent="0.3">
      <c r="A1074" s="25">
        <v>277</v>
      </c>
      <c r="B1074" s="5" t="s">
        <v>220</v>
      </c>
      <c r="C1074" s="5" t="s">
        <v>219</v>
      </c>
      <c r="D1074" s="5" t="s">
        <v>47</v>
      </c>
      <c r="E1074" s="5" t="s">
        <v>54</v>
      </c>
      <c r="F1074" s="17">
        <v>45107</v>
      </c>
      <c r="G1074" s="55">
        <f t="shared" si="135"/>
        <v>2023</v>
      </c>
      <c r="H1074" s="55" t="str">
        <f t="shared" si="136"/>
        <v>Junio</v>
      </c>
      <c r="I1074" s="90" t="str">
        <f t="shared" si="137"/>
        <v>2023-1</v>
      </c>
      <c r="J1074" s="5">
        <v>85</v>
      </c>
      <c r="K1074" s="9">
        <v>76.48</v>
      </c>
      <c r="L1074" s="8">
        <f>IFERROR(J1075/K1075,"")</f>
        <v>1.1597762314094691</v>
      </c>
      <c r="M1074" s="8">
        <f>IFERROR(J1075/K1075,"")</f>
        <v>1.1597762314094691</v>
      </c>
      <c r="N1074" s="5" t="s">
        <v>83</v>
      </c>
      <c r="O1074" s="5" t="s">
        <v>83</v>
      </c>
      <c r="P1074" s="16">
        <v>0</v>
      </c>
      <c r="Q1074" s="16">
        <v>0</v>
      </c>
      <c r="R1074" s="5" t="str">
        <f t="shared" si="138"/>
        <v>277-2023-12-31</v>
      </c>
    </row>
    <row r="1075" spans="1:18" hidden="1" x14ac:dyDescent="0.3">
      <c r="A1075" s="37">
        <v>277</v>
      </c>
      <c r="B1075" s="5" t="s">
        <v>220</v>
      </c>
      <c r="C1075" s="5" t="s">
        <v>219</v>
      </c>
      <c r="D1075" s="5" t="s">
        <v>47</v>
      </c>
      <c r="E1075" s="5" t="s">
        <v>54</v>
      </c>
      <c r="F1075" s="6">
        <v>45291</v>
      </c>
      <c r="G1075" s="55">
        <f t="shared" si="135"/>
        <v>2023</v>
      </c>
      <c r="H1075" s="55" t="str">
        <f t="shared" si="136"/>
        <v>Diciembre</v>
      </c>
      <c r="I1075" s="90" t="str">
        <f t="shared" si="137"/>
        <v>2023-2</v>
      </c>
      <c r="J1075" s="5">
        <v>85</v>
      </c>
      <c r="K1075" s="9">
        <v>73.290000000000006</v>
      </c>
      <c r="L1075" s="8">
        <f>IFERROR(J1076/K1076,"")</f>
        <v>1.0255689800505758</v>
      </c>
      <c r="M1075" s="8">
        <f>IFERROR(J1076/K1076,"")</f>
        <v>1.0255689800505758</v>
      </c>
      <c r="N1075" s="5" t="s">
        <v>83</v>
      </c>
      <c r="O1075" s="5" t="s">
        <v>83</v>
      </c>
      <c r="P1075" s="16">
        <v>0</v>
      </c>
      <c r="Q1075" s="16">
        <v>0</v>
      </c>
      <c r="R1075" s="5" t="str">
        <f t="shared" si="138"/>
        <v>277-2024-06-30</v>
      </c>
    </row>
    <row r="1076" spans="1:18" hidden="1" x14ac:dyDescent="0.3">
      <c r="A1076" s="25">
        <v>277</v>
      </c>
      <c r="B1076" s="5" t="s">
        <v>220</v>
      </c>
      <c r="C1076" s="5" t="s">
        <v>219</v>
      </c>
      <c r="D1076" s="5" t="s">
        <v>47</v>
      </c>
      <c r="E1076" s="5" t="s">
        <v>54</v>
      </c>
      <c r="F1076" s="17">
        <v>45473</v>
      </c>
      <c r="G1076" s="55">
        <f t="shared" si="135"/>
        <v>2024</v>
      </c>
      <c r="H1076" s="55" t="str">
        <f t="shared" si="136"/>
        <v>Junio</v>
      </c>
      <c r="I1076" s="90" t="str">
        <f t="shared" si="137"/>
        <v>2024-1</v>
      </c>
      <c r="J1076" s="5">
        <v>73</v>
      </c>
      <c r="K1076" s="9">
        <v>71.180000000000007</v>
      </c>
      <c r="L1076" s="8">
        <f>IFERROR(J1077/K1077,"")</f>
        <v>1.0247052217855139</v>
      </c>
      <c r="M1076" s="8">
        <f>IFERROR(J1077/K1077,"")</f>
        <v>1.0247052217855139</v>
      </c>
      <c r="N1076" s="5" t="s">
        <v>83</v>
      </c>
      <c r="O1076" s="5" t="s">
        <v>83</v>
      </c>
      <c r="P1076" s="16">
        <v>0</v>
      </c>
      <c r="Q1076" s="16">
        <v>0</v>
      </c>
      <c r="R1076" s="5" t="str">
        <f t="shared" si="138"/>
        <v>277-2024-12-31</v>
      </c>
    </row>
    <row r="1077" spans="1:18" hidden="1" x14ac:dyDescent="0.3">
      <c r="A1077" s="25">
        <v>277</v>
      </c>
      <c r="B1077" s="5" t="s">
        <v>220</v>
      </c>
      <c r="C1077" s="5" t="s">
        <v>219</v>
      </c>
      <c r="D1077" s="5" t="s">
        <v>47</v>
      </c>
      <c r="E1077" s="5" t="s">
        <v>54</v>
      </c>
      <c r="F1077" s="6">
        <v>45657</v>
      </c>
      <c r="G1077" s="55">
        <f t="shared" si="135"/>
        <v>2024</v>
      </c>
      <c r="H1077" s="55" t="str">
        <f t="shared" si="136"/>
        <v>Diciembre</v>
      </c>
      <c r="I1077" s="90" t="str">
        <f t="shared" si="137"/>
        <v>2024-2</v>
      </c>
      <c r="J1077" s="5">
        <v>73</v>
      </c>
      <c r="K1077" s="10">
        <v>71.239999999999995</v>
      </c>
      <c r="L1077" s="8">
        <f>IFERROR(J1078/K1078,"")</f>
        <v>0</v>
      </c>
      <c r="M1077" s="8">
        <f>IFERROR(J1078/K1078,"")</f>
        <v>0</v>
      </c>
      <c r="N1077" s="5" t="s">
        <v>83</v>
      </c>
      <c r="O1077" s="5" t="s">
        <v>83</v>
      </c>
      <c r="P1077" s="16">
        <v>0</v>
      </c>
      <c r="Q1077" s="16">
        <v>0</v>
      </c>
      <c r="R1077" s="5" t="str">
        <f t="shared" si="138"/>
        <v>278-2023-06-30</v>
      </c>
    </row>
    <row r="1078" spans="1:18" hidden="1" x14ac:dyDescent="0.3">
      <c r="A1078" s="25">
        <v>278</v>
      </c>
      <c r="B1078" s="5" t="s">
        <v>221</v>
      </c>
      <c r="C1078" s="5" t="s">
        <v>219</v>
      </c>
      <c r="D1078" s="5" t="s">
        <v>47</v>
      </c>
      <c r="E1078" s="5" t="s">
        <v>22</v>
      </c>
      <c r="F1078" s="17">
        <v>45107</v>
      </c>
      <c r="G1078" s="55">
        <f t="shared" si="135"/>
        <v>2023</v>
      </c>
      <c r="H1078" s="55" t="str">
        <f t="shared" si="136"/>
        <v>Junio</v>
      </c>
      <c r="I1078" s="90" t="str">
        <f t="shared" si="137"/>
        <v>2023-1</v>
      </c>
      <c r="J1078" s="5"/>
      <c r="K1078" s="9">
        <v>1015</v>
      </c>
      <c r="L1078" s="8" t="str">
        <f>IFERROR(K1079/J1079,"")</f>
        <v/>
      </c>
      <c r="M1078" s="15" t="str">
        <f>IFERROR(IF((K1079/J1079)&gt;K1079/J1079,1.3,K1079/J1079),"")</f>
        <v/>
      </c>
      <c r="N1078" s="5" t="s">
        <v>83</v>
      </c>
      <c r="O1078" s="5" t="s">
        <v>83</v>
      </c>
      <c r="P1078" s="16">
        <v>0</v>
      </c>
      <c r="Q1078" s="16">
        <v>0</v>
      </c>
      <c r="R1078" s="5" t="str">
        <f t="shared" si="138"/>
        <v>278-2023-12-31</v>
      </c>
    </row>
    <row r="1079" spans="1:18" hidden="1" x14ac:dyDescent="0.3">
      <c r="A1079" s="37">
        <v>278</v>
      </c>
      <c r="B1079" s="5" t="s">
        <v>221</v>
      </c>
      <c r="C1079" s="5" t="s">
        <v>219</v>
      </c>
      <c r="D1079" s="5" t="s">
        <v>47</v>
      </c>
      <c r="E1079" s="5" t="s">
        <v>22</v>
      </c>
      <c r="F1079" s="6">
        <v>45291</v>
      </c>
      <c r="G1079" s="55">
        <f t="shared" si="135"/>
        <v>2023</v>
      </c>
      <c r="H1079" s="55" t="str">
        <f t="shared" si="136"/>
        <v>Diciembre</v>
      </c>
      <c r="I1079" s="90" t="str">
        <f t="shared" si="137"/>
        <v>2023-2</v>
      </c>
      <c r="J1079" s="5">
        <v>0</v>
      </c>
      <c r="K1079" s="9">
        <v>1017</v>
      </c>
      <c r="L1079" s="8" t="str">
        <f>IFERROR(K1080/J1080,"")</f>
        <v/>
      </c>
      <c r="M1079" s="15" t="str">
        <f>IFERROR(IF((K1080/J1080)&gt;K1080/J1080,1.3,K1080/J1080),"")</f>
        <v/>
      </c>
      <c r="N1079" s="5" t="s">
        <v>83</v>
      </c>
      <c r="O1079" s="5" t="s">
        <v>83</v>
      </c>
      <c r="P1079" s="16">
        <v>0</v>
      </c>
      <c r="Q1079" s="16">
        <v>0</v>
      </c>
      <c r="R1079" s="5" t="str">
        <f t="shared" si="138"/>
        <v>278-2024-06-30</v>
      </c>
    </row>
    <row r="1080" spans="1:18" hidden="1" x14ac:dyDescent="0.3">
      <c r="A1080" s="5">
        <v>278</v>
      </c>
      <c r="B1080" s="5" t="s">
        <v>221</v>
      </c>
      <c r="C1080" s="5" t="s">
        <v>219</v>
      </c>
      <c r="D1080" s="5" t="s">
        <v>47</v>
      </c>
      <c r="E1080" s="5" t="s">
        <v>22</v>
      </c>
      <c r="F1080" s="6">
        <v>45473</v>
      </c>
      <c r="G1080" s="55">
        <f t="shared" si="135"/>
        <v>2024</v>
      </c>
      <c r="H1080" s="55" t="str">
        <f t="shared" si="136"/>
        <v>Junio</v>
      </c>
      <c r="I1080" s="90" t="str">
        <f t="shared" si="137"/>
        <v>2024-1</v>
      </c>
      <c r="J1080" s="5">
        <v>0</v>
      </c>
      <c r="K1080" s="5">
        <v>1074</v>
      </c>
      <c r="L1080" s="15"/>
      <c r="M1080" s="15"/>
      <c r="N1080" s="5">
        <v>0</v>
      </c>
      <c r="O1080" s="5" t="s">
        <v>48</v>
      </c>
      <c r="P1080" s="5">
        <v>0</v>
      </c>
      <c r="Q1080" s="5">
        <v>0</v>
      </c>
      <c r="R1080" s="5" t="str">
        <f t="shared" si="138"/>
        <v>278-2024-12-31</v>
      </c>
    </row>
    <row r="1081" spans="1:18" hidden="1" x14ac:dyDescent="0.3">
      <c r="A1081" s="25">
        <v>278</v>
      </c>
      <c r="B1081" s="5" t="s">
        <v>221</v>
      </c>
      <c r="C1081" s="5" t="s">
        <v>219</v>
      </c>
      <c r="D1081" s="5" t="s">
        <v>47</v>
      </c>
      <c r="E1081" s="5" t="s">
        <v>22</v>
      </c>
      <c r="F1081" s="6">
        <v>45657</v>
      </c>
      <c r="G1081" s="55">
        <f t="shared" si="135"/>
        <v>2024</v>
      </c>
      <c r="H1081" s="55" t="str">
        <f t="shared" si="136"/>
        <v>Diciembre</v>
      </c>
      <c r="I1081" s="90" t="str">
        <f t="shared" si="137"/>
        <v>2024-2</v>
      </c>
      <c r="J1081" s="5">
        <v>0</v>
      </c>
      <c r="K1081" s="10">
        <v>1013</v>
      </c>
      <c r="L1081" s="15" t="str">
        <f>IFERROR(IF((K1082/J1082)&gt;1.3,1.3,K1082/J1082),"")</f>
        <v/>
      </c>
      <c r="M1081" s="15" t="str">
        <f t="shared" ref="M1081:M1088" si="143">IFERROR(IF((K1082/J1082)&gt;K1082/J1082,1.3,K1082/J1082),"")</f>
        <v/>
      </c>
      <c r="N1081" s="5">
        <v>0</v>
      </c>
      <c r="O1081" s="5" t="s">
        <v>48</v>
      </c>
      <c r="P1081" s="16">
        <v>0</v>
      </c>
      <c r="Q1081" s="16">
        <v>0</v>
      </c>
      <c r="R1081" s="5" t="str">
        <f t="shared" si="138"/>
        <v>279-2023-06-30</v>
      </c>
    </row>
    <row r="1082" spans="1:18" hidden="1" x14ac:dyDescent="0.3">
      <c r="A1082" s="25">
        <v>279</v>
      </c>
      <c r="B1082" s="5" t="s">
        <v>222</v>
      </c>
      <c r="C1082" s="5" t="s">
        <v>219</v>
      </c>
      <c r="D1082" s="5" t="s">
        <v>47</v>
      </c>
      <c r="E1082" s="5" t="s">
        <v>22</v>
      </c>
      <c r="F1082" s="17">
        <v>45107</v>
      </c>
      <c r="G1082" s="55">
        <f t="shared" si="135"/>
        <v>2023</v>
      </c>
      <c r="H1082" s="55" t="str">
        <f t="shared" si="136"/>
        <v>Junio</v>
      </c>
      <c r="I1082" s="90" t="str">
        <f t="shared" si="137"/>
        <v>2023-1</v>
      </c>
      <c r="J1082" s="5"/>
      <c r="K1082" s="9">
        <v>572</v>
      </c>
      <c r="L1082" s="8" t="str">
        <f t="shared" ref="L1082:L1088" si="144">IFERROR(K1083/J1083,"")</f>
        <v/>
      </c>
      <c r="M1082" s="15" t="str">
        <f t="shared" si="143"/>
        <v/>
      </c>
      <c r="N1082" s="5"/>
      <c r="O1082" s="5"/>
      <c r="P1082" s="16">
        <v>0</v>
      </c>
      <c r="Q1082" s="16">
        <v>0</v>
      </c>
      <c r="R1082" s="5" t="str">
        <f t="shared" si="138"/>
        <v>280-2023-06-30</v>
      </c>
    </row>
    <row r="1083" spans="1:18" hidden="1" x14ac:dyDescent="0.3">
      <c r="A1083" s="25">
        <v>280</v>
      </c>
      <c r="B1083" s="5" t="s">
        <v>223</v>
      </c>
      <c r="C1083" s="5" t="s">
        <v>219</v>
      </c>
      <c r="D1083" s="5" t="s">
        <v>47</v>
      </c>
      <c r="E1083" s="5" t="s">
        <v>22</v>
      </c>
      <c r="F1083" s="17">
        <v>45107</v>
      </c>
      <c r="G1083" s="55">
        <f t="shared" si="135"/>
        <v>2023</v>
      </c>
      <c r="H1083" s="55" t="str">
        <f t="shared" si="136"/>
        <v>Junio</v>
      </c>
      <c r="I1083" s="90" t="str">
        <f t="shared" si="137"/>
        <v>2023-1</v>
      </c>
      <c r="J1083" s="5"/>
      <c r="K1083" s="9">
        <v>203</v>
      </c>
      <c r="L1083" s="8" t="str">
        <f t="shared" si="144"/>
        <v/>
      </c>
      <c r="M1083" s="15" t="str">
        <f t="shared" si="143"/>
        <v/>
      </c>
      <c r="N1083" s="5"/>
      <c r="O1083" s="5"/>
      <c r="P1083" s="16">
        <v>0</v>
      </c>
      <c r="Q1083" s="16">
        <v>0</v>
      </c>
      <c r="R1083" s="5" t="str">
        <f t="shared" si="138"/>
        <v>280-2023-12-31</v>
      </c>
    </row>
    <row r="1084" spans="1:18" hidden="1" x14ac:dyDescent="0.3">
      <c r="A1084" s="37">
        <v>280</v>
      </c>
      <c r="B1084" s="5" t="s">
        <v>223</v>
      </c>
      <c r="C1084" s="5" t="s">
        <v>219</v>
      </c>
      <c r="D1084" s="5" t="s">
        <v>47</v>
      </c>
      <c r="E1084" s="5" t="s">
        <v>22</v>
      </c>
      <c r="F1084" s="6">
        <v>45291</v>
      </c>
      <c r="G1084" s="55">
        <f t="shared" si="135"/>
        <v>2023</v>
      </c>
      <c r="H1084" s="55" t="str">
        <f t="shared" si="136"/>
        <v>Diciembre</v>
      </c>
      <c r="I1084" s="90" t="str">
        <f t="shared" si="137"/>
        <v>2023-2</v>
      </c>
      <c r="J1084" s="5">
        <v>0</v>
      </c>
      <c r="K1084" s="9">
        <v>186</v>
      </c>
      <c r="L1084" s="8" t="str">
        <f t="shared" si="144"/>
        <v/>
      </c>
      <c r="M1084" s="15" t="str">
        <f t="shared" si="143"/>
        <v/>
      </c>
      <c r="N1084" s="5"/>
      <c r="O1084" s="5"/>
      <c r="P1084" s="16">
        <v>0</v>
      </c>
      <c r="Q1084" s="16">
        <v>0</v>
      </c>
      <c r="R1084" s="5" t="str">
        <f t="shared" si="138"/>
        <v>281-2023-06-30</v>
      </c>
    </row>
    <row r="1085" spans="1:18" hidden="1" x14ac:dyDescent="0.3">
      <c r="A1085" s="25">
        <v>281</v>
      </c>
      <c r="B1085" s="5" t="s">
        <v>224</v>
      </c>
      <c r="C1085" s="5" t="s">
        <v>219</v>
      </c>
      <c r="D1085" s="5" t="s">
        <v>47</v>
      </c>
      <c r="E1085" s="5" t="s">
        <v>22</v>
      </c>
      <c r="F1085" s="17">
        <v>45107</v>
      </c>
      <c r="G1085" s="55">
        <f t="shared" si="135"/>
        <v>2023</v>
      </c>
      <c r="H1085" s="55" t="str">
        <f t="shared" si="136"/>
        <v>Junio</v>
      </c>
      <c r="I1085" s="90" t="str">
        <f t="shared" si="137"/>
        <v>2023-1</v>
      </c>
      <c r="J1085" s="5"/>
      <c r="K1085" s="9">
        <v>240</v>
      </c>
      <c r="L1085" s="8" t="str">
        <f t="shared" si="144"/>
        <v/>
      </c>
      <c r="M1085" s="15" t="str">
        <f t="shared" si="143"/>
        <v/>
      </c>
      <c r="N1085" s="5"/>
      <c r="O1085" s="5"/>
      <c r="P1085" s="16">
        <v>0</v>
      </c>
      <c r="Q1085" s="16">
        <v>0</v>
      </c>
      <c r="R1085" s="5" t="str">
        <f t="shared" si="138"/>
        <v>281-2023-12-31</v>
      </c>
    </row>
    <row r="1086" spans="1:18" hidden="1" x14ac:dyDescent="0.3">
      <c r="A1086" s="37">
        <v>281</v>
      </c>
      <c r="B1086" s="5" t="s">
        <v>224</v>
      </c>
      <c r="C1086" s="5" t="s">
        <v>219</v>
      </c>
      <c r="D1086" s="5" t="s">
        <v>47</v>
      </c>
      <c r="E1086" s="5" t="s">
        <v>22</v>
      </c>
      <c r="F1086" s="6">
        <v>45291</v>
      </c>
      <c r="G1086" s="55">
        <f t="shared" si="135"/>
        <v>2023</v>
      </c>
      <c r="H1086" s="55" t="str">
        <f t="shared" si="136"/>
        <v>Diciembre</v>
      </c>
      <c r="I1086" s="90" t="str">
        <f t="shared" si="137"/>
        <v>2023-2</v>
      </c>
      <c r="J1086" s="5"/>
      <c r="K1086" s="9">
        <v>223</v>
      </c>
      <c r="L1086" s="8">
        <f t="shared" si="144"/>
        <v>1.0006250000000001</v>
      </c>
      <c r="M1086" s="15">
        <f t="shared" si="143"/>
        <v>1.0006250000000001</v>
      </c>
      <c r="N1086" s="5"/>
      <c r="O1086" s="5"/>
      <c r="P1086" s="16">
        <v>0</v>
      </c>
      <c r="Q1086" s="16">
        <v>0</v>
      </c>
      <c r="R1086" s="5" t="str">
        <f t="shared" si="138"/>
        <v>282-2023-06-30</v>
      </c>
    </row>
    <row r="1087" spans="1:18" hidden="1" x14ac:dyDescent="0.3">
      <c r="A1087" s="25">
        <v>282</v>
      </c>
      <c r="B1087" s="5" t="s">
        <v>225</v>
      </c>
      <c r="C1087" s="5" t="s">
        <v>219</v>
      </c>
      <c r="D1087" s="5" t="s">
        <v>47</v>
      </c>
      <c r="E1087" s="5" t="s">
        <v>22</v>
      </c>
      <c r="F1087" s="17">
        <v>45107</v>
      </c>
      <c r="G1087" s="55">
        <f t="shared" si="135"/>
        <v>2023</v>
      </c>
      <c r="H1087" s="55" t="str">
        <f t="shared" si="136"/>
        <v>Junio</v>
      </c>
      <c r="I1087" s="90" t="str">
        <f t="shared" si="137"/>
        <v>2023-1</v>
      </c>
      <c r="J1087" s="11">
        <v>96</v>
      </c>
      <c r="K1087" s="9">
        <v>96.06</v>
      </c>
      <c r="L1087" s="8">
        <f t="shared" si="144"/>
        <v>1.0058333333333334</v>
      </c>
      <c r="M1087" s="15">
        <f t="shared" si="143"/>
        <v>1.0058333333333334</v>
      </c>
      <c r="N1087" s="11" t="s">
        <v>23</v>
      </c>
      <c r="O1087" s="11" t="s">
        <v>23</v>
      </c>
      <c r="P1087" s="16">
        <v>0</v>
      </c>
      <c r="Q1087" s="16">
        <v>0</v>
      </c>
      <c r="R1087" s="5" t="str">
        <f t="shared" si="138"/>
        <v>282-2023-12-31</v>
      </c>
    </row>
    <row r="1088" spans="1:18" hidden="1" x14ac:dyDescent="0.3">
      <c r="A1088" s="37">
        <v>282</v>
      </c>
      <c r="B1088" s="5" t="s">
        <v>225</v>
      </c>
      <c r="C1088" s="5" t="s">
        <v>219</v>
      </c>
      <c r="D1088" s="5" t="s">
        <v>47</v>
      </c>
      <c r="E1088" s="5" t="s">
        <v>22</v>
      </c>
      <c r="F1088" s="6">
        <v>45291</v>
      </c>
      <c r="G1088" s="55">
        <f t="shared" si="135"/>
        <v>2023</v>
      </c>
      <c r="H1088" s="55" t="str">
        <f t="shared" si="136"/>
        <v>Diciembre</v>
      </c>
      <c r="I1088" s="90" t="str">
        <f t="shared" si="137"/>
        <v>2023-2</v>
      </c>
      <c r="J1088" s="11">
        <v>96</v>
      </c>
      <c r="K1088" s="9">
        <v>96.56</v>
      </c>
      <c r="L1088" s="8">
        <f t="shared" si="144"/>
        <v>1.0002061855670104</v>
      </c>
      <c r="M1088" s="15">
        <f t="shared" si="143"/>
        <v>1.0002061855670104</v>
      </c>
      <c r="N1088" s="11" t="s">
        <v>23</v>
      </c>
      <c r="O1088" s="11" t="s">
        <v>23</v>
      </c>
      <c r="P1088" s="16">
        <v>0</v>
      </c>
      <c r="Q1088" s="16">
        <v>0</v>
      </c>
      <c r="R1088" s="5" t="str">
        <f t="shared" si="138"/>
        <v>282-2024-06-30</v>
      </c>
    </row>
    <row r="1089" spans="1:18" hidden="1" x14ac:dyDescent="0.3">
      <c r="A1089" s="5">
        <v>282</v>
      </c>
      <c r="B1089" s="5" t="s">
        <v>225</v>
      </c>
      <c r="C1089" s="5" t="s">
        <v>219</v>
      </c>
      <c r="D1089" s="5" t="s">
        <v>47</v>
      </c>
      <c r="E1089" s="5" t="s">
        <v>22</v>
      </c>
      <c r="F1089" s="6">
        <v>45473</v>
      </c>
      <c r="G1089" s="55">
        <f t="shared" si="135"/>
        <v>2024</v>
      </c>
      <c r="H1089" s="55" t="str">
        <f t="shared" si="136"/>
        <v>Junio</v>
      </c>
      <c r="I1089" s="90" t="str">
        <f t="shared" si="137"/>
        <v>2024-1</v>
      </c>
      <c r="J1089" s="5">
        <v>97</v>
      </c>
      <c r="K1089" s="5">
        <v>97.02</v>
      </c>
      <c r="L1089" s="15">
        <v>1.0002061855670099</v>
      </c>
      <c r="M1089" s="15">
        <v>1.0002061855670099</v>
      </c>
      <c r="N1089" s="5" t="s">
        <v>23</v>
      </c>
      <c r="O1089" s="5" t="s">
        <v>23</v>
      </c>
      <c r="P1089" s="5">
        <v>0</v>
      </c>
      <c r="Q1089" s="5">
        <v>0</v>
      </c>
      <c r="R1089" s="5" t="str">
        <f t="shared" si="138"/>
        <v>282-2024-12-31</v>
      </c>
    </row>
    <row r="1090" spans="1:18" hidden="1" x14ac:dyDescent="0.3">
      <c r="A1090" s="25">
        <v>282</v>
      </c>
      <c r="B1090" s="5" t="s">
        <v>225</v>
      </c>
      <c r="C1090" s="5" t="s">
        <v>219</v>
      </c>
      <c r="D1090" s="5" t="s">
        <v>47</v>
      </c>
      <c r="E1090" s="5" t="s">
        <v>22</v>
      </c>
      <c r="F1090" s="6">
        <v>45657</v>
      </c>
      <c r="G1090" s="55">
        <f t="shared" si="135"/>
        <v>2024</v>
      </c>
      <c r="H1090" s="55" t="str">
        <f t="shared" si="136"/>
        <v>Diciembre</v>
      </c>
      <c r="I1090" s="90" t="str">
        <f t="shared" si="137"/>
        <v>2024-2</v>
      </c>
      <c r="J1090" s="5">
        <v>97</v>
      </c>
      <c r="K1090" s="10">
        <v>96.84</v>
      </c>
      <c r="L1090" s="15">
        <f>IFERROR(IF((K1091/J1091)&gt;1.3,1.3,K1091/J1091),"")</f>
        <v>1.0244444444444445</v>
      </c>
      <c r="M1090" s="15">
        <f>IFERROR(IF((K1091/J1091)&gt;K1091/J1091,1.3,K1091/J1091),"")</f>
        <v>1.0244444444444445</v>
      </c>
      <c r="N1090" s="5" t="s">
        <v>23</v>
      </c>
      <c r="O1090" s="5" t="s">
        <v>23</v>
      </c>
      <c r="P1090" s="16">
        <v>0</v>
      </c>
      <c r="Q1090" s="16">
        <v>0</v>
      </c>
      <c r="R1090" s="5" t="str">
        <f t="shared" si="138"/>
        <v>283-2023-06-30</v>
      </c>
    </row>
    <row r="1091" spans="1:18" hidden="1" x14ac:dyDescent="0.3">
      <c r="A1091" s="25">
        <v>283</v>
      </c>
      <c r="B1091" s="5" t="s">
        <v>226</v>
      </c>
      <c r="C1091" s="5" t="s">
        <v>219</v>
      </c>
      <c r="D1091" s="5" t="s">
        <v>47</v>
      </c>
      <c r="E1091" s="5" t="s">
        <v>22</v>
      </c>
      <c r="F1091" s="17">
        <v>45107</v>
      </c>
      <c r="G1091" s="55">
        <f t="shared" ref="G1091:G1154" si="145">YEAR(F1091)</f>
        <v>2023</v>
      </c>
      <c r="H1091" s="55" t="str">
        <f t="shared" ref="H1091:H1154" si="146">PROPER(TEXT(F1091,"mmmm"))</f>
        <v>Junio</v>
      </c>
      <c r="I1091" s="90" t="str">
        <f t="shared" ref="I1091:I1154" si="147">IF(OR(H1091="Enero",H1091="Febrero",H1091="Marzo",H1091="Abril",H1091="Mayo",H1091="Junio"),G1091&amp;"-1",IF(OR(H1091="Julio",H1091="Agosto",H1091="Septiembre",H1091="Octubre",H1091="Noviembre",H1091="Diciembre"),G1091&amp;"-2"))</f>
        <v>2023-1</v>
      </c>
      <c r="J1091" s="5">
        <v>4.5</v>
      </c>
      <c r="K1091" s="9">
        <v>4.6100000000000003</v>
      </c>
      <c r="L1091" s="8">
        <f>IFERROR(K1092/J1092,"")</f>
        <v>1.0022222222222221</v>
      </c>
      <c r="M1091" s="15">
        <f>IFERROR(IF((K1092/J1092)&gt;K1092/J1092,1.3,K1092/J1092),"")</f>
        <v>1.0022222222222221</v>
      </c>
      <c r="N1091" s="5" t="s">
        <v>23</v>
      </c>
      <c r="O1091" s="5" t="s">
        <v>23</v>
      </c>
      <c r="P1091" s="16">
        <v>2</v>
      </c>
      <c r="Q1091" s="16">
        <v>2</v>
      </c>
      <c r="R1091" s="5" t="str">
        <f t="shared" si="138"/>
        <v>283-2023-12-31</v>
      </c>
    </row>
    <row r="1092" spans="1:18" hidden="1" x14ac:dyDescent="0.3">
      <c r="A1092" s="37">
        <v>283</v>
      </c>
      <c r="B1092" s="5" t="s">
        <v>226</v>
      </c>
      <c r="C1092" s="5" t="s">
        <v>219</v>
      </c>
      <c r="D1092" s="5" t="s">
        <v>47</v>
      </c>
      <c r="E1092" s="5" t="s">
        <v>22</v>
      </c>
      <c r="F1092" s="6">
        <v>45291</v>
      </c>
      <c r="G1092" s="55">
        <f t="shared" si="145"/>
        <v>2023</v>
      </c>
      <c r="H1092" s="55" t="str">
        <f t="shared" si="146"/>
        <v>Diciembre</v>
      </c>
      <c r="I1092" s="90" t="str">
        <f t="shared" si="147"/>
        <v>2023-2</v>
      </c>
      <c r="J1092" s="5">
        <v>4.5</v>
      </c>
      <c r="K1092" s="9">
        <v>4.51</v>
      </c>
      <c r="L1092" s="8">
        <f>IFERROR(K1093/J1093,"")</f>
        <v>1.0155555555555555</v>
      </c>
      <c r="M1092" s="15">
        <f>IFERROR(IF((K1093/J1093)&gt;K1093/J1093,1.3,K1093/J1093),"")</f>
        <v>1.0155555555555555</v>
      </c>
      <c r="N1092" s="5" t="s">
        <v>23</v>
      </c>
      <c r="O1092" s="5" t="s">
        <v>23</v>
      </c>
      <c r="P1092" s="16">
        <v>0</v>
      </c>
      <c r="Q1092" s="16">
        <v>0</v>
      </c>
      <c r="R1092" s="5" t="str">
        <f t="shared" si="138"/>
        <v>283-2024-06-30</v>
      </c>
    </row>
    <row r="1093" spans="1:18" hidden="1" x14ac:dyDescent="0.3">
      <c r="A1093" s="5">
        <v>283</v>
      </c>
      <c r="B1093" s="5" t="s">
        <v>226</v>
      </c>
      <c r="C1093" s="5" t="s">
        <v>219</v>
      </c>
      <c r="D1093" s="5" t="s">
        <v>47</v>
      </c>
      <c r="E1093" s="5" t="s">
        <v>22</v>
      </c>
      <c r="F1093" s="6">
        <v>45473</v>
      </c>
      <c r="G1093" s="55">
        <f t="shared" si="145"/>
        <v>2024</v>
      </c>
      <c r="H1093" s="55" t="str">
        <f t="shared" si="146"/>
        <v>Junio</v>
      </c>
      <c r="I1093" s="90" t="str">
        <f t="shared" si="147"/>
        <v>2024-1</v>
      </c>
      <c r="J1093" s="5">
        <v>4.5</v>
      </c>
      <c r="K1093" s="5">
        <v>4.57</v>
      </c>
      <c r="L1093" s="15">
        <v>1</v>
      </c>
      <c r="M1093" s="15">
        <v>1.015555555555556</v>
      </c>
      <c r="N1093" s="5" t="s">
        <v>83</v>
      </c>
      <c r="O1093" s="5" t="s">
        <v>83</v>
      </c>
      <c r="P1093" s="5">
        <v>2</v>
      </c>
      <c r="Q1093" s="5">
        <v>2</v>
      </c>
      <c r="R1093" s="5" t="str">
        <f t="shared" ref="R1093:R1156" si="148">A1094&amp;"-"&amp;YEAR(F1094)&amp;"-"&amp;IF(LEN(MONTH(F1094))=1,"0"&amp;MONTH(F1094),MONTH(F1094))&amp;"-"&amp;DAY(F1094)</f>
        <v>283-2024-12-31</v>
      </c>
    </row>
    <row r="1094" spans="1:18" hidden="1" x14ac:dyDescent="0.3">
      <c r="A1094" s="25">
        <v>283</v>
      </c>
      <c r="B1094" s="5" t="s">
        <v>226</v>
      </c>
      <c r="C1094" s="5" t="s">
        <v>219</v>
      </c>
      <c r="D1094" s="5" t="s">
        <v>47</v>
      </c>
      <c r="E1094" s="5" t="s">
        <v>22</v>
      </c>
      <c r="F1094" s="6">
        <v>45657</v>
      </c>
      <c r="G1094" s="55">
        <f t="shared" si="145"/>
        <v>2024</v>
      </c>
      <c r="H1094" s="55" t="str">
        <f t="shared" si="146"/>
        <v>Diciembre</v>
      </c>
      <c r="I1094" s="90" t="str">
        <f t="shared" si="147"/>
        <v>2024-2</v>
      </c>
      <c r="J1094" s="5">
        <v>4.5</v>
      </c>
      <c r="K1094" s="10">
        <v>4.6399999999999997</v>
      </c>
      <c r="L1094" s="15" t="str">
        <f>IFERROR(IF((K1095/J1095)&gt;1.3,1.3,K1095/J1095),"")</f>
        <v/>
      </c>
      <c r="M1094" s="15" t="str">
        <f>IFERROR(IF((K1095/J1095)&gt;K1095/J1095,1.3,K1095/J1095),"")</f>
        <v/>
      </c>
      <c r="N1094" s="5" t="s">
        <v>83</v>
      </c>
      <c r="O1094" s="5" t="s">
        <v>83</v>
      </c>
      <c r="P1094" s="16">
        <v>2</v>
      </c>
      <c r="Q1094" s="16">
        <v>2</v>
      </c>
      <c r="R1094" s="5" t="str">
        <f t="shared" si="148"/>
        <v>284-2023-06-30</v>
      </c>
    </row>
    <row r="1095" spans="1:18" hidden="1" x14ac:dyDescent="0.3">
      <c r="A1095" s="25">
        <v>284</v>
      </c>
      <c r="B1095" s="5" t="s">
        <v>227</v>
      </c>
      <c r="C1095" s="5" t="s">
        <v>219</v>
      </c>
      <c r="D1095" s="5" t="s">
        <v>47</v>
      </c>
      <c r="E1095" s="5" t="s">
        <v>22</v>
      </c>
      <c r="F1095" s="17">
        <v>45107</v>
      </c>
      <c r="G1095" s="55">
        <f t="shared" si="145"/>
        <v>2023</v>
      </c>
      <c r="H1095" s="55" t="str">
        <f t="shared" si="146"/>
        <v>Junio</v>
      </c>
      <c r="I1095" s="90" t="str">
        <f t="shared" si="147"/>
        <v>2023-1</v>
      </c>
      <c r="J1095" s="5"/>
      <c r="K1095" s="9">
        <v>15047</v>
      </c>
      <c r="L1095" s="8" t="str">
        <f>IFERROR(K1096/J1096,"")</f>
        <v/>
      </c>
      <c r="M1095" s="15" t="str">
        <f>IFERROR(IF((K1096/J1096)&gt;K1096/J1096,1.3,K1096/J1096),"")</f>
        <v/>
      </c>
      <c r="N1095" s="5" t="s">
        <v>83</v>
      </c>
      <c r="O1095" s="5" t="s">
        <v>83</v>
      </c>
      <c r="P1095" s="16">
        <v>0</v>
      </c>
      <c r="Q1095" s="16">
        <v>0</v>
      </c>
      <c r="R1095" s="5" t="str">
        <f t="shared" si="148"/>
        <v>284-2023-12-31</v>
      </c>
    </row>
    <row r="1096" spans="1:18" hidden="1" x14ac:dyDescent="0.3">
      <c r="A1096" s="37">
        <v>284</v>
      </c>
      <c r="B1096" s="5" t="s">
        <v>227</v>
      </c>
      <c r="C1096" s="5" t="s">
        <v>219</v>
      </c>
      <c r="D1096" s="5" t="s">
        <v>47</v>
      </c>
      <c r="E1096" s="5" t="s">
        <v>22</v>
      </c>
      <c r="F1096" s="6">
        <v>45291</v>
      </c>
      <c r="G1096" s="55">
        <f t="shared" si="145"/>
        <v>2023</v>
      </c>
      <c r="H1096" s="55" t="str">
        <f t="shared" si="146"/>
        <v>Diciembre</v>
      </c>
      <c r="I1096" s="90" t="str">
        <f t="shared" si="147"/>
        <v>2023-2</v>
      </c>
      <c r="J1096" s="5"/>
      <c r="K1096" s="9">
        <v>16281</v>
      </c>
      <c r="L1096" s="8">
        <f>IFERROR(K1097/J1097,"")</f>
        <v>1</v>
      </c>
      <c r="M1096" s="15">
        <f>IFERROR(IF((K1097/J1097)&gt;K1097/J1097,1.3,K1097/J1097),"")</f>
        <v>1</v>
      </c>
      <c r="N1096" s="5" t="s">
        <v>83</v>
      </c>
      <c r="O1096" s="5" t="s">
        <v>83</v>
      </c>
      <c r="P1096" s="16">
        <v>0</v>
      </c>
      <c r="Q1096" s="16">
        <v>0</v>
      </c>
      <c r="R1096" s="5" t="str">
        <f t="shared" si="148"/>
        <v>285-2023-06-30</v>
      </c>
    </row>
    <row r="1097" spans="1:18" hidden="1" x14ac:dyDescent="0.3">
      <c r="A1097" s="25">
        <v>285</v>
      </c>
      <c r="B1097" s="5" t="s">
        <v>228</v>
      </c>
      <c r="C1097" s="5" t="s">
        <v>219</v>
      </c>
      <c r="D1097" s="5" t="s">
        <v>47</v>
      </c>
      <c r="E1097" s="5" t="s">
        <v>22</v>
      </c>
      <c r="F1097" s="17">
        <v>45107</v>
      </c>
      <c r="G1097" s="55">
        <f t="shared" si="145"/>
        <v>2023</v>
      </c>
      <c r="H1097" s="55" t="str">
        <f t="shared" si="146"/>
        <v>Junio</v>
      </c>
      <c r="I1097" s="90" t="str">
        <f t="shared" si="147"/>
        <v>2023-1</v>
      </c>
      <c r="J1097" s="5">
        <v>100</v>
      </c>
      <c r="K1097" s="9">
        <v>100</v>
      </c>
      <c r="L1097" s="8">
        <f>IFERROR(K1098/J1098,"")</f>
        <v>1</v>
      </c>
      <c r="M1097" s="15">
        <f>IFERROR(IF((K1098/J1098)&gt;K1098/J1098,1.3,K1098/J1098),"")</f>
        <v>1</v>
      </c>
      <c r="N1097" s="5" t="s">
        <v>23</v>
      </c>
      <c r="O1097" s="5" t="s">
        <v>23</v>
      </c>
      <c r="P1097" s="16">
        <v>0</v>
      </c>
      <c r="Q1097" s="16">
        <v>0</v>
      </c>
      <c r="R1097" s="5" t="str">
        <f t="shared" si="148"/>
        <v>285-2023-12-31</v>
      </c>
    </row>
    <row r="1098" spans="1:18" hidden="1" x14ac:dyDescent="0.3">
      <c r="A1098" s="37">
        <v>285</v>
      </c>
      <c r="B1098" s="5" t="s">
        <v>228</v>
      </c>
      <c r="C1098" s="5" t="s">
        <v>219</v>
      </c>
      <c r="D1098" s="5" t="s">
        <v>47</v>
      </c>
      <c r="E1098" s="5" t="s">
        <v>22</v>
      </c>
      <c r="F1098" s="6">
        <v>45291</v>
      </c>
      <c r="G1098" s="55">
        <f t="shared" si="145"/>
        <v>2023</v>
      </c>
      <c r="H1098" s="55" t="str">
        <f t="shared" si="146"/>
        <v>Diciembre</v>
      </c>
      <c r="I1098" s="90" t="str">
        <f t="shared" si="147"/>
        <v>2023-2</v>
      </c>
      <c r="J1098" s="5">
        <v>100</v>
      </c>
      <c r="K1098" s="9">
        <v>100</v>
      </c>
      <c r="L1098" s="8">
        <f>IFERROR(K1099/J1099,"")</f>
        <v>1</v>
      </c>
      <c r="M1098" s="15">
        <f>IFERROR(IF((K1099/J1099)&gt;K1099/J1099,1.3,K1099/J1099),"")</f>
        <v>1</v>
      </c>
      <c r="N1098" s="5" t="s">
        <v>23</v>
      </c>
      <c r="O1098" s="5" t="s">
        <v>23</v>
      </c>
      <c r="P1098" s="16">
        <v>0</v>
      </c>
      <c r="Q1098" s="16">
        <v>0</v>
      </c>
      <c r="R1098" s="5" t="str">
        <f t="shared" si="148"/>
        <v>285-2024-06-30</v>
      </c>
    </row>
    <row r="1099" spans="1:18" hidden="1" x14ac:dyDescent="0.3">
      <c r="A1099" s="5">
        <v>285</v>
      </c>
      <c r="B1099" s="5" t="s">
        <v>228</v>
      </c>
      <c r="C1099" s="5" t="s">
        <v>219</v>
      </c>
      <c r="D1099" s="5" t="s">
        <v>47</v>
      </c>
      <c r="E1099" s="5" t="s">
        <v>22</v>
      </c>
      <c r="F1099" s="6">
        <v>45473</v>
      </c>
      <c r="G1099" s="55">
        <f t="shared" si="145"/>
        <v>2024</v>
      </c>
      <c r="H1099" s="55" t="str">
        <f t="shared" si="146"/>
        <v>Junio</v>
      </c>
      <c r="I1099" s="90" t="str">
        <f t="shared" si="147"/>
        <v>2024-1</v>
      </c>
      <c r="J1099" s="5">
        <v>100</v>
      </c>
      <c r="K1099" s="5">
        <v>100</v>
      </c>
      <c r="L1099" s="15">
        <v>1</v>
      </c>
      <c r="M1099" s="15">
        <v>1</v>
      </c>
      <c r="N1099" s="5" t="s">
        <v>23</v>
      </c>
      <c r="O1099" s="5" t="s">
        <v>23</v>
      </c>
      <c r="P1099" s="5">
        <v>0</v>
      </c>
      <c r="Q1099" s="5">
        <v>0</v>
      </c>
      <c r="R1099" s="5" t="str">
        <f t="shared" si="148"/>
        <v>285-2024-12-31</v>
      </c>
    </row>
    <row r="1100" spans="1:18" hidden="1" x14ac:dyDescent="0.3">
      <c r="A1100" s="25">
        <v>285</v>
      </c>
      <c r="B1100" s="5" t="s">
        <v>228</v>
      </c>
      <c r="C1100" s="5" t="s">
        <v>219</v>
      </c>
      <c r="D1100" s="5" t="s">
        <v>47</v>
      </c>
      <c r="E1100" s="5" t="s">
        <v>22</v>
      </c>
      <c r="F1100" s="6">
        <v>45657</v>
      </c>
      <c r="G1100" s="55">
        <f t="shared" si="145"/>
        <v>2024</v>
      </c>
      <c r="H1100" s="55" t="str">
        <f t="shared" si="146"/>
        <v>Diciembre</v>
      </c>
      <c r="I1100" s="90" t="str">
        <f t="shared" si="147"/>
        <v>2024-2</v>
      </c>
      <c r="J1100" s="5">
        <v>100</v>
      </c>
      <c r="K1100" s="10">
        <v>100</v>
      </c>
      <c r="L1100" s="15" t="str">
        <f>IFERROR(IF((K1101/J1101)&gt;1.3,1.3,K1101/J1101),"")</f>
        <v/>
      </c>
      <c r="M1100" s="15" t="str">
        <f>IFERROR(IF((K1101/J1101)&gt;K1101/J1101,1.3,K1101/J1101),"")</f>
        <v/>
      </c>
      <c r="N1100" s="5" t="s">
        <v>23</v>
      </c>
      <c r="O1100" s="5" t="s">
        <v>23</v>
      </c>
      <c r="P1100" s="16">
        <v>0</v>
      </c>
      <c r="Q1100" s="16">
        <v>0</v>
      </c>
      <c r="R1100" s="5" t="str">
        <f t="shared" si="148"/>
        <v>286-2023-06-30</v>
      </c>
    </row>
    <row r="1101" spans="1:18" hidden="1" x14ac:dyDescent="0.3">
      <c r="A1101" s="25">
        <v>286</v>
      </c>
      <c r="B1101" s="5" t="s">
        <v>229</v>
      </c>
      <c r="C1101" s="5" t="s">
        <v>219</v>
      </c>
      <c r="D1101" s="5" t="s">
        <v>47</v>
      </c>
      <c r="E1101" s="5" t="s">
        <v>22</v>
      </c>
      <c r="F1101" s="17">
        <v>45107</v>
      </c>
      <c r="G1101" s="55">
        <f t="shared" si="145"/>
        <v>2023</v>
      </c>
      <c r="H1101" s="55" t="str">
        <f t="shared" si="146"/>
        <v>Junio</v>
      </c>
      <c r="I1101" s="90" t="str">
        <f t="shared" si="147"/>
        <v>2023-1</v>
      </c>
      <c r="J1101" s="5"/>
      <c r="K1101" s="9">
        <v>1015</v>
      </c>
      <c r="L1101" s="8" t="str">
        <f>IFERROR(K1102/J1102,"")</f>
        <v/>
      </c>
      <c r="M1101" s="15" t="str">
        <f>IFERROR(IF((K1102/J1102)&gt;K1102/J1102,1.3,K1102/J1102),"")</f>
        <v/>
      </c>
      <c r="N1101" s="5" t="s">
        <v>23</v>
      </c>
      <c r="O1101" s="5" t="s">
        <v>23</v>
      </c>
      <c r="P1101" s="16">
        <v>0</v>
      </c>
      <c r="Q1101" s="16">
        <v>0</v>
      </c>
      <c r="R1101" s="5" t="str">
        <f t="shared" si="148"/>
        <v>286-2023-12-31</v>
      </c>
    </row>
    <row r="1102" spans="1:18" hidden="1" x14ac:dyDescent="0.3">
      <c r="A1102" s="37">
        <v>286</v>
      </c>
      <c r="B1102" s="5" t="s">
        <v>229</v>
      </c>
      <c r="C1102" s="5" t="s">
        <v>219</v>
      </c>
      <c r="D1102" s="5" t="s">
        <v>47</v>
      </c>
      <c r="E1102" s="5" t="s">
        <v>22</v>
      </c>
      <c r="F1102" s="6">
        <v>45291</v>
      </c>
      <c r="G1102" s="55">
        <f t="shared" si="145"/>
        <v>2023</v>
      </c>
      <c r="H1102" s="55" t="str">
        <f t="shared" si="146"/>
        <v>Diciembre</v>
      </c>
      <c r="I1102" s="90" t="str">
        <f t="shared" si="147"/>
        <v>2023-2</v>
      </c>
      <c r="J1102" s="5"/>
      <c r="K1102" s="9">
        <v>1017</v>
      </c>
      <c r="L1102" s="8" t="str">
        <f>IFERROR(K1103/J1103,"")</f>
        <v/>
      </c>
      <c r="M1102" s="15" t="str">
        <f>IFERROR(IF((K1103/J1103)&gt;K1103/J1103,1.3,K1103/J1103),"")</f>
        <v/>
      </c>
      <c r="N1102" s="5" t="s">
        <v>23</v>
      </c>
      <c r="O1102" s="5" t="s">
        <v>23</v>
      </c>
      <c r="P1102" s="16">
        <v>0</v>
      </c>
      <c r="Q1102" s="16">
        <v>0</v>
      </c>
      <c r="R1102" s="5" t="str">
        <f t="shared" si="148"/>
        <v>286-2024-06-30</v>
      </c>
    </row>
    <row r="1103" spans="1:18" hidden="1" x14ac:dyDescent="0.3">
      <c r="A1103" s="5">
        <v>286</v>
      </c>
      <c r="B1103" s="5" t="s">
        <v>229</v>
      </c>
      <c r="C1103" s="5" t="s">
        <v>219</v>
      </c>
      <c r="D1103" s="5" t="s">
        <v>47</v>
      </c>
      <c r="E1103" s="5" t="s">
        <v>22</v>
      </c>
      <c r="F1103" s="6">
        <v>45473</v>
      </c>
      <c r="G1103" s="55">
        <f t="shared" si="145"/>
        <v>2024</v>
      </c>
      <c r="H1103" s="55" t="str">
        <f t="shared" si="146"/>
        <v>Junio</v>
      </c>
      <c r="I1103" s="90" t="str">
        <f t="shared" si="147"/>
        <v>2024-1</v>
      </c>
      <c r="J1103" s="5">
        <v>0</v>
      </c>
      <c r="K1103" s="5">
        <v>1074</v>
      </c>
      <c r="L1103" s="15"/>
      <c r="M1103" s="15"/>
      <c r="N1103" s="5">
        <v>0</v>
      </c>
      <c r="O1103" s="5" t="s">
        <v>48</v>
      </c>
      <c r="P1103" s="5">
        <v>0</v>
      </c>
      <c r="Q1103" s="5">
        <v>0</v>
      </c>
      <c r="R1103" s="5" t="str">
        <f t="shared" si="148"/>
        <v>286-2024-12-31</v>
      </c>
    </row>
    <row r="1104" spans="1:18" hidden="1" x14ac:dyDescent="0.3">
      <c r="A1104" s="25">
        <v>286</v>
      </c>
      <c r="B1104" s="5" t="s">
        <v>229</v>
      </c>
      <c r="C1104" s="5" t="s">
        <v>219</v>
      </c>
      <c r="D1104" s="5" t="s">
        <v>47</v>
      </c>
      <c r="E1104" s="5" t="s">
        <v>22</v>
      </c>
      <c r="F1104" s="6">
        <v>45657</v>
      </c>
      <c r="G1104" s="55">
        <f t="shared" si="145"/>
        <v>2024</v>
      </c>
      <c r="H1104" s="55" t="str">
        <f t="shared" si="146"/>
        <v>Diciembre</v>
      </c>
      <c r="I1104" s="90" t="str">
        <f t="shared" si="147"/>
        <v>2024-2</v>
      </c>
      <c r="J1104" s="5">
        <v>0</v>
      </c>
      <c r="K1104" s="10">
        <v>1013</v>
      </c>
      <c r="L1104" s="15">
        <f>IFERROR(IF((K1105/J1105)&gt;1.3,1.3,K1105/J1105),"")</f>
        <v>1.125</v>
      </c>
      <c r="M1104" s="15">
        <f>IFERROR(IF((K1105/J1105)&gt;K1105/J1105,1.3,K1105/J1105),"")</f>
        <v>1.125</v>
      </c>
      <c r="N1104" s="5">
        <v>0</v>
      </c>
      <c r="O1104" s="5" t="s">
        <v>48</v>
      </c>
      <c r="P1104" s="16">
        <v>0</v>
      </c>
      <c r="Q1104" s="16">
        <v>0</v>
      </c>
      <c r="R1104" s="5" t="str">
        <f t="shared" si="148"/>
        <v>288-2023-06-30</v>
      </c>
    </row>
    <row r="1105" spans="1:18" hidden="1" x14ac:dyDescent="0.3">
      <c r="A1105" s="25">
        <v>288</v>
      </c>
      <c r="B1105" s="5" t="s">
        <v>230</v>
      </c>
      <c r="C1105" s="5" t="s">
        <v>219</v>
      </c>
      <c r="D1105" s="5" t="s">
        <v>47</v>
      </c>
      <c r="E1105" s="5" t="s">
        <v>22</v>
      </c>
      <c r="F1105" s="17">
        <v>45107</v>
      </c>
      <c r="G1105" s="55">
        <f t="shared" si="145"/>
        <v>2023</v>
      </c>
      <c r="H1105" s="55" t="str">
        <f t="shared" si="146"/>
        <v>Junio</v>
      </c>
      <c r="I1105" s="90" t="str">
        <f t="shared" si="147"/>
        <v>2023-1</v>
      </c>
      <c r="J1105" s="5">
        <v>16</v>
      </c>
      <c r="K1105" s="9">
        <v>18</v>
      </c>
      <c r="L1105" s="8">
        <f>IFERROR(K1106/J1106,"")</f>
        <v>1.125</v>
      </c>
      <c r="M1105" s="15">
        <f>IFERROR(IF((K1106/J1106)&gt;K1106/J1106,1.3,K1106/J1106),"")</f>
        <v>1.125</v>
      </c>
      <c r="N1105" s="5">
        <v>0</v>
      </c>
      <c r="O1105" s="5" t="s">
        <v>48</v>
      </c>
      <c r="P1105" s="16">
        <v>0</v>
      </c>
      <c r="Q1105" s="16">
        <v>0</v>
      </c>
      <c r="R1105" s="5" t="str">
        <f t="shared" si="148"/>
        <v>288-2023-12-31</v>
      </c>
    </row>
    <row r="1106" spans="1:18" hidden="1" x14ac:dyDescent="0.3">
      <c r="A1106" s="37">
        <v>288</v>
      </c>
      <c r="B1106" s="5" t="s">
        <v>230</v>
      </c>
      <c r="C1106" s="5" t="s">
        <v>219</v>
      </c>
      <c r="D1106" s="5" t="s">
        <v>47</v>
      </c>
      <c r="E1106" s="5" t="s">
        <v>22</v>
      </c>
      <c r="F1106" s="6">
        <v>45291</v>
      </c>
      <c r="G1106" s="55">
        <f t="shared" si="145"/>
        <v>2023</v>
      </c>
      <c r="H1106" s="55" t="str">
        <f t="shared" si="146"/>
        <v>Diciembre</v>
      </c>
      <c r="I1106" s="90" t="str">
        <f t="shared" si="147"/>
        <v>2023-2</v>
      </c>
      <c r="J1106" s="5">
        <v>16</v>
      </c>
      <c r="K1106" s="9">
        <v>18</v>
      </c>
      <c r="L1106" s="8">
        <f>IFERROR(K1107/J1107,"")</f>
        <v>2.0391764705882354</v>
      </c>
      <c r="M1106" s="15">
        <f>IFERROR(IF((K1107/J1107)&gt;K1107/J1107,1.3,K1107/J1107),"")</f>
        <v>2.0391764705882354</v>
      </c>
      <c r="N1106" s="5">
        <v>0</v>
      </c>
      <c r="O1106" s="5" t="s">
        <v>48</v>
      </c>
      <c r="P1106" s="16">
        <v>0</v>
      </c>
      <c r="Q1106" s="16">
        <v>0</v>
      </c>
      <c r="R1106" s="5" t="str">
        <f t="shared" si="148"/>
        <v>288-2024-06-30</v>
      </c>
    </row>
    <row r="1107" spans="1:18" hidden="1" x14ac:dyDescent="0.3">
      <c r="A1107" s="5">
        <v>288</v>
      </c>
      <c r="B1107" s="5" t="s">
        <v>230</v>
      </c>
      <c r="C1107" s="5" t="s">
        <v>219</v>
      </c>
      <c r="D1107" s="5" t="s">
        <v>47</v>
      </c>
      <c r="E1107" s="5" t="s">
        <v>22</v>
      </c>
      <c r="F1107" s="6">
        <v>45473</v>
      </c>
      <c r="G1107" s="55">
        <f t="shared" si="145"/>
        <v>2024</v>
      </c>
      <c r="H1107" s="55" t="str">
        <f t="shared" si="146"/>
        <v>Junio</v>
      </c>
      <c r="I1107" s="90" t="str">
        <f t="shared" si="147"/>
        <v>2024-1</v>
      </c>
      <c r="J1107" s="5">
        <v>85</v>
      </c>
      <c r="K1107" s="5">
        <v>173.33</v>
      </c>
      <c r="L1107" s="15">
        <v>1.3</v>
      </c>
      <c r="M1107" s="15">
        <v>2.0391764705882349</v>
      </c>
      <c r="N1107" s="5" t="s">
        <v>48</v>
      </c>
      <c r="O1107" s="5" t="s">
        <v>48</v>
      </c>
      <c r="P1107" s="5">
        <v>0</v>
      </c>
      <c r="Q1107" s="5">
        <v>0</v>
      </c>
      <c r="R1107" s="5" t="str">
        <f t="shared" si="148"/>
        <v>289-2023-06-30</v>
      </c>
    </row>
    <row r="1108" spans="1:18" hidden="1" x14ac:dyDescent="0.3">
      <c r="A1108" s="25">
        <v>289</v>
      </c>
      <c r="B1108" s="5" t="s">
        <v>231</v>
      </c>
      <c r="C1108" s="5" t="s">
        <v>93</v>
      </c>
      <c r="D1108" s="5" t="s">
        <v>52</v>
      </c>
      <c r="E1108" s="5" t="s">
        <v>22</v>
      </c>
      <c r="F1108" s="6">
        <v>45107</v>
      </c>
      <c r="G1108" s="55">
        <f t="shared" si="145"/>
        <v>2023</v>
      </c>
      <c r="H1108" s="55" t="str">
        <f t="shared" si="146"/>
        <v>Junio</v>
      </c>
      <c r="I1108" s="90" t="str">
        <f t="shared" si="147"/>
        <v>2023-1</v>
      </c>
      <c r="J1108" s="5">
        <v>95</v>
      </c>
      <c r="K1108" s="9">
        <v>85.714285714286007</v>
      </c>
      <c r="L1108" s="8">
        <f>IFERROR(K1109/J1109,"")</f>
        <v>0.92105263157894735</v>
      </c>
      <c r="M1108" s="15">
        <f>IFERROR(IF((K1109/J1109)&gt;K1109/J1109,1.3,K1109/J1109),"")</f>
        <v>0.92105263157894735</v>
      </c>
      <c r="N1108" s="5" t="s">
        <v>23</v>
      </c>
      <c r="O1108" s="5" t="s">
        <v>23</v>
      </c>
      <c r="P1108" s="16">
        <v>1</v>
      </c>
      <c r="Q1108" s="16">
        <v>1</v>
      </c>
      <c r="R1108" s="5" t="str">
        <f t="shared" si="148"/>
        <v>289-2023-09-30</v>
      </c>
    </row>
    <row r="1109" spans="1:18" hidden="1" x14ac:dyDescent="0.3">
      <c r="A1109" s="41">
        <v>289</v>
      </c>
      <c r="B1109" s="5" t="s">
        <v>231</v>
      </c>
      <c r="C1109" s="5" t="s">
        <v>93</v>
      </c>
      <c r="D1109" s="5" t="s">
        <v>52</v>
      </c>
      <c r="E1109" s="5" t="s">
        <v>22</v>
      </c>
      <c r="F1109" s="6">
        <v>45199</v>
      </c>
      <c r="G1109" s="55">
        <f t="shared" si="145"/>
        <v>2023</v>
      </c>
      <c r="H1109" s="55" t="str">
        <f t="shared" si="146"/>
        <v>Septiembre</v>
      </c>
      <c r="I1109" s="90" t="str">
        <f t="shared" si="147"/>
        <v>2023-2</v>
      </c>
      <c r="J1109" s="5">
        <v>95</v>
      </c>
      <c r="K1109" s="9">
        <v>87.5</v>
      </c>
      <c r="L1109" s="8">
        <f>IFERROR(K1110/J1110,"")</f>
        <v>1.0526315789473684</v>
      </c>
      <c r="M1109" s="15">
        <f>IFERROR(IF((K1110/J1110)&gt;K1110/J1110,1.3,K1110/J1110),"")</f>
        <v>1.0526315789473684</v>
      </c>
      <c r="N1109" s="5" t="s">
        <v>23</v>
      </c>
      <c r="O1109" s="5" t="s">
        <v>23</v>
      </c>
      <c r="P1109" s="16">
        <v>1</v>
      </c>
      <c r="Q1109" s="16">
        <v>1</v>
      </c>
      <c r="R1109" s="5" t="str">
        <f t="shared" si="148"/>
        <v>289-2024-06-30</v>
      </c>
    </row>
    <row r="1110" spans="1:18" hidden="1" x14ac:dyDescent="0.3">
      <c r="A1110" s="5">
        <v>289</v>
      </c>
      <c r="B1110" s="5" t="s">
        <v>231</v>
      </c>
      <c r="C1110" s="5" t="s">
        <v>93</v>
      </c>
      <c r="D1110" s="5" t="s">
        <v>52</v>
      </c>
      <c r="E1110" s="5" t="s">
        <v>22</v>
      </c>
      <c r="F1110" s="6">
        <v>45473</v>
      </c>
      <c r="G1110" s="55">
        <f t="shared" si="145"/>
        <v>2024</v>
      </c>
      <c r="H1110" s="55" t="str">
        <f t="shared" si="146"/>
        <v>Junio</v>
      </c>
      <c r="I1110" s="90" t="str">
        <f t="shared" si="147"/>
        <v>2024-1</v>
      </c>
      <c r="J1110" s="5">
        <v>95</v>
      </c>
      <c r="K1110" s="5">
        <v>100</v>
      </c>
      <c r="L1110" s="15">
        <v>1.0526315789473679</v>
      </c>
      <c r="M1110" s="15">
        <v>1.0526315789473679</v>
      </c>
      <c r="N1110" s="5" t="s">
        <v>23</v>
      </c>
      <c r="O1110" s="5" t="s">
        <v>23</v>
      </c>
      <c r="P1110" s="5">
        <v>0</v>
      </c>
      <c r="Q1110" s="5">
        <v>0</v>
      </c>
      <c r="R1110" s="5" t="str">
        <f t="shared" si="148"/>
        <v>289-2024-09-30</v>
      </c>
    </row>
    <row r="1111" spans="1:18" hidden="1" x14ac:dyDescent="0.3">
      <c r="A1111" s="25">
        <v>289</v>
      </c>
      <c r="B1111" s="5" t="s">
        <v>231</v>
      </c>
      <c r="C1111" s="5" t="s">
        <v>93</v>
      </c>
      <c r="D1111" s="5" t="s">
        <v>52</v>
      </c>
      <c r="E1111" s="5" t="s">
        <v>22</v>
      </c>
      <c r="F1111" s="6">
        <v>45565</v>
      </c>
      <c r="G1111" s="55">
        <f t="shared" si="145"/>
        <v>2024</v>
      </c>
      <c r="H1111" s="55" t="str">
        <f t="shared" si="146"/>
        <v>Septiembre</v>
      </c>
      <c r="I1111" s="90" t="str">
        <f t="shared" si="147"/>
        <v>2024-2</v>
      </c>
      <c r="J1111" s="5">
        <v>95</v>
      </c>
      <c r="K1111" s="10">
        <v>80</v>
      </c>
      <c r="L1111" s="15">
        <f>IFERROR(IF((K1112/J1112)&gt;1.3,1.3,K1112/J1112),"")</f>
        <v>1.0526315789473684</v>
      </c>
      <c r="M1111" s="15">
        <f t="shared" ref="M1111:M1118" si="149">IFERROR(IF((K1112/J1112)&gt;K1112/J1112,1.3,K1112/J1112),"")</f>
        <v>1.0526315789473684</v>
      </c>
      <c r="N1111" s="5" t="s">
        <v>23</v>
      </c>
      <c r="O1111" s="5" t="s">
        <v>23</v>
      </c>
      <c r="P1111" s="16">
        <v>0</v>
      </c>
      <c r="Q1111" s="16">
        <v>0</v>
      </c>
      <c r="R1111" s="5" t="str">
        <f t="shared" si="148"/>
        <v>289-2024-12-31</v>
      </c>
    </row>
    <row r="1112" spans="1:18" hidden="1" x14ac:dyDescent="0.3">
      <c r="A1112" s="25">
        <v>289</v>
      </c>
      <c r="B1112" s="5" t="s">
        <v>231</v>
      </c>
      <c r="C1112" s="5" t="s">
        <v>93</v>
      </c>
      <c r="D1112" s="5" t="s">
        <v>52</v>
      </c>
      <c r="E1112" s="5" t="s">
        <v>22</v>
      </c>
      <c r="F1112" s="6">
        <v>45657</v>
      </c>
      <c r="G1112" s="55">
        <f t="shared" si="145"/>
        <v>2024</v>
      </c>
      <c r="H1112" s="55" t="str">
        <f t="shared" si="146"/>
        <v>Diciembre</v>
      </c>
      <c r="I1112" s="90" t="str">
        <f t="shared" si="147"/>
        <v>2024-2</v>
      </c>
      <c r="J1112" s="5">
        <v>95</v>
      </c>
      <c r="K1112" s="10">
        <v>100</v>
      </c>
      <c r="L1112" s="15">
        <f>IFERROR(IF((K1113/J1113)&gt;1.3,1.3,K1113/J1113),"")</f>
        <v>1.1111111111111112</v>
      </c>
      <c r="M1112" s="15">
        <f t="shared" si="149"/>
        <v>1.1111111111111112</v>
      </c>
      <c r="N1112" s="5" t="s">
        <v>23</v>
      </c>
      <c r="O1112" s="5" t="s">
        <v>23</v>
      </c>
      <c r="P1112" s="16">
        <v>0</v>
      </c>
      <c r="Q1112" s="16">
        <v>0</v>
      </c>
      <c r="R1112" s="5" t="str">
        <f t="shared" si="148"/>
        <v>290-2023-06-30</v>
      </c>
    </row>
    <row r="1113" spans="1:18" hidden="1" x14ac:dyDescent="0.3">
      <c r="A1113" s="25">
        <v>290</v>
      </c>
      <c r="B1113" s="5" t="s">
        <v>232</v>
      </c>
      <c r="C1113" s="5" t="s">
        <v>27</v>
      </c>
      <c r="D1113" s="5" t="s">
        <v>61</v>
      </c>
      <c r="E1113" s="5" t="s">
        <v>22</v>
      </c>
      <c r="F1113" s="6">
        <v>45107</v>
      </c>
      <c r="G1113" s="55">
        <f t="shared" si="145"/>
        <v>2023</v>
      </c>
      <c r="H1113" s="55" t="str">
        <f t="shared" si="146"/>
        <v>Junio</v>
      </c>
      <c r="I1113" s="90" t="str">
        <f t="shared" si="147"/>
        <v>2023-1</v>
      </c>
      <c r="J1113" s="5">
        <v>90</v>
      </c>
      <c r="K1113" s="9">
        <v>100</v>
      </c>
      <c r="L1113" s="8">
        <f>IFERROR(K1114/J1114,"")</f>
        <v>0.90911111111111098</v>
      </c>
      <c r="M1113" s="15">
        <f t="shared" si="149"/>
        <v>0.90911111111111098</v>
      </c>
      <c r="N1113" s="5" t="s">
        <v>23</v>
      </c>
      <c r="O1113" s="5" t="s">
        <v>23</v>
      </c>
      <c r="P1113" s="16">
        <v>0</v>
      </c>
      <c r="Q1113" s="16">
        <v>0</v>
      </c>
      <c r="R1113" s="5" t="str">
        <f t="shared" si="148"/>
        <v>290-2023-08-30</v>
      </c>
    </row>
    <row r="1114" spans="1:18" hidden="1" x14ac:dyDescent="0.3">
      <c r="A1114" s="25">
        <v>290</v>
      </c>
      <c r="B1114" s="5" t="s">
        <v>232</v>
      </c>
      <c r="C1114" s="5" t="s">
        <v>27</v>
      </c>
      <c r="D1114" s="5" t="s">
        <v>61</v>
      </c>
      <c r="E1114" s="5" t="s">
        <v>22</v>
      </c>
      <c r="F1114" s="6">
        <v>45168</v>
      </c>
      <c r="G1114" s="55">
        <f t="shared" si="145"/>
        <v>2023</v>
      </c>
      <c r="H1114" s="55" t="str">
        <f t="shared" si="146"/>
        <v>Agosto</v>
      </c>
      <c r="I1114" s="90" t="str">
        <f t="shared" si="147"/>
        <v>2023-2</v>
      </c>
      <c r="J1114" s="5">
        <v>90</v>
      </c>
      <c r="K1114" s="9">
        <v>81.819999999999993</v>
      </c>
      <c r="L1114" s="8">
        <f>IFERROR(K1115/J1115,"")</f>
        <v>1.0101111111111112</v>
      </c>
      <c r="M1114" s="15">
        <f t="shared" si="149"/>
        <v>1.0101111111111112</v>
      </c>
      <c r="N1114" s="5" t="s">
        <v>23</v>
      </c>
      <c r="O1114" s="5" t="s">
        <v>23</v>
      </c>
      <c r="P1114" s="16">
        <v>0</v>
      </c>
      <c r="Q1114" s="16">
        <v>0</v>
      </c>
      <c r="R1114" s="5" t="str">
        <f t="shared" si="148"/>
        <v>290-2023-10-31</v>
      </c>
    </row>
    <row r="1115" spans="1:18" hidden="1" x14ac:dyDescent="0.3">
      <c r="A1115" s="37">
        <v>290</v>
      </c>
      <c r="B1115" s="5" t="s">
        <v>232</v>
      </c>
      <c r="C1115" s="5" t="s">
        <v>27</v>
      </c>
      <c r="D1115" s="5" t="s">
        <v>61</v>
      </c>
      <c r="E1115" s="5" t="s">
        <v>22</v>
      </c>
      <c r="F1115" s="6">
        <v>45230</v>
      </c>
      <c r="G1115" s="55">
        <f t="shared" si="145"/>
        <v>2023</v>
      </c>
      <c r="H1115" s="55" t="str">
        <f t="shared" si="146"/>
        <v>Octubre</v>
      </c>
      <c r="I1115" s="90" t="str">
        <f t="shared" si="147"/>
        <v>2023-2</v>
      </c>
      <c r="J1115" s="5">
        <v>90</v>
      </c>
      <c r="K1115" s="9">
        <v>90.91</v>
      </c>
      <c r="L1115" s="8">
        <f>IFERROR(K1116/J1116,"")</f>
        <v>0.88888888888888884</v>
      </c>
      <c r="M1115" s="15">
        <f t="shared" si="149"/>
        <v>0.88888888888888884</v>
      </c>
      <c r="N1115" s="5" t="s">
        <v>23</v>
      </c>
      <c r="O1115" s="5" t="s">
        <v>23</v>
      </c>
      <c r="P1115" s="16">
        <v>0</v>
      </c>
      <c r="Q1115" s="16">
        <v>0</v>
      </c>
      <c r="R1115" s="5" t="str">
        <f t="shared" si="148"/>
        <v>290-2023-12-31</v>
      </c>
    </row>
    <row r="1116" spans="1:18" hidden="1" x14ac:dyDescent="0.3">
      <c r="A1116" s="25">
        <v>290</v>
      </c>
      <c r="B1116" s="5" t="s">
        <v>232</v>
      </c>
      <c r="C1116" s="5" t="s">
        <v>27</v>
      </c>
      <c r="D1116" s="5" t="s">
        <v>61</v>
      </c>
      <c r="E1116" s="5" t="s">
        <v>22</v>
      </c>
      <c r="F1116" s="6">
        <v>45291</v>
      </c>
      <c r="G1116" s="55">
        <f t="shared" si="145"/>
        <v>2023</v>
      </c>
      <c r="H1116" s="55" t="str">
        <f t="shared" si="146"/>
        <v>Diciembre</v>
      </c>
      <c r="I1116" s="90" t="str">
        <f t="shared" si="147"/>
        <v>2023-2</v>
      </c>
      <c r="J1116" s="5">
        <v>90</v>
      </c>
      <c r="K1116" s="9">
        <v>80</v>
      </c>
      <c r="L1116" s="8">
        <f>IFERROR(K1117/J1117,"")</f>
        <v>1.0185185185185222</v>
      </c>
      <c r="M1116" s="15">
        <f t="shared" si="149"/>
        <v>1.0185185185185222</v>
      </c>
      <c r="N1116" s="5" t="s">
        <v>23</v>
      </c>
      <c r="O1116" s="5" t="s">
        <v>23</v>
      </c>
      <c r="P1116" s="16">
        <v>0</v>
      </c>
      <c r="Q1116" s="16">
        <v>0</v>
      </c>
      <c r="R1116" s="5" t="str">
        <f t="shared" si="148"/>
        <v>290-2024-02-29</v>
      </c>
    </row>
    <row r="1117" spans="1:18" hidden="1" x14ac:dyDescent="0.3">
      <c r="A1117" s="25">
        <v>290</v>
      </c>
      <c r="B1117" s="5" t="s">
        <v>232</v>
      </c>
      <c r="C1117" s="5" t="s">
        <v>27</v>
      </c>
      <c r="D1117" s="5" t="s">
        <v>61</v>
      </c>
      <c r="E1117" s="5" t="s">
        <v>22</v>
      </c>
      <c r="F1117" s="6">
        <v>45351</v>
      </c>
      <c r="G1117" s="55">
        <f t="shared" si="145"/>
        <v>2024</v>
      </c>
      <c r="H1117" s="55" t="str">
        <f t="shared" si="146"/>
        <v>Febrero</v>
      </c>
      <c r="I1117" s="90" t="str">
        <f t="shared" si="147"/>
        <v>2024-1</v>
      </c>
      <c r="J1117" s="5">
        <v>90</v>
      </c>
      <c r="K1117" s="10">
        <v>91.666666666666998</v>
      </c>
      <c r="L1117" s="15">
        <f>IFERROR(IF((K1118/J1118)&gt;1.3,1.3,K1118/J1118),"")</f>
        <v>1.1111111111111112</v>
      </c>
      <c r="M1117" s="15">
        <f t="shared" si="149"/>
        <v>1.1111111111111112</v>
      </c>
      <c r="N1117" s="5"/>
      <c r="O1117" s="5"/>
      <c r="P1117" s="16">
        <v>0</v>
      </c>
      <c r="Q1117" s="16">
        <v>0</v>
      </c>
      <c r="R1117" s="5" t="str">
        <f t="shared" si="148"/>
        <v>290-2024-04-30</v>
      </c>
    </row>
    <row r="1118" spans="1:18" hidden="1" x14ac:dyDescent="0.3">
      <c r="A1118" s="25">
        <v>290</v>
      </c>
      <c r="B1118" s="5" t="s">
        <v>232</v>
      </c>
      <c r="C1118" s="5" t="s">
        <v>27</v>
      </c>
      <c r="D1118" s="5" t="s">
        <v>61</v>
      </c>
      <c r="E1118" s="5" t="s">
        <v>22</v>
      </c>
      <c r="F1118" s="6">
        <v>45412</v>
      </c>
      <c r="G1118" s="55">
        <f t="shared" si="145"/>
        <v>2024</v>
      </c>
      <c r="H1118" s="55" t="str">
        <f t="shared" si="146"/>
        <v>Abril</v>
      </c>
      <c r="I1118" s="90" t="str">
        <f t="shared" si="147"/>
        <v>2024-1</v>
      </c>
      <c r="J1118" s="5">
        <v>90</v>
      </c>
      <c r="K1118" s="10">
        <v>100</v>
      </c>
      <c r="L1118" s="15">
        <f>IFERROR(IF((K1119/J1119)&gt;1.3,1.3,K1119/J1119),"")</f>
        <v>1.1111111111111112</v>
      </c>
      <c r="M1118" s="15">
        <f t="shared" si="149"/>
        <v>1.1111111111111112</v>
      </c>
      <c r="N1118" s="5"/>
      <c r="O1118" s="5"/>
      <c r="P1118" s="16">
        <v>0</v>
      </c>
      <c r="Q1118" s="16">
        <v>0</v>
      </c>
      <c r="R1118" s="5" t="str">
        <f t="shared" si="148"/>
        <v>290-2024-06-30</v>
      </c>
    </row>
    <row r="1119" spans="1:18" hidden="1" x14ac:dyDescent="0.3">
      <c r="A1119" s="5">
        <v>290</v>
      </c>
      <c r="B1119" s="5" t="s">
        <v>232</v>
      </c>
      <c r="C1119" s="5" t="s">
        <v>27</v>
      </c>
      <c r="D1119" s="5" t="s">
        <v>61</v>
      </c>
      <c r="E1119" s="5" t="s">
        <v>22</v>
      </c>
      <c r="F1119" s="6">
        <v>45473</v>
      </c>
      <c r="G1119" s="55">
        <f t="shared" si="145"/>
        <v>2024</v>
      </c>
      <c r="H1119" s="55" t="str">
        <f t="shared" si="146"/>
        <v>Junio</v>
      </c>
      <c r="I1119" s="90" t="str">
        <f t="shared" si="147"/>
        <v>2024-1</v>
      </c>
      <c r="J1119" s="5">
        <v>90</v>
      </c>
      <c r="K1119" s="5">
        <v>100</v>
      </c>
      <c r="L1119" s="15">
        <v>1</v>
      </c>
      <c r="M1119" s="15">
        <v>1.1111111111111109</v>
      </c>
      <c r="N1119" s="5"/>
      <c r="O1119" s="5"/>
      <c r="P1119" s="5">
        <v>0</v>
      </c>
      <c r="Q1119" s="5">
        <v>0</v>
      </c>
      <c r="R1119" s="5" t="str">
        <f t="shared" si="148"/>
        <v>290-2024-08-31</v>
      </c>
    </row>
    <row r="1120" spans="1:18" hidden="1" x14ac:dyDescent="0.3">
      <c r="A1120" s="25">
        <v>290</v>
      </c>
      <c r="B1120" s="5" t="s">
        <v>232</v>
      </c>
      <c r="C1120" s="5" t="s">
        <v>27</v>
      </c>
      <c r="D1120" s="5" t="s">
        <v>61</v>
      </c>
      <c r="E1120" s="5" t="s">
        <v>22</v>
      </c>
      <c r="F1120" s="6">
        <v>45535</v>
      </c>
      <c r="G1120" s="55">
        <f t="shared" si="145"/>
        <v>2024</v>
      </c>
      <c r="H1120" s="55" t="str">
        <f t="shared" si="146"/>
        <v>Agosto</v>
      </c>
      <c r="I1120" s="90" t="str">
        <f t="shared" si="147"/>
        <v>2024-2</v>
      </c>
      <c r="J1120" s="5">
        <v>90</v>
      </c>
      <c r="K1120" s="10">
        <v>100</v>
      </c>
      <c r="L1120" s="15">
        <f>IFERROR(IF((K1121/J1121)&gt;1.3,1.3,K1121/J1121),"")</f>
        <v>1.1111111111111112</v>
      </c>
      <c r="M1120" s="15">
        <f>IFERROR(IF((K1121/J1121)&gt;K1121/J1121,1.3,K1121/J1121),"")</f>
        <v>1.1111111111111112</v>
      </c>
      <c r="N1120" s="5"/>
      <c r="O1120" s="5"/>
      <c r="P1120" s="16">
        <v>0</v>
      </c>
      <c r="Q1120" s="16">
        <v>0</v>
      </c>
      <c r="R1120" s="5" t="str">
        <f t="shared" si="148"/>
        <v>290-2024-10-31</v>
      </c>
    </row>
    <row r="1121" spans="1:18" hidden="1" x14ac:dyDescent="0.3">
      <c r="A1121" s="25">
        <v>290</v>
      </c>
      <c r="B1121" s="5" t="s">
        <v>232</v>
      </c>
      <c r="C1121" s="5" t="s">
        <v>27</v>
      </c>
      <c r="D1121" s="5" t="s">
        <v>61</v>
      </c>
      <c r="E1121" s="5" t="s">
        <v>22</v>
      </c>
      <c r="F1121" s="6">
        <v>45596</v>
      </c>
      <c r="G1121" s="55">
        <f t="shared" si="145"/>
        <v>2024</v>
      </c>
      <c r="H1121" s="55" t="str">
        <f t="shared" si="146"/>
        <v>Octubre</v>
      </c>
      <c r="I1121" s="90" t="str">
        <f t="shared" si="147"/>
        <v>2024-2</v>
      </c>
      <c r="J1121" s="5">
        <v>90</v>
      </c>
      <c r="K1121" s="10">
        <v>100</v>
      </c>
      <c r="L1121" s="15">
        <f>IFERROR(IF((K1122/J1122)&gt;1.3,1.3,K1122/J1122),"")</f>
        <v>1.1111111111111112</v>
      </c>
      <c r="M1121" s="15">
        <f>IFERROR(IF((K1122/J1122)&gt;K1122/J1122,1.3,K1122/J1122),"")</f>
        <v>1.1111111111111112</v>
      </c>
      <c r="N1121" s="5"/>
      <c r="O1121" s="5"/>
      <c r="P1121" s="16">
        <v>0</v>
      </c>
      <c r="Q1121" s="16">
        <v>0</v>
      </c>
      <c r="R1121" s="5" t="str">
        <f t="shared" si="148"/>
        <v>290-2024-12-31</v>
      </c>
    </row>
    <row r="1122" spans="1:18" hidden="1" x14ac:dyDescent="0.3">
      <c r="A1122" s="25">
        <v>290</v>
      </c>
      <c r="B1122" s="5" t="s">
        <v>232</v>
      </c>
      <c r="C1122" s="5" t="s">
        <v>27</v>
      </c>
      <c r="D1122" s="5" t="s">
        <v>61</v>
      </c>
      <c r="E1122" s="5" t="s">
        <v>22</v>
      </c>
      <c r="F1122" s="6">
        <v>45657</v>
      </c>
      <c r="G1122" s="55">
        <f t="shared" si="145"/>
        <v>2024</v>
      </c>
      <c r="H1122" s="55" t="str">
        <f t="shared" si="146"/>
        <v>Diciembre</v>
      </c>
      <c r="I1122" s="90" t="str">
        <f t="shared" si="147"/>
        <v>2024-2</v>
      </c>
      <c r="J1122" s="5">
        <v>90</v>
      </c>
      <c r="K1122" s="10">
        <v>100</v>
      </c>
      <c r="L1122" s="15">
        <f>IFERROR(IF((K1123/J1123)&gt;1.3,1.3,K1123/J1123),"")</f>
        <v>1</v>
      </c>
      <c r="M1122" s="15">
        <f>IFERROR(IF((K1123/J1123)&gt;K1123/J1123,1.3,K1123/J1123),"")</f>
        <v>1</v>
      </c>
      <c r="N1122" s="5"/>
      <c r="O1122" s="5"/>
      <c r="P1122" s="16">
        <v>0</v>
      </c>
      <c r="Q1122" s="16">
        <v>0</v>
      </c>
      <c r="R1122" s="5" t="str">
        <f t="shared" si="148"/>
        <v>291-2023-06-30</v>
      </c>
    </row>
    <row r="1123" spans="1:18" hidden="1" x14ac:dyDescent="0.3">
      <c r="A1123" s="25">
        <v>291</v>
      </c>
      <c r="B1123" s="5" t="s">
        <v>233</v>
      </c>
      <c r="C1123" s="5" t="s">
        <v>234</v>
      </c>
      <c r="D1123" s="5" t="s">
        <v>47</v>
      </c>
      <c r="E1123" s="5" t="s">
        <v>22</v>
      </c>
      <c r="F1123" s="17">
        <v>45107</v>
      </c>
      <c r="G1123" s="55">
        <f t="shared" si="145"/>
        <v>2023</v>
      </c>
      <c r="H1123" s="55" t="str">
        <f t="shared" si="146"/>
        <v>Junio</v>
      </c>
      <c r="I1123" s="90" t="str">
        <f t="shared" si="147"/>
        <v>2023-1</v>
      </c>
      <c r="J1123" s="5">
        <v>100</v>
      </c>
      <c r="K1123" s="9">
        <v>100</v>
      </c>
      <c r="L1123" s="8">
        <f>IF(IFERROR(K1124/J1124,"")&gt;130%,130%,K1124/J1124)</f>
        <v>1</v>
      </c>
      <c r="M1123" s="15">
        <f>IFERROR(IF((K1124/J1124)&gt;K1124/J1124,1.3,K1124/J1124),"")</f>
        <v>1</v>
      </c>
      <c r="N1123" s="5" t="s">
        <v>23</v>
      </c>
      <c r="O1123" s="5" t="s">
        <v>23</v>
      </c>
      <c r="P1123" s="16">
        <v>0</v>
      </c>
      <c r="Q1123" s="16">
        <v>0</v>
      </c>
      <c r="R1123" s="5" t="str">
        <f t="shared" si="148"/>
        <v>291-2023-12-31</v>
      </c>
    </row>
    <row r="1124" spans="1:18" hidden="1" x14ac:dyDescent="0.3">
      <c r="A1124" s="37">
        <v>291</v>
      </c>
      <c r="B1124" s="5" t="s">
        <v>233</v>
      </c>
      <c r="C1124" s="5" t="s">
        <v>234</v>
      </c>
      <c r="D1124" s="5" t="s">
        <v>47</v>
      </c>
      <c r="E1124" s="5" t="s">
        <v>22</v>
      </c>
      <c r="F1124" s="6">
        <v>45291</v>
      </c>
      <c r="G1124" s="55">
        <f t="shared" si="145"/>
        <v>2023</v>
      </c>
      <c r="H1124" s="55" t="str">
        <f t="shared" si="146"/>
        <v>Diciembre</v>
      </c>
      <c r="I1124" s="90" t="str">
        <f t="shared" si="147"/>
        <v>2023-2</v>
      </c>
      <c r="J1124" s="5">
        <v>100</v>
      </c>
      <c r="K1124" s="9">
        <v>100</v>
      </c>
      <c r="L1124" s="8">
        <f>IFERROR(K1125/J1125,"")</f>
        <v>1</v>
      </c>
      <c r="M1124" s="15">
        <f>IFERROR(IF((K1125/J1125)&gt;K1125/J1125,1.3,K1125/J1125),"")</f>
        <v>1</v>
      </c>
      <c r="N1124" s="5" t="s">
        <v>23</v>
      </c>
      <c r="O1124" s="5" t="s">
        <v>23</v>
      </c>
      <c r="P1124" s="16">
        <v>0</v>
      </c>
      <c r="Q1124" s="16">
        <v>0</v>
      </c>
      <c r="R1124" s="5" t="str">
        <f t="shared" si="148"/>
        <v>291-2024-06-30</v>
      </c>
    </row>
    <row r="1125" spans="1:18" hidden="1" x14ac:dyDescent="0.3">
      <c r="A1125" s="5">
        <v>291</v>
      </c>
      <c r="B1125" s="5" t="s">
        <v>233</v>
      </c>
      <c r="C1125" s="5" t="s">
        <v>234</v>
      </c>
      <c r="D1125" s="5" t="s">
        <v>47</v>
      </c>
      <c r="E1125" s="5" t="s">
        <v>22</v>
      </c>
      <c r="F1125" s="6">
        <v>45473</v>
      </c>
      <c r="G1125" s="55">
        <f t="shared" si="145"/>
        <v>2024</v>
      </c>
      <c r="H1125" s="55" t="str">
        <f t="shared" si="146"/>
        <v>Junio</v>
      </c>
      <c r="I1125" s="90" t="str">
        <f t="shared" si="147"/>
        <v>2024-1</v>
      </c>
      <c r="J1125" s="5">
        <v>100</v>
      </c>
      <c r="K1125" s="5">
        <v>100</v>
      </c>
      <c r="L1125" s="15">
        <v>1</v>
      </c>
      <c r="M1125" s="15">
        <v>1</v>
      </c>
      <c r="N1125" s="5" t="s">
        <v>23</v>
      </c>
      <c r="O1125" s="5" t="s">
        <v>23</v>
      </c>
      <c r="P1125" s="5">
        <v>0</v>
      </c>
      <c r="Q1125" s="5">
        <v>0</v>
      </c>
      <c r="R1125" s="5" t="str">
        <f t="shared" si="148"/>
        <v>291-2024-12-31</v>
      </c>
    </row>
    <row r="1126" spans="1:18" hidden="1" x14ac:dyDescent="0.3">
      <c r="A1126" s="25">
        <v>291</v>
      </c>
      <c r="B1126" s="5" t="s">
        <v>233</v>
      </c>
      <c r="C1126" s="5" t="s">
        <v>234</v>
      </c>
      <c r="D1126" s="5" t="s">
        <v>47</v>
      </c>
      <c r="E1126" s="5" t="s">
        <v>22</v>
      </c>
      <c r="F1126" s="6">
        <v>45657</v>
      </c>
      <c r="G1126" s="55">
        <f t="shared" si="145"/>
        <v>2024</v>
      </c>
      <c r="H1126" s="55" t="str">
        <f t="shared" si="146"/>
        <v>Diciembre</v>
      </c>
      <c r="I1126" s="90" t="str">
        <f t="shared" si="147"/>
        <v>2024-2</v>
      </c>
      <c r="J1126" s="5">
        <v>100</v>
      </c>
      <c r="K1126" s="10">
        <v>100</v>
      </c>
      <c r="L1126" s="15">
        <f>IFERROR(IF((K1127/J1127)&gt;1.3,1.3,K1127/J1127),"")</f>
        <v>1.3</v>
      </c>
      <c r="M1126" s="15">
        <f t="shared" ref="M1126:M1132" si="150">IFERROR(IF((K1127/J1127)&gt;K1127/J1127,1.3,K1127/J1127),"")</f>
        <v>3.6633663366336666</v>
      </c>
      <c r="N1126" s="5" t="s">
        <v>23</v>
      </c>
      <c r="O1126" s="5" t="s">
        <v>23</v>
      </c>
      <c r="P1126" s="16">
        <v>0</v>
      </c>
      <c r="Q1126" s="16">
        <v>0</v>
      </c>
      <c r="R1126" s="5" t="str">
        <f t="shared" si="148"/>
        <v>292-2023-06-30</v>
      </c>
    </row>
    <row r="1127" spans="1:18" hidden="1" x14ac:dyDescent="0.3">
      <c r="A1127" s="25">
        <v>292</v>
      </c>
      <c r="B1127" s="5" t="s">
        <v>235</v>
      </c>
      <c r="C1127" s="5" t="s">
        <v>234</v>
      </c>
      <c r="D1127" s="5" t="s">
        <v>47</v>
      </c>
      <c r="E1127" s="5" t="s">
        <v>22</v>
      </c>
      <c r="F1127" s="17">
        <v>45107</v>
      </c>
      <c r="G1127" s="55">
        <f t="shared" si="145"/>
        <v>2023</v>
      </c>
      <c r="H1127" s="55" t="str">
        <f t="shared" si="146"/>
        <v>Junio</v>
      </c>
      <c r="I1127" s="90" t="str">
        <f t="shared" si="147"/>
        <v>2023-1</v>
      </c>
      <c r="J1127" s="5">
        <v>3</v>
      </c>
      <c r="K1127" s="9">
        <v>10.990099009901</v>
      </c>
      <c r="L1127" s="8">
        <f>IF(IFERROR(K1128/J1128,"")&gt;130%,130%,K1128/J1128)</f>
        <v>1.3</v>
      </c>
      <c r="M1127" s="15">
        <f t="shared" si="150"/>
        <v>9.2200000000000006</v>
      </c>
      <c r="N1127" s="5" t="s">
        <v>23</v>
      </c>
      <c r="O1127" s="5" t="s">
        <v>23</v>
      </c>
      <c r="P1127" s="16">
        <v>0</v>
      </c>
      <c r="Q1127" s="16">
        <v>0</v>
      </c>
      <c r="R1127" s="5" t="str">
        <f t="shared" si="148"/>
        <v>292-2023-12-31</v>
      </c>
    </row>
    <row r="1128" spans="1:18" hidden="1" x14ac:dyDescent="0.3">
      <c r="A1128" s="37">
        <v>292</v>
      </c>
      <c r="B1128" s="5" t="s">
        <v>235</v>
      </c>
      <c r="C1128" s="5" t="s">
        <v>234</v>
      </c>
      <c r="D1128" s="5" t="s">
        <v>47</v>
      </c>
      <c r="E1128" s="5" t="s">
        <v>22</v>
      </c>
      <c r="F1128" s="6">
        <v>45291</v>
      </c>
      <c r="G1128" s="55">
        <f t="shared" si="145"/>
        <v>2023</v>
      </c>
      <c r="H1128" s="55" t="str">
        <f t="shared" si="146"/>
        <v>Diciembre</v>
      </c>
      <c r="I1128" s="90" t="str">
        <f t="shared" si="147"/>
        <v>2023-2</v>
      </c>
      <c r="J1128" s="5">
        <v>3</v>
      </c>
      <c r="K1128" s="9">
        <v>27.66</v>
      </c>
      <c r="L1128" s="8">
        <f>IF(IFERROR(K1129/J1129,"")&gt;130%,130%,K1129/J1129)</f>
        <v>1.3</v>
      </c>
      <c r="M1128" s="15">
        <f t="shared" si="150"/>
        <v>7.7713016930335668</v>
      </c>
      <c r="N1128" s="5" t="s">
        <v>23</v>
      </c>
      <c r="O1128" s="5" t="s">
        <v>23</v>
      </c>
      <c r="P1128" s="16">
        <v>0</v>
      </c>
      <c r="Q1128" s="16">
        <v>0</v>
      </c>
      <c r="R1128" s="5" t="str">
        <f t="shared" si="148"/>
        <v>292-2024-06-30</v>
      </c>
    </row>
    <row r="1129" spans="1:18" hidden="1" x14ac:dyDescent="0.3">
      <c r="A1129" s="5">
        <v>292</v>
      </c>
      <c r="B1129" s="5" t="s">
        <v>235</v>
      </c>
      <c r="C1129" s="5" t="s">
        <v>234</v>
      </c>
      <c r="D1129" s="5" t="s">
        <v>47</v>
      </c>
      <c r="E1129" s="5" t="s">
        <v>22</v>
      </c>
      <c r="F1129" s="6">
        <v>45473</v>
      </c>
      <c r="G1129" s="55">
        <f t="shared" si="145"/>
        <v>2024</v>
      </c>
      <c r="H1129" s="55" t="str">
        <f t="shared" si="146"/>
        <v>Junio</v>
      </c>
      <c r="I1129" s="90" t="str">
        <f t="shared" si="147"/>
        <v>2024-1</v>
      </c>
      <c r="J1129" s="5">
        <v>3</v>
      </c>
      <c r="K1129" s="5">
        <v>23.313905079100699</v>
      </c>
      <c r="L1129" s="15">
        <v>1.3</v>
      </c>
      <c r="M1129" s="15">
        <f t="shared" si="150"/>
        <v>4.7546207775653002</v>
      </c>
      <c r="N1129" s="5" t="s">
        <v>23</v>
      </c>
      <c r="O1129" s="5" t="s">
        <v>23</v>
      </c>
      <c r="P1129" s="5">
        <v>0</v>
      </c>
      <c r="Q1129" s="5">
        <v>0</v>
      </c>
      <c r="R1129" s="5" t="str">
        <f t="shared" si="148"/>
        <v>292-2024-12-31</v>
      </c>
    </row>
    <row r="1130" spans="1:18" hidden="1" x14ac:dyDescent="0.3">
      <c r="A1130" s="25">
        <v>292</v>
      </c>
      <c r="B1130" s="5" t="s">
        <v>235</v>
      </c>
      <c r="C1130" s="5" t="s">
        <v>234</v>
      </c>
      <c r="D1130" s="5" t="s">
        <v>47</v>
      </c>
      <c r="E1130" s="5" t="s">
        <v>22</v>
      </c>
      <c r="F1130" s="6">
        <v>45657</v>
      </c>
      <c r="G1130" s="55">
        <f t="shared" si="145"/>
        <v>2024</v>
      </c>
      <c r="H1130" s="55" t="str">
        <f t="shared" si="146"/>
        <v>Diciembre</v>
      </c>
      <c r="I1130" s="90" t="str">
        <f t="shared" si="147"/>
        <v>2024-2</v>
      </c>
      <c r="J1130" s="5">
        <v>3</v>
      </c>
      <c r="K1130" s="10">
        <v>14.263862332695901</v>
      </c>
      <c r="L1130" s="15">
        <f>IFERROR(IF((K1131/J1131)&gt;1.3,1.3,K1131/J1131),"")</f>
        <v>1</v>
      </c>
      <c r="M1130" s="15">
        <f t="shared" si="150"/>
        <v>1</v>
      </c>
      <c r="N1130" s="5" t="s">
        <v>23</v>
      </c>
      <c r="O1130" s="5" t="s">
        <v>23</v>
      </c>
      <c r="P1130" s="16">
        <v>0</v>
      </c>
      <c r="Q1130" s="16">
        <v>0</v>
      </c>
      <c r="R1130" s="5" t="str">
        <f t="shared" si="148"/>
        <v>293-2023-06-30</v>
      </c>
    </row>
    <row r="1131" spans="1:18" hidden="1" x14ac:dyDescent="0.3">
      <c r="A1131" s="25">
        <v>293</v>
      </c>
      <c r="B1131" s="5" t="s">
        <v>236</v>
      </c>
      <c r="C1131" s="5" t="s">
        <v>234</v>
      </c>
      <c r="D1131" s="5" t="s">
        <v>47</v>
      </c>
      <c r="E1131" s="5" t="s">
        <v>22</v>
      </c>
      <c r="F1131" s="17">
        <v>45107</v>
      </c>
      <c r="G1131" s="55">
        <f t="shared" si="145"/>
        <v>2023</v>
      </c>
      <c r="H1131" s="55" t="str">
        <f t="shared" si="146"/>
        <v>Junio</v>
      </c>
      <c r="I1131" s="90" t="str">
        <f t="shared" si="147"/>
        <v>2023-1</v>
      </c>
      <c r="J1131" s="5">
        <v>100</v>
      </c>
      <c r="K1131" s="9">
        <v>100</v>
      </c>
      <c r="L1131" s="8">
        <f>IF(IFERROR(K1132/J1132,"")&gt;130%,130%,K1132/J1132)</f>
        <v>1</v>
      </c>
      <c r="M1131" s="15">
        <f t="shared" si="150"/>
        <v>1</v>
      </c>
      <c r="N1131" s="5" t="s">
        <v>23</v>
      </c>
      <c r="O1131" s="5" t="s">
        <v>23</v>
      </c>
      <c r="P1131" s="16">
        <v>0</v>
      </c>
      <c r="Q1131" s="16">
        <v>0</v>
      </c>
      <c r="R1131" s="5" t="str">
        <f t="shared" si="148"/>
        <v>293-2023-12-31</v>
      </c>
    </row>
    <row r="1132" spans="1:18" hidden="1" x14ac:dyDescent="0.3">
      <c r="A1132" s="37">
        <v>293</v>
      </c>
      <c r="B1132" s="5" t="s">
        <v>236</v>
      </c>
      <c r="C1132" s="5" t="s">
        <v>234</v>
      </c>
      <c r="D1132" s="5" t="s">
        <v>47</v>
      </c>
      <c r="E1132" s="5" t="s">
        <v>22</v>
      </c>
      <c r="F1132" s="6">
        <v>45291</v>
      </c>
      <c r="G1132" s="55">
        <f t="shared" si="145"/>
        <v>2023</v>
      </c>
      <c r="H1132" s="55" t="str">
        <f t="shared" si="146"/>
        <v>Diciembre</v>
      </c>
      <c r="I1132" s="90" t="str">
        <f t="shared" si="147"/>
        <v>2023-2</v>
      </c>
      <c r="J1132" s="5">
        <v>100</v>
      </c>
      <c r="K1132" s="9">
        <v>100</v>
      </c>
      <c r="L1132" s="8">
        <f>IFERROR(K1133/J1133,"")</f>
        <v>1</v>
      </c>
      <c r="M1132" s="15">
        <f t="shared" si="150"/>
        <v>1</v>
      </c>
      <c r="N1132" s="5" t="s">
        <v>23</v>
      </c>
      <c r="O1132" s="5" t="s">
        <v>23</v>
      </c>
      <c r="P1132" s="16">
        <v>0</v>
      </c>
      <c r="Q1132" s="16">
        <v>0</v>
      </c>
      <c r="R1132" s="5" t="str">
        <f t="shared" si="148"/>
        <v>293-2024-06-30</v>
      </c>
    </row>
    <row r="1133" spans="1:18" hidden="1" x14ac:dyDescent="0.3">
      <c r="A1133" s="5">
        <v>293</v>
      </c>
      <c r="B1133" s="5" t="s">
        <v>236</v>
      </c>
      <c r="C1133" s="5" t="s">
        <v>234</v>
      </c>
      <c r="D1133" s="5" t="s">
        <v>47</v>
      </c>
      <c r="E1133" s="5" t="s">
        <v>22</v>
      </c>
      <c r="F1133" s="6">
        <v>45473</v>
      </c>
      <c r="G1133" s="55">
        <f t="shared" si="145"/>
        <v>2024</v>
      </c>
      <c r="H1133" s="55" t="str">
        <f t="shared" si="146"/>
        <v>Junio</v>
      </c>
      <c r="I1133" s="90" t="str">
        <f t="shared" si="147"/>
        <v>2024-1</v>
      </c>
      <c r="J1133" s="5">
        <v>100</v>
      </c>
      <c r="K1133" s="5">
        <v>100</v>
      </c>
      <c r="L1133" s="15">
        <v>1</v>
      </c>
      <c r="M1133" s="15">
        <v>1</v>
      </c>
      <c r="N1133" s="5" t="s">
        <v>23</v>
      </c>
      <c r="O1133" s="5" t="s">
        <v>23</v>
      </c>
      <c r="P1133" s="5">
        <v>0</v>
      </c>
      <c r="Q1133" s="5">
        <v>0</v>
      </c>
      <c r="R1133" s="5" t="str">
        <f t="shared" si="148"/>
        <v>293-2024-12-31</v>
      </c>
    </row>
    <row r="1134" spans="1:18" hidden="1" x14ac:dyDescent="0.3">
      <c r="A1134" s="25">
        <v>293</v>
      </c>
      <c r="B1134" s="5" t="s">
        <v>236</v>
      </c>
      <c r="C1134" s="5" t="s">
        <v>234</v>
      </c>
      <c r="D1134" s="5" t="s">
        <v>47</v>
      </c>
      <c r="E1134" s="5" t="s">
        <v>22</v>
      </c>
      <c r="F1134" s="6">
        <v>45657</v>
      </c>
      <c r="G1134" s="55">
        <f t="shared" si="145"/>
        <v>2024</v>
      </c>
      <c r="H1134" s="55" t="str">
        <f t="shared" si="146"/>
        <v>Diciembre</v>
      </c>
      <c r="I1134" s="90" t="str">
        <f t="shared" si="147"/>
        <v>2024-2</v>
      </c>
      <c r="J1134" s="5">
        <v>100</v>
      </c>
      <c r="K1134" s="10">
        <v>100</v>
      </c>
      <c r="L1134" s="15">
        <f>IFERROR(IF((K1135/J1135)&gt;1.3,1.3,K1135/J1135),"")</f>
        <v>1.3</v>
      </c>
      <c r="M1134" s="15">
        <f>IFERROR(IF((K1135/J1135)&gt;K1135/J1135,1.3,K1135/J1135),"")</f>
        <v>10.052910052910066</v>
      </c>
      <c r="N1134" s="5" t="s">
        <v>23</v>
      </c>
      <c r="O1134" s="5" t="s">
        <v>23</v>
      </c>
      <c r="P1134" s="16">
        <v>0</v>
      </c>
      <c r="Q1134" s="16">
        <v>0</v>
      </c>
      <c r="R1134" s="5" t="str">
        <f t="shared" si="148"/>
        <v>294-2023-06-30</v>
      </c>
    </row>
    <row r="1135" spans="1:18" hidden="1" x14ac:dyDescent="0.3">
      <c r="A1135" s="25">
        <v>294</v>
      </c>
      <c r="B1135" s="5" t="s">
        <v>237</v>
      </c>
      <c r="C1135" s="5" t="s">
        <v>234</v>
      </c>
      <c r="D1135" s="5" t="s">
        <v>47</v>
      </c>
      <c r="E1135" s="5" t="s">
        <v>22</v>
      </c>
      <c r="F1135" s="17">
        <v>45107</v>
      </c>
      <c r="G1135" s="55">
        <f t="shared" si="145"/>
        <v>2023</v>
      </c>
      <c r="H1135" s="55" t="str">
        <f t="shared" si="146"/>
        <v>Junio</v>
      </c>
      <c r="I1135" s="90" t="str">
        <f t="shared" si="147"/>
        <v>2023-1</v>
      </c>
      <c r="J1135" s="5">
        <v>3</v>
      </c>
      <c r="K1135" s="9">
        <v>30.158730158730201</v>
      </c>
      <c r="L1135" s="8">
        <f>IF(IFERROR(K1136/J1136,"")&gt;130%,130%,K1136/J1136)</f>
        <v>1.3</v>
      </c>
      <c r="M1135" s="15">
        <f>IFERROR(IF((K1136/J1136)&gt;K1136/J1136,1.3,K1136/J1136),"")</f>
        <v>13.996666666666668</v>
      </c>
      <c r="N1135" s="5" t="s">
        <v>23</v>
      </c>
      <c r="O1135" s="5" t="s">
        <v>23</v>
      </c>
      <c r="P1135" s="16">
        <v>0</v>
      </c>
      <c r="Q1135" s="16">
        <v>0</v>
      </c>
      <c r="R1135" s="5" t="str">
        <f t="shared" si="148"/>
        <v>294-2023-12-31</v>
      </c>
    </row>
    <row r="1136" spans="1:18" hidden="1" x14ac:dyDescent="0.3">
      <c r="A1136" s="37">
        <v>294</v>
      </c>
      <c r="B1136" s="5" t="s">
        <v>237</v>
      </c>
      <c r="C1136" s="5" t="s">
        <v>234</v>
      </c>
      <c r="D1136" s="5" t="s">
        <v>47</v>
      </c>
      <c r="E1136" s="5" t="s">
        <v>22</v>
      </c>
      <c r="F1136" s="6">
        <v>45291</v>
      </c>
      <c r="G1136" s="55">
        <f t="shared" si="145"/>
        <v>2023</v>
      </c>
      <c r="H1136" s="55" t="str">
        <f t="shared" si="146"/>
        <v>Diciembre</v>
      </c>
      <c r="I1136" s="90" t="str">
        <f t="shared" si="147"/>
        <v>2023-2</v>
      </c>
      <c r="J1136" s="5">
        <v>3</v>
      </c>
      <c r="K1136" s="9">
        <v>41.99</v>
      </c>
      <c r="L1136" s="8">
        <f>IF(IFERROR(K1137/J1137,"")&gt;130%,130%,K1137/J1137)</f>
        <v>1.3</v>
      </c>
      <c r="M1136" s="15">
        <f>IFERROR(IF((K1137/J1137)&gt;K1137/J1137,1.3,K1137/J1137),"")</f>
        <v>8.758898173939933</v>
      </c>
      <c r="N1136" s="5" t="s">
        <v>23</v>
      </c>
      <c r="O1136" s="5" t="s">
        <v>23</v>
      </c>
      <c r="P1136" s="16">
        <v>0</v>
      </c>
      <c r="Q1136" s="16">
        <v>0</v>
      </c>
      <c r="R1136" s="5" t="str">
        <f t="shared" si="148"/>
        <v>294-2024-06-30</v>
      </c>
    </row>
    <row r="1137" spans="1:18" hidden="1" x14ac:dyDescent="0.3">
      <c r="A1137" s="5">
        <v>294</v>
      </c>
      <c r="B1137" s="5" t="s">
        <v>237</v>
      </c>
      <c r="C1137" s="5" t="s">
        <v>234</v>
      </c>
      <c r="D1137" s="5" t="s">
        <v>47</v>
      </c>
      <c r="E1137" s="5" t="s">
        <v>22</v>
      </c>
      <c r="F1137" s="6">
        <v>45473</v>
      </c>
      <c r="G1137" s="55">
        <f t="shared" si="145"/>
        <v>2024</v>
      </c>
      <c r="H1137" s="55" t="str">
        <f t="shared" si="146"/>
        <v>Junio</v>
      </c>
      <c r="I1137" s="90" t="str">
        <f t="shared" si="147"/>
        <v>2024-1</v>
      </c>
      <c r="J1137" s="5">
        <v>3</v>
      </c>
      <c r="K1137" s="5">
        <v>26.276694521819799</v>
      </c>
      <c r="L1137" s="15">
        <v>1.3</v>
      </c>
      <c r="M1137" s="15">
        <v>8.758898173939933</v>
      </c>
      <c r="N1137" s="5" t="s">
        <v>23</v>
      </c>
      <c r="O1137" s="5" t="s">
        <v>23</v>
      </c>
      <c r="P1137" s="5">
        <v>0</v>
      </c>
      <c r="Q1137" s="5">
        <v>0</v>
      </c>
      <c r="R1137" s="5" t="str">
        <f t="shared" si="148"/>
        <v>294-2024-12-31</v>
      </c>
    </row>
    <row r="1138" spans="1:18" hidden="1" x14ac:dyDescent="0.3">
      <c r="A1138" s="25">
        <v>294</v>
      </c>
      <c r="B1138" s="5" t="s">
        <v>238</v>
      </c>
      <c r="C1138" s="5" t="s">
        <v>234</v>
      </c>
      <c r="D1138" s="5" t="s">
        <v>47</v>
      </c>
      <c r="E1138" s="5" t="s">
        <v>22</v>
      </c>
      <c r="F1138" s="6">
        <v>45657</v>
      </c>
      <c r="G1138" s="55">
        <f t="shared" si="145"/>
        <v>2024</v>
      </c>
      <c r="H1138" s="55" t="str">
        <f t="shared" si="146"/>
        <v>Diciembre</v>
      </c>
      <c r="I1138" s="90" t="str">
        <f t="shared" si="147"/>
        <v>2024-2</v>
      </c>
      <c r="J1138" s="5">
        <v>3</v>
      </c>
      <c r="K1138" s="10">
        <v>5.5</v>
      </c>
      <c r="L1138" s="15">
        <f>IFERROR(IF((K1139/J1139)&gt;1.3,1.3,K1139/J1139),"")</f>
        <v>0.45454545454545453</v>
      </c>
      <c r="M1138" s="15">
        <f>IFERROR(IF((K1139/J1139)&gt;K1139/J1139,1.3,K1139/J1139),"")</f>
        <v>0.45454545454545453</v>
      </c>
      <c r="N1138" s="5" t="s">
        <v>23</v>
      </c>
      <c r="O1138" s="5" t="s">
        <v>23</v>
      </c>
      <c r="P1138" s="16">
        <v>0</v>
      </c>
      <c r="Q1138" s="16">
        <v>0</v>
      </c>
      <c r="R1138" s="5" t="str">
        <f t="shared" si="148"/>
        <v>295-2023-06-30</v>
      </c>
    </row>
    <row r="1139" spans="1:18" hidden="1" x14ac:dyDescent="0.3">
      <c r="A1139" s="25">
        <v>295</v>
      </c>
      <c r="B1139" s="5" t="s">
        <v>239</v>
      </c>
      <c r="C1139" s="5" t="s">
        <v>60</v>
      </c>
      <c r="D1139" s="5" t="s">
        <v>47</v>
      </c>
      <c r="E1139" s="5" t="s">
        <v>22</v>
      </c>
      <c r="F1139" s="17">
        <v>45107</v>
      </c>
      <c r="G1139" s="55">
        <f t="shared" si="145"/>
        <v>2023</v>
      </c>
      <c r="H1139" s="55" t="str">
        <f t="shared" si="146"/>
        <v>Junio</v>
      </c>
      <c r="I1139" s="90" t="str">
        <f t="shared" si="147"/>
        <v>2023-1</v>
      </c>
      <c r="J1139" s="5">
        <v>11</v>
      </c>
      <c r="K1139" s="9">
        <v>5</v>
      </c>
      <c r="L1139" s="8">
        <f>IFERROR(K1140/J1140,"")</f>
        <v>0.42857142857142855</v>
      </c>
      <c r="M1139" s="15">
        <f>IFERROR(IF((K1140/J1140)&gt;K1140/J1140,1.3,K1140/J1140),"")</f>
        <v>0.42857142857142855</v>
      </c>
      <c r="N1139" s="5" t="s">
        <v>23</v>
      </c>
      <c r="O1139" s="5" t="s">
        <v>23</v>
      </c>
      <c r="P1139" s="16">
        <v>0</v>
      </c>
      <c r="Q1139" s="16">
        <v>0</v>
      </c>
      <c r="R1139" s="5" t="str">
        <f t="shared" si="148"/>
        <v>295-2023-12-31</v>
      </c>
    </row>
    <row r="1140" spans="1:18" hidden="1" x14ac:dyDescent="0.3">
      <c r="A1140" s="37">
        <v>295</v>
      </c>
      <c r="B1140" s="5" t="s">
        <v>239</v>
      </c>
      <c r="C1140" s="5" t="s">
        <v>60</v>
      </c>
      <c r="D1140" s="5" t="s">
        <v>47</v>
      </c>
      <c r="E1140" s="5" t="s">
        <v>22</v>
      </c>
      <c r="F1140" s="6">
        <v>45291</v>
      </c>
      <c r="G1140" s="55">
        <f t="shared" si="145"/>
        <v>2023</v>
      </c>
      <c r="H1140" s="55" t="str">
        <f t="shared" si="146"/>
        <v>Diciembre</v>
      </c>
      <c r="I1140" s="90" t="str">
        <f t="shared" si="147"/>
        <v>2023-2</v>
      </c>
      <c r="J1140" s="5">
        <v>21</v>
      </c>
      <c r="K1140" s="9">
        <v>9</v>
      </c>
      <c r="L1140" s="8">
        <f>IFERROR(K1141/J1141,"")</f>
        <v>0.873</v>
      </c>
      <c r="M1140" s="15">
        <f>IFERROR(IF((K1141/J1141)&gt;K1141/J1141,1.3,K1141/J1141),"")</f>
        <v>0.873</v>
      </c>
      <c r="N1140" s="5" t="s">
        <v>23</v>
      </c>
      <c r="O1140" s="5" t="s">
        <v>23</v>
      </c>
      <c r="P1140" s="16">
        <v>0</v>
      </c>
      <c r="Q1140" s="16">
        <v>0</v>
      </c>
      <c r="R1140" s="5" t="str">
        <f t="shared" si="148"/>
        <v>295-2024-06-30</v>
      </c>
    </row>
    <row r="1141" spans="1:18" hidden="1" x14ac:dyDescent="0.3">
      <c r="A1141" s="5">
        <v>295</v>
      </c>
      <c r="B1141" s="5" t="s">
        <v>239</v>
      </c>
      <c r="C1141" s="5" t="s">
        <v>60</v>
      </c>
      <c r="D1141" s="5" t="s">
        <v>47</v>
      </c>
      <c r="E1141" s="5" t="s">
        <v>22</v>
      </c>
      <c r="F1141" s="6">
        <v>45473</v>
      </c>
      <c r="G1141" s="55">
        <f t="shared" si="145"/>
        <v>2024</v>
      </c>
      <c r="H1141" s="55" t="str">
        <f t="shared" si="146"/>
        <v>Junio</v>
      </c>
      <c r="I1141" s="90" t="str">
        <f t="shared" si="147"/>
        <v>2024-1</v>
      </c>
      <c r="J1141" s="5">
        <v>60</v>
      </c>
      <c r="K1141" s="5">
        <v>52.38</v>
      </c>
      <c r="L1141" s="15">
        <v>0.873</v>
      </c>
      <c r="M1141" s="15">
        <v>0.873</v>
      </c>
      <c r="N1141" s="5" t="s">
        <v>48</v>
      </c>
      <c r="O1141" s="5" t="s">
        <v>48</v>
      </c>
      <c r="P1141" s="5">
        <v>0</v>
      </c>
      <c r="Q1141" s="5">
        <v>0</v>
      </c>
      <c r="R1141" s="5" t="str">
        <f t="shared" si="148"/>
        <v>296-2023-08-31</v>
      </c>
    </row>
    <row r="1142" spans="1:18" hidden="1" x14ac:dyDescent="0.3">
      <c r="A1142" s="25">
        <v>296</v>
      </c>
      <c r="B1142" s="5" t="s">
        <v>240</v>
      </c>
      <c r="C1142" s="5" t="s">
        <v>241</v>
      </c>
      <c r="D1142" s="5" t="s">
        <v>61</v>
      </c>
      <c r="E1142" s="5" t="s">
        <v>22</v>
      </c>
      <c r="F1142" s="6">
        <v>45169</v>
      </c>
      <c r="G1142" s="55">
        <f t="shared" si="145"/>
        <v>2023</v>
      </c>
      <c r="H1142" s="55" t="str">
        <f t="shared" si="146"/>
        <v>Agosto</v>
      </c>
      <c r="I1142" s="90" t="str">
        <f t="shared" si="147"/>
        <v>2023-2</v>
      </c>
      <c r="J1142" s="5">
        <v>70</v>
      </c>
      <c r="K1142" s="9">
        <v>70.91</v>
      </c>
      <c r="L1142" s="22">
        <f>IF(IFERROR(K1143/J1143,"")&gt;130%,130%,K1143/J1143)</f>
        <v>1</v>
      </c>
      <c r="M1142" s="15">
        <f>IFERROR(IF((K1143/J1143)&gt;K1143/J1143,1.3,K1143/J1143),"")</f>
        <v>1</v>
      </c>
      <c r="N1142" s="5" t="s">
        <v>48</v>
      </c>
      <c r="O1142" s="5" t="s">
        <v>48</v>
      </c>
      <c r="P1142" s="16">
        <v>0</v>
      </c>
      <c r="Q1142" s="16">
        <v>0</v>
      </c>
      <c r="R1142" s="5" t="str">
        <f t="shared" si="148"/>
        <v>296-2023-10-31</v>
      </c>
    </row>
    <row r="1143" spans="1:18" hidden="1" x14ac:dyDescent="0.3">
      <c r="A1143" s="25">
        <v>296</v>
      </c>
      <c r="B1143" s="5" t="s">
        <v>240</v>
      </c>
      <c r="C1143" s="5" t="s">
        <v>241</v>
      </c>
      <c r="D1143" s="5" t="s">
        <v>61</v>
      </c>
      <c r="E1143" s="5" t="s">
        <v>22</v>
      </c>
      <c r="F1143" s="6">
        <v>45230</v>
      </c>
      <c r="G1143" s="55">
        <f t="shared" si="145"/>
        <v>2023</v>
      </c>
      <c r="H1143" s="55" t="str">
        <f t="shared" si="146"/>
        <v>Octubre</v>
      </c>
      <c r="I1143" s="90" t="str">
        <f t="shared" si="147"/>
        <v>2023-2</v>
      </c>
      <c r="J1143" s="5">
        <v>80</v>
      </c>
      <c r="K1143" s="9">
        <v>80</v>
      </c>
      <c r="L1143" s="22">
        <f>IF(IFERROR(K1144/J1144,"")&gt;130%,130%,K1144/J1144)</f>
        <v>0.85450000000000004</v>
      </c>
      <c r="M1143" s="15">
        <f>IFERROR(IF((K1144/J1144)&gt;K1144/J1144,1.3,K1144/J1144),"")</f>
        <v>0.85450000000000004</v>
      </c>
      <c r="N1143" s="5" t="s">
        <v>48</v>
      </c>
      <c r="O1143" s="5" t="s">
        <v>48</v>
      </c>
      <c r="P1143" s="16">
        <v>0</v>
      </c>
      <c r="Q1143" s="16">
        <v>0</v>
      </c>
      <c r="R1143" s="5" t="str">
        <f t="shared" si="148"/>
        <v>296-2023-12-31</v>
      </c>
    </row>
    <row r="1144" spans="1:18" hidden="1" x14ac:dyDescent="0.3">
      <c r="A1144" s="37">
        <v>296</v>
      </c>
      <c r="B1144" s="5" t="s">
        <v>240</v>
      </c>
      <c r="C1144" s="5" t="s">
        <v>241</v>
      </c>
      <c r="D1144" s="5" t="s">
        <v>61</v>
      </c>
      <c r="E1144" s="5" t="s">
        <v>22</v>
      </c>
      <c r="F1144" s="6">
        <v>45291</v>
      </c>
      <c r="G1144" s="55">
        <f t="shared" si="145"/>
        <v>2023</v>
      </c>
      <c r="H1144" s="55" t="str">
        <f t="shared" si="146"/>
        <v>Diciembre</v>
      </c>
      <c r="I1144" s="90" t="str">
        <f t="shared" si="147"/>
        <v>2023-2</v>
      </c>
      <c r="J1144" s="5">
        <v>100</v>
      </c>
      <c r="K1144" s="9">
        <v>85.45</v>
      </c>
      <c r="L1144" s="8">
        <f>IFERROR(K1145/J1145,"")</f>
        <v>0</v>
      </c>
      <c r="M1144" s="15">
        <f>IFERROR(IF((K1145/J1145)&gt;K1145/J1145,1.3,K1145/J1145),"")</f>
        <v>0</v>
      </c>
      <c r="N1144" s="5" t="s">
        <v>48</v>
      </c>
      <c r="O1144" s="5" t="s">
        <v>48</v>
      </c>
      <c r="P1144" s="16">
        <v>0</v>
      </c>
      <c r="Q1144" s="16">
        <v>0</v>
      </c>
      <c r="R1144" s="5" t="str">
        <f t="shared" si="148"/>
        <v>297-2023-08-31</v>
      </c>
    </row>
    <row r="1145" spans="1:18" hidden="1" x14ac:dyDescent="0.3">
      <c r="A1145" s="25">
        <v>297</v>
      </c>
      <c r="B1145" s="5" t="s">
        <v>242</v>
      </c>
      <c r="C1145" s="5" t="s">
        <v>241</v>
      </c>
      <c r="D1145" s="5" t="s">
        <v>61</v>
      </c>
      <c r="E1145" s="5" t="s">
        <v>54</v>
      </c>
      <c r="F1145" s="6">
        <v>45169</v>
      </c>
      <c r="G1145" s="55">
        <f t="shared" si="145"/>
        <v>2023</v>
      </c>
      <c r="H1145" s="55" t="str">
        <f t="shared" si="146"/>
        <v>Agosto</v>
      </c>
      <c r="I1145" s="90" t="str">
        <f t="shared" si="147"/>
        <v>2023-2</v>
      </c>
      <c r="J1145" s="5">
        <v>20</v>
      </c>
      <c r="K1145" s="9">
        <v>0</v>
      </c>
      <c r="L1145" s="8">
        <v>1</v>
      </c>
      <c r="M1145" s="8">
        <f>IF(K1146&lt;J1146,100%,J1146/K1146)</f>
        <v>1</v>
      </c>
      <c r="N1145" s="5" t="s">
        <v>48</v>
      </c>
      <c r="O1145" s="5" t="s">
        <v>48</v>
      </c>
      <c r="P1145" s="16">
        <v>0</v>
      </c>
      <c r="Q1145" s="16">
        <v>0</v>
      </c>
      <c r="R1145" s="5" t="str">
        <f t="shared" si="148"/>
        <v>297-2023-10-31</v>
      </c>
    </row>
    <row r="1146" spans="1:18" hidden="1" x14ac:dyDescent="0.3">
      <c r="A1146" s="25">
        <v>297</v>
      </c>
      <c r="B1146" s="5" t="s">
        <v>242</v>
      </c>
      <c r="C1146" s="5" t="s">
        <v>241</v>
      </c>
      <c r="D1146" s="5" t="s">
        <v>61</v>
      </c>
      <c r="E1146" s="5" t="s">
        <v>54</v>
      </c>
      <c r="F1146" s="6">
        <v>45230</v>
      </c>
      <c r="G1146" s="55">
        <f t="shared" si="145"/>
        <v>2023</v>
      </c>
      <c r="H1146" s="55" t="str">
        <f t="shared" si="146"/>
        <v>Octubre</v>
      </c>
      <c r="I1146" s="90" t="str">
        <f t="shared" si="147"/>
        <v>2023-2</v>
      </c>
      <c r="J1146" s="5">
        <v>20</v>
      </c>
      <c r="K1146" s="9">
        <v>1.19</v>
      </c>
      <c r="L1146" s="8">
        <f>IF(K1147&lt;J1147,100%,J1147/K1147)</f>
        <v>1</v>
      </c>
      <c r="M1146" s="8">
        <f>IF(K1147&lt;J1147,100%,J1147/K1147)</f>
        <v>1</v>
      </c>
      <c r="N1146" s="5" t="s">
        <v>48</v>
      </c>
      <c r="O1146" s="5" t="s">
        <v>83</v>
      </c>
      <c r="P1146" s="16">
        <v>2</v>
      </c>
      <c r="Q1146" s="16">
        <v>2</v>
      </c>
      <c r="R1146" s="5" t="str">
        <f t="shared" si="148"/>
        <v>297-2023-12-31</v>
      </c>
    </row>
    <row r="1147" spans="1:18" hidden="1" x14ac:dyDescent="0.3">
      <c r="A1147" s="5">
        <v>297</v>
      </c>
      <c r="B1147" s="5" t="s">
        <v>242</v>
      </c>
      <c r="C1147" s="5" t="s">
        <v>241</v>
      </c>
      <c r="D1147" s="5" t="s">
        <v>61</v>
      </c>
      <c r="E1147" s="5" t="s">
        <v>54</v>
      </c>
      <c r="F1147" s="6">
        <v>45291</v>
      </c>
      <c r="G1147" s="55">
        <f t="shared" si="145"/>
        <v>2023</v>
      </c>
      <c r="H1147" s="55" t="str">
        <f t="shared" si="146"/>
        <v>Diciembre</v>
      </c>
      <c r="I1147" s="90" t="str">
        <f t="shared" si="147"/>
        <v>2023-2</v>
      </c>
      <c r="J1147" s="5">
        <v>20</v>
      </c>
      <c r="K1147" s="9">
        <v>0.93</v>
      </c>
      <c r="L1147" s="8">
        <f>IF(K1148&lt;J1148,100%,J1148/K1148)</f>
        <v>0</v>
      </c>
      <c r="M1147" s="8">
        <f>IF(K1148&lt;J1148,100%,J1148/K1148)</f>
        <v>0</v>
      </c>
      <c r="N1147" s="5" t="s">
        <v>48</v>
      </c>
      <c r="O1147" s="5" t="s">
        <v>83</v>
      </c>
      <c r="P1147" s="16">
        <v>0</v>
      </c>
      <c r="Q1147" s="16">
        <v>0</v>
      </c>
      <c r="R1147" s="5" t="str">
        <f t="shared" si="148"/>
        <v>298-2023-12-31</v>
      </c>
    </row>
    <row r="1148" spans="1:18" hidden="1" x14ac:dyDescent="0.3">
      <c r="A1148" s="37">
        <v>298</v>
      </c>
      <c r="B1148" s="5" t="s">
        <v>243</v>
      </c>
      <c r="C1148" s="5" t="s">
        <v>241</v>
      </c>
      <c r="D1148" s="5" t="s">
        <v>47</v>
      </c>
      <c r="E1148" s="5" t="s">
        <v>54</v>
      </c>
      <c r="F1148" s="6">
        <v>45291</v>
      </c>
      <c r="G1148" s="55">
        <f t="shared" si="145"/>
        <v>2023</v>
      </c>
      <c r="H1148" s="55" t="str">
        <f t="shared" si="146"/>
        <v>Diciembre</v>
      </c>
      <c r="I1148" s="90" t="str">
        <f t="shared" si="147"/>
        <v>2023-2</v>
      </c>
      <c r="J1148" s="5"/>
      <c r="K1148" s="9">
        <v>1</v>
      </c>
      <c r="L1148" s="8">
        <f>IFERROR(K1149/J1149,"")</f>
        <v>1</v>
      </c>
      <c r="M1148" s="8">
        <f>IFERROR(J1149/K1149,"")</f>
        <v>1</v>
      </c>
      <c r="N1148" s="5" t="s">
        <v>133</v>
      </c>
      <c r="O1148" s="5" t="s">
        <v>83</v>
      </c>
      <c r="P1148" s="16">
        <v>0</v>
      </c>
      <c r="Q1148" s="16">
        <v>0</v>
      </c>
      <c r="R1148" s="5" t="str">
        <f t="shared" si="148"/>
        <v>300-2023-03-31</v>
      </c>
    </row>
    <row r="1149" spans="1:18" hidden="1" x14ac:dyDescent="0.3">
      <c r="A1149" s="25">
        <v>300</v>
      </c>
      <c r="B1149" s="5" t="s">
        <v>244</v>
      </c>
      <c r="C1149" s="5" t="s">
        <v>245</v>
      </c>
      <c r="D1149" s="5" t="s">
        <v>52</v>
      </c>
      <c r="E1149" s="5" t="s">
        <v>22</v>
      </c>
      <c r="F1149" s="6">
        <v>45016</v>
      </c>
      <c r="G1149" s="55">
        <f t="shared" si="145"/>
        <v>2023</v>
      </c>
      <c r="H1149" s="55" t="str">
        <f t="shared" si="146"/>
        <v>Marzo</v>
      </c>
      <c r="I1149" s="90" t="str">
        <f t="shared" si="147"/>
        <v>2023-1</v>
      </c>
      <c r="J1149" s="5">
        <v>100</v>
      </c>
      <c r="K1149" s="9">
        <v>100</v>
      </c>
      <c r="L1149" s="8">
        <f>IFERROR(K1150/J1150,"")</f>
        <v>1</v>
      </c>
      <c r="M1149" s="15">
        <f>IFERROR(IF((K1150/J1150)&gt;K1150/J1150,1.3,K1150/J1150),"")</f>
        <v>1</v>
      </c>
      <c r="N1149" s="5" t="s">
        <v>23</v>
      </c>
      <c r="O1149" s="5" t="s">
        <v>23</v>
      </c>
      <c r="P1149" s="16">
        <v>0</v>
      </c>
      <c r="Q1149" s="16">
        <v>0</v>
      </c>
      <c r="R1149" s="5" t="str">
        <f t="shared" si="148"/>
        <v>300-2023-06-30</v>
      </c>
    </row>
    <row r="1150" spans="1:18" hidden="1" x14ac:dyDescent="0.3">
      <c r="A1150" s="25">
        <v>300</v>
      </c>
      <c r="B1150" s="5" t="s">
        <v>244</v>
      </c>
      <c r="C1150" s="5" t="s">
        <v>245</v>
      </c>
      <c r="D1150" s="5" t="s">
        <v>52</v>
      </c>
      <c r="E1150" s="5" t="s">
        <v>22</v>
      </c>
      <c r="F1150" s="6">
        <v>45107</v>
      </c>
      <c r="G1150" s="55">
        <f t="shared" si="145"/>
        <v>2023</v>
      </c>
      <c r="H1150" s="55" t="str">
        <f t="shared" si="146"/>
        <v>Junio</v>
      </c>
      <c r="I1150" s="90" t="str">
        <f t="shared" si="147"/>
        <v>2023-1</v>
      </c>
      <c r="J1150" s="5">
        <v>100</v>
      </c>
      <c r="K1150" s="9">
        <v>100</v>
      </c>
      <c r="L1150" s="8">
        <f>IFERROR(K1151/J1151,"")</f>
        <v>1</v>
      </c>
      <c r="M1150" s="15">
        <f>IFERROR(IF((K1151/J1151)&gt;K1151/J1151,1.3,K1151/J1151),"")</f>
        <v>1</v>
      </c>
      <c r="N1150" s="5" t="s">
        <v>23</v>
      </c>
      <c r="O1150" s="5" t="s">
        <v>23</v>
      </c>
      <c r="P1150" s="16">
        <v>0</v>
      </c>
      <c r="Q1150" s="16">
        <v>0</v>
      </c>
      <c r="R1150" s="5" t="str">
        <f t="shared" si="148"/>
        <v>300-2023-09-30</v>
      </c>
    </row>
    <row r="1151" spans="1:18" hidden="1" x14ac:dyDescent="0.3">
      <c r="A1151" s="41">
        <v>300</v>
      </c>
      <c r="B1151" s="5" t="s">
        <v>244</v>
      </c>
      <c r="C1151" s="5" t="s">
        <v>245</v>
      </c>
      <c r="D1151" s="5" t="s">
        <v>52</v>
      </c>
      <c r="E1151" s="5" t="s">
        <v>22</v>
      </c>
      <c r="F1151" s="6">
        <v>45199</v>
      </c>
      <c r="G1151" s="55">
        <f t="shared" si="145"/>
        <v>2023</v>
      </c>
      <c r="H1151" s="55" t="str">
        <f t="shared" si="146"/>
        <v>Septiembre</v>
      </c>
      <c r="I1151" s="90" t="str">
        <f t="shared" si="147"/>
        <v>2023-2</v>
      </c>
      <c r="J1151" s="5">
        <v>100</v>
      </c>
      <c r="K1151" s="9">
        <v>100</v>
      </c>
      <c r="L1151" s="8">
        <f>IFERROR(K1152/J1152,"")</f>
        <v>1</v>
      </c>
      <c r="M1151" s="15">
        <f>IFERROR(IF((K1152/J1152)&gt;K1152/J1152,1.3,K1152/J1152),"")</f>
        <v>1</v>
      </c>
      <c r="N1151" s="5" t="s">
        <v>23</v>
      </c>
      <c r="O1151" s="5" t="s">
        <v>23</v>
      </c>
      <c r="P1151" s="16">
        <v>0</v>
      </c>
      <c r="Q1151" s="16">
        <v>0</v>
      </c>
      <c r="R1151" s="5" t="str">
        <f t="shared" si="148"/>
        <v>300-2023-12-31</v>
      </c>
    </row>
    <row r="1152" spans="1:18" hidden="1" x14ac:dyDescent="0.3">
      <c r="A1152" s="37">
        <v>300</v>
      </c>
      <c r="B1152" s="5" t="s">
        <v>244</v>
      </c>
      <c r="C1152" s="5" t="s">
        <v>245</v>
      </c>
      <c r="D1152" s="5" t="s">
        <v>52</v>
      </c>
      <c r="E1152" s="5" t="s">
        <v>22</v>
      </c>
      <c r="F1152" s="6">
        <v>45291</v>
      </c>
      <c r="G1152" s="55">
        <f t="shared" si="145"/>
        <v>2023</v>
      </c>
      <c r="H1152" s="55" t="str">
        <f t="shared" si="146"/>
        <v>Diciembre</v>
      </c>
      <c r="I1152" s="90" t="str">
        <f t="shared" si="147"/>
        <v>2023-2</v>
      </c>
      <c r="J1152" s="5">
        <v>100</v>
      </c>
      <c r="K1152" s="9">
        <v>100</v>
      </c>
      <c r="L1152" s="8">
        <f>IFERROR(K1153/J1153,"")</f>
        <v>1</v>
      </c>
      <c r="M1152" s="15">
        <f>IFERROR(IF((K1153/J1153)&gt;K1153/J1153,1.3,K1153/J1153),"")</f>
        <v>1</v>
      </c>
      <c r="N1152" s="5" t="s">
        <v>23</v>
      </c>
      <c r="O1152" s="5" t="s">
        <v>23</v>
      </c>
      <c r="P1152" s="16">
        <v>0</v>
      </c>
      <c r="Q1152" s="16">
        <v>0</v>
      </c>
      <c r="R1152" s="5" t="str">
        <f t="shared" si="148"/>
        <v>300-2024-03-31</v>
      </c>
    </row>
    <row r="1153" spans="1:18" hidden="1" x14ac:dyDescent="0.3">
      <c r="A1153" s="25">
        <v>300</v>
      </c>
      <c r="B1153" s="5" t="s">
        <v>244</v>
      </c>
      <c r="C1153" s="5" t="s">
        <v>245</v>
      </c>
      <c r="D1153" s="5" t="s">
        <v>52</v>
      </c>
      <c r="E1153" s="5" t="s">
        <v>22</v>
      </c>
      <c r="F1153" s="6">
        <v>45382</v>
      </c>
      <c r="G1153" s="55">
        <f t="shared" si="145"/>
        <v>2024</v>
      </c>
      <c r="H1153" s="55" t="str">
        <f t="shared" si="146"/>
        <v>Marzo</v>
      </c>
      <c r="I1153" s="90" t="str">
        <f t="shared" si="147"/>
        <v>2024-1</v>
      </c>
      <c r="J1153" s="5">
        <v>100</v>
      </c>
      <c r="K1153" s="10">
        <v>100</v>
      </c>
      <c r="L1153" s="15">
        <f>IFERROR(IF((K1154/J1154)&gt;1.3,1.3,K1154/J1154),"")</f>
        <v>1</v>
      </c>
      <c r="M1153" s="15">
        <f>IFERROR(IF((K1154/J1154)&gt;K1154/J1154,1.3,K1154/J1154),"")</f>
        <v>1</v>
      </c>
      <c r="N1153" s="5" t="s">
        <v>23</v>
      </c>
      <c r="O1153" s="5" t="s">
        <v>23</v>
      </c>
      <c r="P1153" s="16">
        <v>0</v>
      </c>
      <c r="Q1153" s="16">
        <v>0</v>
      </c>
      <c r="R1153" s="5" t="str">
        <f t="shared" si="148"/>
        <v>300-2024-06-30</v>
      </c>
    </row>
    <row r="1154" spans="1:18" hidden="1" x14ac:dyDescent="0.3">
      <c r="A1154" s="5">
        <v>300</v>
      </c>
      <c r="B1154" s="5" t="s">
        <v>244</v>
      </c>
      <c r="C1154" s="5" t="s">
        <v>245</v>
      </c>
      <c r="D1154" s="5" t="s">
        <v>52</v>
      </c>
      <c r="E1154" s="5" t="s">
        <v>22</v>
      </c>
      <c r="F1154" s="6">
        <v>45473</v>
      </c>
      <c r="G1154" s="55">
        <f t="shared" si="145"/>
        <v>2024</v>
      </c>
      <c r="H1154" s="55" t="str">
        <f t="shared" si="146"/>
        <v>Junio</v>
      </c>
      <c r="I1154" s="90" t="str">
        <f t="shared" si="147"/>
        <v>2024-1</v>
      </c>
      <c r="J1154" s="5">
        <v>100</v>
      </c>
      <c r="K1154" s="5">
        <v>100</v>
      </c>
      <c r="L1154" s="15">
        <v>1</v>
      </c>
      <c r="M1154" s="15">
        <v>1</v>
      </c>
      <c r="N1154" s="5" t="s">
        <v>23</v>
      </c>
      <c r="O1154" s="5" t="s">
        <v>23</v>
      </c>
      <c r="P1154" s="5">
        <v>0</v>
      </c>
      <c r="Q1154" s="5">
        <v>0</v>
      </c>
      <c r="R1154" s="5" t="str">
        <f t="shared" si="148"/>
        <v>300-2024-09-30</v>
      </c>
    </row>
    <row r="1155" spans="1:18" hidden="1" x14ac:dyDescent="0.3">
      <c r="A1155" s="25">
        <v>300</v>
      </c>
      <c r="B1155" s="5" t="s">
        <v>244</v>
      </c>
      <c r="C1155" s="5" t="s">
        <v>245</v>
      </c>
      <c r="D1155" s="5" t="s">
        <v>52</v>
      </c>
      <c r="E1155" s="5" t="s">
        <v>22</v>
      </c>
      <c r="F1155" s="6">
        <v>45565</v>
      </c>
      <c r="G1155" s="55">
        <f t="shared" ref="G1155:G1218" si="151">YEAR(F1155)</f>
        <v>2024</v>
      </c>
      <c r="H1155" s="55" t="str">
        <f t="shared" ref="H1155:H1218" si="152">PROPER(TEXT(F1155,"mmmm"))</f>
        <v>Septiembre</v>
      </c>
      <c r="I1155" s="90" t="str">
        <f t="shared" ref="I1155:I1218" si="153">IF(OR(H1155="Enero",H1155="Febrero",H1155="Marzo",H1155="Abril",H1155="Mayo",H1155="Junio"),G1155&amp;"-1",IF(OR(H1155="Julio",H1155="Agosto",H1155="Septiembre",H1155="Octubre",H1155="Noviembre",H1155="Diciembre"),G1155&amp;"-2"))</f>
        <v>2024-2</v>
      </c>
      <c r="J1155" s="5">
        <v>100</v>
      </c>
      <c r="K1155" s="10">
        <v>100</v>
      </c>
      <c r="L1155" s="15">
        <f>IFERROR(IF((K1156/J1156)&gt;1.3,1.3,K1156/J1156),"")</f>
        <v>1</v>
      </c>
      <c r="M1155" s="15">
        <f t="shared" ref="M1155:M1161" si="154">IFERROR(IF((K1156/J1156)&gt;K1156/J1156,1.3,K1156/J1156),"")</f>
        <v>1</v>
      </c>
      <c r="N1155" s="5" t="s">
        <v>23</v>
      </c>
      <c r="O1155" s="5" t="s">
        <v>23</v>
      </c>
      <c r="P1155" s="16">
        <v>0</v>
      </c>
      <c r="Q1155" s="16">
        <v>0</v>
      </c>
      <c r="R1155" s="5" t="str">
        <f t="shared" si="148"/>
        <v>300-2024-12-31</v>
      </c>
    </row>
    <row r="1156" spans="1:18" hidden="1" x14ac:dyDescent="0.3">
      <c r="A1156" s="25">
        <v>300</v>
      </c>
      <c r="B1156" s="5" t="s">
        <v>244</v>
      </c>
      <c r="C1156" s="5" t="s">
        <v>245</v>
      </c>
      <c r="D1156" s="5" t="s">
        <v>52</v>
      </c>
      <c r="E1156" s="5" t="s">
        <v>22</v>
      </c>
      <c r="F1156" s="6">
        <v>45657</v>
      </c>
      <c r="G1156" s="55">
        <f t="shared" si="151"/>
        <v>2024</v>
      </c>
      <c r="H1156" s="55" t="str">
        <f t="shared" si="152"/>
        <v>Diciembre</v>
      </c>
      <c r="I1156" s="90" t="str">
        <f t="shared" si="153"/>
        <v>2024-2</v>
      </c>
      <c r="J1156" s="5">
        <v>100</v>
      </c>
      <c r="K1156" s="10">
        <v>100</v>
      </c>
      <c r="L1156" s="15">
        <f>IFERROR(IF((K1157/J1157)&gt;1.3,1.3,K1157/J1157),"")</f>
        <v>1</v>
      </c>
      <c r="M1156" s="15">
        <f t="shared" si="154"/>
        <v>1</v>
      </c>
      <c r="N1156" s="5" t="s">
        <v>23</v>
      </c>
      <c r="O1156" s="5" t="s">
        <v>23</v>
      </c>
      <c r="P1156" s="16">
        <v>0</v>
      </c>
      <c r="Q1156" s="16">
        <v>0</v>
      </c>
      <c r="R1156" s="5" t="str">
        <f t="shared" si="148"/>
        <v>301-2023-03-31</v>
      </c>
    </row>
    <row r="1157" spans="1:18" hidden="1" x14ac:dyDescent="0.3">
      <c r="A1157" s="25">
        <v>301</v>
      </c>
      <c r="B1157" s="5" t="s">
        <v>246</v>
      </c>
      <c r="C1157" s="5" t="s">
        <v>245</v>
      </c>
      <c r="D1157" s="5" t="s">
        <v>52</v>
      </c>
      <c r="E1157" s="5" t="s">
        <v>22</v>
      </c>
      <c r="F1157" s="6">
        <v>45016</v>
      </c>
      <c r="G1157" s="55">
        <f t="shared" si="151"/>
        <v>2023</v>
      </c>
      <c r="H1157" s="55" t="str">
        <f t="shared" si="152"/>
        <v>Marzo</v>
      </c>
      <c r="I1157" s="90" t="str">
        <f t="shared" si="153"/>
        <v>2023-1</v>
      </c>
      <c r="J1157" s="5">
        <v>100</v>
      </c>
      <c r="K1157" s="9">
        <v>100</v>
      </c>
      <c r="L1157" s="8">
        <f>IFERROR(K1158/J1158,"")</f>
        <v>1</v>
      </c>
      <c r="M1157" s="15">
        <f t="shared" si="154"/>
        <v>1</v>
      </c>
      <c r="N1157" s="5" t="s">
        <v>23</v>
      </c>
      <c r="O1157" s="5" t="s">
        <v>23</v>
      </c>
      <c r="P1157" s="16">
        <v>0</v>
      </c>
      <c r="Q1157" s="16">
        <v>0</v>
      </c>
      <c r="R1157" s="5" t="str">
        <f t="shared" ref="R1157:R1220" si="155">A1158&amp;"-"&amp;YEAR(F1158)&amp;"-"&amp;IF(LEN(MONTH(F1158))=1,"0"&amp;MONTH(F1158),MONTH(F1158))&amp;"-"&amp;DAY(F1158)</f>
        <v>301-2023-06-30</v>
      </c>
    </row>
    <row r="1158" spans="1:18" hidden="1" x14ac:dyDescent="0.3">
      <c r="A1158" s="25">
        <v>301</v>
      </c>
      <c r="B1158" s="5" t="s">
        <v>246</v>
      </c>
      <c r="C1158" s="5" t="s">
        <v>245</v>
      </c>
      <c r="D1158" s="5" t="s">
        <v>52</v>
      </c>
      <c r="E1158" s="5" t="s">
        <v>22</v>
      </c>
      <c r="F1158" s="6">
        <v>45107</v>
      </c>
      <c r="G1158" s="55">
        <f t="shared" si="151"/>
        <v>2023</v>
      </c>
      <c r="H1158" s="55" t="str">
        <f t="shared" si="152"/>
        <v>Junio</v>
      </c>
      <c r="I1158" s="90" t="str">
        <f t="shared" si="153"/>
        <v>2023-1</v>
      </c>
      <c r="J1158" s="5">
        <v>100</v>
      </c>
      <c r="K1158" s="9">
        <v>100</v>
      </c>
      <c r="L1158" s="8">
        <f>IFERROR(K1159/J1159,"")</f>
        <v>1</v>
      </c>
      <c r="M1158" s="15">
        <f t="shared" si="154"/>
        <v>1</v>
      </c>
      <c r="N1158" s="5" t="s">
        <v>23</v>
      </c>
      <c r="O1158" s="5" t="s">
        <v>23</v>
      </c>
      <c r="P1158" s="16">
        <v>0</v>
      </c>
      <c r="Q1158" s="16">
        <v>0</v>
      </c>
      <c r="R1158" s="5" t="str">
        <f t="shared" si="155"/>
        <v>301-2023-09-30</v>
      </c>
    </row>
    <row r="1159" spans="1:18" hidden="1" x14ac:dyDescent="0.3">
      <c r="A1159" s="41">
        <v>301</v>
      </c>
      <c r="B1159" s="5" t="s">
        <v>246</v>
      </c>
      <c r="C1159" s="5" t="s">
        <v>245</v>
      </c>
      <c r="D1159" s="5" t="s">
        <v>52</v>
      </c>
      <c r="E1159" s="5" t="s">
        <v>22</v>
      </c>
      <c r="F1159" s="6">
        <v>45199</v>
      </c>
      <c r="G1159" s="55">
        <f t="shared" si="151"/>
        <v>2023</v>
      </c>
      <c r="H1159" s="55" t="str">
        <f t="shared" si="152"/>
        <v>Septiembre</v>
      </c>
      <c r="I1159" s="90" t="str">
        <f t="shared" si="153"/>
        <v>2023-2</v>
      </c>
      <c r="J1159" s="5">
        <v>100</v>
      </c>
      <c r="K1159" s="9">
        <v>100</v>
      </c>
      <c r="L1159" s="8">
        <v>0</v>
      </c>
      <c r="M1159" s="15">
        <f t="shared" si="154"/>
        <v>1</v>
      </c>
      <c r="N1159" s="5" t="s">
        <v>23</v>
      </c>
      <c r="O1159" s="5" t="s">
        <v>23</v>
      </c>
      <c r="P1159" s="16">
        <v>0</v>
      </c>
      <c r="Q1159" s="16">
        <v>0</v>
      </c>
      <c r="R1159" s="5" t="str">
        <f t="shared" si="155"/>
        <v>301-2023-12-31</v>
      </c>
    </row>
    <row r="1160" spans="1:18" hidden="1" x14ac:dyDescent="0.3">
      <c r="A1160" s="37">
        <v>301</v>
      </c>
      <c r="B1160" s="5" t="s">
        <v>246</v>
      </c>
      <c r="C1160" s="5" t="s">
        <v>245</v>
      </c>
      <c r="D1160" s="5" t="s">
        <v>52</v>
      </c>
      <c r="E1160" s="5" t="s">
        <v>22</v>
      </c>
      <c r="F1160" s="6">
        <v>45291</v>
      </c>
      <c r="G1160" s="55">
        <f t="shared" si="151"/>
        <v>2023</v>
      </c>
      <c r="H1160" s="55" t="str">
        <f t="shared" si="152"/>
        <v>Diciembre</v>
      </c>
      <c r="I1160" s="90" t="str">
        <f t="shared" si="153"/>
        <v>2023-2</v>
      </c>
      <c r="J1160" s="5">
        <v>100</v>
      </c>
      <c r="K1160" s="9">
        <v>100</v>
      </c>
      <c r="L1160" s="8">
        <f>IFERROR(K1161/J1161,"")</f>
        <v>1</v>
      </c>
      <c r="M1160" s="15">
        <f t="shared" si="154"/>
        <v>1</v>
      </c>
      <c r="N1160" s="5" t="s">
        <v>23</v>
      </c>
      <c r="O1160" s="5" t="s">
        <v>23</v>
      </c>
      <c r="P1160" s="16">
        <v>0</v>
      </c>
      <c r="Q1160" s="16">
        <v>0</v>
      </c>
      <c r="R1160" s="5" t="str">
        <f t="shared" si="155"/>
        <v>301-2024-03-31</v>
      </c>
    </row>
    <row r="1161" spans="1:18" hidden="1" x14ac:dyDescent="0.3">
      <c r="A1161" s="25">
        <v>301</v>
      </c>
      <c r="B1161" s="5" t="s">
        <v>246</v>
      </c>
      <c r="C1161" s="5" t="s">
        <v>245</v>
      </c>
      <c r="D1161" s="5" t="s">
        <v>52</v>
      </c>
      <c r="E1161" s="5" t="s">
        <v>22</v>
      </c>
      <c r="F1161" s="6">
        <v>45382</v>
      </c>
      <c r="G1161" s="55">
        <f t="shared" si="151"/>
        <v>2024</v>
      </c>
      <c r="H1161" s="55" t="str">
        <f t="shared" si="152"/>
        <v>Marzo</v>
      </c>
      <c r="I1161" s="90" t="str">
        <f t="shared" si="153"/>
        <v>2024-1</v>
      </c>
      <c r="J1161" s="5">
        <v>100</v>
      </c>
      <c r="K1161" s="10">
        <v>100</v>
      </c>
      <c r="L1161" s="15">
        <f>IFERROR(IF((K1162/J1162)&gt;1.3,1.3,K1162/J1162),"")</f>
        <v>1</v>
      </c>
      <c r="M1161" s="15">
        <f t="shared" si="154"/>
        <v>1</v>
      </c>
      <c r="N1161" s="5" t="s">
        <v>23</v>
      </c>
      <c r="O1161" s="5" t="s">
        <v>23</v>
      </c>
      <c r="P1161" s="16">
        <v>0</v>
      </c>
      <c r="Q1161" s="16">
        <v>0</v>
      </c>
      <c r="R1161" s="5" t="str">
        <f t="shared" si="155"/>
        <v>301-2024-06-30</v>
      </c>
    </row>
    <row r="1162" spans="1:18" hidden="1" x14ac:dyDescent="0.3">
      <c r="A1162" s="5">
        <v>301</v>
      </c>
      <c r="B1162" s="5" t="s">
        <v>246</v>
      </c>
      <c r="C1162" s="5" t="s">
        <v>245</v>
      </c>
      <c r="D1162" s="5" t="s">
        <v>52</v>
      </c>
      <c r="E1162" s="5" t="s">
        <v>22</v>
      </c>
      <c r="F1162" s="6">
        <v>45473</v>
      </c>
      <c r="G1162" s="55">
        <f t="shared" si="151"/>
        <v>2024</v>
      </c>
      <c r="H1162" s="55" t="str">
        <f t="shared" si="152"/>
        <v>Junio</v>
      </c>
      <c r="I1162" s="90" t="str">
        <f t="shared" si="153"/>
        <v>2024-1</v>
      </c>
      <c r="J1162" s="5">
        <v>100</v>
      </c>
      <c r="K1162" s="5">
        <v>100</v>
      </c>
      <c r="L1162" s="15">
        <v>1</v>
      </c>
      <c r="M1162" s="15">
        <v>1</v>
      </c>
      <c r="N1162" s="5" t="s">
        <v>23</v>
      </c>
      <c r="O1162" s="5" t="s">
        <v>23</v>
      </c>
      <c r="P1162" s="5">
        <v>0</v>
      </c>
      <c r="Q1162" s="5">
        <v>0</v>
      </c>
      <c r="R1162" s="5" t="str">
        <f t="shared" si="155"/>
        <v>301-2024-09-30</v>
      </c>
    </row>
    <row r="1163" spans="1:18" hidden="1" x14ac:dyDescent="0.3">
      <c r="A1163" s="25">
        <v>301</v>
      </c>
      <c r="B1163" s="5" t="s">
        <v>246</v>
      </c>
      <c r="C1163" s="5" t="s">
        <v>245</v>
      </c>
      <c r="D1163" s="5" t="s">
        <v>52</v>
      </c>
      <c r="E1163" s="5" t="s">
        <v>22</v>
      </c>
      <c r="F1163" s="6">
        <v>45565</v>
      </c>
      <c r="G1163" s="55">
        <f t="shared" si="151"/>
        <v>2024</v>
      </c>
      <c r="H1163" s="55" t="str">
        <f t="shared" si="152"/>
        <v>Septiembre</v>
      </c>
      <c r="I1163" s="90" t="str">
        <f t="shared" si="153"/>
        <v>2024-2</v>
      </c>
      <c r="J1163" s="5">
        <v>100</v>
      </c>
      <c r="K1163" s="10">
        <v>100</v>
      </c>
      <c r="L1163" s="15">
        <f>IFERROR(IF((K1164/J1164)&gt;1.3,1.3,K1164/J1164),"")</f>
        <v>1</v>
      </c>
      <c r="M1163" s="15">
        <f>IFERROR(IF((K1164/J1164)&gt;K1164/J1164,1.3,K1164/J1164),"")</f>
        <v>1</v>
      </c>
      <c r="N1163" s="5" t="s">
        <v>23</v>
      </c>
      <c r="O1163" s="5" t="s">
        <v>23</v>
      </c>
      <c r="P1163" s="16">
        <v>0</v>
      </c>
      <c r="Q1163" s="16">
        <v>0</v>
      </c>
      <c r="R1163" s="5" t="str">
        <f t="shared" si="155"/>
        <v>301-2024-12-31</v>
      </c>
    </row>
    <row r="1164" spans="1:18" hidden="1" x14ac:dyDescent="0.3">
      <c r="A1164" s="25">
        <v>301</v>
      </c>
      <c r="B1164" s="5" t="s">
        <v>246</v>
      </c>
      <c r="C1164" s="5" t="s">
        <v>245</v>
      </c>
      <c r="D1164" s="5" t="s">
        <v>52</v>
      </c>
      <c r="E1164" s="5" t="s">
        <v>22</v>
      </c>
      <c r="F1164" s="6">
        <v>45657</v>
      </c>
      <c r="G1164" s="55">
        <f t="shared" si="151"/>
        <v>2024</v>
      </c>
      <c r="H1164" s="55" t="str">
        <f t="shared" si="152"/>
        <v>Diciembre</v>
      </c>
      <c r="I1164" s="90" t="str">
        <f t="shared" si="153"/>
        <v>2024-2</v>
      </c>
      <c r="J1164" s="5">
        <v>100</v>
      </c>
      <c r="K1164" s="10">
        <v>100</v>
      </c>
      <c r="L1164" s="15" t="str">
        <f>IFERROR(IF((K1165/J1165)&gt;1.3,1.3,K1165/J1165),"")</f>
        <v/>
      </c>
      <c r="M1164" s="15" t="str">
        <f>IFERROR(IF((K1165/J1165)&gt;K1165/J1165,1.3,K1165/J1165),"")</f>
        <v/>
      </c>
      <c r="N1164" s="5" t="s">
        <v>23</v>
      </c>
      <c r="O1164" s="5" t="s">
        <v>23</v>
      </c>
      <c r="P1164" s="16">
        <v>0</v>
      </c>
      <c r="Q1164" s="16">
        <v>0</v>
      </c>
      <c r="R1164" s="5" t="str">
        <f t="shared" si="155"/>
        <v>302-2023-06-30</v>
      </c>
    </row>
    <row r="1165" spans="1:18" hidden="1" x14ac:dyDescent="0.3">
      <c r="A1165" s="25">
        <v>302</v>
      </c>
      <c r="B1165" s="5" t="s">
        <v>247</v>
      </c>
      <c r="C1165" s="5" t="s">
        <v>208</v>
      </c>
      <c r="D1165" s="5" t="s">
        <v>47</v>
      </c>
      <c r="E1165" s="5" t="s">
        <v>22</v>
      </c>
      <c r="F1165" s="17">
        <v>45107</v>
      </c>
      <c r="G1165" s="55">
        <f t="shared" si="151"/>
        <v>2023</v>
      </c>
      <c r="H1165" s="55" t="str">
        <f t="shared" si="152"/>
        <v>Junio</v>
      </c>
      <c r="I1165" s="90" t="str">
        <f t="shared" si="153"/>
        <v>2023-1</v>
      </c>
      <c r="J1165" s="5">
        <v>0</v>
      </c>
      <c r="K1165" s="9">
        <v>16609</v>
      </c>
      <c r="L1165" s="8" t="str">
        <f>IFERROR(K1166/J1166,"")</f>
        <v/>
      </c>
      <c r="M1165" s="15" t="str">
        <f>IFERROR(IF((K1166/J1166)&gt;K1166/J1166,1.3,K1166/J1166),"")</f>
        <v/>
      </c>
      <c r="N1165" s="5" t="s">
        <v>23</v>
      </c>
      <c r="O1165" s="5" t="s">
        <v>23</v>
      </c>
      <c r="P1165" s="16">
        <v>0</v>
      </c>
      <c r="Q1165" s="16">
        <v>0</v>
      </c>
      <c r="R1165" s="5" t="str">
        <f t="shared" si="155"/>
        <v>302-2023-12-31</v>
      </c>
    </row>
    <row r="1166" spans="1:18" hidden="1" x14ac:dyDescent="0.3">
      <c r="A1166" s="37">
        <v>302</v>
      </c>
      <c r="B1166" s="5" t="s">
        <v>247</v>
      </c>
      <c r="C1166" s="5" t="s">
        <v>208</v>
      </c>
      <c r="D1166" s="5" t="s">
        <v>47</v>
      </c>
      <c r="E1166" s="5" t="s">
        <v>22</v>
      </c>
      <c r="F1166" s="6">
        <v>45291</v>
      </c>
      <c r="G1166" s="55">
        <f t="shared" si="151"/>
        <v>2023</v>
      </c>
      <c r="H1166" s="55" t="str">
        <f t="shared" si="152"/>
        <v>Diciembre</v>
      </c>
      <c r="I1166" s="90" t="str">
        <f t="shared" si="153"/>
        <v>2023-2</v>
      </c>
      <c r="J1166" s="5">
        <v>0</v>
      </c>
      <c r="K1166" s="9">
        <v>21237</v>
      </c>
      <c r="L1166" s="8" t="str">
        <f>IFERROR(K1167/J1167,"")</f>
        <v/>
      </c>
      <c r="M1166" s="15" t="str">
        <f>IFERROR(IF((K1167/J1167)&gt;K1167/J1167,1.3,K1167/J1167),"")</f>
        <v/>
      </c>
      <c r="N1166" s="5" t="s">
        <v>23</v>
      </c>
      <c r="O1166" s="5" t="s">
        <v>23</v>
      </c>
      <c r="P1166" s="16">
        <v>0</v>
      </c>
      <c r="Q1166" s="16">
        <v>0</v>
      </c>
      <c r="R1166" s="5" t="str">
        <f t="shared" si="155"/>
        <v>302-2024-06-30</v>
      </c>
    </row>
    <row r="1167" spans="1:18" hidden="1" x14ac:dyDescent="0.3">
      <c r="A1167" s="5">
        <v>302</v>
      </c>
      <c r="B1167" s="5" t="s">
        <v>247</v>
      </c>
      <c r="C1167" s="5" t="s">
        <v>208</v>
      </c>
      <c r="D1167" s="5" t="s">
        <v>47</v>
      </c>
      <c r="E1167" s="5" t="s">
        <v>22</v>
      </c>
      <c r="F1167" s="6">
        <v>45473</v>
      </c>
      <c r="G1167" s="55">
        <f t="shared" si="151"/>
        <v>2024</v>
      </c>
      <c r="H1167" s="55" t="str">
        <f t="shared" si="152"/>
        <v>Junio</v>
      </c>
      <c r="I1167" s="90" t="str">
        <f t="shared" si="153"/>
        <v>2024-1</v>
      </c>
      <c r="J1167" s="5">
        <v>0</v>
      </c>
      <c r="K1167" s="5">
        <v>18355</v>
      </c>
      <c r="L1167" s="15"/>
      <c r="M1167" s="15"/>
      <c r="N1167" s="5">
        <v>0</v>
      </c>
      <c r="O1167" s="5" t="s">
        <v>48</v>
      </c>
      <c r="P1167" s="5">
        <v>0</v>
      </c>
      <c r="Q1167" s="5">
        <v>0</v>
      </c>
      <c r="R1167" s="5" t="str">
        <f t="shared" si="155"/>
        <v>302-2024-12-31</v>
      </c>
    </row>
    <row r="1168" spans="1:18" hidden="1" x14ac:dyDescent="0.3">
      <c r="A1168" s="25">
        <v>302</v>
      </c>
      <c r="B1168" s="5" t="s">
        <v>247</v>
      </c>
      <c r="C1168" s="5" t="s">
        <v>208</v>
      </c>
      <c r="D1168" s="5" t="s">
        <v>47</v>
      </c>
      <c r="E1168" s="5" t="s">
        <v>22</v>
      </c>
      <c r="F1168" s="6">
        <v>45657</v>
      </c>
      <c r="G1168" s="55">
        <f t="shared" si="151"/>
        <v>2024</v>
      </c>
      <c r="H1168" s="55" t="str">
        <f t="shared" si="152"/>
        <v>Diciembre</v>
      </c>
      <c r="I1168" s="90" t="str">
        <f t="shared" si="153"/>
        <v>2024-2</v>
      </c>
      <c r="J1168" s="5">
        <v>0</v>
      </c>
      <c r="K1168" s="10">
        <v>0</v>
      </c>
      <c r="L1168" s="15">
        <f>IFERROR(IF((K1169/J1169)&gt;1.3,1.3,K1169/J1169),"")</f>
        <v>0.75760000000000005</v>
      </c>
      <c r="M1168" s="15">
        <f t="shared" ref="M1168:M1182" si="156">IFERROR(IF((K1169/J1169)&gt;K1169/J1169,1.3,K1169/J1169),"")</f>
        <v>0.75760000000000005</v>
      </c>
      <c r="N1168" s="5">
        <v>0</v>
      </c>
      <c r="O1168" s="5" t="s">
        <v>48</v>
      </c>
      <c r="P1168" s="16">
        <v>0</v>
      </c>
      <c r="Q1168" s="16">
        <v>0</v>
      </c>
      <c r="R1168" s="5" t="str">
        <f t="shared" si="155"/>
        <v>303-2023-06-30</v>
      </c>
    </row>
    <row r="1169" spans="1:18" hidden="1" x14ac:dyDescent="0.3">
      <c r="A1169" s="25">
        <v>303</v>
      </c>
      <c r="B1169" s="5" t="s">
        <v>248</v>
      </c>
      <c r="C1169" s="5" t="s">
        <v>249</v>
      </c>
      <c r="D1169" s="5" t="s">
        <v>47</v>
      </c>
      <c r="E1169" s="5" t="s">
        <v>22</v>
      </c>
      <c r="F1169" s="17">
        <v>45107</v>
      </c>
      <c r="G1169" s="55">
        <f t="shared" si="151"/>
        <v>2023</v>
      </c>
      <c r="H1169" s="55" t="str">
        <f t="shared" si="152"/>
        <v>Junio</v>
      </c>
      <c r="I1169" s="90" t="str">
        <f t="shared" si="153"/>
        <v>2023-1</v>
      </c>
      <c r="J1169" s="5">
        <v>100</v>
      </c>
      <c r="K1169" s="9">
        <v>75.760000000000005</v>
      </c>
      <c r="L1169" s="8">
        <f>IFERROR(K1170/J1170,"")</f>
        <v>0.79549999999999998</v>
      </c>
      <c r="M1169" s="15">
        <f t="shared" si="156"/>
        <v>0.79549999999999998</v>
      </c>
      <c r="N1169" s="5" t="s">
        <v>23</v>
      </c>
      <c r="O1169" s="5" t="s">
        <v>23</v>
      </c>
      <c r="P1169" s="16">
        <v>0</v>
      </c>
      <c r="Q1169" s="16">
        <v>0</v>
      </c>
      <c r="R1169" s="5" t="str">
        <f t="shared" si="155"/>
        <v>303-2023-12-31</v>
      </c>
    </row>
    <row r="1170" spans="1:18" hidden="1" x14ac:dyDescent="0.3">
      <c r="A1170" s="37">
        <v>303</v>
      </c>
      <c r="B1170" s="5" t="s">
        <v>248</v>
      </c>
      <c r="C1170" s="5" t="s">
        <v>249</v>
      </c>
      <c r="D1170" s="5" t="s">
        <v>47</v>
      </c>
      <c r="E1170" s="5" t="s">
        <v>22</v>
      </c>
      <c r="F1170" s="6">
        <v>45291</v>
      </c>
      <c r="G1170" s="55">
        <f t="shared" si="151"/>
        <v>2023</v>
      </c>
      <c r="H1170" s="55" t="str">
        <f t="shared" si="152"/>
        <v>Diciembre</v>
      </c>
      <c r="I1170" s="90" t="str">
        <f t="shared" si="153"/>
        <v>2023-2</v>
      </c>
      <c r="J1170" s="5">
        <v>100</v>
      </c>
      <c r="K1170" s="9">
        <v>79.55</v>
      </c>
      <c r="L1170" s="8">
        <f>IFERROR(K1171/J1171,"")</f>
        <v>1.0526315789473684</v>
      </c>
      <c r="M1170" s="15">
        <f t="shared" si="156"/>
        <v>1.0526315789473684</v>
      </c>
      <c r="N1170" s="5" t="s">
        <v>23</v>
      </c>
      <c r="O1170" s="5" t="s">
        <v>23</v>
      </c>
      <c r="P1170" s="16">
        <v>0</v>
      </c>
      <c r="Q1170" s="16">
        <v>0</v>
      </c>
      <c r="R1170" s="5" t="str">
        <f t="shared" si="155"/>
        <v>303-2024-06-30</v>
      </c>
    </row>
    <row r="1171" spans="1:18" hidden="1" x14ac:dyDescent="0.3">
      <c r="A1171" s="5">
        <v>303</v>
      </c>
      <c r="B1171" s="5" t="s">
        <v>248</v>
      </c>
      <c r="C1171" s="5" t="s">
        <v>249</v>
      </c>
      <c r="D1171" s="5" t="s">
        <v>47</v>
      </c>
      <c r="E1171" s="5" t="s">
        <v>22</v>
      </c>
      <c r="F1171" s="6">
        <v>45473</v>
      </c>
      <c r="G1171" s="55">
        <f t="shared" si="151"/>
        <v>2024</v>
      </c>
      <c r="H1171" s="55" t="str">
        <f t="shared" si="152"/>
        <v>Junio</v>
      </c>
      <c r="I1171" s="90" t="str">
        <f t="shared" si="153"/>
        <v>2024-1</v>
      </c>
      <c r="J1171" s="5">
        <v>95</v>
      </c>
      <c r="K1171" s="5">
        <v>100</v>
      </c>
      <c r="L1171" s="15">
        <f>IFERROR(IF((K1172/J1172)&gt;1.3,1.3,K1172/J1172),"")</f>
        <v>1.0068649885583516</v>
      </c>
      <c r="M1171" s="15">
        <f t="shared" si="156"/>
        <v>1.0068649885583516</v>
      </c>
      <c r="N1171" s="5" t="s">
        <v>23</v>
      </c>
      <c r="O1171" s="5" t="s">
        <v>23</v>
      </c>
      <c r="P1171" s="5">
        <v>0</v>
      </c>
      <c r="Q1171" s="5">
        <v>0</v>
      </c>
      <c r="R1171" s="5" t="str">
        <f t="shared" si="155"/>
        <v>303-2024-12-31</v>
      </c>
    </row>
    <row r="1172" spans="1:18" hidden="1" x14ac:dyDescent="0.3">
      <c r="A1172" s="25">
        <v>303</v>
      </c>
      <c r="B1172" s="5" t="s">
        <v>248</v>
      </c>
      <c r="C1172" s="5" t="s">
        <v>249</v>
      </c>
      <c r="D1172" s="5" t="s">
        <v>47</v>
      </c>
      <c r="E1172" s="5" t="s">
        <v>22</v>
      </c>
      <c r="F1172" s="6">
        <v>45657</v>
      </c>
      <c r="G1172" s="55">
        <f t="shared" si="151"/>
        <v>2024</v>
      </c>
      <c r="H1172" s="55" t="str">
        <f t="shared" si="152"/>
        <v>Diciembre</v>
      </c>
      <c r="I1172" s="90" t="str">
        <f t="shared" si="153"/>
        <v>2024-2</v>
      </c>
      <c r="J1172" s="5">
        <v>95</v>
      </c>
      <c r="K1172" s="10">
        <v>95.652173913043399</v>
      </c>
      <c r="L1172" s="15">
        <f>IFERROR(IF((K1173/J1173)&gt;1.3,1.3,K1173/J1173),"")</f>
        <v>1.3</v>
      </c>
      <c r="M1172" s="15">
        <f t="shared" si="156"/>
        <v>1.8985507246376812</v>
      </c>
      <c r="N1172" s="5" t="s">
        <v>23</v>
      </c>
      <c r="O1172" s="5" t="s">
        <v>23</v>
      </c>
      <c r="P1172" s="16">
        <v>0</v>
      </c>
      <c r="Q1172" s="16">
        <v>0</v>
      </c>
      <c r="R1172" s="5" t="str">
        <f t="shared" si="155"/>
        <v>304-2023-06-30</v>
      </c>
    </row>
    <row r="1173" spans="1:18" hidden="1" x14ac:dyDescent="0.3">
      <c r="A1173" s="25">
        <v>304</v>
      </c>
      <c r="B1173" s="5" t="s">
        <v>250</v>
      </c>
      <c r="C1173" s="5" t="s">
        <v>249</v>
      </c>
      <c r="D1173" s="5" t="s">
        <v>47</v>
      </c>
      <c r="E1173" s="5" t="s">
        <v>22</v>
      </c>
      <c r="F1173" s="17">
        <v>45107</v>
      </c>
      <c r="G1173" s="55">
        <f t="shared" si="151"/>
        <v>2023</v>
      </c>
      <c r="H1173" s="55" t="str">
        <f t="shared" si="152"/>
        <v>Junio</v>
      </c>
      <c r="I1173" s="90" t="str">
        <f t="shared" si="153"/>
        <v>2023-1</v>
      </c>
      <c r="J1173" s="5">
        <v>1863</v>
      </c>
      <c r="K1173" s="9">
        <v>3537</v>
      </c>
      <c r="L1173" s="8">
        <f>IF(IFERROR(K1174/J1174,"")&gt;130%,130%,K1174/J1174)</f>
        <v>1.3</v>
      </c>
      <c r="M1173" s="15">
        <f t="shared" si="156"/>
        <v>1.7632850241545894</v>
      </c>
      <c r="N1173" s="5" t="s">
        <v>48</v>
      </c>
      <c r="O1173" s="5" t="s">
        <v>48</v>
      </c>
      <c r="P1173" s="16">
        <v>0</v>
      </c>
      <c r="Q1173" s="16">
        <v>0</v>
      </c>
      <c r="R1173" s="5" t="str">
        <f t="shared" si="155"/>
        <v>304-2023-12-31</v>
      </c>
    </row>
    <row r="1174" spans="1:18" hidden="1" x14ac:dyDescent="0.3">
      <c r="A1174" s="37">
        <v>304</v>
      </c>
      <c r="B1174" s="5" t="s">
        <v>250</v>
      </c>
      <c r="C1174" s="5" t="s">
        <v>249</v>
      </c>
      <c r="D1174" s="5" t="s">
        <v>47</v>
      </c>
      <c r="E1174" s="5" t="s">
        <v>22</v>
      </c>
      <c r="F1174" s="6">
        <v>45291</v>
      </c>
      <c r="G1174" s="55">
        <f t="shared" si="151"/>
        <v>2023</v>
      </c>
      <c r="H1174" s="55" t="str">
        <f t="shared" si="152"/>
        <v>Diciembre</v>
      </c>
      <c r="I1174" s="90" t="str">
        <f t="shared" si="153"/>
        <v>2023-2</v>
      </c>
      <c r="J1174" s="5">
        <v>1863</v>
      </c>
      <c r="K1174" s="9">
        <v>3285</v>
      </c>
      <c r="L1174" s="8">
        <f>IF(IFERROR(K1175/J1175,"")&gt;130%,130%,K1175/J1175)</f>
        <v>1.0011764705882353</v>
      </c>
      <c r="M1174" s="15">
        <f t="shared" si="156"/>
        <v>1.0011764705882353</v>
      </c>
      <c r="N1174" s="5" t="s">
        <v>48</v>
      </c>
      <c r="O1174" s="5" t="s">
        <v>48</v>
      </c>
      <c r="P1174" s="16">
        <v>0</v>
      </c>
      <c r="Q1174" s="16">
        <v>0</v>
      </c>
      <c r="R1174" s="5" t="str">
        <f t="shared" si="155"/>
        <v>304-2024-06-30</v>
      </c>
    </row>
    <row r="1175" spans="1:18" hidden="1" x14ac:dyDescent="0.3">
      <c r="A1175" s="5">
        <v>304</v>
      </c>
      <c r="B1175" s="5" t="s">
        <v>250</v>
      </c>
      <c r="C1175" s="5" t="s">
        <v>249</v>
      </c>
      <c r="D1175" s="5" t="s">
        <v>47</v>
      </c>
      <c r="E1175" s="5" t="s">
        <v>22</v>
      </c>
      <c r="F1175" s="6">
        <v>45473</v>
      </c>
      <c r="G1175" s="55">
        <f t="shared" si="151"/>
        <v>2024</v>
      </c>
      <c r="H1175" s="55" t="str">
        <f t="shared" si="152"/>
        <v>Junio</v>
      </c>
      <c r="I1175" s="90" t="str">
        <f t="shared" si="153"/>
        <v>2024-1</v>
      </c>
      <c r="J1175" s="5">
        <v>3400</v>
      </c>
      <c r="K1175" s="5">
        <v>3404</v>
      </c>
      <c r="L1175" s="8">
        <f>IF(IFERROR(K1176/J1176,"")&gt;130%,130%,K1176/J1176)</f>
        <v>0.83558823529411763</v>
      </c>
      <c r="M1175" s="15">
        <f t="shared" si="156"/>
        <v>0.83558823529411763</v>
      </c>
      <c r="N1175" s="5" t="s">
        <v>48</v>
      </c>
      <c r="O1175" s="5" t="s">
        <v>48</v>
      </c>
      <c r="P1175" s="5">
        <v>0</v>
      </c>
      <c r="Q1175" s="5">
        <v>0</v>
      </c>
      <c r="R1175" s="5" t="str">
        <f t="shared" si="155"/>
        <v>304-2024-12-31</v>
      </c>
    </row>
    <row r="1176" spans="1:18" hidden="1" x14ac:dyDescent="0.3">
      <c r="A1176" s="25">
        <v>304</v>
      </c>
      <c r="B1176" s="5" t="s">
        <v>250</v>
      </c>
      <c r="C1176" s="5" t="s">
        <v>249</v>
      </c>
      <c r="D1176" s="5" t="s">
        <v>47</v>
      </c>
      <c r="E1176" s="5" t="s">
        <v>22</v>
      </c>
      <c r="F1176" s="6">
        <v>45657</v>
      </c>
      <c r="G1176" s="55">
        <f t="shared" si="151"/>
        <v>2024</v>
      </c>
      <c r="H1176" s="55" t="str">
        <f t="shared" si="152"/>
        <v>Diciembre</v>
      </c>
      <c r="I1176" s="90" t="str">
        <f t="shared" si="153"/>
        <v>2024-2</v>
      </c>
      <c r="J1176" s="5">
        <v>3400</v>
      </c>
      <c r="K1176" s="10">
        <v>2841</v>
      </c>
      <c r="L1176" s="15">
        <f>IFERROR(IF((K1177/J1177)&gt;1.3,1.3,K1177/J1177),"")</f>
        <v>1</v>
      </c>
      <c r="M1176" s="15">
        <f t="shared" si="156"/>
        <v>1</v>
      </c>
      <c r="N1176" s="5" t="s">
        <v>48</v>
      </c>
      <c r="O1176" s="5" t="s">
        <v>48</v>
      </c>
      <c r="P1176" s="16">
        <v>0</v>
      </c>
      <c r="Q1176" s="16">
        <v>0</v>
      </c>
      <c r="R1176" s="5" t="str">
        <f t="shared" si="155"/>
        <v>305-2023-12-31</v>
      </c>
    </row>
    <row r="1177" spans="1:18" hidden="1" x14ac:dyDescent="0.3">
      <c r="A1177" s="25">
        <v>305</v>
      </c>
      <c r="B1177" s="5" t="s">
        <v>251</v>
      </c>
      <c r="C1177" s="5" t="s">
        <v>249</v>
      </c>
      <c r="D1177" s="5" t="s">
        <v>65</v>
      </c>
      <c r="E1177" s="5" t="s">
        <v>22</v>
      </c>
      <c r="F1177" s="6">
        <v>45291</v>
      </c>
      <c r="G1177" s="55">
        <f t="shared" si="151"/>
        <v>2023</v>
      </c>
      <c r="H1177" s="55" t="str">
        <f t="shared" si="152"/>
        <v>Diciembre</v>
      </c>
      <c r="I1177" s="90" t="str">
        <f t="shared" si="153"/>
        <v>2023-2</v>
      </c>
      <c r="J1177" s="5">
        <v>100</v>
      </c>
      <c r="K1177" s="9">
        <v>100</v>
      </c>
      <c r="L1177" s="8">
        <f>IFERROR(K1178/J1178,"")</f>
        <v>1</v>
      </c>
      <c r="M1177" s="15">
        <f t="shared" si="156"/>
        <v>1</v>
      </c>
      <c r="N1177" s="5" t="s">
        <v>23</v>
      </c>
      <c r="O1177" s="5" t="s">
        <v>23</v>
      </c>
      <c r="P1177" s="16">
        <v>0</v>
      </c>
      <c r="Q1177" s="16">
        <v>0</v>
      </c>
      <c r="R1177" s="5" t="str">
        <f t="shared" si="155"/>
        <v>305-2024-12-31</v>
      </c>
    </row>
    <row r="1178" spans="1:18" hidden="1" x14ac:dyDescent="0.3">
      <c r="A1178" s="25">
        <v>305</v>
      </c>
      <c r="B1178" s="5" t="s">
        <v>251</v>
      </c>
      <c r="C1178" s="5" t="s">
        <v>249</v>
      </c>
      <c r="D1178" s="5" t="s">
        <v>65</v>
      </c>
      <c r="E1178" s="5" t="s">
        <v>22</v>
      </c>
      <c r="F1178" s="6">
        <v>45657</v>
      </c>
      <c r="G1178" s="55">
        <f t="shared" si="151"/>
        <v>2024</v>
      </c>
      <c r="H1178" s="55" t="str">
        <f t="shared" si="152"/>
        <v>Diciembre</v>
      </c>
      <c r="I1178" s="90" t="str">
        <f t="shared" si="153"/>
        <v>2024-2</v>
      </c>
      <c r="J1178" s="5">
        <v>100</v>
      </c>
      <c r="K1178" s="10">
        <v>100</v>
      </c>
      <c r="L1178" s="15">
        <f>IFERROR(IF((K1179/J1179)&gt;1.3,1.3,K1179/J1179),"")</f>
        <v>1.2050000000000001</v>
      </c>
      <c r="M1178" s="15">
        <f t="shared" si="156"/>
        <v>1.2050000000000001</v>
      </c>
      <c r="N1178" s="5" t="s">
        <v>23</v>
      </c>
      <c r="O1178" s="5" t="s">
        <v>23</v>
      </c>
      <c r="P1178" s="16">
        <v>0</v>
      </c>
      <c r="Q1178" s="16">
        <v>0</v>
      </c>
      <c r="R1178" s="5" t="str">
        <f t="shared" si="155"/>
        <v>306-2023-06-30</v>
      </c>
    </row>
    <row r="1179" spans="1:18" hidden="1" x14ac:dyDescent="0.3">
      <c r="A1179" s="25">
        <v>306</v>
      </c>
      <c r="B1179" s="5" t="s">
        <v>252</v>
      </c>
      <c r="C1179" s="5" t="s">
        <v>186</v>
      </c>
      <c r="D1179" s="5" t="s">
        <v>52</v>
      </c>
      <c r="E1179" s="5" t="s">
        <v>22</v>
      </c>
      <c r="F1179" s="6">
        <v>45107</v>
      </c>
      <c r="G1179" s="55">
        <f t="shared" si="151"/>
        <v>2023</v>
      </c>
      <c r="H1179" s="55" t="str">
        <f t="shared" si="152"/>
        <v>Junio</v>
      </c>
      <c r="I1179" s="90" t="str">
        <f t="shared" si="153"/>
        <v>2023-1</v>
      </c>
      <c r="J1179" s="5">
        <v>100</v>
      </c>
      <c r="K1179" s="9">
        <v>120.5</v>
      </c>
      <c r="L1179" s="8">
        <f>IFERROR(K1180/J1180,"")</f>
        <v>1.0317000000000001</v>
      </c>
      <c r="M1179" s="15">
        <f t="shared" si="156"/>
        <v>1.0317000000000001</v>
      </c>
      <c r="N1179" s="5" t="s">
        <v>23</v>
      </c>
      <c r="O1179" s="5" t="s">
        <v>23</v>
      </c>
      <c r="P1179" s="16">
        <v>0</v>
      </c>
      <c r="Q1179" s="16">
        <v>0</v>
      </c>
      <c r="R1179" s="5" t="str">
        <f t="shared" si="155"/>
        <v>306-2023-09-30</v>
      </c>
    </row>
    <row r="1180" spans="1:18" hidden="1" x14ac:dyDescent="0.3">
      <c r="A1180" s="41">
        <v>306</v>
      </c>
      <c r="B1180" s="5" t="s">
        <v>252</v>
      </c>
      <c r="C1180" s="5" t="s">
        <v>186</v>
      </c>
      <c r="D1180" s="5" t="s">
        <v>52</v>
      </c>
      <c r="E1180" s="5" t="s">
        <v>22</v>
      </c>
      <c r="F1180" s="6">
        <v>45199</v>
      </c>
      <c r="G1180" s="55">
        <f t="shared" si="151"/>
        <v>2023</v>
      </c>
      <c r="H1180" s="55" t="str">
        <f t="shared" si="152"/>
        <v>Septiembre</v>
      </c>
      <c r="I1180" s="90" t="str">
        <f t="shared" si="153"/>
        <v>2023-2</v>
      </c>
      <c r="J1180" s="5">
        <v>100</v>
      </c>
      <c r="K1180" s="9">
        <v>103.17</v>
      </c>
      <c r="L1180" s="8">
        <f>IFERROR(K1181/J1181,"")</f>
        <v>1.0449999999999999</v>
      </c>
      <c r="M1180" s="15">
        <f t="shared" si="156"/>
        <v>1.0449999999999999</v>
      </c>
      <c r="N1180" s="5" t="s">
        <v>23</v>
      </c>
      <c r="O1180" s="5" t="s">
        <v>23</v>
      </c>
      <c r="P1180" s="16">
        <v>0</v>
      </c>
      <c r="Q1180" s="16">
        <v>0</v>
      </c>
      <c r="R1180" s="5" t="str">
        <f t="shared" si="155"/>
        <v>306-2023-12-31</v>
      </c>
    </row>
    <row r="1181" spans="1:18" hidden="1" x14ac:dyDescent="0.3">
      <c r="A1181" s="37">
        <v>306</v>
      </c>
      <c r="B1181" s="5" t="s">
        <v>252</v>
      </c>
      <c r="C1181" s="5" t="s">
        <v>186</v>
      </c>
      <c r="D1181" s="5" t="s">
        <v>52</v>
      </c>
      <c r="E1181" s="5" t="s">
        <v>22</v>
      </c>
      <c r="F1181" s="6">
        <v>45291</v>
      </c>
      <c r="G1181" s="55">
        <f t="shared" si="151"/>
        <v>2023</v>
      </c>
      <c r="H1181" s="55" t="str">
        <f t="shared" si="152"/>
        <v>Diciembre</v>
      </c>
      <c r="I1181" s="90" t="str">
        <f t="shared" si="153"/>
        <v>2023-2</v>
      </c>
      <c r="J1181" s="5">
        <v>100</v>
      </c>
      <c r="K1181" s="9">
        <v>104.5</v>
      </c>
      <c r="L1181" s="8">
        <f>IFERROR(K1182/J1182,"")</f>
        <v>0</v>
      </c>
      <c r="M1181" s="15">
        <f t="shared" si="156"/>
        <v>0</v>
      </c>
      <c r="N1181" s="5" t="s">
        <v>23</v>
      </c>
      <c r="O1181" s="5" t="s">
        <v>23</v>
      </c>
      <c r="P1181" s="16">
        <v>0</v>
      </c>
      <c r="Q1181" s="16">
        <v>0</v>
      </c>
      <c r="R1181" s="5" t="str">
        <f t="shared" si="155"/>
        <v>306-2024-03-31</v>
      </c>
    </row>
    <row r="1182" spans="1:18" hidden="1" x14ac:dyDescent="0.3">
      <c r="A1182" s="25">
        <v>306</v>
      </c>
      <c r="B1182" s="5" t="s">
        <v>252</v>
      </c>
      <c r="C1182" s="5" t="s">
        <v>186</v>
      </c>
      <c r="D1182" s="5" t="s">
        <v>52</v>
      </c>
      <c r="E1182" s="5" t="s">
        <v>22</v>
      </c>
      <c r="F1182" s="6">
        <v>45382</v>
      </c>
      <c r="G1182" s="55">
        <f t="shared" si="151"/>
        <v>2024</v>
      </c>
      <c r="H1182" s="55" t="str">
        <f t="shared" si="152"/>
        <v>Marzo</v>
      </c>
      <c r="I1182" s="90" t="str">
        <f t="shared" si="153"/>
        <v>2024-1</v>
      </c>
      <c r="J1182" s="5">
        <v>100</v>
      </c>
      <c r="K1182" s="10">
        <v>0</v>
      </c>
      <c r="L1182" s="15" t="str">
        <f>IFERROR(IF((K1183/J1183)&gt;1.3,1.3,K1183/J1183),"")</f>
        <v/>
      </c>
      <c r="M1182" s="15" t="str">
        <f t="shared" si="156"/>
        <v/>
      </c>
      <c r="N1182" s="5" t="s">
        <v>23</v>
      </c>
      <c r="O1182" s="5" t="s">
        <v>23</v>
      </c>
      <c r="P1182" s="16">
        <v>0</v>
      </c>
      <c r="Q1182" s="16">
        <v>0</v>
      </c>
      <c r="R1182" s="5" t="str">
        <f t="shared" si="155"/>
        <v>306-2024-06-30</v>
      </c>
    </row>
    <row r="1183" spans="1:18" hidden="1" x14ac:dyDescent="0.3">
      <c r="A1183" s="5">
        <v>306</v>
      </c>
      <c r="B1183" s="5" t="s">
        <v>252</v>
      </c>
      <c r="C1183" s="5" t="s">
        <v>186</v>
      </c>
      <c r="D1183" s="5" t="s">
        <v>52</v>
      </c>
      <c r="E1183" s="5" t="s">
        <v>22</v>
      </c>
      <c r="F1183" s="6">
        <v>45473</v>
      </c>
      <c r="G1183" s="55">
        <f t="shared" si="151"/>
        <v>2024</v>
      </c>
      <c r="H1183" s="55" t="str">
        <f t="shared" si="152"/>
        <v>Junio</v>
      </c>
      <c r="I1183" s="90" t="str">
        <f t="shared" si="153"/>
        <v>2024-1</v>
      </c>
      <c r="J1183" s="5">
        <v>100</v>
      </c>
      <c r="K1183" s="5" t="s">
        <v>253</v>
      </c>
      <c r="L1183" s="15"/>
      <c r="M1183" s="15"/>
      <c r="N1183" s="5" t="s">
        <v>23</v>
      </c>
      <c r="O1183" s="5" t="s">
        <v>23</v>
      </c>
      <c r="P1183" s="5">
        <v>0</v>
      </c>
      <c r="Q1183" s="5">
        <v>0</v>
      </c>
      <c r="R1183" s="5" t="str">
        <f t="shared" si="155"/>
        <v>306-2024-09-30</v>
      </c>
    </row>
    <row r="1184" spans="1:18" hidden="1" x14ac:dyDescent="0.3">
      <c r="A1184" s="25">
        <v>306</v>
      </c>
      <c r="B1184" s="5" t="s">
        <v>252</v>
      </c>
      <c r="C1184" s="5" t="s">
        <v>186</v>
      </c>
      <c r="D1184" s="5" t="s">
        <v>52</v>
      </c>
      <c r="E1184" s="5" t="s">
        <v>22</v>
      </c>
      <c r="F1184" s="6">
        <v>45565</v>
      </c>
      <c r="G1184" s="55">
        <f t="shared" si="151"/>
        <v>2024</v>
      </c>
      <c r="H1184" s="55" t="str">
        <f t="shared" si="152"/>
        <v>Septiembre</v>
      </c>
      <c r="I1184" s="90" t="str">
        <f t="shared" si="153"/>
        <v>2024-2</v>
      </c>
      <c r="J1184" s="5">
        <v>100</v>
      </c>
      <c r="K1184" s="10">
        <v>0</v>
      </c>
      <c r="L1184" s="15">
        <f>IFERROR(IF((K1185/J1185)&gt;1.3,1.3,K1185/J1185),"")</f>
        <v>0</v>
      </c>
      <c r="M1184" s="15">
        <f>IFERROR(IF((K1185/J1185)&gt;K1185/J1185,1.3,K1185/J1185),"")</f>
        <v>0</v>
      </c>
      <c r="N1184" s="5" t="s">
        <v>23</v>
      </c>
      <c r="O1184" s="5" t="s">
        <v>23</v>
      </c>
      <c r="P1184" s="16">
        <v>0</v>
      </c>
      <c r="Q1184" s="16">
        <v>0</v>
      </c>
      <c r="R1184" s="5" t="str">
        <f t="shared" si="155"/>
        <v>306-2024-12-31</v>
      </c>
    </row>
    <row r="1185" spans="1:18" hidden="1" x14ac:dyDescent="0.3">
      <c r="A1185" s="25">
        <v>306</v>
      </c>
      <c r="B1185" s="5" t="s">
        <v>252</v>
      </c>
      <c r="C1185" s="5" t="s">
        <v>186</v>
      </c>
      <c r="D1185" s="5" t="s">
        <v>52</v>
      </c>
      <c r="E1185" s="5" t="s">
        <v>22</v>
      </c>
      <c r="F1185" s="6">
        <v>45657</v>
      </c>
      <c r="G1185" s="55">
        <f t="shared" si="151"/>
        <v>2024</v>
      </c>
      <c r="H1185" s="55" t="str">
        <f t="shared" si="152"/>
        <v>Diciembre</v>
      </c>
      <c r="I1185" s="90" t="str">
        <f t="shared" si="153"/>
        <v>2024-2</v>
      </c>
      <c r="J1185" s="5">
        <v>100</v>
      </c>
      <c r="K1185" s="10">
        <v>0</v>
      </c>
      <c r="L1185" s="15">
        <f>IFERROR(IF((K1186/J1186)&gt;1.3,1.3,K1186/J1186),"")</f>
        <v>1.25</v>
      </c>
      <c r="M1185" s="15">
        <f>IFERROR(IF((K1186/J1186)&gt;K1186/J1186,1.3,K1186/J1186),"")</f>
        <v>1.25</v>
      </c>
      <c r="N1185" s="5" t="s">
        <v>23</v>
      </c>
      <c r="O1185" s="5" t="s">
        <v>23</v>
      </c>
      <c r="P1185" s="16">
        <v>0</v>
      </c>
      <c r="Q1185" s="16">
        <v>0</v>
      </c>
      <c r="R1185" s="5" t="str">
        <f t="shared" si="155"/>
        <v>307-2023-06-30</v>
      </c>
    </row>
    <row r="1186" spans="1:18" hidden="1" x14ac:dyDescent="0.3">
      <c r="A1186" s="25">
        <v>307</v>
      </c>
      <c r="B1186" s="5" t="s">
        <v>254</v>
      </c>
      <c r="C1186" s="5" t="s">
        <v>102</v>
      </c>
      <c r="D1186" s="5" t="s">
        <v>47</v>
      </c>
      <c r="E1186" s="5" t="s">
        <v>22</v>
      </c>
      <c r="F1186" s="17">
        <v>45107</v>
      </c>
      <c r="G1186" s="55">
        <f t="shared" si="151"/>
        <v>2023</v>
      </c>
      <c r="H1186" s="55" t="str">
        <f t="shared" si="152"/>
        <v>Junio</v>
      </c>
      <c r="I1186" s="90" t="str">
        <f t="shared" si="153"/>
        <v>2023-1</v>
      </c>
      <c r="J1186" s="5">
        <v>20</v>
      </c>
      <c r="K1186" s="9">
        <v>25</v>
      </c>
      <c r="L1186" s="8">
        <f>IF(IFERROR(K1187/J1187,"")&gt;130%,130%,K1187/J1187)</f>
        <v>1.3</v>
      </c>
      <c r="M1186" s="15">
        <f>IFERROR(IF((K1187/J1187)&gt;K1187/J1187,1.3,K1187/J1187),"")</f>
        <v>3.1538461538461537</v>
      </c>
      <c r="N1186" s="5" t="s">
        <v>23</v>
      </c>
      <c r="O1186" s="5" t="s">
        <v>23</v>
      </c>
      <c r="P1186" s="16">
        <v>0</v>
      </c>
      <c r="Q1186" s="16">
        <v>0</v>
      </c>
      <c r="R1186" s="5" t="str">
        <f t="shared" si="155"/>
        <v>307-2023-12-31</v>
      </c>
    </row>
    <row r="1187" spans="1:18" hidden="1" x14ac:dyDescent="0.3">
      <c r="A1187" s="37">
        <v>307</v>
      </c>
      <c r="B1187" s="5" t="s">
        <v>254</v>
      </c>
      <c r="C1187" s="5" t="s">
        <v>102</v>
      </c>
      <c r="D1187" s="5" t="s">
        <v>47</v>
      </c>
      <c r="E1187" s="5" t="s">
        <v>22</v>
      </c>
      <c r="F1187" s="6">
        <v>45291</v>
      </c>
      <c r="G1187" s="55">
        <f t="shared" si="151"/>
        <v>2023</v>
      </c>
      <c r="H1187" s="55" t="str">
        <f t="shared" si="152"/>
        <v>Diciembre</v>
      </c>
      <c r="I1187" s="90" t="str">
        <f t="shared" si="153"/>
        <v>2023-2</v>
      </c>
      <c r="J1187" s="5">
        <v>26</v>
      </c>
      <c r="K1187" s="9">
        <v>82</v>
      </c>
      <c r="L1187" s="8">
        <f>IFERROR(K1188/J1188,"")</f>
        <v>1.1200000000000001</v>
      </c>
      <c r="M1187" s="15">
        <f>IFERROR(IF((K1188/J1188)&gt;K1188/J1188,1.3,K1188/J1188),"")</f>
        <v>1.1200000000000001</v>
      </c>
      <c r="N1187" s="5" t="s">
        <v>23</v>
      </c>
      <c r="O1187" s="5" t="s">
        <v>23</v>
      </c>
      <c r="P1187" s="16">
        <v>0</v>
      </c>
      <c r="Q1187" s="16">
        <v>0</v>
      </c>
      <c r="R1187" s="5" t="str">
        <f t="shared" si="155"/>
        <v>307-2024-06-30</v>
      </c>
    </row>
    <row r="1188" spans="1:18" hidden="1" x14ac:dyDescent="0.3">
      <c r="A1188" s="5">
        <v>307</v>
      </c>
      <c r="B1188" s="5" t="s">
        <v>254</v>
      </c>
      <c r="C1188" s="5" t="s">
        <v>102</v>
      </c>
      <c r="D1188" s="5" t="s">
        <v>47</v>
      </c>
      <c r="E1188" s="5" t="s">
        <v>22</v>
      </c>
      <c r="F1188" s="6">
        <v>45473</v>
      </c>
      <c r="G1188" s="55">
        <f t="shared" si="151"/>
        <v>2024</v>
      </c>
      <c r="H1188" s="55" t="str">
        <f t="shared" si="152"/>
        <v>Junio</v>
      </c>
      <c r="I1188" s="90" t="str">
        <f t="shared" si="153"/>
        <v>2024-1</v>
      </c>
      <c r="J1188" s="5">
        <v>100</v>
      </c>
      <c r="K1188" s="5">
        <v>112</v>
      </c>
      <c r="L1188" s="15">
        <v>1.1200000000000001</v>
      </c>
      <c r="M1188" s="15">
        <v>1.1200000000000001</v>
      </c>
      <c r="N1188" s="5" t="s">
        <v>48</v>
      </c>
      <c r="O1188" s="5" t="s">
        <v>48</v>
      </c>
      <c r="P1188" s="5">
        <v>0</v>
      </c>
      <c r="Q1188" s="5">
        <v>0</v>
      </c>
      <c r="R1188" s="5" t="str">
        <f t="shared" si="155"/>
        <v>307-2024-12-31</v>
      </c>
    </row>
    <row r="1189" spans="1:18" hidden="1" x14ac:dyDescent="0.3">
      <c r="A1189" s="25">
        <v>307</v>
      </c>
      <c r="B1189" s="5" t="s">
        <v>254</v>
      </c>
      <c r="C1189" s="5" t="s">
        <v>102</v>
      </c>
      <c r="D1189" s="5" t="s">
        <v>47</v>
      </c>
      <c r="E1189" s="5" t="s">
        <v>22</v>
      </c>
      <c r="F1189" s="6">
        <v>45657</v>
      </c>
      <c r="G1189" s="55">
        <f t="shared" si="151"/>
        <v>2024</v>
      </c>
      <c r="H1189" s="55" t="str">
        <f t="shared" si="152"/>
        <v>Diciembre</v>
      </c>
      <c r="I1189" s="90" t="str">
        <f t="shared" si="153"/>
        <v>2024-2</v>
      </c>
      <c r="J1189" s="5">
        <v>100</v>
      </c>
      <c r="K1189" s="10">
        <v>413.33</v>
      </c>
      <c r="L1189" s="15">
        <f>IFERROR(IF((K1190/J1190)&gt;1.3,1.3,K1190/J1190),"")</f>
        <v>1.3</v>
      </c>
      <c r="M1189" s="15">
        <f>IFERROR(IF((K1190/J1190)&gt;K1190/J1190,1.3,K1190/J1190),"")</f>
        <v>2.25</v>
      </c>
      <c r="N1189" s="5" t="s">
        <v>48</v>
      </c>
      <c r="O1189" s="5" t="s">
        <v>48</v>
      </c>
      <c r="P1189" s="16">
        <v>0</v>
      </c>
      <c r="Q1189" s="16">
        <v>0</v>
      </c>
      <c r="R1189" s="5" t="str">
        <f t="shared" si="155"/>
        <v>308-2023-06-30</v>
      </c>
    </row>
    <row r="1190" spans="1:18" hidden="1" x14ac:dyDescent="0.3">
      <c r="A1190" s="25">
        <v>308</v>
      </c>
      <c r="B1190" s="5" t="s">
        <v>255</v>
      </c>
      <c r="C1190" s="5" t="s">
        <v>102</v>
      </c>
      <c r="D1190" s="5" t="s">
        <v>47</v>
      </c>
      <c r="E1190" s="5" t="s">
        <v>22</v>
      </c>
      <c r="F1190" s="17">
        <v>45107</v>
      </c>
      <c r="G1190" s="55">
        <f t="shared" si="151"/>
        <v>2023</v>
      </c>
      <c r="H1190" s="55" t="str">
        <f t="shared" si="152"/>
        <v>Junio</v>
      </c>
      <c r="I1190" s="90" t="str">
        <f t="shared" si="153"/>
        <v>2023-1</v>
      </c>
      <c r="J1190" s="5">
        <v>12</v>
      </c>
      <c r="K1190" s="9">
        <v>27</v>
      </c>
      <c r="L1190" s="8">
        <f>IFERROR(K1191/J1191,"")</f>
        <v>2.7</v>
      </c>
      <c r="M1190" s="15">
        <f>IFERROR(IF((K1191/J1191)&gt;K1191/J1191,1.3,K1191/J1191),"")</f>
        <v>2.7</v>
      </c>
      <c r="N1190" s="5" t="s">
        <v>48</v>
      </c>
      <c r="O1190" s="5" t="s">
        <v>48</v>
      </c>
      <c r="P1190" s="16">
        <v>0</v>
      </c>
      <c r="Q1190" s="16">
        <v>0</v>
      </c>
      <c r="R1190" s="5" t="str">
        <f t="shared" si="155"/>
        <v>308-2023-12-31</v>
      </c>
    </row>
    <row r="1191" spans="1:18" hidden="1" x14ac:dyDescent="0.3">
      <c r="A1191" s="37">
        <v>308</v>
      </c>
      <c r="B1191" s="5" t="s">
        <v>255</v>
      </c>
      <c r="C1191" s="5" t="s">
        <v>102</v>
      </c>
      <c r="D1191" s="5" t="s">
        <v>47</v>
      </c>
      <c r="E1191" s="5" t="s">
        <v>22</v>
      </c>
      <c r="F1191" s="6">
        <v>45291</v>
      </c>
      <c r="G1191" s="55">
        <f t="shared" si="151"/>
        <v>2023</v>
      </c>
      <c r="H1191" s="55" t="str">
        <f t="shared" si="152"/>
        <v>Diciembre</v>
      </c>
      <c r="I1191" s="90" t="str">
        <f t="shared" si="153"/>
        <v>2023-2</v>
      </c>
      <c r="J1191" s="5">
        <v>20</v>
      </c>
      <c r="K1191" s="9">
        <v>54</v>
      </c>
      <c r="L1191" s="8">
        <f>IFERROR(K1192/J1192,"")</f>
        <v>1</v>
      </c>
      <c r="M1191" s="15">
        <f>IFERROR(IF((K1192/J1192)&gt;K1192/J1192,1.3,K1192/J1192),"")</f>
        <v>1</v>
      </c>
      <c r="N1191" s="5" t="s">
        <v>48</v>
      </c>
      <c r="O1191" s="5" t="s">
        <v>48</v>
      </c>
      <c r="P1191" s="16">
        <v>0</v>
      </c>
      <c r="Q1191" s="16">
        <v>0</v>
      </c>
      <c r="R1191" s="5" t="str">
        <f t="shared" si="155"/>
        <v>308-2024-06-30</v>
      </c>
    </row>
    <row r="1192" spans="1:18" hidden="1" x14ac:dyDescent="0.3">
      <c r="A1192" s="5">
        <v>308</v>
      </c>
      <c r="B1192" s="5" t="s">
        <v>255</v>
      </c>
      <c r="C1192" s="5" t="s">
        <v>102</v>
      </c>
      <c r="D1192" s="5" t="s">
        <v>47</v>
      </c>
      <c r="E1192" s="5" t="s">
        <v>22</v>
      </c>
      <c r="F1192" s="6">
        <v>45473</v>
      </c>
      <c r="G1192" s="55">
        <f t="shared" si="151"/>
        <v>2024</v>
      </c>
      <c r="H1192" s="55" t="str">
        <f t="shared" si="152"/>
        <v>Junio</v>
      </c>
      <c r="I1192" s="90" t="str">
        <f t="shared" si="153"/>
        <v>2024-1</v>
      </c>
      <c r="J1192" s="5">
        <v>100</v>
      </c>
      <c r="K1192" s="5">
        <v>100</v>
      </c>
      <c r="L1192" s="15">
        <v>1</v>
      </c>
      <c r="M1192" s="15">
        <v>1</v>
      </c>
      <c r="N1192" s="5" t="s">
        <v>48</v>
      </c>
      <c r="O1192" s="5" t="s">
        <v>48</v>
      </c>
      <c r="P1192" s="5">
        <v>0</v>
      </c>
      <c r="Q1192" s="5">
        <v>0</v>
      </c>
      <c r="R1192" s="5" t="str">
        <f t="shared" si="155"/>
        <v>308-2024-12-31</v>
      </c>
    </row>
    <row r="1193" spans="1:18" hidden="1" x14ac:dyDescent="0.3">
      <c r="A1193" s="25">
        <v>308</v>
      </c>
      <c r="B1193" s="5" t="s">
        <v>255</v>
      </c>
      <c r="C1193" s="5" t="s">
        <v>102</v>
      </c>
      <c r="D1193" s="5" t="s">
        <v>47</v>
      </c>
      <c r="E1193" s="5" t="s">
        <v>22</v>
      </c>
      <c r="F1193" s="6">
        <v>45657</v>
      </c>
      <c r="G1193" s="55">
        <f t="shared" si="151"/>
        <v>2024</v>
      </c>
      <c r="H1193" s="55" t="str">
        <f t="shared" si="152"/>
        <v>Diciembre</v>
      </c>
      <c r="I1193" s="90" t="str">
        <f t="shared" si="153"/>
        <v>2024-2</v>
      </c>
      <c r="J1193" s="5">
        <v>100</v>
      </c>
      <c r="K1193" s="10">
        <v>100</v>
      </c>
      <c r="L1193" s="15">
        <f>IFERROR(IF((K1194/J1194)&gt;1.3,1.3,K1194/J1194),"")</f>
        <v>1.3</v>
      </c>
      <c r="M1193" s="15">
        <f>IFERROR(IF((K1194/J1194)&gt;K1194/J1194,1.3,K1194/J1194),"")</f>
        <v>1.4210526315789473</v>
      </c>
      <c r="N1193" s="5" t="s">
        <v>48</v>
      </c>
      <c r="O1193" s="5" t="s">
        <v>48</v>
      </c>
      <c r="P1193" s="16">
        <v>0</v>
      </c>
      <c r="Q1193" s="16">
        <v>0</v>
      </c>
      <c r="R1193" s="5" t="str">
        <f t="shared" si="155"/>
        <v>309-2023-06-30</v>
      </c>
    </row>
    <row r="1194" spans="1:18" hidden="1" x14ac:dyDescent="0.3">
      <c r="A1194" s="25">
        <v>309</v>
      </c>
      <c r="B1194" s="5" t="s">
        <v>256</v>
      </c>
      <c r="C1194" s="5" t="s">
        <v>102</v>
      </c>
      <c r="D1194" s="5" t="s">
        <v>47</v>
      </c>
      <c r="E1194" s="5" t="s">
        <v>22</v>
      </c>
      <c r="F1194" s="17">
        <v>45107</v>
      </c>
      <c r="G1194" s="55">
        <f t="shared" si="151"/>
        <v>2023</v>
      </c>
      <c r="H1194" s="55" t="str">
        <f t="shared" si="152"/>
        <v>Junio</v>
      </c>
      <c r="I1194" s="90" t="str">
        <f t="shared" si="153"/>
        <v>2023-1</v>
      </c>
      <c r="J1194" s="5">
        <v>19</v>
      </c>
      <c r="K1194" s="9">
        <v>27</v>
      </c>
      <c r="L1194" s="8">
        <f>IFERROR(K1195/J1195,"")</f>
        <v>1.6888888888888889</v>
      </c>
      <c r="M1194" s="15">
        <f>IFERROR(IF((K1195/J1195)&gt;K1195/J1195,1.3,K1195/J1195),"")</f>
        <v>1.6888888888888889</v>
      </c>
      <c r="N1194" s="5" t="s">
        <v>48</v>
      </c>
      <c r="O1194" s="5" t="s">
        <v>48</v>
      </c>
      <c r="P1194" s="16">
        <v>0</v>
      </c>
      <c r="Q1194" s="16">
        <v>0</v>
      </c>
      <c r="R1194" s="5" t="str">
        <f t="shared" si="155"/>
        <v>309-2023-12-31</v>
      </c>
    </row>
    <row r="1195" spans="1:18" hidden="1" x14ac:dyDescent="0.3">
      <c r="A1195" s="37">
        <v>309</v>
      </c>
      <c r="B1195" s="5" t="s">
        <v>256</v>
      </c>
      <c r="C1195" s="5" t="s">
        <v>102</v>
      </c>
      <c r="D1195" s="5" t="s">
        <v>47</v>
      </c>
      <c r="E1195" s="5" t="s">
        <v>22</v>
      </c>
      <c r="F1195" s="6">
        <v>45291</v>
      </c>
      <c r="G1195" s="55">
        <f t="shared" si="151"/>
        <v>2023</v>
      </c>
      <c r="H1195" s="55" t="str">
        <f t="shared" si="152"/>
        <v>Diciembre</v>
      </c>
      <c r="I1195" s="90" t="str">
        <f t="shared" si="153"/>
        <v>2023-2</v>
      </c>
      <c r="J1195" s="5">
        <v>45</v>
      </c>
      <c r="K1195" s="9">
        <v>76</v>
      </c>
      <c r="L1195" s="8">
        <f>IFERROR(K1196/J1196,"")</f>
        <v>2.16</v>
      </c>
      <c r="M1195" s="15">
        <f>IFERROR(IF((K1196/J1196)&gt;K1196/J1196,1.3,K1196/J1196),"")</f>
        <v>2.16</v>
      </c>
      <c r="N1195" s="5" t="s">
        <v>48</v>
      </c>
      <c r="O1195" s="5" t="s">
        <v>48</v>
      </c>
      <c r="P1195" s="16">
        <v>0</v>
      </c>
      <c r="Q1195" s="16">
        <v>0</v>
      </c>
      <c r="R1195" s="5" t="str">
        <f t="shared" si="155"/>
        <v>309-2024-06-30</v>
      </c>
    </row>
    <row r="1196" spans="1:18" hidden="1" x14ac:dyDescent="0.3">
      <c r="A1196" s="5">
        <v>309</v>
      </c>
      <c r="B1196" s="5" t="s">
        <v>256</v>
      </c>
      <c r="C1196" s="5" t="s">
        <v>102</v>
      </c>
      <c r="D1196" s="5" t="s">
        <v>47</v>
      </c>
      <c r="E1196" s="5" t="s">
        <v>22</v>
      </c>
      <c r="F1196" s="6">
        <v>45473</v>
      </c>
      <c r="G1196" s="55">
        <f t="shared" si="151"/>
        <v>2024</v>
      </c>
      <c r="H1196" s="55" t="str">
        <f t="shared" si="152"/>
        <v>Junio</v>
      </c>
      <c r="I1196" s="90" t="str">
        <f t="shared" si="153"/>
        <v>2024-1</v>
      </c>
      <c r="J1196" s="5">
        <v>100</v>
      </c>
      <c r="K1196" s="5">
        <v>216</v>
      </c>
      <c r="L1196" s="15">
        <v>1.3</v>
      </c>
      <c r="M1196" s="15">
        <v>2.16</v>
      </c>
      <c r="N1196" s="5" t="s">
        <v>48</v>
      </c>
      <c r="O1196" s="5" t="s">
        <v>48</v>
      </c>
      <c r="P1196" s="5">
        <v>0</v>
      </c>
      <c r="Q1196" s="5">
        <v>0</v>
      </c>
      <c r="R1196" s="5" t="str">
        <f t="shared" si="155"/>
        <v>309-2024-12-31</v>
      </c>
    </row>
    <row r="1197" spans="1:18" hidden="1" x14ac:dyDescent="0.3">
      <c r="A1197" s="25">
        <v>309</v>
      </c>
      <c r="B1197" s="5" t="s">
        <v>257</v>
      </c>
      <c r="C1197" s="5" t="s">
        <v>102</v>
      </c>
      <c r="D1197" s="5" t="s">
        <v>47</v>
      </c>
      <c r="E1197" s="5" t="s">
        <v>22</v>
      </c>
      <c r="F1197" s="6">
        <v>45657</v>
      </c>
      <c r="G1197" s="55">
        <f t="shared" si="151"/>
        <v>2024</v>
      </c>
      <c r="H1197" s="55" t="str">
        <f t="shared" si="152"/>
        <v>Diciembre</v>
      </c>
      <c r="I1197" s="90" t="str">
        <f t="shared" si="153"/>
        <v>2024-2</v>
      </c>
      <c r="J1197" s="5">
        <v>100</v>
      </c>
      <c r="K1197" s="10">
        <v>154.66999999999999</v>
      </c>
      <c r="L1197" s="15">
        <f>IFERROR(IF((K1198/J1198)&gt;1.3,1.3,K1198/J1198),"")</f>
        <v>1.3</v>
      </c>
      <c r="M1197" s="15">
        <f>IFERROR(IF((K1198/J1198)&gt;K1198/J1198,1.3,K1198/J1198),"")</f>
        <v>3.4285714285714284</v>
      </c>
      <c r="N1197" s="5" t="s">
        <v>48</v>
      </c>
      <c r="O1197" s="5" t="s">
        <v>48</v>
      </c>
      <c r="P1197" s="16">
        <v>0</v>
      </c>
      <c r="Q1197" s="16">
        <v>0</v>
      </c>
      <c r="R1197" s="5" t="str">
        <f t="shared" si="155"/>
        <v>310-2023-06-30</v>
      </c>
    </row>
    <row r="1198" spans="1:18" hidden="1" x14ac:dyDescent="0.3">
      <c r="A1198" s="25">
        <v>310</v>
      </c>
      <c r="B1198" s="5" t="s">
        <v>258</v>
      </c>
      <c r="C1198" s="5" t="s">
        <v>102</v>
      </c>
      <c r="D1198" s="5" t="s">
        <v>47</v>
      </c>
      <c r="E1198" s="5" t="s">
        <v>22</v>
      </c>
      <c r="F1198" s="17">
        <v>45107</v>
      </c>
      <c r="G1198" s="55">
        <f t="shared" si="151"/>
        <v>2023</v>
      </c>
      <c r="H1198" s="55" t="str">
        <f t="shared" si="152"/>
        <v>Junio</v>
      </c>
      <c r="I1198" s="90" t="str">
        <f t="shared" si="153"/>
        <v>2023-1</v>
      </c>
      <c r="J1198" s="5">
        <v>14</v>
      </c>
      <c r="K1198" s="9">
        <v>48</v>
      </c>
      <c r="L1198" s="8">
        <f>IFERROR(K1199/J1199,"")</f>
        <v>1.6857142857142857</v>
      </c>
      <c r="M1198" s="15">
        <f>IFERROR(IF((K1199/J1199)&gt;K1199/J1199,1.3,K1199/J1199),"")</f>
        <v>1.6857142857142857</v>
      </c>
      <c r="N1198" s="5" t="s">
        <v>48</v>
      </c>
      <c r="O1198" s="5" t="s">
        <v>48</v>
      </c>
      <c r="P1198" s="16">
        <v>0</v>
      </c>
      <c r="Q1198" s="16">
        <v>0</v>
      </c>
      <c r="R1198" s="5" t="str">
        <f t="shared" si="155"/>
        <v>310-2023-12-31</v>
      </c>
    </row>
    <row r="1199" spans="1:18" hidden="1" x14ac:dyDescent="0.3">
      <c r="A1199" s="37">
        <v>310</v>
      </c>
      <c r="B1199" s="5" t="s">
        <v>258</v>
      </c>
      <c r="C1199" s="5" t="s">
        <v>102</v>
      </c>
      <c r="D1199" s="5" t="s">
        <v>47</v>
      </c>
      <c r="E1199" s="5" t="s">
        <v>22</v>
      </c>
      <c r="F1199" s="6">
        <v>45291</v>
      </c>
      <c r="G1199" s="55">
        <f t="shared" si="151"/>
        <v>2023</v>
      </c>
      <c r="H1199" s="55" t="str">
        <f t="shared" si="152"/>
        <v>Diciembre</v>
      </c>
      <c r="I1199" s="90" t="str">
        <f t="shared" si="153"/>
        <v>2023-2</v>
      </c>
      <c r="J1199" s="5">
        <v>70</v>
      </c>
      <c r="K1199" s="9">
        <v>118</v>
      </c>
      <c r="L1199" s="8">
        <f>IFERROR(K1200/J1200,"")</f>
        <v>0.9556</v>
      </c>
      <c r="M1199" s="15">
        <f>IFERROR(IF((K1200/J1200)&gt;K1200/J1200,1.3,K1200/J1200),"")</f>
        <v>0.9556</v>
      </c>
      <c r="N1199" s="5" t="s">
        <v>48</v>
      </c>
      <c r="O1199" s="5" t="s">
        <v>48</v>
      </c>
      <c r="P1199" s="16">
        <v>0</v>
      </c>
      <c r="Q1199" s="16">
        <v>0</v>
      </c>
      <c r="R1199" s="5" t="str">
        <f t="shared" si="155"/>
        <v>310-2024-06-30</v>
      </c>
    </row>
    <row r="1200" spans="1:18" hidden="1" x14ac:dyDescent="0.3">
      <c r="A1200" s="5">
        <v>310</v>
      </c>
      <c r="B1200" s="5" t="s">
        <v>258</v>
      </c>
      <c r="C1200" s="5" t="s">
        <v>102</v>
      </c>
      <c r="D1200" s="5" t="s">
        <v>47</v>
      </c>
      <c r="E1200" s="5" t="s">
        <v>22</v>
      </c>
      <c r="F1200" s="6">
        <v>45473</v>
      </c>
      <c r="G1200" s="55">
        <f t="shared" si="151"/>
        <v>2024</v>
      </c>
      <c r="H1200" s="55" t="str">
        <f t="shared" si="152"/>
        <v>Junio</v>
      </c>
      <c r="I1200" s="90" t="str">
        <f t="shared" si="153"/>
        <v>2024-1</v>
      </c>
      <c r="J1200" s="5">
        <v>100</v>
      </c>
      <c r="K1200" s="5">
        <v>95.56</v>
      </c>
      <c r="L1200" s="15">
        <v>0.9556</v>
      </c>
      <c r="M1200" s="15">
        <v>0.9556</v>
      </c>
      <c r="N1200" s="5" t="s">
        <v>48</v>
      </c>
      <c r="O1200" s="5" t="s">
        <v>48</v>
      </c>
      <c r="P1200" s="5">
        <v>0</v>
      </c>
      <c r="Q1200" s="5">
        <v>0</v>
      </c>
      <c r="R1200" s="5" t="str">
        <f t="shared" si="155"/>
        <v>310-2024-12-31</v>
      </c>
    </row>
    <row r="1201" spans="1:18" hidden="1" x14ac:dyDescent="0.3">
      <c r="A1201" s="25">
        <v>310</v>
      </c>
      <c r="B1201" s="5" t="s">
        <v>258</v>
      </c>
      <c r="C1201" s="5" t="s">
        <v>102</v>
      </c>
      <c r="D1201" s="5" t="s">
        <v>47</v>
      </c>
      <c r="E1201" s="5" t="s">
        <v>22</v>
      </c>
      <c r="F1201" s="6">
        <v>45657</v>
      </c>
      <c r="G1201" s="55">
        <f t="shared" si="151"/>
        <v>2024</v>
      </c>
      <c r="H1201" s="55" t="str">
        <f t="shared" si="152"/>
        <v>Diciembre</v>
      </c>
      <c r="I1201" s="90" t="str">
        <f t="shared" si="153"/>
        <v>2024-2</v>
      </c>
      <c r="J1201" s="5">
        <v>100</v>
      </c>
      <c r="K1201" s="10">
        <v>79.13</v>
      </c>
      <c r="L1201" s="15">
        <f>IFERROR(IF((K1202/J1202)&gt;1.3,1.3,K1202/J1202),"")</f>
        <v>1.3</v>
      </c>
      <c r="M1201" s="15">
        <f>IFERROR(IF((K1202/J1202)&gt;K1202/J1202,1.3,K1202/J1202),"")</f>
        <v>3.8636363636363638</v>
      </c>
      <c r="N1201" s="5" t="s">
        <v>48</v>
      </c>
      <c r="O1201" s="5" t="s">
        <v>48</v>
      </c>
      <c r="P1201" s="16">
        <v>0</v>
      </c>
      <c r="Q1201" s="16">
        <v>0</v>
      </c>
      <c r="R1201" s="5" t="str">
        <f t="shared" si="155"/>
        <v>311-2023-06-30</v>
      </c>
    </row>
    <row r="1202" spans="1:18" hidden="1" x14ac:dyDescent="0.3">
      <c r="A1202" s="25">
        <v>311</v>
      </c>
      <c r="B1202" s="5" t="s">
        <v>259</v>
      </c>
      <c r="C1202" s="5" t="s">
        <v>102</v>
      </c>
      <c r="D1202" s="5" t="s">
        <v>47</v>
      </c>
      <c r="E1202" s="5" t="s">
        <v>22</v>
      </c>
      <c r="F1202" s="17">
        <v>45107</v>
      </c>
      <c r="G1202" s="55">
        <f t="shared" si="151"/>
        <v>2023</v>
      </c>
      <c r="H1202" s="55" t="str">
        <f t="shared" si="152"/>
        <v>Junio</v>
      </c>
      <c r="I1202" s="90" t="str">
        <f t="shared" si="153"/>
        <v>2023-1</v>
      </c>
      <c r="J1202" s="5">
        <v>22</v>
      </c>
      <c r="K1202" s="9">
        <v>85</v>
      </c>
      <c r="L1202" s="8">
        <f>IFERROR(K1203/J1203,"")</f>
        <v>1.0081632653061225</v>
      </c>
      <c r="M1202" s="15">
        <f>IFERROR(IF((K1203/J1203)&gt;K1203/J1203,1.3,K1203/J1203),"")</f>
        <v>1.0081632653061225</v>
      </c>
      <c r="N1202" s="5" t="s">
        <v>48</v>
      </c>
      <c r="O1202" s="5" t="s">
        <v>48</v>
      </c>
      <c r="P1202" s="16">
        <v>0</v>
      </c>
      <c r="Q1202" s="16">
        <v>0</v>
      </c>
      <c r="R1202" s="5" t="str">
        <f t="shared" si="155"/>
        <v>311-2023-12-31</v>
      </c>
    </row>
    <row r="1203" spans="1:18" hidden="1" x14ac:dyDescent="0.3">
      <c r="A1203" s="37">
        <v>311</v>
      </c>
      <c r="B1203" s="5" t="s">
        <v>259</v>
      </c>
      <c r="C1203" s="5" t="s">
        <v>102</v>
      </c>
      <c r="D1203" s="5" t="s">
        <v>47</v>
      </c>
      <c r="E1203" s="5" t="s">
        <v>22</v>
      </c>
      <c r="F1203" s="6">
        <v>45291</v>
      </c>
      <c r="G1203" s="55">
        <f t="shared" si="151"/>
        <v>2023</v>
      </c>
      <c r="H1203" s="55" t="str">
        <f t="shared" si="152"/>
        <v>Diciembre</v>
      </c>
      <c r="I1203" s="90" t="str">
        <f t="shared" si="153"/>
        <v>2023-2</v>
      </c>
      <c r="J1203" s="5">
        <v>245</v>
      </c>
      <c r="K1203" s="9">
        <v>247</v>
      </c>
      <c r="L1203" s="8">
        <f>IFERROR(K1204/J1204,"")</f>
        <v>1.1765000000000001</v>
      </c>
      <c r="M1203" s="15">
        <f>IFERROR(IF((K1204/J1204)&gt;K1204/J1204,1.3,K1204/J1204),"")</f>
        <v>1.1765000000000001</v>
      </c>
      <c r="N1203" s="5" t="s">
        <v>48</v>
      </c>
      <c r="O1203" s="5" t="s">
        <v>48</v>
      </c>
      <c r="P1203" s="16">
        <v>0</v>
      </c>
      <c r="Q1203" s="16">
        <v>0</v>
      </c>
      <c r="R1203" s="5" t="str">
        <f t="shared" si="155"/>
        <v>311-2024-06-30</v>
      </c>
    </row>
    <row r="1204" spans="1:18" hidden="1" x14ac:dyDescent="0.3">
      <c r="A1204" s="5">
        <v>311</v>
      </c>
      <c r="B1204" s="5" t="s">
        <v>259</v>
      </c>
      <c r="C1204" s="5" t="s">
        <v>102</v>
      </c>
      <c r="D1204" s="5" t="s">
        <v>47</v>
      </c>
      <c r="E1204" s="5" t="s">
        <v>22</v>
      </c>
      <c r="F1204" s="6">
        <v>45473</v>
      </c>
      <c r="G1204" s="55">
        <f t="shared" si="151"/>
        <v>2024</v>
      </c>
      <c r="H1204" s="55" t="str">
        <f t="shared" si="152"/>
        <v>Junio</v>
      </c>
      <c r="I1204" s="90" t="str">
        <f t="shared" si="153"/>
        <v>2024-1</v>
      </c>
      <c r="J1204" s="5">
        <v>100</v>
      </c>
      <c r="K1204" s="5">
        <v>117.65</v>
      </c>
      <c r="L1204" s="15">
        <v>1.1765000000000001</v>
      </c>
      <c r="M1204" s="15">
        <v>1.1765000000000001</v>
      </c>
      <c r="N1204" s="5" t="s">
        <v>48</v>
      </c>
      <c r="O1204" s="5" t="s">
        <v>48</v>
      </c>
      <c r="P1204" s="5">
        <v>0</v>
      </c>
      <c r="Q1204" s="5">
        <v>0</v>
      </c>
      <c r="R1204" s="5" t="str">
        <f t="shared" si="155"/>
        <v>311-2024-12-31</v>
      </c>
    </row>
    <row r="1205" spans="1:18" hidden="1" x14ac:dyDescent="0.3">
      <c r="A1205" s="25">
        <v>311</v>
      </c>
      <c r="B1205" s="5" t="s">
        <v>259</v>
      </c>
      <c r="C1205" s="5" t="s">
        <v>102</v>
      </c>
      <c r="D1205" s="5" t="s">
        <v>47</v>
      </c>
      <c r="E1205" s="5" t="s">
        <v>22</v>
      </c>
      <c r="F1205" s="6">
        <v>45657</v>
      </c>
      <c r="G1205" s="55">
        <f t="shared" si="151"/>
        <v>2024</v>
      </c>
      <c r="H1205" s="55" t="str">
        <f t="shared" si="152"/>
        <v>Diciembre</v>
      </c>
      <c r="I1205" s="90" t="str">
        <f t="shared" si="153"/>
        <v>2024-2</v>
      </c>
      <c r="J1205" s="5">
        <v>100</v>
      </c>
      <c r="K1205" s="10">
        <v>67.760000000000005</v>
      </c>
      <c r="L1205" s="15">
        <f>IFERROR(IF((K1206/J1206)&gt;1.3,1.3,K1206/J1206),"")</f>
        <v>1.1061946902654867</v>
      </c>
      <c r="M1205" s="15">
        <f>IFERROR(IF((K1206/J1206)&gt;K1206/J1206,1.3,K1206/J1206),"")</f>
        <v>1.1061946902654867</v>
      </c>
      <c r="N1205" s="5" t="s">
        <v>48</v>
      </c>
      <c r="O1205" s="5" t="s">
        <v>48</v>
      </c>
      <c r="P1205" s="16">
        <v>0</v>
      </c>
      <c r="Q1205" s="16">
        <v>0</v>
      </c>
      <c r="R1205" s="5" t="str">
        <f t="shared" si="155"/>
        <v>312-2023-06-30</v>
      </c>
    </row>
    <row r="1206" spans="1:18" hidden="1" x14ac:dyDescent="0.3">
      <c r="A1206" s="25">
        <v>312</v>
      </c>
      <c r="B1206" s="5" t="s">
        <v>260</v>
      </c>
      <c r="C1206" s="5" t="s">
        <v>102</v>
      </c>
      <c r="D1206" s="5" t="s">
        <v>47</v>
      </c>
      <c r="E1206" s="5" t="s">
        <v>22</v>
      </c>
      <c r="F1206" s="17">
        <v>45107</v>
      </c>
      <c r="G1206" s="55">
        <f t="shared" si="151"/>
        <v>2023</v>
      </c>
      <c r="H1206" s="55" t="str">
        <f t="shared" si="152"/>
        <v>Junio</v>
      </c>
      <c r="I1206" s="90" t="str">
        <f t="shared" si="153"/>
        <v>2023-1</v>
      </c>
      <c r="J1206" s="5">
        <v>113</v>
      </c>
      <c r="K1206" s="9">
        <v>125</v>
      </c>
      <c r="L1206" s="8">
        <f>IF(IFERROR(K1207/J1207,"")&gt;130%,130%,K1207/J1207)</f>
        <v>1.0925925925925926</v>
      </c>
      <c r="M1206" s="15">
        <f>IFERROR(IF((K1207/J1207)&gt;K1207/J1207,1.3,K1207/J1207),"")</f>
        <v>1.0925925925925926</v>
      </c>
      <c r="N1206" s="5" t="s">
        <v>48</v>
      </c>
      <c r="O1206" s="5" t="s">
        <v>48</v>
      </c>
      <c r="P1206" s="16">
        <v>0</v>
      </c>
      <c r="Q1206" s="16">
        <v>0</v>
      </c>
      <c r="R1206" s="5" t="str">
        <f t="shared" si="155"/>
        <v>312-2023-12-31</v>
      </c>
    </row>
    <row r="1207" spans="1:18" hidden="1" x14ac:dyDescent="0.3">
      <c r="A1207" s="37">
        <v>312</v>
      </c>
      <c r="B1207" s="5" t="s">
        <v>260</v>
      </c>
      <c r="C1207" s="5" t="s">
        <v>102</v>
      </c>
      <c r="D1207" s="5" t="s">
        <v>47</v>
      </c>
      <c r="E1207" s="5" t="s">
        <v>22</v>
      </c>
      <c r="F1207" s="6">
        <v>45291</v>
      </c>
      <c r="G1207" s="55">
        <f t="shared" si="151"/>
        <v>2023</v>
      </c>
      <c r="H1207" s="55" t="str">
        <f t="shared" si="152"/>
        <v>Diciembre</v>
      </c>
      <c r="I1207" s="90" t="str">
        <f t="shared" si="153"/>
        <v>2023-2</v>
      </c>
      <c r="J1207" s="5">
        <v>108</v>
      </c>
      <c r="K1207" s="9">
        <v>118</v>
      </c>
      <c r="L1207" s="8">
        <f>IFERROR(K1208/J1208,"")</f>
        <v>1.26</v>
      </c>
      <c r="M1207" s="15">
        <f>IFERROR(IF((K1208/J1208)&gt;K1208/J1208,1.3,K1208/J1208),"")</f>
        <v>1.26</v>
      </c>
      <c r="N1207" s="5" t="s">
        <v>48</v>
      </c>
      <c r="O1207" s="5" t="s">
        <v>48</v>
      </c>
      <c r="P1207" s="16">
        <v>0</v>
      </c>
      <c r="Q1207" s="16">
        <v>0</v>
      </c>
      <c r="R1207" s="5" t="str">
        <f t="shared" si="155"/>
        <v>312-2024-06-30</v>
      </c>
    </row>
    <row r="1208" spans="1:18" hidden="1" x14ac:dyDescent="0.3">
      <c r="A1208" s="5">
        <v>312</v>
      </c>
      <c r="B1208" s="5" t="s">
        <v>260</v>
      </c>
      <c r="C1208" s="5" t="s">
        <v>102</v>
      </c>
      <c r="D1208" s="5" t="s">
        <v>47</v>
      </c>
      <c r="E1208" s="5" t="s">
        <v>22</v>
      </c>
      <c r="F1208" s="6">
        <v>45473</v>
      </c>
      <c r="G1208" s="55">
        <f t="shared" si="151"/>
        <v>2024</v>
      </c>
      <c r="H1208" s="55" t="str">
        <f t="shared" si="152"/>
        <v>Junio</v>
      </c>
      <c r="I1208" s="90" t="str">
        <f t="shared" si="153"/>
        <v>2024-1</v>
      </c>
      <c r="J1208" s="5">
        <v>100</v>
      </c>
      <c r="K1208" s="5">
        <v>126</v>
      </c>
      <c r="L1208" s="15">
        <v>1.26</v>
      </c>
      <c r="M1208" s="15">
        <v>1.26</v>
      </c>
      <c r="N1208" s="5" t="s">
        <v>48</v>
      </c>
      <c r="O1208" s="5" t="s">
        <v>48</v>
      </c>
      <c r="P1208" s="5">
        <v>0</v>
      </c>
      <c r="Q1208" s="5">
        <v>0</v>
      </c>
      <c r="R1208" s="5" t="str">
        <f t="shared" si="155"/>
        <v>312-2024-12-31</v>
      </c>
    </row>
    <row r="1209" spans="1:18" hidden="1" x14ac:dyDescent="0.3">
      <c r="A1209" s="25">
        <v>312</v>
      </c>
      <c r="B1209" s="5" t="s">
        <v>260</v>
      </c>
      <c r="C1209" s="5" t="s">
        <v>102</v>
      </c>
      <c r="D1209" s="5" t="s">
        <v>47</v>
      </c>
      <c r="E1209" s="5" t="s">
        <v>22</v>
      </c>
      <c r="F1209" s="6">
        <v>45657</v>
      </c>
      <c r="G1209" s="55">
        <f t="shared" si="151"/>
        <v>2024</v>
      </c>
      <c r="H1209" s="55" t="str">
        <f t="shared" si="152"/>
        <v>Diciembre</v>
      </c>
      <c r="I1209" s="90" t="str">
        <f t="shared" si="153"/>
        <v>2024-2</v>
      </c>
      <c r="J1209" s="5">
        <v>100</v>
      </c>
      <c r="K1209" s="10">
        <v>137</v>
      </c>
      <c r="L1209" s="15">
        <f>IFERROR(IF((K1210/J1210)&gt;1.3,1.3,K1210/J1210),"")</f>
        <v>1</v>
      </c>
      <c r="M1209" s="15">
        <f>IFERROR(IF((K1210/J1210)&gt;K1210/J1210,1.3,K1210/J1210),"")</f>
        <v>1</v>
      </c>
      <c r="N1209" s="5" t="s">
        <v>48</v>
      </c>
      <c r="O1209" s="5" t="s">
        <v>48</v>
      </c>
      <c r="P1209" s="16">
        <v>0</v>
      </c>
      <c r="Q1209" s="16">
        <v>0</v>
      </c>
      <c r="R1209" s="5" t="str">
        <f t="shared" si="155"/>
        <v>313-2023-06-30</v>
      </c>
    </row>
    <row r="1210" spans="1:18" hidden="1" x14ac:dyDescent="0.3">
      <c r="A1210" s="25">
        <v>313</v>
      </c>
      <c r="B1210" s="5" t="s">
        <v>261</v>
      </c>
      <c r="C1210" s="5" t="s">
        <v>102</v>
      </c>
      <c r="D1210" s="5" t="s">
        <v>47</v>
      </c>
      <c r="E1210" s="5" t="s">
        <v>22</v>
      </c>
      <c r="F1210" s="17">
        <v>45107</v>
      </c>
      <c r="G1210" s="55">
        <f t="shared" si="151"/>
        <v>2023</v>
      </c>
      <c r="H1210" s="55" t="str">
        <f t="shared" si="152"/>
        <v>Junio</v>
      </c>
      <c r="I1210" s="90" t="str">
        <f t="shared" si="153"/>
        <v>2023-1</v>
      </c>
      <c r="J1210" s="5">
        <v>13</v>
      </c>
      <c r="K1210" s="9">
        <v>13</v>
      </c>
      <c r="L1210" s="8">
        <f>IFERROR(K1211/J1211,"")</f>
        <v>0.8</v>
      </c>
      <c r="M1210" s="15">
        <f>IFERROR(IF((K1211/J1211)&gt;K1211/J1211,1.3,K1211/J1211),"")</f>
        <v>0.8</v>
      </c>
      <c r="N1210" s="5" t="s">
        <v>48</v>
      </c>
      <c r="O1210" s="5" t="s">
        <v>48</v>
      </c>
      <c r="P1210" s="16">
        <v>0</v>
      </c>
      <c r="Q1210" s="16">
        <v>0</v>
      </c>
      <c r="R1210" s="5" t="str">
        <f t="shared" si="155"/>
        <v>313-2023-12-31</v>
      </c>
    </row>
    <row r="1211" spans="1:18" hidden="1" x14ac:dyDescent="0.3">
      <c r="A1211" s="37">
        <v>313</v>
      </c>
      <c r="B1211" s="5" t="s">
        <v>261</v>
      </c>
      <c r="C1211" s="5" t="s">
        <v>102</v>
      </c>
      <c r="D1211" s="5" t="s">
        <v>47</v>
      </c>
      <c r="E1211" s="5" t="s">
        <v>22</v>
      </c>
      <c r="F1211" s="6">
        <v>45291</v>
      </c>
      <c r="G1211" s="55">
        <f t="shared" si="151"/>
        <v>2023</v>
      </c>
      <c r="H1211" s="55" t="str">
        <f t="shared" si="152"/>
        <v>Diciembre</v>
      </c>
      <c r="I1211" s="90" t="str">
        <f t="shared" si="153"/>
        <v>2023-2</v>
      </c>
      <c r="J1211" s="5">
        <v>15</v>
      </c>
      <c r="K1211" s="9">
        <v>12</v>
      </c>
      <c r="L1211" s="8">
        <f>IFERROR(K1212/J1212,"")</f>
        <v>1</v>
      </c>
      <c r="M1211" s="15">
        <f>IFERROR(IF((K1212/J1212)&gt;K1212/J1212,1.3,K1212/J1212),"")</f>
        <v>1</v>
      </c>
      <c r="N1211" s="5" t="s">
        <v>48</v>
      </c>
      <c r="O1211" s="5" t="s">
        <v>48</v>
      </c>
      <c r="P1211" s="16">
        <v>0</v>
      </c>
      <c r="Q1211" s="16">
        <v>0</v>
      </c>
      <c r="R1211" s="5" t="str">
        <f t="shared" si="155"/>
        <v>313-2024-06-30</v>
      </c>
    </row>
    <row r="1212" spans="1:18" hidden="1" x14ac:dyDescent="0.3">
      <c r="A1212" s="5">
        <v>313</v>
      </c>
      <c r="B1212" s="5" t="s">
        <v>261</v>
      </c>
      <c r="C1212" s="5" t="s">
        <v>102</v>
      </c>
      <c r="D1212" s="5" t="s">
        <v>47</v>
      </c>
      <c r="E1212" s="5" t="s">
        <v>22</v>
      </c>
      <c r="F1212" s="6">
        <v>45473</v>
      </c>
      <c r="G1212" s="55">
        <f t="shared" si="151"/>
        <v>2024</v>
      </c>
      <c r="H1212" s="55" t="str">
        <f t="shared" si="152"/>
        <v>Junio</v>
      </c>
      <c r="I1212" s="90" t="str">
        <f t="shared" si="153"/>
        <v>2024-1</v>
      </c>
      <c r="J1212" s="5">
        <v>100</v>
      </c>
      <c r="K1212" s="5">
        <v>100</v>
      </c>
      <c r="L1212" s="15">
        <v>1</v>
      </c>
      <c r="M1212" s="15">
        <v>1</v>
      </c>
      <c r="N1212" s="5" t="s">
        <v>48</v>
      </c>
      <c r="O1212" s="5" t="s">
        <v>48</v>
      </c>
      <c r="P1212" s="5">
        <v>0</v>
      </c>
      <c r="Q1212" s="5">
        <v>0</v>
      </c>
      <c r="R1212" s="5" t="str">
        <f t="shared" si="155"/>
        <v>313-2024-12-31</v>
      </c>
    </row>
    <row r="1213" spans="1:18" hidden="1" x14ac:dyDescent="0.3">
      <c r="A1213" s="25">
        <v>313</v>
      </c>
      <c r="B1213" s="5" t="s">
        <v>261</v>
      </c>
      <c r="C1213" s="5" t="s">
        <v>102</v>
      </c>
      <c r="D1213" s="5" t="s">
        <v>47</v>
      </c>
      <c r="E1213" s="5" t="s">
        <v>22</v>
      </c>
      <c r="F1213" s="6">
        <v>45657</v>
      </c>
      <c r="G1213" s="55">
        <f t="shared" si="151"/>
        <v>2024</v>
      </c>
      <c r="H1213" s="55" t="str">
        <f t="shared" si="152"/>
        <v>Diciembre</v>
      </c>
      <c r="I1213" s="90" t="str">
        <f t="shared" si="153"/>
        <v>2024-2</v>
      </c>
      <c r="J1213" s="5">
        <v>100</v>
      </c>
      <c r="K1213" s="10">
        <v>100</v>
      </c>
      <c r="L1213" s="15">
        <f>IFERROR(IF((K1214/J1214)&gt;1.3,1.3,K1214/J1214),"")</f>
        <v>1.3</v>
      </c>
      <c r="M1213" s="15">
        <f>IFERROR(IF((K1214/J1214)&gt;K1214/J1214,1.3,K1214/J1214),"")</f>
        <v>1.4444444444444444</v>
      </c>
      <c r="N1213" s="5" t="s">
        <v>48</v>
      </c>
      <c r="O1213" s="5" t="s">
        <v>48</v>
      </c>
      <c r="P1213" s="16">
        <v>0</v>
      </c>
      <c r="Q1213" s="16">
        <v>0</v>
      </c>
      <c r="R1213" s="5" t="str">
        <f t="shared" si="155"/>
        <v>314-2023-06-30</v>
      </c>
    </row>
    <row r="1214" spans="1:18" hidden="1" x14ac:dyDescent="0.3">
      <c r="A1214" s="25">
        <v>314</v>
      </c>
      <c r="B1214" s="5" t="s">
        <v>262</v>
      </c>
      <c r="C1214" s="5" t="s">
        <v>102</v>
      </c>
      <c r="D1214" s="5" t="s">
        <v>47</v>
      </c>
      <c r="E1214" s="5" t="s">
        <v>22</v>
      </c>
      <c r="F1214" s="17">
        <v>45107</v>
      </c>
      <c r="G1214" s="55">
        <f t="shared" si="151"/>
        <v>2023</v>
      </c>
      <c r="H1214" s="55" t="str">
        <f t="shared" si="152"/>
        <v>Junio</v>
      </c>
      <c r="I1214" s="90" t="str">
        <f t="shared" si="153"/>
        <v>2023-1</v>
      </c>
      <c r="J1214" s="5">
        <v>9</v>
      </c>
      <c r="K1214" s="9">
        <v>13</v>
      </c>
      <c r="L1214" s="8">
        <f>IFERROR(K1215/J1215,"")</f>
        <v>1.1428571428571428</v>
      </c>
      <c r="M1214" s="15">
        <f>IFERROR(IF((K1215/J1215)&gt;K1215/J1215,1.3,K1215/J1215),"")</f>
        <v>1.1428571428571428</v>
      </c>
      <c r="N1214" s="5" t="s">
        <v>48</v>
      </c>
      <c r="O1214" s="5" t="s">
        <v>48</v>
      </c>
      <c r="P1214" s="16">
        <v>0</v>
      </c>
      <c r="Q1214" s="16">
        <v>0</v>
      </c>
      <c r="R1214" s="5" t="str">
        <f t="shared" si="155"/>
        <v>314-2023-12-31</v>
      </c>
    </row>
    <row r="1215" spans="1:18" hidden="1" x14ac:dyDescent="0.3">
      <c r="A1215" s="37">
        <v>314</v>
      </c>
      <c r="B1215" s="5" t="s">
        <v>262</v>
      </c>
      <c r="C1215" s="5" t="s">
        <v>102</v>
      </c>
      <c r="D1215" s="5" t="s">
        <v>47</v>
      </c>
      <c r="E1215" s="5" t="s">
        <v>22</v>
      </c>
      <c r="F1215" s="6">
        <v>45291</v>
      </c>
      <c r="G1215" s="55">
        <f t="shared" si="151"/>
        <v>2023</v>
      </c>
      <c r="H1215" s="55" t="str">
        <f t="shared" si="152"/>
        <v>Diciembre</v>
      </c>
      <c r="I1215" s="90" t="str">
        <f t="shared" si="153"/>
        <v>2023-2</v>
      </c>
      <c r="J1215" s="5">
        <v>14</v>
      </c>
      <c r="K1215" s="9">
        <v>16</v>
      </c>
      <c r="L1215" s="8">
        <f>IFERROR(K1216/J1216,"")</f>
        <v>1.4</v>
      </c>
      <c r="M1215" s="15">
        <f>IFERROR(IF((K1216/J1216)&gt;K1216/J1216,1.3,K1216/J1216),"")</f>
        <v>1.4</v>
      </c>
      <c r="N1215" s="5" t="s">
        <v>48</v>
      </c>
      <c r="O1215" s="5" t="s">
        <v>48</v>
      </c>
      <c r="P1215" s="16">
        <v>0</v>
      </c>
      <c r="Q1215" s="16">
        <v>0</v>
      </c>
      <c r="R1215" s="5" t="str">
        <f t="shared" si="155"/>
        <v>314-2024-06-30</v>
      </c>
    </row>
    <row r="1216" spans="1:18" hidden="1" x14ac:dyDescent="0.3">
      <c r="A1216" s="5">
        <v>314</v>
      </c>
      <c r="B1216" s="5" t="s">
        <v>262</v>
      </c>
      <c r="C1216" s="5" t="s">
        <v>102</v>
      </c>
      <c r="D1216" s="5" t="s">
        <v>47</v>
      </c>
      <c r="E1216" s="5" t="s">
        <v>22</v>
      </c>
      <c r="F1216" s="6">
        <v>45473</v>
      </c>
      <c r="G1216" s="55">
        <f t="shared" si="151"/>
        <v>2024</v>
      </c>
      <c r="H1216" s="55" t="str">
        <f t="shared" si="152"/>
        <v>Junio</v>
      </c>
      <c r="I1216" s="90" t="str">
        <f t="shared" si="153"/>
        <v>2024-1</v>
      </c>
      <c r="J1216" s="5">
        <v>100</v>
      </c>
      <c r="K1216" s="5">
        <v>140</v>
      </c>
      <c r="L1216" s="15">
        <v>1.3</v>
      </c>
      <c r="M1216" s="15">
        <v>1.4</v>
      </c>
      <c r="N1216" s="5" t="s">
        <v>48</v>
      </c>
      <c r="O1216" s="5" t="s">
        <v>48</v>
      </c>
      <c r="P1216" s="5">
        <v>0</v>
      </c>
      <c r="Q1216" s="5">
        <v>0</v>
      </c>
      <c r="R1216" s="5" t="str">
        <f t="shared" si="155"/>
        <v>314-2024-12-31</v>
      </c>
    </row>
    <row r="1217" spans="1:18" hidden="1" x14ac:dyDescent="0.3">
      <c r="A1217" s="25">
        <v>314</v>
      </c>
      <c r="B1217" s="5" t="s">
        <v>262</v>
      </c>
      <c r="C1217" s="5" t="s">
        <v>102</v>
      </c>
      <c r="D1217" s="5" t="s">
        <v>47</v>
      </c>
      <c r="E1217" s="5" t="s">
        <v>22</v>
      </c>
      <c r="F1217" s="6">
        <v>45657</v>
      </c>
      <c r="G1217" s="55">
        <f t="shared" si="151"/>
        <v>2024</v>
      </c>
      <c r="H1217" s="55" t="str">
        <f t="shared" si="152"/>
        <v>Diciembre</v>
      </c>
      <c r="I1217" s="90" t="str">
        <f t="shared" si="153"/>
        <v>2024-2</v>
      </c>
      <c r="J1217" s="5">
        <v>100</v>
      </c>
      <c r="K1217" s="10">
        <v>145</v>
      </c>
      <c r="L1217" s="15">
        <f>IFERROR(IF((K1218/J1218)&gt;1.3,1.3,K1218/J1218),"")</f>
        <v>1.3</v>
      </c>
      <c r="M1217" s="15">
        <f t="shared" ref="M1217:M1227" si="157">IFERROR(IF((K1218/J1218)&gt;K1218/J1218,1.3,K1218/J1218),"")</f>
        <v>1.4</v>
      </c>
      <c r="N1217" s="5" t="s">
        <v>48</v>
      </c>
      <c r="O1217" s="5" t="s">
        <v>48</v>
      </c>
      <c r="P1217" s="16">
        <v>0</v>
      </c>
      <c r="Q1217" s="16">
        <v>0</v>
      </c>
      <c r="R1217" s="5" t="str">
        <f t="shared" si="155"/>
        <v>315-2023-06-30</v>
      </c>
    </row>
    <row r="1218" spans="1:18" hidden="1" x14ac:dyDescent="0.3">
      <c r="A1218" s="25">
        <v>315</v>
      </c>
      <c r="B1218" s="5" t="s">
        <v>263</v>
      </c>
      <c r="C1218" s="5" t="s">
        <v>102</v>
      </c>
      <c r="D1218" s="5" t="s">
        <v>47</v>
      </c>
      <c r="E1218" s="5" t="s">
        <v>22</v>
      </c>
      <c r="F1218" s="17">
        <v>45107</v>
      </c>
      <c r="G1218" s="55">
        <f t="shared" si="151"/>
        <v>2023</v>
      </c>
      <c r="H1218" s="55" t="str">
        <f t="shared" si="152"/>
        <v>Junio</v>
      </c>
      <c r="I1218" s="90" t="str">
        <f t="shared" si="153"/>
        <v>2023-1</v>
      </c>
      <c r="J1218" s="5">
        <v>5</v>
      </c>
      <c r="K1218" s="9">
        <v>7</v>
      </c>
      <c r="L1218" s="8">
        <f>IF(IFERROR(K1219/J1219,"")&gt;130%,130%,K1219/J1219)</f>
        <v>1.2222222222222223</v>
      </c>
      <c r="M1218" s="15">
        <f t="shared" si="157"/>
        <v>1.2222222222222223</v>
      </c>
      <c r="N1218" s="5" t="s">
        <v>48</v>
      </c>
      <c r="O1218" s="5" t="s">
        <v>48</v>
      </c>
      <c r="P1218" s="16">
        <v>0</v>
      </c>
      <c r="Q1218" s="16">
        <v>0</v>
      </c>
      <c r="R1218" s="5" t="str">
        <f t="shared" si="155"/>
        <v>316-2023-06-30</v>
      </c>
    </row>
    <row r="1219" spans="1:18" hidden="1" x14ac:dyDescent="0.3">
      <c r="A1219" s="25">
        <v>316</v>
      </c>
      <c r="B1219" s="5" t="s">
        <v>264</v>
      </c>
      <c r="C1219" s="5" t="s">
        <v>102</v>
      </c>
      <c r="D1219" s="5" t="s">
        <v>47</v>
      </c>
      <c r="E1219" s="5" t="s">
        <v>22</v>
      </c>
      <c r="F1219" s="17">
        <v>45107</v>
      </c>
      <c r="G1219" s="55">
        <f t="shared" ref="G1219:G1282" si="158">YEAR(F1219)</f>
        <v>2023</v>
      </c>
      <c r="H1219" s="55" t="str">
        <f t="shared" ref="H1219:H1282" si="159">PROPER(TEXT(F1219,"mmmm"))</f>
        <v>Junio</v>
      </c>
      <c r="I1219" s="90" t="str">
        <f t="shared" ref="I1219:I1282" si="160">IF(OR(H1219="Enero",H1219="Febrero",H1219="Marzo",H1219="Abril",H1219="Mayo",H1219="Junio"),G1219&amp;"-1",IF(OR(H1219="Julio",H1219="Agosto",H1219="Septiembre",H1219="Octubre",H1219="Noviembre",H1219="Diciembre"),G1219&amp;"-2"))</f>
        <v>2023-1</v>
      </c>
      <c r="J1219" s="5">
        <v>9</v>
      </c>
      <c r="K1219" s="9">
        <v>11</v>
      </c>
      <c r="L1219" s="8">
        <f>IF(IFERROR(K1220/J1220,"")&gt;130%,130%,K1220/J1220)</f>
        <v>0.91666666666666663</v>
      </c>
      <c r="M1219" s="15">
        <f t="shared" si="157"/>
        <v>0.91666666666666663</v>
      </c>
      <c r="N1219" s="5" t="s">
        <v>48</v>
      </c>
      <c r="O1219" s="5" t="s">
        <v>48</v>
      </c>
      <c r="P1219" s="16">
        <v>0</v>
      </c>
      <c r="Q1219" s="16">
        <v>0</v>
      </c>
      <c r="R1219" s="5" t="str">
        <f t="shared" si="155"/>
        <v>316-2023-12-31</v>
      </c>
    </row>
    <row r="1220" spans="1:18" hidden="1" x14ac:dyDescent="0.3">
      <c r="A1220" s="37">
        <v>316</v>
      </c>
      <c r="B1220" s="5" t="s">
        <v>264</v>
      </c>
      <c r="C1220" s="5" t="s">
        <v>102</v>
      </c>
      <c r="D1220" s="5" t="s">
        <v>47</v>
      </c>
      <c r="E1220" s="5" t="s">
        <v>22</v>
      </c>
      <c r="F1220" s="6">
        <v>45291</v>
      </c>
      <c r="G1220" s="55">
        <f t="shared" si="158"/>
        <v>2023</v>
      </c>
      <c r="H1220" s="55" t="str">
        <f t="shared" si="159"/>
        <v>Diciembre</v>
      </c>
      <c r="I1220" s="90" t="str">
        <f t="shared" si="160"/>
        <v>2023-2</v>
      </c>
      <c r="J1220" s="5">
        <v>12</v>
      </c>
      <c r="K1220" s="9">
        <v>11</v>
      </c>
      <c r="L1220" s="8">
        <f>IFERROR(K1221/J1221,"")</f>
        <v>1</v>
      </c>
      <c r="M1220" s="15">
        <f t="shared" si="157"/>
        <v>1</v>
      </c>
      <c r="N1220" s="5" t="s">
        <v>48</v>
      </c>
      <c r="O1220" s="5" t="s">
        <v>48</v>
      </c>
      <c r="P1220" s="16">
        <v>0</v>
      </c>
      <c r="Q1220" s="16">
        <v>0</v>
      </c>
      <c r="R1220" s="5" t="str">
        <f t="shared" si="155"/>
        <v>317-2023-12-31</v>
      </c>
    </row>
    <row r="1221" spans="1:18" hidden="1" x14ac:dyDescent="0.3">
      <c r="A1221" s="37">
        <v>317</v>
      </c>
      <c r="B1221" s="5" t="s">
        <v>265</v>
      </c>
      <c r="C1221" s="5" t="s">
        <v>102</v>
      </c>
      <c r="D1221" s="5" t="s">
        <v>65</v>
      </c>
      <c r="E1221" s="5" t="s">
        <v>22</v>
      </c>
      <c r="F1221" s="6">
        <v>45291</v>
      </c>
      <c r="G1221" s="55">
        <f t="shared" si="158"/>
        <v>2023</v>
      </c>
      <c r="H1221" s="55" t="str">
        <f t="shared" si="159"/>
        <v>Diciembre</v>
      </c>
      <c r="I1221" s="90" t="str">
        <f t="shared" si="160"/>
        <v>2023-2</v>
      </c>
      <c r="J1221" s="5">
        <v>12</v>
      </c>
      <c r="K1221" s="9">
        <v>12</v>
      </c>
      <c r="L1221" s="8">
        <f>IFERROR(K1222/J1222,"")</f>
        <v>1</v>
      </c>
      <c r="M1221" s="15">
        <f t="shared" si="157"/>
        <v>1</v>
      </c>
      <c r="N1221" s="5" t="s">
        <v>48</v>
      </c>
      <c r="O1221" s="5" t="s">
        <v>48</v>
      </c>
      <c r="P1221" s="16">
        <v>0</v>
      </c>
      <c r="Q1221" s="16">
        <v>0</v>
      </c>
      <c r="R1221" s="5" t="str">
        <f t="shared" ref="R1221:R1284" si="161">A1222&amp;"-"&amp;YEAR(F1222)&amp;"-"&amp;IF(LEN(MONTH(F1222))=1,"0"&amp;MONTH(F1222),MONTH(F1222))&amp;"-"&amp;DAY(F1222)</f>
        <v>317-2024-12-31</v>
      </c>
    </row>
    <row r="1222" spans="1:18" hidden="1" x14ac:dyDescent="0.3">
      <c r="A1222" s="25">
        <v>317</v>
      </c>
      <c r="B1222" s="5" t="s">
        <v>265</v>
      </c>
      <c r="C1222" s="5" t="s">
        <v>102</v>
      </c>
      <c r="D1222" s="5" t="s">
        <v>65</v>
      </c>
      <c r="E1222" s="5" t="s">
        <v>22</v>
      </c>
      <c r="F1222" s="6">
        <v>45657</v>
      </c>
      <c r="G1222" s="55">
        <f t="shared" si="158"/>
        <v>2024</v>
      </c>
      <c r="H1222" s="55" t="str">
        <f t="shared" si="159"/>
        <v>Diciembre</v>
      </c>
      <c r="I1222" s="90" t="str">
        <f t="shared" si="160"/>
        <v>2024-2</v>
      </c>
      <c r="J1222" s="5">
        <v>100</v>
      </c>
      <c r="K1222" s="10">
        <v>100</v>
      </c>
      <c r="L1222" s="15">
        <f>IFERROR(IF((K1223/J1223)&gt;1.3,1.3,K1223/J1223),"")</f>
        <v>1.0747500000000001</v>
      </c>
      <c r="M1222" s="15">
        <f t="shared" si="157"/>
        <v>1.0747500000000001</v>
      </c>
      <c r="N1222" s="5"/>
      <c r="O1222" s="5"/>
      <c r="P1222" s="16">
        <v>0</v>
      </c>
      <c r="Q1222" s="16">
        <v>0</v>
      </c>
      <c r="R1222" s="5" t="str">
        <f t="shared" si="161"/>
        <v>318-2023-06-30</v>
      </c>
    </row>
    <row r="1223" spans="1:18" hidden="1" x14ac:dyDescent="0.3">
      <c r="A1223" s="25">
        <v>318</v>
      </c>
      <c r="B1223" s="5" t="s">
        <v>266</v>
      </c>
      <c r="C1223" s="5" t="s">
        <v>102</v>
      </c>
      <c r="D1223" s="5" t="s">
        <v>47</v>
      </c>
      <c r="E1223" s="5" t="s">
        <v>22</v>
      </c>
      <c r="F1223" s="17">
        <v>45107</v>
      </c>
      <c r="G1223" s="55">
        <f t="shared" si="158"/>
        <v>2023</v>
      </c>
      <c r="H1223" s="55" t="str">
        <f t="shared" si="159"/>
        <v>Junio</v>
      </c>
      <c r="I1223" s="90" t="str">
        <f t="shared" si="160"/>
        <v>2023-1</v>
      </c>
      <c r="J1223" s="5">
        <v>80</v>
      </c>
      <c r="K1223" s="9">
        <v>85.98</v>
      </c>
      <c r="L1223" s="8">
        <f>IF(IFERROR(K1224/J1224,"")&gt;130%,130%,K1224/J1224)</f>
        <v>1.1363749999999999</v>
      </c>
      <c r="M1223" s="15">
        <f t="shared" si="157"/>
        <v>1.1363749999999999</v>
      </c>
      <c r="N1223" s="5" t="s">
        <v>23</v>
      </c>
      <c r="O1223" s="5" t="s">
        <v>23</v>
      </c>
      <c r="P1223" s="16">
        <v>0</v>
      </c>
      <c r="Q1223" s="16">
        <v>0</v>
      </c>
      <c r="R1223" s="5" t="str">
        <f t="shared" si="161"/>
        <v>318-2023-12-31</v>
      </c>
    </row>
    <row r="1224" spans="1:18" hidden="1" x14ac:dyDescent="0.3">
      <c r="A1224" s="37">
        <v>318</v>
      </c>
      <c r="B1224" s="5" t="s">
        <v>266</v>
      </c>
      <c r="C1224" s="5" t="s">
        <v>102</v>
      </c>
      <c r="D1224" s="5" t="s">
        <v>47</v>
      </c>
      <c r="E1224" s="5" t="s">
        <v>22</v>
      </c>
      <c r="F1224" s="6">
        <v>45291</v>
      </c>
      <c r="G1224" s="55">
        <f t="shared" si="158"/>
        <v>2023</v>
      </c>
      <c r="H1224" s="55" t="str">
        <f t="shared" si="159"/>
        <v>Diciembre</v>
      </c>
      <c r="I1224" s="90" t="str">
        <f t="shared" si="160"/>
        <v>2023-2</v>
      </c>
      <c r="J1224" s="5">
        <v>80</v>
      </c>
      <c r="K1224" s="9">
        <v>90.91</v>
      </c>
      <c r="L1224" s="8">
        <f>IFERROR(K1225/J1225,"")</f>
        <v>1.1285000000000001</v>
      </c>
      <c r="M1224" s="15">
        <f t="shared" si="157"/>
        <v>1.1285000000000001</v>
      </c>
      <c r="N1224" s="5" t="s">
        <v>23</v>
      </c>
      <c r="O1224" s="5" t="s">
        <v>23</v>
      </c>
      <c r="P1224" s="16">
        <v>0</v>
      </c>
      <c r="Q1224" s="16">
        <v>0</v>
      </c>
      <c r="R1224" s="5" t="str">
        <f t="shared" si="161"/>
        <v>318-2024-12-31</v>
      </c>
    </row>
    <row r="1225" spans="1:18" hidden="1" x14ac:dyDescent="0.3">
      <c r="A1225" s="25">
        <v>318</v>
      </c>
      <c r="B1225" s="5" t="s">
        <v>267</v>
      </c>
      <c r="C1225" s="5" t="s">
        <v>102</v>
      </c>
      <c r="D1225" s="5" t="s">
        <v>65</v>
      </c>
      <c r="E1225" s="5" t="s">
        <v>22</v>
      </c>
      <c r="F1225" s="6">
        <v>45657</v>
      </c>
      <c r="G1225" s="55">
        <f t="shared" si="158"/>
        <v>2024</v>
      </c>
      <c r="H1225" s="55" t="str">
        <f t="shared" si="159"/>
        <v>Diciembre</v>
      </c>
      <c r="I1225" s="90" t="str">
        <f t="shared" si="160"/>
        <v>2024-2</v>
      </c>
      <c r="J1225" s="5">
        <v>80</v>
      </c>
      <c r="K1225" s="10">
        <v>90.28</v>
      </c>
      <c r="L1225" s="15">
        <f>IFERROR(IF((K1226/J1226)&gt;1.3,1.3,K1226/J1226),"")</f>
        <v>0.8</v>
      </c>
      <c r="M1225" s="15">
        <f t="shared" si="157"/>
        <v>0.8</v>
      </c>
      <c r="N1225" s="5" t="s">
        <v>23</v>
      </c>
      <c r="O1225" s="5" t="s">
        <v>23</v>
      </c>
      <c r="P1225" s="16">
        <v>0</v>
      </c>
      <c r="Q1225" s="16">
        <v>0</v>
      </c>
      <c r="R1225" s="5" t="str">
        <f t="shared" si="161"/>
        <v>319-2023-06-30</v>
      </c>
    </row>
    <row r="1226" spans="1:18" hidden="1" x14ac:dyDescent="0.3">
      <c r="A1226" s="25">
        <v>319</v>
      </c>
      <c r="B1226" s="5" t="s">
        <v>268</v>
      </c>
      <c r="C1226" s="5" t="s">
        <v>102</v>
      </c>
      <c r="D1226" s="5" t="s">
        <v>47</v>
      </c>
      <c r="E1226" s="5" t="s">
        <v>22</v>
      </c>
      <c r="F1226" s="17">
        <v>45107</v>
      </c>
      <c r="G1226" s="55">
        <f t="shared" si="158"/>
        <v>2023</v>
      </c>
      <c r="H1226" s="55" t="str">
        <f t="shared" si="159"/>
        <v>Junio</v>
      </c>
      <c r="I1226" s="90" t="str">
        <f t="shared" si="160"/>
        <v>2023-1</v>
      </c>
      <c r="J1226" s="5">
        <v>100</v>
      </c>
      <c r="K1226" s="9">
        <v>80</v>
      </c>
      <c r="L1226" s="8">
        <f>IF(IFERROR(K1227/J1227,"")&gt;130%,130%,K1227/J1227)</f>
        <v>1</v>
      </c>
      <c r="M1226" s="15">
        <f t="shared" si="157"/>
        <v>1</v>
      </c>
      <c r="N1226" s="5" t="s">
        <v>23</v>
      </c>
      <c r="O1226" s="5" t="s">
        <v>23</v>
      </c>
      <c r="P1226" s="16">
        <v>0</v>
      </c>
      <c r="Q1226" s="16">
        <v>0</v>
      </c>
      <c r="R1226" s="5" t="str">
        <f t="shared" si="161"/>
        <v>319-2023-12-31</v>
      </c>
    </row>
    <row r="1227" spans="1:18" hidden="1" x14ac:dyDescent="0.3">
      <c r="A1227" s="37">
        <v>319</v>
      </c>
      <c r="B1227" s="5" t="s">
        <v>268</v>
      </c>
      <c r="C1227" s="5" t="s">
        <v>102</v>
      </c>
      <c r="D1227" s="5" t="s">
        <v>47</v>
      </c>
      <c r="E1227" s="5" t="s">
        <v>22</v>
      </c>
      <c r="F1227" s="6">
        <v>45291</v>
      </c>
      <c r="G1227" s="55">
        <f t="shared" si="158"/>
        <v>2023</v>
      </c>
      <c r="H1227" s="55" t="str">
        <f t="shared" si="159"/>
        <v>Diciembre</v>
      </c>
      <c r="I1227" s="90" t="str">
        <f t="shared" si="160"/>
        <v>2023-2</v>
      </c>
      <c r="J1227" s="5">
        <v>100</v>
      </c>
      <c r="K1227" s="9">
        <v>100</v>
      </c>
      <c r="L1227" s="8">
        <f>IFERROR(K1228/J1228,"")</f>
        <v>1</v>
      </c>
      <c r="M1227" s="15">
        <f t="shared" si="157"/>
        <v>1</v>
      </c>
      <c r="N1227" s="5" t="s">
        <v>23</v>
      </c>
      <c r="O1227" s="5" t="s">
        <v>23</v>
      </c>
      <c r="P1227" s="16">
        <v>0</v>
      </c>
      <c r="Q1227" s="16">
        <v>0</v>
      </c>
      <c r="R1227" s="5" t="str">
        <f t="shared" si="161"/>
        <v>319-2024-06-30</v>
      </c>
    </row>
    <row r="1228" spans="1:18" hidden="1" x14ac:dyDescent="0.3">
      <c r="A1228" s="5">
        <v>319</v>
      </c>
      <c r="B1228" s="5" t="s">
        <v>268</v>
      </c>
      <c r="C1228" s="5" t="s">
        <v>102</v>
      </c>
      <c r="D1228" s="5" t="s">
        <v>47</v>
      </c>
      <c r="E1228" s="5" t="s">
        <v>22</v>
      </c>
      <c r="F1228" s="6">
        <v>45473</v>
      </c>
      <c r="G1228" s="55">
        <f t="shared" si="158"/>
        <v>2024</v>
      </c>
      <c r="H1228" s="55" t="str">
        <f t="shared" si="159"/>
        <v>Junio</v>
      </c>
      <c r="I1228" s="90" t="str">
        <f t="shared" si="160"/>
        <v>2024-1</v>
      </c>
      <c r="J1228" s="5">
        <v>100</v>
      </c>
      <c r="K1228" s="5">
        <v>100</v>
      </c>
      <c r="L1228" s="15">
        <v>1</v>
      </c>
      <c r="M1228" s="15">
        <v>1</v>
      </c>
      <c r="N1228" s="5" t="s">
        <v>23</v>
      </c>
      <c r="O1228" s="5" t="s">
        <v>23</v>
      </c>
      <c r="P1228" s="5">
        <v>0</v>
      </c>
      <c r="Q1228" s="5">
        <v>0</v>
      </c>
      <c r="R1228" s="5" t="str">
        <f t="shared" si="161"/>
        <v>319-2024-12-31</v>
      </c>
    </row>
    <row r="1229" spans="1:18" hidden="1" x14ac:dyDescent="0.3">
      <c r="A1229" s="25">
        <v>319</v>
      </c>
      <c r="B1229" s="5" t="s">
        <v>268</v>
      </c>
      <c r="C1229" s="5" t="s">
        <v>102</v>
      </c>
      <c r="D1229" s="5" t="s">
        <v>47</v>
      </c>
      <c r="E1229" s="5" t="s">
        <v>22</v>
      </c>
      <c r="F1229" s="6">
        <v>45657</v>
      </c>
      <c r="G1229" s="55">
        <f t="shared" si="158"/>
        <v>2024</v>
      </c>
      <c r="H1229" s="55" t="str">
        <f t="shared" si="159"/>
        <v>Diciembre</v>
      </c>
      <c r="I1229" s="90" t="str">
        <f t="shared" si="160"/>
        <v>2024-2</v>
      </c>
      <c r="J1229" s="5">
        <v>100</v>
      </c>
      <c r="K1229" s="10">
        <v>100</v>
      </c>
      <c r="L1229" s="15">
        <f>IFERROR(IF((K1230/J1230)&gt;1.3,1.3,K1230/J1230),"")</f>
        <v>0.46153846153846156</v>
      </c>
      <c r="M1229" s="15">
        <f>IFERROR(IF((K1230/J1230)&gt;K1230/J1230,1.3,K1230/J1230),"")</f>
        <v>0.46153846153846156</v>
      </c>
      <c r="N1229" s="5" t="s">
        <v>23</v>
      </c>
      <c r="O1229" s="5" t="s">
        <v>23</v>
      </c>
      <c r="P1229" s="16">
        <v>0</v>
      </c>
      <c r="Q1229" s="16">
        <v>0</v>
      </c>
      <c r="R1229" s="5" t="str">
        <f t="shared" si="161"/>
        <v>320-2023-06-30</v>
      </c>
    </row>
    <row r="1230" spans="1:18" hidden="1" x14ac:dyDescent="0.3">
      <c r="A1230" s="25">
        <v>320</v>
      </c>
      <c r="B1230" s="5" t="s">
        <v>269</v>
      </c>
      <c r="C1230" s="5" t="s">
        <v>102</v>
      </c>
      <c r="D1230" s="5" t="s">
        <v>47</v>
      </c>
      <c r="E1230" s="5" t="s">
        <v>22</v>
      </c>
      <c r="F1230" s="17">
        <v>45107</v>
      </c>
      <c r="G1230" s="55">
        <f t="shared" si="158"/>
        <v>2023</v>
      </c>
      <c r="H1230" s="55" t="str">
        <f t="shared" si="159"/>
        <v>Junio</v>
      </c>
      <c r="I1230" s="90" t="str">
        <f t="shared" si="160"/>
        <v>2023-1</v>
      </c>
      <c r="J1230" s="5">
        <v>26</v>
      </c>
      <c r="K1230" s="9">
        <v>12</v>
      </c>
      <c r="L1230" s="8">
        <f>IF(IFERROR(K1231/J1231,"")&gt;130%,130%,K1231/J1231)</f>
        <v>1.1333333333333333</v>
      </c>
      <c r="M1230" s="15">
        <f>IFERROR(IF((K1231/J1231)&gt;K1231/J1231,1.3,K1231/J1231),"")</f>
        <v>1.1333333333333333</v>
      </c>
      <c r="N1230" s="5" t="s">
        <v>23</v>
      </c>
      <c r="O1230" s="5" t="s">
        <v>23</v>
      </c>
      <c r="P1230" s="16">
        <v>0</v>
      </c>
      <c r="Q1230" s="16">
        <v>0</v>
      </c>
      <c r="R1230" s="5" t="str">
        <f t="shared" si="161"/>
        <v>320-2023-12-31</v>
      </c>
    </row>
    <row r="1231" spans="1:18" hidden="1" x14ac:dyDescent="0.3">
      <c r="A1231" s="37">
        <v>320</v>
      </c>
      <c r="B1231" s="5" t="s">
        <v>269</v>
      </c>
      <c r="C1231" s="5" t="s">
        <v>102</v>
      </c>
      <c r="D1231" s="5" t="s">
        <v>47</v>
      </c>
      <c r="E1231" s="5" t="s">
        <v>22</v>
      </c>
      <c r="F1231" s="6">
        <v>45291</v>
      </c>
      <c r="G1231" s="55">
        <f t="shared" si="158"/>
        <v>2023</v>
      </c>
      <c r="H1231" s="55" t="str">
        <f t="shared" si="159"/>
        <v>Diciembre</v>
      </c>
      <c r="I1231" s="90" t="str">
        <f t="shared" si="160"/>
        <v>2023-2</v>
      </c>
      <c r="J1231" s="5">
        <v>15</v>
      </c>
      <c r="K1231" s="9">
        <v>17</v>
      </c>
      <c r="L1231" s="8">
        <f>IFERROR(K1232/J1232,"")</f>
        <v>1.4</v>
      </c>
      <c r="M1231" s="15">
        <f>IFERROR(IF((K1232/J1232)&gt;K1232/J1232,1.3,K1232/J1232),"")</f>
        <v>1.4</v>
      </c>
      <c r="N1231" s="5" t="s">
        <v>23</v>
      </c>
      <c r="O1231" s="5" t="s">
        <v>23</v>
      </c>
      <c r="P1231" s="16">
        <v>0</v>
      </c>
      <c r="Q1231" s="16">
        <v>0</v>
      </c>
      <c r="R1231" s="5" t="str">
        <f t="shared" si="161"/>
        <v>320-2024-06-30</v>
      </c>
    </row>
    <row r="1232" spans="1:18" hidden="1" x14ac:dyDescent="0.3">
      <c r="A1232" s="5">
        <v>320</v>
      </c>
      <c r="B1232" s="5" t="s">
        <v>270</v>
      </c>
      <c r="C1232" s="5" t="s">
        <v>102</v>
      </c>
      <c r="D1232" s="5" t="s">
        <v>47</v>
      </c>
      <c r="E1232" s="5" t="s">
        <v>22</v>
      </c>
      <c r="F1232" s="6">
        <v>45473</v>
      </c>
      <c r="G1232" s="55">
        <f t="shared" si="158"/>
        <v>2024</v>
      </c>
      <c r="H1232" s="55" t="str">
        <f t="shared" si="159"/>
        <v>Junio</v>
      </c>
      <c r="I1232" s="90" t="str">
        <f t="shared" si="160"/>
        <v>2024-1</v>
      </c>
      <c r="J1232" s="5">
        <v>100</v>
      </c>
      <c r="K1232" s="5">
        <v>140</v>
      </c>
      <c r="L1232" s="15">
        <v>1.3</v>
      </c>
      <c r="M1232" s="15">
        <v>1.4</v>
      </c>
      <c r="N1232" s="5" t="s">
        <v>48</v>
      </c>
      <c r="O1232" s="5" t="s">
        <v>48</v>
      </c>
      <c r="P1232" s="5">
        <v>0</v>
      </c>
      <c r="Q1232" s="5">
        <v>0</v>
      </c>
      <c r="R1232" s="5" t="str">
        <f t="shared" si="161"/>
        <v>320-2024-12-31</v>
      </c>
    </row>
    <row r="1233" spans="1:18" hidden="1" x14ac:dyDescent="0.3">
      <c r="A1233" s="25">
        <v>320</v>
      </c>
      <c r="B1233" s="5" t="s">
        <v>270</v>
      </c>
      <c r="C1233" s="5" t="s">
        <v>102</v>
      </c>
      <c r="D1233" s="5" t="s">
        <v>47</v>
      </c>
      <c r="E1233" s="5" t="s">
        <v>22</v>
      </c>
      <c r="F1233" s="6">
        <v>45657</v>
      </c>
      <c r="G1233" s="55">
        <f t="shared" si="158"/>
        <v>2024</v>
      </c>
      <c r="H1233" s="55" t="str">
        <f t="shared" si="159"/>
        <v>Diciembre</v>
      </c>
      <c r="I1233" s="90" t="str">
        <f t="shared" si="160"/>
        <v>2024-2</v>
      </c>
      <c r="J1233" s="5">
        <v>100</v>
      </c>
      <c r="K1233" s="10">
        <v>115</v>
      </c>
      <c r="L1233" s="15">
        <f>IFERROR(IF((K1234/J1234)&gt;1.3,1.3,K1234/J1234),"")</f>
        <v>1.3</v>
      </c>
      <c r="M1233" s="15">
        <f>IFERROR(IF((K1234/J1234)&gt;K1234/J1234,1.3,K1234/J1234),"")</f>
        <v>1.3111111111111111</v>
      </c>
      <c r="N1233" s="5" t="s">
        <v>48</v>
      </c>
      <c r="O1233" s="5" t="s">
        <v>48</v>
      </c>
      <c r="P1233" s="16">
        <v>0</v>
      </c>
      <c r="Q1233" s="16">
        <v>0</v>
      </c>
      <c r="R1233" s="5" t="str">
        <f t="shared" si="161"/>
        <v>321-2023-06-30</v>
      </c>
    </row>
    <row r="1234" spans="1:18" hidden="1" x14ac:dyDescent="0.3">
      <c r="A1234" s="25">
        <v>321</v>
      </c>
      <c r="B1234" s="5" t="s">
        <v>271</v>
      </c>
      <c r="C1234" s="5" t="s">
        <v>102</v>
      </c>
      <c r="D1234" s="5" t="s">
        <v>47</v>
      </c>
      <c r="E1234" s="5" t="s">
        <v>22</v>
      </c>
      <c r="F1234" s="17">
        <v>45107</v>
      </c>
      <c r="G1234" s="55">
        <f t="shared" si="158"/>
        <v>2023</v>
      </c>
      <c r="H1234" s="55" t="str">
        <f t="shared" si="159"/>
        <v>Junio</v>
      </c>
      <c r="I1234" s="90" t="str">
        <f t="shared" si="160"/>
        <v>2023-1</v>
      </c>
      <c r="J1234" s="5">
        <v>180</v>
      </c>
      <c r="K1234" s="9">
        <v>236</v>
      </c>
      <c r="L1234" s="8">
        <f>IF(IFERROR(K1235/J1235,"")&gt;130%,130%,K1235/J1235)</f>
        <v>1.2833333333333334</v>
      </c>
      <c r="M1234" s="15">
        <f>IFERROR(IF((K1235/J1235)&gt;K1235/J1235,1.3,K1235/J1235),"")</f>
        <v>1.2833333333333334</v>
      </c>
      <c r="N1234" s="5" t="s">
        <v>48</v>
      </c>
      <c r="O1234" s="5" t="s">
        <v>48</v>
      </c>
      <c r="P1234" s="16">
        <v>0</v>
      </c>
      <c r="Q1234" s="16">
        <v>0</v>
      </c>
      <c r="R1234" s="5" t="str">
        <f t="shared" si="161"/>
        <v>321-2023-12-31</v>
      </c>
    </row>
    <row r="1235" spans="1:18" hidden="1" x14ac:dyDescent="0.3">
      <c r="A1235" s="37">
        <v>321</v>
      </c>
      <c r="B1235" s="5" t="s">
        <v>271</v>
      </c>
      <c r="C1235" s="5" t="s">
        <v>102</v>
      </c>
      <c r="D1235" s="5" t="s">
        <v>47</v>
      </c>
      <c r="E1235" s="5" t="s">
        <v>22</v>
      </c>
      <c r="F1235" s="6">
        <v>45291</v>
      </c>
      <c r="G1235" s="55">
        <f t="shared" si="158"/>
        <v>2023</v>
      </c>
      <c r="H1235" s="55" t="str">
        <f t="shared" si="159"/>
        <v>Diciembre</v>
      </c>
      <c r="I1235" s="90" t="str">
        <f t="shared" si="160"/>
        <v>2023-2</v>
      </c>
      <c r="J1235" s="5">
        <v>180</v>
      </c>
      <c r="K1235" s="9">
        <v>231</v>
      </c>
      <c r="L1235" s="8">
        <f>IFERROR(K1236/J1236,"")</f>
        <v>1.0651999999999999</v>
      </c>
      <c r="M1235" s="15">
        <f>IFERROR(IF((K1236/J1236)&gt;K1236/J1236,1.3,K1236/J1236),"")</f>
        <v>1.0651999999999999</v>
      </c>
      <c r="N1235" s="5" t="s">
        <v>48</v>
      </c>
      <c r="O1235" s="5" t="s">
        <v>48</v>
      </c>
      <c r="P1235" s="16">
        <v>0</v>
      </c>
      <c r="Q1235" s="16">
        <v>0</v>
      </c>
      <c r="R1235" s="5" t="str">
        <f t="shared" si="161"/>
        <v>321-2024-06-30</v>
      </c>
    </row>
    <row r="1236" spans="1:18" hidden="1" x14ac:dyDescent="0.3">
      <c r="A1236" s="5">
        <v>321</v>
      </c>
      <c r="B1236" s="5" t="s">
        <v>272</v>
      </c>
      <c r="C1236" s="5" t="s">
        <v>102</v>
      </c>
      <c r="D1236" s="5" t="s">
        <v>47</v>
      </c>
      <c r="E1236" s="5" t="s">
        <v>22</v>
      </c>
      <c r="F1236" s="6">
        <v>45473</v>
      </c>
      <c r="G1236" s="55">
        <f t="shared" si="158"/>
        <v>2024</v>
      </c>
      <c r="H1236" s="55" t="str">
        <f t="shared" si="159"/>
        <v>Junio</v>
      </c>
      <c r="I1236" s="90" t="str">
        <f t="shared" si="160"/>
        <v>2024-1</v>
      </c>
      <c r="J1236" s="5">
        <v>100</v>
      </c>
      <c r="K1236" s="5">
        <v>106.52</v>
      </c>
      <c r="L1236" s="15">
        <v>1.0651999999999999</v>
      </c>
      <c r="M1236" s="15">
        <v>1.0651999999999999</v>
      </c>
      <c r="N1236" s="5" t="s">
        <v>48</v>
      </c>
      <c r="O1236" s="5" t="s">
        <v>48</v>
      </c>
      <c r="P1236" s="5">
        <v>0</v>
      </c>
      <c r="Q1236" s="5">
        <v>0</v>
      </c>
      <c r="R1236" s="5" t="str">
        <f t="shared" si="161"/>
        <v>321-2024-12-31</v>
      </c>
    </row>
    <row r="1237" spans="1:18" hidden="1" x14ac:dyDescent="0.3">
      <c r="A1237" s="25">
        <v>321</v>
      </c>
      <c r="B1237" s="5" t="s">
        <v>272</v>
      </c>
      <c r="C1237" s="5" t="s">
        <v>102</v>
      </c>
      <c r="D1237" s="5" t="s">
        <v>47</v>
      </c>
      <c r="E1237" s="5" t="s">
        <v>22</v>
      </c>
      <c r="F1237" s="6">
        <v>45657</v>
      </c>
      <c r="G1237" s="55">
        <f t="shared" si="158"/>
        <v>2024</v>
      </c>
      <c r="H1237" s="55" t="str">
        <f t="shared" si="159"/>
        <v>Diciembre</v>
      </c>
      <c r="I1237" s="90" t="str">
        <f t="shared" si="160"/>
        <v>2024-2</v>
      </c>
      <c r="J1237" s="5">
        <v>100</v>
      </c>
      <c r="K1237" s="10">
        <v>502.17</v>
      </c>
      <c r="L1237" s="15">
        <f>IFERROR(IF((K1238/J1238)&gt;1.3,1.3,K1238/J1238),"")</f>
        <v>1</v>
      </c>
      <c r="M1237" s="15">
        <f>IFERROR(IF((K1238/J1238)&gt;K1238/J1238,1.3,K1238/J1238),"")</f>
        <v>1</v>
      </c>
      <c r="N1237" s="5" t="s">
        <v>48</v>
      </c>
      <c r="O1237" s="5" t="s">
        <v>48</v>
      </c>
      <c r="P1237" s="16">
        <v>0</v>
      </c>
      <c r="Q1237" s="16">
        <v>0</v>
      </c>
      <c r="R1237" s="5" t="str">
        <f t="shared" si="161"/>
        <v>323-2022-12-31</v>
      </c>
    </row>
    <row r="1238" spans="1:18" hidden="1" x14ac:dyDescent="0.3">
      <c r="A1238" s="5">
        <v>323</v>
      </c>
      <c r="B1238" s="5" t="s">
        <v>273</v>
      </c>
      <c r="C1238" s="5" t="s">
        <v>39</v>
      </c>
      <c r="D1238" s="5" t="s">
        <v>47</v>
      </c>
      <c r="E1238" s="5" t="s">
        <v>22</v>
      </c>
      <c r="F1238" s="6">
        <v>44926</v>
      </c>
      <c r="G1238" s="55">
        <f t="shared" si="158"/>
        <v>2022</v>
      </c>
      <c r="H1238" s="55" t="str">
        <f t="shared" si="159"/>
        <v>Diciembre</v>
      </c>
      <c r="I1238" s="90" t="str">
        <f t="shared" si="160"/>
        <v>2022-2</v>
      </c>
      <c r="J1238" s="5">
        <v>3</v>
      </c>
      <c r="K1238" s="5">
        <v>3</v>
      </c>
      <c r="L1238" s="15">
        <v>1</v>
      </c>
      <c r="M1238" s="15">
        <v>1</v>
      </c>
      <c r="N1238" s="5" t="s">
        <v>48</v>
      </c>
      <c r="O1238" s="5" t="s">
        <v>48</v>
      </c>
      <c r="P1238" s="5">
        <v>0</v>
      </c>
      <c r="Q1238" s="5">
        <v>0</v>
      </c>
      <c r="R1238" s="5" t="str">
        <f t="shared" si="161"/>
        <v>323-2023-06-30</v>
      </c>
    </row>
    <row r="1239" spans="1:18" hidden="1" x14ac:dyDescent="0.3">
      <c r="A1239" s="41">
        <v>323</v>
      </c>
      <c r="B1239" s="5" t="s">
        <v>273</v>
      </c>
      <c r="C1239" s="5" t="s">
        <v>39</v>
      </c>
      <c r="D1239" s="5" t="s">
        <v>47</v>
      </c>
      <c r="E1239" s="5" t="s">
        <v>22</v>
      </c>
      <c r="F1239" s="6">
        <v>45107</v>
      </c>
      <c r="G1239" s="55">
        <f t="shared" si="158"/>
        <v>2023</v>
      </c>
      <c r="H1239" s="55" t="str">
        <f t="shared" si="159"/>
        <v>Junio</v>
      </c>
      <c r="I1239" s="90" t="str">
        <f t="shared" si="160"/>
        <v>2023-1</v>
      </c>
      <c r="J1239" s="5">
        <v>2</v>
      </c>
      <c r="K1239" s="9">
        <v>2</v>
      </c>
      <c r="L1239" s="15">
        <f>IFERROR(IF((K1240/J1240)&gt;1.3,1.3,K1240/J1240),"")</f>
        <v>1</v>
      </c>
      <c r="M1239" s="15">
        <f t="shared" ref="M1239:M1244" si="162">IFERROR(IF((K1240/J1240)&gt;K1240/J1240,1.3,K1240/J1240),"")</f>
        <v>1</v>
      </c>
      <c r="N1239" s="5" t="s">
        <v>48</v>
      </c>
      <c r="O1239" s="5" t="s">
        <v>48</v>
      </c>
      <c r="P1239" s="16">
        <v>0</v>
      </c>
      <c r="Q1239" s="16">
        <v>0</v>
      </c>
      <c r="R1239" s="5" t="str">
        <f t="shared" si="161"/>
        <v>323-2023-12-31</v>
      </c>
    </row>
    <row r="1240" spans="1:18" hidden="1" x14ac:dyDescent="0.3">
      <c r="A1240" s="37">
        <v>323</v>
      </c>
      <c r="B1240" s="5" t="s">
        <v>273</v>
      </c>
      <c r="C1240" s="5" t="s">
        <v>39</v>
      </c>
      <c r="D1240" s="5" t="s">
        <v>47</v>
      </c>
      <c r="E1240" s="5" t="s">
        <v>22</v>
      </c>
      <c r="F1240" s="6">
        <v>45291</v>
      </c>
      <c r="G1240" s="55">
        <f t="shared" si="158"/>
        <v>2023</v>
      </c>
      <c r="H1240" s="55" t="str">
        <f t="shared" si="159"/>
        <v>Diciembre</v>
      </c>
      <c r="I1240" s="90" t="str">
        <f t="shared" si="160"/>
        <v>2023-2</v>
      </c>
      <c r="J1240" s="5">
        <v>6</v>
      </c>
      <c r="K1240" s="9">
        <v>6</v>
      </c>
      <c r="L1240" s="15">
        <f>IFERROR(IF((K1241/J1241)&gt;1.3,1.3,K1241/J1241),"")</f>
        <v>1</v>
      </c>
      <c r="M1240" s="15">
        <f t="shared" si="162"/>
        <v>1</v>
      </c>
      <c r="N1240" s="5" t="s">
        <v>48</v>
      </c>
      <c r="O1240" s="5" t="s">
        <v>48</v>
      </c>
      <c r="P1240" s="16">
        <v>0</v>
      </c>
      <c r="Q1240" s="16">
        <v>0</v>
      </c>
      <c r="R1240" s="5" t="str">
        <f t="shared" si="161"/>
        <v>323-2024-06-30</v>
      </c>
    </row>
    <row r="1241" spans="1:18" hidden="1" x14ac:dyDescent="0.3">
      <c r="A1241" s="37">
        <v>323</v>
      </c>
      <c r="B1241" s="5" t="s">
        <v>273</v>
      </c>
      <c r="C1241" s="5" t="s">
        <v>39</v>
      </c>
      <c r="D1241" s="5" t="s">
        <v>47</v>
      </c>
      <c r="E1241" s="5" t="s">
        <v>22</v>
      </c>
      <c r="F1241" s="6">
        <v>45473</v>
      </c>
      <c r="G1241" s="55">
        <f t="shared" si="158"/>
        <v>2024</v>
      </c>
      <c r="H1241" s="55" t="str">
        <f t="shared" si="159"/>
        <v>Junio</v>
      </c>
      <c r="I1241" s="90" t="str">
        <f t="shared" si="160"/>
        <v>2024-1</v>
      </c>
      <c r="J1241" s="5">
        <v>3</v>
      </c>
      <c r="K1241" s="9">
        <v>3</v>
      </c>
      <c r="L1241" s="15" t="str">
        <f>IFERROR(IF((K1242/J1242)&gt;1.3,1.3,K1242/J1242),"")</f>
        <v/>
      </c>
      <c r="M1241" s="15" t="str">
        <f t="shared" si="162"/>
        <v/>
      </c>
      <c r="N1241" s="5" t="s">
        <v>48</v>
      </c>
      <c r="O1241" s="5" t="s">
        <v>48</v>
      </c>
      <c r="P1241" s="16">
        <v>0</v>
      </c>
      <c r="Q1241" s="16">
        <v>0</v>
      </c>
      <c r="R1241" s="5" t="str">
        <f t="shared" si="161"/>
        <v>323-2024-12-31</v>
      </c>
    </row>
    <row r="1242" spans="1:18" hidden="1" x14ac:dyDescent="0.3">
      <c r="A1242" s="37">
        <v>323</v>
      </c>
      <c r="B1242" s="5" t="s">
        <v>273</v>
      </c>
      <c r="C1242" s="5" t="s">
        <v>39</v>
      </c>
      <c r="D1242" s="5" t="s">
        <v>47</v>
      </c>
      <c r="E1242" s="5" t="s">
        <v>22</v>
      </c>
      <c r="F1242" s="6">
        <v>45657</v>
      </c>
      <c r="G1242" s="55">
        <f t="shared" si="158"/>
        <v>2024</v>
      </c>
      <c r="H1242" s="55" t="str">
        <f t="shared" si="159"/>
        <v>Diciembre</v>
      </c>
      <c r="I1242" s="90" t="str">
        <f t="shared" si="160"/>
        <v>2024-2</v>
      </c>
      <c r="J1242" s="5">
        <v>0</v>
      </c>
      <c r="K1242" s="5">
        <v>0</v>
      </c>
      <c r="L1242" s="15" t="str">
        <f>IFERROR(IF((K1243/J1243)&gt;1.3,1.3,K1243/J1243),"")</f>
        <v/>
      </c>
      <c r="M1242" s="15" t="str">
        <f t="shared" si="162"/>
        <v/>
      </c>
      <c r="N1242" s="5" t="s">
        <v>48</v>
      </c>
      <c r="O1242" s="5" t="s">
        <v>48</v>
      </c>
      <c r="P1242" s="16">
        <v>0</v>
      </c>
      <c r="Q1242" s="16">
        <v>0</v>
      </c>
      <c r="R1242" s="5" t="str">
        <f t="shared" si="161"/>
        <v>324-2023-06-30</v>
      </c>
    </row>
    <row r="1243" spans="1:18" hidden="1" x14ac:dyDescent="0.3">
      <c r="A1243" s="25">
        <v>324</v>
      </c>
      <c r="B1243" s="5" t="s">
        <v>274</v>
      </c>
      <c r="C1243" s="5" t="s">
        <v>39</v>
      </c>
      <c r="D1243" s="5" t="s">
        <v>47</v>
      </c>
      <c r="E1243" s="5" t="s">
        <v>22</v>
      </c>
      <c r="F1243" s="17">
        <v>45107</v>
      </c>
      <c r="G1243" s="55">
        <f t="shared" si="158"/>
        <v>2023</v>
      </c>
      <c r="H1243" s="55" t="str">
        <f t="shared" si="159"/>
        <v>Junio</v>
      </c>
      <c r="I1243" s="90" t="str">
        <f t="shared" si="160"/>
        <v>2023-1</v>
      </c>
      <c r="J1243" s="5">
        <v>0</v>
      </c>
      <c r="K1243" s="9">
        <v>0</v>
      </c>
      <c r="L1243" s="8">
        <f>IFERROR(K1244/J1244,"")</f>
        <v>1</v>
      </c>
      <c r="M1243" s="15">
        <f t="shared" si="162"/>
        <v>1</v>
      </c>
      <c r="N1243" s="5" t="s">
        <v>48</v>
      </c>
      <c r="O1243" s="5" t="s">
        <v>48</v>
      </c>
      <c r="P1243" s="16">
        <v>0</v>
      </c>
      <c r="Q1243" s="16">
        <v>0</v>
      </c>
      <c r="R1243" s="5" t="str">
        <f t="shared" si="161"/>
        <v>324-2023-12-31</v>
      </c>
    </row>
    <row r="1244" spans="1:18" hidden="1" x14ac:dyDescent="0.3">
      <c r="A1244" s="37">
        <v>324</v>
      </c>
      <c r="B1244" s="5" t="s">
        <v>274</v>
      </c>
      <c r="C1244" s="5" t="s">
        <v>39</v>
      </c>
      <c r="D1244" s="5" t="s">
        <v>47</v>
      </c>
      <c r="E1244" s="5" t="s">
        <v>22</v>
      </c>
      <c r="F1244" s="6">
        <v>45291</v>
      </c>
      <c r="G1244" s="55">
        <f t="shared" si="158"/>
        <v>2023</v>
      </c>
      <c r="H1244" s="55" t="str">
        <f t="shared" si="159"/>
        <v>Diciembre</v>
      </c>
      <c r="I1244" s="90" t="str">
        <f t="shared" si="160"/>
        <v>2023-2</v>
      </c>
      <c r="J1244" s="5">
        <v>12</v>
      </c>
      <c r="K1244" s="9">
        <v>12</v>
      </c>
      <c r="L1244" s="8" t="str">
        <f>IFERROR(K1245/J1245,"")</f>
        <v/>
      </c>
      <c r="M1244" s="15" t="str">
        <f t="shared" si="162"/>
        <v/>
      </c>
      <c r="N1244" s="5" t="s">
        <v>48</v>
      </c>
      <c r="O1244" s="5" t="s">
        <v>48</v>
      </c>
      <c r="P1244" s="16">
        <v>0</v>
      </c>
      <c r="Q1244" s="16">
        <v>0</v>
      </c>
      <c r="R1244" s="5" t="str">
        <f t="shared" si="161"/>
        <v>324-2024-06-30</v>
      </c>
    </row>
    <row r="1245" spans="1:18" hidden="1" x14ac:dyDescent="0.3">
      <c r="A1245" s="5">
        <v>324</v>
      </c>
      <c r="B1245" s="5" t="s">
        <v>274</v>
      </c>
      <c r="C1245" s="5" t="s">
        <v>39</v>
      </c>
      <c r="D1245" s="5" t="s">
        <v>47</v>
      </c>
      <c r="E1245" s="5" t="s">
        <v>22</v>
      </c>
      <c r="F1245" s="6">
        <v>45473</v>
      </c>
      <c r="G1245" s="55">
        <f t="shared" si="158"/>
        <v>2024</v>
      </c>
      <c r="H1245" s="55" t="str">
        <f t="shared" si="159"/>
        <v>Junio</v>
      </c>
      <c r="I1245" s="90" t="str">
        <f t="shared" si="160"/>
        <v>2024-1</v>
      </c>
      <c r="J1245" s="5">
        <v>0</v>
      </c>
      <c r="K1245" s="5">
        <v>0</v>
      </c>
      <c r="L1245" s="15"/>
      <c r="M1245" s="15"/>
      <c r="N1245" s="5" t="s">
        <v>48</v>
      </c>
      <c r="O1245" s="5" t="s">
        <v>48</v>
      </c>
      <c r="P1245" s="5">
        <v>0</v>
      </c>
      <c r="Q1245" s="5">
        <v>0</v>
      </c>
      <c r="R1245" s="5" t="str">
        <f t="shared" si="161"/>
        <v>324-2024-12-31</v>
      </c>
    </row>
    <row r="1246" spans="1:18" hidden="1" x14ac:dyDescent="0.3">
      <c r="A1246" s="25">
        <v>324</v>
      </c>
      <c r="B1246" s="5" t="s">
        <v>274</v>
      </c>
      <c r="C1246" s="5" t="s">
        <v>39</v>
      </c>
      <c r="D1246" s="5" t="s">
        <v>47</v>
      </c>
      <c r="E1246" s="5" t="s">
        <v>22</v>
      </c>
      <c r="F1246" s="6">
        <v>45657</v>
      </c>
      <c r="G1246" s="55">
        <f t="shared" si="158"/>
        <v>2024</v>
      </c>
      <c r="H1246" s="55" t="str">
        <f t="shared" si="159"/>
        <v>Diciembre</v>
      </c>
      <c r="I1246" s="90" t="str">
        <f t="shared" si="160"/>
        <v>2024-2</v>
      </c>
      <c r="J1246" s="5">
        <v>6</v>
      </c>
      <c r="K1246" s="10">
        <v>6</v>
      </c>
      <c r="L1246" s="15">
        <f>IFERROR(IF((K1247/J1247)&gt;1.3,1.3,K1247/J1247),"")</f>
        <v>1</v>
      </c>
      <c r="M1246" s="15">
        <f>IFERROR(IF((K1247/J1247)&gt;K1247/J1247,1.3,K1247/J1247),"")</f>
        <v>1</v>
      </c>
      <c r="N1246" s="5" t="s">
        <v>48</v>
      </c>
      <c r="O1246" s="5" t="s">
        <v>48</v>
      </c>
      <c r="P1246" s="16">
        <v>0</v>
      </c>
      <c r="Q1246" s="16">
        <v>0</v>
      </c>
      <c r="R1246" s="5" t="str">
        <f t="shared" si="161"/>
        <v>325-2022-06-30</v>
      </c>
    </row>
    <row r="1247" spans="1:18" hidden="1" x14ac:dyDescent="0.3">
      <c r="A1247" s="5">
        <v>325</v>
      </c>
      <c r="B1247" s="5" t="s">
        <v>275</v>
      </c>
      <c r="C1247" s="5" t="s">
        <v>39</v>
      </c>
      <c r="D1247" s="5" t="s">
        <v>47</v>
      </c>
      <c r="E1247" s="5" t="s">
        <v>22</v>
      </c>
      <c r="F1247" s="17">
        <v>44742</v>
      </c>
      <c r="G1247" s="55">
        <f t="shared" si="158"/>
        <v>2022</v>
      </c>
      <c r="H1247" s="55" t="str">
        <f t="shared" si="159"/>
        <v>Junio</v>
      </c>
      <c r="I1247" s="90" t="str">
        <f t="shared" si="160"/>
        <v>2022-1</v>
      </c>
      <c r="J1247" s="5">
        <v>3</v>
      </c>
      <c r="K1247" s="9">
        <v>3</v>
      </c>
      <c r="L1247" s="15">
        <v>1</v>
      </c>
      <c r="M1247" s="15">
        <v>1</v>
      </c>
      <c r="N1247" s="5" t="s">
        <v>48</v>
      </c>
      <c r="O1247" s="5" t="s">
        <v>48</v>
      </c>
      <c r="P1247" s="5">
        <v>0</v>
      </c>
      <c r="Q1247" s="5">
        <v>0</v>
      </c>
      <c r="R1247" s="5" t="str">
        <f t="shared" si="161"/>
        <v>325-2022-12-31</v>
      </c>
    </row>
    <row r="1248" spans="1:18" hidden="1" x14ac:dyDescent="0.3">
      <c r="A1248" s="5">
        <v>325</v>
      </c>
      <c r="B1248" s="5" t="s">
        <v>275</v>
      </c>
      <c r="C1248" s="5" t="s">
        <v>39</v>
      </c>
      <c r="D1248" s="5" t="s">
        <v>47</v>
      </c>
      <c r="E1248" s="5" t="s">
        <v>22</v>
      </c>
      <c r="F1248" s="17">
        <v>44926</v>
      </c>
      <c r="G1248" s="55">
        <f t="shared" si="158"/>
        <v>2022</v>
      </c>
      <c r="H1248" s="55" t="str">
        <f t="shared" si="159"/>
        <v>Diciembre</v>
      </c>
      <c r="I1248" s="90" t="str">
        <f t="shared" si="160"/>
        <v>2022-2</v>
      </c>
      <c r="J1248" s="5">
        <v>3</v>
      </c>
      <c r="K1248" s="9">
        <v>3</v>
      </c>
      <c r="L1248" s="15">
        <v>1</v>
      </c>
      <c r="M1248" s="15">
        <v>1</v>
      </c>
      <c r="N1248" s="5" t="s">
        <v>48</v>
      </c>
      <c r="O1248" s="5" t="s">
        <v>48</v>
      </c>
      <c r="P1248" s="5">
        <v>0</v>
      </c>
      <c r="Q1248" s="5">
        <v>0</v>
      </c>
      <c r="R1248" s="5" t="str">
        <f t="shared" si="161"/>
        <v>325-2023-06-30</v>
      </c>
    </row>
    <row r="1249" spans="1:18" hidden="1" x14ac:dyDescent="0.3">
      <c r="A1249" s="41">
        <v>325</v>
      </c>
      <c r="B1249" s="5" t="s">
        <v>275</v>
      </c>
      <c r="C1249" s="5" t="s">
        <v>39</v>
      </c>
      <c r="D1249" s="5" t="s">
        <v>47</v>
      </c>
      <c r="E1249" s="5" t="s">
        <v>22</v>
      </c>
      <c r="F1249" s="6">
        <v>45107</v>
      </c>
      <c r="G1249" s="55">
        <f t="shared" si="158"/>
        <v>2023</v>
      </c>
      <c r="H1249" s="55" t="str">
        <f t="shared" si="159"/>
        <v>Junio</v>
      </c>
      <c r="I1249" s="90" t="str">
        <f t="shared" si="160"/>
        <v>2023-1</v>
      </c>
      <c r="J1249" s="5">
        <v>1</v>
      </c>
      <c r="K1249" s="9">
        <v>1</v>
      </c>
      <c r="L1249" s="15">
        <v>1</v>
      </c>
      <c r="M1249" s="15" t="str">
        <f>IFERROR(IF((K1250/J1250)&gt;K1250/J1250,1.3,K1250/J1250),"")</f>
        <v/>
      </c>
      <c r="N1249" s="5" t="s">
        <v>48</v>
      </c>
      <c r="O1249" s="5" t="s">
        <v>48</v>
      </c>
      <c r="P1249" s="16">
        <v>0</v>
      </c>
      <c r="Q1249" s="16">
        <v>0</v>
      </c>
      <c r="R1249" s="5" t="str">
        <f t="shared" si="161"/>
        <v>325-2023-12-31</v>
      </c>
    </row>
    <row r="1250" spans="1:18" hidden="1" x14ac:dyDescent="0.3">
      <c r="A1250" s="37">
        <v>325</v>
      </c>
      <c r="B1250" s="5" t="s">
        <v>275</v>
      </c>
      <c r="C1250" s="5" t="s">
        <v>39</v>
      </c>
      <c r="D1250" s="5" t="s">
        <v>47</v>
      </c>
      <c r="E1250" s="5" t="s">
        <v>22</v>
      </c>
      <c r="F1250" s="6">
        <v>45291</v>
      </c>
      <c r="G1250" s="55">
        <f t="shared" si="158"/>
        <v>2023</v>
      </c>
      <c r="H1250" s="55" t="str">
        <f t="shared" si="159"/>
        <v>Diciembre</v>
      </c>
      <c r="I1250" s="90" t="str">
        <f t="shared" si="160"/>
        <v>2023-2</v>
      </c>
      <c r="J1250" s="5">
        <v>0</v>
      </c>
      <c r="K1250" s="9">
        <v>0</v>
      </c>
      <c r="L1250" s="15">
        <f>IFERROR(IF((K1251/J1251)&gt;1.3,1.3,K1251/J1251),"")</f>
        <v>1</v>
      </c>
      <c r="M1250" s="15">
        <f>IFERROR(IF((K1251/J1251)&gt;K1251/J1251,1.3,K1251/J1251),"")</f>
        <v>1</v>
      </c>
      <c r="N1250" s="5"/>
      <c r="O1250" s="5"/>
      <c r="P1250" s="16">
        <v>0</v>
      </c>
      <c r="Q1250" s="16">
        <v>0</v>
      </c>
      <c r="R1250" s="5" t="str">
        <f t="shared" si="161"/>
        <v>325-2024-06-30</v>
      </c>
    </row>
    <row r="1251" spans="1:18" hidden="1" x14ac:dyDescent="0.3">
      <c r="A1251" s="41">
        <v>325</v>
      </c>
      <c r="B1251" s="5" t="s">
        <v>275</v>
      </c>
      <c r="C1251" s="5" t="s">
        <v>39</v>
      </c>
      <c r="D1251" s="5" t="s">
        <v>47</v>
      </c>
      <c r="E1251" s="5" t="s">
        <v>22</v>
      </c>
      <c r="F1251" s="6">
        <v>45473</v>
      </c>
      <c r="G1251" s="55">
        <f t="shared" si="158"/>
        <v>2024</v>
      </c>
      <c r="H1251" s="55" t="str">
        <f t="shared" si="159"/>
        <v>Junio</v>
      </c>
      <c r="I1251" s="90" t="str">
        <f t="shared" si="160"/>
        <v>2024-1</v>
      </c>
      <c r="J1251" s="5">
        <v>5</v>
      </c>
      <c r="K1251" s="9">
        <v>5</v>
      </c>
      <c r="L1251" s="15">
        <v>1</v>
      </c>
      <c r="M1251" s="15">
        <f>IFERROR(IF((K1252/J1252)&gt;K1252/J1252,1.3,K1252/J1252),"")</f>
        <v>1</v>
      </c>
      <c r="N1251" s="5" t="s">
        <v>48</v>
      </c>
      <c r="O1251" s="5" t="s">
        <v>48</v>
      </c>
      <c r="P1251" s="16">
        <v>0</v>
      </c>
      <c r="Q1251" s="16">
        <v>0</v>
      </c>
      <c r="R1251" s="5" t="str">
        <f t="shared" si="161"/>
        <v>325-2024-12-31</v>
      </c>
    </row>
    <row r="1252" spans="1:18" hidden="1" x14ac:dyDescent="0.3">
      <c r="A1252" s="41">
        <v>325</v>
      </c>
      <c r="B1252" s="5" t="s">
        <v>275</v>
      </c>
      <c r="C1252" s="5" t="s">
        <v>39</v>
      </c>
      <c r="D1252" s="5" t="s">
        <v>47</v>
      </c>
      <c r="E1252" s="5" t="s">
        <v>22</v>
      </c>
      <c r="F1252" s="6">
        <v>45657</v>
      </c>
      <c r="G1252" s="55">
        <f t="shared" si="158"/>
        <v>2024</v>
      </c>
      <c r="H1252" s="55" t="str">
        <f t="shared" si="159"/>
        <v>Diciembre</v>
      </c>
      <c r="I1252" s="90" t="str">
        <f t="shared" si="160"/>
        <v>2024-2</v>
      </c>
      <c r="J1252" s="5">
        <v>3</v>
      </c>
      <c r="K1252" s="9">
        <v>3</v>
      </c>
      <c r="L1252" s="15">
        <v>1</v>
      </c>
      <c r="M1252" s="15">
        <f>IFERROR(IF((K1253/J1253)&gt;K1253/J1253,1.3,K1253/J1253),"")</f>
        <v>1</v>
      </c>
      <c r="N1252" s="5" t="s">
        <v>48</v>
      </c>
      <c r="O1252" s="5" t="s">
        <v>48</v>
      </c>
      <c r="P1252" s="16">
        <v>0</v>
      </c>
      <c r="Q1252" s="16">
        <v>0</v>
      </c>
      <c r="R1252" s="5" t="str">
        <f t="shared" si="161"/>
        <v>326-2023-12-31</v>
      </c>
    </row>
    <row r="1253" spans="1:18" hidden="1" x14ac:dyDescent="0.3">
      <c r="A1253" s="37">
        <v>326</v>
      </c>
      <c r="B1253" s="5" t="s">
        <v>276</v>
      </c>
      <c r="C1253" s="5" t="s">
        <v>214</v>
      </c>
      <c r="D1253" s="5" t="s">
        <v>65</v>
      </c>
      <c r="E1253" s="5" t="s">
        <v>22</v>
      </c>
      <c r="F1253" s="6">
        <v>45291</v>
      </c>
      <c r="G1253" s="55">
        <f t="shared" si="158"/>
        <v>2023</v>
      </c>
      <c r="H1253" s="55" t="str">
        <f t="shared" si="159"/>
        <v>Diciembre</v>
      </c>
      <c r="I1253" s="90" t="str">
        <f t="shared" si="160"/>
        <v>2023-2</v>
      </c>
      <c r="J1253" s="5">
        <v>5</v>
      </c>
      <c r="K1253" s="9">
        <v>5</v>
      </c>
      <c r="L1253" s="8" t="str">
        <f>IFERROR(K1254/J1254,"")</f>
        <v/>
      </c>
      <c r="M1253" s="15" t="str">
        <f>IFERROR(IF((K1254/J1254)&gt;K1254/J1254,1.3,K1254/J1254),"")</f>
        <v/>
      </c>
      <c r="N1253" s="5" t="s">
        <v>83</v>
      </c>
      <c r="O1253" s="5" t="s">
        <v>83</v>
      </c>
      <c r="P1253" s="16">
        <v>0</v>
      </c>
      <c r="Q1253" s="16">
        <v>0</v>
      </c>
      <c r="R1253" s="5" t="str">
        <f t="shared" si="161"/>
        <v>327-2022-12-31</v>
      </c>
    </row>
    <row r="1254" spans="1:18" hidden="1" x14ac:dyDescent="0.3">
      <c r="A1254" s="37">
        <v>327</v>
      </c>
      <c r="B1254" s="5" t="s">
        <v>277</v>
      </c>
      <c r="C1254" s="5" t="s">
        <v>214</v>
      </c>
      <c r="D1254" s="5" t="s">
        <v>47</v>
      </c>
      <c r="E1254" s="5" t="s">
        <v>22</v>
      </c>
      <c r="F1254" s="6">
        <v>44926</v>
      </c>
      <c r="G1254" s="55">
        <f t="shared" si="158"/>
        <v>2022</v>
      </c>
      <c r="H1254" s="55" t="str">
        <f t="shared" si="159"/>
        <v>Diciembre</v>
      </c>
      <c r="I1254" s="90" t="str">
        <f t="shared" si="160"/>
        <v>2022-2</v>
      </c>
      <c r="J1254" s="5">
        <v>0</v>
      </c>
      <c r="K1254" s="9">
        <v>0</v>
      </c>
      <c r="L1254" s="21"/>
      <c r="M1254" s="15"/>
      <c r="N1254" s="5"/>
      <c r="O1254" s="5"/>
      <c r="P1254" s="5">
        <v>0</v>
      </c>
      <c r="Q1254" s="5">
        <v>0</v>
      </c>
      <c r="R1254" s="5" t="str">
        <f t="shared" si="161"/>
        <v>327-2023-06-30</v>
      </c>
    </row>
    <row r="1255" spans="1:18" hidden="1" x14ac:dyDescent="0.3">
      <c r="A1255" s="25">
        <v>327</v>
      </c>
      <c r="B1255" s="5" t="s">
        <v>277</v>
      </c>
      <c r="C1255" s="5" t="s">
        <v>214</v>
      </c>
      <c r="D1255" s="5" t="s">
        <v>47</v>
      </c>
      <c r="E1255" s="5" t="s">
        <v>22</v>
      </c>
      <c r="F1255" s="17">
        <v>45107</v>
      </c>
      <c r="G1255" s="55">
        <f t="shared" si="158"/>
        <v>2023</v>
      </c>
      <c r="H1255" s="55" t="str">
        <f t="shared" si="159"/>
        <v>Junio</v>
      </c>
      <c r="I1255" s="90" t="str">
        <f t="shared" si="160"/>
        <v>2023-1</v>
      </c>
      <c r="J1255" s="5">
        <v>0</v>
      </c>
      <c r="K1255" s="9">
        <v>0</v>
      </c>
      <c r="L1255" s="8">
        <f>IFERROR(K1256/J1256,"")</f>
        <v>1</v>
      </c>
      <c r="M1255" s="15">
        <f t="shared" ref="M1255:M1264" si="163">IFERROR(IF((K1256/J1256)&gt;K1256/J1256,1.3,K1256/J1256),"")</f>
        <v>1</v>
      </c>
      <c r="N1255" s="5"/>
      <c r="O1255" s="5"/>
      <c r="P1255" s="16">
        <v>0</v>
      </c>
      <c r="Q1255" s="16">
        <v>0</v>
      </c>
      <c r="R1255" s="5" t="str">
        <f t="shared" si="161"/>
        <v>327-2023-12-31</v>
      </c>
    </row>
    <row r="1256" spans="1:18" hidden="1" x14ac:dyDescent="0.3">
      <c r="A1256" s="37">
        <v>327</v>
      </c>
      <c r="B1256" s="5" t="s">
        <v>277</v>
      </c>
      <c r="C1256" s="5" t="s">
        <v>214</v>
      </c>
      <c r="D1256" s="5" t="s">
        <v>47</v>
      </c>
      <c r="E1256" s="5" t="s">
        <v>22</v>
      </c>
      <c r="F1256" s="6">
        <v>45291</v>
      </c>
      <c r="G1256" s="55">
        <f t="shared" si="158"/>
        <v>2023</v>
      </c>
      <c r="H1256" s="55" t="str">
        <f t="shared" si="159"/>
        <v>Diciembre</v>
      </c>
      <c r="I1256" s="90" t="str">
        <f t="shared" si="160"/>
        <v>2023-2</v>
      </c>
      <c r="J1256" s="5">
        <v>2</v>
      </c>
      <c r="K1256" s="9">
        <v>2</v>
      </c>
      <c r="L1256" s="8" t="str">
        <f>IFERROR(K1257/J1257,"")</f>
        <v/>
      </c>
      <c r="M1256" s="15" t="str">
        <f t="shared" si="163"/>
        <v/>
      </c>
      <c r="N1256" s="5"/>
      <c r="O1256" s="5"/>
      <c r="P1256" s="16">
        <v>0</v>
      </c>
      <c r="Q1256" s="16">
        <v>0</v>
      </c>
      <c r="R1256" s="5" t="str">
        <f t="shared" si="161"/>
        <v>327-2024-06-30</v>
      </c>
    </row>
    <row r="1257" spans="1:18" hidden="1" x14ac:dyDescent="0.3">
      <c r="A1257" s="25">
        <v>327</v>
      </c>
      <c r="B1257" s="5" t="s">
        <v>277</v>
      </c>
      <c r="C1257" s="5" t="s">
        <v>214</v>
      </c>
      <c r="D1257" s="5" t="s">
        <v>47</v>
      </c>
      <c r="E1257" s="5" t="s">
        <v>22</v>
      </c>
      <c r="F1257" s="17">
        <v>45473</v>
      </c>
      <c r="G1257" s="55">
        <f t="shared" si="158"/>
        <v>2024</v>
      </c>
      <c r="H1257" s="55" t="str">
        <f t="shared" si="159"/>
        <v>Junio</v>
      </c>
      <c r="I1257" s="90" t="str">
        <f t="shared" si="160"/>
        <v>2024-1</v>
      </c>
      <c r="J1257" s="5">
        <v>0</v>
      </c>
      <c r="K1257" s="9">
        <v>0</v>
      </c>
      <c r="L1257" s="8" t="str">
        <f>IFERROR(K1258/J1258,"")</f>
        <v/>
      </c>
      <c r="M1257" s="15" t="str">
        <f t="shared" si="163"/>
        <v/>
      </c>
      <c r="N1257" s="5"/>
      <c r="O1257" s="5"/>
      <c r="P1257" s="16">
        <v>0</v>
      </c>
      <c r="Q1257" s="16">
        <v>0</v>
      </c>
      <c r="R1257" s="5" t="str">
        <f t="shared" si="161"/>
        <v>327-2024-12-31</v>
      </c>
    </row>
    <row r="1258" spans="1:18" hidden="1" x14ac:dyDescent="0.3">
      <c r="A1258" s="25">
        <v>327</v>
      </c>
      <c r="B1258" s="5" t="s">
        <v>277</v>
      </c>
      <c r="C1258" s="5" t="s">
        <v>214</v>
      </c>
      <c r="D1258" s="5" t="s">
        <v>47</v>
      </c>
      <c r="E1258" s="5" t="s">
        <v>22</v>
      </c>
      <c r="F1258" s="6">
        <v>45657</v>
      </c>
      <c r="G1258" s="55">
        <f t="shared" si="158"/>
        <v>2024</v>
      </c>
      <c r="H1258" s="55" t="str">
        <f t="shared" si="159"/>
        <v>Diciembre</v>
      </c>
      <c r="I1258" s="90" t="str">
        <f t="shared" si="160"/>
        <v>2024-2</v>
      </c>
      <c r="J1258" s="5">
        <v>0</v>
      </c>
      <c r="K1258" s="10">
        <v>0</v>
      </c>
      <c r="L1258" s="15">
        <f>IFERROR(IF((K1259/J1259)&gt;1.3,1.3,K1259/J1259),"")</f>
        <v>1.29375</v>
      </c>
      <c r="M1258" s="15">
        <f t="shared" si="163"/>
        <v>1.29375</v>
      </c>
      <c r="N1258" s="5"/>
      <c r="O1258" s="5"/>
      <c r="P1258" s="16">
        <v>0</v>
      </c>
      <c r="Q1258" s="16">
        <v>0</v>
      </c>
      <c r="R1258" s="5" t="str">
        <f t="shared" si="161"/>
        <v>328-2023-12-31</v>
      </c>
    </row>
    <row r="1259" spans="1:18" hidden="1" x14ac:dyDescent="0.3">
      <c r="A1259" s="37">
        <v>328</v>
      </c>
      <c r="B1259" s="5" t="s">
        <v>278</v>
      </c>
      <c r="C1259" s="5" t="s">
        <v>279</v>
      </c>
      <c r="D1259" s="5" t="s">
        <v>65</v>
      </c>
      <c r="E1259" s="5" t="s">
        <v>22</v>
      </c>
      <c r="F1259" s="6">
        <v>45291</v>
      </c>
      <c r="G1259" s="55">
        <f t="shared" si="158"/>
        <v>2023</v>
      </c>
      <c r="H1259" s="55" t="str">
        <f t="shared" si="159"/>
        <v>Diciembre</v>
      </c>
      <c r="I1259" s="90" t="str">
        <f t="shared" si="160"/>
        <v>2023-2</v>
      </c>
      <c r="J1259" s="5">
        <v>800</v>
      </c>
      <c r="K1259" s="9">
        <v>1035</v>
      </c>
      <c r="L1259" s="8">
        <f>IFERROR(K1260/J1260,"")</f>
        <v>1.57</v>
      </c>
      <c r="M1259" s="15">
        <f t="shared" si="163"/>
        <v>1.57</v>
      </c>
      <c r="N1259" s="5"/>
      <c r="O1259" s="5"/>
      <c r="P1259" s="16">
        <v>0</v>
      </c>
      <c r="Q1259" s="16">
        <v>0</v>
      </c>
      <c r="R1259" s="5" t="str">
        <f t="shared" si="161"/>
        <v>328-2024-12-31</v>
      </c>
    </row>
    <row r="1260" spans="1:18" hidden="1" x14ac:dyDescent="0.3">
      <c r="A1260" s="25">
        <v>328</v>
      </c>
      <c r="B1260" s="5" t="s">
        <v>278</v>
      </c>
      <c r="C1260" s="5" t="s">
        <v>279</v>
      </c>
      <c r="D1260" s="5" t="s">
        <v>65</v>
      </c>
      <c r="E1260" s="5" t="s">
        <v>22</v>
      </c>
      <c r="F1260" s="6">
        <v>45657</v>
      </c>
      <c r="G1260" s="55">
        <f t="shared" si="158"/>
        <v>2024</v>
      </c>
      <c r="H1260" s="55" t="str">
        <f t="shared" si="159"/>
        <v>Diciembre</v>
      </c>
      <c r="I1260" s="90" t="str">
        <f t="shared" si="160"/>
        <v>2024-2</v>
      </c>
      <c r="J1260" s="5">
        <v>100</v>
      </c>
      <c r="K1260" s="10">
        <v>157</v>
      </c>
      <c r="L1260" s="15">
        <f>IFERROR(IF((K1261/J1261)&gt;1.3,1.3,K1261/J1261),"")</f>
        <v>1.105</v>
      </c>
      <c r="M1260" s="15">
        <f t="shared" si="163"/>
        <v>1.105</v>
      </c>
      <c r="N1260" s="5"/>
      <c r="O1260" s="5"/>
      <c r="P1260" s="16">
        <v>0</v>
      </c>
      <c r="Q1260" s="16">
        <v>0</v>
      </c>
      <c r="R1260" s="5" t="str">
        <f t="shared" si="161"/>
        <v>329-2023-12-31</v>
      </c>
    </row>
    <row r="1261" spans="1:18" hidden="1" x14ac:dyDescent="0.3">
      <c r="A1261" s="37">
        <v>329</v>
      </c>
      <c r="B1261" s="5" t="s">
        <v>280</v>
      </c>
      <c r="C1261" s="5" t="s">
        <v>279</v>
      </c>
      <c r="D1261" s="5" t="s">
        <v>65</v>
      </c>
      <c r="E1261" s="5" t="s">
        <v>22</v>
      </c>
      <c r="F1261" s="6">
        <v>45291</v>
      </c>
      <c r="G1261" s="55">
        <f t="shared" si="158"/>
        <v>2023</v>
      </c>
      <c r="H1261" s="55" t="str">
        <f t="shared" si="159"/>
        <v>Diciembre</v>
      </c>
      <c r="I1261" s="90" t="str">
        <f t="shared" si="160"/>
        <v>2023-2</v>
      </c>
      <c r="J1261" s="5">
        <v>3000</v>
      </c>
      <c r="K1261" s="9">
        <v>3315</v>
      </c>
      <c r="L1261" s="8">
        <f>IFERROR(K1262/J1262,"")</f>
        <v>1.0663</v>
      </c>
      <c r="M1261" s="15">
        <f t="shared" si="163"/>
        <v>1.0663</v>
      </c>
      <c r="N1261" s="5"/>
      <c r="O1261" s="5"/>
      <c r="P1261" s="16">
        <v>0</v>
      </c>
      <c r="Q1261" s="16">
        <v>0</v>
      </c>
      <c r="R1261" s="5" t="str">
        <f t="shared" si="161"/>
        <v>329-2024-12-31</v>
      </c>
    </row>
    <row r="1262" spans="1:18" hidden="1" x14ac:dyDescent="0.3">
      <c r="A1262" s="25">
        <v>329</v>
      </c>
      <c r="B1262" s="5" t="s">
        <v>280</v>
      </c>
      <c r="C1262" s="5" t="s">
        <v>279</v>
      </c>
      <c r="D1262" s="5" t="s">
        <v>65</v>
      </c>
      <c r="E1262" s="5" t="s">
        <v>22</v>
      </c>
      <c r="F1262" s="6">
        <v>45657</v>
      </c>
      <c r="G1262" s="55">
        <f t="shared" si="158"/>
        <v>2024</v>
      </c>
      <c r="H1262" s="55" t="str">
        <f t="shared" si="159"/>
        <v>Diciembre</v>
      </c>
      <c r="I1262" s="90" t="str">
        <f t="shared" si="160"/>
        <v>2024-2</v>
      </c>
      <c r="J1262" s="5">
        <v>100</v>
      </c>
      <c r="K1262" s="10">
        <v>106.63</v>
      </c>
      <c r="L1262" s="15" t="str">
        <f>IFERROR(IF((K1263/J1263)&gt;1.3,1.3,K1263/J1263),"")</f>
        <v/>
      </c>
      <c r="M1262" s="15" t="str">
        <f t="shared" si="163"/>
        <v/>
      </c>
      <c r="N1262" s="5"/>
      <c r="O1262" s="5"/>
      <c r="P1262" s="16">
        <v>0</v>
      </c>
      <c r="Q1262" s="16">
        <v>0</v>
      </c>
      <c r="R1262" s="5" t="str">
        <f t="shared" si="161"/>
        <v>331-2023-12-31</v>
      </c>
    </row>
    <row r="1263" spans="1:18" hidden="1" x14ac:dyDescent="0.3">
      <c r="A1263" s="37">
        <v>331</v>
      </c>
      <c r="B1263" s="5" t="s">
        <v>281</v>
      </c>
      <c r="C1263" s="5" t="s">
        <v>279</v>
      </c>
      <c r="D1263" s="5" t="s">
        <v>65</v>
      </c>
      <c r="E1263" s="5" t="s">
        <v>22</v>
      </c>
      <c r="F1263" s="6">
        <v>45291</v>
      </c>
      <c r="G1263" s="55">
        <f t="shared" si="158"/>
        <v>2023</v>
      </c>
      <c r="H1263" s="55" t="str">
        <f t="shared" si="159"/>
        <v>Diciembre</v>
      </c>
      <c r="I1263" s="90" t="str">
        <f t="shared" si="160"/>
        <v>2023-2</v>
      </c>
      <c r="J1263" s="5"/>
      <c r="K1263" s="9">
        <v>81</v>
      </c>
      <c r="L1263" s="21">
        <v>0.81</v>
      </c>
      <c r="M1263" s="15" t="str">
        <f t="shared" si="163"/>
        <v/>
      </c>
      <c r="N1263" s="5" t="s">
        <v>133</v>
      </c>
      <c r="O1263" s="5" t="s">
        <v>23</v>
      </c>
      <c r="P1263" s="16">
        <v>0</v>
      </c>
      <c r="Q1263" s="16">
        <v>0</v>
      </c>
      <c r="R1263" s="5" t="str">
        <f t="shared" si="161"/>
        <v>331-2024-12-31</v>
      </c>
    </row>
    <row r="1264" spans="1:18" hidden="1" x14ac:dyDescent="0.3">
      <c r="A1264" s="25">
        <v>331</v>
      </c>
      <c r="B1264" s="5" t="s">
        <v>281</v>
      </c>
      <c r="C1264" s="5" t="s">
        <v>279</v>
      </c>
      <c r="D1264" s="5" t="s">
        <v>65</v>
      </c>
      <c r="E1264" s="5" t="s">
        <v>22</v>
      </c>
      <c r="F1264" s="6">
        <v>45657</v>
      </c>
      <c r="G1264" s="55">
        <f t="shared" si="158"/>
        <v>2024</v>
      </c>
      <c r="H1264" s="55" t="str">
        <f t="shared" si="159"/>
        <v>Diciembre</v>
      </c>
      <c r="I1264" s="90" t="str">
        <f t="shared" si="160"/>
        <v>2024-2</v>
      </c>
      <c r="J1264" s="5">
        <v>0</v>
      </c>
      <c r="K1264" s="10">
        <v>82</v>
      </c>
      <c r="L1264" s="15">
        <f>IFERROR(IF((K1265/J1265)&gt;1.3,1.3,K1265/J1265),"")</f>
        <v>1.125</v>
      </c>
      <c r="M1264" s="15">
        <f t="shared" si="163"/>
        <v>1.125</v>
      </c>
      <c r="N1264" s="5" t="s">
        <v>133</v>
      </c>
      <c r="O1264" s="5" t="s">
        <v>23</v>
      </c>
      <c r="P1264" s="16">
        <v>0</v>
      </c>
      <c r="Q1264" s="16">
        <v>0</v>
      </c>
      <c r="R1264" s="5" t="str">
        <f t="shared" si="161"/>
        <v>332-2022-06-30</v>
      </c>
    </row>
    <row r="1265" spans="1:18" hidden="1" x14ac:dyDescent="0.3">
      <c r="A1265" s="5">
        <v>332</v>
      </c>
      <c r="B1265" s="5" t="s">
        <v>282</v>
      </c>
      <c r="C1265" s="5" t="s">
        <v>25</v>
      </c>
      <c r="D1265" s="5" t="s">
        <v>47</v>
      </c>
      <c r="E1265" s="5" t="s">
        <v>54</v>
      </c>
      <c r="F1265" s="17">
        <v>44742</v>
      </c>
      <c r="G1265" s="55">
        <f t="shared" si="158"/>
        <v>2022</v>
      </c>
      <c r="H1265" s="55" t="str">
        <f t="shared" si="159"/>
        <v>Junio</v>
      </c>
      <c r="I1265" s="90" t="str">
        <f t="shared" si="160"/>
        <v>2022-1</v>
      </c>
      <c r="J1265" s="5">
        <v>1.6</v>
      </c>
      <c r="K1265" s="12">
        <v>1.8</v>
      </c>
      <c r="L1265" s="15">
        <v>0.88888888888888895</v>
      </c>
      <c r="M1265" s="15">
        <v>0.88888888888888895</v>
      </c>
      <c r="N1265" s="5" t="s">
        <v>23</v>
      </c>
      <c r="O1265" s="5" t="s">
        <v>23</v>
      </c>
      <c r="P1265" s="5">
        <v>1</v>
      </c>
      <c r="Q1265" s="5">
        <v>1</v>
      </c>
      <c r="R1265" s="5" t="str">
        <f t="shared" si="161"/>
        <v>332-2022-12-31</v>
      </c>
    </row>
    <row r="1266" spans="1:18" hidden="1" x14ac:dyDescent="0.3">
      <c r="A1266" s="5">
        <v>332</v>
      </c>
      <c r="B1266" s="5" t="s">
        <v>282</v>
      </c>
      <c r="C1266" s="5" t="s">
        <v>25</v>
      </c>
      <c r="D1266" s="5" t="s">
        <v>47</v>
      </c>
      <c r="E1266" s="5" t="s">
        <v>54</v>
      </c>
      <c r="F1266" s="17">
        <v>44926</v>
      </c>
      <c r="G1266" s="55">
        <f t="shared" si="158"/>
        <v>2022</v>
      </c>
      <c r="H1266" s="55" t="str">
        <f t="shared" si="159"/>
        <v>Diciembre</v>
      </c>
      <c r="I1266" s="90" t="str">
        <f t="shared" si="160"/>
        <v>2022-2</v>
      </c>
      <c r="J1266" s="5">
        <v>1.6</v>
      </c>
      <c r="K1266" s="12">
        <v>1.75</v>
      </c>
      <c r="L1266" s="15">
        <v>0.91428571428571437</v>
      </c>
      <c r="M1266" s="15">
        <v>0.91428571428571437</v>
      </c>
      <c r="N1266" s="5" t="s">
        <v>23</v>
      </c>
      <c r="O1266" s="5" t="s">
        <v>23</v>
      </c>
      <c r="P1266" s="5">
        <v>1</v>
      </c>
      <c r="Q1266" s="5">
        <v>1</v>
      </c>
      <c r="R1266" s="5" t="str">
        <f t="shared" si="161"/>
        <v>332-2023-06-30</v>
      </c>
    </row>
    <row r="1267" spans="1:18" hidden="1" x14ac:dyDescent="0.3">
      <c r="A1267" s="25">
        <v>332</v>
      </c>
      <c r="B1267" s="5" t="s">
        <v>282</v>
      </c>
      <c r="C1267" s="5" t="s">
        <v>25</v>
      </c>
      <c r="D1267" s="5" t="s">
        <v>47</v>
      </c>
      <c r="E1267" s="5" t="s">
        <v>54</v>
      </c>
      <c r="F1267" s="17">
        <v>45107</v>
      </c>
      <c r="G1267" s="55">
        <f t="shared" si="158"/>
        <v>2023</v>
      </c>
      <c r="H1267" s="55" t="str">
        <f t="shared" si="159"/>
        <v>Junio</v>
      </c>
      <c r="I1267" s="90" t="str">
        <f t="shared" si="160"/>
        <v>2023-1</v>
      </c>
      <c r="J1267" s="5">
        <v>1.8</v>
      </c>
      <c r="K1267" s="12">
        <v>1.57</v>
      </c>
      <c r="L1267" s="15">
        <f>IFERROR(IF((J1268/K1268)&gt;1.3,1.3,J1268/K1268),"")</f>
        <v>1.3</v>
      </c>
      <c r="M1267" s="8">
        <f>IFERROR(J1268/K1268,"")</f>
        <v>1.3846153846153846</v>
      </c>
      <c r="N1267" s="5" t="s">
        <v>23</v>
      </c>
      <c r="O1267" s="5" t="s">
        <v>23</v>
      </c>
      <c r="P1267" s="16">
        <v>2</v>
      </c>
      <c r="Q1267" s="16">
        <v>2</v>
      </c>
      <c r="R1267" s="5" t="str">
        <f t="shared" si="161"/>
        <v>332-2023-12-31</v>
      </c>
    </row>
    <row r="1268" spans="1:18" hidden="1" x14ac:dyDescent="0.3">
      <c r="A1268" s="37">
        <v>332</v>
      </c>
      <c r="B1268" s="5" t="s">
        <v>282</v>
      </c>
      <c r="C1268" s="5" t="s">
        <v>25</v>
      </c>
      <c r="D1268" s="5" t="s">
        <v>47</v>
      </c>
      <c r="E1268" s="5" t="s">
        <v>54</v>
      </c>
      <c r="F1268" s="6">
        <v>45291</v>
      </c>
      <c r="G1268" s="55">
        <f t="shared" si="158"/>
        <v>2023</v>
      </c>
      <c r="H1268" s="55" t="str">
        <f t="shared" si="159"/>
        <v>Diciembre</v>
      </c>
      <c r="I1268" s="90" t="str">
        <f t="shared" si="160"/>
        <v>2023-2</v>
      </c>
      <c r="J1268" s="5">
        <v>1.8</v>
      </c>
      <c r="K1268" s="12">
        <v>1.3</v>
      </c>
      <c r="L1268" s="15">
        <f>IFERROR(IF((J1269/K1269)&gt;1.3,1.3,J1269/K1269),"")</f>
        <v>1.0135135135135136</v>
      </c>
      <c r="M1268" s="8">
        <f>IFERROR(J1269/K1269,"")</f>
        <v>1.0135135135135136</v>
      </c>
      <c r="N1268" s="5" t="s">
        <v>23</v>
      </c>
      <c r="O1268" s="5" t="s">
        <v>23</v>
      </c>
      <c r="P1268" s="16">
        <v>1</v>
      </c>
      <c r="Q1268" s="16">
        <v>1</v>
      </c>
      <c r="R1268" s="5" t="str">
        <f t="shared" si="161"/>
        <v>332-2024-06-30</v>
      </c>
    </row>
    <row r="1269" spans="1:18" hidden="1" x14ac:dyDescent="0.3">
      <c r="A1269" s="25">
        <v>332</v>
      </c>
      <c r="B1269" s="5" t="s">
        <v>282</v>
      </c>
      <c r="C1269" s="5" t="s">
        <v>25</v>
      </c>
      <c r="D1269" s="5" t="s">
        <v>47</v>
      </c>
      <c r="E1269" s="5" t="s">
        <v>54</v>
      </c>
      <c r="F1269" s="17">
        <v>45473</v>
      </c>
      <c r="G1269" s="55">
        <f t="shared" si="158"/>
        <v>2024</v>
      </c>
      <c r="H1269" s="55" t="str">
        <f t="shared" si="159"/>
        <v>Junio</v>
      </c>
      <c r="I1269" s="90" t="str">
        <f t="shared" si="160"/>
        <v>2024-1</v>
      </c>
      <c r="J1269" s="5">
        <v>1.5</v>
      </c>
      <c r="K1269" s="12">
        <v>1.48</v>
      </c>
      <c r="L1269" s="15">
        <f>IFERROR(IF((J1270/K1270)&gt;1.3,1.3,J1270/K1270),"")</f>
        <v>1.3</v>
      </c>
      <c r="M1269" s="8">
        <f>IFERROR(J1270/K1270,"")</f>
        <v>2.1951219512195124</v>
      </c>
      <c r="N1269" s="5" t="s">
        <v>23</v>
      </c>
      <c r="O1269" s="5" t="s">
        <v>23</v>
      </c>
      <c r="P1269" s="16">
        <v>2</v>
      </c>
      <c r="Q1269" s="16">
        <v>2</v>
      </c>
      <c r="R1269" s="5" t="str">
        <f t="shared" si="161"/>
        <v>332-2024-12-31</v>
      </c>
    </row>
    <row r="1270" spans="1:18" hidden="1" x14ac:dyDescent="0.3">
      <c r="A1270" s="25">
        <v>332</v>
      </c>
      <c r="B1270" s="5" t="s">
        <v>282</v>
      </c>
      <c r="C1270" s="5" t="s">
        <v>25</v>
      </c>
      <c r="D1270" s="5" t="s">
        <v>47</v>
      </c>
      <c r="E1270" s="5" t="s">
        <v>54</v>
      </c>
      <c r="F1270" s="6">
        <v>45657</v>
      </c>
      <c r="G1270" s="55">
        <f t="shared" si="158"/>
        <v>2024</v>
      </c>
      <c r="H1270" s="55" t="str">
        <f t="shared" si="159"/>
        <v>Diciembre</v>
      </c>
      <c r="I1270" s="90" t="str">
        <f t="shared" si="160"/>
        <v>2024-2</v>
      </c>
      <c r="J1270" s="5">
        <v>1.8</v>
      </c>
      <c r="K1270" s="10">
        <v>0.82</v>
      </c>
      <c r="L1270" s="15">
        <f>IFERROR(IF((J1271/K1271)&gt;1.3,1.3,J1271/K1271),"")</f>
        <v>1</v>
      </c>
      <c r="M1270" s="8">
        <f>IFERROR(J1271/K1271,"")</f>
        <v>1</v>
      </c>
      <c r="N1270" s="5" t="s">
        <v>23</v>
      </c>
      <c r="O1270" s="5" t="s">
        <v>23</v>
      </c>
      <c r="P1270" s="16">
        <v>2</v>
      </c>
      <c r="Q1270" s="16">
        <v>2</v>
      </c>
      <c r="R1270" s="5" t="str">
        <f t="shared" si="161"/>
        <v>334-2022-12-31</v>
      </c>
    </row>
    <row r="1271" spans="1:18" hidden="1" x14ac:dyDescent="0.3">
      <c r="A1271" s="5">
        <v>334</v>
      </c>
      <c r="B1271" s="5" t="s">
        <v>283</v>
      </c>
      <c r="C1271" s="5" t="s">
        <v>25</v>
      </c>
      <c r="D1271" s="5" t="s">
        <v>65</v>
      </c>
      <c r="E1271" s="5" t="s">
        <v>22</v>
      </c>
      <c r="F1271" s="6">
        <v>44926</v>
      </c>
      <c r="G1271" s="55">
        <f t="shared" si="158"/>
        <v>2022</v>
      </c>
      <c r="H1271" s="55" t="str">
        <f t="shared" si="159"/>
        <v>Diciembre</v>
      </c>
      <c r="I1271" s="90" t="str">
        <f t="shared" si="160"/>
        <v>2022-2</v>
      </c>
      <c r="J1271" s="5">
        <v>86</v>
      </c>
      <c r="K1271" s="5">
        <v>86</v>
      </c>
      <c r="L1271" s="15">
        <v>1</v>
      </c>
      <c r="M1271" s="15">
        <v>1</v>
      </c>
      <c r="N1271" s="5" t="s">
        <v>48</v>
      </c>
      <c r="O1271" s="5" t="s">
        <v>48</v>
      </c>
      <c r="P1271" s="5">
        <v>0</v>
      </c>
      <c r="Q1271" s="5">
        <v>0</v>
      </c>
      <c r="R1271" s="5" t="str">
        <f t="shared" si="161"/>
        <v>334-2023-12-31</v>
      </c>
    </row>
    <row r="1272" spans="1:18" hidden="1" x14ac:dyDescent="0.3">
      <c r="A1272" s="37">
        <v>334</v>
      </c>
      <c r="B1272" s="5" t="s">
        <v>283</v>
      </c>
      <c r="C1272" s="5" t="s">
        <v>25</v>
      </c>
      <c r="D1272" s="5" t="s">
        <v>65</v>
      </c>
      <c r="E1272" s="5" t="s">
        <v>22</v>
      </c>
      <c r="F1272" s="6">
        <v>45291</v>
      </c>
      <c r="G1272" s="55">
        <f t="shared" si="158"/>
        <v>2023</v>
      </c>
      <c r="H1272" s="55" t="str">
        <f t="shared" si="159"/>
        <v>Diciembre</v>
      </c>
      <c r="I1272" s="90" t="str">
        <f t="shared" si="160"/>
        <v>2023-2</v>
      </c>
      <c r="J1272" s="5">
        <v>88</v>
      </c>
      <c r="K1272" s="9">
        <v>88.39</v>
      </c>
      <c r="L1272" s="15">
        <f>IFERROR(IF((K1273/J1273)&gt;1.3,1.3,K1273/J1273),"")</f>
        <v>1.0095454545454545</v>
      </c>
      <c r="M1272" s="15">
        <f t="shared" ref="M1272:M1277" si="164">IFERROR(IF((K1273/J1273)&gt;K1273/J1273,1.3,K1273/J1273),"")</f>
        <v>1.0095454545454545</v>
      </c>
      <c r="N1272" s="5" t="s">
        <v>48</v>
      </c>
      <c r="O1272" s="5" t="s">
        <v>48</v>
      </c>
      <c r="P1272" s="16">
        <v>0</v>
      </c>
      <c r="Q1272" s="16">
        <v>0</v>
      </c>
      <c r="R1272" s="5" t="str">
        <f t="shared" si="161"/>
        <v>334-2024-12-31</v>
      </c>
    </row>
    <row r="1273" spans="1:18" hidden="1" x14ac:dyDescent="0.3">
      <c r="A1273" s="25">
        <v>334</v>
      </c>
      <c r="B1273" s="5" t="s">
        <v>283</v>
      </c>
      <c r="C1273" s="5" t="s">
        <v>25</v>
      </c>
      <c r="D1273" s="5" t="s">
        <v>65</v>
      </c>
      <c r="E1273" s="5" t="s">
        <v>22</v>
      </c>
      <c r="F1273" s="6">
        <v>45657</v>
      </c>
      <c r="G1273" s="55">
        <f t="shared" si="158"/>
        <v>2024</v>
      </c>
      <c r="H1273" s="55" t="str">
        <f t="shared" si="159"/>
        <v>Diciembre</v>
      </c>
      <c r="I1273" s="90" t="str">
        <f t="shared" si="160"/>
        <v>2024-2</v>
      </c>
      <c r="J1273" s="5">
        <v>88</v>
      </c>
      <c r="K1273" s="10">
        <v>88.84</v>
      </c>
      <c r="L1273" s="15">
        <f>IFERROR(IF((K1274/J1274)&gt;1.3,1.3,K1274/J1274),"")</f>
        <v>1.173125</v>
      </c>
      <c r="M1273" s="15">
        <f t="shared" si="164"/>
        <v>1.173125</v>
      </c>
      <c r="N1273" s="5" t="s">
        <v>48</v>
      </c>
      <c r="O1273" s="5" t="s">
        <v>48</v>
      </c>
      <c r="P1273" s="16">
        <v>0</v>
      </c>
      <c r="Q1273" s="16">
        <v>0</v>
      </c>
      <c r="R1273" s="5" t="str">
        <f t="shared" si="161"/>
        <v>335-2023-12-31</v>
      </c>
    </row>
    <row r="1274" spans="1:18" hidden="1" x14ac:dyDescent="0.3">
      <c r="A1274" s="37">
        <v>335</v>
      </c>
      <c r="B1274" s="5" t="s">
        <v>284</v>
      </c>
      <c r="C1274" s="5" t="s">
        <v>25</v>
      </c>
      <c r="D1274" s="5" t="s">
        <v>65</v>
      </c>
      <c r="E1274" s="5" t="s">
        <v>22</v>
      </c>
      <c r="F1274" s="6">
        <v>45291</v>
      </c>
      <c r="G1274" s="55">
        <f t="shared" si="158"/>
        <v>2023</v>
      </c>
      <c r="H1274" s="55" t="str">
        <f t="shared" si="159"/>
        <v>Diciembre</v>
      </c>
      <c r="I1274" s="90" t="str">
        <f t="shared" si="160"/>
        <v>2023-2</v>
      </c>
      <c r="J1274" s="5">
        <v>80</v>
      </c>
      <c r="K1274" s="9">
        <v>93.85</v>
      </c>
      <c r="L1274" s="8">
        <f>IFERROR(K1275/J1275,"")</f>
        <v>0.9871951219512195</v>
      </c>
      <c r="M1274" s="15">
        <f t="shared" si="164"/>
        <v>0.9871951219512195</v>
      </c>
      <c r="N1274" s="5" t="s">
        <v>23</v>
      </c>
      <c r="O1274" s="5" t="s">
        <v>23</v>
      </c>
      <c r="P1274" s="16">
        <v>0</v>
      </c>
      <c r="Q1274" s="16">
        <v>0</v>
      </c>
      <c r="R1274" s="5" t="str">
        <f t="shared" si="161"/>
        <v>335-2024-12-31</v>
      </c>
    </row>
    <row r="1275" spans="1:18" hidden="1" x14ac:dyDescent="0.3">
      <c r="A1275" s="25">
        <v>335</v>
      </c>
      <c r="B1275" s="5" t="s">
        <v>284</v>
      </c>
      <c r="C1275" s="5" t="s">
        <v>25</v>
      </c>
      <c r="D1275" s="5" t="s">
        <v>65</v>
      </c>
      <c r="E1275" s="5" t="s">
        <v>22</v>
      </c>
      <c r="F1275" s="6">
        <v>45657</v>
      </c>
      <c r="G1275" s="55">
        <f t="shared" si="158"/>
        <v>2024</v>
      </c>
      <c r="H1275" s="55" t="str">
        <f t="shared" si="159"/>
        <v>Diciembre</v>
      </c>
      <c r="I1275" s="90" t="str">
        <f t="shared" si="160"/>
        <v>2024-2</v>
      </c>
      <c r="J1275" s="5">
        <v>82</v>
      </c>
      <c r="K1275" s="10">
        <v>80.95</v>
      </c>
      <c r="L1275" s="15">
        <f>IFERROR(IF((K1276/J1276)&gt;1.3,1.3,K1276/J1276),"")</f>
        <v>0.39500000000000002</v>
      </c>
      <c r="M1275" s="15">
        <f t="shared" si="164"/>
        <v>0.39500000000000002</v>
      </c>
      <c r="N1275" s="5" t="s">
        <v>23</v>
      </c>
      <c r="O1275" s="5" t="s">
        <v>23</v>
      </c>
      <c r="P1275" s="16">
        <v>0</v>
      </c>
      <c r="Q1275" s="16">
        <v>0</v>
      </c>
      <c r="R1275" s="5" t="str">
        <f t="shared" si="161"/>
        <v>336-2024-12-31</v>
      </c>
    </row>
    <row r="1276" spans="1:18" hidden="1" x14ac:dyDescent="0.3">
      <c r="A1276" s="25">
        <v>336</v>
      </c>
      <c r="B1276" s="5" t="s">
        <v>285</v>
      </c>
      <c r="C1276" s="5" t="s">
        <v>104</v>
      </c>
      <c r="D1276" s="5" t="s">
        <v>65</v>
      </c>
      <c r="E1276" s="5" t="s">
        <v>54</v>
      </c>
      <c r="F1276" s="6">
        <v>45657</v>
      </c>
      <c r="G1276" s="55">
        <f t="shared" si="158"/>
        <v>2024</v>
      </c>
      <c r="H1276" s="55" t="str">
        <f t="shared" si="159"/>
        <v>Diciembre</v>
      </c>
      <c r="I1276" s="90" t="str">
        <f t="shared" si="160"/>
        <v>2024-2</v>
      </c>
      <c r="J1276" s="5">
        <v>2</v>
      </c>
      <c r="K1276" s="10">
        <v>0.79</v>
      </c>
      <c r="L1276" s="15">
        <f>IFERROR(IF((K1277/J1277)&gt;1.3,1.3,K1277/J1277),"")</f>
        <v>1</v>
      </c>
      <c r="M1276" s="15">
        <f t="shared" si="164"/>
        <v>1</v>
      </c>
      <c r="N1276" s="5"/>
      <c r="O1276" s="5"/>
      <c r="P1276" s="16">
        <v>0</v>
      </c>
      <c r="Q1276" s="16">
        <v>0</v>
      </c>
      <c r="R1276" s="5" t="str">
        <f t="shared" si="161"/>
        <v>337-2023-12-31</v>
      </c>
    </row>
    <row r="1277" spans="1:18" hidden="1" x14ac:dyDescent="0.3">
      <c r="A1277" s="37">
        <v>337</v>
      </c>
      <c r="B1277" s="5" t="s">
        <v>286</v>
      </c>
      <c r="C1277" s="5" t="s">
        <v>214</v>
      </c>
      <c r="D1277" s="5" t="s">
        <v>47</v>
      </c>
      <c r="E1277" s="5" t="s">
        <v>22</v>
      </c>
      <c r="F1277" s="6">
        <v>45291</v>
      </c>
      <c r="G1277" s="55">
        <f t="shared" si="158"/>
        <v>2023</v>
      </c>
      <c r="H1277" s="55" t="str">
        <f t="shared" si="159"/>
        <v>Diciembre</v>
      </c>
      <c r="I1277" s="90" t="str">
        <f t="shared" si="160"/>
        <v>2023-2</v>
      </c>
      <c r="J1277" s="5">
        <v>3</v>
      </c>
      <c r="K1277" s="9">
        <v>3</v>
      </c>
      <c r="L1277" s="8">
        <f>IFERROR(K1278/J1278,"")</f>
        <v>1</v>
      </c>
      <c r="M1277" s="15">
        <f t="shared" si="164"/>
        <v>1</v>
      </c>
      <c r="N1277" s="5"/>
      <c r="O1277" s="5"/>
      <c r="P1277" s="16">
        <v>0</v>
      </c>
      <c r="Q1277" s="16">
        <v>0</v>
      </c>
      <c r="R1277" s="5" t="str">
        <f t="shared" si="161"/>
        <v>337-2024-06-30</v>
      </c>
    </row>
    <row r="1278" spans="1:18" hidden="1" x14ac:dyDescent="0.3">
      <c r="A1278" s="5">
        <v>337</v>
      </c>
      <c r="B1278" s="5" t="s">
        <v>286</v>
      </c>
      <c r="C1278" s="5" t="s">
        <v>214</v>
      </c>
      <c r="D1278" s="5" t="s">
        <v>47</v>
      </c>
      <c r="E1278" s="5" t="s">
        <v>22</v>
      </c>
      <c r="F1278" s="6">
        <v>45473</v>
      </c>
      <c r="G1278" s="55">
        <f t="shared" si="158"/>
        <v>2024</v>
      </c>
      <c r="H1278" s="55" t="str">
        <f t="shared" si="159"/>
        <v>Junio</v>
      </c>
      <c r="I1278" s="90" t="str">
        <f t="shared" si="160"/>
        <v>2024-1</v>
      </c>
      <c r="J1278" s="5">
        <v>100</v>
      </c>
      <c r="K1278" s="5">
        <v>100</v>
      </c>
      <c r="L1278" s="15">
        <v>1</v>
      </c>
      <c r="M1278" s="15">
        <v>1</v>
      </c>
      <c r="N1278" s="5" t="s">
        <v>48</v>
      </c>
      <c r="O1278" s="5" t="s">
        <v>48</v>
      </c>
      <c r="P1278" s="5">
        <v>0</v>
      </c>
      <c r="Q1278" s="5">
        <v>0</v>
      </c>
      <c r="R1278" s="5" t="str">
        <f t="shared" si="161"/>
        <v>338-2023-06-30</v>
      </c>
    </row>
    <row r="1279" spans="1:18" hidden="1" x14ac:dyDescent="0.3">
      <c r="A1279" s="25">
        <v>338</v>
      </c>
      <c r="B1279" s="5" t="s">
        <v>287</v>
      </c>
      <c r="C1279" s="5" t="s">
        <v>214</v>
      </c>
      <c r="D1279" s="5" t="s">
        <v>47</v>
      </c>
      <c r="E1279" s="5" t="s">
        <v>22</v>
      </c>
      <c r="F1279" s="17">
        <v>45107</v>
      </c>
      <c r="G1279" s="55">
        <f t="shared" si="158"/>
        <v>2023</v>
      </c>
      <c r="H1279" s="55" t="str">
        <f t="shared" si="159"/>
        <v>Junio</v>
      </c>
      <c r="I1279" s="90" t="str">
        <f t="shared" si="160"/>
        <v>2023-1</v>
      </c>
      <c r="J1279" s="5">
        <v>5</v>
      </c>
      <c r="K1279" s="9">
        <v>5</v>
      </c>
      <c r="L1279" s="8">
        <f>IFERROR(K1280/J1280,"")</f>
        <v>1</v>
      </c>
      <c r="M1279" s="15">
        <f>IFERROR(IF((K1280/J1280)&gt;K1280/J1280,1.3,K1280/J1280),"")</f>
        <v>1</v>
      </c>
      <c r="N1279" s="5" t="s">
        <v>48</v>
      </c>
      <c r="O1279" s="5" t="s">
        <v>48</v>
      </c>
      <c r="P1279" s="16">
        <v>0</v>
      </c>
      <c r="Q1279" s="16">
        <v>0</v>
      </c>
      <c r="R1279" s="5" t="str">
        <f t="shared" si="161"/>
        <v>338-2024-06-30</v>
      </c>
    </row>
    <row r="1280" spans="1:18" hidden="1" x14ac:dyDescent="0.3">
      <c r="A1280" s="5">
        <v>338</v>
      </c>
      <c r="B1280" s="5" t="s">
        <v>288</v>
      </c>
      <c r="C1280" s="5" t="s">
        <v>214</v>
      </c>
      <c r="D1280" s="5" t="s">
        <v>47</v>
      </c>
      <c r="E1280" s="5" t="s">
        <v>22</v>
      </c>
      <c r="F1280" s="6">
        <v>45473</v>
      </c>
      <c r="G1280" s="55">
        <f t="shared" si="158"/>
        <v>2024</v>
      </c>
      <c r="H1280" s="55" t="str">
        <f t="shared" si="159"/>
        <v>Junio</v>
      </c>
      <c r="I1280" s="90" t="str">
        <f t="shared" si="160"/>
        <v>2024-1</v>
      </c>
      <c r="J1280" s="5">
        <v>3</v>
      </c>
      <c r="K1280" s="5">
        <v>3</v>
      </c>
      <c r="L1280" s="15">
        <v>1</v>
      </c>
      <c r="M1280" s="15">
        <v>1</v>
      </c>
      <c r="N1280" s="5" t="s">
        <v>48</v>
      </c>
      <c r="O1280" s="5" t="s">
        <v>48</v>
      </c>
      <c r="P1280" s="5">
        <v>0</v>
      </c>
      <c r="Q1280" s="5">
        <v>0</v>
      </c>
      <c r="R1280" s="5" t="str">
        <f t="shared" si="161"/>
        <v>339-2023-12-31</v>
      </c>
    </row>
    <row r="1281" spans="1:18" hidden="1" x14ac:dyDescent="0.3">
      <c r="A1281" s="37">
        <v>339</v>
      </c>
      <c r="B1281" s="5" t="s">
        <v>289</v>
      </c>
      <c r="C1281" s="5" t="s">
        <v>290</v>
      </c>
      <c r="D1281" s="5" t="s">
        <v>65</v>
      </c>
      <c r="E1281" s="5" t="s">
        <v>22</v>
      </c>
      <c r="F1281" s="6">
        <v>45291</v>
      </c>
      <c r="G1281" s="55">
        <f t="shared" si="158"/>
        <v>2023</v>
      </c>
      <c r="H1281" s="55" t="str">
        <f t="shared" si="159"/>
        <v>Diciembre</v>
      </c>
      <c r="I1281" s="90" t="str">
        <f t="shared" si="160"/>
        <v>2023-2</v>
      </c>
      <c r="J1281" s="5">
        <v>30</v>
      </c>
      <c r="K1281" s="9">
        <v>28.571428571428601</v>
      </c>
      <c r="L1281" s="15">
        <f>IFERROR(IF((K1282/J1282)&gt;1.3,1.3,K1282/J1282),"")</f>
        <v>1.01</v>
      </c>
      <c r="M1281" s="15">
        <f>IFERROR(IF((K1282/J1282)&gt;K1282/J1282,1.3,K1282/J1282),"")</f>
        <v>1.01</v>
      </c>
      <c r="N1281" s="5" t="s">
        <v>23</v>
      </c>
      <c r="O1281" s="5" t="s">
        <v>23</v>
      </c>
      <c r="P1281" s="16">
        <v>2</v>
      </c>
      <c r="Q1281" s="16">
        <v>2</v>
      </c>
      <c r="R1281" s="5" t="str">
        <f t="shared" si="161"/>
        <v>339-2024-12-31</v>
      </c>
    </row>
    <row r="1282" spans="1:18" hidden="1" x14ac:dyDescent="0.3">
      <c r="A1282" s="25">
        <v>339</v>
      </c>
      <c r="B1282" s="5" t="s">
        <v>289</v>
      </c>
      <c r="C1282" s="5" t="s">
        <v>290</v>
      </c>
      <c r="D1282" s="5" t="s">
        <v>65</v>
      </c>
      <c r="E1282" s="5" t="s">
        <v>22</v>
      </c>
      <c r="F1282" s="6">
        <v>45657</v>
      </c>
      <c r="G1282" s="55">
        <f t="shared" si="158"/>
        <v>2024</v>
      </c>
      <c r="H1282" s="55" t="str">
        <f t="shared" si="159"/>
        <v>Diciembre</v>
      </c>
      <c r="I1282" s="90" t="str">
        <f t="shared" si="160"/>
        <v>2024-2</v>
      </c>
      <c r="J1282" s="5">
        <v>30</v>
      </c>
      <c r="K1282" s="10">
        <v>30.3</v>
      </c>
      <c r="L1282" s="15">
        <f>IFERROR(IF((K1283/J1283)&gt;1.3,1.3,K1283/J1283),"")</f>
        <v>1.1111111111111112</v>
      </c>
      <c r="M1282" s="15">
        <f>IFERROR(IF((K1283/J1283)&gt;K1283/J1283,1.3,K1283/J1283),"")</f>
        <v>1.1111111111111112</v>
      </c>
      <c r="N1282" s="5" t="s">
        <v>23</v>
      </c>
      <c r="O1282" s="5" t="s">
        <v>23</v>
      </c>
      <c r="P1282" s="16">
        <v>2</v>
      </c>
      <c r="Q1282" s="16">
        <v>2</v>
      </c>
      <c r="R1282" s="5" t="str">
        <f t="shared" si="161"/>
        <v>340-2023-03-31</v>
      </c>
    </row>
    <row r="1283" spans="1:18" hidden="1" x14ac:dyDescent="0.3">
      <c r="A1283" s="25">
        <v>340</v>
      </c>
      <c r="B1283" s="5" t="s">
        <v>291</v>
      </c>
      <c r="C1283" s="5" t="s">
        <v>87</v>
      </c>
      <c r="D1283" s="5" t="s">
        <v>52</v>
      </c>
      <c r="E1283" s="5" t="s">
        <v>22</v>
      </c>
      <c r="F1283" s="6">
        <v>45016</v>
      </c>
      <c r="G1283" s="55">
        <f t="shared" ref="G1283:G1346" si="165">YEAR(F1283)</f>
        <v>2023</v>
      </c>
      <c r="H1283" s="55" t="str">
        <f t="shared" ref="H1283:H1346" si="166">PROPER(TEXT(F1283,"mmmm"))</f>
        <v>Marzo</v>
      </c>
      <c r="I1283" s="90" t="str">
        <f t="shared" ref="I1283:I1346" si="167">IF(OR(H1283="Enero",H1283="Febrero",H1283="Marzo",H1283="Abril",H1283="Mayo",H1283="Junio"),G1283&amp;"-1",IF(OR(H1283="Julio",H1283="Agosto",H1283="Septiembre",H1283="Octubre",H1283="Noviembre",H1283="Diciembre"),G1283&amp;"-2"))</f>
        <v>2023-1</v>
      </c>
      <c r="J1283" s="5">
        <v>90</v>
      </c>
      <c r="K1283" s="9">
        <v>100</v>
      </c>
      <c r="L1283" s="15">
        <f t="shared" ref="L1283:L1290" si="168">IFERROR(IF((K1284/J1284)&gt;1,1,K1284/J1284),"")</f>
        <v>1</v>
      </c>
      <c r="M1283" s="15">
        <f t="shared" ref="M1283:M1290" si="169">IFERROR(IF((K1284/J1284)&gt;1,1,K1284/J1284),"")</f>
        <v>1</v>
      </c>
      <c r="N1283" s="5" t="s">
        <v>23</v>
      </c>
      <c r="O1283" s="5" t="s">
        <v>23</v>
      </c>
      <c r="P1283" s="16">
        <v>0</v>
      </c>
      <c r="Q1283" s="16">
        <v>0</v>
      </c>
      <c r="R1283" s="5" t="str">
        <f t="shared" si="161"/>
        <v>340-2023-06-30</v>
      </c>
    </row>
    <row r="1284" spans="1:18" hidden="1" x14ac:dyDescent="0.3">
      <c r="A1284" s="25">
        <v>340</v>
      </c>
      <c r="B1284" s="5" t="s">
        <v>291</v>
      </c>
      <c r="C1284" s="5" t="s">
        <v>87</v>
      </c>
      <c r="D1284" s="5" t="s">
        <v>52</v>
      </c>
      <c r="E1284" s="5" t="s">
        <v>22</v>
      </c>
      <c r="F1284" s="6">
        <v>45107</v>
      </c>
      <c r="G1284" s="55">
        <f t="shared" si="165"/>
        <v>2023</v>
      </c>
      <c r="H1284" s="55" t="str">
        <f t="shared" si="166"/>
        <v>Junio</v>
      </c>
      <c r="I1284" s="90" t="str">
        <f t="shared" si="167"/>
        <v>2023-1</v>
      </c>
      <c r="J1284" s="5">
        <v>90</v>
      </c>
      <c r="K1284" s="9">
        <v>100</v>
      </c>
      <c r="L1284" s="15">
        <f t="shared" si="168"/>
        <v>1</v>
      </c>
      <c r="M1284" s="15">
        <f t="shared" si="169"/>
        <v>1</v>
      </c>
      <c r="N1284" s="5" t="s">
        <v>23</v>
      </c>
      <c r="O1284" s="5" t="s">
        <v>23</v>
      </c>
      <c r="P1284" s="16">
        <v>0</v>
      </c>
      <c r="Q1284" s="16">
        <v>0</v>
      </c>
      <c r="R1284" s="5" t="str">
        <f t="shared" si="161"/>
        <v>340-2023-09-30</v>
      </c>
    </row>
    <row r="1285" spans="1:18" hidden="1" x14ac:dyDescent="0.3">
      <c r="A1285" s="41">
        <v>340</v>
      </c>
      <c r="B1285" s="5" t="s">
        <v>291</v>
      </c>
      <c r="C1285" s="5" t="s">
        <v>87</v>
      </c>
      <c r="D1285" s="5" t="s">
        <v>52</v>
      </c>
      <c r="E1285" s="5" t="s">
        <v>22</v>
      </c>
      <c r="F1285" s="6">
        <v>45199</v>
      </c>
      <c r="G1285" s="55">
        <f t="shared" si="165"/>
        <v>2023</v>
      </c>
      <c r="H1285" s="55" t="str">
        <f t="shared" si="166"/>
        <v>Septiembre</v>
      </c>
      <c r="I1285" s="90" t="str">
        <f t="shared" si="167"/>
        <v>2023-2</v>
      </c>
      <c r="J1285" s="5">
        <v>90</v>
      </c>
      <c r="K1285" s="9">
        <v>100</v>
      </c>
      <c r="L1285" s="15">
        <f t="shared" si="168"/>
        <v>1</v>
      </c>
      <c r="M1285" s="15">
        <f t="shared" si="169"/>
        <v>1</v>
      </c>
      <c r="N1285" s="5" t="s">
        <v>23</v>
      </c>
      <c r="O1285" s="5" t="s">
        <v>23</v>
      </c>
      <c r="P1285" s="16">
        <v>0</v>
      </c>
      <c r="Q1285" s="16">
        <v>0</v>
      </c>
      <c r="R1285" s="5" t="str">
        <f t="shared" ref="R1285:R1348" si="170">A1286&amp;"-"&amp;YEAR(F1286)&amp;"-"&amp;IF(LEN(MONTH(F1286))=1,"0"&amp;MONTH(F1286),MONTH(F1286))&amp;"-"&amp;DAY(F1286)</f>
        <v>340-2023-12-31</v>
      </c>
    </row>
    <row r="1286" spans="1:18" hidden="1" x14ac:dyDescent="0.3">
      <c r="A1286" s="37">
        <v>340</v>
      </c>
      <c r="B1286" s="5" t="s">
        <v>291</v>
      </c>
      <c r="C1286" s="5" t="s">
        <v>87</v>
      </c>
      <c r="D1286" s="5" t="s">
        <v>52</v>
      </c>
      <c r="E1286" s="5" t="s">
        <v>22</v>
      </c>
      <c r="F1286" s="6">
        <v>45291</v>
      </c>
      <c r="G1286" s="55">
        <f t="shared" si="165"/>
        <v>2023</v>
      </c>
      <c r="H1286" s="55" t="str">
        <f t="shared" si="166"/>
        <v>Diciembre</v>
      </c>
      <c r="I1286" s="90" t="str">
        <f t="shared" si="167"/>
        <v>2023-2</v>
      </c>
      <c r="J1286" s="5">
        <v>90</v>
      </c>
      <c r="K1286" s="9">
        <v>100</v>
      </c>
      <c r="L1286" s="15">
        <f t="shared" si="168"/>
        <v>1</v>
      </c>
      <c r="M1286" s="15">
        <f t="shared" si="169"/>
        <v>1</v>
      </c>
      <c r="N1286" s="5" t="s">
        <v>23</v>
      </c>
      <c r="O1286" s="5" t="s">
        <v>23</v>
      </c>
      <c r="P1286" s="16">
        <v>0</v>
      </c>
      <c r="Q1286" s="16">
        <v>0</v>
      </c>
      <c r="R1286" s="5" t="str">
        <f t="shared" si="170"/>
        <v>340-2024-03-31</v>
      </c>
    </row>
    <row r="1287" spans="1:18" hidden="1" x14ac:dyDescent="0.3">
      <c r="A1287" s="25">
        <v>340</v>
      </c>
      <c r="B1287" s="5" t="s">
        <v>291</v>
      </c>
      <c r="C1287" s="5" t="s">
        <v>87</v>
      </c>
      <c r="D1287" s="5" t="s">
        <v>52</v>
      </c>
      <c r="E1287" s="5" t="s">
        <v>22</v>
      </c>
      <c r="F1287" s="6">
        <v>45382</v>
      </c>
      <c r="G1287" s="55">
        <f t="shared" si="165"/>
        <v>2024</v>
      </c>
      <c r="H1287" s="55" t="str">
        <f t="shared" si="166"/>
        <v>Marzo</v>
      </c>
      <c r="I1287" s="90" t="str">
        <f t="shared" si="167"/>
        <v>2024-1</v>
      </c>
      <c r="J1287" s="5">
        <v>95</v>
      </c>
      <c r="K1287" s="10">
        <v>100</v>
      </c>
      <c r="L1287" s="15">
        <f t="shared" si="168"/>
        <v>1</v>
      </c>
      <c r="M1287" s="15">
        <f t="shared" si="169"/>
        <v>1</v>
      </c>
      <c r="N1287" s="5" t="s">
        <v>23</v>
      </c>
      <c r="O1287" s="5" t="s">
        <v>23</v>
      </c>
      <c r="P1287" s="16">
        <v>0</v>
      </c>
      <c r="Q1287" s="16">
        <v>0</v>
      </c>
      <c r="R1287" s="5" t="str">
        <f t="shared" si="170"/>
        <v>340-2024-06-30</v>
      </c>
    </row>
    <row r="1288" spans="1:18" hidden="1" x14ac:dyDescent="0.3">
      <c r="A1288" s="5">
        <v>340</v>
      </c>
      <c r="B1288" s="5" t="s">
        <v>291</v>
      </c>
      <c r="C1288" s="5" t="s">
        <v>87</v>
      </c>
      <c r="D1288" s="5" t="s">
        <v>52</v>
      </c>
      <c r="E1288" s="5" t="s">
        <v>22</v>
      </c>
      <c r="F1288" s="6">
        <v>45473</v>
      </c>
      <c r="G1288" s="55">
        <f t="shared" si="165"/>
        <v>2024</v>
      </c>
      <c r="H1288" s="55" t="str">
        <f t="shared" si="166"/>
        <v>Junio</v>
      </c>
      <c r="I1288" s="90" t="str">
        <f t="shared" si="167"/>
        <v>2024-1</v>
      </c>
      <c r="J1288" s="5">
        <v>95</v>
      </c>
      <c r="K1288" s="5">
        <v>100</v>
      </c>
      <c r="L1288" s="15">
        <f t="shared" si="168"/>
        <v>1</v>
      </c>
      <c r="M1288" s="15">
        <f t="shared" si="169"/>
        <v>1</v>
      </c>
      <c r="N1288" s="5" t="s">
        <v>23</v>
      </c>
      <c r="O1288" s="5" t="s">
        <v>23</v>
      </c>
      <c r="P1288" s="5">
        <v>0</v>
      </c>
      <c r="Q1288" s="5">
        <v>0</v>
      </c>
      <c r="R1288" s="5" t="str">
        <f t="shared" si="170"/>
        <v>340-2024-09-30</v>
      </c>
    </row>
    <row r="1289" spans="1:18" hidden="1" x14ac:dyDescent="0.3">
      <c r="A1289" s="25">
        <v>340</v>
      </c>
      <c r="B1289" s="5" t="s">
        <v>291</v>
      </c>
      <c r="C1289" s="5" t="s">
        <v>87</v>
      </c>
      <c r="D1289" s="5" t="s">
        <v>52</v>
      </c>
      <c r="E1289" s="5" t="s">
        <v>22</v>
      </c>
      <c r="F1289" s="6">
        <v>45565</v>
      </c>
      <c r="G1289" s="55">
        <f t="shared" si="165"/>
        <v>2024</v>
      </c>
      <c r="H1289" s="55" t="str">
        <f t="shared" si="166"/>
        <v>Septiembre</v>
      </c>
      <c r="I1289" s="90" t="str">
        <f t="shared" si="167"/>
        <v>2024-2</v>
      </c>
      <c r="J1289" s="5">
        <v>95</v>
      </c>
      <c r="K1289" s="10">
        <v>100</v>
      </c>
      <c r="L1289" s="15">
        <f t="shared" si="168"/>
        <v>1</v>
      </c>
      <c r="M1289" s="15">
        <f t="shared" si="169"/>
        <v>1</v>
      </c>
      <c r="N1289" s="5" t="s">
        <v>23</v>
      </c>
      <c r="O1289" s="5" t="s">
        <v>23</v>
      </c>
      <c r="P1289" s="16">
        <v>0</v>
      </c>
      <c r="Q1289" s="16">
        <v>0</v>
      </c>
      <c r="R1289" s="5" t="str">
        <f t="shared" si="170"/>
        <v>340-2024-12-31</v>
      </c>
    </row>
    <row r="1290" spans="1:18" hidden="1" x14ac:dyDescent="0.3">
      <c r="A1290" s="25">
        <v>340</v>
      </c>
      <c r="B1290" s="5" t="s">
        <v>291</v>
      </c>
      <c r="C1290" s="5" t="s">
        <v>87</v>
      </c>
      <c r="D1290" s="5" t="s">
        <v>52</v>
      </c>
      <c r="E1290" s="5" t="s">
        <v>22</v>
      </c>
      <c r="F1290" s="6">
        <v>45657</v>
      </c>
      <c r="G1290" s="55">
        <f t="shared" si="165"/>
        <v>2024</v>
      </c>
      <c r="H1290" s="55" t="str">
        <f t="shared" si="166"/>
        <v>Diciembre</v>
      </c>
      <c r="I1290" s="90" t="str">
        <f t="shared" si="167"/>
        <v>2024-2</v>
      </c>
      <c r="J1290" s="5">
        <v>95</v>
      </c>
      <c r="K1290" s="10">
        <v>100</v>
      </c>
      <c r="L1290" s="15">
        <f t="shared" si="168"/>
        <v>1</v>
      </c>
      <c r="M1290" s="15">
        <f t="shared" si="169"/>
        <v>1</v>
      </c>
      <c r="N1290" s="5" t="s">
        <v>23</v>
      </c>
      <c r="O1290" s="5" t="s">
        <v>23</v>
      </c>
      <c r="P1290" s="16">
        <v>0</v>
      </c>
      <c r="Q1290" s="16">
        <v>0</v>
      </c>
      <c r="R1290" s="5" t="str">
        <f t="shared" si="170"/>
        <v>341-2023-06-30</v>
      </c>
    </row>
    <row r="1291" spans="1:18" hidden="1" x14ac:dyDescent="0.3">
      <c r="A1291" s="25">
        <v>341</v>
      </c>
      <c r="B1291" s="5" t="s">
        <v>292</v>
      </c>
      <c r="C1291" s="5" t="s">
        <v>50</v>
      </c>
      <c r="D1291" s="5" t="s">
        <v>47</v>
      </c>
      <c r="E1291" s="5" t="s">
        <v>22</v>
      </c>
      <c r="F1291" s="17">
        <v>45107</v>
      </c>
      <c r="G1291" s="55">
        <f t="shared" si="165"/>
        <v>2023</v>
      </c>
      <c r="H1291" s="55" t="str">
        <f t="shared" si="166"/>
        <v>Junio</v>
      </c>
      <c r="I1291" s="90" t="str">
        <f t="shared" si="167"/>
        <v>2023-1</v>
      </c>
      <c r="J1291" s="9">
        <v>600000000</v>
      </c>
      <c r="K1291" s="9">
        <v>743218000</v>
      </c>
      <c r="L1291" s="8">
        <f>IFERROR(IF(K1292/J1292&gt;1.3,1.3,K1292/J1292),"")</f>
        <v>1.3</v>
      </c>
      <c r="M1291" s="15">
        <f>IFERROR(IF((K1292/J1292)&gt;K1292/J1292,1.3,K1292/J1292),"")</f>
        <v>1.3057466666666666</v>
      </c>
      <c r="N1291" s="5" t="s">
        <v>95</v>
      </c>
      <c r="O1291" s="5" t="s">
        <v>95</v>
      </c>
      <c r="P1291" s="16">
        <v>0</v>
      </c>
      <c r="Q1291" s="16">
        <v>0</v>
      </c>
      <c r="R1291" s="5" t="str">
        <f t="shared" si="170"/>
        <v>341-2023-12-31</v>
      </c>
    </row>
    <row r="1292" spans="1:18" hidden="1" x14ac:dyDescent="0.3">
      <c r="A1292" s="37">
        <v>341</v>
      </c>
      <c r="B1292" s="5" t="s">
        <v>292</v>
      </c>
      <c r="C1292" s="5" t="s">
        <v>50</v>
      </c>
      <c r="D1292" s="5" t="s">
        <v>47</v>
      </c>
      <c r="E1292" s="5" t="s">
        <v>22</v>
      </c>
      <c r="F1292" s="6">
        <v>45291</v>
      </c>
      <c r="G1292" s="55">
        <f t="shared" si="165"/>
        <v>2023</v>
      </c>
      <c r="H1292" s="55" t="str">
        <f t="shared" si="166"/>
        <v>Diciembre</v>
      </c>
      <c r="I1292" s="90" t="str">
        <f t="shared" si="167"/>
        <v>2023-2</v>
      </c>
      <c r="J1292" s="9">
        <v>900000000</v>
      </c>
      <c r="K1292" s="9">
        <v>1175172000</v>
      </c>
      <c r="L1292" s="8">
        <f>IFERROR(IF(K1293/J1293&gt;1.3,1.3,K1293/J1293),"")</f>
        <v>1.25</v>
      </c>
      <c r="M1292" s="15">
        <f>IFERROR(IF((K1293/J1293)&gt;K1293/J1293,1.3,K1293/J1293),"")</f>
        <v>1.25</v>
      </c>
      <c r="N1292" s="5" t="s">
        <v>95</v>
      </c>
      <c r="O1292" s="5" t="s">
        <v>95</v>
      </c>
      <c r="P1292" s="16">
        <v>0</v>
      </c>
      <c r="Q1292" s="16">
        <v>0</v>
      </c>
      <c r="R1292" s="5" t="str">
        <f t="shared" si="170"/>
        <v>341-2024-06-30</v>
      </c>
    </row>
    <row r="1293" spans="1:18" hidden="1" x14ac:dyDescent="0.3">
      <c r="A1293" s="5">
        <v>341</v>
      </c>
      <c r="B1293" s="5" t="s">
        <v>293</v>
      </c>
      <c r="C1293" s="5" t="s">
        <v>50</v>
      </c>
      <c r="D1293" s="5" t="s">
        <v>47</v>
      </c>
      <c r="E1293" s="5" t="s">
        <v>22</v>
      </c>
      <c r="F1293" s="6">
        <v>45473</v>
      </c>
      <c r="G1293" s="55">
        <f t="shared" si="165"/>
        <v>2024</v>
      </c>
      <c r="H1293" s="55" t="str">
        <f t="shared" si="166"/>
        <v>Junio</v>
      </c>
      <c r="I1293" s="90" t="str">
        <f t="shared" si="167"/>
        <v>2024-1</v>
      </c>
      <c r="J1293" s="9">
        <v>600000000</v>
      </c>
      <c r="K1293" s="9">
        <v>750000000</v>
      </c>
      <c r="L1293" s="8">
        <f>IFERROR(IF(K1294/J1294&gt;1.3,1.3,K1294/J1294),"")</f>
        <v>1.0244444444444445</v>
      </c>
      <c r="M1293" s="15">
        <v>1.25</v>
      </c>
      <c r="N1293" s="5" t="s">
        <v>95</v>
      </c>
      <c r="O1293" s="5" t="s">
        <v>95</v>
      </c>
      <c r="P1293" s="5">
        <v>0</v>
      </c>
      <c r="Q1293" s="5">
        <v>0</v>
      </c>
      <c r="R1293" s="5" t="str">
        <f t="shared" si="170"/>
        <v>341-2024-12-31</v>
      </c>
    </row>
    <row r="1294" spans="1:18" hidden="1" x14ac:dyDescent="0.3">
      <c r="A1294" s="25">
        <v>341</v>
      </c>
      <c r="B1294" s="5" t="s">
        <v>293</v>
      </c>
      <c r="C1294" s="5" t="s">
        <v>50</v>
      </c>
      <c r="D1294" s="5" t="s">
        <v>47</v>
      </c>
      <c r="E1294" s="5" t="s">
        <v>22</v>
      </c>
      <c r="F1294" s="6">
        <v>45657</v>
      </c>
      <c r="G1294" s="55">
        <f t="shared" si="165"/>
        <v>2024</v>
      </c>
      <c r="H1294" s="55" t="str">
        <f t="shared" si="166"/>
        <v>Diciembre</v>
      </c>
      <c r="I1294" s="90" t="str">
        <f t="shared" si="167"/>
        <v>2024-2</v>
      </c>
      <c r="J1294" s="9">
        <v>900000000</v>
      </c>
      <c r="K1294" s="9">
        <v>922000000</v>
      </c>
      <c r="L1294" s="8">
        <f>IFERROR(IF(K1295/J1295&gt;1.3,1.3,K1295/J1295),"")</f>
        <v>1.0859999999999999</v>
      </c>
      <c r="M1294" s="15">
        <f>IFERROR(IF((K1295/J1295)&gt;K1295/J1295,1.3,K1295/J1295),"")</f>
        <v>1.0859999999999999</v>
      </c>
      <c r="N1294" s="5" t="s">
        <v>95</v>
      </c>
      <c r="O1294" s="5" t="s">
        <v>95</v>
      </c>
      <c r="P1294" s="16">
        <v>0</v>
      </c>
      <c r="Q1294" s="16">
        <v>0</v>
      </c>
      <c r="R1294" s="5" t="str">
        <f t="shared" si="170"/>
        <v>344-2023-06-30</v>
      </c>
    </row>
    <row r="1295" spans="1:18" hidden="1" x14ac:dyDescent="0.3">
      <c r="A1295" s="25">
        <v>344</v>
      </c>
      <c r="B1295" s="5" t="s">
        <v>294</v>
      </c>
      <c r="C1295" s="5" t="s">
        <v>25</v>
      </c>
      <c r="D1295" s="5" t="s">
        <v>47</v>
      </c>
      <c r="E1295" s="5" t="s">
        <v>22</v>
      </c>
      <c r="F1295" s="17">
        <v>45107</v>
      </c>
      <c r="G1295" s="55">
        <f t="shared" si="165"/>
        <v>2023</v>
      </c>
      <c r="H1295" s="55" t="str">
        <f t="shared" si="166"/>
        <v>Junio</v>
      </c>
      <c r="I1295" s="90" t="str">
        <f t="shared" si="167"/>
        <v>2023-1</v>
      </c>
      <c r="J1295" s="5">
        <v>90</v>
      </c>
      <c r="K1295" s="9">
        <v>97.74</v>
      </c>
      <c r="L1295" s="8">
        <f>IFERROR(K1296/J1296,"")</f>
        <v>1.0862222222222222</v>
      </c>
      <c r="M1295" s="15">
        <f>IFERROR(IF((K1296/J1296)&gt;K1296/J1296,1.3,K1296/J1296),"")</f>
        <v>1.0862222222222222</v>
      </c>
      <c r="N1295" s="5" t="s">
        <v>23</v>
      </c>
      <c r="O1295" s="5" t="s">
        <v>23</v>
      </c>
      <c r="P1295" s="16">
        <v>0</v>
      </c>
      <c r="Q1295" s="16">
        <v>0</v>
      </c>
      <c r="R1295" s="5" t="str">
        <f t="shared" si="170"/>
        <v>344-2023-12-31</v>
      </c>
    </row>
    <row r="1296" spans="1:18" hidden="1" x14ac:dyDescent="0.3">
      <c r="A1296" s="37">
        <v>344</v>
      </c>
      <c r="B1296" s="5" t="s">
        <v>294</v>
      </c>
      <c r="C1296" s="5" t="s">
        <v>25</v>
      </c>
      <c r="D1296" s="5" t="s">
        <v>47</v>
      </c>
      <c r="E1296" s="5" t="s">
        <v>22</v>
      </c>
      <c r="F1296" s="6">
        <v>45291</v>
      </c>
      <c r="G1296" s="55">
        <f t="shared" si="165"/>
        <v>2023</v>
      </c>
      <c r="H1296" s="55" t="str">
        <f t="shared" si="166"/>
        <v>Diciembre</v>
      </c>
      <c r="I1296" s="90" t="str">
        <f t="shared" si="167"/>
        <v>2023-2</v>
      </c>
      <c r="J1296" s="5">
        <v>90</v>
      </c>
      <c r="K1296" s="9">
        <v>97.76</v>
      </c>
      <c r="L1296" s="8">
        <f>IFERROR(K1297/J1297,"")</f>
        <v>1.0466666666666666</v>
      </c>
      <c r="M1296" s="15">
        <f>IFERROR(IF((K1297/J1297)&gt;K1297/J1297,1.3,K1297/J1297),"")</f>
        <v>1.0466666666666666</v>
      </c>
      <c r="N1296" s="5" t="s">
        <v>23</v>
      </c>
      <c r="O1296" s="5" t="s">
        <v>23</v>
      </c>
      <c r="P1296" s="16">
        <v>0</v>
      </c>
      <c r="Q1296" s="16">
        <v>0</v>
      </c>
      <c r="R1296" s="5" t="str">
        <f t="shared" si="170"/>
        <v>344-2024-06-30</v>
      </c>
    </row>
    <row r="1297" spans="1:18" hidden="1" x14ac:dyDescent="0.3">
      <c r="A1297" s="5">
        <v>344</v>
      </c>
      <c r="B1297" s="5" t="s">
        <v>294</v>
      </c>
      <c r="C1297" s="5" t="s">
        <v>25</v>
      </c>
      <c r="D1297" s="5" t="s">
        <v>47</v>
      </c>
      <c r="E1297" s="5" t="s">
        <v>22</v>
      </c>
      <c r="F1297" s="6">
        <v>45473</v>
      </c>
      <c r="G1297" s="55">
        <f t="shared" si="165"/>
        <v>2024</v>
      </c>
      <c r="H1297" s="55" t="str">
        <f t="shared" si="166"/>
        <v>Junio</v>
      </c>
      <c r="I1297" s="90" t="str">
        <f t="shared" si="167"/>
        <v>2024-1</v>
      </c>
      <c r="J1297" s="5">
        <v>93</v>
      </c>
      <c r="K1297" s="5">
        <v>97.34</v>
      </c>
      <c r="L1297" s="15">
        <v>1.0466666666666671</v>
      </c>
      <c r="M1297" s="15">
        <v>1.0466666666666671</v>
      </c>
      <c r="N1297" s="5" t="s">
        <v>23</v>
      </c>
      <c r="O1297" s="5" t="s">
        <v>23</v>
      </c>
      <c r="P1297" s="5">
        <v>0</v>
      </c>
      <c r="Q1297" s="5">
        <v>0</v>
      </c>
      <c r="R1297" s="5" t="str">
        <f t="shared" si="170"/>
        <v>344-2024-12-31</v>
      </c>
    </row>
    <row r="1298" spans="1:18" hidden="1" x14ac:dyDescent="0.3">
      <c r="A1298" s="25">
        <v>344</v>
      </c>
      <c r="B1298" s="5" t="s">
        <v>294</v>
      </c>
      <c r="C1298" s="5" t="s">
        <v>25</v>
      </c>
      <c r="D1298" s="5" t="s">
        <v>47</v>
      </c>
      <c r="E1298" s="5" t="s">
        <v>22</v>
      </c>
      <c r="F1298" s="6">
        <v>45657</v>
      </c>
      <c r="G1298" s="55">
        <f t="shared" si="165"/>
        <v>2024</v>
      </c>
      <c r="H1298" s="55" t="str">
        <f t="shared" si="166"/>
        <v>Diciembre</v>
      </c>
      <c r="I1298" s="90" t="str">
        <f t="shared" si="167"/>
        <v>2024-2</v>
      </c>
      <c r="J1298" s="5">
        <v>93</v>
      </c>
      <c r="K1298" s="10">
        <v>99.19</v>
      </c>
      <c r="L1298" s="15" t="str">
        <f>IFERROR(IF((K1299/J1299)&gt;1.3,1.3,K1299/J1299),"")</f>
        <v/>
      </c>
      <c r="M1298" s="15" t="str">
        <f>IFERROR(IF((K1299/J1299)&gt;K1299/J1299,1.3,K1299/J1299),"")</f>
        <v/>
      </c>
      <c r="N1298" s="5" t="s">
        <v>23</v>
      </c>
      <c r="O1298" s="5" t="s">
        <v>23</v>
      </c>
      <c r="P1298" s="16">
        <v>0</v>
      </c>
      <c r="Q1298" s="16">
        <v>0</v>
      </c>
      <c r="R1298" s="5" t="str">
        <f t="shared" si="170"/>
        <v>345-2023-12-31</v>
      </c>
    </row>
    <row r="1299" spans="1:18" hidden="1" x14ac:dyDescent="0.3">
      <c r="A1299" s="37">
        <v>345</v>
      </c>
      <c r="B1299" s="5" t="s">
        <v>295</v>
      </c>
      <c r="C1299" s="5" t="s">
        <v>25</v>
      </c>
      <c r="D1299" s="5" t="s">
        <v>65</v>
      </c>
      <c r="E1299" s="5" t="s">
        <v>22</v>
      </c>
      <c r="F1299" s="6">
        <v>45291</v>
      </c>
      <c r="G1299" s="55">
        <f t="shared" si="165"/>
        <v>2023</v>
      </c>
      <c r="H1299" s="55" t="str">
        <f t="shared" si="166"/>
        <v>Diciembre</v>
      </c>
      <c r="I1299" s="90" t="str">
        <f t="shared" si="167"/>
        <v>2023-2</v>
      </c>
      <c r="J1299" s="5"/>
      <c r="K1299" s="9">
        <v>94.85</v>
      </c>
      <c r="L1299" s="15" t="str">
        <f>IFERROR(IF((K1300/J1300)&gt;1.3,1.3,K1300/J1300),"")</f>
        <v/>
      </c>
      <c r="M1299" s="15" t="str">
        <f>IFERROR(IF((K1300/J1300)&gt;K1300/J1300,1.3,K1300/J1300),"")</f>
        <v/>
      </c>
      <c r="N1299" s="5" t="s">
        <v>133</v>
      </c>
      <c r="O1299" s="20" t="s">
        <v>23</v>
      </c>
      <c r="P1299" s="16">
        <v>0</v>
      </c>
      <c r="Q1299" s="16">
        <v>0</v>
      </c>
      <c r="R1299" s="5" t="str">
        <f t="shared" si="170"/>
        <v>346-2023-12-31</v>
      </c>
    </row>
    <row r="1300" spans="1:18" hidden="1" x14ac:dyDescent="0.3">
      <c r="A1300" s="37">
        <v>346</v>
      </c>
      <c r="B1300" s="5" t="s">
        <v>296</v>
      </c>
      <c r="C1300" s="5" t="s">
        <v>25</v>
      </c>
      <c r="D1300" s="5" t="s">
        <v>65</v>
      </c>
      <c r="E1300" s="5" t="s">
        <v>22</v>
      </c>
      <c r="F1300" s="6">
        <v>45291</v>
      </c>
      <c r="G1300" s="55">
        <f t="shared" si="165"/>
        <v>2023</v>
      </c>
      <c r="H1300" s="55" t="str">
        <f t="shared" si="166"/>
        <v>Diciembre</v>
      </c>
      <c r="I1300" s="90" t="str">
        <f t="shared" si="167"/>
        <v>2023-2</v>
      </c>
      <c r="J1300" s="5"/>
      <c r="K1300" s="9">
        <v>88.24</v>
      </c>
      <c r="L1300" s="8">
        <f>IFERROR(K1301/J1301,"")</f>
        <v>1.0809411764705881</v>
      </c>
      <c r="M1300" s="15">
        <f>IFERROR(IF((K1301/J1301)&gt;K1301/J1301,1.3,K1301/J1301),"")</f>
        <v>1.0809411764705881</v>
      </c>
      <c r="N1300" s="5" t="s">
        <v>133</v>
      </c>
      <c r="O1300" s="20" t="s">
        <v>23</v>
      </c>
      <c r="P1300" s="16">
        <v>0</v>
      </c>
      <c r="Q1300" s="16">
        <v>0</v>
      </c>
      <c r="R1300" s="5" t="str">
        <f t="shared" si="170"/>
        <v>346-2024-12-31</v>
      </c>
    </row>
    <row r="1301" spans="1:18" hidden="1" x14ac:dyDescent="0.3">
      <c r="A1301" s="25">
        <v>346</v>
      </c>
      <c r="B1301" s="5" t="s">
        <v>296</v>
      </c>
      <c r="C1301" s="5" t="s">
        <v>25</v>
      </c>
      <c r="D1301" s="5" t="s">
        <v>65</v>
      </c>
      <c r="E1301" s="5" t="s">
        <v>22</v>
      </c>
      <c r="F1301" s="6">
        <v>45657</v>
      </c>
      <c r="G1301" s="55">
        <f t="shared" si="165"/>
        <v>2024</v>
      </c>
      <c r="H1301" s="55" t="str">
        <f t="shared" si="166"/>
        <v>Diciembre</v>
      </c>
      <c r="I1301" s="90" t="str">
        <f t="shared" si="167"/>
        <v>2024-2</v>
      </c>
      <c r="J1301" s="5">
        <v>85</v>
      </c>
      <c r="K1301" s="10">
        <v>91.88</v>
      </c>
      <c r="L1301" s="15">
        <f>IFERROR(IF((K1302/J1302)&gt;1.3,1.3,K1302/J1302),"")</f>
        <v>1.3</v>
      </c>
      <c r="M1301" s="15">
        <f>IFERROR(IF((K1302/J1302)&gt;K1302/J1302,1.3,K1302/J1302),"")</f>
        <v>5000000</v>
      </c>
      <c r="N1301" s="5" t="s">
        <v>133</v>
      </c>
      <c r="O1301" s="5" t="s">
        <v>23</v>
      </c>
      <c r="P1301" s="16">
        <v>0</v>
      </c>
      <c r="Q1301" s="16">
        <v>0</v>
      </c>
      <c r="R1301" s="5" t="str">
        <f t="shared" si="170"/>
        <v>347-2023-03-31</v>
      </c>
    </row>
    <row r="1302" spans="1:18" hidden="1" x14ac:dyDescent="0.3">
      <c r="A1302" s="25">
        <v>347</v>
      </c>
      <c r="B1302" s="5" t="s">
        <v>297</v>
      </c>
      <c r="C1302" s="5" t="s">
        <v>298</v>
      </c>
      <c r="D1302" s="5" t="s">
        <v>52</v>
      </c>
      <c r="E1302" s="5" t="s">
        <v>54</v>
      </c>
      <c r="F1302" s="6">
        <v>45016</v>
      </c>
      <c r="G1302" s="55">
        <f t="shared" si="165"/>
        <v>2023</v>
      </c>
      <c r="H1302" s="55" t="str">
        <f t="shared" si="166"/>
        <v>Marzo</v>
      </c>
      <c r="I1302" s="90" t="str">
        <f t="shared" si="167"/>
        <v>2023-1</v>
      </c>
      <c r="J1302" s="16">
        <v>9.9999999999999995E-7</v>
      </c>
      <c r="K1302" s="9">
        <v>5</v>
      </c>
      <c r="L1302" s="8">
        <v>0.9</v>
      </c>
      <c r="M1302" s="8">
        <v>0.9</v>
      </c>
      <c r="N1302" s="5" t="s">
        <v>48</v>
      </c>
      <c r="O1302" s="5" t="s">
        <v>48</v>
      </c>
      <c r="P1302" s="16">
        <v>0</v>
      </c>
      <c r="Q1302" s="16">
        <v>0</v>
      </c>
      <c r="R1302" s="5" t="str">
        <f t="shared" si="170"/>
        <v>347-2023-06-30</v>
      </c>
    </row>
    <row r="1303" spans="1:18" hidden="1" x14ac:dyDescent="0.3">
      <c r="A1303" s="25">
        <v>347</v>
      </c>
      <c r="B1303" s="5" t="s">
        <v>297</v>
      </c>
      <c r="C1303" s="5" t="s">
        <v>298</v>
      </c>
      <c r="D1303" s="5" t="s">
        <v>52</v>
      </c>
      <c r="E1303" s="5" t="s">
        <v>54</v>
      </c>
      <c r="F1303" s="6">
        <v>45107</v>
      </c>
      <c r="G1303" s="55">
        <f t="shared" si="165"/>
        <v>2023</v>
      </c>
      <c r="H1303" s="55" t="str">
        <f t="shared" si="166"/>
        <v>Junio</v>
      </c>
      <c r="I1303" s="90" t="str">
        <f t="shared" si="167"/>
        <v>2023-1</v>
      </c>
      <c r="J1303" s="16">
        <v>9.9999999999999995E-7</v>
      </c>
      <c r="K1303" s="9">
        <v>8</v>
      </c>
      <c r="L1303" s="8">
        <v>0.85</v>
      </c>
      <c r="M1303" s="8">
        <v>0.85</v>
      </c>
      <c r="N1303" s="5" t="s">
        <v>48</v>
      </c>
      <c r="O1303" s="5" t="s">
        <v>48</v>
      </c>
      <c r="P1303" s="16">
        <v>0</v>
      </c>
      <c r="Q1303" s="16">
        <v>0</v>
      </c>
      <c r="R1303" s="5" t="str">
        <f t="shared" si="170"/>
        <v>347-2023-09-30</v>
      </c>
    </row>
    <row r="1304" spans="1:18" hidden="1" x14ac:dyDescent="0.3">
      <c r="A1304" s="41">
        <v>347</v>
      </c>
      <c r="B1304" s="5" t="s">
        <v>297</v>
      </c>
      <c r="C1304" s="5" t="s">
        <v>298</v>
      </c>
      <c r="D1304" s="5" t="s">
        <v>52</v>
      </c>
      <c r="E1304" s="5" t="s">
        <v>54</v>
      </c>
      <c r="F1304" s="6">
        <v>45199</v>
      </c>
      <c r="G1304" s="55">
        <f t="shared" si="165"/>
        <v>2023</v>
      </c>
      <c r="H1304" s="55" t="str">
        <f t="shared" si="166"/>
        <v>Septiembre</v>
      </c>
      <c r="I1304" s="90" t="str">
        <f t="shared" si="167"/>
        <v>2023-2</v>
      </c>
      <c r="J1304" s="5">
        <v>0</v>
      </c>
      <c r="K1304" s="9">
        <v>12</v>
      </c>
      <c r="L1304" s="8">
        <v>0.7</v>
      </c>
      <c r="M1304" s="8">
        <v>0.7</v>
      </c>
      <c r="N1304" s="5" t="s">
        <v>48</v>
      </c>
      <c r="O1304" s="5" t="s">
        <v>48</v>
      </c>
      <c r="P1304" s="16">
        <v>0</v>
      </c>
      <c r="Q1304" s="16">
        <v>0</v>
      </c>
      <c r="R1304" s="5" t="str">
        <f t="shared" si="170"/>
        <v>347-2023-12-31</v>
      </c>
    </row>
    <row r="1305" spans="1:18" hidden="1" x14ac:dyDescent="0.3">
      <c r="A1305" s="37">
        <v>347</v>
      </c>
      <c r="B1305" s="5" t="s">
        <v>297</v>
      </c>
      <c r="C1305" s="5" t="s">
        <v>298</v>
      </c>
      <c r="D1305" s="5" t="s">
        <v>52</v>
      </c>
      <c r="E1305" s="5" t="s">
        <v>54</v>
      </c>
      <c r="F1305" s="6">
        <v>45291</v>
      </c>
      <c r="G1305" s="55">
        <f t="shared" si="165"/>
        <v>2023</v>
      </c>
      <c r="H1305" s="55" t="str">
        <f t="shared" si="166"/>
        <v>Diciembre</v>
      </c>
      <c r="I1305" s="90" t="str">
        <f t="shared" si="167"/>
        <v>2023-2</v>
      </c>
      <c r="J1305" s="5">
        <v>0</v>
      </c>
      <c r="K1305" s="9">
        <v>2</v>
      </c>
      <c r="L1305" s="8">
        <v>0.95</v>
      </c>
      <c r="M1305" s="8">
        <v>0.95</v>
      </c>
      <c r="N1305" s="5" t="s">
        <v>48</v>
      </c>
      <c r="O1305" s="5" t="s">
        <v>48</v>
      </c>
      <c r="P1305" s="16">
        <v>0</v>
      </c>
      <c r="Q1305" s="16">
        <v>0</v>
      </c>
      <c r="R1305" s="5" t="str">
        <f t="shared" si="170"/>
        <v>347-2024-03-31</v>
      </c>
    </row>
    <row r="1306" spans="1:18" hidden="1" x14ac:dyDescent="0.3">
      <c r="A1306" s="25">
        <v>347</v>
      </c>
      <c r="B1306" s="5" t="s">
        <v>297</v>
      </c>
      <c r="C1306" s="5" t="s">
        <v>298</v>
      </c>
      <c r="D1306" s="5" t="s">
        <v>52</v>
      </c>
      <c r="E1306" s="5" t="s">
        <v>54</v>
      </c>
      <c r="F1306" s="6">
        <v>45382</v>
      </c>
      <c r="G1306" s="55">
        <f t="shared" si="165"/>
        <v>2024</v>
      </c>
      <c r="H1306" s="55" t="str">
        <f t="shared" si="166"/>
        <v>Marzo</v>
      </c>
      <c r="I1306" s="90" t="str">
        <f t="shared" si="167"/>
        <v>2024-1</v>
      </c>
      <c r="J1306" s="5">
        <v>5</v>
      </c>
      <c r="K1306" s="10">
        <v>0</v>
      </c>
      <c r="L1306" s="15">
        <f>IF(K1307&lt;J1307,1,0)</f>
        <v>1</v>
      </c>
      <c r="M1306" s="15">
        <f>IF(K1307&lt;J1307,1,0)</f>
        <v>1</v>
      </c>
      <c r="N1306" s="5" t="s">
        <v>48</v>
      </c>
      <c r="O1306" s="5" t="s">
        <v>48</v>
      </c>
      <c r="P1306" s="16">
        <v>0</v>
      </c>
      <c r="Q1306" s="16">
        <v>0</v>
      </c>
      <c r="R1306" s="5" t="str">
        <f t="shared" si="170"/>
        <v>347-2024-06-30</v>
      </c>
    </row>
    <row r="1307" spans="1:18" hidden="1" x14ac:dyDescent="0.3">
      <c r="A1307" s="5">
        <v>347</v>
      </c>
      <c r="B1307" s="5" t="s">
        <v>297</v>
      </c>
      <c r="C1307" s="5" t="s">
        <v>298</v>
      </c>
      <c r="D1307" s="5" t="s">
        <v>52</v>
      </c>
      <c r="E1307" s="5" t="s">
        <v>54</v>
      </c>
      <c r="F1307" s="6">
        <v>45473</v>
      </c>
      <c r="G1307" s="55">
        <f t="shared" si="165"/>
        <v>2024</v>
      </c>
      <c r="H1307" s="55" t="str">
        <f t="shared" si="166"/>
        <v>Junio</v>
      </c>
      <c r="I1307" s="90" t="str">
        <f t="shared" si="167"/>
        <v>2024-1</v>
      </c>
      <c r="J1307" s="5">
        <v>5</v>
      </c>
      <c r="K1307" s="5">
        <v>3</v>
      </c>
      <c r="L1307" s="15">
        <f>IF(K1308&lt;J1308,1,0)</f>
        <v>1</v>
      </c>
      <c r="M1307" s="15">
        <f>IF(K1308&lt;J1308,1,0)</f>
        <v>1</v>
      </c>
      <c r="N1307" s="5" t="s">
        <v>48</v>
      </c>
      <c r="O1307" s="5" t="s">
        <v>48</v>
      </c>
      <c r="P1307" s="5">
        <v>0</v>
      </c>
      <c r="Q1307" s="5">
        <v>0</v>
      </c>
      <c r="R1307" s="5" t="str">
        <f t="shared" si="170"/>
        <v>347-2024-09-30</v>
      </c>
    </row>
    <row r="1308" spans="1:18" hidden="1" x14ac:dyDescent="0.3">
      <c r="A1308" s="25">
        <v>347</v>
      </c>
      <c r="B1308" s="5" t="s">
        <v>297</v>
      </c>
      <c r="C1308" s="5" t="s">
        <v>298</v>
      </c>
      <c r="D1308" s="5" t="s">
        <v>52</v>
      </c>
      <c r="E1308" s="5" t="s">
        <v>54</v>
      </c>
      <c r="F1308" s="6">
        <v>45565</v>
      </c>
      <c r="G1308" s="55">
        <f t="shared" si="165"/>
        <v>2024</v>
      </c>
      <c r="H1308" s="55" t="str">
        <f t="shared" si="166"/>
        <v>Septiembre</v>
      </c>
      <c r="I1308" s="90" t="str">
        <f t="shared" si="167"/>
        <v>2024-2</v>
      </c>
      <c r="J1308" s="5">
        <v>5</v>
      </c>
      <c r="K1308" s="10">
        <v>0</v>
      </c>
      <c r="L1308" s="15">
        <f>IF(K1309&lt;J1309,1,0)</f>
        <v>1</v>
      </c>
      <c r="M1308" s="15">
        <f>IF(K1309&lt;J1309,1,0)</f>
        <v>1</v>
      </c>
      <c r="N1308" s="5" t="s">
        <v>48</v>
      </c>
      <c r="O1308" s="5" t="s">
        <v>48</v>
      </c>
      <c r="P1308" s="16">
        <v>0</v>
      </c>
      <c r="Q1308" s="16">
        <v>0</v>
      </c>
      <c r="R1308" s="5" t="str">
        <f t="shared" si="170"/>
        <v>347-2024-12-31</v>
      </c>
    </row>
    <row r="1309" spans="1:18" hidden="1" x14ac:dyDescent="0.3">
      <c r="A1309" s="25">
        <v>347</v>
      </c>
      <c r="B1309" s="5" t="s">
        <v>297</v>
      </c>
      <c r="C1309" s="5" t="s">
        <v>298</v>
      </c>
      <c r="D1309" s="5" t="s">
        <v>52</v>
      </c>
      <c r="E1309" s="5" t="s">
        <v>54</v>
      </c>
      <c r="F1309" s="6">
        <v>45657</v>
      </c>
      <c r="G1309" s="55">
        <f t="shared" si="165"/>
        <v>2024</v>
      </c>
      <c r="H1309" s="55" t="str">
        <f t="shared" si="166"/>
        <v>Diciembre</v>
      </c>
      <c r="I1309" s="90" t="str">
        <f t="shared" si="167"/>
        <v>2024-2</v>
      </c>
      <c r="J1309" s="5">
        <v>5</v>
      </c>
      <c r="K1309" s="10">
        <v>0</v>
      </c>
      <c r="L1309" s="15">
        <f>IF(K1310&lt;J1310,1,0)</f>
        <v>0</v>
      </c>
      <c r="M1309" s="15">
        <f>IF(K1310&lt;J1310,1,0)</f>
        <v>0</v>
      </c>
      <c r="N1309" s="5" t="s">
        <v>48</v>
      </c>
      <c r="O1309" s="5" t="s">
        <v>48</v>
      </c>
      <c r="P1309" s="16">
        <v>0</v>
      </c>
      <c r="Q1309" s="16">
        <v>0</v>
      </c>
      <c r="R1309" s="5" t="str">
        <f t="shared" si="170"/>
        <v>348-2023-03-31</v>
      </c>
    </row>
    <row r="1310" spans="1:18" hidden="1" x14ac:dyDescent="0.3">
      <c r="A1310" s="25">
        <v>348</v>
      </c>
      <c r="B1310" s="5" t="s">
        <v>299</v>
      </c>
      <c r="C1310" s="5" t="s">
        <v>298</v>
      </c>
      <c r="D1310" s="5" t="s">
        <v>52</v>
      </c>
      <c r="E1310" s="5" t="s">
        <v>22</v>
      </c>
      <c r="F1310" s="6">
        <v>45016</v>
      </c>
      <c r="G1310" s="55">
        <f t="shared" si="165"/>
        <v>2023</v>
      </c>
      <c r="H1310" s="55" t="str">
        <f t="shared" si="166"/>
        <v>Marzo</v>
      </c>
      <c r="I1310" s="90" t="str">
        <f t="shared" si="167"/>
        <v>2023-1</v>
      </c>
      <c r="J1310" s="5">
        <v>99</v>
      </c>
      <c r="K1310" s="9">
        <v>99.94</v>
      </c>
      <c r="L1310" s="15">
        <f>IFERROR(K1311/J1311,"")</f>
        <v>1.007070707070707</v>
      </c>
      <c r="M1310" s="15">
        <f>IFERROR(IF((K1311/J1311)&gt;K1311/J1311,1.3,K1311/J1311),"")</f>
        <v>1.007070707070707</v>
      </c>
      <c r="N1310" s="5" t="s">
        <v>23</v>
      </c>
      <c r="O1310" s="5" t="s">
        <v>23</v>
      </c>
      <c r="P1310" s="16">
        <v>0</v>
      </c>
      <c r="Q1310" s="16">
        <v>0</v>
      </c>
      <c r="R1310" s="5" t="str">
        <f t="shared" si="170"/>
        <v>348-2023-06-30</v>
      </c>
    </row>
    <row r="1311" spans="1:18" hidden="1" x14ac:dyDescent="0.3">
      <c r="A1311" s="25">
        <v>348</v>
      </c>
      <c r="B1311" s="5" t="s">
        <v>299</v>
      </c>
      <c r="C1311" s="5" t="s">
        <v>298</v>
      </c>
      <c r="D1311" s="5" t="s">
        <v>52</v>
      </c>
      <c r="E1311" s="5" t="s">
        <v>22</v>
      </c>
      <c r="F1311" s="6">
        <v>45107</v>
      </c>
      <c r="G1311" s="55">
        <f t="shared" si="165"/>
        <v>2023</v>
      </c>
      <c r="H1311" s="55" t="str">
        <f t="shared" si="166"/>
        <v>Junio</v>
      </c>
      <c r="I1311" s="90" t="str">
        <f t="shared" si="167"/>
        <v>2023-1</v>
      </c>
      <c r="J1311" s="5">
        <v>99</v>
      </c>
      <c r="K1311" s="9">
        <v>99.7</v>
      </c>
      <c r="L1311" s="15">
        <f>IFERROR(K1312/J1312,"")</f>
        <v>1.0101010101010102</v>
      </c>
      <c r="M1311" s="15">
        <f>IFERROR(IF((K1312/J1312)&gt;K1312/J1312,1.3,K1312/J1312),"")</f>
        <v>1.0101010101010102</v>
      </c>
      <c r="N1311" s="5" t="s">
        <v>23</v>
      </c>
      <c r="O1311" s="5" t="s">
        <v>23</v>
      </c>
      <c r="P1311" s="16">
        <v>0</v>
      </c>
      <c r="Q1311" s="16">
        <v>0</v>
      </c>
      <c r="R1311" s="5" t="str">
        <f t="shared" si="170"/>
        <v>348-2023-09-30</v>
      </c>
    </row>
    <row r="1312" spans="1:18" hidden="1" x14ac:dyDescent="0.3">
      <c r="A1312" s="41">
        <v>348</v>
      </c>
      <c r="B1312" s="5" t="s">
        <v>299</v>
      </c>
      <c r="C1312" s="5" t="s">
        <v>298</v>
      </c>
      <c r="D1312" s="5" t="s">
        <v>52</v>
      </c>
      <c r="E1312" s="5" t="s">
        <v>22</v>
      </c>
      <c r="F1312" s="6">
        <v>45199</v>
      </c>
      <c r="G1312" s="55">
        <f t="shared" si="165"/>
        <v>2023</v>
      </c>
      <c r="H1312" s="55" t="str">
        <f t="shared" si="166"/>
        <v>Septiembre</v>
      </c>
      <c r="I1312" s="90" t="str">
        <f t="shared" si="167"/>
        <v>2023-2</v>
      </c>
      <c r="J1312" s="5">
        <v>99</v>
      </c>
      <c r="K1312" s="9">
        <v>100</v>
      </c>
      <c r="L1312" s="15">
        <f>IFERROR(K1313/J1313,"")</f>
        <v>1.0101010101010102</v>
      </c>
      <c r="M1312" s="15">
        <f>IFERROR(IF((K1313/J1313)&gt;K1313/J1313,1.3,K1313/J1313),"")</f>
        <v>1.0101010101010102</v>
      </c>
      <c r="N1312" s="5" t="s">
        <v>23</v>
      </c>
      <c r="O1312" s="5" t="s">
        <v>23</v>
      </c>
      <c r="P1312" s="16">
        <v>0</v>
      </c>
      <c r="Q1312" s="16">
        <v>0</v>
      </c>
      <c r="R1312" s="5" t="str">
        <f t="shared" si="170"/>
        <v>348-2023-12-31</v>
      </c>
    </row>
    <row r="1313" spans="1:18" hidden="1" x14ac:dyDescent="0.3">
      <c r="A1313" s="37">
        <v>348</v>
      </c>
      <c r="B1313" s="5" t="s">
        <v>299</v>
      </c>
      <c r="C1313" s="5" t="s">
        <v>298</v>
      </c>
      <c r="D1313" s="5" t="s">
        <v>52</v>
      </c>
      <c r="E1313" s="5" t="s">
        <v>22</v>
      </c>
      <c r="F1313" s="6">
        <v>45291</v>
      </c>
      <c r="G1313" s="55">
        <f t="shared" si="165"/>
        <v>2023</v>
      </c>
      <c r="H1313" s="55" t="str">
        <f t="shared" si="166"/>
        <v>Diciembre</v>
      </c>
      <c r="I1313" s="90" t="str">
        <f t="shared" si="167"/>
        <v>2023-2</v>
      </c>
      <c r="J1313" s="5">
        <v>99</v>
      </c>
      <c r="K1313" s="9">
        <v>100</v>
      </c>
      <c r="L1313" s="15">
        <f>IFERROR(K1314/J1314,"")</f>
        <v>1.0095959595959596</v>
      </c>
      <c r="M1313" s="15">
        <f>IFERROR(IF((K1314/J1314)&gt;K1314/J1314,1.3,K1314/J1314),"")</f>
        <v>1.0095959595959596</v>
      </c>
      <c r="N1313" s="5" t="s">
        <v>23</v>
      </c>
      <c r="O1313" s="5" t="s">
        <v>23</v>
      </c>
      <c r="P1313" s="16">
        <v>0</v>
      </c>
      <c r="Q1313" s="16">
        <v>0</v>
      </c>
      <c r="R1313" s="5" t="str">
        <f t="shared" si="170"/>
        <v>348-2024-03-31</v>
      </c>
    </row>
    <row r="1314" spans="1:18" hidden="1" x14ac:dyDescent="0.3">
      <c r="A1314" s="25">
        <v>348</v>
      </c>
      <c r="B1314" s="5" t="s">
        <v>299</v>
      </c>
      <c r="C1314" s="5" t="s">
        <v>298</v>
      </c>
      <c r="D1314" s="5" t="s">
        <v>52</v>
      </c>
      <c r="E1314" s="5" t="s">
        <v>22</v>
      </c>
      <c r="F1314" s="6">
        <v>45382</v>
      </c>
      <c r="G1314" s="55">
        <f t="shared" si="165"/>
        <v>2024</v>
      </c>
      <c r="H1314" s="55" t="str">
        <f t="shared" si="166"/>
        <v>Marzo</v>
      </c>
      <c r="I1314" s="90" t="str">
        <f t="shared" si="167"/>
        <v>2024-1</v>
      </c>
      <c r="J1314" s="5">
        <v>99</v>
      </c>
      <c r="K1314" s="10">
        <v>99.95</v>
      </c>
      <c r="L1314" s="15">
        <f>IFERROR(IF((K1315/J1315)&gt;1.3,1.3,K1315/J1315),"")</f>
        <v>1.009090909090909</v>
      </c>
      <c r="M1314" s="15">
        <f>IFERROR(IF((K1315/J1315)&gt;K1315/J1315,1.3,K1315/J1315),"")</f>
        <v>1.009090909090909</v>
      </c>
      <c r="N1314" s="5" t="s">
        <v>23</v>
      </c>
      <c r="O1314" s="5" t="s">
        <v>23</v>
      </c>
      <c r="P1314" s="16">
        <v>0</v>
      </c>
      <c r="Q1314" s="16">
        <v>0</v>
      </c>
      <c r="R1314" s="5" t="str">
        <f t="shared" si="170"/>
        <v>348-2024-06-30</v>
      </c>
    </row>
    <row r="1315" spans="1:18" hidden="1" x14ac:dyDescent="0.3">
      <c r="A1315" s="5">
        <v>348</v>
      </c>
      <c r="B1315" s="5" t="s">
        <v>299</v>
      </c>
      <c r="C1315" s="5" t="s">
        <v>298</v>
      </c>
      <c r="D1315" s="5" t="s">
        <v>52</v>
      </c>
      <c r="E1315" s="5" t="s">
        <v>22</v>
      </c>
      <c r="F1315" s="6">
        <v>45473</v>
      </c>
      <c r="G1315" s="55">
        <f t="shared" si="165"/>
        <v>2024</v>
      </c>
      <c r="H1315" s="55" t="str">
        <f t="shared" si="166"/>
        <v>Junio</v>
      </c>
      <c r="I1315" s="90" t="str">
        <f t="shared" si="167"/>
        <v>2024-1</v>
      </c>
      <c r="J1315" s="5">
        <v>99</v>
      </c>
      <c r="K1315" s="5">
        <v>99.9</v>
      </c>
      <c r="L1315" s="15">
        <v>1.009090909090909</v>
      </c>
      <c r="M1315" s="15">
        <v>1.009090909090909</v>
      </c>
      <c r="N1315" s="5" t="s">
        <v>23</v>
      </c>
      <c r="O1315" s="5" t="s">
        <v>23</v>
      </c>
      <c r="P1315" s="5">
        <v>1</v>
      </c>
      <c r="Q1315" s="5">
        <v>1</v>
      </c>
      <c r="R1315" s="5" t="str">
        <f t="shared" si="170"/>
        <v>348-2024-09-30</v>
      </c>
    </row>
    <row r="1316" spans="1:18" hidden="1" x14ac:dyDescent="0.3">
      <c r="A1316" s="25">
        <v>348</v>
      </c>
      <c r="B1316" s="5" t="s">
        <v>299</v>
      </c>
      <c r="C1316" s="5" t="s">
        <v>298</v>
      </c>
      <c r="D1316" s="5" t="s">
        <v>52</v>
      </c>
      <c r="E1316" s="5" t="s">
        <v>22</v>
      </c>
      <c r="F1316" s="6">
        <v>45565</v>
      </c>
      <c r="G1316" s="55">
        <f t="shared" si="165"/>
        <v>2024</v>
      </c>
      <c r="H1316" s="55" t="str">
        <f t="shared" si="166"/>
        <v>Septiembre</v>
      </c>
      <c r="I1316" s="90" t="str">
        <f t="shared" si="167"/>
        <v>2024-2</v>
      </c>
      <c r="J1316" s="5">
        <v>99</v>
      </c>
      <c r="K1316" s="10">
        <v>100</v>
      </c>
      <c r="L1316" s="15">
        <f>IFERROR(IF((K1317/J1317)&gt;1.3,1.3,K1317/J1317),"")</f>
        <v>1.0101010101010102</v>
      </c>
      <c r="M1316" s="15">
        <f>IFERROR(IF((K1317/J1317)&gt;K1317/J1317,1.3,K1317/J1317),"")</f>
        <v>1.0101010101010102</v>
      </c>
      <c r="N1316" s="5" t="s">
        <v>23</v>
      </c>
      <c r="O1316" s="5" t="s">
        <v>23</v>
      </c>
      <c r="P1316" s="16">
        <v>1</v>
      </c>
      <c r="Q1316" s="16">
        <v>1</v>
      </c>
      <c r="R1316" s="5" t="str">
        <f t="shared" si="170"/>
        <v>348-2024-12-31</v>
      </c>
    </row>
    <row r="1317" spans="1:18" hidden="1" x14ac:dyDescent="0.3">
      <c r="A1317" s="25">
        <v>348</v>
      </c>
      <c r="B1317" s="5" t="s">
        <v>299</v>
      </c>
      <c r="C1317" s="5" t="s">
        <v>298</v>
      </c>
      <c r="D1317" s="5" t="s">
        <v>52</v>
      </c>
      <c r="E1317" s="5" t="s">
        <v>22</v>
      </c>
      <c r="F1317" s="6">
        <v>45657</v>
      </c>
      <c r="G1317" s="55">
        <f t="shared" si="165"/>
        <v>2024</v>
      </c>
      <c r="H1317" s="55" t="str">
        <f t="shared" si="166"/>
        <v>Diciembre</v>
      </c>
      <c r="I1317" s="90" t="str">
        <f t="shared" si="167"/>
        <v>2024-2</v>
      </c>
      <c r="J1317" s="5">
        <v>99</v>
      </c>
      <c r="K1317" s="10">
        <v>100</v>
      </c>
      <c r="L1317" s="15">
        <f>IFERROR(IF((K1318/J1318)&gt;1.3,1.3,K1318/J1318),"")</f>
        <v>1.3</v>
      </c>
      <c r="M1317" s="15">
        <f>IFERROR(IF((K1318/J1318)&gt;K1318/J1318,1.3,K1318/J1318),"")</f>
        <v>2.2837370242213999</v>
      </c>
      <c r="N1317" s="5" t="s">
        <v>23</v>
      </c>
      <c r="O1317" s="5" t="s">
        <v>23</v>
      </c>
      <c r="P1317" s="16">
        <v>1</v>
      </c>
      <c r="Q1317" s="16">
        <v>1</v>
      </c>
      <c r="R1317" s="5" t="str">
        <f t="shared" si="170"/>
        <v>351-2023-03-31</v>
      </c>
    </row>
    <row r="1318" spans="1:18" hidden="1" x14ac:dyDescent="0.3">
      <c r="A1318" s="25">
        <v>351</v>
      </c>
      <c r="B1318" s="5" t="s">
        <v>300</v>
      </c>
      <c r="C1318" s="5" t="s">
        <v>298</v>
      </c>
      <c r="D1318" s="5" t="s">
        <v>52</v>
      </c>
      <c r="E1318" s="5" t="s">
        <v>54</v>
      </c>
      <c r="F1318" s="6">
        <v>45016</v>
      </c>
      <c r="G1318" s="55">
        <f t="shared" si="165"/>
        <v>2023</v>
      </c>
      <c r="H1318" s="55" t="str">
        <f t="shared" si="166"/>
        <v>Marzo</v>
      </c>
      <c r="I1318" s="90" t="str">
        <f t="shared" si="167"/>
        <v>2023-1</v>
      </c>
      <c r="J1318" s="5">
        <v>5</v>
      </c>
      <c r="K1318" s="72">
        <v>11.418685121107</v>
      </c>
      <c r="L1318" s="15">
        <v>0.8</v>
      </c>
      <c r="M1318" s="15">
        <v>0.8</v>
      </c>
      <c r="N1318" s="5" t="s">
        <v>48</v>
      </c>
      <c r="O1318" s="5" t="s">
        <v>83</v>
      </c>
      <c r="P1318" s="16">
        <v>0</v>
      </c>
      <c r="Q1318" s="16">
        <v>0</v>
      </c>
      <c r="R1318" s="5" t="str">
        <f t="shared" si="170"/>
        <v>351-2023-06-30</v>
      </c>
    </row>
    <row r="1319" spans="1:18" hidden="1" x14ac:dyDescent="0.3">
      <c r="A1319" s="25">
        <v>351</v>
      </c>
      <c r="B1319" s="5" t="s">
        <v>300</v>
      </c>
      <c r="C1319" s="5" t="s">
        <v>298</v>
      </c>
      <c r="D1319" s="5" t="s">
        <v>52</v>
      </c>
      <c r="E1319" s="5" t="s">
        <v>54</v>
      </c>
      <c r="F1319" s="6">
        <v>45107</v>
      </c>
      <c r="G1319" s="55">
        <f t="shared" si="165"/>
        <v>2023</v>
      </c>
      <c r="H1319" s="55" t="str">
        <f t="shared" si="166"/>
        <v>Junio</v>
      </c>
      <c r="I1319" s="90" t="str">
        <f t="shared" si="167"/>
        <v>2023-1</v>
      </c>
      <c r="J1319" s="5">
        <v>5</v>
      </c>
      <c r="K1319" s="72">
        <v>8.2333989618757997</v>
      </c>
      <c r="L1319" s="15">
        <v>0.8</v>
      </c>
      <c r="M1319" s="15">
        <v>0.8</v>
      </c>
      <c r="N1319" s="5" t="s">
        <v>48</v>
      </c>
      <c r="O1319" s="5" t="s">
        <v>83</v>
      </c>
      <c r="P1319" s="16">
        <v>0</v>
      </c>
      <c r="Q1319" s="16">
        <v>0</v>
      </c>
      <c r="R1319" s="5" t="str">
        <f t="shared" si="170"/>
        <v>351-2023-09-30</v>
      </c>
    </row>
    <row r="1320" spans="1:18" hidden="1" x14ac:dyDescent="0.3">
      <c r="A1320" s="41">
        <v>351</v>
      </c>
      <c r="B1320" s="5" t="s">
        <v>300</v>
      </c>
      <c r="C1320" s="5" t="s">
        <v>298</v>
      </c>
      <c r="D1320" s="5" t="s">
        <v>52</v>
      </c>
      <c r="E1320" s="5" t="s">
        <v>54</v>
      </c>
      <c r="F1320" s="6">
        <v>45199</v>
      </c>
      <c r="G1320" s="55">
        <f t="shared" si="165"/>
        <v>2023</v>
      </c>
      <c r="H1320" s="55" t="str">
        <f t="shared" si="166"/>
        <v>Septiembre</v>
      </c>
      <c r="I1320" s="90" t="str">
        <f t="shared" si="167"/>
        <v>2023-2</v>
      </c>
      <c r="J1320" s="5">
        <v>5</v>
      </c>
      <c r="K1320" s="72">
        <v>10.3</v>
      </c>
      <c r="L1320" s="15">
        <v>0.8</v>
      </c>
      <c r="M1320" s="15">
        <v>0.8</v>
      </c>
      <c r="N1320" s="5" t="s">
        <v>48</v>
      </c>
      <c r="O1320" s="5" t="s">
        <v>83</v>
      </c>
      <c r="P1320" s="16">
        <v>0</v>
      </c>
      <c r="Q1320" s="16">
        <v>0</v>
      </c>
      <c r="R1320" s="5" t="str">
        <f t="shared" si="170"/>
        <v>351-2023-12-31</v>
      </c>
    </row>
    <row r="1321" spans="1:18" hidden="1" x14ac:dyDescent="0.3">
      <c r="A1321" s="37">
        <v>351</v>
      </c>
      <c r="B1321" s="5" t="s">
        <v>300</v>
      </c>
      <c r="C1321" s="5" t="s">
        <v>298</v>
      </c>
      <c r="D1321" s="5" t="s">
        <v>52</v>
      </c>
      <c r="E1321" s="5" t="s">
        <v>54</v>
      </c>
      <c r="F1321" s="6">
        <v>45291</v>
      </c>
      <c r="G1321" s="55">
        <f t="shared" si="165"/>
        <v>2023</v>
      </c>
      <c r="H1321" s="55" t="str">
        <f t="shared" si="166"/>
        <v>Diciembre</v>
      </c>
      <c r="I1321" s="90" t="str">
        <f t="shared" si="167"/>
        <v>2023-2</v>
      </c>
      <c r="J1321" s="5">
        <v>5</v>
      </c>
      <c r="K1321" s="72">
        <v>3.54</v>
      </c>
      <c r="L1321" s="15">
        <f>IFERROR(IF(K1322&lt;J1322,1,0),"")</f>
        <v>0</v>
      </c>
      <c r="M1321" s="8">
        <f>IFERROR(IF(K1322&lt;J1322,1,0),"")</f>
        <v>0</v>
      </c>
      <c r="N1321" s="5" t="s">
        <v>48</v>
      </c>
      <c r="O1321" s="5" t="s">
        <v>83</v>
      </c>
      <c r="P1321" s="16">
        <v>0</v>
      </c>
      <c r="Q1321" s="16">
        <v>0</v>
      </c>
      <c r="R1321" s="5" t="str">
        <f t="shared" si="170"/>
        <v>351-2024-03-31</v>
      </c>
    </row>
    <row r="1322" spans="1:18" hidden="1" x14ac:dyDescent="0.3">
      <c r="A1322" s="25">
        <v>351</v>
      </c>
      <c r="B1322" s="5" t="s">
        <v>300</v>
      </c>
      <c r="C1322" s="5" t="s">
        <v>298</v>
      </c>
      <c r="D1322" s="5" t="s">
        <v>52</v>
      </c>
      <c r="E1322" s="5" t="s">
        <v>54</v>
      </c>
      <c r="F1322" s="6">
        <v>45382</v>
      </c>
      <c r="G1322" s="55">
        <f t="shared" si="165"/>
        <v>2024</v>
      </c>
      <c r="H1322" s="55" t="str">
        <f t="shared" si="166"/>
        <v>Marzo</v>
      </c>
      <c r="I1322" s="90" t="str">
        <f t="shared" si="167"/>
        <v>2024-1</v>
      </c>
      <c r="J1322" s="5">
        <v>5</v>
      </c>
      <c r="K1322" s="10">
        <v>5</v>
      </c>
      <c r="L1322" s="15">
        <f>IFERROR(IF((K1323/J1323)&gt;1.3,1.3,K1323/J1323),"")</f>
        <v>1.3</v>
      </c>
      <c r="M1322" s="15">
        <f>IFERROR(IF((K1323/J1323)&gt;K1323/J1323,1.3,K1323/J1323),"")</f>
        <v>2.5059999999999998</v>
      </c>
      <c r="N1322" s="5" t="s">
        <v>48</v>
      </c>
      <c r="O1322" s="5" t="s">
        <v>83</v>
      </c>
      <c r="P1322" s="16">
        <v>0</v>
      </c>
      <c r="Q1322" s="16">
        <v>0</v>
      </c>
      <c r="R1322" s="5" t="str">
        <f t="shared" si="170"/>
        <v>351-2024-06-30</v>
      </c>
    </row>
    <row r="1323" spans="1:18" hidden="1" x14ac:dyDescent="0.3">
      <c r="A1323" s="5">
        <v>351</v>
      </c>
      <c r="B1323" s="5" t="s">
        <v>300</v>
      </c>
      <c r="C1323" s="5" t="s">
        <v>298</v>
      </c>
      <c r="D1323" s="5" t="s">
        <v>52</v>
      </c>
      <c r="E1323" s="5" t="s">
        <v>54</v>
      </c>
      <c r="F1323" s="6">
        <v>45473</v>
      </c>
      <c r="G1323" s="55">
        <f t="shared" si="165"/>
        <v>2024</v>
      </c>
      <c r="H1323" s="55" t="str">
        <f t="shared" si="166"/>
        <v>Junio</v>
      </c>
      <c r="I1323" s="90" t="str">
        <f t="shared" si="167"/>
        <v>2024-1</v>
      </c>
      <c r="J1323" s="5">
        <v>5</v>
      </c>
      <c r="K1323" s="5">
        <v>12.53</v>
      </c>
      <c r="L1323" s="15">
        <f>1-(15-K1324)/15</f>
        <v>0.21199999999999997</v>
      </c>
      <c r="M1323" s="15">
        <f>1-(15-K1324)/15</f>
        <v>0.21199999999999997</v>
      </c>
      <c r="N1323" s="5" t="s">
        <v>48</v>
      </c>
      <c r="O1323" s="5" t="s">
        <v>83</v>
      </c>
      <c r="P1323" s="16">
        <v>0</v>
      </c>
      <c r="Q1323" s="5">
        <v>1</v>
      </c>
      <c r="R1323" s="5" t="str">
        <f t="shared" si="170"/>
        <v>351-2024-09-30</v>
      </c>
    </row>
    <row r="1324" spans="1:18" hidden="1" x14ac:dyDescent="0.3">
      <c r="A1324" s="25">
        <v>351</v>
      </c>
      <c r="B1324" s="5" t="s">
        <v>300</v>
      </c>
      <c r="C1324" s="5" t="s">
        <v>298</v>
      </c>
      <c r="D1324" s="5" t="s">
        <v>52</v>
      </c>
      <c r="E1324" s="5" t="s">
        <v>54</v>
      </c>
      <c r="F1324" s="6">
        <v>45565</v>
      </c>
      <c r="G1324" s="55">
        <f t="shared" si="165"/>
        <v>2024</v>
      </c>
      <c r="H1324" s="55" t="str">
        <f t="shared" si="166"/>
        <v>Septiembre</v>
      </c>
      <c r="I1324" s="90" t="str">
        <f t="shared" si="167"/>
        <v>2024-2</v>
      </c>
      <c r="J1324" s="5">
        <v>5</v>
      </c>
      <c r="K1324" s="10">
        <v>3.18</v>
      </c>
      <c r="L1324" s="15">
        <f>IFERROR(IF(K1325&lt;J1325,1,0),"")</f>
        <v>1</v>
      </c>
      <c r="M1324" s="15">
        <f>IFERROR(IF(K1325&lt;J1325,1,0),"")</f>
        <v>1</v>
      </c>
      <c r="N1324" s="5" t="s">
        <v>48</v>
      </c>
      <c r="O1324" s="5" t="s">
        <v>83</v>
      </c>
      <c r="P1324" s="16">
        <v>0</v>
      </c>
      <c r="Q1324" s="16">
        <v>1</v>
      </c>
      <c r="R1324" s="5" t="str">
        <f t="shared" si="170"/>
        <v>351-2024-12-31</v>
      </c>
    </row>
    <row r="1325" spans="1:18" hidden="1" x14ac:dyDescent="0.3">
      <c r="A1325" s="25">
        <v>351</v>
      </c>
      <c r="B1325" s="5" t="s">
        <v>300</v>
      </c>
      <c r="C1325" s="5" t="s">
        <v>298</v>
      </c>
      <c r="D1325" s="5" t="s">
        <v>52</v>
      </c>
      <c r="E1325" s="5" t="s">
        <v>54</v>
      </c>
      <c r="F1325" s="6">
        <v>45657</v>
      </c>
      <c r="G1325" s="55">
        <f t="shared" si="165"/>
        <v>2024</v>
      </c>
      <c r="H1325" s="55" t="str">
        <f t="shared" si="166"/>
        <v>Diciembre</v>
      </c>
      <c r="I1325" s="90" t="str">
        <f t="shared" si="167"/>
        <v>2024-2</v>
      </c>
      <c r="J1325" s="5">
        <v>5</v>
      </c>
      <c r="K1325" s="10">
        <v>1.5</v>
      </c>
      <c r="L1325" s="15">
        <f>IFERROR(IF(K1326&lt;J1326,1,0),"")</f>
        <v>0</v>
      </c>
      <c r="M1325" s="15">
        <f>IFERROR(IF(K1326&lt;J1326,1,0),"")</f>
        <v>0</v>
      </c>
      <c r="N1325" s="5" t="s">
        <v>48</v>
      </c>
      <c r="O1325" s="5" t="s">
        <v>83</v>
      </c>
      <c r="P1325" s="16">
        <v>0</v>
      </c>
      <c r="Q1325" s="16">
        <v>1</v>
      </c>
      <c r="R1325" s="5" t="str">
        <f t="shared" si="170"/>
        <v>352-2023-03-31</v>
      </c>
    </row>
    <row r="1326" spans="1:18" hidden="1" x14ac:dyDescent="0.3">
      <c r="A1326" s="25">
        <v>352</v>
      </c>
      <c r="B1326" s="5" t="s">
        <v>301</v>
      </c>
      <c r="C1326" s="5" t="s">
        <v>298</v>
      </c>
      <c r="D1326" s="5" t="s">
        <v>52</v>
      </c>
      <c r="E1326" s="5" t="s">
        <v>54</v>
      </c>
      <c r="F1326" s="6">
        <v>45016</v>
      </c>
      <c r="G1326" s="55">
        <f t="shared" si="165"/>
        <v>2023</v>
      </c>
      <c r="H1326" s="55" t="str">
        <f t="shared" si="166"/>
        <v>Marzo</v>
      </c>
      <c r="I1326" s="90" t="str">
        <f t="shared" si="167"/>
        <v>2023-1</v>
      </c>
      <c r="J1326" s="5">
        <v>0</v>
      </c>
      <c r="K1326" s="12">
        <v>1.038596855648E-2</v>
      </c>
      <c r="L1326" s="15">
        <f t="shared" ref="L1326:M1333" si="171">(100%)-(K1327/100)</f>
        <v>0.99972299168975065</v>
      </c>
      <c r="M1326" s="15">
        <f t="shared" si="171"/>
        <v>0.99000299999999997</v>
      </c>
      <c r="N1326" s="5" t="s">
        <v>23</v>
      </c>
      <c r="O1326" s="5" t="s">
        <v>23</v>
      </c>
      <c r="P1326" s="16">
        <v>0</v>
      </c>
      <c r="Q1326" s="16">
        <v>2</v>
      </c>
      <c r="R1326" s="5" t="str">
        <f t="shared" si="170"/>
        <v>352-2023-06-30</v>
      </c>
    </row>
    <row r="1327" spans="1:18" hidden="1" x14ac:dyDescent="0.3">
      <c r="A1327" s="25">
        <v>352</v>
      </c>
      <c r="B1327" s="5" t="s">
        <v>301</v>
      </c>
      <c r="C1327" s="5" t="s">
        <v>298</v>
      </c>
      <c r="D1327" s="5" t="s">
        <v>52</v>
      </c>
      <c r="E1327" s="5" t="s">
        <v>54</v>
      </c>
      <c r="F1327" s="6">
        <v>45107</v>
      </c>
      <c r="G1327" s="55">
        <f t="shared" si="165"/>
        <v>2023</v>
      </c>
      <c r="H1327" s="55" t="str">
        <f t="shared" si="166"/>
        <v>Junio</v>
      </c>
      <c r="I1327" s="90" t="str">
        <f t="shared" si="167"/>
        <v>2023-1</v>
      </c>
      <c r="J1327" s="5">
        <v>0</v>
      </c>
      <c r="K1327" s="12">
        <v>2.7700831024931E-2</v>
      </c>
      <c r="L1327" s="15">
        <f t="shared" si="171"/>
        <v>0.99970000000000003</v>
      </c>
      <c r="M1327" s="15">
        <f t="shared" si="171"/>
        <v>0.99002800000000002</v>
      </c>
      <c r="N1327" s="5" t="s">
        <v>23</v>
      </c>
      <c r="O1327" s="5" t="s">
        <v>23</v>
      </c>
      <c r="P1327" s="16">
        <v>0</v>
      </c>
      <c r="Q1327" s="16">
        <v>2</v>
      </c>
      <c r="R1327" s="5" t="str">
        <f t="shared" si="170"/>
        <v>352-2023-09-30</v>
      </c>
    </row>
    <row r="1328" spans="1:18" hidden="1" x14ac:dyDescent="0.3">
      <c r="A1328" s="41">
        <v>352</v>
      </c>
      <c r="B1328" s="5" t="s">
        <v>301</v>
      </c>
      <c r="C1328" s="5" t="s">
        <v>298</v>
      </c>
      <c r="D1328" s="5" t="s">
        <v>52</v>
      </c>
      <c r="E1328" s="5" t="s">
        <v>54</v>
      </c>
      <c r="F1328" s="6">
        <v>45199</v>
      </c>
      <c r="G1328" s="55">
        <f t="shared" si="165"/>
        <v>2023</v>
      </c>
      <c r="H1328" s="55" t="str">
        <f t="shared" si="166"/>
        <v>Septiembre</v>
      </c>
      <c r="I1328" s="90" t="str">
        <f t="shared" si="167"/>
        <v>2023-2</v>
      </c>
      <c r="J1328" s="5">
        <v>0</v>
      </c>
      <c r="K1328" s="12">
        <v>0.03</v>
      </c>
      <c r="L1328" s="15">
        <f t="shared" si="171"/>
        <v>0.99719999999999998</v>
      </c>
      <c r="M1328" s="15">
        <f t="shared" si="171"/>
        <v>0.99000200000000005</v>
      </c>
      <c r="N1328" s="5" t="s">
        <v>23</v>
      </c>
      <c r="O1328" s="5" t="s">
        <v>23</v>
      </c>
      <c r="P1328" s="16">
        <v>0</v>
      </c>
      <c r="Q1328" s="16">
        <v>2</v>
      </c>
      <c r="R1328" s="5" t="str">
        <f t="shared" si="170"/>
        <v>352-2023-12-31</v>
      </c>
    </row>
    <row r="1329" spans="1:18" hidden="1" x14ac:dyDescent="0.3">
      <c r="A1329" s="37">
        <v>352</v>
      </c>
      <c r="B1329" s="5" t="s">
        <v>301</v>
      </c>
      <c r="C1329" s="5" t="s">
        <v>298</v>
      </c>
      <c r="D1329" s="5" t="s">
        <v>52</v>
      </c>
      <c r="E1329" s="5" t="s">
        <v>54</v>
      </c>
      <c r="F1329" s="6">
        <v>45291</v>
      </c>
      <c r="G1329" s="55">
        <f t="shared" si="165"/>
        <v>2023</v>
      </c>
      <c r="H1329" s="55" t="str">
        <f t="shared" si="166"/>
        <v>Diciembre</v>
      </c>
      <c r="I1329" s="90" t="str">
        <f t="shared" si="167"/>
        <v>2023-2</v>
      </c>
      <c r="J1329" s="5">
        <v>0</v>
      </c>
      <c r="K1329" s="12">
        <v>0.28000000000000003</v>
      </c>
      <c r="L1329" s="15">
        <f t="shared" si="171"/>
        <v>0.99980000000000002</v>
      </c>
      <c r="M1329" s="15">
        <f t="shared" si="171"/>
        <v>0.99000600000000005</v>
      </c>
      <c r="N1329" s="5" t="s">
        <v>23</v>
      </c>
      <c r="O1329" s="5" t="s">
        <v>23</v>
      </c>
      <c r="P1329" s="16">
        <v>0</v>
      </c>
      <c r="Q1329" s="16">
        <v>2</v>
      </c>
      <c r="R1329" s="5" t="str">
        <f t="shared" si="170"/>
        <v>352-2024-03-31</v>
      </c>
    </row>
    <row r="1330" spans="1:18" hidden="1" x14ac:dyDescent="0.3">
      <c r="A1330" s="25">
        <v>352</v>
      </c>
      <c r="B1330" s="5" t="s">
        <v>301</v>
      </c>
      <c r="C1330" s="5" t="s">
        <v>298</v>
      </c>
      <c r="D1330" s="5" t="s">
        <v>52</v>
      </c>
      <c r="E1330" s="5" t="s">
        <v>54</v>
      </c>
      <c r="F1330" s="6">
        <v>45382</v>
      </c>
      <c r="G1330" s="55">
        <f t="shared" si="165"/>
        <v>2024</v>
      </c>
      <c r="H1330" s="55" t="str">
        <f t="shared" si="166"/>
        <v>Marzo</v>
      </c>
      <c r="I1330" s="90" t="str">
        <f t="shared" si="167"/>
        <v>2024-1</v>
      </c>
      <c r="J1330" s="5">
        <v>0</v>
      </c>
      <c r="K1330" s="10">
        <v>0.02</v>
      </c>
      <c r="L1330" s="15">
        <f t="shared" si="171"/>
        <v>0.99939999999999996</v>
      </c>
      <c r="M1330" s="15">
        <f t="shared" si="171"/>
        <v>0.99</v>
      </c>
      <c r="N1330" s="5" t="s">
        <v>23</v>
      </c>
      <c r="O1330" s="5" t="s">
        <v>23</v>
      </c>
      <c r="P1330" s="16">
        <v>0</v>
      </c>
      <c r="Q1330" s="16">
        <v>2</v>
      </c>
      <c r="R1330" s="5" t="str">
        <f t="shared" si="170"/>
        <v>352-2024-06-30</v>
      </c>
    </row>
    <row r="1331" spans="1:18" hidden="1" x14ac:dyDescent="0.3">
      <c r="A1331" s="5">
        <v>352</v>
      </c>
      <c r="B1331" s="5" t="s">
        <v>301</v>
      </c>
      <c r="C1331" s="5" t="s">
        <v>298</v>
      </c>
      <c r="D1331" s="5" t="s">
        <v>52</v>
      </c>
      <c r="E1331" s="5" t="s">
        <v>54</v>
      </c>
      <c r="F1331" s="6">
        <v>45473</v>
      </c>
      <c r="G1331" s="55">
        <f t="shared" si="165"/>
        <v>2024</v>
      </c>
      <c r="H1331" s="55" t="str">
        <f t="shared" si="166"/>
        <v>Junio</v>
      </c>
      <c r="I1331" s="90" t="str">
        <f t="shared" si="167"/>
        <v>2024-1</v>
      </c>
      <c r="J1331" s="5">
        <v>0</v>
      </c>
      <c r="K1331" s="5">
        <v>0.06</v>
      </c>
      <c r="L1331" s="15">
        <f t="shared" si="171"/>
        <v>1</v>
      </c>
      <c r="M1331" s="15">
        <f t="shared" si="171"/>
        <v>0.99</v>
      </c>
      <c r="N1331" s="5" t="s">
        <v>23</v>
      </c>
      <c r="O1331" s="5" t="s">
        <v>23</v>
      </c>
      <c r="P1331" s="16">
        <v>0</v>
      </c>
      <c r="Q1331" s="5">
        <v>2</v>
      </c>
      <c r="R1331" s="5" t="str">
        <f t="shared" si="170"/>
        <v>352-2024-09-30</v>
      </c>
    </row>
    <row r="1332" spans="1:18" hidden="1" x14ac:dyDescent="0.3">
      <c r="A1332" s="25">
        <v>352</v>
      </c>
      <c r="B1332" s="5" t="s">
        <v>301</v>
      </c>
      <c r="C1332" s="5" t="s">
        <v>298</v>
      </c>
      <c r="D1332" s="5" t="s">
        <v>52</v>
      </c>
      <c r="E1332" s="5" t="s">
        <v>54</v>
      </c>
      <c r="F1332" s="6">
        <v>45565</v>
      </c>
      <c r="G1332" s="55">
        <f t="shared" si="165"/>
        <v>2024</v>
      </c>
      <c r="H1332" s="55" t="str">
        <f t="shared" si="166"/>
        <v>Septiembre</v>
      </c>
      <c r="I1332" s="90" t="str">
        <f t="shared" si="167"/>
        <v>2024-2</v>
      </c>
      <c r="J1332" s="5">
        <v>0</v>
      </c>
      <c r="K1332" s="10">
        <v>0</v>
      </c>
      <c r="L1332" s="15">
        <f t="shared" si="171"/>
        <v>1</v>
      </c>
      <c r="M1332" s="15">
        <f t="shared" si="171"/>
        <v>0.99403846153846154</v>
      </c>
      <c r="N1332" s="5" t="s">
        <v>23</v>
      </c>
      <c r="O1332" s="5" t="s">
        <v>23</v>
      </c>
      <c r="P1332" s="16">
        <v>0</v>
      </c>
      <c r="Q1332" s="16">
        <v>2</v>
      </c>
      <c r="R1332" s="5" t="str">
        <f t="shared" si="170"/>
        <v>352-2024-12-31</v>
      </c>
    </row>
    <row r="1333" spans="1:18" hidden="1" x14ac:dyDescent="0.3">
      <c r="A1333" s="25">
        <v>352</v>
      </c>
      <c r="B1333" s="5" t="s">
        <v>301</v>
      </c>
      <c r="C1333" s="5" t="s">
        <v>298</v>
      </c>
      <c r="D1333" s="5" t="s">
        <v>52</v>
      </c>
      <c r="E1333" s="5" t="s">
        <v>54</v>
      </c>
      <c r="F1333" s="6">
        <v>45657</v>
      </c>
      <c r="G1333" s="55">
        <f t="shared" si="165"/>
        <v>2024</v>
      </c>
      <c r="H1333" s="55" t="str">
        <f t="shared" si="166"/>
        <v>Diciembre</v>
      </c>
      <c r="I1333" s="90" t="str">
        <f t="shared" si="167"/>
        <v>2024-2</v>
      </c>
      <c r="J1333" s="5">
        <v>0</v>
      </c>
      <c r="K1333" s="10">
        <v>0</v>
      </c>
      <c r="L1333" s="15">
        <f t="shared" si="171"/>
        <v>0.59615384615385003</v>
      </c>
      <c r="M1333" s="15">
        <f t="shared" si="171"/>
        <v>0.9884615384615385</v>
      </c>
      <c r="N1333" s="5" t="s">
        <v>23</v>
      </c>
      <c r="O1333" s="5" t="s">
        <v>23</v>
      </c>
      <c r="P1333" s="16">
        <v>0</v>
      </c>
      <c r="Q1333" s="16">
        <v>2</v>
      </c>
      <c r="R1333" s="5" t="str">
        <f t="shared" si="170"/>
        <v>353-2023-06-30</v>
      </c>
    </row>
    <row r="1334" spans="1:18" hidden="1" x14ac:dyDescent="0.3">
      <c r="A1334" s="41">
        <v>353</v>
      </c>
      <c r="B1334" s="5" t="s">
        <v>302</v>
      </c>
      <c r="C1334" s="5" t="s">
        <v>303</v>
      </c>
      <c r="D1334" s="5" t="s">
        <v>47</v>
      </c>
      <c r="E1334" s="5" t="s">
        <v>22</v>
      </c>
      <c r="F1334" s="6">
        <v>45107</v>
      </c>
      <c r="G1334" s="55">
        <f t="shared" si="165"/>
        <v>2023</v>
      </c>
      <c r="H1334" s="55" t="str">
        <f t="shared" si="166"/>
        <v>Junio</v>
      </c>
      <c r="I1334" s="90" t="str">
        <f t="shared" si="167"/>
        <v>2023-1</v>
      </c>
      <c r="J1334" s="5">
        <v>35</v>
      </c>
      <c r="K1334" s="9">
        <v>40.384615384615003</v>
      </c>
      <c r="L1334" s="15">
        <v>1.153846153846154</v>
      </c>
      <c r="M1334" s="15">
        <f t="shared" ref="M1334:M1339" si="172">IFERROR(IF((K1335/J1335)&gt;K1335/J1335,1.3,K1335/J1335),"")</f>
        <v>1.1538461538461544</v>
      </c>
      <c r="N1334" s="5" t="s">
        <v>83</v>
      </c>
      <c r="O1334" s="5" t="s">
        <v>83</v>
      </c>
      <c r="P1334" s="16">
        <v>0</v>
      </c>
      <c r="Q1334" s="16">
        <v>0</v>
      </c>
      <c r="R1334" s="5" t="str">
        <f t="shared" si="170"/>
        <v>353-2023-12-31</v>
      </c>
    </row>
    <row r="1335" spans="1:18" hidden="1" x14ac:dyDescent="0.3">
      <c r="A1335" s="37">
        <v>353</v>
      </c>
      <c r="B1335" s="5" t="s">
        <v>302</v>
      </c>
      <c r="C1335" s="5" t="s">
        <v>303</v>
      </c>
      <c r="D1335" s="5" t="s">
        <v>47</v>
      </c>
      <c r="E1335" s="5" t="s">
        <v>22</v>
      </c>
      <c r="F1335" s="6">
        <v>45291</v>
      </c>
      <c r="G1335" s="55">
        <f t="shared" si="165"/>
        <v>2023</v>
      </c>
      <c r="H1335" s="55" t="str">
        <f t="shared" si="166"/>
        <v>Diciembre</v>
      </c>
      <c r="I1335" s="90" t="str">
        <f t="shared" si="167"/>
        <v>2023-2</v>
      </c>
      <c r="J1335" s="5">
        <v>35</v>
      </c>
      <c r="K1335" s="9">
        <v>40.384615384615401</v>
      </c>
      <c r="L1335" s="15">
        <f>IFERROR(IF((K1336/J1336)&gt;1.3,1.3,K1336/J1336),"")</f>
        <v>0.50700000000000001</v>
      </c>
      <c r="M1335" s="15">
        <f t="shared" si="172"/>
        <v>0.50700000000000001</v>
      </c>
      <c r="N1335" s="5" t="s">
        <v>83</v>
      </c>
      <c r="O1335" s="5" t="s">
        <v>83</v>
      </c>
      <c r="P1335" s="16">
        <v>0</v>
      </c>
      <c r="Q1335" s="16">
        <v>0</v>
      </c>
      <c r="R1335" s="5" t="str">
        <f t="shared" si="170"/>
        <v>354-2023-06-30</v>
      </c>
    </row>
    <row r="1336" spans="1:18" hidden="1" x14ac:dyDescent="0.3">
      <c r="A1336" s="25">
        <v>354</v>
      </c>
      <c r="B1336" s="5" t="s">
        <v>304</v>
      </c>
      <c r="C1336" s="5" t="s">
        <v>303</v>
      </c>
      <c r="D1336" s="5" t="s">
        <v>47</v>
      </c>
      <c r="E1336" s="5" t="s">
        <v>22</v>
      </c>
      <c r="F1336" s="17">
        <v>45107</v>
      </c>
      <c r="G1336" s="55">
        <f t="shared" si="165"/>
        <v>2023</v>
      </c>
      <c r="H1336" s="55" t="str">
        <f t="shared" si="166"/>
        <v>Junio</v>
      </c>
      <c r="I1336" s="90" t="str">
        <f t="shared" si="167"/>
        <v>2023-1</v>
      </c>
      <c r="J1336" s="5">
        <v>10</v>
      </c>
      <c r="K1336" s="9">
        <v>5.07</v>
      </c>
      <c r="L1336" s="8">
        <f>IFERROR(K1337/J1337,"")</f>
        <v>3.177</v>
      </c>
      <c r="M1336" s="15">
        <f t="shared" si="172"/>
        <v>3.177</v>
      </c>
      <c r="N1336" s="5" t="s">
        <v>83</v>
      </c>
      <c r="O1336" s="5" t="s">
        <v>83</v>
      </c>
      <c r="P1336" s="16">
        <v>2</v>
      </c>
      <c r="Q1336" s="16">
        <v>2</v>
      </c>
      <c r="R1336" s="5" t="str">
        <f t="shared" si="170"/>
        <v>354-2023-12-31</v>
      </c>
    </row>
    <row r="1337" spans="1:18" hidden="1" x14ac:dyDescent="0.3">
      <c r="A1337" s="37">
        <v>354</v>
      </c>
      <c r="B1337" s="5" t="s">
        <v>304</v>
      </c>
      <c r="C1337" s="5" t="s">
        <v>303</v>
      </c>
      <c r="D1337" s="5" t="s">
        <v>47</v>
      </c>
      <c r="E1337" s="5" t="s">
        <v>22</v>
      </c>
      <c r="F1337" s="6">
        <v>45291</v>
      </c>
      <c r="G1337" s="55">
        <f t="shared" si="165"/>
        <v>2023</v>
      </c>
      <c r="H1337" s="55" t="str">
        <f t="shared" si="166"/>
        <v>Diciembre</v>
      </c>
      <c r="I1337" s="90" t="str">
        <f t="shared" si="167"/>
        <v>2023-2</v>
      </c>
      <c r="J1337" s="5">
        <v>10</v>
      </c>
      <c r="K1337" s="9">
        <v>31.77</v>
      </c>
      <c r="L1337" s="8">
        <f>IFERROR(K1338/J1338,"")</f>
        <v>1.65</v>
      </c>
      <c r="M1337" s="15">
        <f t="shared" si="172"/>
        <v>1.65</v>
      </c>
      <c r="N1337" s="5" t="s">
        <v>83</v>
      </c>
      <c r="O1337" s="5" t="s">
        <v>83</v>
      </c>
      <c r="P1337" s="16">
        <v>0</v>
      </c>
      <c r="Q1337" s="16">
        <v>0</v>
      </c>
      <c r="R1337" s="5" t="str">
        <f t="shared" si="170"/>
        <v>355-2023-12-31</v>
      </c>
    </row>
    <row r="1338" spans="1:18" hidden="1" x14ac:dyDescent="0.3">
      <c r="A1338" s="37">
        <v>355</v>
      </c>
      <c r="B1338" s="5" t="s">
        <v>305</v>
      </c>
      <c r="C1338" s="5" t="s">
        <v>306</v>
      </c>
      <c r="D1338" s="5" t="s">
        <v>65</v>
      </c>
      <c r="E1338" s="5" t="s">
        <v>22</v>
      </c>
      <c r="F1338" s="6">
        <v>45291</v>
      </c>
      <c r="G1338" s="55">
        <f t="shared" si="165"/>
        <v>2023</v>
      </c>
      <c r="H1338" s="55" t="str">
        <f t="shared" si="166"/>
        <v>Diciembre</v>
      </c>
      <c r="I1338" s="90" t="str">
        <f t="shared" si="167"/>
        <v>2023-2</v>
      </c>
      <c r="J1338" s="11">
        <v>1</v>
      </c>
      <c r="K1338" s="9">
        <v>1.65</v>
      </c>
      <c r="L1338" s="8" t="str">
        <f>IFERROR(K1339/J1339,"")</f>
        <v/>
      </c>
      <c r="M1338" s="15" t="str">
        <f t="shared" si="172"/>
        <v/>
      </c>
      <c r="N1338" s="5" t="s">
        <v>83</v>
      </c>
      <c r="O1338" s="5" t="s">
        <v>83</v>
      </c>
      <c r="P1338" s="16">
        <v>0</v>
      </c>
      <c r="Q1338" s="16">
        <v>0</v>
      </c>
      <c r="R1338" s="5" t="str">
        <f t="shared" si="170"/>
        <v>355-2024-12-31</v>
      </c>
    </row>
    <row r="1339" spans="1:18" hidden="1" x14ac:dyDescent="0.3">
      <c r="A1339" s="25">
        <v>355</v>
      </c>
      <c r="B1339" s="5" t="s">
        <v>305</v>
      </c>
      <c r="C1339" s="5" t="s">
        <v>306</v>
      </c>
      <c r="D1339" s="5" t="s">
        <v>65</v>
      </c>
      <c r="E1339" s="5" t="s">
        <v>22</v>
      </c>
      <c r="F1339" s="6">
        <v>45657</v>
      </c>
      <c r="G1339" s="55">
        <f t="shared" si="165"/>
        <v>2024</v>
      </c>
      <c r="H1339" s="55" t="str">
        <f t="shared" si="166"/>
        <v>Diciembre</v>
      </c>
      <c r="I1339" s="90" t="str">
        <f t="shared" si="167"/>
        <v>2024-2</v>
      </c>
      <c r="J1339" s="5">
        <v>0</v>
      </c>
      <c r="K1339" s="10">
        <v>1.69</v>
      </c>
      <c r="L1339" s="15">
        <f>IFERROR(IF((K1340/J1340)&gt;1.3,1.3,K1340/J1340),"")</f>
        <v>0.82016666666666671</v>
      </c>
      <c r="M1339" s="15">
        <f t="shared" si="172"/>
        <v>0.82016666666666671</v>
      </c>
      <c r="N1339" s="5"/>
      <c r="O1339" s="5"/>
      <c r="P1339" s="16">
        <v>0</v>
      </c>
      <c r="Q1339" s="16">
        <v>0</v>
      </c>
      <c r="R1339" s="5" t="str">
        <f t="shared" si="170"/>
        <v>356-2023-06-30</v>
      </c>
    </row>
    <row r="1340" spans="1:18" hidden="1" x14ac:dyDescent="0.3">
      <c r="A1340" s="25">
        <v>356</v>
      </c>
      <c r="B1340" s="5" t="s">
        <v>307</v>
      </c>
      <c r="C1340" s="5" t="s">
        <v>306</v>
      </c>
      <c r="D1340" s="5" t="s">
        <v>47</v>
      </c>
      <c r="E1340" s="5" t="s">
        <v>54</v>
      </c>
      <c r="F1340" s="17">
        <v>45107</v>
      </c>
      <c r="G1340" s="55">
        <f t="shared" si="165"/>
        <v>2023</v>
      </c>
      <c r="H1340" s="55" t="str">
        <f t="shared" si="166"/>
        <v>Junio</v>
      </c>
      <c r="I1340" s="90" t="str">
        <f t="shared" si="167"/>
        <v>2023-1</v>
      </c>
      <c r="J1340" s="11">
        <v>60</v>
      </c>
      <c r="K1340" s="9">
        <v>49.21</v>
      </c>
      <c r="L1340" s="8">
        <f>J1341/K1341</f>
        <v>0.9749756256093598</v>
      </c>
      <c r="M1340" s="8">
        <f>IFERROR(J1341/K1341,"")</f>
        <v>0.9749756256093598</v>
      </c>
      <c r="N1340" s="11" t="s">
        <v>23</v>
      </c>
      <c r="O1340" s="11" t="s">
        <v>23</v>
      </c>
      <c r="P1340" s="16">
        <v>0</v>
      </c>
      <c r="Q1340" s="16">
        <v>0</v>
      </c>
      <c r="R1340" s="5" t="str">
        <f t="shared" si="170"/>
        <v>356-2023-12-31</v>
      </c>
    </row>
    <row r="1341" spans="1:18" hidden="1" x14ac:dyDescent="0.3">
      <c r="A1341" s="37">
        <v>356</v>
      </c>
      <c r="B1341" s="5" t="s">
        <v>307</v>
      </c>
      <c r="C1341" s="5" t="s">
        <v>306</v>
      </c>
      <c r="D1341" s="5" t="s">
        <v>47</v>
      </c>
      <c r="E1341" s="5" t="s">
        <v>54</v>
      </c>
      <c r="F1341" s="6">
        <v>45291</v>
      </c>
      <c r="G1341" s="55">
        <f t="shared" si="165"/>
        <v>2023</v>
      </c>
      <c r="H1341" s="55" t="str">
        <f t="shared" si="166"/>
        <v>Diciembre</v>
      </c>
      <c r="I1341" s="90" t="str">
        <f t="shared" si="167"/>
        <v>2023-2</v>
      </c>
      <c r="J1341" s="5">
        <v>60</v>
      </c>
      <c r="K1341" s="9">
        <v>61.54</v>
      </c>
      <c r="L1341" s="8">
        <f>J1342/K1342</f>
        <v>1.1094674556213018</v>
      </c>
      <c r="M1341" s="8">
        <f>IFERROR(J1342/K1342,"")</f>
        <v>1.1094674556213018</v>
      </c>
      <c r="N1341" s="11" t="s">
        <v>23</v>
      </c>
      <c r="O1341" s="11" t="s">
        <v>23</v>
      </c>
      <c r="P1341" s="16">
        <v>0</v>
      </c>
      <c r="Q1341" s="16">
        <v>0</v>
      </c>
      <c r="R1341" s="5" t="str">
        <f t="shared" si="170"/>
        <v>356-2024-06-30</v>
      </c>
    </row>
    <row r="1342" spans="1:18" hidden="1" x14ac:dyDescent="0.3">
      <c r="A1342" s="5">
        <v>356</v>
      </c>
      <c r="B1342" s="5" t="s">
        <v>307</v>
      </c>
      <c r="C1342" s="5" t="s">
        <v>306</v>
      </c>
      <c r="D1342" s="5" t="s">
        <v>47</v>
      </c>
      <c r="E1342" s="5" t="s">
        <v>54</v>
      </c>
      <c r="F1342" s="6">
        <v>45473</v>
      </c>
      <c r="G1342" s="55">
        <f t="shared" si="165"/>
        <v>2024</v>
      </c>
      <c r="H1342" s="55" t="str">
        <f t="shared" si="166"/>
        <v>Junio</v>
      </c>
      <c r="I1342" s="90" t="str">
        <f t="shared" si="167"/>
        <v>2024-1</v>
      </c>
      <c r="J1342" s="5">
        <v>60</v>
      </c>
      <c r="K1342" s="5">
        <v>54.08</v>
      </c>
      <c r="L1342" s="8">
        <f>J1343/K1343</f>
        <v>0.91533180778032042</v>
      </c>
      <c r="M1342" s="8">
        <f>IFERROR(J1343/K1343,"")</f>
        <v>0.91533180778032042</v>
      </c>
      <c r="N1342" s="11" t="s">
        <v>23</v>
      </c>
      <c r="O1342" s="11" t="s">
        <v>23</v>
      </c>
      <c r="P1342" s="5">
        <v>1</v>
      </c>
      <c r="Q1342" s="5">
        <v>1</v>
      </c>
      <c r="R1342" s="5" t="str">
        <f t="shared" si="170"/>
        <v>356-2024-12-31</v>
      </c>
    </row>
    <row r="1343" spans="1:18" hidden="1" x14ac:dyDescent="0.3">
      <c r="A1343" s="25">
        <v>356</v>
      </c>
      <c r="B1343" s="5" t="s">
        <v>307</v>
      </c>
      <c r="C1343" s="5" t="s">
        <v>306</v>
      </c>
      <c r="D1343" s="5" t="s">
        <v>47</v>
      </c>
      <c r="E1343" s="5" t="s">
        <v>54</v>
      </c>
      <c r="F1343" s="6">
        <v>45657</v>
      </c>
      <c r="G1343" s="55">
        <f t="shared" si="165"/>
        <v>2024</v>
      </c>
      <c r="H1343" s="55" t="str">
        <f t="shared" si="166"/>
        <v>Diciembre</v>
      </c>
      <c r="I1343" s="90" t="str">
        <f t="shared" si="167"/>
        <v>2024-2</v>
      </c>
      <c r="J1343" s="5">
        <v>60</v>
      </c>
      <c r="K1343" s="10">
        <v>65.55</v>
      </c>
      <c r="L1343" s="8">
        <f>J1344/K1344</f>
        <v>0</v>
      </c>
      <c r="M1343" s="8">
        <f>IFERROR(J1344/K1344,"")</f>
        <v>0</v>
      </c>
      <c r="N1343" s="11" t="s">
        <v>23</v>
      </c>
      <c r="O1343" s="11" t="s">
        <v>23</v>
      </c>
      <c r="P1343" s="16">
        <v>1</v>
      </c>
      <c r="Q1343" s="16">
        <v>1</v>
      </c>
      <c r="R1343" s="5" t="str">
        <f t="shared" si="170"/>
        <v>357-2023-06-30</v>
      </c>
    </row>
    <row r="1344" spans="1:18" hidden="1" x14ac:dyDescent="0.3">
      <c r="A1344" s="25">
        <v>357</v>
      </c>
      <c r="B1344" s="5" t="s">
        <v>308</v>
      </c>
      <c r="C1344" s="5" t="s">
        <v>306</v>
      </c>
      <c r="D1344" s="5" t="s">
        <v>47</v>
      </c>
      <c r="E1344" s="5" t="s">
        <v>22</v>
      </c>
      <c r="F1344" s="17">
        <v>45107</v>
      </c>
      <c r="G1344" s="55">
        <f t="shared" si="165"/>
        <v>2023</v>
      </c>
      <c r="H1344" s="55" t="str">
        <f t="shared" si="166"/>
        <v>Junio</v>
      </c>
      <c r="I1344" s="90" t="str">
        <f t="shared" si="167"/>
        <v>2023-1</v>
      </c>
      <c r="J1344" s="5"/>
      <c r="K1344" s="9">
        <v>3.01</v>
      </c>
      <c r="L1344" s="8" t="str">
        <f>IFERROR(K1345/J1345,"")</f>
        <v/>
      </c>
      <c r="M1344" s="15" t="str">
        <f>IFERROR(IF((K1345/J1345)&gt;K1345/J1345,1.3,K1345/J1345),"")</f>
        <v/>
      </c>
      <c r="N1344" s="5" t="s">
        <v>171</v>
      </c>
      <c r="O1344" s="20" t="s">
        <v>83</v>
      </c>
      <c r="P1344" s="16">
        <v>2</v>
      </c>
      <c r="Q1344" s="16">
        <v>2</v>
      </c>
      <c r="R1344" s="5" t="str">
        <f t="shared" si="170"/>
        <v>357-2023-12-31</v>
      </c>
    </row>
    <row r="1345" spans="1:18" hidden="1" x14ac:dyDescent="0.3">
      <c r="A1345" s="37">
        <v>357</v>
      </c>
      <c r="B1345" s="5" t="s">
        <v>308</v>
      </c>
      <c r="C1345" s="5" t="s">
        <v>306</v>
      </c>
      <c r="D1345" s="5" t="s">
        <v>47</v>
      </c>
      <c r="E1345" s="5" t="s">
        <v>22</v>
      </c>
      <c r="F1345" s="6">
        <v>45291</v>
      </c>
      <c r="G1345" s="55">
        <f t="shared" si="165"/>
        <v>2023</v>
      </c>
      <c r="H1345" s="55" t="str">
        <f t="shared" si="166"/>
        <v>Diciembre</v>
      </c>
      <c r="I1345" s="90" t="str">
        <f t="shared" si="167"/>
        <v>2023-2</v>
      </c>
      <c r="J1345" s="5"/>
      <c r="K1345" s="9">
        <v>4.45</v>
      </c>
      <c r="L1345" s="8" t="str">
        <f>IFERROR(K1346/J1346,"")</f>
        <v/>
      </c>
      <c r="M1345" s="15" t="str">
        <f>IFERROR(IF((K1346/J1346)&gt;K1346/J1346,1.3,K1346/J1346),"")</f>
        <v/>
      </c>
      <c r="N1345" s="5" t="s">
        <v>171</v>
      </c>
      <c r="O1345" s="20" t="s">
        <v>83</v>
      </c>
      <c r="P1345" s="16">
        <v>0</v>
      </c>
      <c r="Q1345" s="16">
        <v>0</v>
      </c>
      <c r="R1345" s="5" t="str">
        <f t="shared" si="170"/>
        <v>357-2024-06-30</v>
      </c>
    </row>
    <row r="1346" spans="1:18" hidden="1" x14ac:dyDescent="0.3">
      <c r="A1346" s="5">
        <v>357</v>
      </c>
      <c r="B1346" s="5" t="s">
        <v>308</v>
      </c>
      <c r="C1346" s="5" t="s">
        <v>306</v>
      </c>
      <c r="D1346" s="5" t="s">
        <v>47</v>
      </c>
      <c r="E1346" s="5" t="s">
        <v>22</v>
      </c>
      <c r="F1346" s="6">
        <v>45473</v>
      </c>
      <c r="G1346" s="55">
        <f t="shared" si="165"/>
        <v>2024</v>
      </c>
      <c r="H1346" s="55" t="str">
        <f t="shared" si="166"/>
        <v>Junio</v>
      </c>
      <c r="I1346" s="90" t="str">
        <f t="shared" si="167"/>
        <v>2024-1</v>
      </c>
      <c r="J1346" s="5"/>
      <c r="K1346" s="5">
        <v>3.87</v>
      </c>
      <c r="L1346" s="15"/>
      <c r="M1346" s="15"/>
      <c r="N1346" s="5" t="s">
        <v>171</v>
      </c>
      <c r="O1346" s="20" t="s">
        <v>83</v>
      </c>
      <c r="P1346" s="5">
        <v>2</v>
      </c>
      <c r="Q1346" s="5">
        <v>2</v>
      </c>
      <c r="R1346" s="5" t="str">
        <f t="shared" si="170"/>
        <v>357-2024-12-31</v>
      </c>
    </row>
    <row r="1347" spans="1:18" hidden="1" x14ac:dyDescent="0.3">
      <c r="A1347" s="25">
        <v>357</v>
      </c>
      <c r="B1347" s="5" t="s">
        <v>308</v>
      </c>
      <c r="C1347" s="5" t="s">
        <v>306</v>
      </c>
      <c r="D1347" s="5" t="s">
        <v>47</v>
      </c>
      <c r="E1347" s="5" t="s">
        <v>22</v>
      </c>
      <c r="F1347" s="6">
        <v>45657</v>
      </c>
      <c r="G1347" s="55">
        <f t="shared" ref="G1347:G1410" si="173">YEAR(F1347)</f>
        <v>2024</v>
      </c>
      <c r="H1347" s="55" t="str">
        <f t="shared" ref="H1347:H1410" si="174">PROPER(TEXT(F1347,"mmmm"))</f>
        <v>Diciembre</v>
      </c>
      <c r="I1347" s="90" t="str">
        <f t="shared" ref="I1347:I1410" si="175">IF(OR(H1347="Enero",H1347="Febrero",H1347="Marzo",H1347="Abril",H1347="Mayo",H1347="Junio"),G1347&amp;"-1",IF(OR(H1347="Julio",H1347="Agosto",H1347="Septiembre",H1347="Octubre",H1347="Noviembre",H1347="Diciembre"),G1347&amp;"-2"))</f>
        <v>2024-2</v>
      </c>
      <c r="J1347" s="5"/>
      <c r="K1347" s="10">
        <v>0.51</v>
      </c>
      <c r="L1347" s="15">
        <f>IFERROR(IF((K1348/J1348)&gt;1.3,1.3,K1348/J1348),"")</f>
        <v>0.99977011494252876</v>
      </c>
      <c r="M1347" s="15">
        <f>IFERROR(IF((K1348/J1348)&gt;K1348/J1348,1.3,K1348/J1348),"")</f>
        <v>0.99977011494252876</v>
      </c>
      <c r="N1347" s="5" t="s">
        <v>171</v>
      </c>
      <c r="O1347" s="20" t="s">
        <v>83</v>
      </c>
      <c r="P1347" s="16">
        <v>2</v>
      </c>
      <c r="Q1347" s="16">
        <v>2</v>
      </c>
      <c r="R1347" s="5" t="str">
        <f t="shared" si="170"/>
        <v>358-2023-06-30</v>
      </c>
    </row>
    <row r="1348" spans="1:18" hidden="1" x14ac:dyDescent="0.3">
      <c r="A1348" s="25">
        <v>358</v>
      </c>
      <c r="B1348" s="5" t="s">
        <v>309</v>
      </c>
      <c r="C1348" s="5" t="s">
        <v>310</v>
      </c>
      <c r="D1348" s="5" t="s">
        <v>47</v>
      </c>
      <c r="E1348" s="5" t="s">
        <v>22</v>
      </c>
      <c r="F1348" s="17">
        <v>45107</v>
      </c>
      <c r="G1348" s="55">
        <f t="shared" si="173"/>
        <v>2023</v>
      </c>
      <c r="H1348" s="55" t="str">
        <f t="shared" si="174"/>
        <v>Junio</v>
      </c>
      <c r="I1348" s="90" t="str">
        <f t="shared" si="175"/>
        <v>2023-1</v>
      </c>
      <c r="J1348" s="5">
        <v>87</v>
      </c>
      <c r="K1348" s="9">
        <v>86.98</v>
      </c>
      <c r="L1348" s="8">
        <f>IFERROR(K1349/J1349,"")</f>
        <v>1.0919540229885059</v>
      </c>
      <c r="M1348" s="15">
        <f>IFERROR(IF((K1349/J1349)&gt;K1349/J1349,1.3,K1349/J1349),"")</f>
        <v>1.0919540229885059</v>
      </c>
      <c r="N1348" s="5" t="s">
        <v>23</v>
      </c>
      <c r="O1348" s="5" t="s">
        <v>23</v>
      </c>
      <c r="P1348" s="16">
        <v>0</v>
      </c>
      <c r="Q1348" s="16">
        <v>0</v>
      </c>
      <c r="R1348" s="5" t="str">
        <f t="shared" si="170"/>
        <v>358-2023-12-31</v>
      </c>
    </row>
    <row r="1349" spans="1:18" hidden="1" x14ac:dyDescent="0.3">
      <c r="A1349" s="37">
        <v>358</v>
      </c>
      <c r="B1349" s="5" t="s">
        <v>309</v>
      </c>
      <c r="C1349" s="5" t="s">
        <v>310</v>
      </c>
      <c r="D1349" s="5" t="s">
        <v>47</v>
      </c>
      <c r="E1349" s="5" t="s">
        <v>22</v>
      </c>
      <c r="F1349" s="6">
        <v>45291</v>
      </c>
      <c r="G1349" s="55">
        <f t="shared" si="173"/>
        <v>2023</v>
      </c>
      <c r="H1349" s="55" t="str">
        <f t="shared" si="174"/>
        <v>Diciembre</v>
      </c>
      <c r="I1349" s="90" t="str">
        <f t="shared" si="175"/>
        <v>2023-2</v>
      </c>
      <c r="J1349" s="5">
        <v>87</v>
      </c>
      <c r="K1349" s="9">
        <v>95</v>
      </c>
      <c r="L1349" s="8">
        <f>IFERROR(K1350/J1350,"")</f>
        <v>1.1263218390804597</v>
      </c>
      <c r="M1349" s="15">
        <f>IFERROR(IF((K1350/J1350)&gt;K1350/J1350,1.3,K1350/J1350),"")</f>
        <v>1.1263218390804597</v>
      </c>
      <c r="N1349" s="5" t="s">
        <v>23</v>
      </c>
      <c r="O1349" s="5" t="s">
        <v>23</v>
      </c>
      <c r="P1349" s="16">
        <v>0</v>
      </c>
      <c r="Q1349" s="16">
        <v>0</v>
      </c>
      <c r="R1349" s="5" t="str">
        <f t="shared" ref="R1349:R1412" si="176">A1350&amp;"-"&amp;YEAR(F1350)&amp;"-"&amp;IF(LEN(MONTH(F1350))=1,"0"&amp;MONTH(F1350),MONTH(F1350))&amp;"-"&amp;DAY(F1350)</f>
        <v>358-2024-06-30</v>
      </c>
    </row>
    <row r="1350" spans="1:18" hidden="1" x14ac:dyDescent="0.3">
      <c r="A1350" s="5">
        <v>358</v>
      </c>
      <c r="B1350" s="5" t="s">
        <v>309</v>
      </c>
      <c r="C1350" s="5" t="s">
        <v>310</v>
      </c>
      <c r="D1350" s="5" t="s">
        <v>47</v>
      </c>
      <c r="E1350" s="5" t="s">
        <v>22</v>
      </c>
      <c r="F1350" s="6">
        <v>45473</v>
      </c>
      <c r="G1350" s="55">
        <f t="shared" si="173"/>
        <v>2024</v>
      </c>
      <c r="H1350" s="55" t="str">
        <f t="shared" si="174"/>
        <v>Junio</v>
      </c>
      <c r="I1350" s="90" t="str">
        <f t="shared" si="175"/>
        <v>2024-1</v>
      </c>
      <c r="J1350" s="5">
        <v>87</v>
      </c>
      <c r="K1350" s="5">
        <v>97.99</v>
      </c>
      <c r="L1350" s="15">
        <v>1.1263218390804599</v>
      </c>
      <c r="M1350" s="15">
        <v>1.1263218390804599</v>
      </c>
      <c r="N1350" s="5" t="s">
        <v>23</v>
      </c>
      <c r="O1350" s="5" t="s">
        <v>23</v>
      </c>
      <c r="P1350" s="5">
        <v>0</v>
      </c>
      <c r="Q1350" s="5">
        <v>0</v>
      </c>
      <c r="R1350" s="5" t="str">
        <f t="shared" si="176"/>
        <v>358-2024-12-31</v>
      </c>
    </row>
    <row r="1351" spans="1:18" hidden="1" x14ac:dyDescent="0.3">
      <c r="A1351" s="25">
        <v>358</v>
      </c>
      <c r="B1351" s="5" t="s">
        <v>309</v>
      </c>
      <c r="C1351" s="5" t="s">
        <v>310</v>
      </c>
      <c r="D1351" s="5" t="s">
        <v>47</v>
      </c>
      <c r="E1351" s="5" t="s">
        <v>22</v>
      </c>
      <c r="F1351" s="6">
        <v>45657</v>
      </c>
      <c r="G1351" s="55">
        <f t="shared" si="173"/>
        <v>2024</v>
      </c>
      <c r="H1351" s="55" t="str">
        <f t="shared" si="174"/>
        <v>Diciembre</v>
      </c>
      <c r="I1351" s="90" t="str">
        <f t="shared" si="175"/>
        <v>2024-2</v>
      </c>
      <c r="J1351" s="5">
        <v>87</v>
      </c>
      <c r="K1351" s="10">
        <v>100</v>
      </c>
      <c r="L1351" s="15">
        <f>IFERROR(IF((K1352/J1352)&gt;1.3,1.3,K1352/J1352),"")</f>
        <v>1.075</v>
      </c>
      <c r="M1351" s="15">
        <f t="shared" ref="M1351:M1356" si="177">IFERROR(IF((K1352/J1352)&gt;K1352/J1352,1.3,K1352/J1352),"")</f>
        <v>1.075</v>
      </c>
      <c r="N1351" s="5" t="s">
        <v>23</v>
      </c>
      <c r="O1351" s="5" t="s">
        <v>23</v>
      </c>
      <c r="P1351" s="16">
        <v>0</v>
      </c>
      <c r="Q1351" s="16">
        <v>0</v>
      </c>
      <c r="R1351" s="5" t="str">
        <f t="shared" si="176"/>
        <v>359-2024-12-31</v>
      </c>
    </row>
    <row r="1352" spans="1:18" hidden="1" x14ac:dyDescent="0.3">
      <c r="A1352" s="25">
        <v>359</v>
      </c>
      <c r="B1352" s="5" t="s">
        <v>311</v>
      </c>
      <c r="C1352" s="5" t="s">
        <v>217</v>
      </c>
      <c r="D1352" s="5" t="s">
        <v>47</v>
      </c>
      <c r="E1352" s="5" t="s">
        <v>22</v>
      </c>
      <c r="F1352" s="6">
        <v>45657</v>
      </c>
      <c r="G1352" s="55">
        <f t="shared" si="173"/>
        <v>2024</v>
      </c>
      <c r="H1352" s="55" t="str">
        <f t="shared" si="174"/>
        <v>Diciembre</v>
      </c>
      <c r="I1352" s="90" t="str">
        <f t="shared" si="175"/>
        <v>2024-2</v>
      </c>
      <c r="J1352" s="5">
        <v>80</v>
      </c>
      <c r="K1352" s="10">
        <v>86</v>
      </c>
      <c r="L1352" s="15" t="str">
        <f>IFERROR(IF((K1353/J1353)&gt;1.3,1.3,K1353/J1353),"")</f>
        <v/>
      </c>
      <c r="M1352" s="15" t="str">
        <f t="shared" si="177"/>
        <v/>
      </c>
      <c r="N1352" s="5" t="s">
        <v>23</v>
      </c>
      <c r="O1352" s="5" t="s">
        <v>23</v>
      </c>
      <c r="P1352" s="16">
        <v>0</v>
      </c>
      <c r="Q1352" s="16">
        <v>0</v>
      </c>
      <c r="R1352" s="5" t="str">
        <f t="shared" si="176"/>
        <v>360-2023-06-30</v>
      </c>
    </row>
    <row r="1353" spans="1:18" hidden="1" x14ac:dyDescent="0.3">
      <c r="A1353" s="25">
        <v>360</v>
      </c>
      <c r="B1353" s="5" t="s">
        <v>312</v>
      </c>
      <c r="C1353" s="5" t="s">
        <v>44</v>
      </c>
      <c r="D1353" s="5" t="s">
        <v>47</v>
      </c>
      <c r="E1353" s="5" t="s">
        <v>22</v>
      </c>
      <c r="F1353" s="17">
        <v>45107</v>
      </c>
      <c r="G1353" s="55">
        <f t="shared" si="173"/>
        <v>2023</v>
      </c>
      <c r="H1353" s="55" t="str">
        <f t="shared" si="174"/>
        <v>Junio</v>
      </c>
      <c r="I1353" s="90" t="str">
        <f t="shared" si="175"/>
        <v>2023-1</v>
      </c>
      <c r="J1353" s="5">
        <v>0</v>
      </c>
      <c r="K1353" s="9">
        <v>0</v>
      </c>
      <c r="L1353" s="15" t="str">
        <f>IFERROR(IF((K1354/J1354)&gt;1.3,1.3,K1354/J1354),"")</f>
        <v/>
      </c>
      <c r="M1353" s="15" t="str">
        <f t="shared" si="177"/>
        <v/>
      </c>
      <c r="N1353" s="5"/>
      <c r="O1353" s="5"/>
      <c r="P1353" s="16">
        <v>0</v>
      </c>
      <c r="Q1353" s="16">
        <v>0</v>
      </c>
      <c r="R1353" s="5" t="str">
        <f t="shared" si="176"/>
        <v>360-2023-12-31</v>
      </c>
    </row>
    <row r="1354" spans="1:18" hidden="1" x14ac:dyDescent="0.3">
      <c r="A1354" s="37">
        <v>360</v>
      </c>
      <c r="B1354" s="5" t="s">
        <v>312</v>
      </c>
      <c r="C1354" s="5" t="s">
        <v>217</v>
      </c>
      <c r="D1354" s="5" t="s">
        <v>47</v>
      </c>
      <c r="E1354" s="5" t="s">
        <v>22</v>
      </c>
      <c r="F1354" s="6">
        <v>45291</v>
      </c>
      <c r="G1354" s="55">
        <f t="shared" si="173"/>
        <v>2023</v>
      </c>
      <c r="H1354" s="55" t="str">
        <f t="shared" si="174"/>
        <v>Diciembre</v>
      </c>
      <c r="I1354" s="90" t="str">
        <f t="shared" si="175"/>
        <v>2023-2</v>
      </c>
      <c r="J1354" s="5">
        <v>0</v>
      </c>
      <c r="K1354" s="9">
        <v>0</v>
      </c>
      <c r="L1354" s="15">
        <f>IFERROR(IF((K1355/J1355)&gt;1.3,1.3,K1355/J1355),"")</f>
        <v>1.0133333333333332</v>
      </c>
      <c r="M1354" s="15">
        <f t="shared" si="177"/>
        <v>1.0133333333333332</v>
      </c>
      <c r="N1354" s="5"/>
      <c r="O1354" s="5"/>
      <c r="P1354" s="16">
        <v>0</v>
      </c>
      <c r="Q1354" s="16">
        <v>0</v>
      </c>
      <c r="R1354" s="5" t="str">
        <f t="shared" si="176"/>
        <v>361-2023-12-31</v>
      </c>
    </row>
    <row r="1355" spans="1:18" hidden="1" x14ac:dyDescent="0.3">
      <c r="A1355" s="37">
        <v>361</v>
      </c>
      <c r="B1355" s="5" t="s">
        <v>313</v>
      </c>
      <c r="C1355" s="5" t="s">
        <v>32</v>
      </c>
      <c r="D1355" s="5" t="s">
        <v>65</v>
      </c>
      <c r="E1355" s="5" t="s">
        <v>22</v>
      </c>
      <c r="F1355" s="6">
        <v>45291</v>
      </c>
      <c r="G1355" s="55">
        <f t="shared" si="173"/>
        <v>2023</v>
      </c>
      <c r="H1355" s="55" t="str">
        <f t="shared" si="174"/>
        <v>Diciembre</v>
      </c>
      <c r="I1355" s="90" t="str">
        <f t="shared" si="175"/>
        <v>2023-2</v>
      </c>
      <c r="J1355" s="5">
        <v>4.5</v>
      </c>
      <c r="K1355" s="9">
        <v>4.5599999999999996</v>
      </c>
      <c r="L1355" s="15">
        <f>IFERROR(IF((K1356/J1356)&gt;1.3,1.3,K1356/J1356),"")</f>
        <v>0.99159999999999993</v>
      </c>
      <c r="M1355" s="15">
        <f t="shared" si="177"/>
        <v>0.99159999999999993</v>
      </c>
      <c r="N1355" s="5"/>
      <c r="O1355" s="5"/>
      <c r="P1355" s="16">
        <v>2</v>
      </c>
      <c r="Q1355" s="16">
        <v>2</v>
      </c>
      <c r="R1355" s="5" t="str">
        <f t="shared" si="176"/>
        <v>362-2023-12-31</v>
      </c>
    </row>
    <row r="1356" spans="1:18" hidden="1" x14ac:dyDescent="0.3">
      <c r="A1356" s="37">
        <v>362</v>
      </c>
      <c r="B1356" s="5" t="s">
        <v>314</v>
      </c>
      <c r="C1356" s="5" t="s">
        <v>315</v>
      </c>
      <c r="D1356" s="5" t="s">
        <v>47</v>
      </c>
      <c r="E1356" s="5" t="s">
        <v>22</v>
      </c>
      <c r="F1356" s="6">
        <v>45291</v>
      </c>
      <c r="G1356" s="55">
        <f t="shared" si="173"/>
        <v>2023</v>
      </c>
      <c r="H1356" s="55" t="str">
        <f t="shared" si="174"/>
        <v>Diciembre</v>
      </c>
      <c r="I1356" s="90" t="str">
        <f t="shared" si="175"/>
        <v>2023-2</v>
      </c>
      <c r="J1356" s="5">
        <v>100</v>
      </c>
      <c r="K1356" s="9">
        <v>99.16</v>
      </c>
      <c r="L1356" s="8">
        <f>IFERROR(K1357/J1357,"")</f>
        <v>1.0161665616365305</v>
      </c>
      <c r="M1356" s="15">
        <f t="shared" si="177"/>
        <v>1.0161665616365305</v>
      </c>
      <c r="N1356" s="5" t="s">
        <v>23</v>
      </c>
      <c r="O1356" s="5" t="s">
        <v>23</v>
      </c>
      <c r="P1356" s="16">
        <v>0</v>
      </c>
      <c r="Q1356" s="16">
        <v>0</v>
      </c>
      <c r="R1356" s="5" t="str">
        <f t="shared" si="176"/>
        <v>362-2024-06-30</v>
      </c>
    </row>
    <row r="1357" spans="1:18" hidden="1" x14ac:dyDescent="0.3">
      <c r="A1357" s="5">
        <v>362</v>
      </c>
      <c r="B1357" s="5" t="s">
        <v>314</v>
      </c>
      <c r="C1357" s="5" t="s">
        <v>315</v>
      </c>
      <c r="D1357" s="5" t="s">
        <v>47</v>
      </c>
      <c r="E1357" s="5" t="s">
        <v>22</v>
      </c>
      <c r="F1357" s="6">
        <v>45473</v>
      </c>
      <c r="G1357" s="55">
        <f t="shared" si="173"/>
        <v>2024</v>
      </c>
      <c r="H1357" s="55" t="str">
        <f t="shared" si="174"/>
        <v>Junio</v>
      </c>
      <c r="I1357" s="90" t="str">
        <f t="shared" si="175"/>
        <v>2024-1</v>
      </c>
      <c r="J1357" s="5">
        <v>98</v>
      </c>
      <c r="K1357" s="5">
        <v>99.584323040379999</v>
      </c>
      <c r="L1357" s="15">
        <v>1.016166561636531</v>
      </c>
      <c r="M1357" s="15">
        <v>1.016166561636531</v>
      </c>
      <c r="N1357" s="5" t="s">
        <v>23</v>
      </c>
      <c r="O1357" s="5" t="s">
        <v>23</v>
      </c>
      <c r="P1357" s="16">
        <v>0</v>
      </c>
      <c r="Q1357" s="5">
        <v>0</v>
      </c>
      <c r="R1357" s="5" t="str">
        <f t="shared" si="176"/>
        <v>362-2024-12-31</v>
      </c>
    </row>
    <row r="1358" spans="1:18" hidden="1" x14ac:dyDescent="0.3">
      <c r="A1358" s="25">
        <v>362</v>
      </c>
      <c r="B1358" s="5" t="s">
        <v>314</v>
      </c>
      <c r="C1358" s="5" t="s">
        <v>315</v>
      </c>
      <c r="D1358" s="5" t="s">
        <v>47</v>
      </c>
      <c r="E1358" s="5" t="s">
        <v>22</v>
      </c>
      <c r="F1358" s="6">
        <v>45657</v>
      </c>
      <c r="G1358" s="55">
        <f t="shared" si="173"/>
        <v>2024</v>
      </c>
      <c r="H1358" s="55" t="str">
        <f t="shared" si="174"/>
        <v>Diciembre</v>
      </c>
      <c r="I1358" s="90" t="str">
        <f t="shared" si="175"/>
        <v>2024-2</v>
      </c>
      <c r="J1358" s="5">
        <v>98</v>
      </c>
      <c r="K1358" s="10">
        <v>99.49</v>
      </c>
      <c r="L1358" s="15">
        <f>IFERROR(IF((K1359/J1359)&gt;1.3,1.3,K1359/J1359),"")</f>
        <v>1</v>
      </c>
      <c r="M1358" s="15">
        <f>IFERROR(IF((K1359/J1359)&gt;K1359/J1359,1.3,K1359/J1359),"")</f>
        <v>1</v>
      </c>
      <c r="N1358" s="5" t="s">
        <v>23</v>
      </c>
      <c r="O1358" s="5" t="s">
        <v>23</v>
      </c>
      <c r="P1358" s="16">
        <v>0</v>
      </c>
      <c r="Q1358" s="16">
        <v>0</v>
      </c>
      <c r="R1358" s="5" t="str">
        <f t="shared" si="176"/>
        <v>363-2023-12-31</v>
      </c>
    </row>
    <row r="1359" spans="1:18" hidden="1" x14ac:dyDescent="0.3">
      <c r="A1359" s="37">
        <v>363</v>
      </c>
      <c r="B1359" s="5" t="s">
        <v>316</v>
      </c>
      <c r="C1359" s="5" t="s">
        <v>315</v>
      </c>
      <c r="D1359" s="5" t="s">
        <v>47</v>
      </c>
      <c r="E1359" s="5" t="s">
        <v>22</v>
      </c>
      <c r="F1359" s="6">
        <v>45291</v>
      </c>
      <c r="G1359" s="55">
        <f t="shared" si="173"/>
        <v>2023</v>
      </c>
      <c r="H1359" s="55" t="str">
        <f t="shared" si="174"/>
        <v>Diciembre</v>
      </c>
      <c r="I1359" s="90" t="str">
        <f t="shared" si="175"/>
        <v>2023-2</v>
      </c>
      <c r="J1359" s="5">
        <v>100</v>
      </c>
      <c r="K1359" s="9">
        <v>100</v>
      </c>
      <c r="L1359" s="8">
        <f>IFERROR(K1360/J1360,"")</f>
        <v>1</v>
      </c>
      <c r="M1359" s="15">
        <f>IFERROR(IF((K1360/J1360)&gt;K1360/J1360,1.3,K1360/J1360),"")</f>
        <v>1</v>
      </c>
      <c r="N1359" s="5" t="s">
        <v>23</v>
      </c>
      <c r="O1359" s="5" t="s">
        <v>23</v>
      </c>
      <c r="P1359" s="16">
        <v>0</v>
      </c>
      <c r="Q1359" s="16">
        <v>0</v>
      </c>
      <c r="R1359" s="5" t="str">
        <f t="shared" si="176"/>
        <v>363-2024-06-30</v>
      </c>
    </row>
    <row r="1360" spans="1:18" hidden="1" x14ac:dyDescent="0.3">
      <c r="A1360" s="5">
        <v>363</v>
      </c>
      <c r="B1360" s="5" t="s">
        <v>316</v>
      </c>
      <c r="C1360" s="5" t="s">
        <v>315</v>
      </c>
      <c r="D1360" s="5" t="s">
        <v>47</v>
      </c>
      <c r="E1360" s="5" t="s">
        <v>22</v>
      </c>
      <c r="F1360" s="6">
        <v>45473</v>
      </c>
      <c r="G1360" s="55">
        <f t="shared" si="173"/>
        <v>2024</v>
      </c>
      <c r="H1360" s="55" t="str">
        <f t="shared" si="174"/>
        <v>Junio</v>
      </c>
      <c r="I1360" s="90" t="str">
        <f t="shared" si="175"/>
        <v>2024-1</v>
      </c>
      <c r="J1360" s="5">
        <v>100</v>
      </c>
      <c r="K1360" s="5">
        <v>100</v>
      </c>
      <c r="L1360" s="15">
        <v>1</v>
      </c>
      <c r="M1360" s="15">
        <v>1</v>
      </c>
      <c r="N1360" s="5" t="s">
        <v>23</v>
      </c>
      <c r="O1360" s="5" t="s">
        <v>23</v>
      </c>
      <c r="P1360" s="16">
        <v>0</v>
      </c>
      <c r="Q1360" s="5">
        <v>0</v>
      </c>
      <c r="R1360" s="5" t="str">
        <f t="shared" si="176"/>
        <v>363-2024-12-31</v>
      </c>
    </row>
    <row r="1361" spans="1:18" hidden="1" x14ac:dyDescent="0.3">
      <c r="A1361" s="25">
        <v>363</v>
      </c>
      <c r="B1361" s="5" t="s">
        <v>316</v>
      </c>
      <c r="C1361" s="5" t="s">
        <v>315</v>
      </c>
      <c r="D1361" s="5" t="s">
        <v>47</v>
      </c>
      <c r="E1361" s="5" t="s">
        <v>22</v>
      </c>
      <c r="F1361" s="6">
        <v>45657</v>
      </c>
      <c r="G1361" s="55">
        <f t="shared" si="173"/>
        <v>2024</v>
      </c>
      <c r="H1361" s="55" t="str">
        <f t="shared" si="174"/>
        <v>Diciembre</v>
      </c>
      <c r="I1361" s="90" t="str">
        <f t="shared" si="175"/>
        <v>2024-2</v>
      </c>
      <c r="J1361" s="5">
        <v>100</v>
      </c>
      <c r="K1361" s="10">
        <v>100</v>
      </c>
      <c r="L1361" s="15" t="str">
        <f>IFERROR(IF((K1362/J1362)&gt;1.3,1.3,K1362/J1362),"")</f>
        <v/>
      </c>
      <c r="M1361" s="15" t="str">
        <f>IFERROR(IF((K1362/J1362)&gt;K1362/J1362,1.3,K1362/J1362),"")</f>
        <v/>
      </c>
      <c r="N1361" s="5" t="s">
        <v>23</v>
      </c>
      <c r="O1361" s="5" t="s">
        <v>23</v>
      </c>
      <c r="P1361" s="16">
        <v>0</v>
      </c>
      <c r="Q1361" s="16">
        <v>0</v>
      </c>
      <c r="R1361" s="5" t="str">
        <f t="shared" si="176"/>
        <v>364-2023-06-30</v>
      </c>
    </row>
    <row r="1362" spans="1:18" hidden="1" x14ac:dyDescent="0.3">
      <c r="A1362" s="41">
        <v>364</v>
      </c>
      <c r="B1362" s="5" t="s">
        <v>317</v>
      </c>
      <c r="C1362" s="5" t="s">
        <v>32</v>
      </c>
      <c r="D1362" s="5" t="s">
        <v>47</v>
      </c>
      <c r="E1362" s="5" t="s">
        <v>54</v>
      </c>
      <c r="F1362" s="6">
        <v>45107</v>
      </c>
      <c r="G1362" s="55">
        <f t="shared" si="173"/>
        <v>2023</v>
      </c>
      <c r="H1362" s="55" t="str">
        <f t="shared" si="174"/>
        <v>Junio</v>
      </c>
      <c r="I1362" s="90" t="str">
        <f t="shared" si="175"/>
        <v>2023-1</v>
      </c>
      <c r="J1362" s="5">
        <v>0</v>
      </c>
      <c r="K1362" s="9">
        <v>30173</v>
      </c>
      <c r="L1362" s="15">
        <v>0</v>
      </c>
      <c r="M1362" s="8">
        <f>IFERROR(J1363/K1363,"")</f>
        <v>0</v>
      </c>
      <c r="N1362" s="5"/>
      <c r="O1362" s="5"/>
      <c r="P1362" s="16">
        <v>0</v>
      </c>
      <c r="Q1362" s="16">
        <v>0</v>
      </c>
      <c r="R1362" s="5" t="str">
        <f t="shared" si="176"/>
        <v>364-2023-12-31</v>
      </c>
    </row>
    <row r="1363" spans="1:18" hidden="1" x14ac:dyDescent="0.3">
      <c r="A1363" s="37">
        <v>364</v>
      </c>
      <c r="B1363" s="5" t="s">
        <v>317</v>
      </c>
      <c r="C1363" s="5" t="s">
        <v>32</v>
      </c>
      <c r="D1363" s="5" t="s">
        <v>47</v>
      </c>
      <c r="E1363" s="5" t="s">
        <v>54</v>
      </c>
      <c r="F1363" s="6">
        <v>45291</v>
      </c>
      <c r="G1363" s="55">
        <f t="shared" si="173"/>
        <v>2023</v>
      </c>
      <c r="H1363" s="55" t="str">
        <f t="shared" si="174"/>
        <v>Diciembre</v>
      </c>
      <c r="I1363" s="90" t="str">
        <f t="shared" si="175"/>
        <v>2023-2</v>
      </c>
      <c r="J1363" s="5">
        <v>0</v>
      </c>
      <c r="K1363" s="9">
        <v>78450</v>
      </c>
      <c r="L1363" s="15">
        <f>IFERROR(IF((J1364/K1364)&gt;1.3,1.3,J1364/K1364),"")</f>
        <v>0.88056010891006586</v>
      </c>
      <c r="M1363" s="8">
        <f>IFERROR(J1364/K1364,"")</f>
        <v>0.88056010891006586</v>
      </c>
      <c r="N1363" s="5"/>
      <c r="O1363" s="5"/>
      <c r="P1363" s="16">
        <v>0</v>
      </c>
      <c r="Q1363" s="16">
        <v>0</v>
      </c>
      <c r="R1363" s="5" t="str">
        <f t="shared" si="176"/>
        <v>364-2024-06-30</v>
      </c>
    </row>
    <row r="1364" spans="1:18" hidden="1" x14ac:dyDescent="0.3">
      <c r="A1364" s="41">
        <v>364</v>
      </c>
      <c r="B1364" s="5" t="s">
        <v>317</v>
      </c>
      <c r="C1364" s="5" t="s">
        <v>32</v>
      </c>
      <c r="D1364" s="5" t="s">
        <v>47</v>
      </c>
      <c r="E1364" s="5" t="s">
        <v>54</v>
      </c>
      <c r="F1364" s="6">
        <v>45473</v>
      </c>
      <c r="G1364" s="55">
        <f t="shared" si="173"/>
        <v>2024</v>
      </c>
      <c r="H1364" s="55" t="str">
        <f t="shared" si="174"/>
        <v>Junio</v>
      </c>
      <c r="I1364" s="90" t="str">
        <f t="shared" si="175"/>
        <v>2024-1</v>
      </c>
      <c r="J1364" s="10">
        <v>31694</v>
      </c>
      <c r="K1364" s="9">
        <v>35993</v>
      </c>
      <c r="L1364" s="15">
        <f>K1365/J1365</f>
        <v>0.98089999999999999</v>
      </c>
      <c r="M1364" s="8">
        <f>IFERROR(J1365/K1365,"")</f>
        <v>1.0194719135487817</v>
      </c>
      <c r="N1364" s="5"/>
      <c r="O1364" s="5"/>
      <c r="P1364" s="16">
        <v>0</v>
      </c>
      <c r="Q1364" s="16">
        <v>0</v>
      </c>
      <c r="R1364" s="5" t="str">
        <f t="shared" si="176"/>
        <v>364-2024-12-31</v>
      </c>
    </row>
    <row r="1365" spans="1:18" hidden="1" x14ac:dyDescent="0.3">
      <c r="A1365" s="25">
        <v>364</v>
      </c>
      <c r="B1365" s="5" t="s">
        <v>317</v>
      </c>
      <c r="C1365" s="5" t="s">
        <v>32</v>
      </c>
      <c r="D1365" s="5" t="s">
        <v>47</v>
      </c>
      <c r="E1365" s="5" t="s">
        <v>22</v>
      </c>
      <c r="F1365" s="6">
        <v>45657</v>
      </c>
      <c r="G1365" s="55">
        <f t="shared" si="173"/>
        <v>2024</v>
      </c>
      <c r="H1365" s="55" t="str">
        <f t="shared" si="174"/>
        <v>Diciembre</v>
      </c>
      <c r="I1365" s="90" t="str">
        <f t="shared" si="175"/>
        <v>2024-2</v>
      </c>
      <c r="J1365" s="5">
        <v>100</v>
      </c>
      <c r="K1365" s="10">
        <v>98.09</v>
      </c>
      <c r="L1365" s="15">
        <f>IFERROR(IF((K1366/J1366)&gt;1.3,1.3,K1366/J1366),"")</f>
        <v>1</v>
      </c>
      <c r="M1365" s="15">
        <f>IFERROR(IF((K1366/J1366)&gt;K1366/J1366,1.3,K1366/J1366),"")</f>
        <v>1</v>
      </c>
      <c r="N1365" s="5"/>
      <c r="O1365" s="5"/>
      <c r="P1365" s="16">
        <v>0</v>
      </c>
      <c r="Q1365" s="16">
        <v>0</v>
      </c>
      <c r="R1365" s="5" t="str">
        <f t="shared" si="176"/>
        <v>365-2023-12-31</v>
      </c>
    </row>
    <row r="1366" spans="1:18" hidden="1" x14ac:dyDescent="0.3">
      <c r="A1366" s="37">
        <v>365</v>
      </c>
      <c r="B1366" s="5" t="s">
        <v>318</v>
      </c>
      <c r="C1366" s="5" t="s">
        <v>315</v>
      </c>
      <c r="D1366" s="5" t="s">
        <v>47</v>
      </c>
      <c r="E1366" s="5" t="s">
        <v>22</v>
      </c>
      <c r="F1366" s="6">
        <v>45291</v>
      </c>
      <c r="G1366" s="55">
        <f t="shared" si="173"/>
        <v>2023</v>
      </c>
      <c r="H1366" s="55" t="str">
        <f t="shared" si="174"/>
        <v>Diciembre</v>
      </c>
      <c r="I1366" s="90" t="str">
        <f t="shared" si="175"/>
        <v>2023-2</v>
      </c>
      <c r="J1366" s="5">
        <v>100</v>
      </c>
      <c r="K1366" s="9">
        <v>100</v>
      </c>
      <c r="L1366" s="8">
        <f>IFERROR(K1367/J1367,"")</f>
        <v>1</v>
      </c>
      <c r="M1366" s="15">
        <f>IFERROR(IF((K1367/J1367)&gt;K1367/J1367,1.3,K1367/J1367),"")</f>
        <v>1</v>
      </c>
      <c r="N1366" s="5" t="s">
        <v>23</v>
      </c>
      <c r="O1366" s="5" t="s">
        <v>23</v>
      </c>
      <c r="P1366" s="16">
        <v>0</v>
      </c>
      <c r="Q1366" s="16">
        <v>0</v>
      </c>
      <c r="R1366" s="5" t="str">
        <f t="shared" si="176"/>
        <v>366-2023-12-31</v>
      </c>
    </row>
    <row r="1367" spans="1:18" hidden="1" x14ac:dyDescent="0.3">
      <c r="A1367" s="37">
        <v>366</v>
      </c>
      <c r="B1367" s="5" t="s">
        <v>319</v>
      </c>
      <c r="C1367" s="5" t="s">
        <v>315</v>
      </c>
      <c r="D1367" s="5" t="s">
        <v>65</v>
      </c>
      <c r="E1367" s="5" t="s">
        <v>22</v>
      </c>
      <c r="F1367" s="6">
        <v>45291</v>
      </c>
      <c r="G1367" s="55">
        <f t="shared" si="173"/>
        <v>2023</v>
      </c>
      <c r="H1367" s="55" t="str">
        <f t="shared" si="174"/>
        <v>Diciembre</v>
      </c>
      <c r="I1367" s="90" t="str">
        <f t="shared" si="175"/>
        <v>2023-2</v>
      </c>
      <c r="J1367" s="5">
        <v>100</v>
      </c>
      <c r="K1367" s="9">
        <v>100</v>
      </c>
      <c r="L1367" s="8">
        <f>IFERROR(K1368/J1368,"")</f>
        <v>1</v>
      </c>
      <c r="M1367" s="15">
        <f>IFERROR(IF((K1368/J1368)&gt;K1368/J1368,1.3,K1368/J1368),"")</f>
        <v>1</v>
      </c>
      <c r="N1367" s="5" t="s">
        <v>23</v>
      </c>
      <c r="O1367" s="5" t="s">
        <v>23</v>
      </c>
      <c r="P1367" s="16">
        <v>0</v>
      </c>
      <c r="Q1367" s="16">
        <v>0</v>
      </c>
      <c r="R1367" s="5" t="str">
        <f t="shared" si="176"/>
        <v>366-2024-12-31</v>
      </c>
    </row>
    <row r="1368" spans="1:18" hidden="1" x14ac:dyDescent="0.3">
      <c r="A1368" s="25">
        <v>366</v>
      </c>
      <c r="B1368" s="5" t="s">
        <v>319</v>
      </c>
      <c r="C1368" s="5" t="s">
        <v>315</v>
      </c>
      <c r="D1368" s="5" t="s">
        <v>65</v>
      </c>
      <c r="E1368" s="5" t="s">
        <v>22</v>
      </c>
      <c r="F1368" s="6">
        <v>45657</v>
      </c>
      <c r="G1368" s="55">
        <f t="shared" si="173"/>
        <v>2024</v>
      </c>
      <c r="H1368" s="55" t="str">
        <f t="shared" si="174"/>
        <v>Diciembre</v>
      </c>
      <c r="I1368" s="90" t="str">
        <f t="shared" si="175"/>
        <v>2024-2</v>
      </c>
      <c r="J1368" s="5">
        <v>100</v>
      </c>
      <c r="K1368" s="10">
        <v>100</v>
      </c>
      <c r="L1368" s="15">
        <f>IFERROR(IF((K1369/J1369)&gt;1.3,1.3,K1369/J1369),"")</f>
        <v>1.1754385964912282</v>
      </c>
      <c r="M1368" s="15">
        <f>IFERROR(IF((K1369/J1369)&gt;K1369/J1369,1.3,K1369/J1369),"")</f>
        <v>1.1754385964912282</v>
      </c>
      <c r="N1368" s="5" t="s">
        <v>23</v>
      </c>
      <c r="O1368" s="5" t="s">
        <v>23</v>
      </c>
      <c r="P1368" s="16">
        <v>0</v>
      </c>
      <c r="Q1368" s="16">
        <v>0</v>
      </c>
      <c r="R1368" s="5" t="str">
        <f t="shared" si="176"/>
        <v>367-2022-12-31</v>
      </c>
    </row>
    <row r="1369" spans="1:18" hidden="1" x14ac:dyDescent="0.3">
      <c r="A1369" s="5">
        <v>367</v>
      </c>
      <c r="B1369" s="5" t="s">
        <v>320</v>
      </c>
      <c r="C1369" s="5" t="s">
        <v>32</v>
      </c>
      <c r="D1369" s="5" t="s">
        <v>65</v>
      </c>
      <c r="E1369" s="5" t="s">
        <v>22</v>
      </c>
      <c r="F1369" s="6">
        <v>44926</v>
      </c>
      <c r="G1369" s="55">
        <f t="shared" si="173"/>
        <v>2022</v>
      </c>
      <c r="H1369" s="55" t="str">
        <f t="shared" si="174"/>
        <v>Diciembre</v>
      </c>
      <c r="I1369" s="90" t="str">
        <f t="shared" si="175"/>
        <v>2022-2</v>
      </c>
      <c r="J1369" s="5">
        <v>5.7</v>
      </c>
      <c r="K1369" s="5">
        <v>6.7</v>
      </c>
      <c r="L1369" s="15">
        <v>1.1754385964912279</v>
      </c>
      <c r="M1369" s="15">
        <v>1.1754385964912279</v>
      </c>
      <c r="N1369" s="5" t="s">
        <v>23</v>
      </c>
      <c r="O1369" s="5" t="s">
        <v>23</v>
      </c>
      <c r="P1369" s="5">
        <v>2</v>
      </c>
      <c r="Q1369" s="5">
        <v>2</v>
      </c>
      <c r="R1369" s="5" t="str">
        <f t="shared" si="176"/>
        <v>367-2023-12-31</v>
      </c>
    </row>
    <row r="1370" spans="1:18" hidden="1" x14ac:dyDescent="0.3">
      <c r="A1370" s="37">
        <v>367</v>
      </c>
      <c r="B1370" s="5" t="s">
        <v>321</v>
      </c>
      <c r="C1370" s="5" t="s">
        <v>32</v>
      </c>
      <c r="D1370" s="5" t="s">
        <v>65</v>
      </c>
      <c r="E1370" s="5" t="s">
        <v>22</v>
      </c>
      <c r="F1370" s="6">
        <v>45291</v>
      </c>
      <c r="G1370" s="55">
        <f t="shared" si="173"/>
        <v>2023</v>
      </c>
      <c r="H1370" s="55" t="str">
        <f t="shared" si="174"/>
        <v>Diciembre</v>
      </c>
      <c r="I1370" s="90" t="str">
        <f t="shared" si="175"/>
        <v>2023-2</v>
      </c>
      <c r="J1370" s="5">
        <v>5</v>
      </c>
      <c r="K1370" s="9">
        <v>6.25</v>
      </c>
      <c r="L1370" s="8">
        <f>IFERROR(K1371/J1371,"")</f>
        <v>0.99199999999999999</v>
      </c>
      <c r="M1370" s="15">
        <f t="shared" ref="M1370:M1389" si="178">IFERROR(IF((K1371/J1371)&gt;K1371/J1371,1.3,K1371/J1371),"")</f>
        <v>0.99199999999999999</v>
      </c>
      <c r="N1370" s="5" t="s">
        <v>23</v>
      </c>
      <c r="O1370" s="5" t="s">
        <v>23</v>
      </c>
      <c r="P1370" s="16">
        <v>2</v>
      </c>
      <c r="Q1370" s="16">
        <v>2</v>
      </c>
      <c r="R1370" s="5" t="str">
        <f t="shared" si="176"/>
        <v>367-2024-12-31</v>
      </c>
    </row>
    <row r="1371" spans="1:18" hidden="1" x14ac:dyDescent="0.3">
      <c r="A1371" s="25">
        <v>367</v>
      </c>
      <c r="B1371" s="5" t="s">
        <v>320</v>
      </c>
      <c r="C1371" s="5" t="s">
        <v>32</v>
      </c>
      <c r="D1371" s="5" t="s">
        <v>65</v>
      </c>
      <c r="E1371" s="5" t="s">
        <v>22</v>
      </c>
      <c r="F1371" s="6">
        <v>45657</v>
      </c>
      <c r="G1371" s="55">
        <f t="shared" si="173"/>
        <v>2024</v>
      </c>
      <c r="H1371" s="55" t="str">
        <f t="shared" si="174"/>
        <v>Diciembre</v>
      </c>
      <c r="I1371" s="90" t="str">
        <f t="shared" si="175"/>
        <v>2024-2</v>
      </c>
      <c r="J1371" s="5">
        <v>5</v>
      </c>
      <c r="K1371" s="10">
        <v>4.96</v>
      </c>
      <c r="L1371" s="15">
        <f>IFERROR(IF((K1372/J1372)&gt;1.3,1.3,K1372/J1372),"")</f>
        <v>1.0555555555555556</v>
      </c>
      <c r="M1371" s="15">
        <f t="shared" si="178"/>
        <v>1.0555555555555556</v>
      </c>
      <c r="N1371" s="5" t="s">
        <v>23</v>
      </c>
      <c r="O1371" s="5" t="s">
        <v>23</v>
      </c>
      <c r="P1371" s="16">
        <v>2</v>
      </c>
      <c r="Q1371" s="16">
        <v>2</v>
      </c>
      <c r="R1371" s="5" t="str">
        <f t="shared" si="176"/>
        <v>368-2023-09-30</v>
      </c>
    </row>
    <row r="1372" spans="1:18" hidden="1" x14ac:dyDescent="0.3">
      <c r="A1372" s="41">
        <v>368</v>
      </c>
      <c r="B1372" s="5" t="s">
        <v>322</v>
      </c>
      <c r="C1372" s="5" t="s">
        <v>323</v>
      </c>
      <c r="D1372" s="5" t="s">
        <v>52</v>
      </c>
      <c r="E1372" s="5" t="s">
        <v>22</v>
      </c>
      <c r="F1372" s="6">
        <v>45199</v>
      </c>
      <c r="G1372" s="55">
        <f t="shared" si="173"/>
        <v>2023</v>
      </c>
      <c r="H1372" s="55" t="str">
        <f t="shared" si="174"/>
        <v>Septiembre</v>
      </c>
      <c r="I1372" s="90" t="str">
        <f t="shared" si="175"/>
        <v>2023-2</v>
      </c>
      <c r="J1372" s="5">
        <v>90</v>
      </c>
      <c r="K1372" s="9">
        <v>95</v>
      </c>
      <c r="L1372" s="8">
        <f>IFERROR(K1373/J1373,"")</f>
        <v>1.0444444444444445</v>
      </c>
      <c r="M1372" s="15">
        <f t="shared" si="178"/>
        <v>1.0444444444444445</v>
      </c>
      <c r="N1372" s="5" t="s">
        <v>23</v>
      </c>
      <c r="O1372" s="5" t="s">
        <v>23</v>
      </c>
      <c r="P1372" s="16">
        <v>0</v>
      </c>
      <c r="Q1372" s="16">
        <v>0</v>
      </c>
      <c r="R1372" s="5" t="str">
        <f t="shared" si="176"/>
        <v>368-2023-12-31</v>
      </c>
    </row>
    <row r="1373" spans="1:18" hidden="1" x14ac:dyDescent="0.3">
      <c r="A1373" s="37">
        <v>368</v>
      </c>
      <c r="B1373" s="5" t="s">
        <v>322</v>
      </c>
      <c r="C1373" s="5" t="s">
        <v>323</v>
      </c>
      <c r="D1373" s="5" t="s">
        <v>52</v>
      </c>
      <c r="E1373" s="5" t="s">
        <v>22</v>
      </c>
      <c r="F1373" s="6">
        <v>45291</v>
      </c>
      <c r="G1373" s="55">
        <f t="shared" si="173"/>
        <v>2023</v>
      </c>
      <c r="H1373" s="55" t="str">
        <f t="shared" si="174"/>
        <v>Diciembre</v>
      </c>
      <c r="I1373" s="90" t="str">
        <f t="shared" si="175"/>
        <v>2023-2</v>
      </c>
      <c r="J1373" s="5">
        <v>90</v>
      </c>
      <c r="K1373" s="9">
        <v>94</v>
      </c>
      <c r="L1373" s="8">
        <f>IFERROR(K1374/J1374,"")</f>
        <v>1.0444444444444445</v>
      </c>
      <c r="M1373" s="15">
        <f t="shared" si="178"/>
        <v>1.0444444444444445</v>
      </c>
      <c r="N1373" s="5" t="s">
        <v>23</v>
      </c>
      <c r="O1373" s="5" t="s">
        <v>23</v>
      </c>
      <c r="P1373" s="16">
        <v>0</v>
      </c>
      <c r="Q1373" s="16">
        <v>0</v>
      </c>
      <c r="R1373" s="5" t="str">
        <f t="shared" si="176"/>
        <v>368-2024-03-31</v>
      </c>
    </row>
    <row r="1374" spans="1:18" hidden="1" x14ac:dyDescent="0.3">
      <c r="A1374" s="25">
        <v>368</v>
      </c>
      <c r="B1374" s="5" t="s">
        <v>322</v>
      </c>
      <c r="C1374" s="5" t="s">
        <v>323</v>
      </c>
      <c r="D1374" s="5" t="s">
        <v>52</v>
      </c>
      <c r="E1374" s="5" t="s">
        <v>22</v>
      </c>
      <c r="F1374" s="6">
        <v>45382</v>
      </c>
      <c r="G1374" s="55">
        <f t="shared" si="173"/>
        <v>2024</v>
      </c>
      <c r="H1374" s="55" t="str">
        <f t="shared" si="174"/>
        <v>Marzo</v>
      </c>
      <c r="I1374" s="90" t="str">
        <f t="shared" si="175"/>
        <v>2024-1</v>
      </c>
      <c r="J1374" s="5">
        <v>90</v>
      </c>
      <c r="K1374" s="10">
        <v>94</v>
      </c>
      <c r="L1374" s="15">
        <f>IFERROR(IF((K1375/J1375)&gt;1.3,1.3,K1375/J1375),"")</f>
        <v>1.0555555555555556</v>
      </c>
      <c r="M1374" s="15">
        <f t="shared" si="178"/>
        <v>1.0555555555555556</v>
      </c>
      <c r="N1374" s="5" t="s">
        <v>23</v>
      </c>
      <c r="O1374" s="5" t="s">
        <v>23</v>
      </c>
      <c r="P1374" s="16">
        <v>0</v>
      </c>
      <c r="Q1374" s="16">
        <v>0</v>
      </c>
      <c r="R1374" s="5" t="str">
        <f t="shared" si="176"/>
        <v>368-2024-06-30</v>
      </c>
    </row>
    <row r="1375" spans="1:18" hidden="1" x14ac:dyDescent="0.3">
      <c r="A1375" s="5">
        <v>368</v>
      </c>
      <c r="B1375" s="5" t="s">
        <v>322</v>
      </c>
      <c r="C1375" s="5" t="s">
        <v>323</v>
      </c>
      <c r="D1375" s="5" t="s">
        <v>52</v>
      </c>
      <c r="E1375" s="5" t="s">
        <v>22</v>
      </c>
      <c r="F1375" s="6">
        <v>45473</v>
      </c>
      <c r="G1375" s="55">
        <f t="shared" si="173"/>
        <v>2024</v>
      </c>
      <c r="H1375" s="55" t="str">
        <f t="shared" si="174"/>
        <v>Junio</v>
      </c>
      <c r="I1375" s="90" t="str">
        <f t="shared" si="175"/>
        <v>2024-1</v>
      </c>
      <c r="J1375" s="5">
        <v>90</v>
      </c>
      <c r="K1375" s="5">
        <v>95</v>
      </c>
      <c r="L1375" s="15">
        <f>IFERROR(IF((K1376/J1376)&gt;1.3,1.3,K1376/J1376),"")</f>
        <v>1.0444444444444445</v>
      </c>
      <c r="M1375" s="15">
        <f t="shared" si="178"/>
        <v>1.0444444444444445</v>
      </c>
      <c r="N1375" s="5" t="s">
        <v>23</v>
      </c>
      <c r="O1375" s="5" t="s">
        <v>23</v>
      </c>
      <c r="P1375" s="5">
        <v>0</v>
      </c>
      <c r="Q1375" s="5">
        <v>0</v>
      </c>
      <c r="R1375" s="5" t="str">
        <f t="shared" si="176"/>
        <v>368-2024-09-30</v>
      </c>
    </row>
    <row r="1376" spans="1:18" hidden="1" x14ac:dyDescent="0.3">
      <c r="A1376" s="25">
        <v>368</v>
      </c>
      <c r="B1376" s="5" t="s">
        <v>322</v>
      </c>
      <c r="C1376" s="5" t="s">
        <v>323</v>
      </c>
      <c r="D1376" s="5" t="s">
        <v>52</v>
      </c>
      <c r="E1376" s="5" t="s">
        <v>22</v>
      </c>
      <c r="F1376" s="6">
        <v>45565</v>
      </c>
      <c r="G1376" s="55">
        <f t="shared" si="173"/>
        <v>2024</v>
      </c>
      <c r="H1376" s="55" t="str">
        <f t="shared" si="174"/>
        <v>Septiembre</v>
      </c>
      <c r="I1376" s="90" t="str">
        <f t="shared" si="175"/>
        <v>2024-2</v>
      </c>
      <c r="J1376" s="5">
        <v>90</v>
      </c>
      <c r="K1376" s="10">
        <v>94</v>
      </c>
      <c r="L1376" s="15">
        <f>IFERROR(IF((K1377/J1377)&gt;1.3,1.3,K1377/J1377),"")</f>
        <v>1.0444444444444445</v>
      </c>
      <c r="M1376" s="15">
        <f t="shared" si="178"/>
        <v>1.0444444444444445</v>
      </c>
      <c r="N1376" s="5" t="s">
        <v>23</v>
      </c>
      <c r="O1376" s="5" t="s">
        <v>23</v>
      </c>
      <c r="P1376" s="16">
        <v>0</v>
      </c>
      <c r="Q1376" s="16">
        <v>0</v>
      </c>
      <c r="R1376" s="5" t="str">
        <f t="shared" si="176"/>
        <v>368-2024-12-31</v>
      </c>
    </row>
    <row r="1377" spans="1:18" hidden="1" x14ac:dyDescent="0.3">
      <c r="A1377" s="25">
        <v>368</v>
      </c>
      <c r="B1377" s="5" t="s">
        <v>322</v>
      </c>
      <c r="C1377" s="5" t="s">
        <v>323</v>
      </c>
      <c r="D1377" s="5" t="s">
        <v>52</v>
      </c>
      <c r="E1377" s="5" t="s">
        <v>22</v>
      </c>
      <c r="F1377" s="6">
        <v>45657</v>
      </c>
      <c r="G1377" s="55">
        <f t="shared" si="173"/>
        <v>2024</v>
      </c>
      <c r="H1377" s="55" t="str">
        <f t="shared" si="174"/>
        <v>Diciembre</v>
      </c>
      <c r="I1377" s="90" t="str">
        <f t="shared" si="175"/>
        <v>2024-2</v>
      </c>
      <c r="J1377" s="5">
        <v>90</v>
      </c>
      <c r="K1377" s="10">
        <v>94</v>
      </c>
      <c r="L1377" s="15" t="str">
        <f>IFERROR(IF((K1378/J1378)&gt;1.3,1.3,K1378/J1378),"")</f>
        <v/>
      </c>
      <c r="M1377" s="15" t="str">
        <f t="shared" si="178"/>
        <v/>
      </c>
      <c r="N1377" s="5" t="s">
        <v>23</v>
      </c>
      <c r="O1377" s="5" t="s">
        <v>23</v>
      </c>
      <c r="P1377" s="16">
        <v>0</v>
      </c>
      <c r="Q1377" s="16">
        <v>0</v>
      </c>
      <c r="R1377" s="5" t="str">
        <f t="shared" si="176"/>
        <v>369-2023-06-30</v>
      </c>
    </row>
    <row r="1378" spans="1:18" hidden="1" x14ac:dyDescent="0.3">
      <c r="A1378" s="41">
        <v>369</v>
      </c>
      <c r="B1378" s="5" t="s">
        <v>324</v>
      </c>
      <c r="C1378" s="5" t="s">
        <v>32</v>
      </c>
      <c r="D1378" s="5" t="s">
        <v>47</v>
      </c>
      <c r="E1378" s="5" t="s">
        <v>22</v>
      </c>
      <c r="F1378" s="6">
        <v>45107</v>
      </c>
      <c r="G1378" s="55">
        <f t="shared" si="173"/>
        <v>2023</v>
      </c>
      <c r="H1378" s="55" t="str">
        <f t="shared" si="174"/>
        <v>Junio</v>
      </c>
      <c r="I1378" s="90" t="str">
        <f t="shared" si="175"/>
        <v>2023-1</v>
      </c>
      <c r="J1378" s="5">
        <v>0</v>
      </c>
      <c r="K1378" s="9">
        <v>78</v>
      </c>
      <c r="L1378" s="15"/>
      <c r="M1378" s="15" t="str">
        <f t="shared" si="178"/>
        <v/>
      </c>
      <c r="N1378" s="5" t="s">
        <v>133</v>
      </c>
      <c r="O1378" s="5" t="s">
        <v>23</v>
      </c>
      <c r="P1378" s="16">
        <v>0</v>
      </c>
      <c r="Q1378" s="16">
        <v>0</v>
      </c>
      <c r="R1378" s="5" t="str">
        <f t="shared" si="176"/>
        <v>369-2023-12-31</v>
      </c>
    </row>
    <row r="1379" spans="1:18" hidden="1" x14ac:dyDescent="0.3">
      <c r="A1379" s="37">
        <v>369</v>
      </c>
      <c r="B1379" s="5" t="s">
        <v>324</v>
      </c>
      <c r="C1379" s="5" t="s">
        <v>32</v>
      </c>
      <c r="D1379" s="5" t="s">
        <v>47</v>
      </c>
      <c r="E1379" s="5" t="s">
        <v>22</v>
      </c>
      <c r="F1379" s="6">
        <v>45291</v>
      </c>
      <c r="G1379" s="55">
        <f t="shared" si="173"/>
        <v>2023</v>
      </c>
      <c r="H1379" s="55" t="str">
        <f t="shared" si="174"/>
        <v>Diciembre</v>
      </c>
      <c r="I1379" s="90" t="str">
        <f t="shared" si="175"/>
        <v>2023-2</v>
      </c>
      <c r="J1379" s="5">
        <v>0</v>
      </c>
      <c r="K1379" s="9">
        <v>96</v>
      </c>
      <c r="L1379" s="15">
        <f>IFERROR(IF((K1380/J1380)&gt;1.3,1.3,K1380/J1380),"")</f>
        <v>0.76249999999999996</v>
      </c>
      <c r="M1379" s="15">
        <f t="shared" si="178"/>
        <v>0.76249999999999996</v>
      </c>
      <c r="N1379" s="5" t="s">
        <v>133</v>
      </c>
      <c r="O1379" s="5" t="s">
        <v>23</v>
      </c>
      <c r="P1379" s="16">
        <v>0</v>
      </c>
      <c r="Q1379" s="16">
        <v>0</v>
      </c>
      <c r="R1379" s="5" t="str">
        <f t="shared" si="176"/>
        <v>369-2024-06-30</v>
      </c>
    </row>
    <row r="1380" spans="1:18" hidden="1" x14ac:dyDescent="0.3">
      <c r="A1380" s="41">
        <v>369</v>
      </c>
      <c r="B1380" s="5" t="s">
        <v>324</v>
      </c>
      <c r="C1380" s="5" t="s">
        <v>32</v>
      </c>
      <c r="D1380" s="5" t="s">
        <v>47</v>
      </c>
      <c r="E1380" s="5" t="s">
        <v>22</v>
      </c>
      <c r="F1380" s="6">
        <v>45473</v>
      </c>
      <c r="G1380" s="55">
        <f t="shared" si="173"/>
        <v>2024</v>
      </c>
      <c r="H1380" s="55" t="str">
        <f t="shared" si="174"/>
        <v>Junio</v>
      </c>
      <c r="I1380" s="90" t="str">
        <f t="shared" si="175"/>
        <v>2024-1</v>
      </c>
      <c r="J1380" s="5">
        <v>80</v>
      </c>
      <c r="K1380" s="9">
        <v>61</v>
      </c>
      <c r="L1380" s="15">
        <f>IFERROR(IF((K1381/J1381)&gt;1.3,1.3,K1381/J1381),"")</f>
        <v>0.71299999999999997</v>
      </c>
      <c r="M1380" s="15">
        <f t="shared" si="178"/>
        <v>0.71299999999999997</v>
      </c>
      <c r="N1380" s="5" t="s">
        <v>133</v>
      </c>
      <c r="O1380" s="5" t="s">
        <v>23</v>
      </c>
      <c r="P1380" s="16">
        <v>0</v>
      </c>
      <c r="Q1380" s="16">
        <v>0</v>
      </c>
      <c r="R1380" s="5" t="str">
        <f t="shared" si="176"/>
        <v>369-2024-12-31</v>
      </c>
    </row>
    <row r="1381" spans="1:18" hidden="1" x14ac:dyDescent="0.3">
      <c r="A1381" s="25">
        <v>369</v>
      </c>
      <c r="B1381" s="5" t="s">
        <v>324</v>
      </c>
      <c r="C1381" s="5" t="s">
        <v>32</v>
      </c>
      <c r="D1381" s="5" t="s">
        <v>47</v>
      </c>
      <c r="E1381" s="5" t="s">
        <v>22</v>
      </c>
      <c r="F1381" s="6">
        <v>45657</v>
      </c>
      <c r="G1381" s="55">
        <f t="shared" si="173"/>
        <v>2024</v>
      </c>
      <c r="H1381" s="55" t="str">
        <f t="shared" si="174"/>
        <v>Diciembre</v>
      </c>
      <c r="I1381" s="90" t="str">
        <f t="shared" si="175"/>
        <v>2024-2</v>
      </c>
      <c r="J1381" s="5">
        <v>100</v>
      </c>
      <c r="K1381" s="10">
        <v>71.3</v>
      </c>
      <c r="L1381" s="15" t="str">
        <f>IFERROR(IF((K1382/J1382)&gt;1.3,1.3,K1382/J1382),"")</f>
        <v/>
      </c>
      <c r="M1381" s="15" t="str">
        <f t="shared" si="178"/>
        <v/>
      </c>
      <c r="N1381" s="5"/>
      <c r="O1381" s="5"/>
      <c r="P1381" s="16">
        <v>0</v>
      </c>
      <c r="Q1381" s="16">
        <v>0</v>
      </c>
      <c r="R1381" s="5" t="str">
        <f t="shared" si="176"/>
        <v>370-2023-06-30</v>
      </c>
    </row>
    <row r="1382" spans="1:18" hidden="1" x14ac:dyDescent="0.3">
      <c r="A1382" s="25">
        <v>370</v>
      </c>
      <c r="B1382" s="5" t="s">
        <v>325</v>
      </c>
      <c r="C1382" s="5" t="s">
        <v>32</v>
      </c>
      <c r="D1382" s="5" t="s">
        <v>47</v>
      </c>
      <c r="E1382" s="5" t="s">
        <v>22</v>
      </c>
      <c r="F1382" s="17">
        <v>45107</v>
      </c>
      <c r="G1382" s="55">
        <f t="shared" si="173"/>
        <v>2023</v>
      </c>
      <c r="H1382" s="55" t="str">
        <f t="shared" si="174"/>
        <v>Junio</v>
      </c>
      <c r="I1382" s="90" t="str">
        <f t="shared" si="175"/>
        <v>2023-1</v>
      </c>
      <c r="J1382" s="5">
        <v>0</v>
      </c>
      <c r="K1382" s="9">
        <v>0</v>
      </c>
      <c r="L1382" s="8">
        <f>IFERROR(K1383/J1383,"")</f>
        <v>1.5750274243636364</v>
      </c>
      <c r="M1382" s="15">
        <f t="shared" si="178"/>
        <v>1.5750274243636364</v>
      </c>
      <c r="N1382" s="5"/>
      <c r="O1382" s="5"/>
      <c r="P1382" s="16">
        <v>0</v>
      </c>
      <c r="Q1382" s="16">
        <v>0</v>
      </c>
      <c r="R1382" s="5" t="str">
        <f t="shared" si="176"/>
        <v>371-2023-06-30</v>
      </c>
    </row>
    <row r="1383" spans="1:18" hidden="1" x14ac:dyDescent="0.3">
      <c r="A1383" s="25">
        <v>371</v>
      </c>
      <c r="B1383" s="5" t="s">
        <v>326</v>
      </c>
      <c r="C1383" s="5" t="s">
        <v>32</v>
      </c>
      <c r="D1383" s="5" t="s">
        <v>47</v>
      </c>
      <c r="E1383" s="5" t="s">
        <v>22</v>
      </c>
      <c r="F1383" s="17">
        <v>45107</v>
      </c>
      <c r="G1383" s="55">
        <f t="shared" si="173"/>
        <v>2023</v>
      </c>
      <c r="H1383" s="55" t="str">
        <f t="shared" si="174"/>
        <v>Junio</v>
      </c>
      <c r="I1383" s="90" t="str">
        <f t="shared" si="175"/>
        <v>2023-1</v>
      </c>
      <c r="J1383" s="11">
        <v>2750000000</v>
      </c>
      <c r="K1383" s="9">
        <v>4331325417</v>
      </c>
      <c r="L1383" s="8">
        <f>IF(IFERROR(K1384/J1384,"")&gt;130%,130%,K1384/J1384)</f>
        <v>1.3</v>
      </c>
      <c r="M1383" s="15">
        <f t="shared" si="178"/>
        <v>1.8863733545454546</v>
      </c>
      <c r="N1383" s="5" t="s">
        <v>95</v>
      </c>
      <c r="O1383" s="5" t="s">
        <v>95</v>
      </c>
      <c r="P1383" s="16">
        <v>0</v>
      </c>
      <c r="Q1383" s="16">
        <v>0</v>
      </c>
      <c r="R1383" s="5" t="str">
        <f t="shared" si="176"/>
        <v>371-2023-12-31</v>
      </c>
    </row>
    <row r="1384" spans="1:18" hidden="1" x14ac:dyDescent="0.3">
      <c r="A1384" s="37">
        <v>371</v>
      </c>
      <c r="B1384" s="5" t="s">
        <v>326</v>
      </c>
      <c r="C1384" s="5" t="s">
        <v>32</v>
      </c>
      <c r="D1384" s="5" t="s">
        <v>47</v>
      </c>
      <c r="E1384" s="5" t="s">
        <v>22</v>
      </c>
      <c r="F1384" s="6">
        <v>45291</v>
      </c>
      <c r="G1384" s="55">
        <f t="shared" si="173"/>
        <v>2023</v>
      </c>
      <c r="H1384" s="55" t="str">
        <f t="shared" si="174"/>
        <v>Diciembre</v>
      </c>
      <c r="I1384" s="90" t="str">
        <f t="shared" si="175"/>
        <v>2023-2</v>
      </c>
      <c r="J1384" s="11">
        <v>2750000000</v>
      </c>
      <c r="K1384" s="9">
        <v>5187526725</v>
      </c>
      <c r="L1384" s="8">
        <f>IF(IFERROR(K1385/J1385,"")&gt;130%,130%,K1385/J1385)</f>
        <v>1.3</v>
      </c>
      <c r="M1384" s="15">
        <f t="shared" si="178"/>
        <v>1.4972135416358798</v>
      </c>
      <c r="N1384" s="5" t="s">
        <v>95</v>
      </c>
      <c r="O1384" s="5" t="s">
        <v>95</v>
      </c>
      <c r="P1384" s="16">
        <v>0</v>
      </c>
      <c r="Q1384" s="16">
        <v>0</v>
      </c>
      <c r="R1384" s="5" t="str">
        <f t="shared" si="176"/>
        <v>371-2024-06-30</v>
      </c>
    </row>
    <row r="1385" spans="1:18" hidden="1" x14ac:dyDescent="0.3">
      <c r="A1385" s="5">
        <v>371</v>
      </c>
      <c r="B1385" s="5" t="s">
        <v>326</v>
      </c>
      <c r="C1385" s="5" t="s">
        <v>32</v>
      </c>
      <c r="D1385" s="5" t="s">
        <v>47</v>
      </c>
      <c r="E1385" s="5" t="s">
        <v>22</v>
      </c>
      <c r="F1385" s="6">
        <v>45473</v>
      </c>
      <c r="G1385" s="55">
        <f t="shared" si="173"/>
        <v>2024</v>
      </c>
      <c r="H1385" s="55" t="str">
        <f t="shared" si="174"/>
        <v>Junio</v>
      </c>
      <c r="I1385" s="90" t="str">
        <f t="shared" si="175"/>
        <v>2024-1</v>
      </c>
      <c r="J1385" s="11">
        <v>620023081</v>
      </c>
      <c r="K1385" s="11">
        <v>928306953</v>
      </c>
      <c r="L1385" s="8">
        <f>IF(IFERROR(K1386/J1386,"")&gt;130%,130%,K1386/J1386)</f>
        <v>1.3</v>
      </c>
      <c r="M1385" s="15">
        <f t="shared" si="178"/>
        <v>2.099026863140693</v>
      </c>
      <c r="N1385" s="5" t="s">
        <v>95</v>
      </c>
      <c r="O1385" s="5" t="s">
        <v>95</v>
      </c>
      <c r="P1385" s="5">
        <v>0</v>
      </c>
      <c r="Q1385" s="5">
        <v>0</v>
      </c>
      <c r="R1385" s="5" t="str">
        <f t="shared" si="176"/>
        <v>371-2024-12-31</v>
      </c>
    </row>
    <row r="1386" spans="1:18" hidden="1" x14ac:dyDescent="0.3">
      <c r="A1386" s="25">
        <v>371</v>
      </c>
      <c r="B1386" s="5" t="s">
        <v>326</v>
      </c>
      <c r="C1386" s="5" t="s">
        <v>32</v>
      </c>
      <c r="D1386" s="5" t="s">
        <v>47</v>
      </c>
      <c r="E1386" s="5" t="s">
        <v>22</v>
      </c>
      <c r="F1386" s="6">
        <v>45657</v>
      </c>
      <c r="G1386" s="55">
        <f t="shared" si="173"/>
        <v>2024</v>
      </c>
      <c r="H1386" s="55" t="str">
        <f t="shared" si="174"/>
        <v>Diciembre</v>
      </c>
      <c r="I1386" s="90" t="str">
        <f t="shared" si="175"/>
        <v>2024-2</v>
      </c>
      <c r="J1386" s="5">
        <v>974321985.06500006</v>
      </c>
      <c r="K1386" s="10">
        <v>2045128020</v>
      </c>
      <c r="L1386" s="8">
        <f>IF(IFERROR(K1387/J1387,"")&gt;130%,130%,K1387/J1387)</f>
        <v>1.103448275862069</v>
      </c>
      <c r="M1386" s="15">
        <f t="shared" si="178"/>
        <v>1.103448275862069</v>
      </c>
      <c r="N1386" s="5" t="s">
        <v>95</v>
      </c>
      <c r="O1386" s="5" t="s">
        <v>95</v>
      </c>
      <c r="P1386" s="16">
        <v>0</v>
      </c>
      <c r="Q1386" s="16">
        <v>0</v>
      </c>
      <c r="R1386" s="5" t="str">
        <f t="shared" si="176"/>
        <v>372-2023-09-30</v>
      </c>
    </row>
    <row r="1387" spans="1:18" hidden="1" x14ac:dyDescent="0.3">
      <c r="A1387" s="41">
        <v>372</v>
      </c>
      <c r="B1387" s="5" t="s">
        <v>327</v>
      </c>
      <c r="C1387" s="5" t="s">
        <v>323</v>
      </c>
      <c r="D1387" s="5" t="s">
        <v>52</v>
      </c>
      <c r="E1387" s="5" t="s">
        <v>22</v>
      </c>
      <c r="F1387" s="6">
        <v>45199</v>
      </c>
      <c r="G1387" s="55">
        <f t="shared" si="173"/>
        <v>2023</v>
      </c>
      <c r="H1387" s="55" t="str">
        <f t="shared" si="174"/>
        <v>Septiembre</v>
      </c>
      <c r="I1387" s="90" t="str">
        <f t="shared" si="175"/>
        <v>2023-2</v>
      </c>
      <c r="J1387" s="5">
        <v>87</v>
      </c>
      <c r="K1387" s="9">
        <v>96</v>
      </c>
      <c r="L1387" s="8">
        <f>IFERROR(K1388/J1388,"")</f>
        <v>1.0919540229885059</v>
      </c>
      <c r="M1387" s="15">
        <f t="shared" si="178"/>
        <v>1.0919540229885059</v>
      </c>
      <c r="N1387" s="5" t="s">
        <v>23</v>
      </c>
      <c r="O1387" s="5" t="s">
        <v>23</v>
      </c>
      <c r="P1387" s="16">
        <v>0</v>
      </c>
      <c r="Q1387" s="16">
        <v>0</v>
      </c>
      <c r="R1387" s="5" t="str">
        <f t="shared" si="176"/>
        <v>372-2023-12-31</v>
      </c>
    </row>
    <row r="1388" spans="1:18" hidden="1" x14ac:dyDescent="0.3">
      <c r="A1388" s="37">
        <v>372</v>
      </c>
      <c r="B1388" s="5" t="s">
        <v>327</v>
      </c>
      <c r="C1388" s="5" t="s">
        <v>323</v>
      </c>
      <c r="D1388" s="5" t="s">
        <v>52</v>
      </c>
      <c r="E1388" s="5" t="s">
        <v>22</v>
      </c>
      <c r="F1388" s="6">
        <v>45291</v>
      </c>
      <c r="G1388" s="55">
        <f t="shared" si="173"/>
        <v>2023</v>
      </c>
      <c r="H1388" s="55" t="str">
        <f t="shared" si="174"/>
        <v>Diciembre</v>
      </c>
      <c r="I1388" s="90" t="str">
        <f t="shared" si="175"/>
        <v>2023-2</v>
      </c>
      <c r="J1388" s="5">
        <v>87</v>
      </c>
      <c r="K1388" s="9">
        <v>95</v>
      </c>
      <c r="L1388" s="8">
        <f>IFERROR(K1389/J1389,"")</f>
        <v>1.0689655172413792</v>
      </c>
      <c r="M1388" s="15">
        <f t="shared" si="178"/>
        <v>1.0689655172413792</v>
      </c>
      <c r="N1388" s="5" t="s">
        <v>23</v>
      </c>
      <c r="O1388" s="5" t="s">
        <v>23</v>
      </c>
      <c r="P1388" s="16">
        <v>0</v>
      </c>
      <c r="Q1388" s="16">
        <v>0</v>
      </c>
      <c r="R1388" s="5" t="str">
        <f t="shared" si="176"/>
        <v>372-2024-03-31</v>
      </c>
    </row>
    <row r="1389" spans="1:18" hidden="1" x14ac:dyDescent="0.3">
      <c r="A1389" s="25">
        <v>372</v>
      </c>
      <c r="B1389" s="5" t="s">
        <v>327</v>
      </c>
      <c r="C1389" s="5" t="s">
        <v>323</v>
      </c>
      <c r="D1389" s="5" t="s">
        <v>52</v>
      </c>
      <c r="E1389" s="5" t="s">
        <v>22</v>
      </c>
      <c r="F1389" s="6">
        <v>45382</v>
      </c>
      <c r="G1389" s="55">
        <f t="shared" si="173"/>
        <v>2024</v>
      </c>
      <c r="H1389" s="55" t="str">
        <f t="shared" si="174"/>
        <v>Marzo</v>
      </c>
      <c r="I1389" s="90" t="str">
        <f t="shared" si="175"/>
        <v>2024-1</v>
      </c>
      <c r="J1389" s="5">
        <v>87</v>
      </c>
      <c r="K1389" s="10">
        <v>93</v>
      </c>
      <c r="L1389" s="15">
        <f>IFERROR(IF((K1390/J1390)&gt;1.3,1.3,K1390/J1390),"")</f>
        <v>1.0344827586206897</v>
      </c>
      <c r="M1389" s="15">
        <f t="shared" si="178"/>
        <v>1.0344827586206897</v>
      </c>
      <c r="N1389" s="5" t="s">
        <v>23</v>
      </c>
      <c r="O1389" s="5" t="s">
        <v>23</v>
      </c>
      <c r="P1389" s="16">
        <v>0</v>
      </c>
      <c r="Q1389" s="16">
        <v>0</v>
      </c>
      <c r="R1389" s="5" t="str">
        <f t="shared" si="176"/>
        <v>372-2024-06-30</v>
      </c>
    </row>
    <row r="1390" spans="1:18" hidden="1" x14ac:dyDescent="0.3">
      <c r="A1390" s="5">
        <v>372</v>
      </c>
      <c r="B1390" s="5" t="s">
        <v>327</v>
      </c>
      <c r="C1390" s="5" t="s">
        <v>323</v>
      </c>
      <c r="D1390" s="5" t="s">
        <v>52</v>
      </c>
      <c r="E1390" s="5" t="s">
        <v>22</v>
      </c>
      <c r="F1390" s="6">
        <v>45473</v>
      </c>
      <c r="G1390" s="55">
        <f t="shared" si="173"/>
        <v>2024</v>
      </c>
      <c r="H1390" s="55" t="str">
        <f t="shared" si="174"/>
        <v>Junio</v>
      </c>
      <c r="I1390" s="90" t="str">
        <f t="shared" si="175"/>
        <v>2024-1</v>
      </c>
      <c r="J1390" s="5">
        <v>87</v>
      </c>
      <c r="K1390" s="5">
        <v>90</v>
      </c>
      <c r="L1390" s="15">
        <v>1.0344827586206899</v>
      </c>
      <c r="M1390" s="15">
        <v>1.0344827586206899</v>
      </c>
      <c r="N1390" s="5" t="s">
        <v>23</v>
      </c>
      <c r="O1390" s="5" t="s">
        <v>23</v>
      </c>
      <c r="P1390" s="5">
        <v>0</v>
      </c>
      <c r="Q1390" s="5">
        <v>0</v>
      </c>
      <c r="R1390" s="5" t="str">
        <f t="shared" si="176"/>
        <v>372-2024-09-30</v>
      </c>
    </row>
    <row r="1391" spans="1:18" hidden="1" x14ac:dyDescent="0.3">
      <c r="A1391" s="25">
        <v>372</v>
      </c>
      <c r="B1391" s="5" t="s">
        <v>327</v>
      </c>
      <c r="C1391" s="5" t="s">
        <v>323</v>
      </c>
      <c r="D1391" s="5" t="s">
        <v>52</v>
      </c>
      <c r="E1391" s="5" t="s">
        <v>22</v>
      </c>
      <c r="F1391" s="6">
        <v>45565</v>
      </c>
      <c r="G1391" s="55">
        <f t="shared" si="173"/>
        <v>2024</v>
      </c>
      <c r="H1391" s="55" t="str">
        <f t="shared" si="174"/>
        <v>Septiembre</v>
      </c>
      <c r="I1391" s="90" t="str">
        <f t="shared" si="175"/>
        <v>2024-2</v>
      </c>
      <c r="J1391" s="5">
        <v>87</v>
      </c>
      <c r="K1391" s="10">
        <v>91</v>
      </c>
      <c r="L1391" s="15">
        <f>IFERROR(IF((K1392/J1392)&gt;1.3,1.3,K1392/J1392),"")</f>
        <v>1.0689655172413792</v>
      </c>
      <c r="M1391" s="15">
        <f t="shared" ref="M1391:M1396" si="179">IFERROR(IF((K1392/J1392)&gt;K1392/J1392,1.3,K1392/J1392),"")</f>
        <v>1.0689655172413792</v>
      </c>
      <c r="N1391" s="5" t="s">
        <v>23</v>
      </c>
      <c r="O1391" s="5" t="s">
        <v>23</v>
      </c>
      <c r="P1391" s="16">
        <v>0</v>
      </c>
      <c r="Q1391" s="16">
        <v>0</v>
      </c>
      <c r="R1391" s="5" t="str">
        <f t="shared" si="176"/>
        <v>372-2024-12-31</v>
      </c>
    </row>
    <row r="1392" spans="1:18" hidden="1" x14ac:dyDescent="0.3">
      <c r="A1392" s="25">
        <v>372</v>
      </c>
      <c r="B1392" s="5" t="s">
        <v>327</v>
      </c>
      <c r="C1392" s="5" t="s">
        <v>323</v>
      </c>
      <c r="D1392" s="5" t="s">
        <v>52</v>
      </c>
      <c r="E1392" s="5" t="s">
        <v>22</v>
      </c>
      <c r="F1392" s="6">
        <v>45657</v>
      </c>
      <c r="G1392" s="55">
        <f t="shared" si="173"/>
        <v>2024</v>
      </c>
      <c r="H1392" s="55" t="str">
        <f t="shared" si="174"/>
        <v>Diciembre</v>
      </c>
      <c r="I1392" s="90" t="str">
        <f t="shared" si="175"/>
        <v>2024-2</v>
      </c>
      <c r="J1392" s="5">
        <v>87</v>
      </c>
      <c r="K1392" s="10">
        <v>93</v>
      </c>
      <c r="L1392" s="15">
        <f>IFERROR(IF((K1393/J1393)&gt;1.3,1.3,K1393/J1393),"")</f>
        <v>1.0717000000000001</v>
      </c>
      <c r="M1392" s="15">
        <f t="shared" si="179"/>
        <v>1.0717000000000001</v>
      </c>
      <c r="N1392" s="5" t="s">
        <v>23</v>
      </c>
      <c r="O1392" s="5" t="s">
        <v>23</v>
      </c>
      <c r="P1392" s="16">
        <v>0</v>
      </c>
      <c r="Q1392" s="16">
        <v>0</v>
      </c>
      <c r="R1392" s="5" t="str">
        <f t="shared" si="176"/>
        <v>373-2023-06-30</v>
      </c>
    </row>
    <row r="1393" spans="1:18" x14ac:dyDescent="0.3">
      <c r="A1393" s="25">
        <v>373</v>
      </c>
      <c r="B1393" s="5" t="s">
        <v>328</v>
      </c>
      <c r="C1393" s="5" t="s">
        <v>190</v>
      </c>
      <c r="D1393" s="5" t="s">
        <v>52</v>
      </c>
      <c r="E1393" s="5" t="s">
        <v>22</v>
      </c>
      <c r="F1393" s="6">
        <v>45107</v>
      </c>
      <c r="G1393" s="55">
        <f t="shared" si="173"/>
        <v>2023</v>
      </c>
      <c r="H1393" s="55" t="str">
        <f t="shared" si="174"/>
        <v>Junio</v>
      </c>
      <c r="I1393" s="90" t="str">
        <f t="shared" si="175"/>
        <v>2023-1</v>
      </c>
      <c r="J1393" s="5">
        <v>100</v>
      </c>
      <c r="K1393" s="9">
        <v>107.17</v>
      </c>
      <c r="L1393" s="15">
        <f>IFERROR(K1394/J1394,"")</f>
        <v>0.91510000000000002</v>
      </c>
      <c r="M1393" s="15">
        <f t="shared" si="179"/>
        <v>0.91510000000000002</v>
      </c>
      <c r="N1393" s="5" t="s">
        <v>23</v>
      </c>
      <c r="O1393" s="5" t="s">
        <v>23</v>
      </c>
      <c r="P1393" s="16">
        <v>0</v>
      </c>
      <c r="Q1393" s="16">
        <v>0</v>
      </c>
      <c r="R1393" s="5" t="str">
        <f t="shared" si="176"/>
        <v>373-2023-09-30</v>
      </c>
    </row>
    <row r="1394" spans="1:18" x14ac:dyDescent="0.3">
      <c r="A1394" s="41">
        <v>373</v>
      </c>
      <c r="B1394" s="5" t="s">
        <v>328</v>
      </c>
      <c r="C1394" s="5" t="s">
        <v>190</v>
      </c>
      <c r="D1394" s="5" t="s">
        <v>52</v>
      </c>
      <c r="E1394" s="5" t="s">
        <v>22</v>
      </c>
      <c r="F1394" s="6">
        <v>45199</v>
      </c>
      <c r="G1394" s="55">
        <f t="shared" si="173"/>
        <v>2023</v>
      </c>
      <c r="H1394" s="55" t="str">
        <f t="shared" si="174"/>
        <v>Septiembre</v>
      </c>
      <c r="I1394" s="90" t="str">
        <f t="shared" si="175"/>
        <v>2023-2</v>
      </c>
      <c r="J1394" s="5">
        <v>100</v>
      </c>
      <c r="K1394" s="9">
        <v>91.51</v>
      </c>
      <c r="L1394" s="15">
        <f>IFERROR(K1395/J1395,"")</f>
        <v>0.97170000000000001</v>
      </c>
      <c r="M1394" s="15">
        <f t="shared" si="179"/>
        <v>0.97170000000000001</v>
      </c>
      <c r="N1394" s="5" t="s">
        <v>23</v>
      </c>
      <c r="O1394" s="5" t="s">
        <v>23</v>
      </c>
      <c r="P1394" s="16">
        <v>0</v>
      </c>
      <c r="Q1394" s="16">
        <v>0</v>
      </c>
      <c r="R1394" s="5" t="str">
        <f t="shared" si="176"/>
        <v>373-2023-12-31</v>
      </c>
    </row>
    <row r="1395" spans="1:18" x14ac:dyDescent="0.3">
      <c r="A1395" s="37">
        <v>373</v>
      </c>
      <c r="B1395" s="5" t="s">
        <v>328</v>
      </c>
      <c r="C1395" s="5" t="s">
        <v>190</v>
      </c>
      <c r="D1395" s="5" t="s">
        <v>52</v>
      </c>
      <c r="E1395" s="5" t="s">
        <v>22</v>
      </c>
      <c r="F1395" s="6">
        <v>45291</v>
      </c>
      <c r="G1395" s="55">
        <f t="shared" si="173"/>
        <v>2023</v>
      </c>
      <c r="H1395" s="55" t="str">
        <f t="shared" si="174"/>
        <v>Diciembre</v>
      </c>
      <c r="I1395" s="90" t="str">
        <f t="shared" si="175"/>
        <v>2023-2</v>
      </c>
      <c r="J1395" s="5">
        <v>100</v>
      </c>
      <c r="K1395" s="9">
        <v>97.17</v>
      </c>
      <c r="L1395" s="8">
        <f>IFERROR(K1396/J1396,"")</f>
        <v>0.89019999999999999</v>
      </c>
      <c r="M1395" s="15">
        <f t="shared" si="179"/>
        <v>0.89019999999999999</v>
      </c>
      <c r="N1395" s="5" t="s">
        <v>23</v>
      </c>
      <c r="O1395" s="5" t="s">
        <v>23</v>
      </c>
      <c r="P1395" s="16">
        <v>0</v>
      </c>
      <c r="Q1395" s="16">
        <v>0</v>
      </c>
      <c r="R1395" s="5" t="str">
        <f t="shared" si="176"/>
        <v>373-2024-03-31</v>
      </c>
    </row>
    <row r="1396" spans="1:18" x14ac:dyDescent="0.3">
      <c r="A1396" s="25">
        <v>373</v>
      </c>
      <c r="B1396" s="5" t="s">
        <v>328</v>
      </c>
      <c r="C1396" s="5" t="s">
        <v>190</v>
      </c>
      <c r="D1396" s="5" t="s">
        <v>52</v>
      </c>
      <c r="E1396" s="5" t="s">
        <v>22</v>
      </c>
      <c r="F1396" s="6">
        <v>45382</v>
      </c>
      <c r="G1396" s="55">
        <f t="shared" si="173"/>
        <v>2024</v>
      </c>
      <c r="H1396" s="55" t="str">
        <f t="shared" si="174"/>
        <v>Marzo</v>
      </c>
      <c r="I1396" s="90" t="str">
        <f t="shared" si="175"/>
        <v>2024-1</v>
      </c>
      <c r="J1396" s="5">
        <v>100</v>
      </c>
      <c r="K1396" s="10">
        <v>89.02</v>
      </c>
      <c r="L1396" s="15">
        <f>IFERROR(IF((K1397/J1397)&gt;1.3,1.3,K1397/J1397),"")</f>
        <v>1.0680000000000001</v>
      </c>
      <c r="M1396" s="15">
        <f t="shared" si="179"/>
        <v>1.0680000000000001</v>
      </c>
      <c r="N1396" s="5" t="s">
        <v>23</v>
      </c>
      <c r="O1396" s="5" t="s">
        <v>23</v>
      </c>
      <c r="P1396" s="16">
        <v>0</v>
      </c>
      <c r="Q1396" s="16">
        <v>0</v>
      </c>
      <c r="R1396" s="5" t="str">
        <f t="shared" si="176"/>
        <v>373-2024-06-30</v>
      </c>
    </row>
    <row r="1397" spans="1:18" x14ac:dyDescent="0.3">
      <c r="A1397" s="5">
        <v>373</v>
      </c>
      <c r="B1397" s="5" t="s">
        <v>328</v>
      </c>
      <c r="C1397" s="5" t="s">
        <v>190</v>
      </c>
      <c r="D1397" s="5" t="s">
        <v>52</v>
      </c>
      <c r="E1397" s="5" t="s">
        <v>22</v>
      </c>
      <c r="F1397" s="6">
        <v>45473</v>
      </c>
      <c r="G1397" s="55">
        <f t="shared" si="173"/>
        <v>2024</v>
      </c>
      <c r="H1397" s="55" t="str">
        <f t="shared" si="174"/>
        <v>Junio</v>
      </c>
      <c r="I1397" s="90" t="str">
        <f t="shared" si="175"/>
        <v>2024-1</v>
      </c>
      <c r="J1397" s="5">
        <v>100</v>
      </c>
      <c r="K1397" s="5">
        <v>106.8</v>
      </c>
      <c r="L1397" s="15">
        <v>1.0680000000000001</v>
      </c>
      <c r="M1397" s="15">
        <v>1.0680000000000001</v>
      </c>
      <c r="N1397" s="5" t="s">
        <v>23</v>
      </c>
      <c r="O1397" s="5" t="s">
        <v>23</v>
      </c>
      <c r="P1397" s="5">
        <v>0</v>
      </c>
      <c r="Q1397" s="5">
        <v>0</v>
      </c>
      <c r="R1397" s="5" t="str">
        <f t="shared" si="176"/>
        <v>373-2024-09-30</v>
      </c>
    </row>
    <row r="1398" spans="1:18" x14ac:dyDescent="0.3">
      <c r="A1398" s="25">
        <v>373</v>
      </c>
      <c r="B1398" s="5" t="s">
        <v>328</v>
      </c>
      <c r="C1398" s="5" t="s">
        <v>190</v>
      </c>
      <c r="D1398" s="5" t="s">
        <v>52</v>
      </c>
      <c r="E1398" s="5" t="s">
        <v>22</v>
      </c>
      <c r="F1398" s="6">
        <v>45565</v>
      </c>
      <c r="G1398" s="55">
        <f t="shared" si="173"/>
        <v>2024</v>
      </c>
      <c r="H1398" s="55" t="str">
        <f t="shared" si="174"/>
        <v>Septiembre</v>
      </c>
      <c r="I1398" s="90" t="str">
        <f t="shared" si="175"/>
        <v>2024-2</v>
      </c>
      <c r="J1398" s="5">
        <v>100</v>
      </c>
      <c r="K1398" s="10">
        <v>99.61</v>
      </c>
      <c r="L1398" s="15">
        <f>IFERROR(IF((K1399/J1399)&gt;1.3,1.3,K1399/J1399),"")</f>
        <v>0</v>
      </c>
      <c r="M1398" s="15">
        <f>IFERROR(IF((K1399/J1399)&gt;K1399/J1399,1.3,K1399/J1399),"")</f>
        <v>0</v>
      </c>
      <c r="N1398" s="5" t="s">
        <v>23</v>
      </c>
      <c r="O1398" s="5" t="s">
        <v>23</v>
      </c>
      <c r="P1398" s="16">
        <v>0</v>
      </c>
      <c r="Q1398" s="16">
        <v>0</v>
      </c>
      <c r="R1398" s="5" t="str">
        <f t="shared" si="176"/>
        <v>373-2024-12-31</v>
      </c>
    </row>
    <row r="1399" spans="1:18" x14ac:dyDescent="0.3">
      <c r="A1399" s="25">
        <v>373</v>
      </c>
      <c r="B1399" s="5" t="s">
        <v>328</v>
      </c>
      <c r="C1399" s="5" t="s">
        <v>190</v>
      </c>
      <c r="D1399" s="5" t="s">
        <v>52</v>
      </c>
      <c r="E1399" s="5" t="s">
        <v>22</v>
      </c>
      <c r="F1399" s="6">
        <v>45657</v>
      </c>
      <c r="G1399" s="55">
        <f t="shared" si="173"/>
        <v>2024</v>
      </c>
      <c r="H1399" s="55" t="str">
        <f t="shared" si="174"/>
        <v>Diciembre</v>
      </c>
      <c r="I1399" s="90" t="str">
        <f t="shared" si="175"/>
        <v>2024-2</v>
      </c>
      <c r="J1399" s="5">
        <v>100</v>
      </c>
      <c r="K1399" s="10">
        <v>0</v>
      </c>
      <c r="L1399" s="15">
        <f>IFERROR(IF((K1400/J1400)&gt;1.3,1.3,K1400/J1400),"")</f>
        <v>1</v>
      </c>
      <c r="M1399" s="15">
        <f>IFERROR(IF((K1400/J1400)&gt;K1400/J1400,1.3,K1400/J1400),"")</f>
        <v>1</v>
      </c>
      <c r="N1399" s="5" t="s">
        <v>23</v>
      </c>
      <c r="O1399" s="5" t="s">
        <v>23</v>
      </c>
      <c r="P1399" s="16">
        <v>0</v>
      </c>
      <c r="Q1399" s="16">
        <v>0</v>
      </c>
      <c r="R1399" s="5" t="str">
        <f t="shared" si="176"/>
        <v>374-2023-12-31</v>
      </c>
    </row>
    <row r="1400" spans="1:18" hidden="1" x14ac:dyDescent="0.3">
      <c r="A1400" s="37">
        <v>374</v>
      </c>
      <c r="B1400" s="5" t="s">
        <v>329</v>
      </c>
      <c r="C1400" s="5" t="s">
        <v>315</v>
      </c>
      <c r="D1400" s="5" t="s">
        <v>47</v>
      </c>
      <c r="E1400" s="5" t="s">
        <v>22</v>
      </c>
      <c r="F1400" s="6">
        <v>45291</v>
      </c>
      <c r="G1400" s="55">
        <f t="shared" si="173"/>
        <v>2023</v>
      </c>
      <c r="H1400" s="55" t="str">
        <f t="shared" si="174"/>
        <v>Diciembre</v>
      </c>
      <c r="I1400" s="90" t="str">
        <f t="shared" si="175"/>
        <v>2023-2</v>
      </c>
      <c r="J1400" s="5">
        <v>100</v>
      </c>
      <c r="K1400" s="9">
        <v>100</v>
      </c>
      <c r="L1400" s="8">
        <f>IFERROR(K1401/J1401,"")</f>
        <v>1</v>
      </c>
      <c r="M1400" s="15">
        <f>IFERROR(IF((K1401/J1401)&gt;K1401/J1401,1.3,K1401/J1401),"")</f>
        <v>1</v>
      </c>
      <c r="N1400" s="5" t="s">
        <v>23</v>
      </c>
      <c r="O1400" s="5" t="s">
        <v>23</v>
      </c>
      <c r="P1400" s="16">
        <v>0</v>
      </c>
      <c r="Q1400" s="16">
        <v>0</v>
      </c>
      <c r="R1400" s="5" t="str">
        <f t="shared" si="176"/>
        <v>375-2023-12-31</v>
      </c>
    </row>
    <row r="1401" spans="1:18" hidden="1" x14ac:dyDescent="0.3">
      <c r="A1401" s="37">
        <v>375</v>
      </c>
      <c r="B1401" s="5" t="s">
        <v>330</v>
      </c>
      <c r="C1401" s="5" t="s">
        <v>315</v>
      </c>
      <c r="D1401" s="5" t="s">
        <v>47</v>
      </c>
      <c r="E1401" s="5" t="s">
        <v>22</v>
      </c>
      <c r="F1401" s="6">
        <v>45291</v>
      </c>
      <c r="G1401" s="55">
        <f t="shared" si="173"/>
        <v>2023</v>
      </c>
      <c r="H1401" s="55" t="str">
        <f t="shared" si="174"/>
        <v>Diciembre</v>
      </c>
      <c r="I1401" s="90" t="str">
        <f t="shared" si="175"/>
        <v>2023-2</v>
      </c>
      <c r="J1401" s="5">
        <v>100</v>
      </c>
      <c r="K1401" s="9">
        <v>100</v>
      </c>
      <c r="L1401" s="8">
        <f>IFERROR(K1402/J1402,"")</f>
        <v>1</v>
      </c>
      <c r="M1401" s="15">
        <f>IFERROR(IF((K1402/J1402)&gt;K1402/J1402,1.3,K1402/J1402),"")</f>
        <v>1</v>
      </c>
      <c r="N1401" s="5" t="s">
        <v>23</v>
      </c>
      <c r="O1401" s="5" t="s">
        <v>23</v>
      </c>
      <c r="P1401" s="16">
        <v>0</v>
      </c>
      <c r="Q1401" s="16">
        <v>0</v>
      </c>
      <c r="R1401" s="5" t="str">
        <f t="shared" si="176"/>
        <v>375-2024-06-30</v>
      </c>
    </row>
    <row r="1402" spans="1:18" hidden="1" x14ac:dyDescent="0.3">
      <c r="A1402" s="5">
        <v>375</v>
      </c>
      <c r="B1402" s="5" t="s">
        <v>330</v>
      </c>
      <c r="C1402" s="5" t="s">
        <v>315</v>
      </c>
      <c r="D1402" s="5" t="s">
        <v>47</v>
      </c>
      <c r="E1402" s="5" t="s">
        <v>22</v>
      </c>
      <c r="F1402" s="6">
        <v>45473</v>
      </c>
      <c r="G1402" s="55">
        <f t="shared" si="173"/>
        <v>2024</v>
      </c>
      <c r="H1402" s="55" t="str">
        <f t="shared" si="174"/>
        <v>Junio</v>
      </c>
      <c r="I1402" s="90" t="str">
        <f t="shared" si="175"/>
        <v>2024-1</v>
      </c>
      <c r="J1402" s="5">
        <v>100</v>
      </c>
      <c r="K1402" s="5">
        <v>100</v>
      </c>
      <c r="L1402" s="15">
        <v>1</v>
      </c>
      <c r="M1402" s="15">
        <v>1</v>
      </c>
      <c r="N1402" s="5" t="s">
        <v>23</v>
      </c>
      <c r="O1402" s="5" t="s">
        <v>23</v>
      </c>
      <c r="P1402" s="16">
        <v>0</v>
      </c>
      <c r="Q1402" s="5">
        <v>0</v>
      </c>
      <c r="R1402" s="5" t="str">
        <f t="shared" si="176"/>
        <v>375-2024-12-31</v>
      </c>
    </row>
    <row r="1403" spans="1:18" hidden="1" x14ac:dyDescent="0.3">
      <c r="A1403" s="25">
        <v>375</v>
      </c>
      <c r="B1403" s="5" t="s">
        <v>330</v>
      </c>
      <c r="C1403" s="5" t="s">
        <v>315</v>
      </c>
      <c r="D1403" s="5" t="s">
        <v>47</v>
      </c>
      <c r="E1403" s="5" t="s">
        <v>22</v>
      </c>
      <c r="F1403" s="6">
        <v>45657</v>
      </c>
      <c r="G1403" s="55">
        <f t="shared" si="173"/>
        <v>2024</v>
      </c>
      <c r="H1403" s="55" t="str">
        <f t="shared" si="174"/>
        <v>Diciembre</v>
      </c>
      <c r="I1403" s="90" t="str">
        <f t="shared" si="175"/>
        <v>2024-2</v>
      </c>
      <c r="J1403" s="5">
        <v>100</v>
      </c>
      <c r="K1403" s="10">
        <v>100</v>
      </c>
      <c r="L1403" s="15">
        <f>IFERROR(IF((K1404/J1404)&gt;1.3,1.3,K1404/J1404),"")</f>
        <v>1.3</v>
      </c>
      <c r="M1403" s="15">
        <f>IFERROR(IF((K1404/J1404)&gt;K1404/J1404,1.3,K1404/J1404),"")</f>
        <v>1.35515532685344</v>
      </c>
      <c r="N1403" s="5" t="s">
        <v>23</v>
      </c>
      <c r="O1403" s="5" t="s">
        <v>23</v>
      </c>
      <c r="P1403" s="16">
        <v>0</v>
      </c>
      <c r="Q1403" s="16">
        <v>0</v>
      </c>
      <c r="R1403" s="5" t="str">
        <f t="shared" si="176"/>
        <v>376-2022-06-30</v>
      </c>
    </row>
    <row r="1404" spans="1:18" hidden="1" x14ac:dyDescent="0.3">
      <c r="A1404" s="5">
        <v>376</v>
      </c>
      <c r="B1404" s="5" t="s">
        <v>331</v>
      </c>
      <c r="C1404" s="5" t="s">
        <v>86</v>
      </c>
      <c r="D1404" s="5" t="s">
        <v>47</v>
      </c>
      <c r="E1404" s="5" t="s">
        <v>22</v>
      </c>
      <c r="F1404" s="17">
        <v>44742</v>
      </c>
      <c r="G1404" s="55">
        <f t="shared" si="173"/>
        <v>2022</v>
      </c>
      <c r="H1404" s="55" t="str">
        <f t="shared" si="174"/>
        <v>Junio</v>
      </c>
      <c r="I1404" s="90" t="str">
        <f t="shared" si="175"/>
        <v>2022-1</v>
      </c>
      <c r="J1404" s="11">
        <v>10494</v>
      </c>
      <c r="K1404" s="9">
        <v>14221</v>
      </c>
      <c r="L1404" s="15">
        <v>1.3</v>
      </c>
      <c r="M1404" s="15">
        <v>1.35515532685344</v>
      </c>
      <c r="N1404" s="5" t="s">
        <v>95</v>
      </c>
      <c r="O1404" s="5" t="s">
        <v>95</v>
      </c>
      <c r="P1404" s="5">
        <v>0</v>
      </c>
      <c r="Q1404" s="5">
        <v>0</v>
      </c>
      <c r="R1404" s="5" t="str">
        <f t="shared" si="176"/>
        <v>376-2022-12-30</v>
      </c>
    </row>
    <row r="1405" spans="1:18" hidden="1" x14ac:dyDescent="0.3">
      <c r="A1405" s="5">
        <v>376</v>
      </c>
      <c r="B1405" s="5" t="s">
        <v>331</v>
      </c>
      <c r="C1405" s="5" t="s">
        <v>86</v>
      </c>
      <c r="D1405" s="5" t="s">
        <v>47</v>
      </c>
      <c r="E1405" s="5" t="s">
        <v>22</v>
      </c>
      <c r="F1405" s="17">
        <v>44925</v>
      </c>
      <c r="G1405" s="55">
        <f t="shared" si="173"/>
        <v>2022</v>
      </c>
      <c r="H1405" s="55" t="str">
        <f t="shared" si="174"/>
        <v>Diciembre</v>
      </c>
      <c r="I1405" s="90" t="str">
        <f t="shared" si="175"/>
        <v>2022-2</v>
      </c>
      <c r="J1405" s="11">
        <v>5570</v>
      </c>
      <c r="K1405" s="9">
        <v>9919</v>
      </c>
      <c r="L1405" s="15">
        <v>1.3</v>
      </c>
      <c r="M1405" s="15">
        <v>1.7807899461400361</v>
      </c>
      <c r="N1405" s="5" t="s">
        <v>95</v>
      </c>
      <c r="O1405" s="5" t="s">
        <v>95</v>
      </c>
      <c r="P1405" s="5">
        <v>0</v>
      </c>
      <c r="Q1405" s="5">
        <v>0</v>
      </c>
      <c r="R1405" s="5" t="str">
        <f t="shared" si="176"/>
        <v>376-2023-06-30</v>
      </c>
    </row>
    <row r="1406" spans="1:18" hidden="1" x14ac:dyDescent="0.3">
      <c r="A1406" s="41">
        <v>376</v>
      </c>
      <c r="B1406" s="5" t="s">
        <v>331</v>
      </c>
      <c r="C1406" s="5" t="s">
        <v>86</v>
      </c>
      <c r="D1406" s="5" t="s">
        <v>47</v>
      </c>
      <c r="E1406" s="5" t="s">
        <v>22</v>
      </c>
      <c r="F1406" s="6">
        <v>45107</v>
      </c>
      <c r="G1406" s="55">
        <f t="shared" si="173"/>
        <v>2023</v>
      </c>
      <c r="H1406" s="55" t="str">
        <f t="shared" si="174"/>
        <v>Junio</v>
      </c>
      <c r="I1406" s="90" t="str">
        <f t="shared" si="175"/>
        <v>2023-1</v>
      </c>
      <c r="J1406" s="5">
        <f>8796241270/1000000</f>
        <v>8796.2412700000004</v>
      </c>
      <c r="K1406" s="9">
        <f>13169941458/1000000</f>
        <v>13169.941457999999</v>
      </c>
      <c r="L1406" s="15">
        <f>IF(IFERROR(K1407/J1407,"")&gt;130%,130%,K1407/J1407)</f>
        <v>1.0126417845079394</v>
      </c>
      <c r="M1406" s="15">
        <f>IFERROR(IF((K1407/J1407)&gt;K1407/J1407,1.3,K1407/J1407),"")</f>
        <v>1.0126417845079394</v>
      </c>
      <c r="N1406" s="5" t="s">
        <v>95</v>
      </c>
      <c r="O1406" s="5" t="s">
        <v>95</v>
      </c>
      <c r="P1406" s="16">
        <v>0</v>
      </c>
      <c r="Q1406" s="16">
        <v>0</v>
      </c>
      <c r="R1406" s="5" t="str">
        <f t="shared" si="176"/>
        <v>376-2023-12-31</v>
      </c>
    </row>
    <row r="1407" spans="1:18" hidden="1" x14ac:dyDescent="0.3">
      <c r="A1407" s="37">
        <v>376</v>
      </c>
      <c r="B1407" s="5" t="s">
        <v>331</v>
      </c>
      <c r="C1407" s="5" t="s">
        <v>86</v>
      </c>
      <c r="D1407" s="5" t="s">
        <v>47</v>
      </c>
      <c r="E1407" s="5" t="s">
        <v>22</v>
      </c>
      <c r="F1407" s="6">
        <v>45291</v>
      </c>
      <c r="G1407" s="55">
        <f t="shared" si="173"/>
        <v>2023</v>
      </c>
      <c r="H1407" s="55" t="str">
        <f t="shared" si="174"/>
        <v>Diciembre</v>
      </c>
      <c r="I1407" s="90" t="str">
        <f t="shared" si="175"/>
        <v>2023-2</v>
      </c>
      <c r="J1407" s="11">
        <v>26073.47270271854</v>
      </c>
      <c r="K1407" s="9">
        <v>26403.087925999949</v>
      </c>
      <c r="L1407" s="15">
        <f>IF(IFERROR(K1408/J1408,"")&gt;130%,130%,K1408/J1408)</f>
        <v>1.0399844244776792</v>
      </c>
      <c r="M1407" s="15">
        <f>IFERROR(IF((K1408/J1408)&gt;K1408/J1408,1.3,K1408/J1408),"")</f>
        <v>1.0399844244776792</v>
      </c>
      <c r="N1407" s="5" t="s">
        <v>95</v>
      </c>
      <c r="O1407" s="5" t="s">
        <v>95</v>
      </c>
      <c r="P1407" s="16">
        <v>0</v>
      </c>
      <c r="Q1407" s="16">
        <v>0</v>
      </c>
      <c r="R1407" s="5" t="str">
        <f t="shared" si="176"/>
        <v>376-2024-06-30</v>
      </c>
    </row>
    <row r="1408" spans="1:18" hidden="1" x14ac:dyDescent="0.3">
      <c r="A1408" s="41">
        <v>376</v>
      </c>
      <c r="B1408" s="5" t="s">
        <v>331</v>
      </c>
      <c r="C1408" s="5" t="s">
        <v>86</v>
      </c>
      <c r="D1408" s="5" t="s">
        <v>47</v>
      </c>
      <c r="E1408" s="5" t="s">
        <v>22</v>
      </c>
      <c r="F1408" s="6">
        <v>45473</v>
      </c>
      <c r="G1408" s="55">
        <f t="shared" si="173"/>
        <v>2024</v>
      </c>
      <c r="H1408" s="55" t="str">
        <f t="shared" si="174"/>
        <v>Junio</v>
      </c>
      <c r="I1408" s="90" t="str">
        <f t="shared" si="175"/>
        <v>2024-1</v>
      </c>
      <c r="J1408" s="11">
        <f>14136961539/1000000</f>
        <v>14136.961539</v>
      </c>
      <c r="K1408" s="9">
        <f>14702219810/1000000</f>
        <v>14702.219810000001</v>
      </c>
      <c r="L1408" s="15">
        <f>IF(IFERROR(K1409/J1409,"")&gt;130%,130%,K1409/J1409)</f>
        <v>1.090996074707665</v>
      </c>
      <c r="M1408" s="15">
        <f>IFERROR(IF((K1409/J1409)&gt;K1409/J1409,1.3,K1409/J1409),"")</f>
        <v>1.090996074707665</v>
      </c>
      <c r="N1408" s="5" t="s">
        <v>95</v>
      </c>
      <c r="O1408" s="5" t="s">
        <v>95</v>
      </c>
      <c r="P1408" s="16">
        <v>0</v>
      </c>
      <c r="Q1408" s="16">
        <v>0</v>
      </c>
      <c r="R1408" s="5" t="str">
        <f t="shared" si="176"/>
        <v>376-2024-12-31</v>
      </c>
    </row>
    <row r="1409" spans="1:18" hidden="1" x14ac:dyDescent="0.3">
      <c r="A1409" s="25">
        <v>376</v>
      </c>
      <c r="B1409" s="5" t="s">
        <v>332</v>
      </c>
      <c r="C1409" s="5" t="s">
        <v>86</v>
      </c>
      <c r="D1409" s="5" t="s">
        <v>47</v>
      </c>
      <c r="E1409" s="5" t="s">
        <v>22</v>
      </c>
      <c r="F1409" s="6">
        <v>45657</v>
      </c>
      <c r="G1409" s="55">
        <f t="shared" si="173"/>
        <v>2024</v>
      </c>
      <c r="H1409" s="55" t="str">
        <f t="shared" si="174"/>
        <v>Diciembre</v>
      </c>
      <c r="I1409" s="90" t="str">
        <f t="shared" si="175"/>
        <v>2024-2</v>
      </c>
      <c r="J1409" s="9">
        <f>27010108281/1000000</f>
        <v>27010.108281000001</v>
      </c>
      <c r="K1409" s="9">
        <f>29467922112/1000000</f>
        <v>29467.922112</v>
      </c>
      <c r="L1409" s="15">
        <f>IFERROR(IF((K1410/J1410)&gt;1.3,1.3,K1410/J1410),"")</f>
        <v>0.22314798348501988</v>
      </c>
      <c r="M1409" s="15">
        <f>IFERROR(IF((K1410/J1410)&gt;K1410/J1410,1.3,K1410/J1410),"")</f>
        <v>0.22314798348501988</v>
      </c>
      <c r="N1409" s="5" t="s">
        <v>95</v>
      </c>
      <c r="O1409" s="5" t="s">
        <v>95</v>
      </c>
      <c r="P1409" s="16">
        <v>0</v>
      </c>
      <c r="Q1409" s="16">
        <v>0</v>
      </c>
      <c r="R1409" s="5" t="str">
        <f t="shared" si="176"/>
        <v>377-2023-06-30</v>
      </c>
    </row>
    <row r="1410" spans="1:18" hidden="1" x14ac:dyDescent="0.3">
      <c r="A1410" s="41">
        <v>377</v>
      </c>
      <c r="B1410" s="5" t="s">
        <v>333</v>
      </c>
      <c r="C1410" s="5" t="s">
        <v>86</v>
      </c>
      <c r="D1410" s="5" t="s">
        <v>47</v>
      </c>
      <c r="E1410" s="5" t="s">
        <v>54</v>
      </c>
      <c r="F1410" s="6">
        <v>45107</v>
      </c>
      <c r="G1410" s="55">
        <f t="shared" si="173"/>
        <v>2023</v>
      </c>
      <c r="H1410" s="55" t="str">
        <f t="shared" si="174"/>
        <v>Junio</v>
      </c>
      <c r="I1410" s="90" t="str">
        <f t="shared" si="175"/>
        <v>2023-1</v>
      </c>
      <c r="J1410" s="5">
        <f>7200908222/1000000</f>
        <v>7200.908222</v>
      </c>
      <c r="K1410" s="9">
        <f>1606868149/1000000</f>
        <v>1606.8681489999999</v>
      </c>
      <c r="L1410" s="15">
        <f>IFERROR(IF((J1411/K1411)&gt;1.3,1.3,J1411/K1411),"")</f>
        <v>1.3</v>
      </c>
      <c r="M1410" s="8">
        <f>IFERROR(J1411/K1411,"")</f>
        <v>1.6455603430904591</v>
      </c>
      <c r="N1410" s="5" t="s">
        <v>95</v>
      </c>
      <c r="O1410" s="5" t="s">
        <v>95</v>
      </c>
      <c r="P1410" s="16">
        <v>0</v>
      </c>
      <c r="Q1410" s="16">
        <v>0</v>
      </c>
      <c r="R1410" s="5" t="str">
        <f t="shared" si="176"/>
        <v>377-2023-12-31</v>
      </c>
    </row>
    <row r="1411" spans="1:18" hidden="1" x14ac:dyDescent="0.3">
      <c r="A1411" s="37">
        <v>377</v>
      </c>
      <c r="B1411" s="5" t="s">
        <v>333</v>
      </c>
      <c r="C1411" s="5" t="s">
        <v>86</v>
      </c>
      <c r="D1411" s="5" t="s">
        <v>47</v>
      </c>
      <c r="E1411" s="5" t="s">
        <v>54</v>
      </c>
      <c r="F1411" s="6">
        <v>45291</v>
      </c>
      <c r="G1411" s="55">
        <f t="shared" ref="G1411:G1474" si="180">YEAR(F1411)</f>
        <v>2023</v>
      </c>
      <c r="H1411" s="55" t="str">
        <f t="shared" ref="H1411:H1474" si="181">PROPER(TEXT(F1411,"mmmm"))</f>
        <v>Diciembre</v>
      </c>
      <c r="I1411" s="90" t="str">
        <f t="shared" ref="I1411:I1474" si="182">IF(OR(H1411="Enero",H1411="Febrero",H1411="Marzo",H1411="Abril",H1411="Mayo",H1411="Junio"),G1411&amp;"-1",IF(OR(H1411="Julio",H1411="Agosto",H1411="Septiembre",H1411="Octubre",H1411="Noviembre",H1411="Diciembre"),G1411&amp;"-2"))</f>
        <v>2023-2</v>
      </c>
      <c r="J1411" s="5">
        <v>12518.005306706251</v>
      </c>
      <c r="K1411" s="9">
        <v>7607.138418999999</v>
      </c>
      <c r="L1411" s="15">
        <f>IFERROR(IF((J1412/K1412)&gt;1.3,1.3,J1412/K1412),"")</f>
        <v>1.3</v>
      </c>
      <c r="M1411" s="8">
        <f>IFERROR(J1412/K1412,"")</f>
        <v>2.0730452489690911</v>
      </c>
      <c r="N1411" s="5" t="s">
        <v>95</v>
      </c>
      <c r="O1411" s="5" t="s">
        <v>95</v>
      </c>
      <c r="P1411" s="16">
        <v>0</v>
      </c>
      <c r="Q1411" s="16">
        <v>0</v>
      </c>
      <c r="R1411" s="5" t="str">
        <f t="shared" si="176"/>
        <v>377-2024-06-30</v>
      </c>
    </row>
    <row r="1412" spans="1:18" hidden="1" x14ac:dyDescent="0.3">
      <c r="A1412" s="41">
        <v>377</v>
      </c>
      <c r="B1412" s="5" t="s">
        <v>333</v>
      </c>
      <c r="C1412" s="5" t="s">
        <v>86</v>
      </c>
      <c r="D1412" s="5" t="s">
        <v>47</v>
      </c>
      <c r="E1412" s="5" t="s">
        <v>54</v>
      </c>
      <c r="F1412" s="6">
        <v>45473</v>
      </c>
      <c r="G1412" s="55">
        <f t="shared" si="180"/>
        <v>2024</v>
      </c>
      <c r="H1412" s="55" t="str">
        <f t="shared" si="181"/>
        <v>Junio</v>
      </c>
      <c r="I1412" s="90" t="str">
        <f t="shared" si="182"/>
        <v>2024-1</v>
      </c>
      <c r="J1412" s="11">
        <f>4468402401/1000000</f>
        <v>4468.4024010000003</v>
      </c>
      <c r="K1412" s="9">
        <f>2155477505/1000000</f>
        <v>2155.4775049999998</v>
      </c>
      <c r="L1412" s="15">
        <f>IFERROR(IF((J1413/K1413)&gt;1.3,1.3,J1413/K1413),"")</f>
        <v>0.7999360051195904</v>
      </c>
      <c r="M1412" s="8">
        <f>IFERROR(J1413/K1413,"")</f>
        <v>0.7999360051195904</v>
      </c>
      <c r="N1412" s="5" t="s">
        <v>95</v>
      </c>
      <c r="O1412" s="5" t="s">
        <v>95</v>
      </c>
      <c r="P1412" s="16">
        <v>0</v>
      </c>
      <c r="Q1412" s="16">
        <v>0</v>
      </c>
      <c r="R1412" s="5" t="str">
        <f t="shared" si="176"/>
        <v>377-2024-12-31</v>
      </c>
    </row>
    <row r="1413" spans="1:18" hidden="1" x14ac:dyDescent="0.3">
      <c r="A1413" s="25">
        <v>377</v>
      </c>
      <c r="B1413" s="5" t="s">
        <v>333</v>
      </c>
      <c r="C1413" s="5" t="s">
        <v>86</v>
      </c>
      <c r="D1413" s="5" t="s">
        <v>47</v>
      </c>
      <c r="E1413" s="5" t="s">
        <v>54</v>
      </c>
      <c r="F1413" s="6">
        <v>45657</v>
      </c>
      <c r="G1413" s="55">
        <f t="shared" si="180"/>
        <v>2024</v>
      </c>
      <c r="H1413" s="55" t="str">
        <f t="shared" si="181"/>
        <v>Diciembre</v>
      </c>
      <c r="I1413" s="90" t="str">
        <f t="shared" si="182"/>
        <v>2024-2</v>
      </c>
      <c r="J1413" s="5">
        <v>100</v>
      </c>
      <c r="K1413" s="10">
        <v>125.01</v>
      </c>
      <c r="L1413" s="15">
        <f>IFERROR(IF((K1414/J1414)&gt;1.3,1.3,K1414/J1414),"")</f>
        <v>1.0869565217391304</v>
      </c>
      <c r="M1413" s="15">
        <f t="shared" ref="M1413:M1430" si="183">IFERROR(IF((K1414/J1414)&gt;K1414/J1414,1.3,K1414/J1414),"")</f>
        <v>1.0869565217391304</v>
      </c>
      <c r="N1413" s="5" t="s">
        <v>95</v>
      </c>
      <c r="O1413" s="5" t="s">
        <v>95</v>
      </c>
      <c r="P1413" s="16">
        <v>0</v>
      </c>
      <c r="Q1413" s="16">
        <v>0</v>
      </c>
      <c r="R1413" s="5" t="str">
        <f t="shared" ref="R1413:R1476" si="184">A1414&amp;"-"&amp;YEAR(F1414)&amp;"-"&amp;IF(LEN(MONTH(F1414))=1,"0"&amp;MONTH(F1414),MONTH(F1414))&amp;"-"&amp;DAY(F1414)</f>
        <v>378-2023-01-31</v>
      </c>
    </row>
    <row r="1414" spans="1:18" hidden="1" x14ac:dyDescent="0.3">
      <c r="A1414" s="25">
        <v>378</v>
      </c>
      <c r="B1414" s="5" t="s">
        <v>334</v>
      </c>
      <c r="C1414" s="5" t="s">
        <v>34</v>
      </c>
      <c r="D1414" s="5" t="s">
        <v>21</v>
      </c>
      <c r="E1414" s="5" t="s">
        <v>22</v>
      </c>
      <c r="F1414" s="6">
        <v>44957</v>
      </c>
      <c r="G1414" s="55">
        <f t="shared" si="180"/>
        <v>2023</v>
      </c>
      <c r="H1414" s="55" t="str">
        <f t="shared" si="181"/>
        <v>Enero</v>
      </c>
      <c r="I1414" s="90" t="str">
        <f t="shared" si="182"/>
        <v>2023-1</v>
      </c>
      <c r="J1414" s="5">
        <v>92</v>
      </c>
      <c r="K1414" s="9">
        <v>100</v>
      </c>
      <c r="L1414" s="8">
        <f t="shared" ref="L1414:L1425" si="185">IFERROR(K1415/J1415,"")</f>
        <v>1.0869565217391304</v>
      </c>
      <c r="M1414" s="15">
        <f t="shared" si="183"/>
        <v>1.0869565217391304</v>
      </c>
      <c r="N1414" s="5" t="s">
        <v>23</v>
      </c>
      <c r="O1414" s="5" t="s">
        <v>23</v>
      </c>
      <c r="P1414" s="16">
        <v>0</v>
      </c>
      <c r="Q1414" s="16">
        <v>0</v>
      </c>
      <c r="R1414" s="5" t="str">
        <f t="shared" si="184"/>
        <v>378-2023-02-28</v>
      </c>
    </row>
    <row r="1415" spans="1:18" hidden="1" x14ac:dyDescent="0.3">
      <c r="A1415" s="25">
        <v>378</v>
      </c>
      <c r="B1415" s="5" t="s">
        <v>334</v>
      </c>
      <c r="C1415" s="5" t="s">
        <v>34</v>
      </c>
      <c r="D1415" s="5" t="s">
        <v>21</v>
      </c>
      <c r="E1415" s="5" t="s">
        <v>22</v>
      </c>
      <c r="F1415" s="17">
        <v>44985</v>
      </c>
      <c r="G1415" s="55">
        <f t="shared" si="180"/>
        <v>2023</v>
      </c>
      <c r="H1415" s="55" t="str">
        <f t="shared" si="181"/>
        <v>Febrero</v>
      </c>
      <c r="I1415" s="90" t="str">
        <f t="shared" si="182"/>
        <v>2023-1</v>
      </c>
      <c r="J1415" s="5">
        <v>92</v>
      </c>
      <c r="K1415" s="9">
        <v>100</v>
      </c>
      <c r="L1415" s="8">
        <f t="shared" si="185"/>
        <v>1.0869565217391304</v>
      </c>
      <c r="M1415" s="15">
        <f t="shared" si="183"/>
        <v>1.0869565217391304</v>
      </c>
      <c r="N1415" s="5" t="s">
        <v>23</v>
      </c>
      <c r="O1415" s="5" t="s">
        <v>23</v>
      </c>
      <c r="P1415" s="16">
        <v>0</v>
      </c>
      <c r="Q1415" s="16">
        <v>0</v>
      </c>
      <c r="R1415" s="5" t="str">
        <f t="shared" si="184"/>
        <v>378-2023-03-31</v>
      </c>
    </row>
    <row r="1416" spans="1:18" hidden="1" x14ac:dyDescent="0.3">
      <c r="A1416" s="25">
        <v>378</v>
      </c>
      <c r="B1416" s="5" t="s">
        <v>334</v>
      </c>
      <c r="C1416" s="5" t="s">
        <v>34</v>
      </c>
      <c r="D1416" s="5" t="s">
        <v>21</v>
      </c>
      <c r="E1416" s="5" t="s">
        <v>22</v>
      </c>
      <c r="F1416" s="6">
        <v>45016</v>
      </c>
      <c r="G1416" s="55">
        <f t="shared" si="180"/>
        <v>2023</v>
      </c>
      <c r="H1416" s="55" t="str">
        <f t="shared" si="181"/>
        <v>Marzo</v>
      </c>
      <c r="I1416" s="90" t="str">
        <f t="shared" si="182"/>
        <v>2023-1</v>
      </c>
      <c r="J1416" s="5">
        <v>92</v>
      </c>
      <c r="K1416" s="9">
        <v>100</v>
      </c>
      <c r="L1416" s="8">
        <f t="shared" si="185"/>
        <v>0.98369565217391308</v>
      </c>
      <c r="M1416" s="15">
        <f t="shared" si="183"/>
        <v>0.98369565217391308</v>
      </c>
      <c r="N1416" s="5" t="s">
        <v>23</v>
      </c>
      <c r="O1416" s="5" t="s">
        <v>23</v>
      </c>
      <c r="P1416" s="16">
        <v>0</v>
      </c>
      <c r="Q1416" s="16">
        <v>0</v>
      </c>
      <c r="R1416" s="5" t="str">
        <f t="shared" si="184"/>
        <v>378-2023-04-30</v>
      </c>
    </row>
    <row r="1417" spans="1:18" hidden="1" x14ac:dyDescent="0.3">
      <c r="A1417" s="25">
        <v>378</v>
      </c>
      <c r="B1417" s="5" t="s">
        <v>334</v>
      </c>
      <c r="C1417" s="5" t="s">
        <v>34</v>
      </c>
      <c r="D1417" s="5" t="s">
        <v>21</v>
      </c>
      <c r="E1417" s="5" t="s">
        <v>22</v>
      </c>
      <c r="F1417" s="6">
        <v>45046</v>
      </c>
      <c r="G1417" s="55">
        <f t="shared" si="180"/>
        <v>2023</v>
      </c>
      <c r="H1417" s="55" t="str">
        <f t="shared" si="181"/>
        <v>Abril</v>
      </c>
      <c r="I1417" s="90" t="str">
        <f t="shared" si="182"/>
        <v>2023-1</v>
      </c>
      <c r="J1417" s="5">
        <v>92</v>
      </c>
      <c r="K1417" s="9">
        <v>90.5</v>
      </c>
      <c r="L1417" s="8">
        <f t="shared" si="185"/>
        <v>0.90760869565217395</v>
      </c>
      <c r="M1417" s="15">
        <f t="shared" si="183"/>
        <v>0.90760869565217395</v>
      </c>
      <c r="N1417" s="5" t="s">
        <v>23</v>
      </c>
      <c r="O1417" s="5" t="s">
        <v>23</v>
      </c>
      <c r="P1417" s="16">
        <v>1</v>
      </c>
      <c r="Q1417" s="16">
        <v>1</v>
      </c>
      <c r="R1417" s="5" t="str">
        <f t="shared" si="184"/>
        <v>378-2023-05-31</v>
      </c>
    </row>
    <row r="1418" spans="1:18" hidden="1" x14ac:dyDescent="0.3">
      <c r="A1418" s="25">
        <v>378</v>
      </c>
      <c r="B1418" s="5" t="s">
        <v>334</v>
      </c>
      <c r="C1418" s="5" t="s">
        <v>34</v>
      </c>
      <c r="D1418" s="5" t="s">
        <v>21</v>
      </c>
      <c r="E1418" s="5" t="s">
        <v>22</v>
      </c>
      <c r="F1418" s="6">
        <v>45077</v>
      </c>
      <c r="G1418" s="55">
        <f t="shared" si="180"/>
        <v>2023</v>
      </c>
      <c r="H1418" s="55" t="str">
        <f t="shared" si="181"/>
        <v>Mayo</v>
      </c>
      <c r="I1418" s="90" t="str">
        <f t="shared" si="182"/>
        <v>2023-1</v>
      </c>
      <c r="J1418" s="5">
        <v>92</v>
      </c>
      <c r="K1418" s="9">
        <v>83.5</v>
      </c>
      <c r="L1418" s="8">
        <f t="shared" si="185"/>
        <v>0.96739130434782605</v>
      </c>
      <c r="M1418" s="15">
        <f t="shared" si="183"/>
        <v>0.96739130434782605</v>
      </c>
      <c r="N1418" s="5" t="s">
        <v>23</v>
      </c>
      <c r="O1418" s="5" t="s">
        <v>23</v>
      </c>
      <c r="P1418" s="16">
        <v>1</v>
      </c>
      <c r="Q1418" s="16">
        <v>1</v>
      </c>
      <c r="R1418" s="5" t="str">
        <f t="shared" si="184"/>
        <v>378-2023-06-30</v>
      </c>
    </row>
    <row r="1419" spans="1:18" hidden="1" x14ac:dyDescent="0.3">
      <c r="A1419" s="25">
        <v>378</v>
      </c>
      <c r="B1419" s="5" t="s">
        <v>334</v>
      </c>
      <c r="C1419" s="5" t="s">
        <v>34</v>
      </c>
      <c r="D1419" s="5" t="s">
        <v>21</v>
      </c>
      <c r="E1419" s="5" t="s">
        <v>22</v>
      </c>
      <c r="F1419" s="6">
        <v>45107</v>
      </c>
      <c r="G1419" s="55">
        <f t="shared" si="180"/>
        <v>2023</v>
      </c>
      <c r="H1419" s="55" t="str">
        <f t="shared" si="181"/>
        <v>Junio</v>
      </c>
      <c r="I1419" s="90" t="str">
        <f t="shared" si="182"/>
        <v>2023-1</v>
      </c>
      <c r="J1419" s="5">
        <v>92</v>
      </c>
      <c r="K1419" s="9">
        <v>89</v>
      </c>
      <c r="L1419" s="8">
        <f t="shared" si="185"/>
        <v>1.0217391304347827</v>
      </c>
      <c r="M1419" s="15">
        <f t="shared" si="183"/>
        <v>1.0217391304347827</v>
      </c>
      <c r="N1419" s="5" t="s">
        <v>23</v>
      </c>
      <c r="O1419" s="5" t="s">
        <v>23</v>
      </c>
      <c r="P1419" s="16">
        <v>0</v>
      </c>
      <c r="Q1419" s="16">
        <v>0</v>
      </c>
      <c r="R1419" s="5" t="str">
        <f t="shared" si="184"/>
        <v>378-2023-07-31</v>
      </c>
    </row>
    <row r="1420" spans="1:18" hidden="1" x14ac:dyDescent="0.3">
      <c r="A1420" s="25">
        <v>378</v>
      </c>
      <c r="B1420" s="5" t="s">
        <v>334</v>
      </c>
      <c r="C1420" s="5" t="s">
        <v>34</v>
      </c>
      <c r="D1420" s="5" t="s">
        <v>21</v>
      </c>
      <c r="E1420" s="5" t="s">
        <v>22</v>
      </c>
      <c r="F1420" s="6">
        <v>45138</v>
      </c>
      <c r="G1420" s="55">
        <f t="shared" si="180"/>
        <v>2023</v>
      </c>
      <c r="H1420" s="55" t="str">
        <f t="shared" si="181"/>
        <v>Julio</v>
      </c>
      <c r="I1420" s="90" t="str">
        <f t="shared" si="182"/>
        <v>2023-2</v>
      </c>
      <c r="J1420" s="5">
        <v>92</v>
      </c>
      <c r="K1420" s="9">
        <v>94</v>
      </c>
      <c r="L1420" s="8">
        <f t="shared" si="185"/>
        <v>1.0597826086956521</v>
      </c>
      <c r="M1420" s="15">
        <f t="shared" si="183"/>
        <v>1.0597826086956521</v>
      </c>
      <c r="N1420" s="5" t="s">
        <v>23</v>
      </c>
      <c r="O1420" s="5" t="s">
        <v>23</v>
      </c>
      <c r="P1420" s="16">
        <v>0</v>
      </c>
      <c r="Q1420" s="16">
        <v>0</v>
      </c>
      <c r="R1420" s="5" t="str">
        <f t="shared" si="184"/>
        <v>378-2023-08-31</v>
      </c>
    </row>
    <row r="1421" spans="1:18" hidden="1" x14ac:dyDescent="0.3">
      <c r="A1421" s="25">
        <v>378</v>
      </c>
      <c r="B1421" s="5" t="s">
        <v>334</v>
      </c>
      <c r="C1421" s="5" t="s">
        <v>34</v>
      </c>
      <c r="D1421" s="5" t="s">
        <v>21</v>
      </c>
      <c r="E1421" s="5" t="s">
        <v>22</v>
      </c>
      <c r="F1421" s="6">
        <v>45169</v>
      </c>
      <c r="G1421" s="55">
        <f t="shared" si="180"/>
        <v>2023</v>
      </c>
      <c r="H1421" s="55" t="str">
        <f t="shared" si="181"/>
        <v>Agosto</v>
      </c>
      <c r="I1421" s="90" t="str">
        <f t="shared" si="182"/>
        <v>2023-2</v>
      </c>
      <c r="J1421" s="5">
        <v>92</v>
      </c>
      <c r="K1421" s="9">
        <v>97.5</v>
      </c>
      <c r="L1421" s="8">
        <f t="shared" si="185"/>
        <v>1.076086956521739</v>
      </c>
      <c r="M1421" s="15">
        <f t="shared" si="183"/>
        <v>1.076086956521739</v>
      </c>
      <c r="N1421" s="5" t="s">
        <v>23</v>
      </c>
      <c r="O1421" s="5" t="s">
        <v>23</v>
      </c>
      <c r="P1421" s="16">
        <v>1</v>
      </c>
      <c r="Q1421" s="16">
        <v>1</v>
      </c>
      <c r="R1421" s="5" t="str">
        <f t="shared" si="184"/>
        <v>378-2023-09-30</v>
      </c>
    </row>
    <row r="1422" spans="1:18" hidden="1" x14ac:dyDescent="0.3">
      <c r="A1422" s="25">
        <v>378</v>
      </c>
      <c r="B1422" s="5" t="s">
        <v>334</v>
      </c>
      <c r="C1422" s="5" t="s">
        <v>34</v>
      </c>
      <c r="D1422" s="5" t="s">
        <v>21</v>
      </c>
      <c r="E1422" s="5" t="s">
        <v>22</v>
      </c>
      <c r="F1422" s="6">
        <v>45199</v>
      </c>
      <c r="G1422" s="55">
        <f t="shared" si="180"/>
        <v>2023</v>
      </c>
      <c r="H1422" s="55" t="str">
        <f t="shared" si="181"/>
        <v>Septiembre</v>
      </c>
      <c r="I1422" s="90" t="str">
        <f t="shared" si="182"/>
        <v>2023-2</v>
      </c>
      <c r="J1422" s="5">
        <v>92</v>
      </c>
      <c r="K1422" s="9">
        <v>99</v>
      </c>
      <c r="L1422" s="8">
        <f t="shared" si="185"/>
        <v>1.0434782608695652</v>
      </c>
      <c r="M1422" s="15">
        <f t="shared" si="183"/>
        <v>1.0434782608695652</v>
      </c>
      <c r="N1422" s="5" t="s">
        <v>23</v>
      </c>
      <c r="O1422" s="5" t="s">
        <v>23</v>
      </c>
      <c r="P1422" s="16">
        <v>0</v>
      </c>
      <c r="Q1422" s="16">
        <v>0</v>
      </c>
      <c r="R1422" s="5" t="str">
        <f t="shared" si="184"/>
        <v>378-2023-10-31</v>
      </c>
    </row>
    <row r="1423" spans="1:18" hidden="1" x14ac:dyDescent="0.3">
      <c r="A1423" s="37">
        <v>378</v>
      </c>
      <c r="B1423" s="5" t="s">
        <v>334</v>
      </c>
      <c r="C1423" s="5" t="s">
        <v>34</v>
      </c>
      <c r="D1423" s="5" t="s">
        <v>21</v>
      </c>
      <c r="E1423" s="5" t="s">
        <v>22</v>
      </c>
      <c r="F1423" s="6">
        <v>45230</v>
      </c>
      <c r="G1423" s="55">
        <f t="shared" si="180"/>
        <v>2023</v>
      </c>
      <c r="H1423" s="55" t="str">
        <f t="shared" si="181"/>
        <v>Octubre</v>
      </c>
      <c r="I1423" s="90" t="str">
        <f t="shared" si="182"/>
        <v>2023-2</v>
      </c>
      <c r="J1423" s="5">
        <v>92</v>
      </c>
      <c r="K1423" s="9">
        <v>96</v>
      </c>
      <c r="L1423" s="8">
        <f t="shared" si="185"/>
        <v>1.0533695652173913</v>
      </c>
      <c r="M1423" s="15">
        <f t="shared" si="183"/>
        <v>1.0533695652173913</v>
      </c>
      <c r="N1423" s="5" t="s">
        <v>23</v>
      </c>
      <c r="O1423" s="5" t="s">
        <v>23</v>
      </c>
      <c r="P1423" s="16">
        <v>0</v>
      </c>
      <c r="Q1423" s="16">
        <v>0</v>
      </c>
      <c r="R1423" s="5" t="str">
        <f t="shared" si="184"/>
        <v>378-2023-11-30</v>
      </c>
    </row>
    <row r="1424" spans="1:18" hidden="1" x14ac:dyDescent="0.3">
      <c r="A1424" s="37">
        <v>378</v>
      </c>
      <c r="B1424" s="5" t="s">
        <v>334</v>
      </c>
      <c r="C1424" s="5" t="s">
        <v>34</v>
      </c>
      <c r="D1424" s="5" t="s">
        <v>21</v>
      </c>
      <c r="E1424" s="5" t="s">
        <v>22</v>
      </c>
      <c r="F1424" s="6">
        <v>45260</v>
      </c>
      <c r="G1424" s="55">
        <f t="shared" si="180"/>
        <v>2023</v>
      </c>
      <c r="H1424" s="55" t="str">
        <f t="shared" si="181"/>
        <v>Noviembre</v>
      </c>
      <c r="I1424" s="90" t="str">
        <f t="shared" si="182"/>
        <v>2023-2</v>
      </c>
      <c r="J1424" s="5">
        <v>92</v>
      </c>
      <c r="K1424" s="9">
        <v>96.91</v>
      </c>
      <c r="L1424" s="8">
        <f t="shared" si="185"/>
        <v>1.0926086956521739</v>
      </c>
      <c r="M1424" s="15">
        <f t="shared" si="183"/>
        <v>1.0926086956521739</v>
      </c>
      <c r="N1424" s="5" t="s">
        <v>23</v>
      </c>
      <c r="O1424" s="5" t="s">
        <v>23</v>
      </c>
      <c r="P1424" s="16">
        <v>0</v>
      </c>
      <c r="Q1424" s="16">
        <v>0</v>
      </c>
      <c r="R1424" s="5" t="str">
        <f t="shared" si="184"/>
        <v>378-2023-12-31</v>
      </c>
    </row>
    <row r="1425" spans="1:18" hidden="1" x14ac:dyDescent="0.3">
      <c r="A1425" s="37">
        <v>378</v>
      </c>
      <c r="B1425" s="5" t="s">
        <v>334</v>
      </c>
      <c r="C1425" s="5" t="s">
        <v>34</v>
      </c>
      <c r="D1425" s="5" t="s">
        <v>21</v>
      </c>
      <c r="E1425" s="5" t="s">
        <v>22</v>
      </c>
      <c r="F1425" s="6">
        <v>45291</v>
      </c>
      <c r="G1425" s="55">
        <f t="shared" si="180"/>
        <v>2023</v>
      </c>
      <c r="H1425" s="55" t="str">
        <f t="shared" si="181"/>
        <v>Diciembre</v>
      </c>
      <c r="I1425" s="90" t="str">
        <f t="shared" si="182"/>
        <v>2023-2</v>
      </c>
      <c r="J1425" s="5">
        <v>92</v>
      </c>
      <c r="K1425" s="9">
        <v>100.52</v>
      </c>
      <c r="L1425" s="8">
        <f t="shared" si="185"/>
        <v>0</v>
      </c>
      <c r="M1425" s="15">
        <f t="shared" si="183"/>
        <v>0</v>
      </c>
      <c r="N1425" s="5" t="s">
        <v>23</v>
      </c>
      <c r="O1425" s="5" t="s">
        <v>23</v>
      </c>
      <c r="P1425" s="16">
        <v>0</v>
      </c>
      <c r="Q1425" s="16">
        <v>0</v>
      </c>
      <c r="R1425" s="5" t="str">
        <f t="shared" si="184"/>
        <v>378-2024-01-31</v>
      </c>
    </row>
    <row r="1426" spans="1:18" hidden="1" x14ac:dyDescent="0.3">
      <c r="A1426" s="25">
        <v>378</v>
      </c>
      <c r="B1426" s="5" t="s">
        <v>334</v>
      </c>
      <c r="C1426" s="5" t="s">
        <v>58</v>
      </c>
      <c r="D1426" s="5" t="s">
        <v>21</v>
      </c>
      <c r="E1426" s="5" t="s">
        <v>22</v>
      </c>
      <c r="F1426" s="6">
        <v>45322</v>
      </c>
      <c r="G1426" s="55">
        <f t="shared" si="180"/>
        <v>2024</v>
      </c>
      <c r="H1426" s="55" t="str">
        <f t="shared" si="181"/>
        <v>Enero</v>
      </c>
      <c r="I1426" s="90" t="str">
        <f t="shared" si="182"/>
        <v>2024-1</v>
      </c>
      <c r="J1426" s="5">
        <v>92</v>
      </c>
      <c r="K1426" s="10">
        <v>0</v>
      </c>
      <c r="L1426" s="15">
        <f>IFERROR(IF((K1427/J1427)&gt;1.3,1.3,K1427/J1427),"")</f>
        <v>0</v>
      </c>
      <c r="M1426" s="15">
        <f t="shared" si="183"/>
        <v>0</v>
      </c>
      <c r="N1426" s="5" t="s">
        <v>23</v>
      </c>
      <c r="O1426" s="5" t="s">
        <v>23</v>
      </c>
      <c r="P1426" s="16">
        <v>0</v>
      </c>
      <c r="Q1426" s="16">
        <v>0</v>
      </c>
      <c r="R1426" s="5" t="str">
        <f t="shared" si="184"/>
        <v>378-2024-02-29</v>
      </c>
    </row>
    <row r="1427" spans="1:18" hidden="1" x14ac:dyDescent="0.3">
      <c r="A1427" s="25">
        <v>378</v>
      </c>
      <c r="B1427" s="5" t="s">
        <v>334</v>
      </c>
      <c r="C1427" s="5" t="s">
        <v>58</v>
      </c>
      <c r="D1427" s="5" t="s">
        <v>21</v>
      </c>
      <c r="E1427" s="5" t="s">
        <v>22</v>
      </c>
      <c r="F1427" s="6">
        <v>45351</v>
      </c>
      <c r="G1427" s="55">
        <f t="shared" si="180"/>
        <v>2024</v>
      </c>
      <c r="H1427" s="55" t="str">
        <f t="shared" si="181"/>
        <v>Febrero</v>
      </c>
      <c r="I1427" s="90" t="str">
        <f t="shared" si="182"/>
        <v>2024-1</v>
      </c>
      <c r="J1427" s="5">
        <v>92</v>
      </c>
      <c r="K1427" s="10">
        <v>0</v>
      </c>
      <c r="L1427" s="15">
        <f>IFERROR(IF((K1428/J1428)&gt;1.3,1.3,K1428/J1428),"")</f>
        <v>0</v>
      </c>
      <c r="M1427" s="15">
        <f t="shared" si="183"/>
        <v>0</v>
      </c>
      <c r="N1427" s="5" t="s">
        <v>23</v>
      </c>
      <c r="O1427" s="5" t="s">
        <v>23</v>
      </c>
      <c r="P1427" s="16">
        <v>0</v>
      </c>
      <c r="Q1427" s="16">
        <v>0</v>
      </c>
      <c r="R1427" s="5" t="str">
        <f t="shared" si="184"/>
        <v>378-2024-03-31</v>
      </c>
    </row>
    <row r="1428" spans="1:18" hidden="1" x14ac:dyDescent="0.3">
      <c r="A1428" s="25">
        <v>378</v>
      </c>
      <c r="B1428" s="5" t="s">
        <v>334</v>
      </c>
      <c r="C1428" s="5" t="s">
        <v>58</v>
      </c>
      <c r="D1428" s="5" t="s">
        <v>21</v>
      </c>
      <c r="E1428" s="5" t="s">
        <v>22</v>
      </c>
      <c r="F1428" s="6">
        <v>45382</v>
      </c>
      <c r="G1428" s="55">
        <f t="shared" si="180"/>
        <v>2024</v>
      </c>
      <c r="H1428" s="55" t="str">
        <f t="shared" si="181"/>
        <v>Marzo</v>
      </c>
      <c r="I1428" s="90" t="str">
        <f t="shared" si="182"/>
        <v>2024-1</v>
      </c>
      <c r="J1428" s="5">
        <v>92</v>
      </c>
      <c r="K1428" s="10">
        <v>0</v>
      </c>
      <c r="L1428" s="15">
        <f>IFERROR(IF((K1429/J1429)&gt;1.3,1.3,K1429/J1429),"")</f>
        <v>0</v>
      </c>
      <c r="M1428" s="15">
        <f t="shared" si="183"/>
        <v>0</v>
      </c>
      <c r="N1428" s="5" t="s">
        <v>23</v>
      </c>
      <c r="O1428" s="5" t="s">
        <v>23</v>
      </c>
      <c r="P1428" s="16">
        <v>0</v>
      </c>
      <c r="Q1428" s="16">
        <v>0</v>
      </c>
      <c r="R1428" s="5" t="str">
        <f t="shared" si="184"/>
        <v>378-2024-04-30</v>
      </c>
    </row>
    <row r="1429" spans="1:18" hidden="1" x14ac:dyDescent="0.3">
      <c r="A1429" s="25">
        <v>378</v>
      </c>
      <c r="B1429" s="5" t="s">
        <v>334</v>
      </c>
      <c r="C1429" s="5" t="s">
        <v>58</v>
      </c>
      <c r="D1429" s="5" t="s">
        <v>21</v>
      </c>
      <c r="E1429" s="5" t="s">
        <v>22</v>
      </c>
      <c r="F1429" s="6">
        <v>45412</v>
      </c>
      <c r="G1429" s="55">
        <f t="shared" si="180"/>
        <v>2024</v>
      </c>
      <c r="H1429" s="55" t="str">
        <f t="shared" si="181"/>
        <v>Abril</v>
      </c>
      <c r="I1429" s="90" t="str">
        <f t="shared" si="182"/>
        <v>2024-1</v>
      </c>
      <c r="J1429" s="5">
        <v>92</v>
      </c>
      <c r="K1429" s="10">
        <v>0</v>
      </c>
      <c r="L1429" s="15">
        <f>IFERROR(IF((K1430/J1430)&gt;1.3,1.3,K1430/J1430),"")</f>
        <v>1.0706521739130435</v>
      </c>
      <c r="M1429" s="15">
        <f t="shared" si="183"/>
        <v>1.0706521739130435</v>
      </c>
      <c r="N1429" s="5" t="s">
        <v>23</v>
      </c>
      <c r="O1429" s="5" t="s">
        <v>23</v>
      </c>
      <c r="P1429" s="16">
        <v>0</v>
      </c>
      <c r="Q1429" s="16">
        <v>0</v>
      </c>
      <c r="R1429" s="5" t="str">
        <f t="shared" si="184"/>
        <v>378-2024-05-31</v>
      </c>
    </row>
    <row r="1430" spans="1:18" hidden="1" x14ac:dyDescent="0.3">
      <c r="A1430" s="25">
        <v>378</v>
      </c>
      <c r="B1430" s="5" t="s">
        <v>334</v>
      </c>
      <c r="C1430" s="5" t="s">
        <v>58</v>
      </c>
      <c r="D1430" s="5" t="s">
        <v>21</v>
      </c>
      <c r="E1430" s="5" t="s">
        <v>22</v>
      </c>
      <c r="F1430" s="6">
        <v>45443</v>
      </c>
      <c r="G1430" s="55">
        <f t="shared" si="180"/>
        <v>2024</v>
      </c>
      <c r="H1430" s="55" t="str">
        <f t="shared" si="181"/>
        <v>Mayo</v>
      </c>
      <c r="I1430" s="90" t="str">
        <f t="shared" si="182"/>
        <v>2024-1</v>
      </c>
      <c r="J1430" s="5">
        <v>92</v>
      </c>
      <c r="K1430" s="10">
        <v>98.5</v>
      </c>
      <c r="L1430" s="15">
        <f>IFERROR(IF((K1431/J1431)&gt;1.3,1.3,K1431/J1431),"")</f>
        <v>1.0706521739130435</v>
      </c>
      <c r="M1430" s="15">
        <f t="shared" si="183"/>
        <v>1.0706521739130435</v>
      </c>
      <c r="N1430" s="5" t="s">
        <v>23</v>
      </c>
      <c r="O1430" s="5" t="s">
        <v>23</v>
      </c>
      <c r="P1430" s="16">
        <v>0</v>
      </c>
      <c r="Q1430" s="16">
        <v>0</v>
      </c>
      <c r="R1430" s="5" t="str">
        <f t="shared" si="184"/>
        <v>378-2024-06-30</v>
      </c>
    </row>
    <row r="1431" spans="1:18" hidden="1" x14ac:dyDescent="0.3">
      <c r="A1431" s="5">
        <v>378</v>
      </c>
      <c r="B1431" s="5" t="s">
        <v>334</v>
      </c>
      <c r="C1431" s="5" t="s">
        <v>58</v>
      </c>
      <c r="D1431" s="5" t="s">
        <v>21</v>
      </c>
      <c r="E1431" s="5" t="s">
        <v>22</v>
      </c>
      <c r="F1431" s="6">
        <v>45473</v>
      </c>
      <c r="G1431" s="55">
        <f t="shared" si="180"/>
        <v>2024</v>
      </c>
      <c r="H1431" s="55" t="str">
        <f t="shared" si="181"/>
        <v>Junio</v>
      </c>
      <c r="I1431" s="90" t="str">
        <f t="shared" si="182"/>
        <v>2024-1</v>
      </c>
      <c r="J1431" s="5">
        <v>92</v>
      </c>
      <c r="K1431" s="5">
        <v>98.5</v>
      </c>
      <c r="L1431" s="15">
        <v>1.070652173913043</v>
      </c>
      <c r="M1431" s="15">
        <v>1.070652173913043</v>
      </c>
      <c r="N1431" s="5" t="s">
        <v>23</v>
      </c>
      <c r="O1431" s="5" t="s">
        <v>23</v>
      </c>
      <c r="P1431" s="5">
        <v>0</v>
      </c>
      <c r="Q1431" s="5">
        <v>0</v>
      </c>
      <c r="R1431" s="5" t="str">
        <f t="shared" si="184"/>
        <v>378-2024-07-31</v>
      </c>
    </row>
    <row r="1432" spans="1:18" hidden="1" x14ac:dyDescent="0.3">
      <c r="A1432" s="25">
        <v>378</v>
      </c>
      <c r="B1432" s="5" t="s">
        <v>334</v>
      </c>
      <c r="C1432" s="5" t="s">
        <v>58</v>
      </c>
      <c r="D1432" s="5" t="s">
        <v>21</v>
      </c>
      <c r="E1432" s="5" t="s">
        <v>22</v>
      </c>
      <c r="F1432" s="6">
        <v>45504</v>
      </c>
      <c r="G1432" s="55">
        <f t="shared" si="180"/>
        <v>2024</v>
      </c>
      <c r="H1432" s="55" t="str">
        <f t="shared" si="181"/>
        <v>Julio</v>
      </c>
      <c r="I1432" s="90" t="str">
        <f t="shared" si="182"/>
        <v>2024-2</v>
      </c>
      <c r="J1432" s="5">
        <v>92</v>
      </c>
      <c r="K1432" s="10">
        <v>0</v>
      </c>
      <c r="L1432" s="15">
        <f t="shared" ref="L1432:L1443" si="186">IFERROR(IF((K1433/J1433)&gt;1.3,1.3,K1433/J1433),"")</f>
        <v>0</v>
      </c>
      <c r="M1432" s="15">
        <f t="shared" ref="M1432:M1453" si="187">IFERROR(IF((K1433/J1433)&gt;K1433/J1433,1.3,K1433/J1433),"")</f>
        <v>0</v>
      </c>
      <c r="N1432" s="5" t="s">
        <v>23</v>
      </c>
      <c r="O1432" s="5" t="s">
        <v>23</v>
      </c>
      <c r="P1432" s="16">
        <v>0</v>
      </c>
      <c r="Q1432" s="16">
        <v>0</v>
      </c>
      <c r="R1432" s="5" t="str">
        <f t="shared" si="184"/>
        <v>378-2024-08-31</v>
      </c>
    </row>
    <row r="1433" spans="1:18" hidden="1" x14ac:dyDescent="0.3">
      <c r="A1433" s="25">
        <v>378</v>
      </c>
      <c r="B1433" s="5" t="s">
        <v>334</v>
      </c>
      <c r="C1433" s="5" t="s">
        <v>58</v>
      </c>
      <c r="D1433" s="5" t="s">
        <v>21</v>
      </c>
      <c r="E1433" s="5" t="s">
        <v>22</v>
      </c>
      <c r="F1433" s="6">
        <v>45535</v>
      </c>
      <c r="G1433" s="55">
        <f t="shared" si="180"/>
        <v>2024</v>
      </c>
      <c r="H1433" s="55" t="str">
        <f t="shared" si="181"/>
        <v>Agosto</v>
      </c>
      <c r="I1433" s="90" t="str">
        <f t="shared" si="182"/>
        <v>2024-2</v>
      </c>
      <c r="J1433" s="5">
        <v>92</v>
      </c>
      <c r="K1433" s="10">
        <v>0</v>
      </c>
      <c r="L1433" s="15">
        <f t="shared" si="186"/>
        <v>0</v>
      </c>
      <c r="M1433" s="15">
        <f t="shared" si="187"/>
        <v>0</v>
      </c>
      <c r="N1433" s="5" t="s">
        <v>23</v>
      </c>
      <c r="O1433" s="5" t="s">
        <v>23</v>
      </c>
      <c r="P1433" s="16">
        <v>0</v>
      </c>
      <c r="Q1433" s="16">
        <v>0</v>
      </c>
      <c r="R1433" s="5" t="str">
        <f t="shared" si="184"/>
        <v>378-2024-09-30</v>
      </c>
    </row>
    <row r="1434" spans="1:18" hidden="1" x14ac:dyDescent="0.3">
      <c r="A1434" s="25">
        <v>378</v>
      </c>
      <c r="B1434" s="5" t="s">
        <v>334</v>
      </c>
      <c r="C1434" s="5" t="s">
        <v>58</v>
      </c>
      <c r="D1434" s="5" t="s">
        <v>21</v>
      </c>
      <c r="E1434" s="5" t="s">
        <v>22</v>
      </c>
      <c r="F1434" s="6">
        <v>45565</v>
      </c>
      <c r="G1434" s="55">
        <f t="shared" si="180"/>
        <v>2024</v>
      </c>
      <c r="H1434" s="55" t="str">
        <f t="shared" si="181"/>
        <v>Septiembre</v>
      </c>
      <c r="I1434" s="90" t="str">
        <f t="shared" si="182"/>
        <v>2024-2</v>
      </c>
      <c r="J1434" s="5">
        <v>92</v>
      </c>
      <c r="K1434" s="10">
        <v>0</v>
      </c>
      <c r="L1434" s="15">
        <f t="shared" si="186"/>
        <v>0</v>
      </c>
      <c r="M1434" s="15">
        <f t="shared" si="187"/>
        <v>0</v>
      </c>
      <c r="N1434" s="5" t="s">
        <v>23</v>
      </c>
      <c r="O1434" s="5" t="s">
        <v>23</v>
      </c>
      <c r="P1434" s="16">
        <v>0</v>
      </c>
      <c r="Q1434" s="16">
        <v>0</v>
      </c>
      <c r="R1434" s="5" t="str">
        <f t="shared" si="184"/>
        <v>378-2024-10-31</v>
      </c>
    </row>
    <row r="1435" spans="1:18" hidden="1" x14ac:dyDescent="0.3">
      <c r="A1435" s="25">
        <v>378</v>
      </c>
      <c r="B1435" s="5" t="s">
        <v>334</v>
      </c>
      <c r="C1435" s="5" t="s">
        <v>58</v>
      </c>
      <c r="D1435" s="5" t="s">
        <v>21</v>
      </c>
      <c r="E1435" s="5" t="s">
        <v>22</v>
      </c>
      <c r="F1435" s="6">
        <v>45596</v>
      </c>
      <c r="G1435" s="55">
        <f t="shared" si="180"/>
        <v>2024</v>
      </c>
      <c r="H1435" s="55" t="str">
        <f t="shared" si="181"/>
        <v>Octubre</v>
      </c>
      <c r="I1435" s="90" t="str">
        <f t="shared" si="182"/>
        <v>2024-2</v>
      </c>
      <c r="J1435" s="5">
        <v>92</v>
      </c>
      <c r="K1435" s="10">
        <v>0</v>
      </c>
      <c r="L1435" s="15">
        <f t="shared" si="186"/>
        <v>0</v>
      </c>
      <c r="M1435" s="15">
        <f t="shared" si="187"/>
        <v>0</v>
      </c>
      <c r="N1435" s="5" t="s">
        <v>23</v>
      </c>
      <c r="O1435" s="5" t="s">
        <v>23</v>
      </c>
      <c r="P1435" s="16">
        <v>0</v>
      </c>
      <c r="Q1435" s="16">
        <v>0</v>
      </c>
      <c r="R1435" s="5" t="str">
        <f t="shared" si="184"/>
        <v>378-2024-11-30</v>
      </c>
    </row>
    <row r="1436" spans="1:18" hidden="1" x14ac:dyDescent="0.3">
      <c r="A1436" s="25">
        <v>378</v>
      </c>
      <c r="B1436" s="5" t="s">
        <v>334</v>
      </c>
      <c r="C1436" s="5" t="s">
        <v>58</v>
      </c>
      <c r="D1436" s="5" t="s">
        <v>21</v>
      </c>
      <c r="E1436" s="5" t="s">
        <v>22</v>
      </c>
      <c r="F1436" s="6">
        <v>45626</v>
      </c>
      <c r="G1436" s="55">
        <f t="shared" si="180"/>
        <v>2024</v>
      </c>
      <c r="H1436" s="55" t="str">
        <f t="shared" si="181"/>
        <v>Noviembre</v>
      </c>
      <c r="I1436" s="90" t="str">
        <f t="shared" si="182"/>
        <v>2024-2</v>
      </c>
      <c r="J1436" s="5">
        <v>92</v>
      </c>
      <c r="K1436" s="10">
        <v>0</v>
      </c>
      <c r="L1436" s="15" t="str">
        <f t="shared" si="186"/>
        <v/>
      </c>
      <c r="M1436" s="15" t="str">
        <f t="shared" si="187"/>
        <v/>
      </c>
      <c r="N1436" s="5" t="s">
        <v>23</v>
      </c>
      <c r="O1436" s="5" t="s">
        <v>23</v>
      </c>
      <c r="P1436" s="16">
        <v>0</v>
      </c>
      <c r="Q1436" s="16">
        <v>0</v>
      </c>
      <c r="R1436" s="5" t="str">
        <f t="shared" si="184"/>
        <v>378-2024-12-31</v>
      </c>
    </row>
    <row r="1437" spans="1:18" hidden="1" x14ac:dyDescent="0.3">
      <c r="A1437" s="25">
        <v>378</v>
      </c>
      <c r="B1437" s="5" t="s">
        <v>334</v>
      </c>
      <c r="C1437" s="5" t="s">
        <v>58</v>
      </c>
      <c r="D1437" s="5" t="s">
        <v>21</v>
      </c>
      <c r="E1437" s="5" t="s">
        <v>22</v>
      </c>
      <c r="F1437" s="6">
        <v>45657</v>
      </c>
      <c r="G1437" s="55">
        <f t="shared" si="180"/>
        <v>2024</v>
      </c>
      <c r="H1437" s="55" t="str">
        <f t="shared" si="181"/>
        <v>Diciembre</v>
      </c>
      <c r="I1437" s="90" t="str">
        <f t="shared" si="182"/>
        <v>2024-2</v>
      </c>
      <c r="J1437" s="5">
        <v>0</v>
      </c>
      <c r="K1437" s="10">
        <v>0</v>
      </c>
      <c r="L1437" s="15">
        <f t="shared" si="186"/>
        <v>1.0189674315321984</v>
      </c>
      <c r="M1437" s="15">
        <f t="shared" si="187"/>
        <v>1.0189674315321984</v>
      </c>
      <c r="N1437" s="5" t="s">
        <v>23</v>
      </c>
      <c r="O1437" s="5" t="s">
        <v>23</v>
      </c>
      <c r="P1437" s="16">
        <v>0</v>
      </c>
      <c r="Q1437" s="16">
        <v>0</v>
      </c>
      <c r="R1437" s="5" t="str">
        <f t="shared" si="184"/>
        <v>379-2022-06-30</v>
      </c>
    </row>
    <row r="1438" spans="1:18" hidden="1" x14ac:dyDescent="0.3">
      <c r="A1438" s="5">
        <v>379</v>
      </c>
      <c r="B1438" s="5" t="s">
        <v>335</v>
      </c>
      <c r="C1438" s="5" t="s">
        <v>336</v>
      </c>
      <c r="D1438" s="5" t="s">
        <v>47</v>
      </c>
      <c r="E1438" s="5" t="s">
        <v>22</v>
      </c>
      <c r="F1438" s="17">
        <v>44742</v>
      </c>
      <c r="G1438" s="55">
        <f t="shared" si="180"/>
        <v>2022</v>
      </c>
      <c r="H1438" s="55" t="str">
        <f t="shared" si="181"/>
        <v>Junio</v>
      </c>
      <c r="I1438" s="90" t="str">
        <f t="shared" si="182"/>
        <v>2022-1</v>
      </c>
      <c r="J1438" s="9">
        <v>10808</v>
      </c>
      <c r="K1438" s="9">
        <v>11013</v>
      </c>
      <c r="L1438" s="15">
        <f t="shared" si="186"/>
        <v>1.0528720626631853</v>
      </c>
      <c r="M1438" s="15">
        <f t="shared" si="187"/>
        <v>1.0528720626631853</v>
      </c>
      <c r="N1438" s="5" t="s">
        <v>48</v>
      </c>
      <c r="O1438" s="5" t="s">
        <v>48</v>
      </c>
      <c r="P1438" s="5">
        <v>0</v>
      </c>
      <c r="Q1438" s="5">
        <v>0</v>
      </c>
      <c r="R1438" s="5" t="str">
        <f t="shared" si="184"/>
        <v>379-2022-12-31</v>
      </c>
    </row>
    <row r="1439" spans="1:18" hidden="1" x14ac:dyDescent="0.3">
      <c r="A1439" s="5">
        <v>379</v>
      </c>
      <c r="B1439" s="5" t="s">
        <v>335</v>
      </c>
      <c r="C1439" s="5" t="s">
        <v>336</v>
      </c>
      <c r="D1439" s="5" t="s">
        <v>47</v>
      </c>
      <c r="E1439" s="5" t="s">
        <v>22</v>
      </c>
      <c r="F1439" s="17">
        <v>44926</v>
      </c>
      <c r="G1439" s="55">
        <f t="shared" si="180"/>
        <v>2022</v>
      </c>
      <c r="H1439" s="55" t="str">
        <f t="shared" si="181"/>
        <v>Diciembre</v>
      </c>
      <c r="I1439" s="90" t="str">
        <f t="shared" si="182"/>
        <v>2022-2</v>
      </c>
      <c r="J1439" s="9">
        <v>9192</v>
      </c>
      <c r="K1439" s="9">
        <v>9678</v>
      </c>
      <c r="L1439" s="15">
        <f t="shared" si="186"/>
        <v>1.027287716405606</v>
      </c>
      <c r="M1439" s="15">
        <f t="shared" si="187"/>
        <v>1.027287716405606</v>
      </c>
      <c r="N1439" s="5" t="s">
        <v>48</v>
      </c>
      <c r="O1439" s="5" t="s">
        <v>48</v>
      </c>
      <c r="P1439" s="5">
        <v>0</v>
      </c>
      <c r="Q1439" s="5">
        <v>0</v>
      </c>
      <c r="R1439" s="5" t="str">
        <f t="shared" si="184"/>
        <v>379-2023-06-30</v>
      </c>
    </row>
    <row r="1440" spans="1:18" hidden="1" x14ac:dyDescent="0.3">
      <c r="A1440" s="41">
        <v>379</v>
      </c>
      <c r="B1440" s="5" t="s">
        <v>335</v>
      </c>
      <c r="C1440" s="5" t="s">
        <v>336</v>
      </c>
      <c r="D1440" s="5" t="s">
        <v>47</v>
      </c>
      <c r="E1440" s="5" t="s">
        <v>22</v>
      </c>
      <c r="F1440" s="6">
        <v>45107</v>
      </c>
      <c r="G1440" s="55">
        <f t="shared" si="180"/>
        <v>2023</v>
      </c>
      <c r="H1440" s="55" t="str">
        <f t="shared" si="181"/>
        <v>Junio</v>
      </c>
      <c r="I1440" s="90" t="str">
        <f t="shared" si="182"/>
        <v>2023-1</v>
      </c>
      <c r="J1440" s="9">
        <v>12130</v>
      </c>
      <c r="K1440" s="9">
        <v>12461</v>
      </c>
      <c r="L1440" s="15">
        <f t="shared" si="186"/>
        <v>1.0864722559740785</v>
      </c>
      <c r="M1440" s="15">
        <f t="shared" si="187"/>
        <v>1.0864722559740785</v>
      </c>
      <c r="N1440" s="5" t="s">
        <v>48</v>
      </c>
      <c r="O1440" s="5" t="s">
        <v>48</v>
      </c>
      <c r="P1440" s="16">
        <v>0</v>
      </c>
      <c r="Q1440" s="16">
        <v>0</v>
      </c>
      <c r="R1440" s="5" t="str">
        <f t="shared" si="184"/>
        <v>379-2023-12-31</v>
      </c>
    </row>
    <row r="1441" spans="1:18" hidden="1" x14ac:dyDescent="0.3">
      <c r="A1441" s="37">
        <v>379</v>
      </c>
      <c r="B1441" s="5" t="s">
        <v>335</v>
      </c>
      <c r="C1441" s="5" t="s">
        <v>336</v>
      </c>
      <c r="D1441" s="5" t="s">
        <v>47</v>
      </c>
      <c r="E1441" s="5" t="s">
        <v>22</v>
      </c>
      <c r="F1441" s="6">
        <v>45291</v>
      </c>
      <c r="G1441" s="55">
        <f t="shared" si="180"/>
        <v>2023</v>
      </c>
      <c r="H1441" s="55" t="str">
        <f t="shared" si="181"/>
        <v>Diciembre</v>
      </c>
      <c r="I1441" s="90" t="str">
        <f t="shared" si="182"/>
        <v>2023-2</v>
      </c>
      <c r="J1441" s="9">
        <v>9876</v>
      </c>
      <c r="K1441" s="9">
        <v>10730</v>
      </c>
      <c r="L1441" s="15">
        <f t="shared" si="186"/>
        <v>0.95562913907284763</v>
      </c>
      <c r="M1441" s="15">
        <f t="shared" si="187"/>
        <v>0.95562913907284763</v>
      </c>
      <c r="N1441" s="5" t="s">
        <v>48</v>
      </c>
      <c r="O1441" s="5" t="s">
        <v>48</v>
      </c>
      <c r="P1441" s="16">
        <v>0</v>
      </c>
      <c r="Q1441" s="16">
        <v>0</v>
      </c>
      <c r="R1441" s="5" t="str">
        <f t="shared" si="184"/>
        <v>379-2024-06-30</v>
      </c>
    </row>
    <row r="1442" spans="1:18" hidden="1" x14ac:dyDescent="0.3">
      <c r="A1442" s="41">
        <v>379</v>
      </c>
      <c r="B1442" s="5" t="s">
        <v>335</v>
      </c>
      <c r="C1442" s="5" t="s">
        <v>336</v>
      </c>
      <c r="D1442" s="5" t="s">
        <v>47</v>
      </c>
      <c r="E1442" s="5" t="s">
        <v>22</v>
      </c>
      <c r="F1442" s="6">
        <v>45473</v>
      </c>
      <c r="G1442" s="55">
        <f t="shared" si="180"/>
        <v>2024</v>
      </c>
      <c r="H1442" s="55" t="str">
        <f t="shared" si="181"/>
        <v>Junio</v>
      </c>
      <c r="I1442" s="90" t="str">
        <f t="shared" si="182"/>
        <v>2024-1</v>
      </c>
      <c r="J1442" s="9">
        <v>13590</v>
      </c>
      <c r="K1442" s="9">
        <v>12987</v>
      </c>
      <c r="L1442" s="15">
        <f t="shared" si="186"/>
        <v>0.99007025761124123</v>
      </c>
      <c r="M1442" s="15">
        <f t="shared" si="187"/>
        <v>0.99007025761124123</v>
      </c>
      <c r="N1442" s="5" t="s">
        <v>48</v>
      </c>
      <c r="O1442" s="5" t="s">
        <v>48</v>
      </c>
      <c r="P1442" s="16">
        <v>0</v>
      </c>
      <c r="Q1442" s="16">
        <v>0</v>
      </c>
      <c r="R1442" s="5" t="str">
        <f t="shared" si="184"/>
        <v>379-2024-12-31</v>
      </c>
    </row>
    <row r="1443" spans="1:18" hidden="1" x14ac:dyDescent="0.3">
      <c r="A1443" s="25">
        <v>379</v>
      </c>
      <c r="B1443" s="5" t="s">
        <v>335</v>
      </c>
      <c r="C1443" s="5" t="s">
        <v>336</v>
      </c>
      <c r="D1443" s="5" t="s">
        <v>47</v>
      </c>
      <c r="E1443" s="5" t="s">
        <v>22</v>
      </c>
      <c r="F1443" s="6">
        <v>45657</v>
      </c>
      <c r="G1443" s="55">
        <f t="shared" si="180"/>
        <v>2024</v>
      </c>
      <c r="H1443" s="55" t="str">
        <f t="shared" si="181"/>
        <v>Diciembre</v>
      </c>
      <c r="I1443" s="90" t="str">
        <f t="shared" si="182"/>
        <v>2024-2</v>
      </c>
      <c r="J1443" s="9">
        <v>10675</v>
      </c>
      <c r="K1443" s="9">
        <v>10569</v>
      </c>
      <c r="L1443" s="15">
        <f t="shared" si="186"/>
        <v>1.0443958507232471</v>
      </c>
      <c r="M1443" s="15">
        <f t="shared" si="187"/>
        <v>1.0443958507232471</v>
      </c>
      <c r="N1443" s="5" t="s">
        <v>48</v>
      </c>
      <c r="O1443" s="5" t="s">
        <v>48</v>
      </c>
      <c r="P1443" s="16">
        <v>0</v>
      </c>
      <c r="Q1443" s="16">
        <v>0</v>
      </c>
      <c r="R1443" s="5" t="str">
        <f t="shared" si="184"/>
        <v>380-2023-06-30</v>
      </c>
    </row>
    <row r="1444" spans="1:18" hidden="1" x14ac:dyDescent="0.3">
      <c r="A1444" s="25">
        <v>380</v>
      </c>
      <c r="B1444" s="5" t="s">
        <v>337</v>
      </c>
      <c r="C1444" s="5" t="s">
        <v>336</v>
      </c>
      <c r="D1444" s="5" t="s">
        <v>47</v>
      </c>
      <c r="E1444" s="5" t="s">
        <v>22</v>
      </c>
      <c r="F1444" s="17">
        <v>45107</v>
      </c>
      <c r="G1444" s="55">
        <f t="shared" si="180"/>
        <v>2023</v>
      </c>
      <c r="H1444" s="55" t="str">
        <f t="shared" si="181"/>
        <v>Junio</v>
      </c>
      <c r="I1444" s="90" t="str">
        <f t="shared" si="182"/>
        <v>2023-1</v>
      </c>
      <c r="J1444" s="12">
        <f>24659314309/1000000</f>
        <v>24659.314309000001</v>
      </c>
      <c r="K1444" s="9">
        <f>25754085546/1000000</f>
        <v>25754.085545999998</v>
      </c>
      <c r="L1444" s="15">
        <f>IFERROR(K1445/J1445,"")</f>
        <v>1.0249038876924601</v>
      </c>
      <c r="M1444" s="15">
        <f t="shared" si="187"/>
        <v>1.0249038876924601</v>
      </c>
      <c r="N1444" s="5" t="s">
        <v>95</v>
      </c>
      <c r="O1444" s="5" t="s">
        <v>95</v>
      </c>
      <c r="P1444" s="16">
        <v>0</v>
      </c>
      <c r="Q1444" s="16">
        <v>0</v>
      </c>
      <c r="R1444" s="5" t="str">
        <f t="shared" si="184"/>
        <v>380-2023-12-31</v>
      </c>
    </row>
    <row r="1445" spans="1:18" hidden="1" x14ac:dyDescent="0.3">
      <c r="A1445" s="37">
        <v>380</v>
      </c>
      <c r="B1445" s="5" t="s">
        <v>337</v>
      </c>
      <c r="C1445" s="5" t="s">
        <v>336</v>
      </c>
      <c r="D1445" s="5" t="s">
        <v>47</v>
      </c>
      <c r="E1445" s="5" t="s">
        <v>22</v>
      </c>
      <c r="F1445" s="6">
        <v>45291</v>
      </c>
      <c r="G1445" s="55">
        <f t="shared" si="180"/>
        <v>2023</v>
      </c>
      <c r="H1445" s="55" t="str">
        <f t="shared" si="181"/>
        <v>Diciembre</v>
      </c>
      <c r="I1445" s="90" t="str">
        <f t="shared" si="182"/>
        <v>2023-2</v>
      </c>
      <c r="J1445" s="12">
        <f>24724802794/1000000</f>
        <v>24724.802793999999</v>
      </c>
      <c r="K1445" s="9">
        <f>25340546506/1000000</f>
        <v>25340.546505999999</v>
      </c>
      <c r="L1445" s="15">
        <f>IFERROR(K1446/J1446,"")</f>
        <v>0.96125738270273453</v>
      </c>
      <c r="M1445" s="15">
        <f t="shared" si="187"/>
        <v>0.96125738270273453</v>
      </c>
      <c r="N1445" s="5" t="s">
        <v>95</v>
      </c>
      <c r="O1445" s="5" t="s">
        <v>95</v>
      </c>
      <c r="P1445" s="16">
        <v>0</v>
      </c>
      <c r="Q1445" s="16">
        <v>0</v>
      </c>
      <c r="R1445" s="5" t="str">
        <f t="shared" si="184"/>
        <v>380-2024-06-30</v>
      </c>
    </row>
    <row r="1446" spans="1:18" hidden="1" x14ac:dyDescent="0.3">
      <c r="A1446" s="37">
        <v>380</v>
      </c>
      <c r="B1446" s="5" t="s">
        <v>337</v>
      </c>
      <c r="C1446" s="5" t="s">
        <v>336</v>
      </c>
      <c r="D1446" s="5" t="s">
        <v>47</v>
      </c>
      <c r="E1446" s="5" t="s">
        <v>22</v>
      </c>
      <c r="F1446" s="6">
        <v>45473</v>
      </c>
      <c r="G1446" s="55">
        <f t="shared" si="180"/>
        <v>2024</v>
      </c>
      <c r="H1446" s="55" t="str">
        <f t="shared" si="181"/>
        <v>Junio</v>
      </c>
      <c r="I1446" s="90" t="str">
        <f t="shared" si="182"/>
        <v>2024-1</v>
      </c>
      <c r="J1446" s="12">
        <f>29596269870/1000000</f>
        <v>29596.26987</v>
      </c>
      <c r="K1446" s="9">
        <f>28449632913/1000000</f>
        <v>28449.632913000001</v>
      </c>
      <c r="L1446" s="15">
        <f>IFERROR(K1447/J1447,"")</f>
        <v>0.78920000000000001</v>
      </c>
      <c r="M1446" s="15">
        <f t="shared" si="187"/>
        <v>0.78920000000000001</v>
      </c>
      <c r="N1446" s="5" t="s">
        <v>95</v>
      </c>
      <c r="O1446" s="5" t="s">
        <v>95</v>
      </c>
      <c r="P1446" s="16">
        <v>0</v>
      </c>
      <c r="Q1446" s="16">
        <v>0</v>
      </c>
      <c r="R1446" s="5" t="str">
        <f t="shared" si="184"/>
        <v>380-2024-12-31</v>
      </c>
    </row>
    <row r="1447" spans="1:18" hidden="1" x14ac:dyDescent="0.3">
      <c r="A1447" s="25">
        <v>380</v>
      </c>
      <c r="B1447" s="5" t="s">
        <v>337</v>
      </c>
      <c r="C1447" s="5" t="s">
        <v>336</v>
      </c>
      <c r="D1447" s="5" t="s">
        <v>47</v>
      </c>
      <c r="E1447" s="5" t="s">
        <v>22</v>
      </c>
      <c r="F1447" s="6">
        <v>45657</v>
      </c>
      <c r="G1447" s="55">
        <f t="shared" si="180"/>
        <v>2024</v>
      </c>
      <c r="H1447" s="55" t="str">
        <f t="shared" si="181"/>
        <v>Diciembre</v>
      </c>
      <c r="I1447" s="90" t="str">
        <f t="shared" si="182"/>
        <v>2024-2</v>
      </c>
      <c r="J1447" s="5">
        <v>100</v>
      </c>
      <c r="K1447" s="10">
        <v>78.92</v>
      </c>
      <c r="L1447" s="15">
        <f>IFERROR(IF((K1448/J1448)&gt;1.3,1.3,K1448/J1448),"")</f>
        <v>0.9592696629213483</v>
      </c>
      <c r="M1447" s="15">
        <f t="shared" si="187"/>
        <v>0.9592696629213483</v>
      </c>
      <c r="N1447" s="5" t="s">
        <v>95</v>
      </c>
      <c r="O1447" s="5" t="s">
        <v>95</v>
      </c>
      <c r="P1447" s="16">
        <v>0</v>
      </c>
      <c r="Q1447" s="16">
        <v>0</v>
      </c>
      <c r="R1447" s="5" t="str">
        <f t="shared" si="184"/>
        <v>381-2022-06-30</v>
      </c>
    </row>
    <row r="1448" spans="1:18" hidden="1" x14ac:dyDescent="0.3">
      <c r="A1448" s="37">
        <v>381</v>
      </c>
      <c r="B1448" s="5" t="s">
        <v>338</v>
      </c>
      <c r="C1448" s="5" t="s">
        <v>336</v>
      </c>
      <c r="D1448" s="5" t="s">
        <v>47</v>
      </c>
      <c r="E1448" s="5" t="s">
        <v>22</v>
      </c>
      <c r="F1448" s="6">
        <v>44742</v>
      </c>
      <c r="G1448" s="55">
        <f t="shared" si="180"/>
        <v>2022</v>
      </c>
      <c r="H1448" s="55" t="str">
        <f t="shared" si="181"/>
        <v>Junio</v>
      </c>
      <c r="I1448" s="90" t="str">
        <f t="shared" si="182"/>
        <v>2022-1</v>
      </c>
      <c r="J1448" s="5">
        <v>1424</v>
      </c>
      <c r="K1448" s="9">
        <v>1366</v>
      </c>
      <c r="L1448" s="8">
        <f>IFERROR(K1449/J1449,"")</f>
        <v>1.0991902834008098</v>
      </c>
      <c r="M1448" s="15">
        <f t="shared" si="187"/>
        <v>1.0991902834008098</v>
      </c>
      <c r="N1448" s="5" t="s">
        <v>48</v>
      </c>
      <c r="O1448" s="5" t="s">
        <v>48</v>
      </c>
      <c r="P1448" s="5">
        <v>0</v>
      </c>
      <c r="Q1448" s="5">
        <v>0</v>
      </c>
      <c r="R1448" s="5" t="str">
        <f t="shared" si="184"/>
        <v>381-2022-12-31</v>
      </c>
    </row>
    <row r="1449" spans="1:18" hidden="1" x14ac:dyDescent="0.3">
      <c r="A1449" s="37">
        <v>381</v>
      </c>
      <c r="B1449" s="5" t="s">
        <v>338</v>
      </c>
      <c r="C1449" s="5" t="s">
        <v>336</v>
      </c>
      <c r="D1449" s="5" t="s">
        <v>47</v>
      </c>
      <c r="E1449" s="5" t="s">
        <v>22</v>
      </c>
      <c r="F1449" s="6">
        <v>44926</v>
      </c>
      <c r="G1449" s="55">
        <f t="shared" si="180"/>
        <v>2022</v>
      </c>
      <c r="H1449" s="55" t="str">
        <f t="shared" si="181"/>
        <v>Diciembre</v>
      </c>
      <c r="I1449" s="90" t="str">
        <f t="shared" si="182"/>
        <v>2022-2</v>
      </c>
      <c r="J1449" s="5">
        <v>988</v>
      </c>
      <c r="K1449" s="9">
        <v>1086</v>
      </c>
      <c r="L1449" s="8">
        <f>IFERROR(K1450/J1450,"")</f>
        <v>1.042717086834734</v>
      </c>
      <c r="M1449" s="15">
        <f t="shared" si="187"/>
        <v>1.042717086834734</v>
      </c>
      <c r="N1449" s="5" t="s">
        <v>48</v>
      </c>
      <c r="O1449" s="5" t="s">
        <v>48</v>
      </c>
      <c r="P1449" s="5">
        <v>0</v>
      </c>
      <c r="Q1449" s="5">
        <v>0</v>
      </c>
      <c r="R1449" s="5" t="str">
        <f t="shared" si="184"/>
        <v>381-2023-06-30</v>
      </c>
    </row>
    <row r="1450" spans="1:18" hidden="1" x14ac:dyDescent="0.3">
      <c r="A1450" s="41">
        <v>381</v>
      </c>
      <c r="B1450" s="5" t="s">
        <v>338</v>
      </c>
      <c r="C1450" s="5" t="s">
        <v>336</v>
      </c>
      <c r="D1450" s="5" t="s">
        <v>47</v>
      </c>
      <c r="E1450" s="5" t="s">
        <v>22</v>
      </c>
      <c r="F1450" s="6">
        <v>45107</v>
      </c>
      <c r="G1450" s="55">
        <f t="shared" si="180"/>
        <v>2023</v>
      </c>
      <c r="H1450" s="55" t="str">
        <f t="shared" si="181"/>
        <v>Junio</v>
      </c>
      <c r="I1450" s="90" t="str">
        <f t="shared" si="182"/>
        <v>2023-1</v>
      </c>
      <c r="J1450" s="5">
        <v>1428</v>
      </c>
      <c r="K1450" s="9">
        <v>1489</v>
      </c>
      <c r="L1450" s="8">
        <f>IFERROR(K1451/J1451,"")</f>
        <v>1.1369863013698631</v>
      </c>
      <c r="M1450" s="15">
        <f t="shared" si="187"/>
        <v>1.1369863013698631</v>
      </c>
      <c r="N1450" s="5" t="s">
        <v>48</v>
      </c>
      <c r="O1450" s="5" t="s">
        <v>48</v>
      </c>
      <c r="P1450" s="16">
        <v>0</v>
      </c>
      <c r="Q1450" s="16">
        <v>0</v>
      </c>
      <c r="R1450" s="5" t="str">
        <f t="shared" si="184"/>
        <v>381-2023-12-31</v>
      </c>
    </row>
    <row r="1451" spans="1:18" hidden="1" x14ac:dyDescent="0.3">
      <c r="A1451" s="37">
        <v>381</v>
      </c>
      <c r="B1451" s="5" t="s">
        <v>338</v>
      </c>
      <c r="C1451" s="5" t="s">
        <v>336</v>
      </c>
      <c r="D1451" s="5" t="s">
        <v>47</v>
      </c>
      <c r="E1451" s="5" t="s">
        <v>22</v>
      </c>
      <c r="F1451" s="6">
        <v>45291</v>
      </c>
      <c r="G1451" s="55">
        <f t="shared" si="180"/>
        <v>2023</v>
      </c>
      <c r="H1451" s="55" t="str">
        <f t="shared" si="181"/>
        <v>Diciembre</v>
      </c>
      <c r="I1451" s="90" t="str">
        <f t="shared" si="182"/>
        <v>2023-2</v>
      </c>
      <c r="J1451" s="5">
        <v>1168</v>
      </c>
      <c r="K1451" s="9">
        <v>1328</v>
      </c>
      <c r="L1451" s="8">
        <f>IFERROR(K1452/J1452,"")</f>
        <v>1.0526315789473684</v>
      </c>
      <c r="M1451" s="15">
        <f t="shared" si="187"/>
        <v>1.0526315789473684</v>
      </c>
      <c r="N1451" s="5" t="s">
        <v>48</v>
      </c>
      <c r="O1451" s="5" t="s">
        <v>48</v>
      </c>
      <c r="P1451" s="16">
        <v>0</v>
      </c>
      <c r="Q1451" s="16">
        <v>0</v>
      </c>
      <c r="R1451" s="5" t="str">
        <f t="shared" si="184"/>
        <v>381-2024-06-30</v>
      </c>
    </row>
    <row r="1452" spans="1:18" hidden="1" x14ac:dyDescent="0.3">
      <c r="A1452" s="41">
        <v>381</v>
      </c>
      <c r="B1452" s="5" t="s">
        <v>338</v>
      </c>
      <c r="C1452" s="5" t="s">
        <v>336</v>
      </c>
      <c r="D1452" s="5" t="s">
        <v>47</v>
      </c>
      <c r="E1452" s="5" t="s">
        <v>22</v>
      </c>
      <c r="F1452" s="17">
        <v>45473</v>
      </c>
      <c r="G1452" s="55">
        <f t="shared" si="180"/>
        <v>2024</v>
      </c>
      <c r="H1452" s="55" t="str">
        <f t="shared" si="181"/>
        <v>Junio</v>
      </c>
      <c r="I1452" s="90" t="str">
        <f t="shared" si="182"/>
        <v>2024-1</v>
      </c>
      <c r="J1452" s="5">
        <v>1482</v>
      </c>
      <c r="K1452" s="9">
        <v>1560</v>
      </c>
      <c r="L1452" s="15">
        <f>IFERROR(IF((K1453/J1453)&gt;1.3,1.3,K1453/J1453),"")</f>
        <v>0.89191643960036326</v>
      </c>
      <c r="M1452" s="15">
        <f t="shared" si="187"/>
        <v>0.89191643960036326</v>
      </c>
      <c r="N1452" s="5" t="s">
        <v>48</v>
      </c>
      <c r="O1452" s="5" t="s">
        <v>48</v>
      </c>
      <c r="P1452" s="16">
        <v>0</v>
      </c>
      <c r="Q1452" s="16">
        <v>0</v>
      </c>
      <c r="R1452" s="5" t="str">
        <f t="shared" si="184"/>
        <v>381-2024-12-31</v>
      </c>
    </row>
    <row r="1453" spans="1:18" hidden="1" x14ac:dyDescent="0.3">
      <c r="A1453" s="25">
        <v>381</v>
      </c>
      <c r="B1453" s="5" t="s">
        <v>338</v>
      </c>
      <c r="C1453" s="5" t="s">
        <v>336</v>
      </c>
      <c r="D1453" s="5" t="s">
        <v>47</v>
      </c>
      <c r="E1453" s="5" t="s">
        <v>22</v>
      </c>
      <c r="F1453" s="6">
        <v>45657</v>
      </c>
      <c r="G1453" s="55">
        <f t="shared" si="180"/>
        <v>2024</v>
      </c>
      <c r="H1453" s="55" t="str">
        <f t="shared" si="181"/>
        <v>Diciembre</v>
      </c>
      <c r="I1453" s="90" t="str">
        <f t="shared" si="182"/>
        <v>2024-2</v>
      </c>
      <c r="J1453" s="5">
        <v>1101</v>
      </c>
      <c r="K1453" s="5">
        <v>982</v>
      </c>
      <c r="L1453" s="15">
        <f>IFERROR(IF((K1454/J1454)&gt;1.3,1.3,K1454/J1454),"")</f>
        <v>1.0143017037681881</v>
      </c>
      <c r="M1453" s="15">
        <f t="shared" si="187"/>
        <v>1.0143017037681881</v>
      </c>
      <c r="N1453" s="5" t="s">
        <v>48</v>
      </c>
      <c r="O1453" s="5" t="s">
        <v>48</v>
      </c>
      <c r="P1453" s="16">
        <v>0</v>
      </c>
      <c r="Q1453" s="16">
        <v>0</v>
      </c>
      <c r="R1453" s="5" t="str">
        <f t="shared" si="184"/>
        <v>382-2022-06-30</v>
      </c>
    </row>
    <row r="1454" spans="1:18" hidden="1" x14ac:dyDescent="0.3">
      <c r="A1454" s="5">
        <v>382</v>
      </c>
      <c r="B1454" s="5" t="s">
        <v>339</v>
      </c>
      <c r="C1454" s="5" t="s">
        <v>336</v>
      </c>
      <c r="D1454" s="5" t="s">
        <v>47</v>
      </c>
      <c r="E1454" s="5" t="s">
        <v>22</v>
      </c>
      <c r="F1454" s="6">
        <v>44742</v>
      </c>
      <c r="G1454" s="55">
        <f t="shared" si="180"/>
        <v>2022</v>
      </c>
      <c r="H1454" s="55" t="str">
        <f t="shared" si="181"/>
        <v>Junio</v>
      </c>
      <c r="I1454" s="90" t="str">
        <f t="shared" si="182"/>
        <v>2022-1</v>
      </c>
      <c r="J1454" s="5">
        <v>8041</v>
      </c>
      <c r="K1454" s="9">
        <v>8156</v>
      </c>
      <c r="L1454" s="21">
        <v>1.0143017037681881</v>
      </c>
      <c r="M1454" s="15">
        <v>1.0143017037681881</v>
      </c>
      <c r="N1454" s="5" t="s">
        <v>48</v>
      </c>
      <c r="O1454" s="5" t="s">
        <v>48</v>
      </c>
      <c r="P1454" s="5">
        <v>0</v>
      </c>
      <c r="Q1454" s="5">
        <v>0</v>
      </c>
      <c r="R1454" s="5" t="str">
        <f t="shared" si="184"/>
        <v>382-2022-12-31</v>
      </c>
    </row>
    <row r="1455" spans="1:18" hidden="1" x14ac:dyDescent="0.3">
      <c r="A1455" s="5">
        <v>382</v>
      </c>
      <c r="B1455" s="5" t="s">
        <v>339</v>
      </c>
      <c r="C1455" s="5" t="s">
        <v>336</v>
      </c>
      <c r="D1455" s="5" t="s">
        <v>47</v>
      </c>
      <c r="E1455" s="5" t="s">
        <v>22</v>
      </c>
      <c r="F1455" s="6">
        <v>44926</v>
      </c>
      <c r="G1455" s="55">
        <f t="shared" si="180"/>
        <v>2022</v>
      </c>
      <c r="H1455" s="55" t="str">
        <f t="shared" si="181"/>
        <v>Diciembre</v>
      </c>
      <c r="I1455" s="90" t="str">
        <f t="shared" si="182"/>
        <v>2022-2</v>
      </c>
      <c r="J1455" s="5">
        <v>7245</v>
      </c>
      <c r="K1455" s="9">
        <v>7311</v>
      </c>
      <c r="L1455" s="21">
        <v>1.009109730848861</v>
      </c>
      <c r="M1455" s="15">
        <v>1.009109730848861</v>
      </c>
      <c r="N1455" s="5" t="s">
        <v>48</v>
      </c>
      <c r="O1455" s="5" t="s">
        <v>48</v>
      </c>
      <c r="P1455" s="5">
        <v>0</v>
      </c>
      <c r="Q1455" s="5">
        <v>0</v>
      </c>
      <c r="R1455" s="5" t="str">
        <f t="shared" si="184"/>
        <v>382-2023-06-30</v>
      </c>
    </row>
    <row r="1456" spans="1:18" hidden="1" x14ac:dyDescent="0.3">
      <c r="A1456" s="5">
        <v>382</v>
      </c>
      <c r="B1456" s="5" t="s">
        <v>339</v>
      </c>
      <c r="C1456" s="5" t="s">
        <v>336</v>
      </c>
      <c r="D1456" s="5" t="s">
        <v>47</v>
      </c>
      <c r="E1456" s="5" t="s">
        <v>22</v>
      </c>
      <c r="F1456" s="6">
        <v>45107</v>
      </c>
      <c r="G1456" s="55">
        <f t="shared" si="180"/>
        <v>2023</v>
      </c>
      <c r="H1456" s="55" t="str">
        <f t="shared" si="181"/>
        <v>Junio</v>
      </c>
      <c r="I1456" s="90" t="str">
        <f t="shared" si="182"/>
        <v>2023-1</v>
      </c>
      <c r="J1456" s="5">
        <v>9117</v>
      </c>
      <c r="K1456" s="9">
        <v>9231</v>
      </c>
      <c r="L1456" s="8">
        <f>IFERROR(K1457/J1457,"")</f>
        <v>1.0300682773109244</v>
      </c>
      <c r="M1456" s="15">
        <f>IFERROR(IF((K1457/J1457)&gt;K1457/J1457,1.3,K1457/J1457),"")</f>
        <v>1.0300682773109244</v>
      </c>
      <c r="N1456" s="5" t="s">
        <v>48</v>
      </c>
      <c r="O1456" s="5" t="s">
        <v>48</v>
      </c>
      <c r="P1456" s="16">
        <v>0</v>
      </c>
      <c r="Q1456" s="16">
        <v>0</v>
      </c>
      <c r="R1456" s="5" t="str">
        <f t="shared" si="184"/>
        <v>382-2023-12-31</v>
      </c>
    </row>
    <row r="1457" spans="1:18" hidden="1" x14ac:dyDescent="0.3">
      <c r="A1457" s="5">
        <v>382</v>
      </c>
      <c r="B1457" s="5" t="s">
        <v>339</v>
      </c>
      <c r="C1457" s="5" t="s">
        <v>336</v>
      </c>
      <c r="D1457" s="5" t="s">
        <v>47</v>
      </c>
      <c r="E1457" s="5" t="s">
        <v>22</v>
      </c>
      <c r="F1457" s="6">
        <v>45291</v>
      </c>
      <c r="G1457" s="55">
        <f t="shared" si="180"/>
        <v>2023</v>
      </c>
      <c r="H1457" s="55" t="str">
        <f t="shared" si="181"/>
        <v>Diciembre</v>
      </c>
      <c r="I1457" s="90" t="str">
        <f t="shared" si="182"/>
        <v>2023-2</v>
      </c>
      <c r="J1457" s="5">
        <v>7616</v>
      </c>
      <c r="K1457" s="9">
        <v>7845</v>
      </c>
      <c r="L1457" s="8">
        <f>IFERROR(K1458/J1458,"")</f>
        <v>0.93698630136986305</v>
      </c>
      <c r="M1457" s="15">
        <f>IFERROR(IF((K1458/J1458)&gt;K1458/J1458,1.3,K1458/J1458),"")</f>
        <v>0.93698630136986305</v>
      </c>
      <c r="N1457" s="5" t="s">
        <v>48</v>
      </c>
      <c r="O1457" s="5" t="s">
        <v>48</v>
      </c>
      <c r="P1457" s="16">
        <v>0</v>
      </c>
      <c r="Q1457" s="16">
        <v>0</v>
      </c>
      <c r="R1457" s="5" t="str">
        <f t="shared" si="184"/>
        <v>382-2024-06-30</v>
      </c>
    </row>
    <row r="1458" spans="1:18" hidden="1" x14ac:dyDescent="0.3">
      <c r="A1458" s="5">
        <v>382</v>
      </c>
      <c r="B1458" s="5" t="s">
        <v>339</v>
      </c>
      <c r="C1458" s="5" t="s">
        <v>336</v>
      </c>
      <c r="D1458" s="5" t="s">
        <v>47</v>
      </c>
      <c r="E1458" s="5" t="s">
        <v>22</v>
      </c>
      <c r="F1458" s="17">
        <v>45473</v>
      </c>
      <c r="G1458" s="55">
        <f t="shared" si="180"/>
        <v>2024</v>
      </c>
      <c r="H1458" s="55" t="str">
        <f t="shared" si="181"/>
        <v>Junio</v>
      </c>
      <c r="I1458" s="90" t="str">
        <f t="shared" si="182"/>
        <v>2024-1</v>
      </c>
      <c r="J1458" s="5">
        <v>10220</v>
      </c>
      <c r="K1458" s="9">
        <v>9576</v>
      </c>
      <c r="L1458" s="15">
        <f>IFERROR(IF((K1459/J1459)&gt;1.3,1.3,K1459/J1459),"")</f>
        <v>0.98126520681265206</v>
      </c>
      <c r="M1458" s="15">
        <f>IFERROR(IF((K1459/J1459)&gt;K1459/J1459,1.3,K1459/J1459),"")</f>
        <v>0.98126520681265206</v>
      </c>
      <c r="N1458" s="5" t="s">
        <v>48</v>
      </c>
      <c r="O1458" s="5" t="s">
        <v>48</v>
      </c>
      <c r="P1458" s="16">
        <v>0</v>
      </c>
      <c r="Q1458" s="16">
        <v>0</v>
      </c>
      <c r="R1458" s="5" t="str">
        <f t="shared" si="184"/>
        <v>382-2024-12-31</v>
      </c>
    </row>
    <row r="1459" spans="1:18" hidden="1" x14ac:dyDescent="0.3">
      <c r="A1459" s="25">
        <v>382</v>
      </c>
      <c r="B1459" s="5" t="s">
        <v>339</v>
      </c>
      <c r="C1459" s="5" t="s">
        <v>336</v>
      </c>
      <c r="D1459" s="5" t="s">
        <v>47</v>
      </c>
      <c r="E1459" s="5" t="s">
        <v>22</v>
      </c>
      <c r="F1459" s="6">
        <v>45657</v>
      </c>
      <c r="G1459" s="55">
        <f t="shared" si="180"/>
        <v>2024</v>
      </c>
      <c r="H1459" s="55" t="str">
        <f t="shared" si="181"/>
        <v>Diciembre</v>
      </c>
      <c r="I1459" s="90" t="str">
        <f t="shared" si="182"/>
        <v>2024-2</v>
      </c>
      <c r="J1459" s="5">
        <v>8220</v>
      </c>
      <c r="K1459" s="16">
        <v>8066</v>
      </c>
      <c r="L1459" s="15">
        <f>IFERROR(IF((K1460/J1460)&gt;1.3,1.3,K1460/J1460),"")</f>
        <v>1.1862549800796813</v>
      </c>
      <c r="M1459" s="15">
        <f>IFERROR(IF((K1460/J1460)&gt;K1460/J1460,1.3,K1460/J1460),"")</f>
        <v>1.1862549800796813</v>
      </c>
      <c r="N1459" s="5" t="s">
        <v>48</v>
      </c>
      <c r="O1459" s="5" t="s">
        <v>48</v>
      </c>
      <c r="P1459" s="16">
        <v>0</v>
      </c>
      <c r="Q1459" s="16">
        <v>0</v>
      </c>
      <c r="R1459" s="5" t="str">
        <f t="shared" si="184"/>
        <v>383-2022-06-30</v>
      </c>
    </row>
    <row r="1460" spans="1:18" hidden="1" x14ac:dyDescent="0.3">
      <c r="A1460" s="37">
        <v>383</v>
      </c>
      <c r="B1460" s="5" t="s">
        <v>340</v>
      </c>
      <c r="C1460" s="5" t="s">
        <v>336</v>
      </c>
      <c r="D1460" s="5" t="s">
        <v>47</v>
      </c>
      <c r="E1460" s="5" t="s">
        <v>22</v>
      </c>
      <c r="F1460" s="6">
        <v>44742</v>
      </c>
      <c r="G1460" s="55">
        <f t="shared" si="180"/>
        <v>2022</v>
      </c>
      <c r="H1460" s="55" t="str">
        <f t="shared" si="181"/>
        <v>Junio</v>
      </c>
      <c r="I1460" s="90" t="str">
        <f t="shared" si="182"/>
        <v>2022-1</v>
      </c>
      <c r="J1460" s="5">
        <v>1004</v>
      </c>
      <c r="K1460" s="9">
        <v>1191</v>
      </c>
      <c r="L1460" s="21">
        <v>1.1862549800796811</v>
      </c>
      <c r="M1460" s="15">
        <v>1.1862549800796811</v>
      </c>
      <c r="N1460" s="5" t="s">
        <v>48</v>
      </c>
      <c r="O1460" s="5" t="s">
        <v>48</v>
      </c>
      <c r="P1460" s="5">
        <v>0</v>
      </c>
      <c r="Q1460" s="5">
        <v>0</v>
      </c>
      <c r="R1460" s="5" t="str">
        <f t="shared" si="184"/>
        <v>383-2022-12-31</v>
      </c>
    </row>
    <row r="1461" spans="1:18" hidden="1" x14ac:dyDescent="0.3">
      <c r="A1461" s="37">
        <v>383</v>
      </c>
      <c r="B1461" s="5" t="s">
        <v>340</v>
      </c>
      <c r="C1461" s="5" t="s">
        <v>336</v>
      </c>
      <c r="D1461" s="5" t="s">
        <v>47</v>
      </c>
      <c r="E1461" s="5" t="s">
        <v>22</v>
      </c>
      <c r="F1461" s="6">
        <v>44926</v>
      </c>
      <c r="G1461" s="55">
        <f t="shared" si="180"/>
        <v>2022</v>
      </c>
      <c r="H1461" s="55" t="str">
        <f t="shared" si="181"/>
        <v>Diciembre</v>
      </c>
      <c r="I1461" s="90" t="str">
        <f t="shared" si="182"/>
        <v>2022-2</v>
      </c>
      <c r="J1461" s="5">
        <v>764</v>
      </c>
      <c r="K1461" s="9">
        <v>993</v>
      </c>
      <c r="L1461" s="21">
        <v>1.299738219895288</v>
      </c>
      <c r="M1461" s="15">
        <v>1.299738219895288</v>
      </c>
      <c r="N1461" s="5" t="s">
        <v>48</v>
      </c>
      <c r="O1461" s="5" t="s">
        <v>48</v>
      </c>
      <c r="P1461" s="5">
        <v>0</v>
      </c>
      <c r="Q1461" s="5">
        <v>0</v>
      </c>
      <c r="R1461" s="5" t="str">
        <f t="shared" si="184"/>
        <v>383-2023-06-30</v>
      </c>
    </row>
    <row r="1462" spans="1:18" hidden="1" x14ac:dyDescent="0.3">
      <c r="A1462" s="41">
        <v>383</v>
      </c>
      <c r="B1462" s="5" t="s">
        <v>340</v>
      </c>
      <c r="C1462" s="5" t="s">
        <v>336</v>
      </c>
      <c r="D1462" s="5" t="s">
        <v>47</v>
      </c>
      <c r="E1462" s="5" t="s">
        <v>22</v>
      </c>
      <c r="F1462" s="6">
        <v>45107</v>
      </c>
      <c r="G1462" s="55">
        <f t="shared" si="180"/>
        <v>2023</v>
      </c>
      <c r="H1462" s="55" t="str">
        <f t="shared" si="181"/>
        <v>Junio</v>
      </c>
      <c r="I1462" s="90" t="str">
        <f t="shared" si="182"/>
        <v>2023-1</v>
      </c>
      <c r="J1462" s="3">
        <v>1279</v>
      </c>
      <c r="K1462" s="9">
        <v>1399</v>
      </c>
      <c r="L1462" s="8">
        <f>IFERROR(K1463/J1463,"")</f>
        <v>1.4564732142857142</v>
      </c>
      <c r="M1462" s="15">
        <f>IFERROR(IF((K1463/J1463)&gt;K1463/J1463,1.3,K1463/J1463),"")</f>
        <v>1.4564732142857142</v>
      </c>
      <c r="N1462" s="5" t="s">
        <v>48</v>
      </c>
      <c r="O1462" s="5" t="s">
        <v>48</v>
      </c>
      <c r="P1462" s="16">
        <v>0</v>
      </c>
      <c r="Q1462" s="16">
        <v>0</v>
      </c>
      <c r="R1462" s="5" t="str">
        <f t="shared" si="184"/>
        <v>383-2023-12-31</v>
      </c>
    </row>
    <row r="1463" spans="1:18" hidden="1" x14ac:dyDescent="0.3">
      <c r="A1463" s="37">
        <v>383</v>
      </c>
      <c r="B1463" s="5" t="s">
        <v>340</v>
      </c>
      <c r="C1463" s="5" t="s">
        <v>336</v>
      </c>
      <c r="D1463" s="5" t="s">
        <v>47</v>
      </c>
      <c r="E1463" s="5" t="s">
        <v>22</v>
      </c>
      <c r="F1463" s="6">
        <v>45291</v>
      </c>
      <c r="G1463" s="55">
        <f t="shared" si="180"/>
        <v>2023</v>
      </c>
      <c r="H1463" s="55" t="str">
        <f t="shared" si="181"/>
        <v>Diciembre</v>
      </c>
      <c r="I1463" s="90" t="str">
        <f t="shared" si="182"/>
        <v>2023-2</v>
      </c>
      <c r="J1463" s="3">
        <v>896</v>
      </c>
      <c r="K1463" s="9">
        <v>1305</v>
      </c>
      <c r="L1463" s="8">
        <f>IFERROR(K1464/J1464,"")</f>
        <v>0.9875409836065574</v>
      </c>
      <c r="M1463" s="15">
        <f>IFERROR(IF((K1464/J1464)&gt;K1464/J1464,1.3,K1464/J1464),"")</f>
        <v>0.9875409836065574</v>
      </c>
      <c r="N1463" s="5" t="s">
        <v>48</v>
      </c>
      <c r="O1463" s="5" t="s">
        <v>48</v>
      </c>
      <c r="P1463" s="16">
        <v>0</v>
      </c>
      <c r="Q1463" s="16">
        <v>0</v>
      </c>
      <c r="R1463" s="5" t="str">
        <f t="shared" si="184"/>
        <v>383-2024-06-30</v>
      </c>
    </row>
    <row r="1464" spans="1:18" hidden="1" x14ac:dyDescent="0.3">
      <c r="A1464" s="41">
        <v>383</v>
      </c>
      <c r="B1464" s="5" t="s">
        <v>340</v>
      </c>
      <c r="C1464" s="5" t="s">
        <v>336</v>
      </c>
      <c r="D1464" s="5" t="s">
        <v>47</v>
      </c>
      <c r="E1464" s="5" t="s">
        <v>22</v>
      </c>
      <c r="F1464" s="17">
        <v>45473</v>
      </c>
      <c r="G1464" s="55">
        <f t="shared" si="180"/>
        <v>2024</v>
      </c>
      <c r="H1464" s="55" t="str">
        <f t="shared" si="181"/>
        <v>Junio</v>
      </c>
      <c r="I1464" s="90" t="str">
        <f t="shared" si="182"/>
        <v>2024-1</v>
      </c>
      <c r="J1464" s="3">
        <v>1525</v>
      </c>
      <c r="K1464" s="9">
        <v>1506</v>
      </c>
      <c r="L1464" s="15">
        <f>IFERROR(IF((K1465/J1465)&gt;1.3,1.3,K1465/J1465),"")</f>
        <v>1.1907775768535263</v>
      </c>
      <c r="M1464" s="15">
        <f>IFERROR(IF((K1465/J1465)&gt;K1465/J1465,1.3,K1465/J1465),"")</f>
        <v>1.1907775768535263</v>
      </c>
      <c r="N1464" s="5" t="s">
        <v>48</v>
      </c>
      <c r="O1464" s="5" t="s">
        <v>48</v>
      </c>
      <c r="P1464" s="16">
        <v>0</v>
      </c>
      <c r="Q1464" s="16">
        <v>0</v>
      </c>
      <c r="R1464" s="5" t="str">
        <f t="shared" si="184"/>
        <v>383-2024-12-31</v>
      </c>
    </row>
    <row r="1465" spans="1:18" hidden="1" x14ac:dyDescent="0.3">
      <c r="A1465" s="25">
        <v>383</v>
      </c>
      <c r="B1465" s="5" t="s">
        <v>340</v>
      </c>
      <c r="C1465" s="5" t="s">
        <v>336</v>
      </c>
      <c r="D1465" s="5" t="s">
        <v>47</v>
      </c>
      <c r="E1465" s="5" t="s">
        <v>22</v>
      </c>
      <c r="F1465" s="6">
        <v>45657</v>
      </c>
      <c r="G1465" s="55">
        <f t="shared" si="180"/>
        <v>2024</v>
      </c>
      <c r="H1465" s="55" t="str">
        <f t="shared" si="181"/>
        <v>Diciembre</v>
      </c>
      <c r="I1465" s="90" t="str">
        <f t="shared" si="182"/>
        <v>2024-2</v>
      </c>
      <c r="J1465" s="3">
        <v>1106</v>
      </c>
      <c r="K1465" s="10">
        <v>1317</v>
      </c>
      <c r="L1465" s="15">
        <f>IFERROR(IF((K1466/J1466)&gt;1.3,1.3,K1466/J1466),"")</f>
        <v>0.88200589970501475</v>
      </c>
      <c r="M1465" s="15">
        <f>IFERROR(IF((K1466/J1466)&gt;K1466/J1466,1.3,K1466/J1466),"")</f>
        <v>0.88200589970501475</v>
      </c>
      <c r="N1465" s="5" t="s">
        <v>48</v>
      </c>
      <c r="O1465" s="5" t="s">
        <v>48</v>
      </c>
      <c r="P1465" s="16">
        <v>0</v>
      </c>
      <c r="Q1465" s="16">
        <v>0</v>
      </c>
      <c r="R1465" s="5" t="str">
        <f t="shared" si="184"/>
        <v>384-2022-06-30</v>
      </c>
    </row>
    <row r="1466" spans="1:18" hidden="1" x14ac:dyDescent="0.3">
      <c r="A1466" s="37">
        <v>384</v>
      </c>
      <c r="B1466" s="5" t="s">
        <v>341</v>
      </c>
      <c r="C1466" s="5" t="s">
        <v>336</v>
      </c>
      <c r="D1466" s="5" t="s">
        <v>47</v>
      </c>
      <c r="E1466" s="5" t="s">
        <v>22</v>
      </c>
      <c r="F1466" s="6">
        <v>44742</v>
      </c>
      <c r="G1466" s="55">
        <f t="shared" si="180"/>
        <v>2022</v>
      </c>
      <c r="H1466" s="55" t="str">
        <f t="shared" si="181"/>
        <v>Junio</v>
      </c>
      <c r="I1466" s="90" t="str">
        <f t="shared" si="182"/>
        <v>2022-1</v>
      </c>
      <c r="J1466" s="5">
        <v>339</v>
      </c>
      <c r="K1466" s="9">
        <v>299</v>
      </c>
      <c r="L1466" s="21">
        <v>0.88200589970501475</v>
      </c>
      <c r="M1466" s="15">
        <v>0.88200589970501475</v>
      </c>
      <c r="N1466" s="5" t="s">
        <v>48</v>
      </c>
      <c r="O1466" s="5" t="s">
        <v>48</v>
      </c>
      <c r="P1466" s="5">
        <v>0</v>
      </c>
      <c r="Q1466" s="5">
        <v>0</v>
      </c>
      <c r="R1466" s="5" t="str">
        <f t="shared" si="184"/>
        <v>384-2022-12-31</v>
      </c>
    </row>
    <row r="1467" spans="1:18" hidden="1" x14ac:dyDescent="0.3">
      <c r="A1467" s="37">
        <v>384</v>
      </c>
      <c r="B1467" s="5" t="s">
        <v>341</v>
      </c>
      <c r="C1467" s="5" t="s">
        <v>336</v>
      </c>
      <c r="D1467" s="5" t="s">
        <v>47</v>
      </c>
      <c r="E1467" s="5" t="s">
        <v>22</v>
      </c>
      <c r="F1467" s="6">
        <v>44926</v>
      </c>
      <c r="G1467" s="55">
        <f t="shared" si="180"/>
        <v>2022</v>
      </c>
      <c r="H1467" s="55" t="str">
        <f t="shared" si="181"/>
        <v>Diciembre</v>
      </c>
      <c r="I1467" s="90" t="str">
        <f t="shared" si="182"/>
        <v>2022-2</v>
      </c>
      <c r="J1467" s="5">
        <v>195</v>
      </c>
      <c r="K1467" s="9">
        <v>188</v>
      </c>
      <c r="L1467" s="21">
        <v>0.96410256410256412</v>
      </c>
      <c r="M1467" s="15">
        <v>0.96410256410256412</v>
      </c>
      <c r="N1467" s="5" t="s">
        <v>48</v>
      </c>
      <c r="O1467" s="5" t="s">
        <v>48</v>
      </c>
      <c r="P1467" s="5">
        <v>0</v>
      </c>
      <c r="Q1467" s="5">
        <v>0</v>
      </c>
      <c r="R1467" s="5" t="str">
        <f t="shared" si="184"/>
        <v>384-2023-06-30</v>
      </c>
    </row>
    <row r="1468" spans="1:18" hidden="1" x14ac:dyDescent="0.3">
      <c r="A1468" s="41">
        <v>384</v>
      </c>
      <c r="B1468" s="5" t="s">
        <v>341</v>
      </c>
      <c r="C1468" s="5" t="s">
        <v>336</v>
      </c>
      <c r="D1468" s="5" t="s">
        <v>47</v>
      </c>
      <c r="E1468" s="5" t="s">
        <v>22</v>
      </c>
      <c r="F1468" s="6">
        <v>45107</v>
      </c>
      <c r="G1468" s="55">
        <f t="shared" si="180"/>
        <v>2023</v>
      </c>
      <c r="H1468" s="55" t="str">
        <f t="shared" si="181"/>
        <v>Junio</v>
      </c>
      <c r="I1468" s="90" t="str">
        <f t="shared" si="182"/>
        <v>2023-1</v>
      </c>
      <c r="J1468" s="5">
        <v>306</v>
      </c>
      <c r="K1468" s="9">
        <v>332</v>
      </c>
      <c r="L1468" s="8">
        <f>IFERROR(K1469/J1469,"")</f>
        <v>1.1487179487179486</v>
      </c>
      <c r="M1468" s="15">
        <f>IFERROR(IF((K1469/J1469)&gt;K1469/J1469,1.3,K1469/J1469),"")</f>
        <v>1.1487179487179486</v>
      </c>
      <c r="N1468" s="5" t="s">
        <v>48</v>
      </c>
      <c r="O1468" s="5" t="s">
        <v>48</v>
      </c>
      <c r="P1468" s="16">
        <v>0</v>
      </c>
      <c r="Q1468" s="16">
        <v>0</v>
      </c>
      <c r="R1468" s="5" t="str">
        <f t="shared" si="184"/>
        <v>384-2023-12-31</v>
      </c>
    </row>
    <row r="1469" spans="1:18" hidden="1" x14ac:dyDescent="0.3">
      <c r="A1469" s="37">
        <v>384</v>
      </c>
      <c r="B1469" s="5" t="s">
        <v>341</v>
      </c>
      <c r="C1469" s="5" t="s">
        <v>336</v>
      </c>
      <c r="D1469" s="5" t="s">
        <v>47</v>
      </c>
      <c r="E1469" s="5" t="s">
        <v>22</v>
      </c>
      <c r="F1469" s="6">
        <v>45291</v>
      </c>
      <c r="G1469" s="55">
        <f t="shared" si="180"/>
        <v>2023</v>
      </c>
      <c r="H1469" s="55" t="str">
        <f t="shared" si="181"/>
        <v>Diciembre</v>
      </c>
      <c r="I1469" s="90" t="str">
        <f t="shared" si="182"/>
        <v>2023-2</v>
      </c>
      <c r="J1469" s="5">
        <v>195</v>
      </c>
      <c r="K1469" s="9">
        <v>224</v>
      </c>
      <c r="L1469" s="8">
        <f>IFERROR(K1470/J1470,"")</f>
        <v>0.99449035812672182</v>
      </c>
      <c r="M1469" s="15">
        <f>IFERROR(IF((K1470/J1470)&gt;K1470/J1470,1.3,K1470/J1470),"")</f>
        <v>0.99449035812672182</v>
      </c>
      <c r="N1469" s="5" t="s">
        <v>48</v>
      </c>
      <c r="O1469" s="5" t="s">
        <v>48</v>
      </c>
      <c r="P1469" s="16">
        <v>0</v>
      </c>
      <c r="Q1469" s="16">
        <v>0</v>
      </c>
      <c r="R1469" s="5" t="str">
        <f t="shared" si="184"/>
        <v>384-2024-06-30</v>
      </c>
    </row>
    <row r="1470" spans="1:18" hidden="1" x14ac:dyDescent="0.3">
      <c r="A1470" s="41">
        <v>384</v>
      </c>
      <c r="B1470" s="5" t="s">
        <v>341</v>
      </c>
      <c r="C1470" s="5" t="s">
        <v>336</v>
      </c>
      <c r="D1470" s="5" t="s">
        <v>47</v>
      </c>
      <c r="E1470" s="5" t="s">
        <v>22</v>
      </c>
      <c r="F1470" s="17">
        <v>45473</v>
      </c>
      <c r="G1470" s="55">
        <f t="shared" si="180"/>
        <v>2024</v>
      </c>
      <c r="H1470" s="55" t="str">
        <f t="shared" si="181"/>
        <v>Junio</v>
      </c>
      <c r="I1470" s="90" t="str">
        <f t="shared" si="182"/>
        <v>2024-1</v>
      </c>
      <c r="J1470" s="5">
        <v>363</v>
      </c>
      <c r="K1470" s="9">
        <v>361</v>
      </c>
      <c r="L1470" s="15">
        <f>IFERROR(IF((K1471/J1471)&gt;1.3,1.3,K1471/J1471),"")</f>
        <v>0.87903225806451613</v>
      </c>
      <c r="M1470" s="15">
        <f>IFERROR(IF((K1471/J1471)&gt;K1471/J1471,1.3,K1471/J1471),"")</f>
        <v>0.87903225806451613</v>
      </c>
      <c r="N1470" s="5" t="s">
        <v>48</v>
      </c>
      <c r="O1470" s="5" t="s">
        <v>48</v>
      </c>
      <c r="P1470" s="16">
        <v>0</v>
      </c>
      <c r="Q1470" s="16">
        <v>0</v>
      </c>
      <c r="R1470" s="5" t="str">
        <f t="shared" si="184"/>
        <v>384-2024-12-31</v>
      </c>
    </row>
    <row r="1471" spans="1:18" hidden="1" x14ac:dyDescent="0.3">
      <c r="A1471" s="25">
        <v>384</v>
      </c>
      <c r="B1471" s="5" t="s">
        <v>341</v>
      </c>
      <c r="C1471" s="5" t="s">
        <v>336</v>
      </c>
      <c r="D1471" s="5" t="s">
        <v>47</v>
      </c>
      <c r="E1471" s="5" t="s">
        <v>22</v>
      </c>
      <c r="F1471" s="6">
        <v>45657</v>
      </c>
      <c r="G1471" s="55">
        <f t="shared" si="180"/>
        <v>2024</v>
      </c>
      <c r="H1471" s="55" t="str">
        <f t="shared" si="181"/>
        <v>Diciembre</v>
      </c>
      <c r="I1471" s="90" t="str">
        <f t="shared" si="182"/>
        <v>2024-2</v>
      </c>
      <c r="J1471" s="5">
        <v>248</v>
      </c>
      <c r="K1471" s="10">
        <v>218</v>
      </c>
      <c r="L1471" s="15">
        <f>IFERROR(IF((K1472/J1472)&gt;1.3,1.3,K1472/J1472),"")</f>
        <v>1.0808727030260141</v>
      </c>
      <c r="M1471" s="15">
        <f>IFERROR(IF((K1472/J1472)&gt;K1472/J1472,1.3,K1472/J1472),"")</f>
        <v>1.0808727030260141</v>
      </c>
      <c r="N1471" s="5" t="s">
        <v>48</v>
      </c>
      <c r="O1471" s="5" t="s">
        <v>48</v>
      </c>
      <c r="P1471" s="16">
        <v>0</v>
      </c>
      <c r="Q1471" s="16">
        <v>0</v>
      </c>
      <c r="R1471" s="5" t="str">
        <f t="shared" si="184"/>
        <v>385-2022-06-30</v>
      </c>
    </row>
    <row r="1472" spans="1:18" hidden="1" x14ac:dyDescent="0.3">
      <c r="A1472" s="5">
        <v>385</v>
      </c>
      <c r="B1472" s="5" t="s">
        <v>342</v>
      </c>
      <c r="C1472" s="5" t="s">
        <v>343</v>
      </c>
      <c r="D1472" s="5" t="s">
        <v>47</v>
      </c>
      <c r="E1472" s="5" t="s">
        <v>22</v>
      </c>
      <c r="F1472" s="17">
        <v>44742</v>
      </c>
      <c r="G1472" s="55">
        <f t="shared" si="180"/>
        <v>2022</v>
      </c>
      <c r="H1472" s="55" t="str">
        <f t="shared" si="181"/>
        <v>Junio</v>
      </c>
      <c r="I1472" s="90" t="str">
        <f t="shared" si="182"/>
        <v>2022-1</v>
      </c>
      <c r="J1472" s="11">
        <v>4345.5951990000003</v>
      </c>
      <c r="K1472" s="9">
        <v>4697.0352290000001</v>
      </c>
      <c r="L1472" s="15">
        <v>1.0808727030260139</v>
      </c>
      <c r="M1472" s="15">
        <v>1.0808727030260139</v>
      </c>
      <c r="N1472" s="5" t="s">
        <v>95</v>
      </c>
      <c r="O1472" s="5" t="s">
        <v>95</v>
      </c>
      <c r="P1472" s="5">
        <v>0</v>
      </c>
      <c r="Q1472" s="5">
        <v>0</v>
      </c>
      <c r="R1472" s="5" t="str">
        <f t="shared" si="184"/>
        <v>385-2022-12-31</v>
      </c>
    </row>
    <row r="1473" spans="1:18" hidden="1" x14ac:dyDescent="0.3">
      <c r="A1473" s="5">
        <v>385</v>
      </c>
      <c r="B1473" s="5" t="s">
        <v>342</v>
      </c>
      <c r="C1473" s="5" t="s">
        <v>343</v>
      </c>
      <c r="D1473" s="5" t="s">
        <v>47</v>
      </c>
      <c r="E1473" s="5" t="s">
        <v>22</v>
      </c>
      <c r="F1473" s="17">
        <v>44926</v>
      </c>
      <c r="G1473" s="55">
        <f t="shared" si="180"/>
        <v>2022</v>
      </c>
      <c r="H1473" s="55" t="str">
        <f t="shared" si="181"/>
        <v>Diciembre</v>
      </c>
      <c r="I1473" s="90" t="str">
        <f t="shared" si="182"/>
        <v>2022-2</v>
      </c>
      <c r="J1473" s="5">
        <v>9015.4048010000006</v>
      </c>
      <c r="K1473" s="9">
        <v>10035.311890999999</v>
      </c>
      <c r="L1473" s="15">
        <v>0.55493512287380198</v>
      </c>
      <c r="M1473" s="15">
        <v>0.55493512287380198</v>
      </c>
      <c r="N1473" s="5" t="s">
        <v>95</v>
      </c>
      <c r="O1473" s="5" t="s">
        <v>95</v>
      </c>
      <c r="P1473" s="5">
        <v>0</v>
      </c>
      <c r="Q1473" s="5">
        <v>0</v>
      </c>
      <c r="R1473" s="5" t="str">
        <f t="shared" si="184"/>
        <v>385-2023-06-30</v>
      </c>
    </row>
    <row r="1474" spans="1:18" hidden="1" x14ac:dyDescent="0.3">
      <c r="A1474" s="41">
        <v>385</v>
      </c>
      <c r="B1474" s="5" t="s">
        <v>342</v>
      </c>
      <c r="C1474" s="5" t="s">
        <v>343</v>
      </c>
      <c r="D1474" s="5" t="s">
        <v>47</v>
      </c>
      <c r="E1474" s="5" t="s">
        <v>22</v>
      </c>
      <c r="F1474" s="6">
        <v>45107</v>
      </c>
      <c r="G1474" s="55">
        <f t="shared" si="180"/>
        <v>2023</v>
      </c>
      <c r="H1474" s="55" t="str">
        <f t="shared" si="181"/>
        <v>Junio</v>
      </c>
      <c r="I1474" s="90" t="str">
        <f t="shared" si="182"/>
        <v>2023-1</v>
      </c>
      <c r="J1474" s="5">
        <f>5315206000/1000000</f>
        <v>5315.2060000000001</v>
      </c>
      <c r="K1474" s="9">
        <f>5473857759/1000000</f>
        <v>5473.8577590000004</v>
      </c>
      <c r="L1474" s="15">
        <f t="shared" ref="L1474:L1480" si="188">IFERROR(IF((K1475/J1475)&gt;1.3,1.3,K1475/J1475),"")</f>
        <v>1.2553149921891629</v>
      </c>
      <c r="M1474" s="15">
        <f t="shared" ref="M1474:M1486" si="189">IFERROR(IF((K1475/J1475)&gt;K1475/J1475,1.3,K1475/J1475),"")</f>
        <v>1.2553149921891629</v>
      </c>
      <c r="N1474" s="5" t="s">
        <v>95</v>
      </c>
      <c r="O1474" s="5" t="s">
        <v>95</v>
      </c>
      <c r="P1474" s="16">
        <v>0</v>
      </c>
      <c r="Q1474" s="16">
        <v>0</v>
      </c>
      <c r="R1474" s="5" t="str">
        <f t="shared" si="184"/>
        <v>385-2023-12-31</v>
      </c>
    </row>
    <row r="1475" spans="1:18" hidden="1" x14ac:dyDescent="0.3">
      <c r="A1475" s="37">
        <v>385</v>
      </c>
      <c r="B1475" s="5" t="s">
        <v>342</v>
      </c>
      <c r="C1475" s="5" t="s">
        <v>343</v>
      </c>
      <c r="D1475" s="5" t="s">
        <v>47</v>
      </c>
      <c r="E1475" s="5" t="s">
        <v>22</v>
      </c>
      <c r="F1475" s="6">
        <v>45291</v>
      </c>
      <c r="G1475" s="55">
        <f t="shared" ref="G1475:G1538" si="190">YEAR(F1475)</f>
        <v>2023</v>
      </c>
      <c r="H1475" s="55" t="str">
        <f t="shared" ref="H1475:H1538" si="191">PROPER(TEXT(F1475,"mmmm"))</f>
        <v>Diciembre</v>
      </c>
      <c r="I1475" s="90" t="str">
        <f t="shared" ref="I1475:I1538" si="192">IF(OR(H1475="Enero",H1475="Febrero",H1475="Marzo",H1475="Abril",H1475="Mayo",H1475="Junio"),G1475&amp;"-1",IF(OR(H1475="Julio",H1475="Agosto",H1475="Septiembre",H1475="Octubre",H1475="Noviembre",H1475="Diciembre"),G1475&amp;"-2"))</f>
        <v>2023-2</v>
      </c>
      <c r="J1475" s="5">
        <v>14097.721</v>
      </c>
      <c r="K1475" s="9">
        <v>17697.080526999998</v>
      </c>
      <c r="L1475" s="15">
        <f t="shared" si="188"/>
        <v>1.1362508178631643</v>
      </c>
      <c r="M1475" s="15">
        <f t="shared" si="189"/>
        <v>1.1362508178631643</v>
      </c>
      <c r="N1475" s="5" t="s">
        <v>95</v>
      </c>
      <c r="O1475" s="5" t="s">
        <v>95</v>
      </c>
      <c r="P1475" s="16">
        <v>0</v>
      </c>
      <c r="Q1475" s="16">
        <v>0</v>
      </c>
      <c r="R1475" s="5" t="str">
        <f t="shared" si="184"/>
        <v>385-2024-06-30</v>
      </c>
    </row>
    <row r="1476" spans="1:18" hidden="1" x14ac:dyDescent="0.3">
      <c r="A1476" s="41">
        <v>385</v>
      </c>
      <c r="B1476" s="5" t="s">
        <v>342</v>
      </c>
      <c r="C1476" s="5" t="s">
        <v>343</v>
      </c>
      <c r="D1476" s="5" t="s">
        <v>47</v>
      </c>
      <c r="E1476" s="5" t="s">
        <v>22</v>
      </c>
      <c r="F1476" s="6">
        <v>45473</v>
      </c>
      <c r="G1476" s="55">
        <f t="shared" si="190"/>
        <v>2024</v>
      </c>
      <c r="H1476" s="55" t="str">
        <f t="shared" si="191"/>
        <v>Junio</v>
      </c>
      <c r="I1476" s="90" t="str">
        <f t="shared" si="192"/>
        <v>2024-1</v>
      </c>
      <c r="J1476" s="5">
        <f>5441458845/1000000</f>
        <v>5441.4588450000001</v>
      </c>
      <c r="K1476" s="9">
        <f>6182862063/1000000</f>
        <v>6182.8620629999996</v>
      </c>
      <c r="L1476" s="15">
        <f t="shared" si="188"/>
        <v>0.85398321724869908</v>
      </c>
      <c r="M1476" s="15">
        <f t="shared" si="189"/>
        <v>0.85398321724869908</v>
      </c>
      <c r="N1476" s="5" t="s">
        <v>95</v>
      </c>
      <c r="O1476" s="5" t="s">
        <v>95</v>
      </c>
      <c r="P1476" s="16">
        <v>0</v>
      </c>
      <c r="Q1476" s="16">
        <v>0</v>
      </c>
      <c r="R1476" s="5" t="str">
        <f t="shared" si="184"/>
        <v>385-2024-12-31</v>
      </c>
    </row>
    <row r="1477" spans="1:18" hidden="1" x14ac:dyDescent="0.3">
      <c r="A1477" s="25">
        <v>385</v>
      </c>
      <c r="B1477" s="5" t="s">
        <v>342</v>
      </c>
      <c r="C1477" s="5" t="s">
        <v>343</v>
      </c>
      <c r="D1477" s="5" t="s">
        <v>47</v>
      </c>
      <c r="E1477" s="5" t="s">
        <v>22</v>
      </c>
      <c r="F1477" s="6">
        <v>45657</v>
      </c>
      <c r="G1477" s="55">
        <f t="shared" si="190"/>
        <v>2024</v>
      </c>
      <c r="H1477" s="55" t="str">
        <f t="shared" si="191"/>
        <v>Diciembre</v>
      </c>
      <c r="I1477" s="90" t="str">
        <f t="shared" si="192"/>
        <v>2024-2</v>
      </c>
      <c r="J1477" s="5">
        <f>15507493100/1000000</f>
        <v>15507.4931</v>
      </c>
      <c r="K1477" s="12">
        <v>13243.138849000001</v>
      </c>
      <c r="L1477" s="15">
        <f t="shared" si="188"/>
        <v>1.3</v>
      </c>
      <c r="M1477" s="15">
        <f t="shared" si="189"/>
        <v>1.3821917948332569</v>
      </c>
      <c r="N1477" s="5" t="s">
        <v>95</v>
      </c>
      <c r="O1477" s="5" t="s">
        <v>95</v>
      </c>
      <c r="P1477" s="16">
        <v>0</v>
      </c>
      <c r="Q1477" s="16">
        <v>0</v>
      </c>
      <c r="R1477" s="5" t="str">
        <f t="shared" ref="R1477:R1540" si="193">A1478&amp;"-"&amp;YEAR(F1478)&amp;"-"&amp;IF(LEN(MONTH(F1478))=1,"0"&amp;MONTH(F1478),MONTH(F1478))&amp;"-"&amp;DAY(F1478)</f>
        <v>386-2023-12-31</v>
      </c>
    </row>
    <row r="1478" spans="1:18" hidden="1" x14ac:dyDescent="0.3">
      <c r="A1478" s="25">
        <v>386</v>
      </c>
      <c r="B1478" s="5" t="s">
        <v>344</v>
      </c>
      <c r="C1478" s="5" t="s">
        <v>343</v>
      </c>
      <c r="D1478" s="5" t="s">
        <v>47</v>
      </c>
      <c r="E1478" s="5" t="s">
        <v>22</v>
      </c>
      <c r="F1478" s="6">
        <v>45291</v>
      </c>
      <c r="G1478" s="55">
        <f t="shared" si="190"/>
        <v>2023</v>
      </c>
      <c r="H1478" s="55" t="str">
        <f t="shared" si="191"/>
        <v>Diciembre</v>
      </c>
      <c r="I1478" s="90" t="str">
        <f t="shared" si="192"/>
        <v>2023-2</v>
      </c>
      <c r="J1478" s="9">
        <f>8782515000/1000000</f>
        <v>8782.5149999999994</v>
      </c>
      <c r="K1478" s="9">
        <f>12139120171/1000000</f>
        <v>12139.120171</v>
      </c>
      <c r="L1478" s="15">
        <f t="shared" si="188"/>
        <v>1.1362508178631643</v>
      </c>
      <c r="M1478" s="15">
        <f t="shared" si="189"/>
        <v>1.1362508178631643</v>
      </c>
      <c r="N1478" s="5" t="s">
        <v>95</v>
      </c>
      <c r="O1478" s="5" t="s">
        <v>95</v>
      </c>
      <c r="P1478" s="16">
        <v>0</v>
      </c>
      <c r="Q1478" s="16">
        <v>0</v>
      </c>
      <c r="R1478" s="5" t="str">
        <f t="shared" si="193"/>
        <v>386-2024-06-30</v>
      </c>
    </row>
    <row r="1479" spans="1:18" hidden="1" x14ac:dyDescent="0.3">
      <c r="A1479" s="25">
        <v>386</v>
      </c>
      <c r="B1479" s="5" t="s">
        <v>344</v>
      </c>
      <c r="C1479" s="5" t="s">
        <v>343</v>
      </c>
      <c r="D1479" s="5" t="s">
        <v>47</v>
      </c>
      <c r="E1479" s="5" t="s">
        <v>22</v>
      </c>
      <c r="F1479" s="6">
        <v>45473</v>
      </c>
      <c r="G1479" s="55">
        <f t="shared" si="190"/>
        <v>2024</v>
      </c>
      <c r="H1479" s="55" t="str">
        <f t="shared" si="191"/>
        <v>Junio</v>
      </c>
      <c r="I1479" s="90" t="str">
        <f t="shared" si="192"/>
        <v>2024-1</v>
      </c>
      <c r="J1479" s="9">
        <f>5441458845/1000000</f>
        <v>5441.4588450000001</v>
      </c>
      <c r="K1479" s="9">
        <f>6182862063/1000000</f>
        <v>6182.8620629999996</v>
      </c>
      <c r="L1479" s="15">
        <f t="shared" si="188"/>
        <v>0.75009994002846747</v>
      </c>
      <c r="M1479" s="15">
        <f t="shared" si="189"/>
        <v>0.75009994002846747</v>
      </c>
      <c r="N1479" s="5" t="s">
        <v>95</v>
      </c>
      <c r="O1479" s="5" t="s">
        <v>95</v>
      </c>
      <c r="P1479" s="16">
        <v>0</v>
      </c>
      <c r="Q1479" s="16">
        <v>0</v>
      </c>
      <c r="R1479" s="5" t="str">
        <f t="shared" si="193"/>
        <v>386-2024-12-31</v>
      </c>
    </row>
    <row r="1480" spans="1:18" hidden="1" x14ac:dyDescent="0.3">
      <c r="A1480" s="25">
        <v>386</v>
      </c>
      <c r="B1480" s="5" t="s">
        <v>344</v>
      </c>
      <c r="C1480" s="5" t="s">
        <v>343</v>
      </c>
      <c r="D1480" s="5" t="s">
        <v>47</v>
      </c>
      <c r="E1480" s="5" t="s">
        <v>22</v>
      </c>
      <c r="F1480" s="6">
        <v>45657</v>
      </c>
      <c r="G1480" s="55">
        <f t="shared" si="190"/>
        <v>2024</v>
      </c>
      <c r="H1480" s="55" t="str">
        <f t="shared" si="191"/>
        <v>Diciembre</v>
      </c>
      <c r="I1480" s="90" t="str">
        <f t="shared" si="192"/>
        <v>2024-2</v>
      </c>
      <c r="J1480" s="9">
        <f>10066034255/1000000</f>
        <v>10066.034255</v>
      </c>
      <c r="K1480" s="9">
        <f>7550531691/1000000</f>
        <v>7550.5316910000001</v>
      </c>
      <c r="L1480" s="15">
        <f t="shared" si="188"/>
        <v>1</v>
      </c>
      <c r="M1480" s="15">
        <f t="shared" si="189"/>
        <v>1</v>
      </c>
      <c r="N1480" s="5" t="s">
        <v>95</v>
      </c>
      <c r="O1480" s="5" t="s">
        <v>95</v>
      </c>
      <c r="P1480" s="16">
        <v>0</v>
      </c>
      <c r="Q1480" s="16">
        <v>0</v>
      </c>
      <c r="R1480" s="5" t="str">
        <f t="shared" si="193"/>
        <v>387-2023-06-30</v>
      </c>
    </row>
    <row r="1481" spans="1:18" hidden="1" x14ac:dyDescent="0.3">
      <c r="A1481" s="25">
        <v>387</v>
      </c>
      <c r="B1481" s="5" t="s">
        <v>345</v>
      </c>
      <c r="C1481" s="5" t="s">
        <v>20</v>
      </c>
      <c r="D1481" s="5" t="s">
        <v>47</v>
      </c>
      <c r="E1481" s="5" t="s">
        <v>22</v>
      </c>
      <c r="F1481" s="17">
        <v>45107</v>
      </c>
      <c r="G1481" s="55">
        <f t="shared" si="190"/>
        <v>2023</v>
      </c>
      <c r="H1481" s="55" t="str">
        <f t="shared" si="191"/>
        <v>Junio</v>
      </c>
      <c r="I1481" s="90" t="str">
        <f t="shared" si="192"/>
        <v>2023-1</v>
      </c>
      <c r="J1481" s="5">
        <v>38</v>
      </c>
      <c r="K1481" s="9">
        <v>38</v>
      </c>
      <c r="L1481" s="8" t="str">
        <f t="shared" ref="L1481:L1486" si="194">IFERROR(K1482/J1482,"")</f>
        <v/>
      </c>
      <c r="M1481" s="15" t="str">
        <f t="shared" si="189"/>
        <v/>
      </c>
      <c r="N1481" s="5" t="s">
        <v>95</v>
      </c>
      <c r="O1481" s="5" t="s">
        <v>95</v>
      </c>
      <c r="P1481" s="16">
        <v>0</v>
      </c>
      <c r="Q1481" s="16">
        <v>0</v>
      </c>
      <c r="R1481" s="5" t="str">
        <f t="shared" si="193"/>
        <v>387-2023-12-31</v>
      </c>
    </row>
    <row r="1482" spans="1:18" hidden="1" x14ac:dyDescent="0.3">
      <c r="A1482" s="37">
        <v>387</v>
      </c>
      <c r="B1482" s="5" t="s">
        <v>345</v>
      </c>
      <c r="C1482" s="5" t="s">
        <v>20</v>
      </c>
      <c r="D1482" s="5" t="s">
        <v>47</v>
      </c>
      <c r="E1482" s="5" t="s">
        <v>22</v>
      </c>
      <c r="F1482" s="6">
        <v>45291</v>
      </c>
      <c r="G1482" s="55">
        <f t="shared" si="190"/>
        <v>2023</v>
      </c>
      <c r="H1482" s="55" t="str">
        <f t="shared" si="191"/>
        <v>Diciembre</v>
      </c>
      <c r="I1482" s="90" t="str">
        <f t="shared" si="192"/>
        <v>2023-2</v>
      </c>
      <c r="J1482" s="5">
        <v>0</v>
      </c>
      <c r="K1482" s="9">
        <v>0</v>
      </c>
      <c r="L1482" s="8">
        <f t="shared" si="194"/>
        <v>1</v>
      </c>
      <c r="M1482" s="15">
        <f t="shared" si="189"/>
        <v>1</v>
      </c>
      <c r="N1482" s="5" t="s">
        <v>95</v>
      </c>
      <c r="O1482" s="5" t="s">
        <v>95</v>
      </c>
      <c r="P1482" s="16">
        <v>0</v>
      </c>
      <c r="Q1482" s="16">
        <v>0</v>
      </c>
      <c r="R1482" s="5" t="str">
        <f t="shared" si="193"/>
        <v>388-2023-06-30</v>
      </c>
    </row>
    <row r="1483" spans="1:18" hidden="1" x14ac:dyDescent="0.3">
      <c r="A1483" s="25">
        <v>388</v>
      </c>
      <c r="B1483" s="5" t="s">
        <v>346</v>
      </c>
      <c r="C1483" s="5" t="s">
        <v>20</v>
      </c>
      <c r="D1483" s="5" t="s">
        <v>47</v>
      </c>
      <c r="E1483" s="5" t="s">
        <v>22</v>
      </c>
      <c r="F1483" s="17">
        <v>45107</v>
      </c>
      <c r="G1483" s="55">
        <f t="shared" si="190"/>
        <v>2023</v>
      </c>
      <c r="H1483" s="55" t="str">
        <f t="shared" si="191"/>
        <v>Junio</v>
      </c>
      <c r="I1483" s="90" t="str">
        <f t="shared" si="192"/>
        <v>2023-1</v>
      </c>
      <c r="J1483" s="5">
        <v>77</v>
      </c>
      <c r="K1483" s="9">
        <v>77</v>
      </c>
      <c r="L1483" s="8">
        <f t="shared" si="194"/>
        <v>1</v>
      </c>
      <c r="M1483" s="15">
        <f t="shared" si="189"/>
        <v>1</v>
      </c>
      <c r="N1483" s="5" t="s">
        <v>95</v>
      </c>
      <c r="O1483" s="5" t="s">
        <v>95</v>
      </c>
      <c r="P1483" s="16">
        <v>0</v>
      </c>
      <c r="Q1483" s="16">
        <v>0</v>
      </c>
      <c r="R1483" s="5" t="str">
        <f t="shared" si="193"/>
        <v>388-2023-12-31</v>
      </c>
    </row>
    <row r="1484" spans="1:18" hidden="1" x14ac:dyDescent="0.3">
      <c r="A1484" s="37">
        <v>388</v>
      </c>
      <c r="B1484" s="5" t="s">
        <v>346</v>
      </c>
      <c r="C1484" s="5" t="s">
        <v>20</v>
      </c>
      <c r="D1484" s="5" t="s">
        <v>47</v>
      </c>
      <c r="E1484" s="5" t="s">
        <v>22</v>
      </c>
      <c r="F1484" s="6">
        <v>45291</v>
      </c>
      <c r="G1484" s="55">
        <f t="shared" si="190"/>
        <v>2023</v>
      </c>
      <c r="H1484" s="55" t="str">
        <f t="shared" si="191"/>
        <v>Diciembre</v>
      </c>
      <c r="I1484" s="90" t="str">
        <f t="shared" si="192"/>
        <v>2023-2</v>
      </c>
      <c r="J1484" s="5">
        <v>16</v>
      </c>
      <c r="K1484" s="9">
        <v>16</v>
      </c>
      <c r="L1484" s="8">
        <f t="shared" si="194"/>
        <v>0.93168498168498137</v>
      </c>
      <c r="M1484" s="15">
        <f t="shared" si="189"/>
        <v>0.93168498168498137</v>
      </c>
      <c r="N1484" s="5" t="s">
        <v>95</v>
      </c>
      <c r="O1484" s="5" t="s">
        <v>95</v>
      </c>
      <c r="P1484" s="16">
        <v>0</v>
      </c>
      <c r="Q1484" s="16">
        <v>0</v>
      </c>
      <c r="R1484" s="5" t="str">
        <f t="shared" si="193"/>
        <v>389-2023-06-30</v>
      </c>
    </row>
    <row r="1485" spans="1:18" hidden="1" x14ac:dyDescent="0.3">
      <c r="A1485" s="25">
        <v>389</v>
      </c>
      <c r="B1485" s="5" t="s">
        <v>347</v>
      </c>
      <c r="C1485" s="5" t="s">
        <v>178</v>
      </c>
      <c r="D1485" s="5" t="s">
        <v>47</v>
      </c>
      <c r="E1485" s="5" t="s">
        <v>22</v>
      </c>
      <c r="F1485" s="17">
        <v>45107</v>
      </c>
      <c r="G1485" s="55">
        <f t="shared" si="190"/>
        <v>2023</v>
      </c>
      <c r="H1485" s="55" t="str">
        <f t="shared" si="191"/>
        <v>Junio</v>
      </c>
      <c r="I1485" s="90" t="str">
        <f t="shared" si="192"/>
        <v>2023-1</v>
      </c>
      <c r="J1485" s="5">
        <v>91</v>
      </c>
      <c r="K1485" s="9">
        <v>84.783333333333303</v>
      </c>
      <c r="L1485" s="8">
        <f t="shared" si="194"/>
        <v>0.93868131868131865</v>
      </c>
      <c r="M1485" s="15">
        <f t="shared" si="189"/>
        <v>0.93868131868131865</v>
      </c>
      <c r="N1485" s="5" t="s">
        <v>95</v>
      </c>
      <c r="O1485" s="5" t="s">
        <v>95</v>
      </c>
      <c r="P1485" s="16">
        <v>0</v>
      </c>
      <c r="Q1485" s="16">
        <v>0</v>
      </c>
      <c r="R1485" s="5" t="str">
        <f t="shared" si="193"/>
        <v>389-2023-12-31</v>
      </c>
    </row>
    <row r="1486" spans="1:18" hidden="1" x14ac:dyDescent="0.3">
      <c r="A1486" s="37">
        <v>389</v>
      </c>
      <c r="B1486" s="5" t="s">
        <v>347</v>
      </c>
      <c r="C1486" s="5" t="s">
        <v>178</v>
      </c>
      <c r="D1486" s="5" t="s">
        <v>47</v>
      </c>
      <c r="E1486" s="5" t="s">
        <v>22</v>
      </c>
      <c r="F1486" s="6">
        <v>45291</v>
      </c>
      <c r="G1486" s="55">
        <f t="shared" si="190"/>
        <v>2023</v>
      </c>
      <c r="H1486" s="55" t="str">
        <f t="shared" si="191"/>
        <v>Diciembre</v>
      </c>
      <c r="I1486" s="90" t="str">
        <f t="shared" si="192"/>
        <v>2023-2</v>
      </c>
      <c r="J1486" s="5">
        <v>91</v>
      </c>
      <c r="K1486" s="9">
        <v>85.42</v>
      </c>
      <c r="L1486" s="8">
        <f t="shared" si="194"/>
        <v>0.99333333333333285</v>
      </c>
      <c r="M1486" s="15">
        <f t="shared" si="189"/>
        <v>0.99333333333333285</v>
      </c>
      <c r="N1486" s="5" t="s">
        <v>95</v>
      </c>
      <c r="O1486" s="5" t="s">
        <v>95</v>
      </c>
      <c r="P1486" s="16">
        <v>0</v>
      </c>
      <c r="Q1486" s="16">
        <v>0</v>
      </c>
      <c r="R1486" s="5" t="str">
        <f t="shared" si="193"/>
        <v>389-2024-06-30</v>
      </c>
    </row>
    <row r="1487" spans="1:18" hidden="1" x14ac:dyDescent="0.3">
      <c r="A1487" s="5">
        <v>389</v>
      </c>
      <c r="B1487" s="5" t="s">
        <v>347</v>
      </c>
      <c r="C1487" s="5" t="s">
        <v>178</v>
      </c>
      <c r="D1487" s="5" t="s">
        <v>47</v>
      </c>
      <c r="E1487" s="5" t="s">
        <v>22</v>
      </c>
      <c r="F1487" s="6">
        <v>45473</v>
      </c>
      <c r="G1487" s="55">
        <f t="shared" si="190"/>
        <v>2024</v>
      </c>
      <c r="H1487" s="55" t="str">
        <f t="shared" si="191"/>
        <v>Junio</v>
      </c>
      <c r="I1487" s="90" t="str">
        <f t="shared" si="192"/>
        <v>2024-1</v>
      </c>
      <c r="J1487" s="5">
        <v>85</v>
      </c>
      <c r="K1487" s="5">
        <v>84.433333333333294</v>
      </c>
      <c r="L1487" s="15">
        <v>0.99333333333333285</v>
      </c>
      <c r="M1487" s="15">
        <v>0.99333333333333285</v>
      </c>
      <c r="N1487" s="5" t="s">
        <v>23</v>
      </c>
      <c r="O1487" s="5" t="s">
        <v>23</v>
      </c>
      <c r="P1487" s="5">
        <v>0</v>
      </c>
      <c r="Q1487" s="5">
        <v>0</v>
      </c>
      <c r="R1487" s="5" t="str">
        <f t="shared" si="193"/>
        <v>389-2024-12-31</v>
      </c>
    </row>
    <row r="1488" spans="1:18" hidden="1" x14ac:dyDescent="0.3">
      <c r="A1488" s="25">
        <v>389</v>
      </c>
      <c r="B1488" s="5" t="s">
        <v>347</v>
      </c>
      <c r="C1488" s="5" t="s">
        <v>178</v>
      </c>
      <c r="D1488" s="5" t="s">
        <v>47</v>
      </c>
      <c r="E1488" s="5" t="s">
        <v>22</v>
      </c>
      <c r="F1488" s="6">
        <v>45657</v>
      </c>
      <c r="G1488" s="55">
        <f t="shared" si="190"/>
        <v>2024</v>
      </c>
      <c r="H1488" s="55" t="str">
        <f t="shared" si="191"/>
        <v>Diciembre</v>
      </c>
      <c r="I1488" s="90" t="str">
        <f t="shared" si="192"/>
        <v>2024-2</v>
      </c>
      <c r="J1488" s="5">
        <v>85</v>
      </c>
      <c r="K1488" s="10">
        <v>0</v>
      </c>
      <c r="L1488" s="15">
        <f>IFERROR(IF((K1489/J1489)&gt;1.3,1.3,K1489/J1489),"")</f>
        <v>1.1037999999999999</v>
      </c>
      <c r="M1488" s="15">
        <f>IFERROR(IF((K1489/J1489)&gt;K1489/J1489,1.3,K1489/J1489),"")</f>
        <v>1.1037999999999999</v>
      </c>
      <c r="N1488" s="5" t="s">
        <v>23</v>
      </c>
      <c r="O1488" s="5" t="s">
        <v>23</v>
      </c>
      <c r="P1488" s="16">
        <v>0</v>
      </c>
      <c r="Q1488" s="16">
        <v>0</v>
      </c>
      <c r="R1488" s="5" t="str">
        <f t="shared" si="193"/>
        <v>390-2023-06-30</v>
      </c>
    </row>
    <row r="1489" spans="1:18" hidden="1" x14ac:dyDescent="0.3">
      <c r="A1489" s="25">
        <v>390</v>
      </c>
      <c r="B1489" s="5" t="s">
        <v>348</v>
      </c>
      <c r="C1489" s="5" t="s">
        <v>190</v>
      </c>
      <c r="D1489" s="5" t="s">
        <v>52</v>
      </c>
      <c r="E1489" s="5" t="s">
        <v>22</v>
      </c>
      <c r="F1489" s="6">
        <v>45107</v>
      </c>
      <c r="G1489" s="55">
        <f t="shared" si="190"/>
        <v>2023</v>
      </c>
      <c r="H1489" s="55" t="str">
        <f t="shared" si="191"/>
        <v>Junio</v>
      </c>
      <c r="I1489" s="90" t="str">
        <f t="shared" si="192"/>
        <v>2023-1</v>
      </c>
      <c r="J1489" s="5">
        <v>100</v>
      </c>
      <c r="K1489" s="9">
        <v>110.38</v>
      </c>
      <c r="L1489" s="8">
        <f>IFERROR(K1490/J1490,"")</f>
        <v>0.95340000000000003</v>
      </c>
      <c r="M1489" s="15">
        <f>IFERROR(IF((K1490/J1490)&gt;K1490/J1490,1.3,K1490/J1490),"")</f>
        <v>0.95340000000000003</v>
      </c>
      <c r="N1489" s="5" t="s">
        <v>23</v>
      </c>
      <c r="O1489" s="5" t="s">
        <v>23</v>
      </c>
      <c r="P1489" s="16">
        <v>0</v>
      </c>
      <c r="Q1489" s="16">
        <v>0</v>
      </c>
      <c r="R1489" s="5" t="str">
        <f t="shared" si="193"/>
        <v>390-2023-09-30</v>
      </c>
    </row>
    <row r="1490" spans="1:18" hidden="1" x14ac:dyDescent="0.3">
      <c r="A1490" s="25">
        <v>390</v>
      </c>
      <c r="B1490" s="5" t="s">
        <v>348</v>
      </c>
      <c r="C1490" s="5" t="s">
        <v>190</v>
      </c>
      <c r="D1490" s="5" t="s">
        <v>52</v>
      </c>
      <c r="E1490" s="5" t="s">
        <v>22</v>
      </c>
      <c r="F1490" s="6">
        <v>45199</v>
      </c>
      <c r="G1490" s="55">
        <f t="shared" si="190"/>
        <v>2023</v>
      </c>
      <c r="H1490" s="55" t="str">
        <f t="shared" si="191"/>
        <v>Septiembre</v>
      </c>
      <c r="I1490" s="90" t="str">
        <f t="shared" si="192"/>
        <v>2023-2</v>
      </c>
      <c r="J1490" s="5">
        <v>100</v>
      </c>
      <c r="K1490" s="9">
        <v>95.34</v>
      </c>
      <c r="L1490" s="8">
        <f>IFERROR(K1491/J1491,"")</f>
        <v>0.99250000000000005</v>
      </c>
      <c r="M1490" s="15">
        <f>IFERROR(IF((K1491/J1491)&gt;K1491/J1491,1.3,K1491/J1491),"")</f>
        <v>0.99250000000000005</v>
      </c>
      <c r="N1490" s="5" t="s">
        <v>23</v>
      </c>
      <c r="O1490" s="5" t="s">
        <v>23</v>
      </c>
      <c r="P1490" s="16">
        <v>0</v>
      </c>
      <c r="Q1490" s="16">
        <v>0</v>
      </c>
      <c r="R1490" s="5" t="str">
        <f t="shared" si="193"/>
        <v>390-2023-12-31</v>
      </c>
    </row>
    <row r="1491" spans="1:18" hidden="1" x14ac:dyDescent="0.3">
      <c r="A1491" s="25">
        <v>390</v>
      </c>
      <c r="B1491" s="5" t="s">
        <v>348</v>
      </c>
      <c r="C1491" s="5" t="s">
        <v>190</v>
      </c>
      <c r="D1491" s="5" t="s">
        <v>52</v>
      </c>
      <c r="E1491" s="5" t="s">
        <v>22</v>
      </c>
      <c r="F1491" s="6">
        <v>45291</v>
      </c>
      <c r="G1491" s="55">
        <f t="shared" si="190"/>
        <v>2023</v>
      </c>
      <c r="H1491" s="55" t="str">
        <f t="shared" si="191"/>
        <v>Diciembre</v>
      </c>
      <c r="I1491" s="90" t="str">
        <f t="shared" si="192"/>
        <v>2023-2</v>
      </c>
      <c r="J1491" s="5">
        <v>100</v>
      </c>
      <c r="K1491" s="9">
        <v>99.25</v>
      </c>
      <c r="L1491" s="8">
        <f>IFERROR(K1492/J1492,"")</f>
        <v>1.6853</v>
      </c>
      <c r="M1491" s="15">
        <f>IFERROR(IF((K1492/J1492)&gt;K1492/J1492,1.3,K1492/J1492),"")</f>
        <v>1.6853</v>
      </c>
      <c r="N1491" s="5" t="s">
        <v>23</v>
      </c>
      <c r="O1491" s="5" t="s">
        <v>23</v>
      </c>
      <c r="P1491" s="16">
        <v>0</v>
      </c>
      <c r="Q1491" s="16">
        <v>0</v>
      </c>
      <c r="R1491" s="5" t="str">
        <f t="shared" si="193"/>
        <v>390-2024-03-31</v>
      </c>
    </row>
    <row r="1492" spans="1:18" hidden="1" x14ac:dyDescent="0.3">
      <c r="A1492" s="25">
        <v>390</v>
      </c>
      <c r="B1492" s="5" t="s">
        <v>348</v>
      </c>
      <c r="C1492" s="5" t="s">
        <v>190</v>
      </c>
      <c r="D1492" s="5" t="s">
        <v>52</v>
      </c>
      <c r="E1492" s="5" t="s">
        <v>22</v>
      </c>
      <c r="F1492" s="6">
        <v>45382</v>
      </c>
      <c r="G1492" s="55">
        <f t="shared" si="190"/>
        <v>2024</v>
      </c>
      <c r="H1492" s="55" t="str">
        <f t="shared" si="191"/>
        <v>Marzo</v>
      </c>
      <c r="I1492" s="90" t="str">
        <f t="shared" si="192"/>
        <v>2024-1</v>
      </c>
      <c r="J1492" s="5">
        <v>100</v>
      </c>
      <c r="K1492" s="10">
        <v>168.53</v>
      </c>
      <c r="L1492" s="15">
        <f>IFERROR(IF((K1493/J1493)&gt;1.3,1.3,K1493/J1493),"")</f>
        <v>1.1161000000000001</v>
      </c>
      <c r="M1492" s="15">
        <f>IFERROR(IF((K1493/J1493)&gt;K1493/J1493,1.3,K1493/J1493),"")</f>
        <v>1.1161000000000001</v>
      </c>
      <c r="N1492" s="5"/>
      <c r="O1492" s="5"/>
      <c r="P1492" s="16">
        <v>0</v>
      </c>
      <c r="Q1492" s="16">
        <v>0</v>
      </c>
      <c r="R1492" s="5" t="str">
        <f t="shared" si="193"/>
        <v>390-2024-06-30</v>
      </c>
    </row>
    <row r="1493" spans="1:18" hidden="1" x14ac:dyDescent="0.3">
      <c r="A1493" s="5">
        <v>390</v>
      </c>
      <c r="B1493" s="5" t="s">
        <v>348</v>
      </c>
      <c r="C1493" s="5" t="s">
        <v>190</v>
      </c>
      <c r="D1493" s="5" t="s">
        <v>52</v>
      </c>
      <c r="E1493" s="5" t="s">
        <v>22</v>
      </c>
      <c r="F1493" s="6">
        <v>45473</v>
      </c>
      <c r="G1493" s="55">
        <f t="shared" si="190"/>
        <v>2024</v>
      </c>
      <c r="H1493" s="55" t="str">
        <f t="shared" si="191"/>
        <v>Junio</v>
      </c>
      <c r="I1493" s="90" t="str">
        <f t="shared" si="192"/>
        <v>2024-1</v>
      </c>
      <c r="J1493" s="5">
        <v>100</v>
      </c>
      <c r="K1493" s="5">
        <v>111.61</v>
      </c>
      <c r="L1493" s="15">
        <v>1.1161000000000001</v>
      </c>
      <c r="M1493" s="15">
        <v>1.1161000000000001</v>
      </c>
      <c r="N1493" s="5"/>
      <c r="O1493" s="5"/>
      <c r="P1493" s="5">
        <v>0</v>
      </c>
      <c r="Q1493" s="5">
        <v>0</v>
      </c>
      <c r="R1493" s="5" t="str">
        <f t="shared" si="193"/>
        <v>390-2024-09-30</v>
      </c>
    </row>
    <row r="1494" spans="1:18" hidden="1" x14ac:dyDescent="0.3">
      <c r="A1494" s="25">
        <v>390</v>
      </c>
      <c r="B1494" s="5" t="s">
        <v>348</v>
      </c>
      <c r="C1494" s="5" t="s">
        <v>190</v>
      </c>
      <c r="D1494" s="5" t="s">
        <v>52</v>
      </c>
      <c r="E1494" s="5" t="s">
        <v>22</v>
      </c>
      <c r="F1494" s="6">
        <v>45565</v>
      </c>
      <c r="G1494" s="55">
        <f t="shared" si="190"/>
        <v>2024</v>
      </c>
      <c r="H1494" s="55" t="str">
        <f t="shared" si="191"/>
        <v>Septiembre</v>
      </c>
      <c r="I1494" s="90" t="str">
        <f t="shared" si="192"/>
        <v>2024-2</v>
      </c>
      <c r="J1494" s="5">
        <v>100</v>
      </c>
      <c r="K1494" s="10">
        <v>83.32</v>
      </c>
      <c r="L1494" s="15">
        <f>IFERROR(IF((K1495/J1495)&gt;1.3,1.3,K1495/J1495),"")</f>
        <v>0</v>
      </c>
      <c r="M1494" s="15">
        <f>IFERROR(IF((K1495/J1495)&gt;K1495/J1495,1.3,K1495/J1495),"")</f>
        <v>0</v>
      </c>
      <c r="N1494" s="5"/>
      <c r="O1494" s="5"/>
      <c r="P1494" s="16">
        <v>0</v>
      </c>
      <c r="Q1494" s="16">
        <v>0</v>
      </c>
      <c r="R1494" s="5" t="str">
        <f t="shared" si="193"/>
        <v>390-2024-12-31</v>
      </c>
    </row>
    <row r="1495" spans="1:18" hidden="1" x14ac:dyDescent="0.3">
      <c r="A1495" s="25">
        <v>390</v>
      </c>
      <c r="B1495" s="5" t="s">
        <v>348</v>
      </c>
      <c r="C1495" s="5" t="s">
        <v>190</v>
      </c>
      <c r="D1495" s="5" t="s">
        <v>52</v>
      </c>
      <c r="E1495" s="5" t="s">
        <v>22</v>
      </c>
      <c r="F1495" s="6">
        <v>45657</v>
      </c>
      <c r="G1495" s="55">
        <f t="shared" si="190"/>
        <v>2024</v>
      </c>
      <c r="H1495" s="55" t="str">
        <f t="shared" si="191"/>
        <v>Diciembre</v>
      </c>
      <c r="I1495" s="90" t="str">
        <f t="shared" si="192"/>
        <v>2024-2</v>
      </c>
      <c r="J1495" s="5">
        <v>100</v>
      </c>
      <c r="K1495" s="10">
        <v>0</v>
      </c>
      <c r="L1495" s="15">
        <f>IFERROR(IF((K1496/J1496)&gt;1.3,1.3,K1496/J1496),"")</f>
        <v>1</v>
      </c>
      <c r="M1495" s="15">
        <f>IFERROR(IF((K1496/J1496)&gt;K1496/J1496,1.3,K1496/J1496),"")</f>
        <v>1</v>
      </c>
      <c r="N1495" s="5"/>
      <c r="O1495" s="5"/>
      <c r="P1495" s="16">
        <v>0</v>
      </c>
      <c r="Q1495" s="16">
        <v>0</v>
      </c>
      <c r="R1495" s="5" t="str">
        <f t="shared" si="193"/>
        <v>391-2023-06-30</v>
      </c>
    </row>
    <row r="1496" spans="1:18" hidden="1" x14ac:dyDescent="0.3">
      <c r="A1496" s="25">
        <v>391</v>
      </c>
      <c r="B1496" s="5" t="s">
        <v>349</v>
      </c>
      <c r="C1496" s="5" t="s">
        <v>350</v>
      </c>
      <c r="D1496" s="5" t="s">
        <v>47</v>
      </c>
      <c r="E1496" s="5" t="s">
        <v>22</v>
      </c>
      <c r="F1496" s="17">
        <v>45107</v>
      </c>
      <c r="G1496" s="55">
        <f t="shared" si="190"/>
        <v>2023</v>
      </c>
      <c r="H1496" s="55" t="str">
        <f t="shared" si="191"/>
        <v>Junio</v>
      </c>
      <c r="I1496" s="90" t="str">
        <f t="shared" si="192"/>
        <v>2023-1</v>
      </c>
      <c r="J1496" s="5">
        <v>100</v>
      </c>
      <c r="K1496" s="9">
        <v>100</v>
      </c>
      <c r="L1496" s="8">
        <f>IFERROR(K1497/J1497,"")</f>
        <v>1</v>
      </c>
      <c r="M1496" s="15">
        <f>IFERROR(IF((K1497/J1497)&gt;K1497/J1497,1.3,K1497/J1497),"")</f>
        <v>1</v>
      </c>
      <c r="N1496" s="5" t="s">
        <v>23</v>
      </c>
      <c r="O1496" s="5" t="s">
        <v>23</v>
      </c>
      <c r="P1496" s="16">
        <v>0</v>
      </c>
      <c r="Q1496" s="16">
        <v>0</v>
      </c>
      <c r="R1496" s="5" t="str">
        <f t="shared" si="193"/>
        <v>391-2023-12-31</v>
      </c>
    </row>
    <row r="1497" spans="1:18" hidden="1" x14ac:dyDescent="0.3">
      <c r="A1497" s="37">
        <v>391</v>
      </c>
      <c r="B1497" s="5" t="s">
        <v>349</v>
      </c>
      <c r="C1497" s="5" t="s">
        <v>350</v>
      </c>
      <c r="D1497" s="5" t="s">
        <v>47</v>
      </c>
      <c r="E1497" s="5" t="s">
        <v>22</v>
      </c>
      <c r="F1497" s="6">
        <v>45291</v>
      </c>
      <c r="G1497" s="55">
        <f t="shared" si="190"/>
        <v>2023</v>
      </c>
      <c r="H1497" s="55" t="str">
        <f t="shared" si="191"/>
        <v>Diciembre</v>
      </c>
      <c r="I1497" s="90" t="str">
        <f t="shared" si="192"/>
        <v>2023-2</v>
      </c>
      <c r="J1497" s="5">
        <v>100</v>
      </c>
      <c r="K1497" s="9">
        <v>100</v>
      </c>
      <c r="L1497" s="8">
        <f>IFERROR(K1498/J1498,"")</f>
        <v>1.0416666666666667</v>
      </c>
      <c r="M1497" s="15">
        <f>IFERROR(IF((K1498/J1498)&gt;K1498/J1498,1.3,K1498/J1498),"")</f>
        <v>1.0416666666666667</v>
      </c>
      <c r="N1497" s="5" t="s">
        <v>23</v>
      </c>
      <c r="O1497" s="5" t="s">
        <v>23</v>
      </c>
      <c r="P1497" s="16">
        <v>0</v>
      </c>
      <c r="Q1497" s="16">
        <v>0</v>
      </c>
      <c r="R1497" s="5" t="str">
        <f t="shared" si="193"/>
        <v>391-2024-06-30</v>
      </c>
    </row>
    <row r="1498" spans="1:18" hidden="1" x14ac:dyDescent="0.3">
      <c r="A1498" s="5">
        <v>391</v>
      </c>
      <c r="B1498" s="5" t="s">
        <v>349</v>
      </c>
      <c r="C1498" s="5" t="s">
        <v>350</v>
      </c>
      <c r="D1498" s="5" t="s">
        <v>47</v>
      </c>
      <c r="E1498" s="5" t="s">
        <v>22</v>
      </c>
      <c r="F1498" s="6">
        <v>45473</v>
      </c>
      <c r="G1498" s="55">
        <f t="shared" si="190"/>
        <v>2024</v>
      </c>
      <c r="H1498" s="55" t="str">
        <f t="shared" si="191"/>
        <v>Junio</v>
      </c>
      <c r="I1498" s="90" t="str">
        <f t="shared" si="192"/>
        <v>2024-1</v>
      </c>
      <c r="J1498" s="5">
        <v>96</v>
      </c>
      <c r="K1498" s="5">
        <v>100</v>
      </c>
      <c r="L1498" s="15">
        <v>1.041666666666667</v>
      </c>
      <c r="M1498" s="15">
        <v>1.041666666666667</v>
      </c>
      <c r="N1498" s="5" t="s">
        <v>23</v>
      </c>
      <c r="O1498" s="5" t="s">
        <v>23</v>
      </c>
      <c r="P1498" s="5">
        <v>0</v>
      </c>
      <c r="Q1498" s="5">
        <v>0</v>
      </c>
      <c r="R1498" s="5" t="str">
        <f t="shared" si="193"/>
        <v>391-2024-12-31</v>
      </c>
    </row>
    <row r="1499" spans="1:18" hidden="1" x14ac:dyDescent="0.3">
      <c r="A1499" s="25">
        <v>391</v>
      </c>
      <c r="B1499" s="5" t="s">
        <v>349</v>
      </c>
      <c r="C1499" s="5" t="s">
        <v>350</v>
      </c>
      <c r="D1499" s="5" t="s">
        <v>47</v>
      </c>
      <c r="E1499" s="5" t="s">
        <v>22</v>
      </c>
      <c r="F1499" s="6">
        <v>45657</v>
      </c>
      <c r="G1499" s="55">
        <f t="shared" si="190"/>
        <v>2024</v>
      </c>
      <c r="H1499" s="55" t="str">
        <f t="shared" si="191"/>
        <v>Diciembre</v>
      </c>
      <c r="I1499" s="90" t="str">
        <f t="shared" si="192"/>
        <v>2024-2</v>
      </c>
      <c r="J1499" s="5">
        <v>96</v>
      </c>
      <c r="K1499" s="10">
        <v>100</v>
      </c>
      <c r="L1499" s="15">
        <f>IFERROR(IF((K1500/J1500)&gt;1.3,1.3,K1500/J1500),"")</f>
        <v>1.1009198322580644</v>
      </c>
      <c r="M1499" s="15">
        <f>IFERROR(IF((K1500/J1500)&gt;K1500/J1500,1.3,K1500/J1500),"")</f>
        <v>1.1009198322580644</v>
      </c>
      <c r="N1499" s="5" t="s">
        <v>23</v>
      </c>
      <c r="O1499" s="5" t="s">
        <v>23</v>
      </c>
      <c r="P1499" s="16">
        <v>0</v>
      </c>
      <c r="Q1499" s="16">
        <v>0</v>
      </c>
      <c r="R1499" s="5" t="str">
        <f t="shared" si="193"/>
        <v>392-2023-06-30</v>
      </c>
    </row>
    <row r="1500" spans="1:18" hidden="1" x14ac:dyDescent="0.3">
      <c r="A1500" s="25">
        <v>392</v>
      </c>
      <c r="B1500" s="5" t="s">
        <v>351</v>
      </c>
      <c r="C1500" s="5" t="s">
        <v>350</v>
      </c>
      <c r="D1500" s="5" t="s">
        <v>47</v>
      </c>
      <c r="E1500" s="5" t="s">
        <v>22</v>
      </c>
      <c r="F1500" s="17">
        <v>45107</v>
      </c>
      <c r="G1500" s="55">
        <f t="shared" si="190"/>
        <v>2023</v>
      </c>
      <c r="H1500" s="55" t="str">
        <f t="shared" si="191"/>
        <v>Junio</v>
      </c>
      <c r="I1500" s="90" t="str">
        <f t="shared" si="192"/>
        <v>2023-1</v>
      </c>
      <c r="J1500" s="32">
        <v>310000000</v>
      </c>
      <c r="K1500" s="9">
        <v>341285148</v>
      </c>
      <c r="L1500" s="8">
        <f>IFERROR(K1501/J1501,"")</f>
        <v>2.5615787833333332</v>
      </c>
      <c r="M1500" s="15">
        <f>IFERROR(IF((K1501/J1501)&gt;K1501/J1501,1.3,K1501/J1501),"")</f>
        <v>2.5615787833333332</v>
      </c>
      <c r="N1500" s="11" t="s">
        <v>23</v>
      </c>
      <c r="O1500" s="11" t="s">
        <v>23</v>
      </c>
      <c r="P1500" s="16">
        <v>0</v>
      </c>
      <c r="Q1500" s="16">
        <v>0</v>
      </c>
      <c r="R1500" s="5" t="str">
        <f t="shared" si="193"/>
        <v>392-2023-12-31</v>
      </c>
    </row>
    <row r="1501" spans="1:18" hidden="1" x14ac:dyDescent="0.3">
      <c r="A1501" s="37">
        <v>392</v>
      </c>
      <c r="B1501" s="5" t="s">
        <v>351</v>
      </c>
      <c r="C1501" s="5" t="s">
        <v>350</v>
      </c>
      <c r="D1501" s="5" t="s">
        <v>47</v>
      </c>
      <c r="E1501" s="5" t="s">
        <v>22</v>
      </c>
      <c r="F1501" s="6">
        <v>45291</v>
      </c>
      <c r="G1501" s="55">
        <f t="shared" si="190"/>
        <v>2023</v>
      </c>
      <c r="H1501" s="55" t="str">
        <f t="shared" si="191"/>
        <v>Diciembre</v>
      </c>
      <c r="I1501" s="90" t="str">
        <f t="shared" si="192"/>
        <v>2023-2</v>
      </c>
      <c r="J1501" s="32">
        <v>420000000</v>
      </c>
      <c r="K1501" s="9">
        <v>1075863089</v>
      </c>
      <c r="L1501" s="8">
        <f>IFERROR(K1502/J1502,"")</f>
        <v>0.98109175073313781</v>
      </c>
      <c r="M1501" s="15">
        <f>IFERROR(IF((K1502/J1502)&gt;K1502/J1502,1.3,K1502/J1502),"")</f>
        <v>0.98109175073313781</v>
      </c>
      <c r="N1501" s="5" t="s">
        <v>23</v>
      </c>
      <c r="O1501" s="5" t="s">
        <v>23</v>
      </c>
      <c r="P1501" s="16">
        <v>0</v>
      </c>
      <c r="Q1501" s="16">
        <v>0</v>
      </c>
      <c r="R1501" s="5" t="str">
        <f t="shared" si="193"/>
        <v>392-2024-06-30</v>
      </c>
    </row>
    <row r="1502" spans="1:18" hidden="1" x14ac:dyDescent="0.3">
      <c r="A1502" s="5">
        <v>392</v>
      </c>
      <c r="B1502" s="5" t="s">
        <v>351</v>
      </c>
      <c r="C1502" s="5" t="s">
        <v>350</v>
      </c>
      <c r="D1502" s="5" t="s">
        <v>47</v>
      </c>
      <c r="E1502" s="5" t="s">
        <v>22</v>
      </c>
      <c r="F1502" s="6">
        <v>45473</v>
      </c>
      <c r="G1502" s="55">
        <f t="shared" si="190"/>
        <v>2024</v>
      </c>
      <c r="H1502" s="55" t="str">
        <f t="shared" si="191"/>
        <v>Junio</v>
      </c>
      <c r="I1502" s="90" t="str">
        <f t="shared" si="192"/>
        <v>2024-1</v>
      </c>
      <c r="J1502" s="32">
        <v>341000000</v>
      </c>
      <c r="K1502" s="32">
        <v>334552287</v>
      </c>
      <c r="L1502" s="15">
        <v>0.98109175073313781</v>
      </c>
      <c r="M1502" s="15">
        <v>0.98109175073313781</v>
      </c>
      <c r="N1502" s="5" t="s">
        <v>95</v>
      </c>
      <c r="O1502" s="5" t="s">
        <v>95</v>
      </c>
      <c r="P1502" s="5">
        <v>0</v>
      </c>
      <c r="Q1502" s="5">
        <v>0</v>
      </c>
      <c r="R1502" s="5" t="str">
        <f t="shared" si="193"/>
        <v>392-2024-12-31</v>
      </c>
    </row>
    <row r="1503" spans="1:18" hidden="1" x14ac:dyDescent="0.3">
      <c r="A1503" s="25">
        <v>392</v>
      </c>
      <c r="B1503" s="5" t="s">
        <v>351</v>
      </c>
      <c r="C1503" s="5" t="s">
        <v>350</v>
      </c>
      <c r="D1503" s="5" t="s">
        <v>47</v>
      </c>
      <c r="E1503" s="5" t="s">
        <v>22</v>
      </c>
      <c r="F1503" s="6">
        <v>45657</v>
      </c>
      <c r="G1503" s="55">
        <f t="shared" si="190"/>
        <v>2024</v>
      </c>
      <c r="H1503" s="55" t="str">
        <f t="shared" si="191"/>
        <v>Diciembre</v>
      </c>
      <c r="I1503" s="90" t="str">
        <f t="shared" si="192"/>
        <v>2024-2</v>
      </c>
      <c r="J1503" s="5">
        <v>100</v>
      </c>
      <c r="K1503" s="10">
        <v>252.39</v>
      </c>
      <c r="L1503" s="15">
        <f>IFERROR(IF((K1504/J1504)&gt;1.3,1.3,K1504/J1504),"")</f>
        <v>1.03</v>
      </c>
      <c r="M1503" s="15">
        <f>IFERROR(IF((K1504/J1504)&gt;K1504/J1504,1.3,K1504/J1504),"")</f>
        <v>1.03</v>
      </c>
      <c r="N1503" s="5" t="s">
        <v>95</v>
      </c>
      <c r="O1503" s="5" t="s">
        <v>95</v>
      </c>
      <c r="P1503" s="16">
        <v>0</v>
      </c>
      <c r="Q1503" s="16">
        <v>0</v>
      </c>
      <c r="R1503" s="5" t="str">
        <f t="shared" si="193"/>
        <v>393-2023-12-31</v>
      </c>
    </row>
    <row r="1504" spans="1:18" hidden="1" x14ac:dyDescent="0.3">
      <c r="A1504" s="37">
        <v>393</v>
      </c>
      <c r="B1504" s="5" t="s">
        <v>352</v>
      </c>
      <c r="C1504" s="5" t="s">
        <v>350</v>
      </c>
      <c r="D1504" s="5" t="s">
        <v>65</v>
      </c>
      <c r="E1504" s="5" t="s">
        <v>22</v>
      </c>
      <c r="F1504" s="6">
        <v>45291</v>
      </c>
      <c r="G1504" s="55">
        <f t="shared" si="190"/>
        <v>2023</v>
      </c>
      <c r="H1504" s="55" t="str">
        <f t="shared" si="191"/>
        <v>Diciembre</v>
      </c>
      <c r="I1504" s="90" t="str">
        <f t="shared" si="192"/>
        <v>2023-2</v>
      </c>
      <c r="J1504" s="5">
        <v>15</v>
      </c>
      <c r="K1504" s="9">
        <v>15.45</v>
      </c>
      <c r="L1504" s="8">
        <f>IFERROR(J1505/K1505,"")</f>
        <v>1.1538461538461537</v>
      </c>
      <c r="M1504" s="15">
        <f>IFERROR(IF((J1505/K1505)&gt;J1505/K1505,1.3,J1505/K1505),"")</f>
        <v>1.1538461538461537</v>
      </c>
      <c r="N1504" s="5" t="s">
        <v>95</v>
      </c>
      <c r="O1504" s="5" t="s">
        <v>95</v>
      </c>
      <c r="P1504" s="16">
        <v>0</v>
      </c>
      <c r="Q1504" s="16">
        <v>0</v>
      </c>
      <c r="R1504" s="5" t="str">
        <f t="shared" si="193"/>
        <v>393-2024-12-31</v>
      </c>
    </row>
    <row r="1505" spans="1:18" hidden="1" x14ac:dyDescent="0.3">
      <c r="A1505" s="25">
        <v>393</v>
      </c>
      <c r="B1505" s="5" t="s">
        <v>352</v>
      </c>
      <c r="C1505" s="5" t="s">
        <v>350</v>
      </c>
      <c r="D1505" s="5" t="s">
        <v>65</v>
      </c>
      <c r="E1505" s="5" t="s">
        <v>54</v>
      </c>
      <c r="F1505" s="6">
        <v>45657</v>
      </c>
      <c r="G1505" s="55">
        <f t="shared" si="190"/>
        <v>2024</v>
      </c>
      <c r="H1505" s="55" t="str">
        <f t="shared" si="191"/>
        <v>Diciembre</v>
      </c>
      <c r="I1505" s="90" t="str">
        <f t="shared" si="192"/>
        <v>2024-2</v>
      </c>
      <c r="J1505" s="5">
        <v>15</v>
      </c>
      <c r="K1505" s="10">
        <v>13</v>
      </c>
      <c r="L1505" s="15">
        <f>IFERROR(IF((K1506/J1506)&gt;1.3,1.3,K1506/J1506),"")</f>
        <v>1.3</v>
      </c>
      <c r="M1505" s="15">
        <f>IFERROR(IF((K1506/J1506)&gt;K1506/J1506,1.3,K1506/J1506),"")</f>
        <v>2.7542857142857144</v>
      </c>
      <c r="N1505" s="5"/>
      <c r="O1505" s="5"/>
      <c r="P1505" s="16">
        <v>0</v>
      </c>
      <c r="Q1505" s="16">
        <v>0</v>
      </c>
      <c r="R1505" s="5" t="str">
        <f t="shared" si="193"/>
        <v>394-2023-06-30</v>
      </c>
    </row>
    <row r="1506" spans="1:18" hidden="1" x14ac:dyDescent="0.3">
      <c r="A1506" s="25">
        <v>394</v>
      </c>
      <c r="B1506" s="5" t="s">
        <v>353</v>
      </c>
      <c r="C1506" s="5" t="s">
        <v>354</v>
      </c>
      <c r="D1506" s="5" t="s">
        <v>47</v>
      </c>
      <c r="E1506" s="5" t="s">
        <v>22</v>
      </c>
      <c r="F1506" s="17">
        <v>45107</v>
      </c>
      <c r="G1506" s="55">
        <f t="shared" si="190"/>
        <v>2023</v>
      </c>
      <c r="H1506" s="55" t="str">
        <f t="shared" si="191"/>
        <v>Junio</v>
      </c>
      <c r="I1506" s="90" t="str">
        <f t="shared" si="192"/>
        <v>2023-1</v>
      </c>
      <c r="J1506" s="5">
        <v>175</v>
      </c>
      <c r="K1506" s="9">
        <v>482</v>
      </c>
      <c r="L1506" s="8">
        <f>IF(IFERROR(K1507/J1507,"")&gt;130%,130%,K1507/J1507)</f>
        <v>1.3</v>
      </c>
      <c r="M1506" s="15">
        <f>IFERROR(IF((K1507/J1507)&gt;K1507/J1507,1.3,K1507/J1507),"")</f>
        <v>3.4971428571428573</v>
      </c>
      <c r="N1506" s="5" t="s">
        <v>48</v>
      </c>
      <c r="O1506" s="5" t="s">
        <v>48</v>
      </c>
      <c r="P1506" s="16">
        <v>0</v>
      </c>
      <c r="Q1506" s="16">
        <v>0</v>
      </c>
      <c r="R1506" s="5" t="str">
        <f t="shared" si="193"/>
        <v>394-2023-12-31</v>
      </c>
    </row>
    <row r="1507" spans="1:18" hidden="1" x14ac:dyDescent="0.3">
      <c r="A1507" s="37">
        <v>394</v>
      </c>
      <c r="B1507" s="5" t="s">
        <v>353</v>
      </c>
      <c r="C1507" s="5" t="s">
        <v>354</v>
      </c>
      <c r="D1507" s="5" t="s">
        <v>47</v>
      </c>
      <c r="E1507" s="5" t="s">
        <v>22</v>
      </c>
      <c r="F1507" s="6">
        <v>45291</v>
      </c>
      <c r="G1507" s="55">
        <f t="shared" si="190"/>
        <v>2023</v>
      </c>
      <c r="H1507" s="55" t="str">
        <f t="shared" si="191"/>
        <v>Diciembre</v>
      </c>
      <c r="I1507" s="90" t="str">
        <f t="shared" si="192"/>
        <v>2023-2</v>
      </c>
      <c r="J1507" s="5">
        <v>175</v>
      </c>
      <c r="K1507" s="9">
        <v>612</v>
      </c>
      <c r="L1507" s="8">
        <f>IF(IFERROR(K1508/J1508,"")&gt;130%,130%,K1508/J1508)</f>
        <v>1.1859999999999999</v>
      </c>
      <c r="M1507" s="15">
        <f>IFERROR(IF((K1508/J1508)&gt;K1508/J1508,1.3,K1508/J1508),"")</f>
        <v>1.1859999999999999</v>
      </c>
      <c r="N1507" s="5" t="s">
        <v>48</v>
      </c>
      <c r="O1507" s="5" t="s">
        <v>48</v>
      </c>
      <c r="P1507" s="16">
        <v>0</v>
      </c>
      <c r="Q1507" s="16">
        <v>0</v>
      </c>
      <c r="R1507" s="5" t="str">
        <f t="shared" si="193"/>
        <v>394-2024-06-30</v>
      </c>
    </row>
    <row r="1508" spans="1:18" hidden="1" x14ac:dyDescent="0.3">
      <c r="A1508" s="5">
        <v>394</v>
      </c>
      <c r="B1508" s="5" t="s">
        <v>353</v>
      </c>
      <c r="C1508" s="5" t="s">
        <v>354</v>
      </c>
      <c r="D1508" s="5" t="s">
        <v>47</v>
      </c>
      <c r="E1508" s="5" t="s">
        <v>22</v>
      </c>
      <c r="F1508" s="6">
        <v>45473</v>
      </c>
      <c r="G1508" s="55">
        <f t="shared" si="190"/>
        <v>2024</v>
      </c>
      <c r="H1508" s="55" t="str">
        <f t="shared" si="191"/>
        <v>Junio</v>
      </c>
      <c r="I1508" s="90" t="str">
        <f t="shared" si="192"/>
        <v>2024-1</v>
      </c>
      <c r="J1508" s="5">
        <v>500</v>
      </c>
      <c r="K1508" s="5">
        <v>593</v>
      </c>
      <c r="L1508" s="8">
        <f>IF(IFERROR(K1509/J1509,"")&gt;130%,130%,K1509/J1509)</f>
        <v>1.3</v>
      </c>
      <c r="M1508" s="15">
        <v>1.1859999999999999</v>
      </c>
      <c r="N1508" s="5" t="s">
        <v>48</v>
      </c>
      <c r="O1508" s="5" t="s">
        <v>48</v>
      </c>
      <c r="P1508" s="5">
        <v>0</v>
      </c>
      <c r="Q1508" s="5">
        <v>0</v>
      </c>
      <c r="R1508" s="5" t="str">
        <f t="shared" si="193"/>
        <v>394-2024-12-31</v>
      </c>
    </row>
    <row r="1509" spans="1:18" hidden="1" x14ac:dyDescent="0.3">
      <c r="A1509" s="25">
        <v>394</v>
      </c>
      <c r="B1509" s="5" t="s">
        <v>353</v>
      </c>
      <c r="C1509" s="5" t="s">
        <v>354</v>
      </c>
      <c r="D1509" s="5" t="s">
        <v>47</v>
      </c>
      <c r="E1509" s="5" t="s">
        <v>22</v>
      </c>
      <c r="F1509" s="6">
        <v>45657</v>
      </c>
      <c r="G1509" s="55">
        <f t="shared" si="190"/>
        <v>2024</v>
      </c>
      <c r="H1509" s="55" t="str">
        <f t="shared" si="191"/>
        <v>Diciembre</v>
      </c>
      <c r="I1509" s="90" t="str">
        <f t="shared" si="192"/>
        <v>2024-2</v>
      </c>
      <c r="J1509" s="5">
        <v>500</v>
      </c>
      <c r="K1509" s="10">
        <v>960</v>
      </c>
      <c r="L1509" s="15">
        <f>IFERROR(IF((K1510/J1510)&gt;1.3,1.3,K1510/J1510),"")</f>
        <v>1.3</v>
      </c>
      <c r="M1509" s="15">
        <f>IFERROR(IF((K1510/J1510)&gt;K1510/J1510,1.3,K1510/J1510),"")</f>
        <v>2.9411764705882355</v>
      </c>
      <c r="N1509" s="5" t="s">
        <v>48</v>
      </c>
      <c r="O1509" s="5" t="s">
        <v>48</v>
      </c>
      <c r="P1509" s="16">
        <v>0</v>
      </c>
      <c r="Q1509" s="16">
        <v>0</v>
      </c>
      <c r="R1509" s="5" t="str">
        <f t="shared" si="193"/>
        <v>395-2023-06-30</v>
      </c>
    </row>
    <row r="1510" spans="1:18" hidden="1" x14ac:dyDescent="0.3">
      <c r="A1510" s="25">
        <v>395</v>
      </c>
      <c r="B1510" s="5" t="s">
        <v>355</v>
      </c>
      <c r="C1510" s="5" t="s">
        <v>354</v>
      </c>
      <c r="D1510" s="5" t="s">
        <v>47</v>
      </c>
      <c r="E1510" s="5" t="s">
        <v>22</v>
      </c>
      <c r="F1510" s="17">
        <v>45107</v>
      </c>
      <c r="G1510" s="55">
        <f t="shared" si="190"/>
        <v>2023</v>
      </c>
      <c r="H1510" s="55" t="str">
        <f t="shared" si="191"/>
        <v>Junio</v>
      </c>
      <c r="I1510" s="90" t="str">
        <f t="shared" si="192"/>
        <v>2023-1</v>
      </c>
      <c r="J1510" s="5">
        <v>17</v>
      </c>
      <c r="K1510" s="9">
        <v>50</v>
      </c>
      <c r="L1510" s="8">
        <f>IF(IFERROR(K1511/J1511,"")&gt;130%,130%,K1511/J1511)</f>
        <v>1.3</v>
      </c>
      <c r="M1510" s="15">
        <f>IFERROR(IF((K1511/J1511)&gt;K1511/J1511,1.3,K1511/J1511),"")</f>
        <v>2.6666666666666665</v>
      </c>
      <c r="N1510" s="5" t="s">
        <v>48</v>
      </c>
      <c r="O1510" s="5" t="s">
        <v>48</v>
      </c>
      <c r="P1510" s="16">
        <v>0</v>
      </c>
      <c r="Q1510" s="16">
        <v>0</v>
      </c>
      <c r="R1510" s="5" t="str">
        <f t="shared" si="193"/>
        <v>395-2023-12-31</v>
      </c>
    </row>
    <row r="1511" spans="1:18" hidden="1" x14ac:dyDescent="0.3">
      <c r="A1511" s="37">
        <v>395</v>
      </c>
      <c r="B1511" s="5" t="s">
        <v>355</v>
      </c>
      <c r="C1511" s="5" t="s">
        <v>354</v>
      </c>
      <c r="D1511" s="5" t="s">
        <v>47</v>
      </c>
      <c r="E1511" s="5" t="s">
        <v>22</v>
      </c>
      <c r="F1511" s="6">
        <v>45291</v>
      </c>
      <c r="G1511" s="55">
        <f t="shared" si="190"/>
        <v>2023</v>
      </c>
      <c r="H1511" s="55" t="str">
        <f t="shared" si="191"/>
        <v>Diciembre</v>
      </c>
      <c r="I1511" s="90" t="str">
        <f t="shared" si="192"/>
        <v>2023-2</v>
      </c>
      <c r="J1511" s="5">
        <v>18</v>
      </c>
      <c r="K1511" s="9">
        <v>48</v>
      </c>
      <c r="L1511" s="8">
        <f>IF(IFERROR(K1512/J1512,"")&gt;130%,130%,K1512/J1512)</f>
        <v>1.1000000000000001</v>
      </c>
      <c r="M1511" s="15">
        <f>IFERROR(IF((K1512/J1512)&gt;K1512/J1512,1.3,K1512/J1512),"")</f>
        <v>1.1000000000000001</v>
      </c>
      <c r="N1511" s="5" t="s">
        <v>48</v>
      </c>
      <c r="O1511" s="5" t="s">
        <v>48</v>
      </c>
      <c r="P1511" s="16">
        <v>0</v>
      </c>
      <c r="Q1511" s="16">
        <v>0</v>
      </c>
      <c r="R1511" s="5" t="str">
        <f t="shared" si="193"/>
        <v>395-2024-06-30</v>
      </c>
    </row>
    <row r="1512" spans="1:18" hidden="1" x14ac:dyDescent="0.3">
      <c r="A1512" s="5">
        <v>395</v>
      </c>
      <c r="B1512" s="5" t="s">
        <v>356</v>
      </c>
      <c r="C1512" s="5" t="s">
        <v>354</v>
      </c>
      <c r="D1512" s="5" t="s">
        <v>47</v>
      </c>
      <c r="E1512" s="5" t="s">
        <v>22</v>
      </c>
      <c r="F1512" s="6">
        <v>45473</v>
      </c>
      <c r="G1512" s="55">
        <f t="shared" si="190"/>
        <v>2024</v>
      </c>
      <c r="H1512" s="55" t="str">
        <f t="shared" si="191"/>
        <v>Junio</v>
      </c>
      <c r="I1512" s="90" t="str">
        <f t="shared" si="192"/>
        <v>2024-1</v>
      </c>
      <c r="J1512" s="5">
        <v>90</v>
      </c>
      <c r="K1512" s="5">
        <v>99</v>
      </c>
      <c r="L1512" s="8">
        <f>IF(IFERROR(K1513/J1513,"")&gt;130%,130%,K1513/J1513)</f>
        <v>1.3</v>
      </c>
      <c r="M1512" s="15">
        <v>1.1000000000000001</v>
      </c>
      <c r="N1512" s="5" t="s">
        <v>48</v>
      </c>
      <c r="O1512" s="5" t="s">
        <v>48</v>
      </c>
      <c r="P1512" s="5">
        <v>0</v>
      </c>
      <c r="Q1512" s="5">
        <v>0</v>
      </c>
      <c r="R1512" s="5" t="str">
        <f t="shared" si="193"/>
        <v>395-2024-12-31</v>
      </c>
    </row>
    <row r="1513" spans="1:18" hidden="1" x14ac:dyDescent="0.3">
      <c r="A1513" s="25">
        <v>395</v>
      </c>
      <c r="B1513" s="5" t="s">
        <v>356</v>
      </c>
      <c r="C1513" s="5" t="s">
        <v>354</v>
      </c>
      <c r="D1513" s="5" t="s">
        <v>47</v>
      </c>
      <c r="E1513" s="5" t="s">
        <v>22</v>
      </c>
      <c r="F1513" s="6">
        <v>45657</v>
      </c>
      <c r="G1513" s="55">
        <f t="shared" si="190"/>
        <v>2024</v>
      </c>
      <c r="H1513" s="55" t="str">
        <f t="shared" si="191"/>
        <v>Diciembre</v>
      </c>
      <c r="I1513" s="90" t="str">
        <f t="shared" si="192"/>
        <v>2024-2</v>
      </c>
      <c r="J1513" s="5">
        <v>90</v>
      </c>
      <c r="K1513" s="10">
        <v>134</v>
      </c>
      <c r="L1513" s="8">
        <f>IF(IFERROR(K1514/J1514,"")&gt;130%,130%,K1514/J1514)</f>
        <v>1.1111249999999999</v>
      </c>
      <c r="M1513" s="15">
        <f>IFERROR(IF((K1514/J1514)&gt;K1514/J1514,1.3,K1514/J1514),"")</f>
        <v>1.1111249999999999</v>
      </c>
      <c r="N1513" s="5" t="s">
        <v>48</v>
      </c>
      <c r="O1513" s="5" t="s">
        <v>48</v>
      </c>
      <c r="P1513" s="16">
        <v>0</v>
      </c>
      <c r="Q1513" s="16">
        <v>0</v>
      </c>
      <c r="R1513" s="5" t="str">
        <f t="shared" si="193"/>
        <v>396-2023-12-31</v>
      </c>
    </row>
    <row r="1514" spans="1:18" hidden="1" x14ac:dyDescent="0.3">
      <c r="A1514" s="37">
        <v>396</v>
      </c>
      <c r="B1514" s="5" t="s">
        <v>357</v>
      </c>
      <c r="C1514" s="5" t="s">
        <v>350</v>
      </c>
      <c r="D1514" s="5" t="s">
        <v>47</v>
      </c>
      <c r="E1514" s="5" t="s">
        <v>22</v>
      </c>
      <c r="F1514" s="6">
        <v>45291</v>
      </c>
      <c r="G1514" s="55">
        <f t="shared" si="190"/>
        <v>2023</v>
      </c>
      <c r="H1514" s="55" t="str">
        <f t="shared" si="191"/>
        <v>Diciembre</v>
      </c>
      <c r="I1514" s="90" t="str">
        <f t="shared" si="192"/>
        <v>2023-2</v>
      </c>
      <c r="J1514" s="5">
        <v>80</v>
      </c>
      <c r="K1514" s="9">
        <v>88.89</v>
      </c>
      <c r="L1514" s="8">
        <f>IFERROR(K1515/J1515,"")</f>
        <v>1.1012499999999998</v>
      </c>
      <c r="M1514" s="15">
        <f>IFERROR(IF((K1515/J1515)&gt;K1515/J1515,1.3,K1515/J1515),"")</f>
        <v>1.1012499999999998</v>
      </c>
      <c r="N1514" s="5" t="s">
        <v>48</v>
      </c>
      <c r="O1514" s="5" t="s">
        <v>48</v>
      </c>
      <c r="P1514" s="16">
        <v>0</v>
      </c>
      <c r="Q1514" s="16">
        <v>0</v>
      </c>
      <c r="R1514" s="5" t="str">
        <f t="shared" si="193"/>
        <v>396-2024-06-30</v>
      </c>
    </row>
    <row r="1515" spans="1:18" hidden="1" x14ac:dyDescent="0.3">
      <c r="A1515" s="5">
        <v>396</v>
      </c>
      <c r="B1515" s="5" t="s">
        <v>357</v>
      </c>
      <c r="C1515" s="5" t="s">
        <v>358</v>
      </c>
      <c r="D1515" s="5" t="s">
        <v>47</v>
      </c>
      <c r="E1515" s="5" t="s">
        <v>22</v>
      </c>
      <c r="F1515" s="6">
        <v>45473</v>
      </c>
      <c r="G1515" s="55">
        <f t="shared" si="190"/>
        <v>2024</v>
      </c>
      <c r="H1515" s="55" t="str">
        <f t="shared" si="191"/>
        <v>Junio</v>
      </c>
      <c r="I1515" s="90" t="str">
        <f t="shared" si="192"/>
        <v>2024-1</v>
      </c>
      <c r="J1515" s="5">
        <v>80</v>
      </c>
      <c r="K1515" s="5">
        <v>88.1</v>
      </c>
      <c r="L1515" s="15">
        <v>1.1012500000000001</v>
      </c>
      <c r="M1515" s="15">
        <v>1.1012500000000001</v>
      </c>
      <c r="N1515" s="5" t="s">
        <v>48</v>
      </c>
      <c r="O1515" s="5" t="s">
        <v>83</v>
      </c>
      <c r="P1515" s="5">
        <v>1</v>
      </c>
      <c r="Q1515" s="5">
        <v>1</v>
      </c>
      <c r="R1515" s="5" t="str">
        <f t="shared" si="193"/>
        <v>397-2023-06-30</v>
      </c>
    </row>
    <row r="1516" spans="1:18" hidden="1" x14ac:dyDescent="0.3">
      <c r="A1516" s="25">
        <v>397</v>
      </c>
      <c r="B1516" s="5" t="s">
        <v>359</v>
      </c>
      <c r="C1516" s="5" t="s">
        <v>350</v>
      </c>
      <c r="D1516" s="5" t="s">
        <v>47</v>
      </c>
      <c r="E1516" s="5" t="s">
        <v>22</v>
      </c>
      <c r="F1516" s="17">
        <v>45107</v>
      </c>
      <c r="G1516" s="55">
        <f t="shared" si="190"/>
        <v>2023</v>
      </c>
      <c r="H1516" s="55" t="str">
        <f t="shared" si="191"/>
        <v>Junio</v>
      </c>
      <c r="I1516" s="90" t="str">
        <f t="shared" si="192"/>
        <v>2023-1</v>
      </c>
      <c r="J1516" s="5">
        <v>80</v>
      </c>
      <c r="K1516" s="9">
        <v>91.07</v>
      </c>
      <c r="L1516" s="15">
        <f>IFERROR(IF((K1517/J1517)&gt;1.3,1.3,K1517/J1517),"")</f>
        <v>1.1619999999999999</v>
      </c>
      <c r="M1516" s="15">
        <f>+K1517/J1517</f>
        <v>1.1619999999999999</v>
      </c>
      <c r="N1516" s="5" t="s">
        <v>23</v>
      </c>
      <c r="O1516" s="5" t="s">
        <v>23</v>
      </c>
      <c r="P1516" s="16">
        <v>0</v>
      </c>
      <c r="Q1516" s="16">
        <v>0</v>
      </c>
      <c r="R1516" s="5" t="str">
        <f t="shared" si="193"/>
        <v>397-2023-12-31</v>
      </c>
    </row>
    <row r="1517" spans="1:18" hidden="1" x14ac:dyDescent="0.3">
      <c r="A1517" s="37">
        <v>397</v>
      </c>
      <c r="B1517" s="5" t="s">
        <v>359</v>
      </c>
      <c r="C1517" s="5" t="s">
        <v>350</v>
      </c>
      <c r="D1517" s="5" t="s">
        <v>47</v>
      </c>
      <c r="E1517" s="5" t="s">
        <v>22</v>
      </c>
      <c r="F1517" s="6">
        <v>45291</v>
      </c>
      <c r="G1517" s="55">
        <f t="shared" si="190"/>
        <v>2023</v>
      </c>
      <c r="H1517" s="55" t="str">
        <f t="shared" si="191"/>
        <v>Diciembre</v>
      </c>
      <c r="I1517" s="90" t="str">
        <f t="shared" si="192"/>
        <v>2023-2</v>
      </c>
      <c r="J1517" s="5">
        <v>80</v>
      </c>
      <c r="K1517" s="9">
        <v>92.96</v>
      </c>
      <c r="L1517" s="15">
        <f>IFERROR(IF((K1518/J1518)&gt;1.3,1.3,K1518/J1518),"")</f>
        <v>1.101</v>
      </c>
      <c r="M1517" s="15">
        <f>+K1518/J1518</f>
        <v>1.101</v>
      </c>
      <c r="N1517" s="5" t="s">
        <v>23</v>
      </c>
      <c r="O1517" s="5" t="s">
        <v>23</v>
      </c>
      <c r="P1517" s="16">
        <v>0</v>
      </c>
      <c r="Q1517" s="16">
        <v>0</v>
      </c>
      <c r="R1517" s="5" t="str">
        <f t="shared" si="193"/>
        <v>397-2024-06-30</v>
      </c>
    </row>
    <row r="1518" spans="1:18" hidden="1" x14ac:dyDescent="0.3">
      <c r="A1518" s="5">
        <v>397</v>
      </c>
      <c r="B1518" s="5" t="s">
        <v>359</v>
      </c>
      <c r="C1518" s="5" t="s">
        <v>358</v>
      </c>
      <c r="D1518" s="5" t="s">
        <v>47</v>
      </c>
      <c r="E1518" s="5" t="s">
        <v>22</v>
      </c>
      <c r="F1518" s="6">
        <v>45473</v>
      </c>
      <c r="G1518" s="55">
        <f t="shared" si="190"/>
        <v>2024</v>
      </c>
      <c r="H1518" s="55" t="str">
        <f t="shared" si="191"/>
        <v>Junio</v>
      </c>
      <c r="I1518" s="90" t="str">
        <f t="shared" si="192"/>
        <v>2024-1</v>
      </c>
      <c r="J1518" s="5">
        <v>80</v>
      </c>
      <c r="K1518" s="5">
        <v>88.08</v>
      </c>
      <c r="L1518" s="15">
        <f>IFERROR(IF((K1519/J1519)&gt;1.3,1.3,K1519/J1519),"")</f>
        <v>1.1859999999999999</v>
      </c>
      <c r="M1518" s="15">
        <f>+K1519/J1519</f>
        <v>1.1859999999999999</v>
      </c>
      <c r="N1518" s="5" t="s">
        <v>23</v>
      </c>
      <c r="O1518" s="5" t="s">
        <v>23</v>
      </c>
      <c r="P1518" s="5">
        <v>1</v>
      </c>
      <c r="Q1518" s="5">
        <v>1</v>
      </c>
      <c r="R1518" s="5" t="str">
        <f t="shared" si="193"/>
        <v>397-2024-12-31</v>
      </c>
    </row>
    <row r="1519" spans="1:18" hidden="1" x14ac:dyDescent="0.3">
      <c r="A1519" s="25">
        <v>397</v>
      </c>
      <c r="B1519" s="5" t="s">
        <v>359</v>
      </c>
      <c r="C1519" s="5" t="s">
        <v>358</v>
      </c>
      <c r="D1519" s="5" t="s">
        <v>47</v>
      </c>
      <c r="E1519" s="5" t="s">
        <v>22</v>
      </c>
      <c r="F1519" s="6">
        <v>45657</v>
      </c>
      <c r="G1519" s="55">
        <f t="shared" si="190"/>
        <v>2024</v>
      </c>
      <c r="H1519" s="55" t="str">
        <f t="shared" si="191"/>
        <v>Diciembre</v>
      </c>
      <c r="I1519" s="90" t="str">
        <f t="shared" si="192"/>
        <v>2024-2</v>
      </c>
      <c r="J1519" s="5">
        <v>80</v>
      </c>
      <c r="K1519" s="10">
        <v>94.88</v>
      </c>
      <c r="L1519" s="15">
        <f>IFERROR(IF((K1520/J1520)&gt;1.3,1.3,K1520/J1520),"")</f>
        <v>1.3</v>
      </c>
      <c r="M1519" s="15">
        <f>+K1520/J1520</f>
        <v>2.5680000000000001</v>
      </c>
      <c r="N1519" s="5" t="s">
        <v>23</v>
      </c>
      <c r="O1519" s="5" t="s">
        <v>23</v>
      </c>
      <c r="P1519" s="16">
        <v>1</v>
      </c>
      <c r="Q1519" s="16">
        <v>1</v>
      </c>
      <c r="R1519" s="5" t="str">
        <f t="shared" si="193"/>
        <v>398-2023-06-30</v>
      </c>
    </row>
    <row r="1520" spans="1:18" hidden="1" x14ac:dyDescent="0.3">
      <c r="A1520" s="25">
        <v>398</v>
      </c>
      <c r="B1520" s="5" t="s">
        <v>360</v>
      </c>
      <c r="C1520" s="5" t="s">
        <v>361</v>
      </c>
      <c r="D1520" s="5" t="s">
        <v>47</v>
      </c>
      <c r="E1520" s="5" t="s">
        <v>22</v>
      </c>
      <c r="F1520" s="17">
        <v>45107</v>
      </c>
      <c r="G1520" s="55">
        <f t="shared" si="190"/>
        <v>2023</v>
      </c>
      <c r="H1520" s="55" t="str">
        <f t="shared" si="191"/>
        <v>Junio</v>
      </c>
      <c r="I1520" s="90" t="str">
        <f t="shared" si="192"/>
        <v>2023-1</v>
      </c>
      <c r="J1520" s="11">
        <v>1000</v>
      </c>
      <c r="K1520" s="9">
        <v>2568</v>
      </c>
      <c r="L1520" s="15">
        <v>1.3</v>
      </c>
      <c r="M1520" s="15">
        <f>IFERROR(IF((K1521/J1521)&gt;K1521/J1521,1.3,K1521/J1521),"")</f>
        <v>2.3439999999999999</v>
      </c>
      <c r="N1520" s="11" t="s">
        <v>48</v>
      </c>
      <c r="O1520" s="5" t="s">
        <v>48</v>
      </c>
      <c r="P1520" s="16">
        <v>0</v>
      </c>
      <c r="Q1520" s="16">
        <v>0</v>
      </c>
      <c r="R1520" s="5" t="str">
        <f t="shared" si="193"/>
        <v>398-2023-12-31</v>
      </c>
    </row>
    <row r="1521" spans="1:18" hidden="1" x14ac:dyDescent="0.3">
      <c r="A1521" s="37">
        <v>398</v>
      </c>
      <c r="B1521" s="5" t="s">
        <v>360</v>
      </c>
      <c r="C1521" s="5" t="s">
        <v>361</v>
      </c>
      <c r="D1521" s="5" t="s">
        <v>47</v>
      </c>
      <c r="E1521" s="5" t="s">
        <v>22</v>
      </c>
      <c r="F1521" s="6">
        <v>45291</v>
      </c>
      <c r="G1521" s="55">
        <f t="shared" si="190"/>
        <v>2023</v>
      </c>
      <c r="H1521" s="55" t="str">
        <f t="shared" si="191"/>
        <v>Diciembre</v>
      </c>
      <c r="I1521" s="90" t="str">
        <f t="shared" si="192"/>
        <v>2023-2</v>
      </c>
      <c r="J1521" s="5">
        <v>1000</v>
      </c>
      <c r="K1521" s="9">
        <v>2344</v>
      </c>
      <c r="L1521" s="15">
        <v>1.3</v>
      </c>
      <c r="M1521" s="15">
        <f>IFERROR(IF((K1522/J1522)&gt;K1522/J1522,1.3,K1522/J1522),"")</f>
        <v>2.7824</v>
      </c>
      <c r="N1521" s="5" t="s">
        <v>48</v>
      </c>
      <c r="O1521" s="5" t="s">
        <v>48</v>
      </c>
      <c r="P1521" s="16">
        <v>0</v>
      </c>
      <c r="Q1521" s="16">
        <v>0</v>
      </c>
      <c r="R1521" s="5" t="str">
        <f t="shared" si="193"/>
        <v>398-2024-06-30</v>
      </c>
    </row>
    <row r="1522" spans="1:18" hidden="1" x14ac:dyDescent="0.3">
      <c r="A1522" s="5">
        <v>398</v>
      </c>
      <c r="B1522" s="5" t="s">
        <v>360</v>
      </c>
      <c r="C1522" s="5" t="s">
        <v>361</v>
      </c>
      <c r="D1522" s="5" t="s">
        <v>47</v>
      </c>
      <c r="E1522" s="5" t="s">
        <v>22</v>
      </c>
      <c r="F1522" s="6">
        <v>45473</v>
      </c>
      <c r="G1522" s="55">
        <f t="shared" si="190"/>
        <v>2024</v>
      </c>
      <c r="H1522" s="55" t="str">
        <f t="shared" si="191"/>
        <v>Junio</v>
      </c>
      <c r="I1522" s="90" t="str">
        <f t="shared" si="192"/>
        <v>2024-1</v>
      </c>
      <c r="J1522" s="5">
        <v>1250</v>
      </c>
      <c r="K1522" s="5">
        <v>3478</v>
      </c>
      <c r="L1522" s="15">
        <v>1.3</v>
      </c>
      <c r="M1522" s="15">
        <f>IFERROR(IF((K1523/J1523)&gt;K1523/J1523,1.3,K1523/J1523),"")</f>
        <v>1.6</v>
      </c>
      <c r="N1522" s="5" t="s">
        <v>48</v>
      </c>
      <c r="O1522" s="5" t="s">
        <v>48</v>
      </c>
      <c r="P1522" s="5">
        <v>0</v>
      </c>
      <c r="Q1522" s="5">
        <v>0</v>
      </c>
      <c r="R1522" s="5" t="str">
        <f t="shared" si="193"/>
        <v>398-2024-12-31</v>
      </c>
    </row>
    <row r="1523" spans="1:18" hidden="1" x14ac:dyDescent="0.3">
      <c r="A1523" s="25">
        <v>398</v>
      </c>
      <c r="B1523" s="5" t="s">
        <v>360</v>
      </c>
      <c r="C1523" s="5" t="s">
        <v>361</v>
      </c>
      <c r="D1523" s="5" t="s">
        <v>47</v>
      </c>
      <c r="E1523" s="5" t="s">
        <v>22</v>
      </c>
      <c r="F1523" s="6">
        <v>45657</v>
      </c>
      <c r="G1523" s="55">
        <f t="shared" si="190"/>
        <v>2024</v>
      </c>
      <c r="H1523" s="55" t="str">
        <f t="shared" si="191"/>
        <v>Diciembre</v>
      </c>
      <c r="I1523" s="90" t="str">
        <f t="shared" si="192"/>
        <v>2024-2</v>
      </c>
      <c r="J1523" s="5">
        <v>1250</v>
      </c>
      <c r="K1523" s="10">
        <v>2000</v>
      </c>
      <c r="L1523" s="15">
        <f t="shared" ref="L1523:L1535" si="195">IFERROR(IF((K1524/J1524)&gt;1.3,1.3,K1524/J1524),"")</f>
        <v>1.1779999999999999</v>
      </c>
      <c r="M1523" s="15">
        <f>IFERROR(IF((K1524/J1524)&gt;K1524/J1524,1.3,K1524/J1524),"")</f>
        <v>1.1779999999999999</v>
      </c>
      <c r="N1523" s="5" t="s">
        <v>48</v>
      </c>
      <c r="O1523" s="5" t="s">
        <v>48</v>
      </c>
      <c r="P1523" s="16">
        <v>0</v>
      </c>
      <c r="Q1523" s="16">
        <v>0</v>
      </c>
      <c r="R1523" s="5" t="str">
        <f t="shared" si="193"/>
        <v>399-2023-06-30</v>
      </c>
    </row>
    <row r="1524" spans="1:18" hidden="1" x14ac:dyDescent="0.3">
      <c r="A1524" s="25">
        <v>399</v>
      </c>
      <c r="B1524" s="5" t="s">
        <v>362</v>
      </c>
      <c r="C1524" s="5" t="s">
        <v>361</v>
      </c>
      <c r="D1524" s="5" t="s">
        <v>47</v>
      </c>
      <c r="E1524" s="5" t="s">
        <v>22</v>
      </c>
      <c r="F1524" s="17">
        <v>45107</v>
      </c>
      <c r="G1524" s="55">
        <f t="shared" si="190"/>
        <v>2023</v>
      </c>
      <c r="H1524" s="55" t="str">
        <f t="shared" si="191"/>
        <v>Junio</v>
      </c>
      <c r="I1524" s="90" t="str">
        <f t="shared" si="192"/>
        <v>2023-1</v>
      </c>
      <c r="J1524" s="5">
        <v>500</v>
      </c>
      <c r="K1524" s="9">
        <v>589</v>
      </c>
      <c r="L1524" s="15">
        <f t="shared" si="195"/>
        <v>1.3</v>
      </c>
      <c r="M1524" s="15">
        <f>+K1525/J1525</f>
        <v>1.49</v>
      </c>
      <c r="N1524" s="5" t="s">
        <v>48</v>
      </c>
      <c r="O1524" s="5" t="s">
        <v>48</v>
      </c>
      <c r="P1524" s="16">
        <v>0</v>
      </c>
      <c r="Q1524" s="16">
        <v>0</v>
      </c>
      <c r="R1524" s="5" t="str">
        <f t="shared" si="193"/>
        <v>399-2023-12-31</v>
      </c>
    </row>
    <row r="1525" spans="1:18" hidden="1" x14ac:dyDescent="0.3">
      <c r="A1525" s="5">
        <v>399</v>
      </c>
      <c r="B1525" s="5" t="s">
        <v>362</v>
      </c>
      <c r="C1525" s="5" t="s">
        <v>361</v>
      </c>
      <c r="D1525" s="5" t="s">
        <v>47</v>
      </c>
      <c r="E1525" s="5" t="s">
        <v>22</v>
      </c>
      <c r="F1525" s="6">
        <v>45291</v>
      </c>
      <c r="G1525" s="55">
        <f t="shared" si="190"/>
        <v>2023</v>
      </c>
      <c r="H1525" s="55" t="str">
        <f t="shared" si="191"/>
        <v>Diciembre</v>
      </c>
      <c r="I1525" s="90" t="str">
        <f t="shared" si="192"/>
        <v>2023-2</v>
      </c>
      <c r="J1525" s="5">
        <v>500</v>
      </c>
      <c r="K1525" s="9">
        <v>745</v>
      </c>
      <c r="L1525" s="15">
        <f t="shared" si="195"/>
        <v>1.1135999999999999</v>
      </c>
      <c r="M1525" s="15">
        <f>+K1526/J1526</f>
        <v>1.1135999999999999</v>
      </c>
      <c r="N1525" s="5" t="s">
        <v>48</v>
      </c>
      <c r="O1525" s="5" t="s">
        <v>48</v>
      </c>
      <c r="P1525" s="16">
        <v>0</v>
      </c>
      <c r="Q1525" s="16">
        <v>0</v>
      </c>
      <c r="R1525" s="5" t="str">
        <f t="shared" si="193"/>
        <v>399-2024-06-30</v>
      </c>
    </row>
    <row r="1526" spans="1:18" hidden="1" x14ac:dyDescent="0.3">
      <c r="A1526" s="5">
        <v>399</v>
      </c>
      <c r="B1526" s="5" t="s">
        <v>363</v>
      </c>
      <c r="C1526" s="5" t="s">
        <v>361</v>
      </c>
      <c r="D1526" s="5" t="s">
        <v>47</v>
      </c>
      <c r="E1526" s="5" t="s">
        <v>22</v>
      </c>
      <c r="F1526" s="6">
        <v>45473</v>
      </c>
      <c r="G1526" s="55">
        <f t="shared" si="190"/>
        <v>2024</v>
      </c>
      <c r="H1526" s="55" t="str">
        <f t="shared" si="191"/>
        <v>Junio</v>
      </c>
      <c r="I1526" s="90" t="str">
        <f t="shared" si="192"/>
        <v>2024-1</v>
      </c>
      <c r="J1526" s="5">
        <v>625</v>
      </c>
      <c r="K1526" s="5">
        <v>696</v>
      </c>
      <c r="L1526" s="15">
        <f t="shared" si="195"/>
        <v>1.1135999999999999</v>
      </c>
      <c r="M1526" s="15">
        <f>+K1527/J1527</f>
        <v>1.1135999999999999</v>
      </c>
      <c r="N1526" s="5" t="s">
        <v>48</v>
      </c>
      <c r="O1526" s="5" t="s">
        <v>48</v>
      </c>
      <c r="P1526" s="5">
        <v>0</v>
      </c>
      <c r="Q1526" s="5">
        <v>0</v>
      </c>
      <c r="R1526" s="5" t="str">
        <f t="shared" si="193"/>
        <v>399-2024-12-31</v>
      </c>
    </row>
    <row r="1527" spans="1:18" hidden="1" x14ac:dyDescent="0.3">
      <c r="A1527" s="25">
        <v>399</v>
      </c>
      <c r="B1527" s="5" t="s">
        <v>363</v>
      </c>
      <c r="C1527" s="5" t="s">
        <v>361</v>
      </c>
      <c r="D1527" s="5" t="s">
        <v>47</v>
      </c>
      <c r="E1527" s="5" t="s">
        <v>22</v>
      </c>
      <c r="F1527" s="6">
        <v>45657</v>
      </c>
      <c r="G1527" s="55">
        <f t="shared" si="190"/>
        <v>2024</v>
      </c>
      <c r="H1527" s="55" t="str">
        <f t="shared" si="191"/>
        <v>Diciembre</v>
      </c>
      <c r="I1527" s="90" t="str">
        <f t="shared" si="192"/>
        <v>2024-2</v>
      </c>
      <c r="J1527" s="5">
        <v>625</v>
      </c>
      <c r="K1527" s="10">
        <v>696</v>
      </c>
      <c r="L1527" s="15">
        <f t="shared" si="195"/>
        <v>1.3</v>
      </c>
      <c r="M1527" s="15">
        <f>+K1528/J1528</f>
        <v>2.2000000000000002</v>
      </c>
      <c r="N1527" s="5" t="s">
        <v>48</v>
      </c>
      <c r="O1527" s="5" t="s">
        <v>48</v>
      </c>
      <c r="P1527" s="16">
        <v>0</v>
      </c>
      <c r="Q1527" s="16">
        <v>0</v>
      </c>
      <c r="R1527" s="5" t="str">
        <f t="shared" si="193"/>
        <v>400-2023-06-30</v>
      </c>
    </row>
    <row r="1528" spans="1:18" hidden="1" x14ac:dyDescent="0.3">
      <c r="A1528" s="92">
        <v>400</v>
      </c>
      <c r="B1528" s="55" t="s">
        <v>364</v>
      </c>
      <c r="C1528" s="55" t="s">
        <v>361</v>
      </c>
      <c r="D1528" s="55" t="s">
        <v>47</v>
      </c>
      <c r="E1528" s="55" t="s">
        <v>22</v>
      </c>
      <c r="F1528" s="93">
        <v>45107</v>
      </c>
      <c r="G1528" s="55">
        <f t="shared" si="190"/>
        <v>2023</v>
      </c>
      <c r="H1528" s="55" t="str">
        <f t="shared" si="191"/>
        <v>Junio</v>
      </c>
      <c r="I1528" s="90" t="str">
        <f t="shared" si="192"/>
        <v>2023-1</v>
      </c>
      <c r="J1528" s="55">
        <v>35</v>
      </c>
      <c r="K1528" s="94">
        <v>77</v>
      </c>
      <c r="L1528" s="15">
        <f t="shared" si="195"/>
        <v>1.3</v>
      </c>
      <c r="M1528" s="89">
        <f t="shared" ref="M1528:M1533" si="196">IFERROR(IF((K1529/J1529)&gt;K1529/J1529,1.3,K1529/J1529),"")</f>
        <v>2.8285714285714287</v>
      </c>
      <c r="N1528" s="55" t="s">
        <v>48</v>
      </c>
      <c r="O1528" s="55" t="s">
        <v>48</v>
      </c>
      <c r="P1528" s="91">
        <v>0</v>
      </c>
      <c r="Q1528" s="91">
        <v>0</v>
      </c>
      <c r="R1528" s="55" t="str">
        <f t="shared" si="193"/>
        <v>400-2023-12-31</v>
      </c>
    </row>
    <row r="1529" spans="1:18" hidden="1" x14ac:dyDescent="0.3">
      <c r="A1529" s="5">
        <v>400</v>
      </c>
      <c r="B1529" s="5" t="s">
        <v>364</v>
      </c>
      <c r="C1529" s="5" t="s">
        <v>361</v>
      </c>
      <c r="D1529" s="5" t="s">
        <v>47</v>
      </c>
      <c r="E1529" s="5" t="s">
        <v>22</v>
      </c>
      <c r="F1529" s="6">
        <v>45291</v>
      </c>
      <c r="G1529" s="55">
        <f t="shared" si="190"/>
        <v>2023</v>
      </c>
      <c r="H1529" s="55" t="str">
        <f t="shared" si="191"/>
        <v>Diciembre</v>
      </c>
      <c r="I1529" s="90" t="str">
        <f t="shared" si="192"/>
        <v>2023-2</v>
      </c>
      <c r="J1529" s="5">
        <v>35</v>
      </c>
      <c r="K1529" s="9">
        <v>99</v>
      </c>
      <c r="L1529" s="15">
        <f t="shared" si="195"/>
        <v>1.3</v>
      </c>
      <c r="M1529" s="89">
        <f t="shared" si="196"/>
        <v>2.7045454545454546</v>
      </c>
      <c r="N1529" s="5" t="s">
        <v>48</v>
      </c>
      <c r="O1529" s="5" t="s">
        <v>48</v>
      </c>
      <c r="P1529" s="16">
        <v>0</v>
      </c>
      <c r="Q1529" s="16">
        <v>0</v>
      </c>
      <c r="R1529" s="5" t="str">
        <f t="shared" si="193"/>
        <v>400-2024-06-30</v>
      </c>
    </row>
    <row r="1530" spans="1:18" hidden="1" x14ac:dyDescent="0.3">
      <c r="A1530" s="5">
        <v>400</v>
      </c>
      <c r="B1530" s="5" t="s">
        <v>364</v>
      </c>
      <c r="C1530" s="5" t="s">
        <v>361</v>
      </c>
      <c r="D1530" s="5" t="s">
        <v>47</v>
      </c>
      <c r="E1530" s="5" t="s">
        <v>22</v>
      </c>
      <c r="F1530" s="6">
        <v>45473</v>
      </c>
      <c r="G1530" s="55">
        <f t="shared" si="190"/>
        <v>2024</v>
      </c>
      <c r="H1530" s="55" t="str">
        <f t="shared" si="191"/>
        <v>Junio</v>
      </c>
      <c r="I1530" s="90" t="str">
        <f t="shared" si="192"/>
        <v>2024-1</v>
      </c>
      <c r="J1530" s="5">
        <v>44</v>
      </c>
      <c r="K1530" s="5">
        <v>119</v>
      </c>
      <c r="L1530" s="15">
        <f t="shared" si="195"/>
        <v>1.3</v>
      </c>
      <c r="M1530" s="89">
        <f t="shared" si="196"/>
        <v>3.9772727272727271</v>
      </c>
      <c r="N1530" s="5" t="s">
        <v>48</v>
      </c>
      <c r="O1530" s="5" t="s">
        <v>48</v>
      </c>
      <c r="P1530" s="5">
        <v>0</v>
      </c>
      <c r="Q1530" s="5">
        <v>0</v>
      </c>
      <c r="R1530" s="5" t="str">
        <f t="shared" si="193"/>
        <v>400-2024-12-31</v>
      </c>
    </row>
    <row r="1531" spans="1:18" hidden="1" x14ac:dyDescent="0.3">
      <c r="A1531" s="25">
        <v>400</v>
      </c>
      <c r="B1531" s="5" t="s">
        <v>364</v>
      </c>
      <c r="C1531" s="5" t="s">
        <v>361</v>
      </c>
      <c r="D1531" s="5" t="s">
        <v>47</v>
      </c>
      <c r="E1531" s="5" t="s">
        <v>22</v>
      </c>
      <c r="F1531" s="6">
        <v>45657</v>
      </c>
      <c r="G1531" s="55">
        <f t="shared" si="190"/>
        <v>2024</v>
      </c>
      <c r="H1531" s="55" t="str">
        <f t="shared" si="191"/>
        <v>Diciembre</v>
      </c>
      <c r="I1531" s="90" t="str">
        <f t="shared" si="192"/>
        <v>2024-2</v>
      </c>
      <c r="J1531" s="5">
        <v>44</v>
      </c>
      <c r="K1531" s="10">
        <v>175</v>
      </c>
      <c r="L1531" s="15">
        <f t="shared" si="195"/>
        <v>0.875</v>
      </c>
      <c r="M1531" s="89">
        <f t="shared" si="196"/>
        <v>0.875</v>
      </c>
      <c r="N1531" s="5" t="s">
        <v>48</v>
      </c>
      <c r="O1531" s="5" t="s">
        <v>48</v>
      </c>
      <c r="P1531" s="16">
        <v>0</v>
      </c>
      <c r="Q1531" s="16">
        <v>0</v>
      </c>
      <c r="R1531" s="5" t="str">
        <f t="shared" si="193"/>
        <v>401-2023-06-30</v>
      </c>
    </row>
    <row r="1532" spans="1:18" hidden="1" x14ac:dyDescent="0.3">
      <c r="A1532" s="25">
        <v>401</v>
      </c>
      <c r="B1532" s="5" t="s">
        <v>365</v>
      </c>
      <c r="C1532" s="5" t="s">
        <v>366</v>
      </c>
      <c r="D1532" s="5" t="s">
        <v>47</v>
      </c>
      <c r="E1532" s="5" t="s">
        <v>22</v>
      </c>
      <c r="F1532" s="17">
        <v>45107</v>
      </c>
      <c r="G1532" s="55">
        <f t="shared" si="190"/>
        <v>2023</v>
      </c>
      <c r="H1532" s="55" t="str">
        <f t="shared" si="191"/>
        <v>Junio</v>
      </c>
      <c r="I1532" s="90" t="str">
        <f t="shared" si="192"/>
        <v>2023-1</v>
      </c>
      <c r="J1532" s="5">
        <v>8</v>
      </c>
      <c r="K1532" s="9">
        <v>7</v>
      </c>
      <c r="L1532" s="15">
        <f t="shared" si="195"/>
        <v>1.25</v>
      </c>
      <c r="M1532" s="15">
        <f t="shared" si="196"/>
        <v>1.25</v>
      </c>
      <c r="N1532" s="5" t="s">
        <v>48</v>
      </c>
      <c r="O1532" s="5" t="s">
        <v>48</v>
      </c>
      <c r="P1532" s="16">
        <v>0</v>
      </c>
      <c r="Q1532" s="16">
        <v>0</v>
      </c>
      <c r="R1532" s="5" t="str">
        <f t="shared" si="193"/>
        <v>401-2023-12-31</v>
      </c>
    </row>
    <row r="1533" spans="1:18" hidden="1" x14ac:dyDescent="0.3">
      <c r="A1533" s="37">
        <v>401</v>
      </c>
      <c r="B1533" s="5" t="s">
        <v>365</v>
      </c>
      <c r="C1533" s="5" t="s">
        <v>366</v>
      </c>
      <c r="D1533" s="5" t="s">
        <v>47</v>
      </c>
      <c r="E1533" s="5" t="s">
        <v>22</v>
      </c>
      <c r="F1533" s="6">
        <v>45291</v>
      </c>
      <c r="G1533" s="55">
        <f t="shared" si="190"/>
        <v>2023</v>
      </c>
      <c r="H1533" s="55" t="str">
        <f t="shared" si="191"/>
        <v>Diciembre</v>
      </c>
      <c r="I1533" s="90" t="str">
        <f t="shared" si="192"/>
        <v>2023-2</v>
      </c>
      <c r="J1533" s="5">
        <v>8</v>
      </c>
      <c r="K1533" s="9">
        <v>10</v>
      </c>
      <c r="L1533" s="15">
        <f t="shared" si="195"/>
        <v>1.125</v>
      </c>
      <c r="M1533" s="15">
        <f t="shared" si="196"/>
        <v>1.125</v>
      </c>
      <c r="N1533" s="5" t="s">
        <v>48</v>
      </c>
      <c r="O1533" s="5" t="s">
        <v>48</v>
      </c>
      <c r="P1533" s="16">
        <v>0</v>
      </c>
      <c r="Q1533" s="16">
        <v>0</v>
      </c>
      <c r="R1533" s="5" t="str">
        <f t="shared" si="193"/>
        <v>401-2024-06-30</v>
      </c>
    </row>
    <row r="1534" spans="1:18" hidden="1" x14ac:dyDescent="0.3">
      <c r="A1534" s="5">
        <v>401</v>
      </c>
      <c r="B1534" s="5" t="s">
        <v>365</v>
      </c>
      <c r="C1534" s="5" t="s">
        <v>366</v>
      </c>
      <c r="D1534" s="5" t="s">
        <v>47</v>
      </c>
      <c r="E1534" s="5" t="s">
        <v>22</v>
      </c>
      <c r="F1534" s="6">
        <v>45473</v>
      </c>
      <c r="G1534" s="55">
        <f t="shared" si="190"/>
        <v>2024</v>
      </c>
      <c r="H1534" s="55" t="str">
        <f t="shared" si="191"/>
        <v>Junio</v>
      </c>
      <c r="I1534" s="90" t="str">
        <f t="shared" si="192"/>
        <v>2024-1</v>
      </c>
      <c r="J1534" s="5">
        <v>8</v>
      </c>
      <c r="K1534" s="5">
        <v>9</v>
      </c>
      <c r="L1534" s="15">
        <f t="shared" si="195"/>
        <v>1</v>
      </c>
      <c r="M1534" s="15">
        <v>1</v>
      </c>
      <c r="N1534" s="5" t="s">
        <v>48</v>
      </c>
      <c r="O1534" s="5" t="s">
        <v>48</v>
      </c>
      <c r="P1534" s="5">
        <v>0</v>
      </c>
      <c r="Q1534" s="5">
        <v>0</v>
      </c>
      <c r="R1534" s="5" t="str">
        <f t="shared" si="193"/>
        <v>401-2024-12-31</v>
      </c>
    </row>
    <row r="1535" spans="1:18" hidden="1" x14ac:dyDescent="0.3">
      <c r="A1535" s="25">
        <v>401</v>
      </c>
      <c r="B1535" s="5" t="s">
        <v>365</v>
      </c>
      <c r="C1535" s="5" t="s">
        <v>366</v>
      </c>
      <c r="D1535" s="5" t="s">
        <v>47</v>
      </c>
      <c r="E1535" s="5" t="s">
        <v>22</v>
      </c>
      <c r="F1535" s="6">
        <v>45657</v>
      </c>
      <c r="G1535" s="55">
        <f t="shared" si="190"/>
        <v>2024</v>
      </c>
      <c r="H1535" s="55" t="str">
        <f t="shared" si="191"/>
        <v>Diciembre</v>
      </c>
      <c r="I1535" s="90" t="str">
        <f t="shared" si="192"/>
        <v>2024-2</v>
      </c>
      <c r="J1535" s="5">
        <v>8</v>
      </c>
      <c r="K1535" s="10">
        <v>8</v>
      </c>
      <c r="L1535" s="15" t="str">
        <f t="shared" si="195"/>
        <v/>
      </c>
      <c r="M1535" s="15" t="str">
        <f>IFERROR(IF((K1536/J1536)&gt;K1536/J1536,1.3,K1536/J1536),"")</f>
        <v/>
      </c>
      <c r="N1535" s="5" t="s">
        <v>48</v>
      </c>
      <c r="O1535" s="5" t="s">
        <v>48</v>
      </c>
      <c r="P1535" s="16">
        <v>0</v>
      </c>
      <c r="Q1535" s="16">
        <v>0</v>
      </c>
      <c r="R1535" s="5" t="str">
        <f t="shared" si="193"/>
        <v>402-2023-12-31</v>
      </c>
    </row>
    <row r="1536" spans="1:18" hidden="1" x14ac:dyDescent="0.3">
      <c r="A1536" s="37">
        <v>402</v>
      </c>
      <c r="B1536" s="5" t="s">
        <v>367</v>
      </c>
      <c r="C1536" s="5" t="s">
        <v>366</v>
      </c>
      <c r="D1536" s="5" t="s">
        <v>65</v>
      </c>
      <c r="E1536" s="5" t="s">
        <v>22</v>
      </c>
      <c r="F1536" s="6">
        <v>45291</v>
      </c>
      <c r="G1536" s="55">
        <f t="shared" si="190"/>
        <v>2023</v>
      </c>
      <c r="H1536" s="55" t="str">
        <f t="shared" si="191"/>
        <v>Diciembre</v>
      </c>
      <c r="I1536" s="90" t="str">
        <f t="shared" si="192"/>
        <v>2023-2</v>
      </c>
      <c r="J1536" s="5"/>
      <c r="K1536" s="9">
        <v>21000</v>
      </c>
      <c r="L1536" s="8">
        <f>IFERROR(K1537/J1537,"")</f>
        <v>1.5866666666666667</v>
      </c>
      <c r="M1536" s="15">
        <f>IFERROR(IF((K1537/J1537)&gt;K1537/J1537,1.3,K1537/J1537),"")</f>
        <v>1.5866666666666667</v>
      </c>
      <c r="N1536" s="5" t="s">
        <v>48</v>
      </c>
      <c r="O1536" s="5" t="s">
        <v>48</v>
      </c>
      <c r="P1536" s="16">
        <v>0</v>
      </c>
      <c r="Q1536" s="16">
        <v>0</v>
      </c>
      <c r="R1536" s="5" t="str">
        <f t="shared" si="193"/>
        <v>402-2024-12-31</v>
      </c>
    </row>
    <row r="1537" spans="1:18" hidden="1" x14ac:dyDescent="0.3">
      <c r="A1537" s="25">
        <v>402</v>
      </c>
      <c r="B1537" s="5" t="s">
        <v>367</v>
      </c>
      <c r="C1537" s="5" t="s">
        <v>366</v>
      </c>
      <c r="D1537" s="5" t="s">
        <v>65</v>
      </c>
      <c r="E1537" s="5" t="s">
        <v>22</v>
      </c>
      <c r="F1537" s="6">
        <v>45657</v>
      </c>
      <c r="G1537" s="55">
        <f t="shared" si="190"/>
        <v>2024</v>
      </c>
      <c r="H1537" s="55" t="str">
        <f t="shared" si="191"/>
        <v>Diciembre</v>
      </c>
      <c r="I1537" s="90" t="str">
        <f t="shared" si="192"/>
        <v>2024-2</v>
      </c>
      <c r="J1537" s="5">
        <v>3</v>
      </c>
      <c r="K1537" s="10">
        <v>4.76</v>
      </c>
      <c r="L1537" s="15" t="str">
        <f>IFERROR(IF((K1538/J1538)&gt;1.3,1.3,K1538/J1538),"")</f>
        <v/>
      </c>
      <c r="M1537" s="15" t="str">
        <f>IFERROR(IF((K1538/J1538)&gt;K1538/J1538,1.3,K1538/J1538),"")</f>
        <v/>
      </c>
      <c r="N1537" s="5"/>
      <c r="O1537" s="5"/>
      <c r="P1537" s="16">
        <v>0</v>
      </c>
      <c r="Q1537" s="16">
        <v>0</v>
      </c>
      <c r="R1537" s="5" t="str">
        <f t="shared" si="193"/>
        <v>403-2023-06-30</v>
      </c>
    </row>
    <row r="1538" spans="1:18" hidden="1" x14ac:dyDescent="0.3">
      <c r="A1538" s="25">
        <v>403</v>
      </c>
      <c r="B1538" s="5" t="s">
        <v>368</v>
      </c>
      <c r="C1538" s="5" t="s">
        <v>366</v>
      </c>
      <c r="D1538" s="5" t="s">
        <v>47</v>
      </c>
      <c r="E1538" s="5" t="s">
        <v>22</v>
      </c>
      <c r="F1538" s="17">
        <v>45107</v>
      </c>
      <c r="G1538" s="55">
        <f t="shared" si="190"/>
        <v>2023</v>
      </c>
      <c r="H1538" s="55" t="str">
        <f t="shared" si="191"/>
        <v>Junio</v>
      </c>
      <c r="I1538" s="90" t="str">
        <f t="shared" si="192"/>
        <v>2023-1</v>
      </c>
      <c r="J1538" s="5"/>
      <c r="K1538" s="9">
        <v>14370</v>
      </c>
      <c r="L1538" s="8" t="str">
        <f>IFERROR(K1539/J1539,"")</f>
        <v/>
      </c>
      <c r="M1538" s="15" t="str">
        <f>IFERROR(IF((K1539/J1539)&gt;K1539/J1539,1.3,K1539/J1539),"")</f>
        <v/>
      </c>
      <c r="N1538" s="5" t="s">
        <v>171</v>
      </c>
      <c r="O1538" s="5" t="s">
        <v>48</v>
      </c>
      <c r="P1538" s="16">
        <v>0</v>
      </c>
      <c r="Q1538" s="16">
        <v>0</v>
      </c>
      <c r="R1538" s="5" t="str">
        <f t="shared" si="193"/>
        <v>403-2023-12-31</v>
      </c>
    </row>
    <row r="1539" spans="1:18" hidden="1" x14ac:dyDescent="0.3">
      <c r="A1539" s="37">
        <v>403</v>
      </c>
      <c r="B1539" s="5" t="s">
        <v>368</v>
      </c>
      <c r="C1539" s="5" t="s">
        <v>366</v>
      </c>
      <c r="D1539" s="5" t="s">
        <v>47</v>
      </c>
      <c r="E1539" s="5" t="s">
        <v>22</v>
      </c>
      <c r="F1539" s="6">
        <v>45291</v>
      </c>
      <c r="G1539" s="55">
        <f t="shared" ref="G1539:G1602" si="197">YEAR(F1539)</f>
        <v>2023</v>
      </c>
      <c r="H1539" s="55" t="str">
        <f t="shared" ref="H1539:H1602" si="198">PROPER(TEXT(F1539,"mmmm"))</f>
        <v>Diciembre</v>
      </c>
      <c r="I1539" s="90" t="str">
        <f t="shared" ref="I1539:I1602" si="199">IF(OR(H1539="Enero",H1539="Febrero",H1539="Marzo",H1539="Abril",H1539="Mayo",H1539="Junio"),G1539&amp;"-1",IF(OR(H1539="Julio",H1539="Agosto",H1539="Septiembre",H1539="Octubre",H1539="Noviembre",H1539="Diciembre"),G1539&amp;"-2"))</f>
        <v>2023-2</v>
      </c>
      <c r="J1539" s="5"/>
      <c r="K1539" s="9">
        <v>14220</v>
      </c>
      <c r="L1539" s="8" t="str">
        <f>IFERROR(K1540/J1540,"")</f>
        <v/>
      </c>
      <c r="M1539" s="15" t="str">
        <f>IFERROR(IF((K1540/J1540)&gt;K1540/J1540,1.3,K1540/J1540),"")</f>
        <v/>
      </c>
      <c r="N1539" s="5" t="s">
        <v>171</v>
      </c>
      <c r="O1539" s="5" t="s">
        <v>48</v>
      </c>
      <c r="P1539" s="16">
        <v>0</v>
      </c>
      <c r="Q1539" s="16">
        <v>0</v>
      </c>
      <c r="R1539" s="5" t="str">
        <f t="shared" si="193"/>
        <v>403-2024-06-30</v>
      </c>
    </row>
    <row r="1540" spans="1:18" hidden="1" x14ac:dyDescent="0.3">
      <c r="A1540" s="5">
        <v>403</v>
      </c>
      <c r="B1540" s="5" t="s">
        <v>368</v>
      </c>
      <c r="C1540" s="5" t="s">
        <v>366</v>
      </c>
      <c r="D1540" s="5" t="s">
        <v>47</v>
      </c>
      <c r="E1540" s="5" t="s">
        <v>22</v>
      </c>
      <c r="F1540" s="6">
        <v>45473</v>
      </c>
      <c r="G1540" s="55">
        <f t="shared" si="197"/>
        <v>2024</v>
      </c>
      <c r="H1540" s="55" t="str">
        <f t="shared" si="198"/>
        <v>Junio</v>
      </c>
      <c r="I1540" s="90" t="str">
        <f t="shared" si="199"/>
        <v>2024-1</v>
      </c>
      <c r="J1540" s="5"/>
      <c r="K1540" s="5">
        <v>14923</v>
      </c>
      <c r="L1540" s="15"/>
      <c r="M1540" s="15"/>
      <c r="N1540" s="5" t="s">
        <v>171</v>
      </c>
      <c r="O1540" s="5" t="s">
        <v>48</v>
      </c>
      <c r="P1540" s="5">
        <v>0</v>
      </c>
      <c r="Q1540" s="5">
        <v>0</v>
      </c>
      <c r="R1540" s="5" t="str">
        <f t="shared" si="193"/>
        <v>403-2024-12-31</v>
      </c>
    </row>
    <row r="1541" spans="1:18" hidden="1" x14ac:dyDescent="0.3">
      <c r="A1541" s="25">
        <v>403</v>
      </c>
      <c r="B1541" s="5" t="s">
        <v>368</v>
      </c>
      <c r="C1541" s="5" t="s">
        <v>366</v>
      </c>
      <c r="D1541" s="5" t="s">
        <v>47</v>
      </c>
      <c r="E1541" s="5" t="s">
        <v>22</v>
      </c>
      <c r="F1541" s="6">
        <v>45657</v>
      </c>
      <c r="G1541" s="55">
        <f t="shared" si="197"/>
        <v>2024</v>
      </c>
      <c r="H1541" s="55" t="str">
        <f t="shared" si="198"/>
        <v>Diciembre</v>
      </c>
      <c r="I1541" s="90" t="str">
        <f t="shared" si="199"/>
        <v>2024-2</v>
      </c>
      <c r="J1541" s="5"/>
      <c r="K1541" s="10">
        <v>14495</v>
      </c>
      <c r="L1541" s="15">
        <f>IFERROR(IF((K1542/J1542)&gt;1.3,1.3,K1542/J1542),"")</f>
        <v>0.1</v>
      </c>
      <c r="M1541" s="15">
        <f>IFERROR(IF((K1542/J1542)&gt;K1542/J1542,1.3,K1542/J1542),"")</f>
        <v>0.1</v>
      </c>
      <c r="N1541" s="5" t="s">
        <v>171</v>
      </c>
      <c r="O1541" s="5" t="s">
        <v>48</v>
      </c>
      <c r="P1541" s="16">
        <v>0</v>
      </c>
      <c r="Q1541" s="16">
        <v>0</v>
      </c>
      <c r="R1541" s="5" t="str">
        <f t="shared" ref="R1541:R1604" si="200">A1542&amp;"-"&amp;YEAR(F1542)&amp;"-"&amp;IF(LEN(MONTH(F1542))=1,"0"&amp;MONTH(F1542),MONTH(F1542))&amp;"-"&amp;DAY(F1542)</f>
        <v>404-2023-06-30</v>
      </c>
    </row>
    <row r="1542" spans="1:18" hidden="1" x14ac:dyDescent="0.3">
      <c r="A1542" s="25">
        <v>404</v>
      </c>
      <c r="B1542" s="5" t="s">
        <v>369</v>
      </c>
      <c r="C1542" s="5" t="s">
        <v>366</v>
      </c>
      <c r="D1542" s="5" t="s">
        <v>47</v>
      </c>
      <c r="E1542" s="5" t="s">
        <v>54</v>
      </c>
      <c r="F1542" s="17">
        <v>45107</v>
      </c>
      <c r="G1542" s="55">
        <f t="shared" si="197"/>
        <v>2023</v>
      </c>
      <c r="H1542" s="55" t="str">
        <f t="shared" si="198"/>
        <v>Junio</v>
      </c>
      <c r="I1542" s="90" t="str">
        <f t="shared" si="199"/>
        <v>2023-1</v>
      </c>
      <c r="J1542" s="32">
        <v>20</v>
      </c>
      <c r="K1542" s="9">
        <v>2</v>
      </c>
      <c r="L1542" s="8">
        <v>1</v>
      </c>
      <c r="M1542" s="8">
        <f>IFERROR(J1543/K1543,"")</f>
        <v>15.267175572519083</v>
      </c>
      <c r="N1542" s="11">
        <v>0</v>
      </c>
      <c r="O1542" s="5" t="s">
        <v>48</v>
      </c>
      <c r="P1542" s="16">
        <v>0</v>
      </c>
      <c r="Q1542" s="16">
        <v>0</v>
      </c>
      <c r="R1542" s="5" t="str">
        <f t="shared" si="200"/>
        <v>404-2023-12-31</v>
      </c>
    </row>
    <row r="1543" spans="1:18" hidden="1" x14ac:dyDescent="0.3">
      <c r="A1543" s="37">
        <v>404</v>
      </c>
      <c r="B1543" s="5" t="s">
        <v>369</v>
      </c>
      <c r="C1543" s="5" t="s">
        <v>366</v>
      </c>
      <c r="D1543" s="5" t="s">
        <v>47</v>
      </c>
      <c r="E1543" s="5" t="s">
        <v>54</v>
      </c>
      <c r="F1543" s="6">
        <v>45291</v>
      </c>
      <c r="G1543" s="55">
        <f t="shared" si="197"/>
        <v>2023</v>
      </c>
      <c r="H1543" s="55" t="str">
        <f t="shared" si="198"/>
        <v>Diciembre</v>
      </c>
      <c r="I1543" s="90" t="str">
        <f t="shared" si="199"/>
        <v>2023-2</v>
      </c>
      <c r="J1543" s="5">
        <v>20</v>
      </c>
      <c r="K1543" s="9">
        <v>1.31</v>
      </c>
      <c r="L1543" s="8">
        <v>1</v>
      </c>
      <c r="M1543" s="8">
        <f>IFERROR(J1544/K1544,"")</f>
        <v>1.7094017094017095</v>
      </c>
      <c r="N1543" s="5">
        <v>0</v>
      </c>
      <c r="O1543" s="5" t="s">
        <v>48</v>
      </c>
      <c r="P1543" s="16">
        <v>0</v>
      </c>
      <c r="Q1543" s="16">
        <v>0</v>
      </c>
      <c r="R1543" s="5" t="str">
        <f t="shared" si="200"/>
        <v>404-2024-06-30</v>
      </c>
    </row>
    <row r="1544" spans="1:18" hidden="1" x14ac:dyDescent="0.3">
      <c r="A1544" s="5">
        <v>404</v>
      </c>
      <c r="B1544" s="5" t="s">
        <v>369</v>
      </c>
      <c r="C1544" s="5" t="s">
        <v>366</v>
      </c>
      <c r="D1544" s="5" t="s">
        <v>47</v>
      </c>
      <c r="E1544" s="5" t="s">
        <v>54</v>
      </c>
      <c r="F1544" s="63">
        <v>45473</v>
      </c>
      <c r="G1544" s="55">
        <f t="shared" si="197"/>
        <v>2024</v>
      </c>
      <c r="H1544" s="55" t="str">
        <f t="shared" si="198"/>
        <v>Junio</v>
      </c>
      <c r="I1544" s="90" t="str">
        <f t="shared" si="199"/>
        <v>2024-1</v>
      </c>
      <c r="J1544" s="5">
        <v>10</v>
      </c>
      <c r="K1544" s="5">
        <v>5.85</v>
      </c>
      <c r="L1544" s="15">
        <v>1</v>
      </c>
      <c r="M1544" s="15">
        <v>1</v>
      </c>
      <c r="N1544" s="5" t="s">
        <v>23</v>
      </c>
      <c r="O1544" s="5" t="s">
        <v>23</v>
      </c>
      <c r="P1544" s="5">
        <v>0</v>
      </c>
      <c r="Q1544" s="5">
        <v>0</v>
      </c>
      <c r="R1544" s="5" t="str">
        <f t="shared" si="200"/>
        <v>404-2024-12-31</v>
      </c>
    </row>
    <row r="1545" spans="1:18" hidden="1" x14ac:dyDescent="0.3">
      <c r="A1545" s="25">
        <v>404</v>
      </c>
      <c r="B1545" s="5" t="s">
        <v>369</v>
      </c>
      <c r="C1545" s="5" t="s">
        <v>366</v>
      </c>
      <c r="D1545" s="5" t="s">
        <v>47</v>
      </c>
      <c r="E1545" s="5" t="s">
        <v>54</v>
      </c>
      <c r="F1545" s="63">
        <v>45657</v>
      </c>
      <c r="G1545" s="55">
        <f t="shared" si="197"/>
        <v>2024</v>
      </c>
      <c r="H1545" s="55" t="str">
        <f t="shared" si="198"/>
        <v>Diciembre</v>
      </c>
      <c r="I1545" s="90" t="str">
        <f t="shared" si="199"/>
        <v>2024-2</v>
      </c>
      <c r="J1545" s="5">
        <v>10</v>
      </c>
      <c r="K1545" s="10">
        <v>6.02</v>
      </c>
      <c r="L1545" s="15">
        <f>IFERROR(IF((K1546/J1546)&gt;1.3,1.3,K1546/J1546),"")</f>
        <v>1.2</v>
      </c>
      <c r="M1545" s="15">
        <f>IFERROR(IF((K1546/J1546)&gt;K1546/J1546,1.3,K1546/J1546),"")</f>
        <v>1.2</v>
      </c>
      <c r="N1545" s="5" t="s">
        <v>23</v>
      </c>
      <c r="O1545" s="5" t="s">
        <v>23</v>
      </c>
      <c r="P1545" s="16">
        <v>0</v>
      </c>
      <c r="Q1545" s="16">
        <v>0</v>
      </c>
      <c r="R1545" s="5" t="str">
        <f t="shared" si="200"/>
        <v>405-2023-06-30</v>
      </c>
    </row>
    <row r="1546" spans="1:18" hidden="1" x14ac:dyDescent="0.3">
      <c r="A1546" s="25">
        <v>405</v>
      </c>
      <c r="B1546" s="5" t="s">
        <v>370</v>
      </c>
      <c r="C1546" s="5" t="s">
        <v>366</v>
      </c>
      <c r="D1546" s="5" t="s">
        <v>47</v>
      </c>
      <c r="E1546" s="5" t="s">
        <v>22</v>
      </c>
      <c r="F1546" s="81">
        <v>45107</v>
      </c>
      <c r="G1546" s="55">
        <f t="shared" si="197"/>
        <v>2023</v>
      </c>
      <c r="H1546" s="55" t="str">
        <f t="shared" si="198"/>
        <v>Junio</v>
      </c>
      <c r="I1546" s="90" t="str">
        <f t="shared" si="199"/>
        <v>2023-1</v>
      </c>
      <c r="J1546" s="5">
        <v>25</v>
      </c>
      <c r="K1546" s="9">
        <v>30</v>
      </c>
      <c r="L1546" s="8">
        <f>IFERROR(K1547/J1547,"")</f>
        <v>1.24</v>
      </c>
      <c r="M1546" s="15">
        <f>IFERROR(IF((K1547/J1547)&gt;K1547/J1547,1.3,K1547/J1547),"")</f>
        <v>1.24</v>
      </c>
      <c r="N1546" s="5" t="s">
        <v>23</v>
      </c>
      <c r="O1546" s="5" t="s">
        <v>23</v>
      </c>
      <c r="P1546" s="16">
        <v>0</v>
      </c>
      <c r="Q1546" s="16">
        <v>0</v>
      </c>
      <c r="R1546" s="5" t="str">
        <f t="shared" si="200"/>
        <v>405-2023-12-31</v>
      </c>
    </row>
    <row r="1547" spans="1:18" hidden="1" x14ac:dyDescent="0.3">
      <c r="A1547" s="37">
        <v>405</v>
      </c>
      <c r="B1547" s="5" t="s">
        <v>370</v>
      </c>
      <c r="C1547" s="5" t="s">
        <v>366</v>
      </c>
      <c r="D1547" s="5" t="s">
        <v>47</v>
      </c>
      <c r="E1547" s="5" t="s">
        <v>22</v>
      </c>
      <c r="F1547" s="63">
        <v>45291</v>
      </c>
      <c r="G1547" s="55">
        <f t="shared" si="197"/>
        <v>2023</v>
      </c>
      <c r="H1547" s="55" t="str">
        <f t="shared" si="198"/>
        <v>Diciembre</v>
      </c>
      <c r="I1547" s="90" t="str">
        <f t="shared" si="199"/>
        <v>2023-2</v>
      </c>
      <c r="J1547" s="5">
        <v>50</v>
      </c>
      <c r="K1547" s="9">
        <v>62</v>
      </c>
      <c r="L1547" s="8">
        <f>IFERROR(K1548/J1548,"")</f>
        <v>0.92</v>
      </c>
      <c r="M1547" s="15">
        <f>IFERROR(IF((K1548/J1548)&gt;K1548/J1548,1.3,K1548/J1548),"")</f>
        <v>0.92</v>
      </c>
      <c r="N1547" s="5" t="s">
        <v>23</v>
      </c>
      <c r="O1547" s="5" t="s">
        <v>23</v>
      </c>
      <c r="P1547" s="16">
        <v>0</v>
      </c>
      <c r="Q1547" s="16">
        <v>0</v>
      </c>
      <c r="R1547" s="5" t="str">
        <f t="shared" si="200"/>
        <v>405-2024-06-30</v>
      </c>
    </row>
    <row r="1548" spans="1:18" hidden="1" x14ac:dyDescent="0.3">
      <c r="A1548" s="5">
        <v>405</v>
      </c>
      <c r="B1548" s="5" t="s">
        <v>371</v>
      </c>
      <c r="C1548" s="5" t="s">
        <v>366</v>
      </c>
      <c r="D1548" s="5" t="s">
        <v>47</v>
      </c>
      <c r="E1548" s="5" t="s">
        <v>22</v>
      </c>
      <c r="F1548" s="63">
        <v>45473</v>
      </c>
      <c r="G1548" s="55">
        <f t="shared" si="197"/>
        <v>2024</v>
      </c>
      <c r="H1548" s="55" t="str">
        <f t="shared" si="198"/>
        <v>Junio</v>
      </c>
      <c r="I1548" s="90" t="str">
        <f t="shared" si="199"/>
        <v>2024-1</v>
      </c>
      <c r="J1548" s="5">
        <v>100</v>
      </c>
      <c r="K1548" s="5">
        <v>92</v>
      </c>
      <c r="L1548" s="15">
        <v>0.92</v>
      </c>
      <c r="M1548" s="15">
        <v>0.92</v>
      </c>
      <c r="N1548" s="5" t="s">
        <v>23</v>
      </c>
      <c r="O1548" s="5" t="s">
        <v>23</v>
      </c>
      <c r="P1548" s="5">
        <v>0</v>
      </c>
      <c r="Q1548" s="5">
        <v>0</v>
      </c>
      <c r="R1548" s="5" t="str">
        <f t="shared" si="200"/>
        <v>405-2024-12-31</v>
      </c>
    </row>
    <row r="1549" spans="1:18" hidden="1" x14ac:dyDescent="0.3">
      <c r="A1549" s="25">
        <v>405</v>
      </c>
      <c r="B1549" s="5" t="s">
        <v>371</v>
      </c>
      <c r="C1549" s="5" t="s">
        <v>366</v>
      </c>
      <c r="D1549" s="5" t="s">
        <v>47</v>
      </c>
      <c r="E1549" s="5" t="s">
        <v>22</v>
      </c>
      <c r="F1549" s="63">
        <v>45657</v>
      </c>
      <c r="G1549" s="55">
        <f t="shared" si="197"/>
        <v>2024</v>
      </c>
      <c r="H1549" s="55" t="str">
        <f t="shared" si="198"/>
        <v>Diciembre</v>
      </c>
      <c r="I1549" s="90" t="str">
        <f t="shared" si="199"/>
        <v>2024-2</v>
      </c>
      <c r="J1549" s="5">
        <v>100</v>
      </c>
      <c r="K1549" s="10">
        <v>98</v>
      </c>
      <c r="L1549" s="15">
        <f>IFERROR(IF((K1550/J1550)&gt;1.3,1.3,K1550/J1550),"")</f>
        <v>1</v>
      </c>
      <c r="M1549" s="15">
        <f>IFERROR(IF((K1550/J1550)&gt;K1550/J1550,1.3,K1550/J1550),"")</f>
        <v>1</v>
      </c>
      <c r="N1549" s="5" t="s">
        <v>23</v>
      </c>
      <c r="O1549" s="5" t="s">
        <v>23</v>
      </c>
      <c r="P1549" s="16">
        <v>0</v>
      </c>
      <c r="Q1549" s="16">
        <v>0</v>
      </c>
      <c r="R1549" s="5" t="str">
        <f t="shared" si="200"/>
        <v>406-2023-12-31</v>
      </c>
    </row>
    <row r="1550" spans="1:18" hidden="1" x14ac:dyDescent="0.3">
      <c r="A1550" s="37">
        <v>406</v>
      </c>
      <c r="B1550" s="5" t="s">
        <v>372</v>
      </c>
      <c r="C1550" s="5" t="s">
        <v>39</v>
      </c>
      <c r="D1550" s="5" t="s">
        <v>47</v>
      </c>
      <c r="E1550" s="5" t="s">
        <v>22</v>
      </c>
      <c r="F1550" s="63">
        <v>45291</v>
      </c>
      <c r="G1550" s="55">
        <f t="shared" si="197"/>
        <v>2023</v>
      </c>
      <c r="H1550" s="55" t="str">
        <f t="shared" si="198"/>
        <v>Diciembre</v>
      </c>
      <c r="I1550" s="90" t="str">
        <f t="shared" si="199"/>
        <v>2023-2</v>
      </c>
      <c r="J1550" s="5">
        <v>5</v>
      </c>
      <c r="K1550" s="9">
        <v>5</v>
      </c>
      <c r="L1550" s="8" t="str">
        <f>IFERROR(K1551/J1551,"")</f>
        <v/>
      </c>
      <c r="M1550" s="15" t="str">
        <f>IFERROR(IF((K1551/J1551)&gt;K1551/J1551,1.3,K1551/J1551),"")</f>
        <v/>
      </c>
      <c r="N1550" s="5" t="s">
        <v>23</v>
      </c>
      <c r="O1550" s="5" t="s">
        <v>23</v>
      </c>
      <c r="P1550" s="16">
        <v>0</v>
      </c>
      <c r="Q1550" s="16">
        <v>0</v>
      </c>
      <c r="R1550" s="5" t="str">
        <f t="shared" si="200"/>
        <v>406-2024-06-30</v>
      </c>
    </row>
    <row r="1551" spans="1:18" hidden="1" x14ac:dyDescent="0.3">
      <c r="A1551" s="5">
        <v>406</v>
      </c>
      <c r="B1551" s="5" t="s">
        <v>372</v>
      </c>
      <c r="C1551" s="5" t="s">
        <v>39</v>
      </c>
      <c r="D1551" s="5" t="s">
        <v>47</v>
      </c>
      <c r="E1551" s="5" t="s">
        <v>22</v>
      </c>
      <c r="F1551" s="63">
        <v>45473</v>
      </c>
      <c r="G1551" s="55">
        <f t="shared" si="197"/>
        <v>2024</v>
      </c>
      <c r="H1551" s="55" t="str">
        <f t="shared" si="198"/>
        <v>Junio</v>
      </c>
      <c r="I1551" s="90" t="str">
        <f t="shared" si="199"/>
        <v>2024-1</v>
      </c>
      <c r="J1551" s="5">
        <v>0</v>
      </c>
      <c r="K1551" s="5">
        <v>3</v>
      </c>
      <c r="L1551" s="15"/>
      <c r="M1551" s="15"/>
      <c r="N1551" s="5" t="s">
        <v>48</v>
      </c>
      <c r="O1551" s="5" t="s">
        <v>48</v>
      </c>
      <c r="P1551" s="5">
        <v>0</v>
      </c>
      <c r="Q1551" s="5">
        <v>0</v>
      </c>
      <c r="R1551" s="5" t="str">
        <f t="shared" si="200"/>
        <v>407-2023-12-31</v>
      </c>
    </row>
    <row r="1552" spans="1:18" hidden="1" x14ac:dyDescent="0.3">
      <c r="A1552" s="37">
        <v>407</v>
      </c>
      <c r="B1552" s="5" t="s">
        <v>373</v>
      </c>
      <c r="C1552" s="5" t="s">
        <v>39</v>
      </c>
      <c r="D1552" s="5" t="s">
        <v>47</v>
      </c>
      <c r="E1552" s="5" t="s">
        <v>22</v>
      </c>
      <c r="F1552" s="63">
        <v>45291</v>
      </c>
      <c r="G1552" s="55">
        <f t="shared" si="197"/>
        <v>2023</v>
      </c>
      <c r="H1552" s="55" t="str">
        <f t="shared" si="198"/>
        <v>Diciembre</v>
      </c>
      <c r="I1552" s="90" t="str">
        <f t="shared" si="199"/>
        <v>2023-2</v>
      </c>
      <c r="J1552" s="5">
        <v>3</v>
      </c>
      <c r="K1552" s="9">
        <v>3</v>
      </c>
      <c r="L1552" s="8">
        <f>IFERROR(K1553/J1553,"")</f>
        <v>1</v>
      </c>
      <c r="M1552" s="15">
        <f t="shared" ref="M1552:M1557" si="201">IFERROR(IF((K1553/J1553)&gt;K1553/J1553,1.3,K1553/J1553),"")</f>
        <v>1</v>
      </c>
      <c r="N1552" s="5" t="s">
        <v>48</v>
      </c>
      <c r="O1552" s="5" t="s">
        <v>48</v>
      </c>
      <c r="P1552" s="16">
        <v>0</v>
      </c>
      <c r="Q1552" s="16">
        <v>0</v>
      </c>
      <c r="R1552" s="5" t="str">
        <f t="shared" si="200"/>
        <v>408-2023-12-31</v>
      </c>
    </row>
    <row r="1553" spans="1:18" hidden="1" x14ac:dyDescent="0.3">
      <c r="A1553" s="37">
        <v>408</v>
      </c>
      <c r="B1553" s="5" t="s">
        <v>374</v>
      </c>
      <c r="C1553" s="5" t="s">
        <v>39</v>
      </c>
      <c r="D1553" s="5" t="s">
        <v>47</v>
      </c>
      <c r="E1553" s="5" t="s">
        <v>22</v>
      </c>
      <c r="F1553" s="6">
        <v>45291</v>
      </c>
      <c r="G1553" s="55">
        <f t="shared" si="197"/>
        <v>2023</v>
      </c>
      <c r="H1553" s="55" t="str">
        <f t="shared" si="198"/>
        <v>Diciembre</v>
      </c>
      <c r="I1553" s="90" t="str">
        <f t="shared" si="199"/>
        <v>2023-2</v>
      </c>
      <c r="J1553" s="5">
        <v>12</v>
      </c>
      <c r="K1553" s="9">
        <v>12</v>
      </c>
      <c r="L1553" s="8">
        <f>IFERROR(K1554/J1554,"")</f>
        <v>1</v>
      </c>
      <c r="M1553" s="15">
        <f t="shared" si="201"/>
        <v>1</v>
      </c>
      <c r="N1553" s="5" t="s">
        <v>48</v>
      </c>
      <c r="O1553" s="5" t="s">
        <v>48</v>
      </c>
      <c r="P1553" s="16">
        <v>0</v>
      </c>
      <c r="Q1553" s="16">
        <v>0</v>
      </c>
      <c r="R1553" s="5" t="str">
        <f t="shared" si="200"/>
        <v>408-2024-12-31</v>
      </c>
    </row>
    <row r="1554" spans="1:18" hidden="1" x14ac:dyDescent="0.3">
      <c r="A1554" s="25">
        <v>408</v>
      </c>
      <c r="B1554" s="5" t="s">
        <v>374</v>
      </c>
      <c r="C1554" s="5" t="s">
        <v>39</v>
      </c>
      <c r="D1554" s="5" t="s">
        <v>47</v>
      </c>
      <c r="E1554" s="5" t="s">
        <v>22</v>
      </c>
      <c r="F1554" s="6">
        <v>45657</v>
      </c>
      <c r="G1554" s="55">
        <f t="shared" si="197"/>
        <v>2024</v>
      </c>
      <c r="H1554" s="55" t="str">
        <f t="shared" si="198"/>
        <v>Diciembre</v>
      </c>
      <c r="I1554" s="90" t="str">
        <f t="shared" si="199"/>
        <v>2024-2</v>
      </c>
      <c r="J1554" s="5">
        <v>100</v>
      </c>
      <c r="K1554" s="10">
        <v>100</v>
      </c>
      <c r="L1554" s="15">
        <f>IFERROR(IF((K1555/J1555)&gt;1.3,1.3,K1555/J1555),"")</f>
        <v>1.2964856824098123</v>
      </c>
      <c r="M1554" s="15">
        <f t="shared" si="201"/>
        <v>1.2964856824098123</v>
      </c>
      <c r="N1554" s="5" t="s">
        <v>48</v>
      </c>
      <c r="O1554" s="5" t="s">
        <v>48</v>
      </c>
      <c r="P1554" s="16">
        <v>0</v>
      </c>
      <c r="Q1554" s="16">
        <v>0</v>
      </c>
      <c r="R1554" s="5" t="str">
        <f t="shared" si="200"/>
        <v>409-2023-09-30</v>
      </c>
    </row>
    <row r="1555" spans="1:18" hidden="1" x14ac:dyDescent="0.3">
      <c r="A1555" s="41">
        <v>409</v>
      </c>
      <c r="B1555" s="5" t="s">
        <v>375</v>
      </c>
      <c r="C1555" s="5" t="s">
        <v>41</v>
      </c>
      <c r="D1555" s="5" t="s">
        <v>52</v>
      </c>
      <c r="E1555" s="5" t="s">
        <v>22</v>
      </c>
      <c r="F1555" s="6">
        <v>45199</v>
      </c>
      <c r="G1555" s="55">
        <f t="shared" si="197"/>
        <v>2023</v>
      </c>
      <c r="H1555" s="55" t="str">
        <f t="shared" si="198"/>
        <v>Septiembre</v>
      </c>
      <c r="I1555" s="90" t="str">
        <f t="shared" si="199"/>
        <v>2023-2</v>
      </c>
      <c r="J1555" s="5">
        <v>80</v>
      </c>
      <c r="K1555" s="9">
        <v>103.71885459278499</v>
      </c>
      <c r="L1555" s="8">
        <f>IFERROR(K1556/J1556,"")</f>
        <v>1.25</v>
      </c>
      <c r="M1555" s="15">
        <f t="shared" si="201"/>
        <v>1.25</v>
      </c>
      <c r="N1555" s="5" t="s">
        <v>23</v>
      </c>
      <c r="O1555" s="5" t="s">
        <v>23</v>
      </c>
      <c r="P1555" s="16">
        <v>0</v>
      </c>
      <c r="Q1555" s="16">
        <v>0</v>
      </c>
      <c r="R1555" s="5" t="str">
        <f t="shared" si="200"/>
        <v>409-2023-12-31</v>
      </c>
    </row>
    <row r="1556" spans="1:18" hidden="1" x14ac:dyDescent="0.3">
      <c r="A1556" s="37">
        <v>409</v>
      </c>
      <c r="B1556" s="5" t="s">
        <v>375</v>
      </c>
      <c r="C1556" s="5" t="s">
        <v>41</v>
      </c>
      <c r="D1556" s="5" t="s">
        <v>52</v>
      </c>
      <c r="E1556" s="5" t="s">
        <v>22</v>
      </c>
      <c r="F1556" s="6">
        <v>45291</v>
      </c>
      <c r="G1556" s="55">
        <f t="shared" si="197"/>
        <v>2023</v>
      </c>
      <c r="H1556" s="55" t="str">
        <f t="shared" si="198"/>
        <v>Diciembre</v>
      </c>
      <c r="I1556" s="90" t="str">
        <f t="shared" si="199"/>
        <v>2023-2</v>
      </c>
      <c r="J1556" s="5">
        <v>80</v>
      </c>
      <c r="K1556" s="9">
        <v>100</v>
      </c>
      <c r="L1556" s="8">
        <f>IFERROR(K1557/J1557,"")</f>
        <v>1.0317894736842106</v>
      </c>
      <c r="M1556" s="15">
        <f t="shared" si="201"/>
        <v>1.0317894736842106</v>
      </c>
      <c r="N1556" s="5" t="s">
        <v>23</v>
      </c>
      <c r="O1556" s="5" t="s">
        <v>23</v>
      </c>
      <c r="P1556" s="16">
        <v>0</v>
      </c>
      <c r="Q1556" s="16">
        <v>0</v>
      </c>
      <c r="R1556" s="5" t="str">
        <f t="shared" si="200"/>
        <v>409-2024-03-31</v>
      </c>
    </row>
    <row r="1557" spans="1:18" hidden="1" x14ac:dyDescent="0.3">
      <c r="A1557" s="25">
        <v>409</v>
      </c>
      <c r="B1557" s="5" t="s">
        <v>375</v>
      </c>
      <c r="C1557" s="5" t="s">
        <v>41</v>
      </c>
      <c r="D1557" s="5" t="s">
        <v>52</v>
      </c>
      <c r="E1557" s="5" t="s">
        <v>22</v>
      </c>
      <c r="F1557" s="6">
        <v>45382</v>
      </c>
      <c r="G1557" s="55">
        <f t="shared" si="197"/>
        <v>2024</v>
      </c>
      <c r="H1557" s="55" t="str">
        <f t="shared" si="198"/>
        <v>Marzo</v>
      </c>
      <c r="I1557" s="90" t="str">
        <f t="shared" si="199"/>
        <v>2024-1</v>
      </c>
      <c r="J1557" s="5">
        <v>95</v>
      </c>
      <c r="K1557" s="10">
        <v>98.02</v>
      </c>
      <c r="L1557" s="15">
        <f>IFERROR(IF((K1558/J1558)&gt;1.3,1.3,K1558/J1558),"")</f>
        <v>1.0368025326474073</v>
      </c>
      <c r="M1557" s="15">
        <f t="shared" si="201"/>
        <v>1.0368025326474073</v>
      </c>
      <c r="N1557" s="5" t="s">
        <v>23</v>
      </c>
      <c r="O1557" s="5" t="s">
        <v>23</v>
      </c>
      <c r="P1557" s="16">
        <v>0</v>
      </c>
      <c r="Q1557" s="16">
        <v>0</v>
      </c>
      <c r="R1557" s="5" t="str">
        <f t="shared" si="200"/>
        <v>409-2024-06-30</v>
      </c>
    </row>
    <row r="1558" spans="1:18" hidden="1" x14ac:dyDescent="0.3">
      <c r="A1558" s="5">
        <v>409</v>
      </c>
      <c r="B1558" s="5" t="s">
        <v>375</v>
      </c>
      <c r="C1558" s="5" t="s">
        <v>41</v>
      </c>
      <c r="D1558" s="5" t="s">
        <v>52</v>
      </c>
      <c r="E1558" s="5" t="s">
        <v>22</v>
      </c>
      <c r="F1558" s="6">
        <v>45473</v>
      </c>
      <c r="G1558" s="55">
        <f t="shared" si="197"/>
        <v>2024</v>
      </c>
      <c r="H1558" s="55" t="str">
        <f t="shared" si="198"/>
        <v>Junio</v>
      </c>
      <c r="I1558" s="90" t="str">
        <f t="shared" si="199"/>
        <v>2024-1</v>
      </c>
      <c r="J1558" s="5">
        <v>95</v>
      </c>
      <c r="K1558" s="5">
        <v>98.4962406015037</v>
      </c>
      <c r="L1558" s="15">
        <v>1.0368025326474071</v>
      </c>
      <c r="M1558" s="15">
        <v>1.0368025326474071</v>
      </c>
      <c r="N1558" s="5" t="s">
        <v>23</v>
      </c>
      <c r="O1558" s="5" t="s">
        <v>23</v>
      </c>
      <c r="P1558" s="5">
        <v>0</v>
      </c>
      <c r="Q1558" s="5">
        <v>0</v>
      </c>
      <c r="R1558" s="5" t="str">
        <f t="shared" si="200"/>
        <v>409-2024-09-30</v>
      </c>
    </row>
    <row r="1559" spans="1:18" hidden="1" x14ac:dyDescent="0.3">
      <c r="A1559" s="25">
        <v>409</v>
      </c>
      <c r="B1559" s="5" t="s">
        <v>375</v>
      </c>
      <c r="C1559" s="5" t="s">
        <v>41</v>
      </c>
      <c r="D1559" s="5" t="s">
        <v>52</v>
      </c>
      <c r="E1559" s="5" t="s">
        <v>22</v>
      </c>
      <c r="F1559" s="6">
        <v>45565</v>
      </c>
      <c r="G1559" s="55">
        <f t="shared" si="197"/>
        <v>2024</v>
      </c>
      <c r="H1559" s="55" t="str">
        <f t="shared" si="198"/>
        <v>Septiembre</v>
      </c>
      <c r="I1559" s="90" t="str">
        <f t="shared" si="199"/>
        <v>2024-2</v>
      </c>
      <c r="J1559" s="5">
        <v>95</v>
      </c>
      <c r="K1559" s="10">
        <v>97.122302158273001</v>
      </c>
      <c r="L1559" s="15">
        <f>IFERROR(IF((K1560/J1560)&gt;1.3,1.3,K1560/J1560),"")</f>
        <v>1.0153684210526315</v>
      </c>
      <c r="M1559" s="15">
        <f t="shared" ref="M1559:M1570" si="202">IFERROR(IF((K1560/J1560)&gt;K1560/J1560,1.3,K1560/J1560),"")</f>
        <v>1.0153684210526315</v>
      </c>
      <c r="N1559" s="5" t="s">
        <v>23</v>
      </c>
      <c r="O1559" s="5" t="s">
        <v>23</v>
      </c>
      <c r="P1559" s="16">
        <v>0</v>
      </c>
      <c r="Q1559" s="16">
        <v>0</v>
      </c>
      <c r="R1559" s="5" t="str">
        <f t="shared" si="200"/>
        <v>409-2024-12-31</v>
      </c>
    </row>
    <row r="1560" spans="1:18" hidden="1" x14ac:dyDescent="0.3">
      <c r="A1560" s="25">
        <v>409</v>
      </c>
      <c r="B1560" s="5" t="s">
        <v>375</v>
      </c>
      <c r="C1560" s="5" t="s">
        <v>41</v>
      </c>
      <c r="D1560" s="5" t="s">
        <v>52</v>
      </c>
      <c r="E1560" s="5" t="s">
        <v>22</v>
      </c>
      <c r="F1560" s="6">
        <v>45657</v>
      </c>
      <c r="G1560" s="55">
        <f t="shared" si="197"/>
        <v>2024</v>
      </c>
      <c r="H1560" s="55" t="str">
        <f t="shared" si="198"/>
        <v>Diciembre</v>
      </c>
      <c r="I1560" s="90" t="str">
        <f t="shared" si="199"/>
        <v>2024-2</v>
      </c>
      <c r="J1560" s="5">
        <v>95</v>
      </c>
      <c r="K1560" s="10">
        <v>96.46</v>
      </c>
      <c r="L1560" s="15">
        <f>IFERROR(IF((K1561/J1561)&gt;1.3,1.3,K1561/J1561),"")</f>
        <v>1.0034444444444444</v>
      </c>
      <c r="M1560" s="15">
        <f t="shared" si="202"/>
        <v>1.0034444444444444</v>
      </c>
      <c r="N1560" s="5" t="s">
        <v>23</v>
      </c>
      <c r="O1560" s="5" t="s">
        <v>23</v>
      </c>
      <c r="P1560" s="16">
        <v>0</v>
      </c>
      <c r="Q1560" s="16">
        <v>0</v>
      </c>
      <c r="R1560" s="5" t="str">
        <f t="shared" si="200"/>
        <v>410-2023-09-30</v>
      </c>
    </row>
    <row r="1561" spans="1:18" hidden="1" x14ac:dyDescent="0.3">
      <c r="A1561" s="41">
        <v>410</v>
      </c>
      <c r="B1561" s="5" t="s">
        <v>376</v>
      </c>
      <c r="C1561" s="5" t="s">
        <v>41</v>
      </c>
      <c r="D1561" s="5" t="s">
        <v>52</v>
      </c>
      <c r="E1561" s="5" t="s">
        <v>22</v>
      </c>
      <c r="F1561" s="6">
        <v>45199</v>
      </c>
      <c r="G1561" s="55">
        <f t="shared" si="197"/>
        <v>2023</v>
      </c>
      <c r="H1561" s="55" t="str">
        <f t="shared" si="198"/>
        <v>Septiembre</v>
      </c>
      <c r="I1561" s="90" t="str">
        <f t="shared" si="199"/>
        <v>2023-2</v>
      </c>
      <c r="J1561" s="5">
        <v>90</v>
      </c>
      <c r="K1561" s="9">
        <v>90.31</v>
      </c>
      <c r="L1561" s="22">
        <f>IFERROR(K1562/J1562,"")</f>
        <v>1</v>
      </c>
      <c r="M1561" s="15">
        <f t="shared" si="202"/>
        <v>1</v>
      </c>
      <c r="N1561" s="5" t="s">
        <v>23</v>
      </c>
      <c r="O1561" s="5" t="s">
        <v>23</v>
      </c>
      <c r="P1561" s="16">
        <v>0</v>
      </c>
      <c r="Q1561" s="16">
        <v>0</v>
      </c>
      <c r="R1561" s="5" t="str">
        <f t="shared" si="200"/>
        <v>411-2023-12-31</v>
      </c>
    </row>
    <row r="1562" spans="1:18" hidden="1" x14ac:dyDescent="0.3">
      <c r="A1562" s="37">
        <v>411</v>
      </c>
      <c r="B1562" s="5" t="s">
        <v>377</v>
      </c>
      <c r="C1562" s="5" t="s">
        <v>354</v>
      </c>
      <c r="D1562" s="5" t="s">
        <v>47</v>
      </c>
      <c r="E1562" s="5" t="s">
        <v>22</v>
      </c>
      <c r="F1562" s="6">
        <v>45291</v>
      </c>
      <c r="G1562" s="55">
        <f t="shared" si="197"/>
        <v>2023</v>
      </c>
      <c r="H1562" s="55" t="str">
        <f t="shared" si="198"/>
        <v>Diciembre</v>
      </c>
      <c r="I1562" s="90" t="str">
        <f t="shared" si="199"/>
        <v>2023-2</v>
      </c>
      <c r="J1562" s="5">
        <v>100</v>
      </c>
      <c r="K1562" s="9">
        <v>100</v>
      </c>
      <c r="L1562" s="8">
        <f>IFERROR(K1563/J1563,"")</f>
        <v>1</v>
      </c>
      <c r="M1562" s="15">
        <f t="shared" si="202"/>
        <v>1</v>
      </c>
      <c r="N1562" s="5" t="s">
        <v>23</v>
      </c>
      <c r="O1562" s="5" t="s">
        <v>23</v>
      </c>
      <c r="P1562" s="16">
        <v>0</v>
      </c>
      <c r="Q1562" s="16">
        <v>0</v>
      </c>
      <c r="R1562" s="5" t="str">
        <f t="shared" si="200"/>
        <v>412-2023-12-31</v>
      </c>
    </row>
    <row r="1563" spans="1:18" hidden="1" x14ac:dyDescent="0.3">
      <c r="A1563" s="37">
        <v>412</v>
      </c>
      <c r="B1563" s="5" t="s">
        <v>378</v>
      </c>
      <c r="C1563" s="5" t="s">
        <v>354</v>
      </c>
      <c r="D1563" s="5" t="s">
        <v>65</v>
      </c>
      <c r="E1563" s="5" t="s">
        <v>22</v>
      </c>
      <c r="F1563" s="6">
        <v>45291</v>
      </c>
      <c r="G1563" s="55">
        <f t="shared" si="197"/>
        <v>2023</v>
      </c>
      <c r="H1563" s="55" t="str">
        <f t="shared" si="198"/>
        <v>Diciembre</v>
      </c>
      <c r="I1563" s="90" t="str">
        <f t="shared" si="199"/>
        <v>2023-2</v>
      </c>
      <c r="J1563" s="5">
        <v>100</v>
      </c>
      <c r="K1563" s="9">
        <v>100</v>
      </c>
      <c r="L1563" s="8">
        <f>IFERROR(K1564/J1564,"")</f>
        <v>1</v>
      </c>
      <c r="M1563" s="15">
        <f t="shared" si="202"/>
        <v>1</v>
      </c>
      <c r="N1563" s="5" t="s">
        <v>23</v>
      </c>
      <c r="O1563" s="5" t="s">
        <v>23</v>
      </c>
      <c r="P1563" s="16">
        <v>0</v>
      </c>
      <c r="Q1563" s="16">
        <v>0</v>
      </c>
      <c r="R1563" s="5" t="str">
        <f t="shared" si="200"/>
        <v>412-2024-12-31</v>
      </c>
    </row>
    <row r="1564" spans="1:18" hidden="1" x14ac:dyDescent="0.3">
      <c r="A1564" s="25">
        <v>412</v>
      </c>
      <c r="B1564" s="5" t="s">
        <v>379</v>
      </c>
      <c r="C1564" s="5" t="s">
        <v>354</v>
      </c>
      <c r="D1564" s="5" t="s">
        <v>65</v>
      </c>
      <c r="E1564" s="5" t="s">
        <v>22</v>
      </c>
      <c r="F1564" s="6">
        <v>45657</v>
      </c>
      <c r="G1564" s="55">
        <f t="shared" si="197"/>
        <v>2024</v>
      </c>
      <c r="H1564" s="55" t="str">
        <f t="shared" si="198"/>
        <v>Diciembre</v>
      </c>
      <c r="I1564" s="90" t="str">
        <f t="shared" si="199"/>
        <v>2024-2</v>
      </c>
      <c r="J1564" s="5">
        <v>100</v>
      </c>
      <c r="K1564" s="10">
        <v>100</v>
      </c>
      <c r="L1564" s="15" t="str">
        <f>IFERROR(IF((K1565/J1565)&gt;1.3,1.3,K1565/J1565),"")</f>
        <v/>
      </c>
      <c r="M1564" s="15" t="str">
        <f t="shared" si="202"/>
        <v/>
      </c>
      <c r="N1564" s="5" t="s">
        <v>23</v>
      </c>
      <c r="O1564" s="5" t="s">
        <v>23</v>
      </c>
      <c r="P1564" s="16">
        <v>0</v>
      </c>
      <c r="Q1564" s="16">
        <v>0</v>
      </c>
      <c r="R1564" s="5" t="str">
        <f t="shared" si="200"/>
        <v>413-2023-12-31</v>
      </c>
    </row>
    <row r="1565" spans="1:18" hidden="1" x14ac:dyDescent="0.3">
      <c r="A1565" s="37">
        <v>413</v>
      </c>
      <c r="B1565" s="5" t="s">
        <v>380</v>
      </c>
      <c r="C1565" s="5" t="s">
        <v>354</v>
      </c>
      <c r="D1565" s="5" t="s">
        <v>65</v>
      </c>
      <c r="E1565" s="5" t="s">
        <v>22</v>
      </c>
      <c r="F1565" s="6">
        <v>45291</v>
      </c>
      <c r="G1565" s="55">
        <f t="shared" si="197"/>
        <v>2023</v>
      </c>
      <c r="H1565" s="55" t="str">
        <f t="shared" si="198"/>
        <v>Diciembre</v>
      </c>
      <c r="I1565" s="90" t="str">
        <f t="shared" si="199"/>
        <v>2023-2</v>
      </c>
      <c r="J1565" s="5"/>
      <c r="K1565" s="9">
        <v>2</v>
      </c>
      <c r="L1565" s="8">
        <f>IFERROR(K1566/J1566,"")</f>
        <v>1</v>
      </c>
      <c r="M1565" s="15">
        <f t="shared" si="202"/>
        <v>1</v>
      </c>
      <c r="N1565" s="5" t="s">
        <v>133</v>
      </c>
      <c r="O1565" s="5" t="s">
        <v>23</v>
      </c>
      <c r="P1565" s="16">
        <v>0</v>
      </c>
      <c r="Q1565" s="16">
        <v>0</v>
      </c>
      <c r="R1565" s="5" t="str">
        <f t="shared" si="200"/>
        <v>413-2024-12-31</v>
      </c>
    </row>
    <row r="1566" spans="1:18" hidden="1" x14ac:dyDescent="0.3">
      <c r="A1566" s="25">
        <v>413</v>
      </c>
      <c r="B1566" s="5" t="s">
        <v>381</v>
      </c>
      <c r="C1566" s="5" t="s">
        <v>354</v>
      </c>
      <c r="D1566" s="5" t="s">
        <v>65</v>
      </c>
      <c r="E1566" s="5" t="s">
        <v>22</v>
      </c>
      <c r="F1566" s="6">
        <v>45657</v>
      </c>
      <c r="G1566" s="55">
        <f t="shared" si="197"/>
        <v>2024</v>
      </c>
      <c r="H1566" s="55" t="str">
        <f t="shared" si="198"/>
        <v>Diciembre</v>
      </c>
      <c r="I1566" s="90" t="str">
        <f t="shared" si="199"/>
        <v>2024-2</v>
      </c>
      <c r="J1566" s="5">
        <v>100</v>
      </c>
      <c r="K1566" s="10">
        <v>100</v>
      </c>
      <c r="L1566" s="15">
        <f>IFERROR(IF((K1567/J1567)&gt;1.3,1.3,K1567/J1567),"")</f>
        <v>1.101</v>
      </c>
      <c r="M1566" s="15">
        <f t="shared" si="202"/>
        <v>1.101</v>
      </c>
      <c r="N1566" s="5"/>
      <c r="O1566" s="5"/>
      <c r="P1566" s="16">
        <v>0</v>
      </c>
      <c r="Q1566" s="16">
        <v>0</v>
      </c>
      <c r="R1566" s="5" t="str">
        <f t="shared" si="200"/>
        <v>414-2023-06-30</v>
      </c>
    </row>
    <row r="1567" spans="1:18" hidden="1" x14ac:dyDescent="0.3">
      <c r="A1567" s="25">
        <v>414</v>
      </c>
      <c r="B1567" s="5" t="s">
        <v>382</v>
      </c>
      <c r="C1567" s="5"/>
      <c r="D1567" s="5" t="s">
        <v>52</v>
      </c>
      <c r="E1567" s="5" t="s">
        <v>22</v>
      </c>
      <c r="F1567" s="6">
        <v>45107</v>
      </c>
      <c r="G1567" s="55">
        <f t="shared" si="197"/>
        <v>2023</v>
      </c>
      <c r="H1567" s="55" t="str">
        <f t="shared" si="198"/>
        <v>Junio</v>
      </c>
      <c r="I1567" s="90" t="str">
        <f t="shared" si="199"/>
        <v>2023-1</v>
      </c>
      <c r="J1567" s="5">
        <v>100</v>
      </c>
      <c r="K1567" s="9">
        <v>110.1</v>
      </c>
      <c r="L1567" s="8">
        <f>IFERROR(K1568/J1568,"")</f>
        <v>0.93540000000000001</v>
      </c>
      <c r="M1567" s="15">
        <f t="shared" si="202"/>
        <v>0.93540000000000001</v>
      </c>
      <c r="N1567" s="5"/>
      <c r="O1567" s="5"/>
      <c r="P1567" s="16">
        <v>0</v>
      </c>
      <c r="Q1567" s="16">
        <v>0</v>
      </c>
      <c r="R1567" s="5" t="str">
        <f t="shared" si="200"/>
        <v>414-2023-09-30</v>
      </c>
    </row>
    <row r="1568" spans="1:18" hidden="1" x14ac:dyDescent="0.3">
      <c r="A1568" s="25">
        <v>414</v>
      </c>
      <c r="B1568" s="5" t="s">
        <v>382</v>
      </c>
      <c r="C1568" s="5"/>
      <c r="D1568" s="5" t="s">
        <v>52</v>
      </c>
      <c r="E1568" s="5" t="s">
        <v>22</v>
      </c>
      <c r="F1568" s="6">
        <v>45199</v>
      </c>
      <c r="G1568" s="55">
        <f t="shared" si="197"/>
        <v>2023</v>
      </c>
      <c r="H1568" s="55" t="str">
        <f t="shared" si="198"/>
        <v>Septiembre</v>
      </c>
      <c r="I1568" s="90" t="str">
        <f t="shared" si="199"/>
        <v>2023-2</v>
      </c>
      <c r="J1568" s="5">
        <v>100</v>
      </c>
      <c r="K1568" s="9">
        <v>93.54</v>
      </c>
      <c r="L1568" s="8">
        <v>0</v>
      </c>
      <c r="M1568" s="15">
        <f t="shared" si="202"/>
        <v>0.96279999999999999</v>
      </c>
      <c r="N1568" s="5"/>
      <c r="O1568" s="5"/>
      <c r="P1568" s="16">
        <v>0</v>
      </c>
      <c r="Q1568" s="16">
        <v>0</v>
      </c>
      <c r="R1568" s="5" t="str">
        <f t="shared" si="200"/>
        <v>414-2023-12-31</v>
      </c>
    </row>
    <row r="1569" spans="1:18" hidden="1" x14ac:dyDescent="0.3">
      <c r="A1569" s="25">
        <v>414</v>
      </c>
      <c r="B1569" s="5" t="s">
        <v>382</v>
      </c>
      <c r="C1569" s="5"/>
      <c r="D1569" s="5" t="s">
        <v>52</v>
      </c>
      <c r="E1569" s="5" t="s">
        <v>22</v>
      </c>
      <c r="F1569" s="6">
        <v>45291</v>
      </c>
      <c r="G1569" s="55">
        <f t="shared" si="197"/>
        <v>2023</v>
      </c>
      <c r="H1569" s="55" t="str">
        <f t="shared" si="198"/>
        <v>Diciembre</v>
      </c>
      <c r="I1569" s="90" t="str">
        <f t="shared" si="199"/>
        <v>2023-2</v>
      </c>
      <c r="J1569" s="5">
        <v>100</v>
      </c>
      <c r="K1569" s="9">
        <v>96.28</v>
      </c>
      <c r="L1569" s="8">
        <f>IFERROR(K1570/J1570,"")</f>
        <v>0.99299999999999999</v>
      </c>
      <c r="M1569" s="15">
        <f t="shared" si="202"/>
        <v>0.99299999999999999</v>
      </c>
      <c r="N1569" s="5"/>
      <c r="O1569" s="5"/>
      <c r="P1569" s="16">
        <v>0</v>
      </c>
      <c r="Q1569" s="16">
        <v>0</v>
      </c>
      <c r="R1569" s="5" t="str">
        <f t="shared" si="200"/>
        <v>414-2024-03-31</v>
      </c>
    </row>
    <row r="1570" spans="1:18" hidden="1" x14ac:dyDescent="0.3">
      <c r="A1570" s="25">
        <v>414</v>
      </c>
      <c r="B1570" s="5" t="s">
        <v>382</v>
      </c>
      <c r="C1570" s="5" t="s">
        <v>190</v>
      </c>
      <c r="D1570" s="5" t="s">
        <v>52</v>
      </c>
      <c r="E1570" s="5" t="s">
        <v>22</v>
      </c>
      <c r="F1570" s="6">
        <v>45382</v>
      </c>
      <c r="G1570" s="55">
        <f t="shared" si="197"/>
        <v>2024</v>
      </c>
      <c r="H1570" s="55" t="str">
        <f t="shared" si="198"/>
        <v>Marzo</v>
      </c>
      <c r="I1570" s="90" t="str">
        <f t="shared" si="199"/>
        <v>2024-1</v>
      </c>
      <c r="J1570" s="5">
        <v>100</v>
      </c>
      <c r="K1570" s="10">
        <v>99.3</v>
      </c>
      <c r="L1570" s="15">
        <f>IFERROR(IF((K1571/J1571)&gt;1.3,1.3,K1571/J1571),"")</f>
        <v>1.0005999999999999</v>
      </c>
      <c r="M1570" s="15">
        <f t="shared" si="202"/>
        <v>1.0005999999999999</v>
      </c>
      <c r="N1570" s="5"/>
      <c r="O1570" s="5"/>
      <c r="P1570" s="16">
        <v>0</v>
      </c>
      <c r="Q1570" s="16">
        <v>0</v>
      </c>
      <c r="R1570" s="5" t="str">
        <f t="shared" si="200"/>
        <v>414-2024-06-30</v>
      </c>
    </row>
    <row r="1571" spans="1:18" hidden="1" x14ac:dyDescent="0.3">
      <c r="A1571" s="5">
        <v>414</v>
      </c>
      <c r="B1571" s="5" t="s">
        <v>382</v>
      </c>
      <c r="C1571" s="5" t="s">
        <v>190</v>
      </c>
      <c r="D1571" s="5" t="s">
        <v>52</v>
      </c>
      <c r="E1571" s="5" t="s">
        <v>22</v>
      </c>
      <c r="F1571" s="6">
        <v>45473</v>
      </c>
      <c r="G1571" s="55">
        <f t="shared" si="197"/>
        <v>2024</v>
      </c>
      <c r="H1571" s="55" t="str">
        <f t="shared" si="198"/>
        <v>Junio</v>
      </c>
      <c r="I1571" s="90" t="str">
        <f t="shared" si="199"/>
        <v>2024-1</v>
      </c>
      <c r="J1571" s="5">
        <v>100</v>
      </c>
      <c r="K1571" s="5">
        <v>100.06</v>
      </c>
      <c r="L1571" s="15">
        <v>1.0005999999999999</v>
      </c>
      <c r="M1571" s="15">
        <v>1.0005999999999999</v>
      </c>
      <c r="N1571" s="5"/>
      <c r="O1571" s="5"/>
      <c r="P1571" s="5">
        <v>0</v>
      </c>
      <c r="Q1571" s="5">
        <v>0</v>
      </c>
      <c r="R1571" s="5" t="str">
        <f t="shared" si="200"/>
        <v>414-2024-09-30</v>
      </c>
    </row>
    <row r="1572" spans="1:18" hidden="1" x14ac:dyDescent="0.3">
      <c r="A1572" s="25">
        <v>414</v>
      </c>
      <c r="B1572" s="5" t="s">
        <v>382</v>
      </c>
      <c r="C1572" s="5" t="s">
        <v>190</v>
      </c>
      <c r="D1572" s="5" t="s">
        <v>52</v>
      </c>
      <c r="E1572" s="5" t="s">
        <v>22</v>
      </c>
      <c r="F1572" s="6">
        <v>45565</v>
      </c>
      <c r="G1572" s="55">
        <f t="shared" si="197"/>
        <v>2024</v>
      </c>
      <c r="H1572" s="55" t="str">
        <f t="shared" si="198"/>
        <v>Septiembre</v>
      </c>
      <c r="I1572" s="90" t="str">
        <f t="shared" si="199"/>
        <v>2024-2</v>
      </c>
      <c r="J1572" s="5">
        <v>100</v>
      </c>
      <c r="K1572" s="10">
        <v>99.38</v>
      </c>
      <c r="L1572" s="15">
        <f>IFERROR(IF((K1573/J1573)&gt;1.3,1.3,K1573/J1573),"")</f>
        <v>0</v>
      </c>
      <c r="M1572" s="15">
        <f t="shared" ref="M1572:M1577" si="203">IFERROR(IF((K1573/J1573)&gt;K1573/J1573,1.3,K1573/J1573),"")</f>
        <v>0</v>
      </c>
      <c r="N1572" s="5"/>
      <c r="O1572" s="5"/>
      <c r="P1572" s="16">
        <v>0</v>
      </c>
      <c r="Q1572" s="16">
        <v>0</v>
      </c>
      <c r="R1572" s="5" t="str">
        <f t="shared" si="200"/>
        <v>414-2024-12-31</v>
      </c>
    </row>
    <row r="1573" spans="1:18" hidden="1" x14ac:dyDescent="0.3">
      <c r="A1573" s="25">
        <v>414</v>
      </c>
      <c r="B1573" s="5" t="s">
        <v>382</v>
      </c>
      <c r="C1573" s="5" t="s">
        <v>190</v>
      </c>
      <c r="D1573" s="5" t="s">
        <v>52</v>
      </c>
      <c r="E1573" s="5" t="s">
        <v>22</v>
      </c>
      <c r="F1573" s="6">
        <v>45657</v>
      </c>
      <c r="G1573" s="55">
        <f t="shared" si="197"/>
        <v>2024</v>
      </c>
      <c r="H1573" s="55" t="str">
        <f t="shared" si="198"/>
        <v>Diciembre</v>
      </c>
      <c r="I1573" s="90" t="str">
        <f t="shared" si="199"/>
        <v>2024-2</v>
      </c>
      <c r="J1573" s="5">
        <v>100</v>
      </c>
      <c r="K1573" s="10">
        <v>0</v>
      </c>
      <c r="L1573" s="15">
        <f>IFERROR(IF((K1574/J1574)&gt;1.3,1.3,K1574/J1574),"")</f>
        <v>0.94040000000000001</v>
      </c>
      <c r="M1573" s="15">
        <f t="shared" si="203"/>
        <v>0.94040000000000001</v>
      </c>
      <c r="N1573" s="5"/>
      <c r="O1573" s="5"/>
      <c r="P1573" s="16">
        <v>0</v>
      </c>
      <c r="Q1573" s="16">
        <v>0</v>
      </c>
      <c r="R1573" s="5" t="str">
        <f t="shared" si="200"/>
        <v>415-2023-06-30</v>
      </c>
    </row>
    <row r="1574" spans="1:18" hidden="1" x14ac:dyDescent="0.3">
      <c r="A1574" s="25">
        <v>415</v>
      </c>
      <c r="B1574" s="5" t="s">
        <v>383</v>
      </c>
      <c r="C1574" s="5"/>
      <c r="D1574" s="5" t="s">
        <v>52</v>
      </c>
      <c r="E1574" s="5" t="s">
        <v>22</v>
      </c>
      <c r="F1574" s="6">
        <v>45107</v>
      </c>
      <c r="G1574" s="55">
        <f t="shared" si="197"/>
        <v>2023</v>
      </c>
      <c r="H1574" s="55" t="str">
        <f t="shared" si="198"/>
        <v>Junio</v>
      </c>
      <c r="I1574" s="90" t="str">
        <f t="shared" si="199"/>
        <v>2023-1</v>
      </c>
      <c r="J1574" s="5">
        <v>100</v>
      </c>
      <c r="K1574" s="9">
        <v>94.04</v>
      </c>
      <c r="L1574" s="8">
        <f>IFERROR(K1575/J1575,"")</f>
        <v>0.93940000000000001</v>
      </c>
      <c r="M1574" s="15">
        <f t="shared" si="203"/>
        <v>0.93940000000000001</v>
      </c>
      <c r="N1574" s="5"/>
      <c r="O1574" s="5"/>
      <c r="P1574" s="16">
        <v>0</v>
      </c>
      <c r="Q1574" s="16">
        <v>0</v>
      </c>
      <c r="R1574" s="5" t="str">
        <f t="shared" si="200"/>
        <v>415-2023-09-30</v>
      </c>
    </row>
    <row r="1575" spans="1:18" hidden="1" x14ac:dyDescent="0.3">
      <c r="A1575" s="25">
        <v>415</v>
      </c>
      <c r="B1575" s="5" t="s">
        <v>383</v>
      </c>
      <c r="C1575" s="5"/>
      <c r="D1575" s="5" t="s">
        <v>52</v>
      </c>
      <c r="E1575" s="5" t="s">
        <v>22</v>
      </c>
      <c r="F1575" s="6">
        <v>45199</v>
      </c>
      <c r="G1575" s="55">
        <f t="shared" si="197"/>
        <v>2023</v>
      </c>
      <c r="H1575" s="55" t="str">
        <f t="shared" si="198"/>
        <v>Septiembre</v>
      </c>
      <c r="I1575" s="90" t="str">
        <f t="shared" si="199"/>
        <v>2023-2</v>
      </c>
      <c r="J1575" s="5">
        <v>100</v>
      </c>
      <c r="K1575" s="9">
        <v>93.94</v>
      </c>
      <c r="L1575" s="8">
        <v>0</v>
      </c>
      <c r="M1575" s="15">
        <f t="shared" si="203"/>
        <v>0.96030000000000004</v>
      </c>
      <c r="N1575" s="5"/>
      <c r="O1575" s="5"/>
      <c r="P1575" s="16">
        <v>0</v>
      </c>
      <c r="Q1575" s="16">
        <v>0</v>
      </c>
      <c r="R1575" s="5" t="str">
        <f t="shared" si="200"/>
        <v>415-2023-12-31</v>
      </c>
    </row>
    <row r="1576" spans="1:18" hidden="1" x14ac:dyDescent="0.3">
      <c r="A1576" s="25">
        <v>415</v>
      </c>
      <c r="B1576" s="5" t="s">
        <v>383</v>
      </c>
      <c r="C1576" s="5"/>
      <c r="D1576" s="5" t="s">
        <v>52</v>
      </c>
      <c r="E1576" s="5" t="s">
        <v>22</v>
      </c>
      <c r="F1576" s="6">
        <v>45291</v>
      </c>
      <c r="G1576" s="55">
        <f t="shared" si="197"/>
        <v>2023</v>
      </c>
      <c r="H1576" s="55" t="str">
        <f t="shared" si="198"/>
        <v>Diciembre</v>
      </c>
      <c r="I1576" s="90" t="str">
        <f t="shared" si="199"/>
        <v>2023-2</v>
      </c>
      <c r="J1576" s="5">
        <v>100</v>
      </c>
      <c r="K1576" s="9">
        <v>96.03</v>
      </c>
      <c r="L1576" s="8">
        <f>IFERROR(K1577/J1577,"")</f>
        <v>0.80790000000000006</v>
      </c>
      <c r="M1576" s="15">
        <f t="shared" si="203"/>
        <v>0.80790000000000006</v>
      </c>
      <c r="N1576" s="5"/>
      <c r="O1576" s="5"/>
      <c r="P1576" s="16">
        <v>0</v>
      </c>
      <c r="Q1576" s="16">
        <v>0</v>
      </c>
      <c r="R1576" s="5" t="str">
        <f t="shared" si="200"/>
        <v>415-2024-03-31</v>
      </c>
    </row>
    <row r="1577" spans="1:18" hidden="1" x14ac:dyDescent="0.3">
      <c r="A1577" s="25">
        <v>415</v>
      </c>
      <c r="B1577" s="5" t="s">
        <v>383</v>
      </c>
      <c r="C1577" s="5" t="s">
        <v>190</v>
      </c>
      <c r="D1577" s="5" t="s">
        <v>52</v>
      </c>
      <c r="E1577" s="5" t="s">
        <v>22</v>
      </c>
      <c r="F1577" s="6">
        <v>45382</v>
      </c>
      <c r="G1577" s="55">
        <f t="shared" si="197"/>
        <v>2024</v>
      </c>
      <c r="H1577" s="55" t="str">
        <f t="shared" si="198"/>
        <v>Marzo</v>
      </c>
      <c r="I1577" s="90" t="str">
        <f t="shared" si="199"/>
        <v>2024-1</v>
      </c>
      <c r="J1577" s="5">
        <v>100</v>
      </c>
      <c r="K1577" s="10">
        <v>80.790000000000006</v>
      </c>
      <c r="L1577" s="15">
        <f>IFERROR(IF((K1578/J1578)&gt;1.3,1.3,K1578/J1578),"")</f>
        <v>0.93040000000000012</v>
      </c>
      <c r="M1577" s="15">
        <f t="shared" si="203"/>
        <v>0.93040000000000012</v>
      </c>
      <c r="N1577" s="5"/>
      <c r="O1577" s="5"/>
      <c r="P1577" s="16">
        <v>0</v>
      </c>
      <c r="Q1577" s="16">
        <v>0</v>
      </c>
      <c r="R1577" s="5" t="str">
        <f t="shared" si="200"/>
        <v>415-2024-06-30</v>
      </c>
    </row>
    <row r="1578" spans="1:18" hidden="1" x14ac:dyDescent="0.3">
      <c r="A1578" s="5">
        <v>415</v>
      </c>
      <c r="B1578" s="5" t="s">
        <v>383</v>
      </c>
      <c r="C1578" s="5" t="s">
        <v>190</v>
      </c>
      <c r="D1578" s="5" t="s">
        <v>52</v>
      </c>
      <c r="E1578" s="5" t="s">
        <v>22</v>
      </c>
      <c r="F1578" s="6">
        <v>45473</v>
      </c>
      <c r="G1578" s="55">
        <f t="shared" si="197"/>
        <v>2024</v>
      </c>
      <c r="H1578" s="55" t="str">
        <f t="shared" si="198"/>
        <v>Junio</v>
      </c>
      <c r="I1578" s="90" t="str">
        <f t="shared" si="199"/>
        <v>2024-1</v>
      </c>
      <c r="J1578" s="5">
        <v>100</v>
      </c>
      <c r="K1578" s="5">
        <v>93.04</v>
      </c>
      <c r="L1578" s="15">
        <v>0.93040000000000012</v>
      </c>
      <c r="M1578" s="15">
        <v>0.93040000000000012</v>
      </c>
      <c r="N1578" s="5"/>
      <c r="O1578" s="5"/>
      <c r="P1578" s="5">
        <v>0</v>
      </c>
      <c r="Q1578" s="5">
        <v>0</v>
      </c>
      <c r="R1578" s="5" t="str">
        <f t="shared" si="200"/>
        <v>415-2024-09-30</v>
      </c>
    </row>
    <row r="1579" spans="1:18" hidden="1" x14ac:dyDescent="0.3">
      <c r="A1579" s="25">
        <v>415</v>
      </c>
      <c r="B1579" s="5" t="s">
        <v>383</v>
      </c>
      <c r="C1579" s="5" t="s">
        <v>190</v>
      </c>
      <c r="D1579" s="5" t="s">
        <v>52</v>
      </c>
      <c r="E1579" s="5" t="s">
        <v>22</v>
      </c>
      <c r="F1579" s="6">
        <v>45565</v>
      </c>
      <c r="G1579" s="55">
        <f t="shared" si="197"/>
        <v>2024</v>
      </c>
      <c r="H1579" s="55" t="str">
        <f t="shared" si="198"/>
        <v>Septiembre</v>
      </c>
      <c r="I1579" s="90" t="str">
        <f t="shared" si="199"/>
        <v>2024-2</v>
      </c>
      <c r="J1579" s="5">
        <v>100</v>
      </c>
      <c r="K1579" s="10">
        <v>92.46</v>
      </c>
      <c r="L1579" s="15">
        <f>IFERROR(IF((K1580/J1580)&gt;1.3,1.3,K1580/J1580),"")</f>
        <v>0</v>
      </c>
      <c r="M1579" s="15">
        <f t="shared" ref="M1579:M1584" si="204">IFERROR(IF((K1580/J1580)&gt;K1580/J1580,1.3,K1580/J1580),"")</f>
        <v>0</v>
      </c>
      <c r="N1579" s="5"/>
      <c r="O1579" s="5"/>
      <c r="P1579" s="16">
        <v>0</v>
      </c>
      <c r="Q1579" s="16">
        <v>0</v>
      </c>
      <c r="R1579" s="5" t="str">
        <f t="shared" si="200"/>
        <v>415-2024-12-31</v>
      </c>
    </row>
    <row r="1580" spans="1:18" hidden="1" x14ac:dyDescent="0.3">
      <c r="A1580" s="25">
        <v>415</v>
      </c>
      <c r="B1580" s="5" t="s">
        <v>383</v>
      </c>
      <c r="C1580" s="5" t="s">
        <v>190</v>
      </c>
      <c r="D1580" s="5" t="s">
        <v>52</v>
      </c>
      <c r="E1580" s="5" t="s">
        <v>22</v>
      </c>
      <c r="F1580" s="6">
        <v>45657</v>
      </c>
      <c r="G1580" s="55">
        <f t="shared" si="197"/>
        <v>2024</v>
      </c>
      <c r="H1580" s="55" t="str">
        <f t="shared" si="198"/>
        <v>Diciembre</v>
      </c>
      <c r="I1580" s="90" t="str">
        <f t="shared" si="199"/>
        <v>2024-2</v>
      </c>
      <c r="J1580" s="5">
        <v>100</v>
      </c>
      <c r="K1580" s="10">
        <v>0</v>
      </c>
      <c r="L1580" s="15">
        <f>IFERROR(IF((K1581/J1581)&gt;1.3,1.3,K1581/J1581),"")</f>
        <v>0.96</v>
      </c>
      <c r="M1580" s="15">
        <f t="shared" si="204"/>
        <v>0.96</v>
      </c>
      <c r="N1580" s="5"/>
      <c r="O1580" s="5"/>
      <c r="P1580" s="16">
        <v>0</v>
      </c>
      <c r="Q1580" s="16">
        <v>0</v>
      </c>
      <c r="R1580" s="5" t="str">
        <f t="shared" si="200"/>
        <v>416-2023-06-30</v>
      </c>
    </row>
    <row r="1581" spans="1:18" hidden="1" x14ac:dyDescent="0.3">
      <c r="A1581" s="25">
        <v>416</v>
      </c>
      <c r="B1581" s="5" t="s">
        <v>384</v>
      </c>
      <c r="C1581" s="5"/>
      <c r="D1581" s="5" t="s">
        <v>52</v>
      </c>
      <c r="E1581" s="5" t="s">
        <v>22</v>
      </c>
      <c r="F1581" s="6">
        <v>45107</v>
      </c>
      <c r="G1581" s="55">
        <f t="shared" si="197"/>
        <v>2023</v>
      </c>
      <c r="H1581" s="55" t="str">
        <f t="shared" si="198"/>
        <v>Junio</v>
      </c>
      <c r="I1581" s="90" t="str">
        <f t="shared" si="199"/>
        <v>2023-1</v>
      </c>
      <c r="J1581" s="5">
        <v>100</v>
      </c>
      <c r="K1581" s="9">
        <v>96</v>
      </c>
      <c r="L1581" s="8">
        <f>IFERROR(K1582/J1582,"")</f>
        <v>0.87919999999999998</v>
      </c>
      <c r="M1581" s="15">
        <f t="shared" si="204"/>
        <v>0.87919999999999998</v>
      </c>
      <c r="N1581" s="5"/>
      <c r="O1581" s="5"/>
      <c r="P1581" s="16">
        <v>0</v>
      </c>
      <c r="Q1581" s="16">
        <v>0</v>
      </c>
      <c r="R1581" s="5" t="str">
        <f t="shared" si="200"/>
        <v>416-2023-09-30</v>
      </c>
    </row>
    <row r="1582" spans="1:18" hidden="1" x14ac:dyDescent="0.3">
      <c r="A1582" s="25">
        <v>416</v>
      </c>
      <c r="B1582" s="5" t="s">
        <v>384</v>
      </c>
      <c r="C1582" s="5"/>
      <c r="D1582" s="5" t="s">
        <v>52</v>
      </c>
      <c r="E1582" s="5" t="s">
        <v>22</v>
      </c>
      <c r="F1582" s="6">
        <v>45199</v>
      </c>
      <c r="G1582" s="55">
        <f t="shared" si="197"/>
        <v>2023</v>
      </c>
      <c r="H1582" s="55" t="str">
        <f t="shared" si="198"/>
        <v>Septiembre</v>
      </c>
      <c r="I1582" s="90" t="str">
        <f t="shared" si="199"/>
        <v>2023-2</v>
      </c>
      <c r="J1582" s="5">
        <v>100</v>
      </c>
      <c r="K1582" s="9">
        <v>87.92</v>
      </c>
      <c r="L1582" s="8">
        <v>0</v>
      </c>
      <c r="M1582" s="15">
        <f t="shared" si="204"/>
        <v>0.98</v>
      </c>
      <c r="N1582" s="5"/>
      <c r="O1582" s="5"/>
      <c r="P1582" s="16">
        <v>0</v>
      </c>
      <c r="Q1582" s="16">
        <v>0</v>
      </c>
      <c r="R1582" s="5" t="str">
        <f t="shared" si="200"/>
        <v>416-2023-12-31</v>
      </c>
    </row>
    <row r="1583" spans="1:18" hidden="1" x14ac:dyDescent="0.3">
      <c r="A1583" s="25">
        <v>416</v>
      </c>
      <c r="B1583" s="5" t="s">
        <v>384</v>
      </c>
      <c r="C1583" s="5"/>
      <c r="D1583" s="5" t="s">
        <v>52</v>
      </c>
      <c r="E1583" s="5" t="s">
        <v>22</v>
      </c>
      <c r="F1583" s="6">
        <v>45291</v>
      </c>
      <c r="G1583" s="55">
        <f t="shared" si="197"/>
        <v>2023</v>
      </c>
      <c r="H1583" s="55" t="str">
        <f t="shared" si="198"/>
        <v>Diciembre</v>
      </c>
      <c r="I1583" s="90" t="str">
        <f t="shared" si="199"/>
        <v>2023-2</v>
      </c>
      <c r="J1583" s="5">
        <v>100</v>
      </c>
      <c r="K1583" s="9">
        <v>98</v>
      </c>
      <c r="L1583" s="8">
        <f>IFERROR(K1584/J1584,"")</f>
        <v>1.2006999999999999</v>
      </c>
      <c r="M1583" s="15">
        <f t="shared" si="204"/>
        <v>1.2006999999999999</v>
      </c>
      <c r="N1583" s="5"/>
      <c r="O1583" s="5"/>
      <c r="P1583" s="16">
        <v>0</v>
      </c>
      <c r="Q1583" s="16">
        <v>0</v>
      </c>
      <c r="R1583" s="5" t="str">
        <f t="shared" si="200"/>
        <v>416-2024-03-31</v>
      </c>
    </row>
    <row r="1584" spans="1:18" hidden="1" x14ac:dyDescent="0.3">
      <c r="A1584" s="25">
        <v>416</v>
      </c>
      <c r="B1584" s="5" t="s">
        <v>384</v>
      </c>
      <c r="C1584" s="5" t="s">
        <v>190</v>
      </c>
      <c r="D1584" s="5" t="s">
        <v>52</v>
      </c>
      <c r="E1584" s="5" t="s">
        <v>22</v>
      </c>
      <c r="F1584" s="6">
        <v>45382</v>
      </c>
      <c r="G1584" s="55">
        <f t="shared" si="197"/>
        <v>2024</v>
      </c>
      <c r="H1584" s="55" t="str">
        <f t="shared" si="198"/>
        <v>Marzo</v>
      </c>
      <c r="I1584" s="90" t="str">
        <f t="shared" si="199"/>
        <v>2024-1</v>
      </c>
      <c r="J1584" s="5">
        <v>100</v>
      </c>
      <c r="K1584" s="10">
        <v>120.07</v>
      </c>
      <c r="L1584" s="15">
        <f>IFERROR(IF((K1585/J1585)&gt;1.3,1.3,K1585/J1585),"")</f>
        <v>1.1951000000000001</v>
      </c>
      <c r="M1584" s="15">
        <f t="shared" si="204"/>
        <v>1.1951000000000001</v>
      </c>
      <c r="N1584" s="5"/>
      <c r="O1584" s="5"/>
      <c r="P1584" s="16">
        <v>0</v>
      </c>
      <c r="Q1584" s="16">
        <v>0</v>
      </c>
      <c r="R1584" s="5" t="str">
        <f t="shared" si="200"/>
        <v>416-2024-06-30</v>
      </c>
    </row>
    <row r="1585" spans="1:18" hidden="1" x14ac:dyDescent="0.3">
      <c r="A1585" s="5">
        <v>416</v>
      </c>
      <c r="B1585" s="5" t="s">
        <v>384</v>
      </c>
      <c r="C1585" s="5" t="s">
        <v>190</v>
      </c>
      <c r="D1585" s="5" t="s">
        <v>52</v>
      </c>
      <c r="E1585" s="5" t="s">
        <v>22</v>
      </c>
      <c r="F1585" s="6">
        <v>45473</v>
      </c>
      <c r="G1585" s="55">
        <f t="shared" si="197"/>
        <v>2024</v>
      </c>
      <c r="H1585" s="55" t="str">
        <f t="shared" si="198"/>
        <v>Junio</v>
      </c>
      <c r="I1585" s="90" t="str">
        <f t="shared" si="199"/>
        <v>2024-1</v>
      </c>
      <c r="J1585" s="5">
        <v>100</v>
      </c>
      <c r="K1585" s="5">
        <v>119.51</v>
      </c>
      <c r="L1585" s="15">
        <v>1.1951000000000001</v>
      </c>
      <c r="M1585" s="15">
        <v>1.1951000000000001</v>
      </c>
      <c r="N1585" s="5"/>
      <c r="O1585" s="5"/>
      <c r="P1585" s="5">
        <v>0</v>
      </c>
      <c r="Q1585" s="5">
        <v>0</v>
      </c>
      <c r="R1585" s="5" t="str">
        <f t="shared" si="200"/>
        <v>416-2024-09-30</v>
      </c>
    </row>
    <row r="1586" spans="1:18" hidden="1" x14ac:dyDescent="0.3">
      <c r="A1586" s="25">
        <v>416</v>
      </c>
      <c r="B1586" s="5" t="s">
        <v>384</v>
      </c>
      <c r="C1586" s="5" t="s">
        <v>190</v>
      </c>
      <c r="D1586" s="5" t="s">
        <v>52</v>
      </c>
      <c r="E1586" s="5" t="s">
        <v>22</v>
      </c>
      <c r="F1586" s="6">
        <v>45565</v>
      </c>
      <c r="G1586" s="55">
        <f t="shared" si="197"/>
        <v>2024</v>
      </c>
      <c r="H1586" s="55" t="str">
        <f t="shared" si="198"/>
        <v>Septiembre</v>
      </c>
      <c r="I1586" s="90" t="str">
        <f t="shared" si="199"/>
        <v>2024-2</v>
      </c>
      <c r="J1586" s="5">
        <v>100</v>
      </c>
      <c r="K1586" s="10">
        <v>99.81</v>
      </c>
      <c r="L1586" s="15">
        <f>IFERROR(IF((K1587/J1587)&gt;1.3,1.3,K1587/J1587),"")</f>
        <v>0</v>
      </c>
      <c r="M1586" s="15">
        <f t="shared" ref="M1586:M1591" si="205">IFERROR(IF((K1587/J1587)&gt;K1587/J1587,1.3,K1587/J1587),"")</f>
        <v>0</v>
      </c>
      <c r="N1586" s="5"/>
      <c r="O1586" s="5"/>
      <c r="P1586" s="16">
        <v>0</v>
      </c>
      <c r="Q1586" s="16">
        <v>0</v>
      </c>
      <c r="R1586" s="5" t="str">
        <f t="shared" si="200"/>
        <v>416-2024-12-31</v>
      </c>
    </row>
    <row r="1587" spans="1:18" hidden="1" x14ac:dyDescent="0.3">
      <c r="A1587" s="25">
        <v>416</v>
      </c>
      <c r="B1587" s="5" t="s">
        <v>384</v>
      </c>
      <c r="C1587" s="5" t="s">
        <v>190</v>
      </c>
      <c r="D1587" s="5" t="s">
        <v>52</v>
      </c>
      <c r="E1587" s="5" t="s">
        <v>22</v>
      </c>
      <c r="F1587" s="6">
        <v>45657</v>
      </c>
      <c r="G1587" s="55">
        <f t="shared" si="197"/>
        <v>2024</v>
      </c>
      <c r="H1587" s="55" t="str">
        <f t="shared" si="198"/>
        <v>Diciembre</v>
      </c>
      <c r="I1587" s="90" t="str">
        <f t="shared" si="199"/>
        <v>2024-2</v>
      </c>
      <c r="J1587" s="5">
        <v>100</v>
      </c>
      <c r="K1587" s="10">
        <v>0</v>
      </c>
      <c r="L1587" s="15">
        <f>IFERROR(IF((K1588/J1588)&gt;1.3,1.3,K1588/J1588),"")</f>
        <v>1.1067</v>
      </c>
      <c r="M1587" s="15">
        <f t="shared" si="205"/>
        <v>1.1067</v>
      </c>
      <c r="N1587" s="5"/>
      <c r="O1587" s="5"/>
      <c r="P1587" s="16">
        <v>0</v>
      </c>
      <c r="Q1587" s="16">
        <v>0</v>
      </c>
      <c r="R1587" s="5" t="str">
        <f t="shared" si="200"/>
        <v>417-2023-06-30</v>
      </c>
    </row>
    <row r="1588" spans="1:18" hidden="1" x14ac:dyDescent="0.3">
      <c r="A1588" s="25">
        <v>417</v>
      </c>
      <c r="B1588" s="5" t="s">
        <v>385</v>
      </c>
      <c r="C1588" s="5"/>
      <c r="D1588" s="5" t="s">
        <v>52</v>
      </c>
      <c r="E1588" s="5" t="s">
        <v>22</v>
      </c>
      <c r="F1588" s="6">
        <v>45107</v>
      </c>
      <c r="G1588" s="55">
        <f t="shared" si="197"/>
        <v>2023</v>
      </c>
      <c r="H1588" s="55" t="str">
        <f t="shared" si="198"/>
        <v>Junio</v>
      </c>
      <c r="I1588" s="90" t="str">
        <f t="shared" si="199"/>
        <v>2023-1</v>
      </c>
      <c r="J1588" s="5">
        <v>100</v>
      </c>
      <c r="K1588" s="9">
        <v>110.67</v>
      </c>
      <c r="L1588" s="8">
        <f>IFERROR(K1589/J1589,"")</f>
        <v>0.9376000000000001</v>
      </c>
      <c r="M1588" s="15">
        <f t="shared" si="205"/>
        <v>0.9376000000000001</v>
      </c>
      <c r="N1588" s="5"/>
      <c r="O1588" s="5"/>
      <c r="P1588" s="16">
        <v>0</v>
      </c>
      <c r="Q1588" s="16">
        <v>0</v>
      </c>
      <c r="R1588" s="5" t="str">
        <f t="shared" si="200"/>
        <v>417-2023-09-30</v>
      </c>
    </row>
    <row r="1589" spans="1:18" hidden="1" x14ac:dyDescent="0.3">
      <c r="A1589" s="25">
        <v>417</v>
      </c>
      <c r="B1589" s="5" t="s">
        <v>385</v>
      </c>
      <c r="C1589" s="5"/>
      <c r="D1589" s="5" t="s">
        <v>52</v>
      </c>
      <c r="E1589" s="5" t="s">
        <v>22</v>
      </c>
      <c r="F1589" s="6">
        <v>45199</v>
      </c>
      <c r="G1589" s="55">
        <f t="shared" si="197"/>
        <v>2023</v>
      </c>
      <c r="H1589" s="55" t="str">
        <f t="shared" si="198"/>
        <v>Septiembre</v>
      </c>
      <c r="I1589" s="90" t="str">
        <f t="shared" si="199"/>
        <v>2023-2</v>
      </c>
      <c r="J1589" s="5">
        <v>100</v>
      </c>
      <c r="K1589" s="9">
        <v>93.76</v>
      </c>
      <c r="L1589" s="8">
        <v>0</v>
      </c>
      <c r="M1589" s="15">
        <f t="shared" si="205"/>
        <v>0.94389999999999996</v>
      </c>
      <c r="N1589" s="5"/>
      <c r="O1589" s="5"/>
      <c r="P1589" s="16">
        <v>0</v>
      </c>
      <c r="Q1589" s="16">
        <v>0</v>
      </c>
      <c r="R1589" s="5" t="str">
        <f t="shared" si="200"/>
        <v>417-2023-12-31</v>
      </c>
    </row>
    <row r="1590" spans="1:18" hidden="1" x14ac:dyDescent="0.3">
      <c r="A1590" s="25">
        <v>417</v>
      </c>
      <c r="B1590" s="5" t="s">
        <v>385</v>
      </c>
      <c r="C1590" s="5"/>
      <c r="D1590" s="5" t="s">
        <v>52</v>
      </c>
      <c r="E1590" s="5" t="s">
        <v>22</v>
      </c>
      <c r="F1590" s="6">
        <v>45291</v>
      </c>
      <c r="G1590" s="55">
        <f t="shared" si="197"/>
        <v>2023</v>
      </c>
      <c r="H1590" s="55" t="str">
        <f t="shared" si="198"/>
        <v>Diciembre</v>
      </c>
      <c r="I1590" s="90" t="str">
        <f t="shared" si="199"/>
        <v>2023-2</v>
      </c>
      <c r="J1590" s="5">
        <v>100</v>
      </c>
      <c r="K1590" s="9">
        <v>94.39</v>
      </c>
      <c r="L1590" s="8">
        <f>IFERROR(K1591/J1591,"")</f>
        <v>0.99010000000000009</v>
      </c>
      <c r="M1590" s="15">
        <f t="shared" si="205"/>
        <v>0.99010000000000009</v>
      </c>
      <c r="N1590" s="5"/>
      <c r="O1590" s="5"/>
      <c r="P1590" s="16">
        <v>0</v>
      </c>
      <c r="Q1590" s="16">
        <v>0</v>
      </c>
      <c r="R1590" s="5" t="str">
        <f t="shared" si="200"/>
        <v>417-2024-03-31</v>
      </c>
    </row>
    <row r="1591" spans="1:18" hidden="1" x14ac:dyDescent="0.3">
      <c r="A1591" s="25">
        <v>417</v>
      </c>
      <c r="B1591" s="5" t="s">
        <v>385</v>
      </c>
      <c r="C1591" s="5" t="s">
        <v>190</v>
      </c>
      <c r="D1591" s="5" t="s">
        <v>52</v>
      </c>
      <c r="E1591" s="5" t="s">
        <v>22</v>
      </c>
      <c r="F1591" s="6">
        <v>45382</v>
      </c>
      <c r="G1591" s="55">
        <f t="shared" si="197"/>
        <v>2024</v>
      </c>
      <c r="H1591" s="55" t="str">
        <f t="shared" si="198"/>
        <v>Marzo</v>
      </c>
      <c r="I1591" s="90" t="str">
        <f t="shared" si="199"/>
        <v>2024-1</v>
      </c>
      <c r="J1591" s="5">
        <v>100</v>
      </c>
      <c r="K1591" s="10">
        <v>99.01</v>
      </c>
      <c r="L1591" s="15">
        <f>IFERROR(IF((K1592/J1592)&gt;1.3,1.3,K1592/J1592),"")</f>
        <v>1.1212</v>
      </c>
      <c r="M1591" s="15">
        <f t="shared" si="205"/>
        <v>1.1212</v>
      </c>
      <c r="N1591" s="5"/>
      <c r="O1591" s="5"/>
      <c r="P1591" s="16">
        <v>0</v>
      </c>
      <c r="Q1591" s="16">
        <v>0</v>
      </c>
      <c r="R1591" s="5" t="str">
        <f t="shared" si="200"/>
        <v>417-2024-06-30</v>
      </c>
    </row>
    <row r="1592" spans="1:18" hidden="1" x14ac:dyDescent="0.3">
      <c r="A1592" s="5">
        <v>417</v>
      </c>
      <c r="B1592" s="5" t="s">
        <v>385</v>
      </c>
      <c r="C1592" s="5" t="s">
        <v>190</v>
      </c>
      <c r="D1592" s="5" t="s">
        <v>52</v>
      </c>
      <c r="E1592" s="5" t="s">
        <v>22</v>
      </c>
      <c r="F1592" s="6">
        <v>45473</v>
      </c>
      <c r="G1592" s="55">
        <f t="shared" si="197"/>
        <v>2024</v>
      </c>
      <c r="H1592" s="55" t="str">
        <f t="shared" si="198"/>
        <v>Junio</v>
      </c>
      <c r="I1592" s="90" t="str">
        <f t="shared" si="199"/>
        <v>2024-1</v>
      </c>
      <c r="J1592" s="5">
        <v>100</v>
      </c>
      <c r="K1592" s="5">
        <v>112.12</v>
      </c>
      <c r="L1592" s="15">
        <v>1.1212</v>
      </c>
      <c r="M1592" s="15">
        <v>1.1212</v>
      </c>
      <c r="N1592" s="5"/>
      <c r="O1592" s="5"/>
      <c r="P1592" s="5">
        <v>0</v>
      </c>
      <c r="Q1592" s="5">
        <v>0</v>
      </c>
      <c r="R1592" s="5" t="str">
        <f t="shared" si="200"/>
        <v>417-2024-09-30</v>
      </c>
    </row>
    <row r="1593" spans="1:18" hidden="1" x14ac:dyDescent="0.3">
      <c r="A1593" s="25">
        <v>417</v>
      </c>
      <c r="B1593" s="5" t="s">
        <v>385</v>
      </c>
      <c r="C1593" s="5" t="s">
        <v>190</v>
      </c>
      <c r="D1593" s="5" t="s">
        <v>52</v>
      </c>
      <c r="E1593" s="5" t="s">
        <v>22</v>
      </c>
      <c r="F1593" s="6">
        <v>45565</v>
      </c>
      <c r="G1593" s="55">
        <f t="shared" si="197"/>
        <v>2024</v>
      </c>
      <c r="H1593" s="55" t="str">
        <f t="shared" si="198"/>
        <v>Septiembre</v>
      </c>
      <c r="I1593" s="90" t="str">
        <f t="shared" si="199"/>
        <v>2024-2</v>
      </c>
      <c r="J1593" s="5">
        <v>100</v>
      </c>
      <c r="K1593" s="10">
        <v>100.19</v>
      </c>
      <c r="L1593" s="15">
        <f>IFERROR(IF((K1594/J1594)&gt;1.3,1.3,K1594/J1594),"")</f>
        <v>0</v>
      </c>
      <c r="M1593" s="15">
        <f t="shared" ref="M1593:M1598" si="206">IFERROR(IF((K1594/J1594)&gt;K1594/J1594,1.3,K1594/J1594),"")</f>
        <v>0</v>
      </c>
      <c r="N1593" s="5"/>
      <c r="O1593" s="5"/>
      <c r="P1593" s="16">
        <v>0</v>
      </c>
      <c r="Q1593" s="16">
        <v>0</v>
      </c>
      <c r="R1593" s="5" t="str">
        <f t="shared" si="200"/>
        <v>417-2024-12-31</v>
      </c>
    </row>
    <row r="1594" spans="1:18" hidden="1" x14ac:dyDescent="0.3">
      <c r="A1594" s="25">
        <v>417</v>
      </c>
      <c r="B1594" s="5" t="s">
        <v>385</v>
      </c>
      <c r="C1594" s="5" t="s">
        <v>190</v>
      </c>
      <c r="D1594" s="5" t="s">
        <v>52</v>
      </c>
      <c r="E1594" s="5" t="s">
        <v>22</v>
      </c>
      <c r="F1594" s="6">
        <v>45657</v>
      </c>
      <c r="G1594" s="55">
        <f t="shared" si="197"/>
        <v>2024</v>
      </c>
      <c r="H1594" s="55" t="str">
        <f t="shared" si="198"/>
        <v>Diciembre</v>
      </c>
      <c r="I1594" s="90" t="str">
        <f t="shared" si="199"/>
        <v>2024-2</v>
      </c>
      <c r="J1594" s="5">
        <v>100</v>
      </c>
      <c r="K1594" s="10">
        <v>0</v>
      </c>
      <c r="L1594" s="15">
        <f>IFERROR(IF((K1595/J1595)&gt;1.3,1.3,K1595/J1595),"")</f>
        <v>1.0436000000000001</v>
      </c>
      <c r="M1594" s="15">
        <f t="shared" si="206"/>
        <v>1.0436000000000001</v>
      </c>
      <c r="N1594" s="5"/>
      <c r="O1594" s="5"/>
      <c r="P1594" s="16">
        <v>0</v>
      </c>
      <c r="Q1594" s="16">
        <v>0</v>
      </c>
      <c r="R1594" s="5" t="str">
        <f t="shared" si="200"/>
        <v>418-2023-06-30</v>
      </c>
    </row>
    <row r="1595" spans="1:18" hidden="1" x14ac:dyDescent="0.3">
      <c r="A1595" s="25">
        <v>418</v>
      </c>
      <c r="B1595" s="5" t="s">
        <v>386</v>
      </c>
      <c r="C1595" s="5"/>
      <c r="D1595" s="5" t="s">
        <v>52</v>
      </c>
      <c r="E1595" s="5" t="s">
        <v>22</v>
      </c>
      <c r="F1595" s="6">
        <v>45107</v>
      </c>
      <c r="G1595" s="55">
        <f t="shared" si="197"/>
        <v>2023</v>
      </c>
      <c r="H1595" s="55" t="str">
        <f t="shared" si="198"/>
        <v>Junio</v>
      </c>
      <c r="I1595" s="90" t="str">
        <f t="shared" si="199"/>
        <v>2023-1</v>
      </c>
      <c r="J1595" s="5">
        <v>100</v>
      </c>
      <c r="K1595" s="9">
        <v>104.36</v>
      </c>
      <c r="L1595" s="8">
        <f>IFERROR(K1596/J1596,"")</f>
        <v>0.85609999999999997</v>
      </c>
      <c r="M1595" s="15">
        <f t="shared" si="206"/>
        <v>0.85609999999999997</v>
      </c>
      <c r="N1595" s="5"/>
      <c r="O1595" s="5"/>
      <c r="P1595" s="16">
        <v>0</v>
      </c>
      <c r="Q1595" s="16">
        <v>0</v>
      </c>
      <c r="R1595" s="5" t="str">
        <f t="shared" si="200"/>
        <v>418-2023-09-30</v>
      </c>
    </row>
    <row r="1596" spans="1:18" hidden="1" x14ac:dyDescent="0.3">
      <c r="A1596" s="25">
        <v>418</v>
      </c>
      <c r="B1596" s="5" t="s">
        <v>386</v>
      </c>
      <c r="C1596" s="5"/>
      <c r="D1596" s="5" t="s">
        <v>52</v>
      </c>
      <c r="E1596" s="5" t="s">
        <v>22</v>
      </c>
      <c r="F1596" s="6">
        <v>45199</v>
      </c>
      <c r="G1596" s="55">
        <f t="shared" si="197"/>
        <v>2023</v>
      </c>
      <c r="H1596" s="55" t="str">
        <f t="shared" si="198"/>
        <v>Septiembre</v>
      </c>
      <c r="I1596" s="90" t="str">
        <f t="shared" si="199"/>
        <v>2023-2</v>
      </c>
      <c r="J1596" s="5">
        <v>100</v>
      </c>
      <c r="K1596" s="9">
        <v>85.61</v>
      </c>
      <c r="L1596" s="8">
        <v>0</v>
      </c>
      <c r="M1596" s="15">
        <f t="shared" si="206"/>
        <v>0.95799999999999996</v>
      </c>
      <c r="N1596" s="5"/>
      <c r="O1596" s="5"/>
      <c r="P1596" s="16">
        <v>0</v>
      </c>
      <c r="Q1596" s="16">
        <v>0</v>
      </c>
      <c r="R1596" s="5" t="str">
        <f t="shared" si="200"/>
        <v>418-2023-12-31</v>
      </c>
    </row>
    <row r="1597" spans="1:18" hidden="1" x14ac:dyDescent="0.3">
      <c r="A1597" s="25">
        <v>418</v>
      </c>
      <c r="B1597" s="5" t="s">
        <v>386</v>
      </c>
      <c r="C1597" s="5"/>
      <c r="D1597" s="5" t="s">
        <v>52</v>
      </c>
      <c r="E1597" s="5" t="s">
        <v>22</v>
      </c>
      <c r="F1597" s="6">
        <v>45291</v>
      </c>
      <c r="G1597" s="55">
        <f t="shared" si="197"/>
        <v>2023</v>
      </c>
      <c r="H1597" s="55" t="str">
        <f t="shared" si="198"/>
        <v>Diciembre</v>
      </c>
      <c r="I1597" s="90" t="str">
        <f t="shared" si="199"/>
        <v>2023-2</v>
      </c>
      <c r="J1597" s="5">
        <v>100</v>
      </c>
      <c r="K1597" s="9">
        <v>95.8</v>
      </c>
      <c r="L1597" s="8">
        <f>IFERROR(K1598/J1598,"")</f>
        <v>1.0549999999999999</v>
      </c>
      <c r="M1597" s="15">
        <f t="shared" si="206"/>
        <v>1.0549999999999999</v>
      </c>
      <c r="N1597" s="5"/>
      <c r="O1597" s="5"/>
      <c r="P1597" s="16">
        <v>0</v>
      </c>
      <c r="Q1597" s="16">
        <v>0</v>
      </c>
      <c r="R1597" s="5" t="str">
        <f t="shared" si="200"/>
        <v>418-2024-03-31</v>
      </c>
    </row>
    <row r="1598" spans="1:18" hidden="1" x14ac:dyDescent="0.3">
      <c r="A1598" s="25">
        <v>418</v>
      </c>
      <c r="B1598" s="5" t="s">
        <v>386</v>
      </c>
      <c r="C1598" s="5" t="s">
        <v>190</v>
      </c>
      <c r="D1598" s="5" t="s">
        <v>52</v>
      </c>
      <c r="E1598" s="5" t="s">
        <v>22</v>
      </c>
      <c r="F1598" s="6">
        <v>45382</v>
      </c>
      <c r="G1598" s="55">
        <f t="shared" si="197"/>
        <v>2024</v>
      </c>
      <c r="H1598" s="55" t="str">
        <f t="shared" si="198"/>
        <v>Marzo</v>
      </c>
      <c r="I1598" s="90" t="str">
        <f t="shared" si="199"/>
        <v>2024-1</v>
      </c>
      <c r="J1598" s="5">
        <v>100</v>
      </c>
      <c r="K1598" s="10">
        <v>105.5</v>
      </c>
      <c r="L1598" s="15">
        <f>IFERROR(IF((K1599/J1599)&gt;1.3,1.3,K1599/J1599),"")</f>
        <v>1.0079</v>
      </c>
      <c r="M1598" s="15">
        <f t="shared" si="206"/>
        <v>1.0079</v>
      </c>
      <c r="N1598" s="5"/>
      <c r="O1598" s="5"/>
      <c r="P1598" s="16">
        <v>0</v>
      </c>
      <c r="Q1598" s="16">
        <v>0</v>
      </c>
      <c r="R1598" s="5" t="str">
        <f t="shared" si="200"/>
        <v>418-2024-06-30</v>
      </c>
    </row>
    <row r="1599" spans="1:18" hidden="1" x14ac:dyDescent="0.3">
      <c r="A1599" s="5">
        <v>418</v>
      </c>
      <c r="B1599" s="5" t="s">
        <v>386</v>
      </c>
      <c r="C1599" s="5" t="s">
        <v>190</v>
      </c>
      <c r="D1599" s="5" t="s">
        <v>52</v>
      </c>
      <c r="E1599" s="5" t="s">
        <v>22</v>
      </c>
      <c r="F1599" s="6">
        <v>45473</v>
      </c>
      <c r="G1599" s="55">
        <f t="shared" si="197"/>
        <v>2024</v>
      </c>
      <c r="H1599" s="55" t="str">
        <f t="shared" si="198"/>
        <v>Junio</v>
      </c>
      <c r="I1599" s="90" t="str">
        <f t="shared" si="199"/>
        <v>2024-1</v>
      </c>
      <c r="J1599" s="5">
        <v>100</v>
      </c>
      <c r="K1599" s="5">
        <v>100.79</v>
      </c>
      <c r="L1599" s="15">
        <v>1.0079</v>
      </c>
      <c r="M1599" s="15">
        <v>1.0079</v>
      </c>
      <c r="N1599" s="5"/>
      <c r="O1599" s="5"/>
      <c r="P1599" s="5">
        <v>0</v>
      </c>
      <c r="Q1599" s="5">
        <v>0</v>
      </c>
      <c r="R1599" s="5" t="str">
        <f t="shared" si="200"/>
        <v>418-2024-09-30</v>
      </c>
    </row>
    <row r="1600" spans="1:18" hidden="1" x14ac:dyDescent="0.3">
      <c r="A1600" s="25">
        <v>418</v>
      </c>
      <c r="B1600" s="5" t="s">
        <v>386</v>
      </c>
      <c r="C1600" s="5" t="s">
        <v>190</v>
      </c>
      <c r="D1600" s="5" t="s">
        <v>52</v>
      </c>
      <c r="E1600" s="5" t="s">
        <v>22</v>
      </c>
      <c r="F1600" s="6">
        <v>45565</v>
      </c>
      <c r="G1600" s="55">
        <f t="shared" si="197"/>
        <v>2024</v>
      </c>
      <c r="H1600" s="55" t="str">
        <f t="shared" si="198"/>
        <v>Septiembre</v>
      </c>
      <c r="I1600" s="90" t="str">
        <f t="shared" si="199"/>
        <v>2024-2</v>
      </c>
      <c r="J1600" s="5">
        <v>100</v>
      </c>
      <c r="K1600" s="10">
        <v>97.2</v>
      </c>
      <c r="L1600" s="15">
        <f>IFERROR(IF((K1601/J1601)&gt;1.3,1.3,K1601/J1601),"")</f>
        <v>0</v>
      </c>
      <c r="M1600" s="15">
        <f t="shared" ref="M1600:M1607" si="207">IFERROR(IF((K1601/J1601)&gt;K1601/J1601,1.3,K1601/J1601),"")</f>
        <v>0</v>
      </c>
      <c r="N1600" s="5"/>
      <c r="O1600" s="5"/>
      <c r="P1600" s="16">
        <v>0</v>
      </c>
      <c r="Q1600" s="16">
        <v>0</v>
      </c>
      <c r="R1600" s="5" t="str">
        <f t="shared" si="200"/>
        <v>418-2024-12-31</v>
      </c>
    </row>
    <row r="1601" spans="1:18" hidden="1" x14ac:dyDescent="0.3">
      <c r="A1601" s="25">
        <v>418</v>
      </c>
      <c r="B1601" s="5" t="s">
        <v>386</v>
      </c>
      <c r="C1601" s="5" t="s">
        <v>190</v>
      </c>
      <c r="D1601" s="5" t="s">
        <v>52</v>
      </c>
      <c r="E1601" s="5" t="s">
        <v>22</v>
      </c>
      <c r="F1601" s="6">
        <v>45657</v>
      </c>
      <c r="G1601" s="55">
        <f t="shared" si="197"/>
        <v>2024</v>
      </c>
      <c r="H1601" s="55" t="str">
        <f t="shared" si="198"/>
        <v>Diciembre</v>
      </c>
      <c r="I1601" s="90" t="str">
        <f t="shared" si="199"/>
        <v>2024-2</v>
      </c>
      <c r="J1601" s="5">
        <v>100</v>
      </c>
      <c r="K1601" s="10">
        <v>0</v>
      </c>
      <c r="L1601" s="15">
        <f>IFERROR(IF((K1602/J1602)&gt;1.3,1.3,K1602/J1602),"")</f>
        <v>1.083</v>
      </c>
      <c r="M1601" s="15">
        <f t="shared" si="207"/>
        <v>1.083</v>
      </c>
      <c r="N1601" s="5"/>
      <c r="O1601" s="5"/>
      <c r="P1601" s="16">
        <v>0</v>
      </c>
      <c r="Q1601" s="16">
        <v>0</v>
      </c>
      <c r="R1601" s="5" t="str">
        <f t="shared" si="200"/>
        <v>419-2023-06-30</v>
      </c>
    </row>
    <row r="1602" spans="1:18" hidden="1" x14ac:dyDescent="0.3">
      <c r="A1602" s="25">
        <v>419</v>
      </c>
      <c r="B1602" s="5" t="s">
        <v>387</v>
      </c>
      <c r="C1602" s="5"/>
      <c r="D1602" s="5" t="s">
        <v>52</v>
      </c>
      <c r="E1602" s="5" t="s">
        <v>22</v>
      </c>
      <c r="F1602" s="6">
        <v>45107</v>
      </c>
      <c r="G1602" s="55">
        <f t="shared" si="197"/>
        <v>2023</v>
      </c>
      <c r="H1602" s="55" t="str">
        <f t="shared" si="198"/>
        <v>Junio</v>
      </c>
      <c r="I1602" s="90" t="str">
        <f t="shared" si="199"/>
        <v>2023-1</v>
      </c>
      <c r="J1602" s="5">
        <v>100</v>
      </c>
      <c r="K1602" s="9">
        <v>108.3</v>
      </c>
      <c r="L1602" s="8">
        <f t="shared" ref="L1602:L1607" si="208">IFERROR(K1603/J1603,"")</f>
        <v>0.88349999999999995</v>
      </c>
      <c r="M1602" s="15">
        <f t="shared" si="207"/>
        <v>0.88349999999999995</v>
      </c>
      <c r="N1602" s="5" t="s">
        <v>23</v>
      </c>
      <c r="O1602" s="5" t="s">
        <v>23</v>
      </c>
      <c r="P1602" s="16">
        <v>0</v>
      </c>
      <c r="Q1602" s="16">
        <v>0</v>
      </c>
      <c r="R1602" s="5" t="str">
        <f t="shared" si="200"/>
        <v>419-2023-09-30</v>
      </c>
    </row>
    <row r="1603" spans="1:18" hidden="1" x14ac:dyDescent="0.3">
      <c r="A1603" s="25">
        <v>419</v>
      </c>
      <c r="B1603" s="5" t="s">
        <v>387</v>
      </c>
      <c r="C1603" s="5"/>
      <c r="D1603" s="5" t="s">
        <v>52</v>
      </c>
      <c r="E1603" s="5" t="s">
        <v>22</v>
      </c>
      <c r="F1603" s="6">
        <v>45199</v>
      </c>
      <c r="G1603" s="55">
        <f t="shared" ref="G1603:G1666" si="209">YEAR(F1603)</f>
        <v>2023</v>
      </c>
      <c r="H1603" s="55" t="str">
        <f t="shared" ref="H1603:H1666" si="210">PROPER(TEXT(F1603,"mmmm"))</f>
        <v>Septiembre</v>
      </c>
      <c r="I1603" s="90" t="str">
        <f t="shared" ref="I1603:I1666" si="211">IF(OR(H1603="Enero",H1603="Febrero",H1603="Marzo",H1603="Abril",H1603="Mayo",H1603="Junio"),G1603&amp;"-1",IF(OR(H1603="Julio",H1603="Agosto",H1603="Septiembre",H1603="Octubre",H1603="Noviembre",H1603="Diciembre"),G1603&amp;"-2"))</f>
        <v>2023-2</v>
      </c>
      <c r="J1603" s="5">
        <v>100</v>
      </c>
      <c r="K1603" s="9">
        <v>88.35</v>
      </c>
      <c r="L1603" s="8">
        <f t="shared" si="208"/>
        <v>0.93559999999999999</v>
      </c>
      <c r="M1603" s="15">
        <f t="shared" si="207"/>
        <v>0.93559999999999999</v>
      </c>
      <c r="N1603" s="5" t="s">
        <v>23</v>
      </c>
      <c r="O1603" s="5" t="s">
        <v>23</v>
      </c>
      <c r="P1603" s="16">
        <v>0</v>
      </c>
      <c r="Q1603" s="16">
        <v>0</v>
      </c>
      <c r="R1603" s="5" t="str">
        <f t="shared" si="200"/>
        <v>419-2023-12-31</v>
      </c>
    </row>
    <row r="1604" spans="1:18" hidden="1" x14ac:dyDescent="0.3">
      <c r="A1604" s="25">
        <v>419</v>
      </c>
      <c r="B1604" s="5" t="s">
        <v>387</v>
      </c>
      <c r="C1604" s="5"/>
      <c r="D1604" s="5" t="s">
        <v>52</v>
      </c>
      <c r="E1604" s="5" t="s">
        <v>22</v>
      </c>
      <c r="F1604" s="6">
        <v>45291</v>
      </c>
      <c r="G1604" s="55">
        <f t="shared" si="209"/>
        <v>2023</v>
      </c>
      <c r="H1604" s="55" t="str">
        <f t="shared" si="210"/>
        <v>Diciembre</v>
      </c>
      <c r="I1604" s="90" t="str">
        <f t="shared" si="211"/>
        <v>2023-2</v>
      </c>
      <c r="J1604" s="5">
        <v>100</v>
      </c>
      <c r="K1604" s="9">
        <v>93.56</v>
      </c>
      <c r="L1604" s="8">
        <f t="shared" si="208"/>
        <v>1.1296999999999999</v>
      </c>
      <c r="M1604" s="15">
        <f t="shared" si="207"/>
        <v>1.1296999999999999</v>
      </c>
      <c r="N1604" s="5" t="s">
        <v>23</v>
      </c>
      <c r="O1604" s="5" t="s">
        <v>23</v>
      </c>
      <c r="P1604" s="16">
        <v>0</v>
      </c>
      <c r="Q1604" s="16">
        <v>0</v>
      </c>
      <c r="R1604" s="5" t="str">
        <f t="shared" si="200"/>
        <v>420-2023-06-30</v>
      </c>
    </row>
    <row r="1605" spans="1:18" hidden="1" x14ac:dyDescent="0.3">
      <c r="A1605" s="25">
        <v>420</v>
      </c>
      <c r="B1605" s="5" t="s">
        <v>388</v>
      </c>
      <c r="C1605" s="5"/>
      <c r="D1605" s="5" t="s">
        <v>52</v>
      </c>
      <c r="E1605" s="5" t="s">
        <v>22</v>
      </c>
      <c r="F1605" s="6">
        <v>45107</v>
      </c>
      <c r="G1605" s="55">
        <f t="shared" si="209"/>
        <v>2023</v>
      </c>
      <c r="H1605" s="55" t="str">
        <f t="shared" si="210"/>
        <v>Junio</v>
      </c>
      <c r="I1605" s="90" t="str">
        <f t="shared" si="211"/>
        <v>2023-1</v>
      </c>
      <c r="J1605" s="5">
        <v>100</v>
      </c>
      <c r="K1605" s="9">
        <v>112.97</v>
      </c>
      <c r="L1605" s="8">
        <f t="shared" si="208"/>
        <v>0.94590000000000007</v>
      </c>
      <c r="M1605" s="15">
        <f t="shared" si="207"/>
        <v>0.94590000000000007</v>
      </c>
      <c r="N1605" s="5" t="s">
        <v>23</v>
      </c>
      <c r="O1605" s="5" t="s">
        <v>23</v>
      </c>
      <c r="P1605" s="16">
        <v>0</v>
      </c>
      <c r="Q1605" s="16">
        <v>0</v>
      </c>
      <c r="R1605" s="5" t="str">
        <f t="shared" ref="R1605:R1668" si="212">A1606&amp;"-"&amp;YEAR(F1606)&amp;"-"&amp;IF(LEN(MONTH(F1606))=1,"0"&amp;MONTH(F1606),MONTH(F1606))&amp;"-"&amp;DAY(F1606)</f>
        <v>420-2023-09-30</v>
      </c>
    </row>
    <row r="1606" spans="1:18" hidden="1" x14ac:dyDescent="0.3">
      <c r="A1606" s="25">
        <v>420</v>
      </c>
      <c r="B1606" s="5" t="s">
        <v>388</v>
      </c>
      <c r="C1606" s="5"/>
      <c r="D1606" s="5" t="s">
        <v>52</v>
      </c>
      <c r="E1606" s="5" t="s">
        <v>22</v>
      </c>
      <c r="F1606" s="6">
        <v>45199</v>
      </c>
      <c r="G1606" s="55">
        <f t="shared" si="209"/>
        <v>2023</v>
      </c>
      <c r="H1606" s="55" t="str">
        <f t="shared" si="210"/>
        <v>Septiembre</v>
      </c>
      <c r="I1606" s="90" t="str">
        <f t="shared" si="211"/>
        <v>2023-2</v>
      </c>
      <c r="J1606" s="5">
        <v>100</v>
      </c>
      <c r="K1606" s="9">
        <v>94.59</v>
      </c>
      <c r="L1606" s="8">
        <f t="shared" si="208"/>
        <v>1</v>
      </c>
      <c r="M1606" s="15">
        <f t="shared" si="207"/>
        <v>1</v>
      </c>
      <c r="N1606" s="5" t="s">
        <v>23</v>
      </c>
      <c r="O1606" s="5" t="s">
        <v>23</v>
      </c>
      <c r="P1606" s="16">
        <v>0</v>
      </c>
      <c r="Q1606" s="16">
        <v>0</v>
      </c>
      <c r="R1606" s="5" t="str">
        <f t="shared" si="212"/>
        <v>420-2023-12-31</v>
      </c>
    </row>
    <row r="1607" spans="1:18" hidden="1" x14ac:dyDescent="0.3">
      <c r="A1607" s="25">
        <v>420</v>
      </c>
      <c r="B1607" s="5" t="s">
        <v>388</v>
      </c>
      <c r="C1607" s="5"/>
      <c r="D1607" s="5" t="s">
        <v>52</v>
      </c>
      <c r="E1607" s="5" t="s">
        <v>22</v>
      </c>
      <c r="F1607" s="6">
        <v>45291</v>
      </c>
      <c r="G1607" s="55">
        <f t="shared" si="209"/>
        <v>2023</v>
      </c>
      <c r="H1607" s="55" t="str">
        <f t="shared" si="210"/>
        <v>Diciembre</v>
      </c>
      <c r="I1607" s="90" t="str">
        <f t="shared" si="211"/>
        <v>2023-2</v>
      </c>
      <c r="J1607" s="5">
        <v>100</v>
      </c>
      <c r="K1607" s="9">
        <v>100</v>
      </c>
      <c r="L1607" s="8">
        <f t="shared" si="208"/>
        <v>0.8970999999999999</v>
      </c>
      <c r="M1607" s="15">
        <f t="shared" si="207"/>
        <v>0.8970999999999999</v>
      </c>
      <c r="N1607" s="5" t="s">
        <v>23</v>
      </c>
      <c r="O1607" s="5" t="s">
        <v>23</v>
      </c>
      <c r="P1607" s="16">
        <v>0</v>
      </c>
      <c r="Q1607" s="16">
        <v>0</v>
      </c>
      <c r="R1607" s="5" t="str">
        <f t="shared" si="212"/>
        <v>420-2024-06-30</v>
      </c>
    </row>
    <row r="1608" spans="1:18" hidden="1" x14ac:dyDescent="0.3">
      <c r="A1608" s="5">
        <v>420</v>
      </c>
      <c r="B1608" s="5" t="s">
        <v>388</v>
      </c>
      <c r="C1608" s="5" t="s">
        <v>190</v>
      </c>
      <c r="D1608" s="5" t="s">
        <v>52</v>
      </c>
      <c r="E1608" s="5" t="s">
        <v>22</v>
      </c>
      <c r="F1608" s="6">
        <v>45473</v>
      </c>
      <c r="G1608" s="55">
        <f t="shared" si="209"/>
        <v>2024</v>
      </c>
      <c r="H1608" s="55" t="str">
        <f t="shared" si="210"/>
        <v>Junio</v>
      </c>
      <c r="I1608" s="90" t="str">
        <f t="shared" si="211"/>
        <v>2024-1</v>
      </c>
      <c r="J1608" s="5">
        <v>100</v>
      </c>
      <c r="K1608" s="5">
        <v>89.71</v>
      </c>
      <c r="L1608" s="15">
        <v>0.8970999999999999</v>
      </c>
      <c r="M1608" s="15">
        <v>0.8970999999999999</v>
      </c>
      <c r="N1608" s="5" t="s">
        <v>23</v>
      </c>
      <c r="O1608" s="5" t="s">
        <v>23</v>
      </c>
      <c r="P1608" s="5">
        <v>0</v>
      </c>
      <c r="Q1608" s="5">
        <v>0</v>
      </c>
      <c r="R1608" s="5" t="str">
        <f t="shared" si="212"/>
        <v>420-2024-09-30</v>
      </c>
    </row>
    <row r="1609" spans="1:18" hidden="1" x14ac:dyDescent="0.3">
      <c r="A1609" s="25">
        <v>420</v>
      </c>
      <c r="B1609" s="5" t="s">
        <v>388</v>
      </c>
      <c r="C1609" s="5" t="s">
        <v>190</v>
      </c>
      <c r="D1609" s="5" t="s">
        <v>52</v>
      </c>
      <c r="E1609" s="5" t="s">
        <v>22</v>
      </c>
      <c r="F1609" s="6">
        <v>45565</v>
      </c>
      <c r="G1609" s="55">
        <f t="shared" si="209"/>
        <v>2024</v>
      </c>
      <c r="H1609" s="55" t="str">
        <f t="shared" si="210"/>
        <v>Septiembre</v>
      </c>
      <c r="I1609" s="90" t="str">
        <f t="shared" si="211"/>
        <v>2024-2</v>
      </c>
      <c r="J1609" s="5">
        <v>100</v>
      </c>
      <c r="K1609" s="10">
        <v>102.36</v>
      </c>
      <c r="L1609" s="15">
        <f>IFERROR(IF((K1610/J1610)&gt;1.3,1.3,K1610/J1610),"")</f>
        <v>0</v>
      </c>
      <c r="M1609" s="15">
        <f t="shared" ref="M1609:M1618" si="213">IFERROR(IF((K1610/J1610)&gt;K1610/J1610,1.3,K1610/J1610),"")</f>
        <v>0</v>
      </c>
      <c r="N1609" s="5" t="s">
        <v>23</v>
      </c>
      <c r="O1609" s="5" t="s">
        <v>23</v>
      </c>
      <c r="P1609" s="16">
        <v>0</v>
      </c>
      <c r="Q1609" s="16">
        <v>0</v>
      </c>
      <c r="R1609" s="5" t="str">
        <f t="shared" si="212"/>
        <v>420-2024-12-31</v>
      </c>
    </row>
    <row r="1610" spans="1:18" hidden="1" x14ac:dyDescent="0.3">
      <c r="A1610" s="25">
        <v>420</v>
      </c>
      <c r="B1610" s="5" t="s">
        <v>388</v>
      </c>
      <c r="C1610" s="5" t="s">
        <v>190</v>
      </c>
      <c r="D1610" s="5" t="s">
        <v>52</v>
      </c>
      <c r="E1610" s="5" t="s">
        <v>22</v>
      </c>
      <c r="F1610" s="6">
        <v>45657</v>
      </c>
      <c r="G1610" s="55">
        <f t="shared" si="209"/>
        <v>2024</v>
      </c>
      <c r="H1610" s="55" t="str">
        <f t="shared" si="210"/>
        <v>Diciembre</v>
      </c>
      <c r="I1610" s="90" t="str">
        <f t="shared" si="211"/>
        <v>2024-2</v>
      </c>
      <c r="J1610" s="5">
        <v>100</v>
      </c>
      <c r="K1610" s="10">
        <v>0</v>
      </c>
      <c r="L1610" s="15">
        <f>IFERROR(IF((K1611/J1611)&gt;1.3,1.3,K1611/J1611),"")</f>
        <v>1.3</v>
      </c>
      <c r="M1610" s="15">
        <f t="shared" si="213"/>
        <v>1.3452417557075871</v>
      </c>
      <c r="N1610" s="5" t="s">
        <v>23</v>
      </c>
      <c r="O1610" s="5" t="s">
        <v>23</v>
      </c>
      <c r="P1610" s="16">
        <v>0</v>
      </c>
      <c r="Q1610" s="16">
        <v>0</v>
      </c>
      <c r="R1610" s="5" t="str">
        <f t="shared" si="212"/>
        <v>421-2023-06-30</v>
      </c>
    </row>
    <row r="1611" spans="1:18" hidden="1" x14ac:dyDescent="0.3">
      <c r="A1611" s="25">
        <v>421</v>
      </c>
      <c r="B1611" s="5" t="s">
        <v>389</v>
      </c>
      <c r="C1611" s="5" t="s">
        <v>79</v>
      </c>
      <c r="D1611" s="5" t="s">
        <v>47</v>
      </c>
      <c r="E1611" s="5" t="s">
        <v>22</v>
      </c>
      <c r="F1611" s="17">
        <v>45107</v>
      </c>
      <c r="G1611" s="55">
        <f t="shared" si="209"/>
        <v>2023</v>
      </c>
      <c r="H1611" s="55" t="str">
        <f t="shared" si="210"/>
        <v>Junio</v>
      </c>
      <c r="I1611" s="90" t="str">
        <f t="shared" si="211"/>
        <v>2023-1</v>
      </c>
      <c r="J1611" s="5">
        <v>104072</v>
      </c>
      <c r="K1611" s="9">
        <v>140002</v>
      </c>
      <c r="L1611" s="22">
        <f>IF(IFERROR(K1612/J1612,"")&gt;130%,130%,K1612/J1612)</f>
        <v>1.3</v>
      </c>
      <c r="M1611" s="15">
        <f t="shared" si="213"/>
        <v>1.4012242798353909</v>
      </c>
      <c r="N1611" s="5" t="s">
        <v>23</v>
      </c>
      <c r="O1611" s="5" t="s">
        <v>23</v>
      </c>
      <c r="P1611" s="16">
        <v>0</v>
      </c>
      <c r="Q1611" s="16">
        <v>0</v>
      </c>
      <c r="R1611" s="5" t="str">
        <f t="shared" si="212"/>
        <v>421-2023-12-31</v>
      </c>
    </row>
    <row r="1612" spans="1:18" hidden="1" x14ac:dyDescent="0.3">
      <c r="A1612" s="37">
        <v>421</v>
      </c>
      <c r="B1612" s="5" t="s">
        <v>389</v>
      </c>
      <c r="C1612" s="5" t="s">
        <v>79</v>
      </c>
      <c r="D1612" s="5" t="s">
        <v>47</v>
      </c>
      <c r="E1612" s="5" t="s">
        <v>22</v>
      </c>
      <c r="F1612" s="6">
        <v>45291</v>
      </c>
      <c r="G1612" s="55">
        <f t="shared" si="209"/>
        <v>2023</v>
      </c>
      <c r="H1612" s="55" t="str">
        <f t="shared" si="210"/>
        <v>Diciembre</v>
      </c>
      <c r="I1612" s="90" t="str">
        <f t="shared" si="211"/>
        <v>2023-2</v>
      </c>
      <c r="J1612" s="5">
        <v>97200</v>
      </c>
      <c r="K1612" s="9">
        <v>136199</v>
      </c>
      <c r="L1612" s="22">
        <f>IF(IFERROR(K1613/J1613,"")&gt;130%,130%,K1613/J1613)</f>
        <v>1.2087620627979572</v>
      </c>
      <c r="M1612" s="15">
        <f t="shared" si="213"/>
        <v>1.2087620627979572</v>
      </c>
      <c r="N1612" s="5" t="s">
        <v>23</v>
      </c>
      <c r="O1612" s="5" t="s">
        <v>23</v>
      </c>
      <c r="P1612" s="16">
        <v>0</v>
      </c>
      <c r="Q1612" s="16">
        <v>0</v>
      </c>
      <c r="R1612" s="5" t="str">
        <f t="shared" si="212"/>
        <v>421-2024-06-30</v>
      </c>
    </row>
    <row r="1613" spans="1:18" hidden="1" x14ac:dyDescent="0.3">
      <c r="A1613" s="25">
        <v>421</v>
      </c>
      <c r="B1613" s="5" t="s">
        <v>389</v>
      </c>
      <c r="C1613" s="5" t="s">
        <v>79</v>
      </c>
      <c r="D1613" s="5" t="s">
        <v>47</v>
      </c>
      <c r="E1613" s="5" t="s">
        <v>22</v>
      </c>
      <c r="F1613" s="17">
        <v>45473</v>
      </c>
      <c r="G1613" s="55">
        <f t="shared" si="209"/>
        <v>2024</v>
      </c>
      <c r="H1613" s="55" t="str">
        <f t="shared" si="210"/>
        <v>Junio</v>
      </c>
      <c r="I1613" s="90" t="str">
        <f t="shared" si="211"/>
        <v>2024-1</v>
      </c>
      <c r="J1613" s="5">
        <v>147043</v>
      </c>
      <c r="K1613" s="9">
        <v>177740</v>
      </c>
      <c r="L1613" s="22">
        <f>IF(IFERROR(K1614/J1614,"")&gt;130%,130%,K1614/J1614)</f>
        <v>1.2143999999999999</v>
      </c>
      <c r="M1613" s="15">
        <f t="shared" si="213"/>
        <v>1.2143999999999999</v>
      </c>
      <c r="N1613" s="5" t="s">
        <v>23</v>
      </c>
      <c r="O1613" s="5" t="s">
        <v>23</v>
      </c>
      <c r="P1613" s="16">
        <v>0</v>
      </c>
      <c r="Q1613" s="16">
        <v>0</v>
      </c>
      <c r="R1613" s="5" t="str">
        <f t="shared" si="212"/>
        <v>421-2024-12-31</v>
      </c>
    </row>
    <row r="1614" spans="1:18" hidden="1" x14ac:dyDescent="0.3">
      <c r="A1614" s="25">
        <v>421</v>
      </c>
      <c r="B1614" s="5" t="s">
        <v>389</v>
      </c>
      <c r="C1614" s="5" t="s">
        <v>79</v>
      </c>
      <c r="D1614" s="5" t="s">
        <v>47</v>
      </c>
      <c r="E1614" s="5" t="s">
        <v>22</v>
      </c>
      <c r="F1614" s="6">
        <v>45657</v>
      </c>
      <c r="G1614" s="55">
        <f t="shared" si="209"/>
        <v>2024</v>
      </c>
      <c r="H1614" s="55" t="str">
        <f t="shared" si="210"/>
        <v>Diciembre</v>
      </c>
      <c r="I1614" s="90" t="str">
        <f t="shared" si="211"/>
        <v>2024-2</v>
      </c>
      <c r="J1614" s="5">
        <v>100</v>
      </c>
      <c r="K1614" s="10">
        <v>121.44</v>
      </c>
      <c r="L1614" s="15">
        <f>IFERROR(IF((K1615/J1615)&gt;1.3,1.3,K1615/J1615),"")</f>
        <v>1.0230769230769232</v>
      </c>
      <c r="M1614" s="15">
        <f t="shared" si="213"/>
        <v>1.0230769230769232</v>
      </c>
      <c r="N1614" s="5"/>
      <c r="O1614" s="5"/>
      <c r="P1614" s="16">
        <v>0</v>
      </c>
      <c r="Q1614" s="16">
        <v>0</v>
      </c>
      <c r="R1614" s="5" t="str">
        <f t="shared" si="212"/>
        <v>422-2023-06-30</v>
      </c>
    </row>
    <row r="1615" spans="1:18" hidden="1" x14ac:dyDescent="0.3">
      <c r="A1615" s="25">
        <v>422</v>
      </c>
      <c r="B1615" s="5" t="s">
        <v>390</v>
      </c>
      <c r="C1615" s="5" t="s">
        <v>79</v>
      </c>
      <c r="D1615" s="5" t="s">
        <v>47</v>
      </c>
      <c r="E1615" s="5" t="s">
        <v>22</v>
      </c>
      <c r="F1615" s="17">
        <v>45107</v>
      </c>
      <c r="G1615" s="55">
        <f t="shared" si="209"/>
        <v>2023</v>
      </c>
      <c r="H1615" s="55" t="str">
        <f t="shared" si="210"/>
        <v>Junio</v>
      </c>
      <c r="I1615" s="90" t="str">
        <f t="shared" si="211"/>
        <v>2023-1</v>
      </c>
      <c r="J1615" s="11">
        <v>11.7</v>
      </c>
      <c r="K1615" s="9">
        <v>11.97</v>
      </c>
      <c r="L1615" s="8">
        <f>IFERROR(K1616/J1616,"")</f>
        <v>1.0514285714285714</v>
      </c>
      <c r="M1615" s="15">
        <f t="shared" si="213"/>
        <v>1.0514285714285714</v>
      </c>
      <c r="N1615" s="11" t="s">
        <v>23</v>
      </c>
      <c r="O1615" s="11" t="s">
        <v>23</v>
      </c>
      <c r="P1615" s="16">
        <v>2</v>
      </c>
      <c r="Q1615" s="16">
        <v>2</v>
      </c>
      <c r="R1615" s="5" t="str">
        <f t="shared" si="212"/>
        <v>422-2023-12-31</v>
      </c>
    </row>
    <row r="1616" spans="1:18" hidden="1" x14ac:dyDescent="0.3">
      <c r="A1616" s="37">
        <v>422</v>
      </c>
      <c r="B1616" s="5" t="s">
        <v>390</v>
      </c>
      <c r="C1616" s="5" t="s">
        <v>79</v>
      </c>
      <c r="D1616" s="5" t="s">
        <v>47</v>
      </c>
      <c r="E1616" s="5" t="s">
        <v>22</v>
      </c>
      <c r="F1616" s="6">
        <v>45291</v>
      </c>
      <c r="G1616" s="55">
        <f t="shared" si="209"/>
        <v>2023</v>
      </c>
      <c r="H1616" s="55" t="str">
        <f t="shared" si="210"/>
        <v>Diciembre</v>
      </c>
      <c r="I1616" s="90" t="str">
        <f t="shared" si="211"/>
        <v>2023-2</v>
      </c>
      <c r="J1616" s="5">
        <v>10.5</v>
      </c>
      <c r="K1616" s="9">
        <v>11.04</v>
      </c>
      <c r="L1616" s="8">
        <f>IFERROR(K1617/J1617,"")</f>
        <v>0.95783783783783782</v>
      </c>
      <c r="M1616" s="15">
        <f t="shared" si="213"/>
        <v>0.95783783783783782</v>
      </c>
      <c r="N1616" s="11" t="s">
        <v>23</v>
      </c>
      <c r="O1616" s="11" t="s">
        <v>23</v>
      </c>
      <c r="P1616" s="16">
        <v>2</v>
      </c>
      <c r="Q1616" s="16">
        <v>2</v>
      </c>
      <c r="R1616" s="5" t="str">
        <f t="shared" si="212"/>
        <v>422-2024-06-30</v>
      </c>
    </row>
    <row r="1617" spans="1:18" hidden="1" x14ac:dyDescent="0.3">
      <c r="A1617" s="37">
        <v>422</v>
      </c>
      <c r="B1617" s="5" t="s">
        <v>390</v>
      </c>
      <c r="C1617" s="5" t="s">
        <v>79</v>
      </c>
      <c r="D1617" s="5" t="s">
        <v>47</v>
      </c>
      <c r="E1617" s="5" t="s">
        <v>22</v>
      </c>
      <c r="F1617" s="6">
        <v>45473</v>
      </c>
      <c r="G1617" s="55">
        <f t="shared" si="209"/>
        <v>2024</v>
      </c>
      <c r="H1617" s="55" t="str">
        <f t="shared" si="210"/>
        <v>Junio</v>
      </c>
      <c r="I1617" s="90" t="str">
        <f t="shared" si="211"/>
        <v>2024-1</v>
      </c>
      <c r="J1617" s="5">
        <v>9.25</v>
      </c>
      <c r="K1617" s="9">
        <v>8.86</v>
      </c>
      <c r="L1617" s="8">
        <f>IFERROR(K1618/J1618,"")</f>
        <v>0.99250936329588024</v>
      </c>
      <c r="M1617" s="15">
        <f t="shared" si="213"/>
        <v>0.99250936329588024</v>
      </c>
      <c r="N1617" s="11" t="s">
        <v>23</v>
      </c>
      <c r="O1617" s="11" t="s">
        <v>23</v>
      </c>
      <c r="P1617" s="16">
        <v>2</v>
      </c>
      <c r="Q1617" s="16">
        <v>2</v>
      </c>
      <c r="R1617" s="5" t="str">
        <f t="shared" si="212"/>
        <v>422-2024-12-31</v>
      </c>
    </row>
    <row r="1618" spans="1:18" hidden="1" x14ac:dyDescent="0.3">
      <c r="A1618" s="25">
        <v>422</v>
      </c>
      <c r="B1618" s="5" t="s">
        <v>390</v>
      </c>
      <c r="C1618" s="5" t="s">
        <v>79</v>
      </c>
      <c r="D1618" s="5" t="s">
        <v>47</v>
      </c>
      <c r="E1618" s="5" t="s">
        <v>22</v>
      </c>
      <c r="F1618" s="6">
        <v>45657</v>
      </c>
      <c r="G1618" s="55">
        <f t="shared" si="209"/>
        <v>2024</v>
      </c>
      <c r="H1618" s="55" t="str">
        <f t="shared" si="210"/>
        <v>Diciembre</v>
      </c>
      <c r="I1618" s="90" t="str">
        <f t="shared" si="211"/>
        <v>2024-2</v>
      </c>
      <c r="J1618" s="5">
        <v>8.01</v>
      </c>
      <c r="K1618" s="10">
        <v>7.95</v>
      </c>
      <c r="L1618" s="15">
        <f>IFERROR(IF((K1619/J1619)&gt;1.3,1.3,K1619/J1619),"")</f>
        <v>0.88636363636363624</v>
      </c>
      <c r="M1618" s="15">
        <f t="shared" si="213"/>
        <v>0.88636363636363624</v>
      </c>
      <c r="N1618" s="5" t="s">
        <v>23</v>
      </c>
      <c r="O1618" s="5" t="s">
        <v>23</v>
      </c>
      <c r="P1618" s="16">
        <v>2</v>
      </c>
      <c r="Q1618" s="16">
        <v>2</v>
      </c>
      <c r="R1618" s="5" t="str">
        <f t="shared" si="212"/>
        <v>423-2022-12-31</v>
      </c>
    </row>
    <row r="1619" spans="1:18" hidden="1" x14ac:dyDescent="0.3">
      <c r="A1619" s="5">
        <v>423</v>
      </c>
      <c r="B1619" s="5" t="s">
        <v>391</v>
      </c>
      <c r="C1619" s="5" t="s">
        <v>79</v>
      </c>
      <c r="D1619" s="5" t="s">
        <v>65</v>
      </c>
      <c r="E1619" s="5" t="s">
        <v>22</v>
      </c>
      <c r="F1619" s="17">
        <v>44926</v>
      </c>
      <c r="G1619" s="55">
        <f t="shared" si="209"/>
        <v>2022</v>
      </c>
      <c r="H1619" s="55" t="str">
        <f t="shared" si="210"/>
        <v>Diciembre</v>
      </c>
      <c r="I1619" s="90" t="str">
        <f t="shared" si="211"/>
        <v>2022-2</v>
      </c>
      <c r="J1619" s="5">
        <v>8.8000000000000007</v>
      </c>
      <c r="K1619" s="9">
        <v>7.8</v>
      </c>
      <c r="L1619" s="15">
        <v>0.88636363636363624</v>
      </c>
      <c r="M1619" s="15">
        <v>0.88636363636363624</v>
      </c>
      <c r="N1619" s="5" t="s">
        <v>23</v>
      </c>
      <c r="O1619" s="5" t="s">
        <v>23</v>
      </c>
      <c r="P1619" s="5">
        <v>1</v>
      </c>
      <c r="Q1619" s="5">
        <v>1</v>
      </c>
      <c r="R1619" s="5" t="str">
        <f t="shared" si="212"/>
        <v>423-2023-12-31</v>
      </c>
    </row>
    <row r="1620" spans="1:18" hidden="1" x14ac:dyDescent="0.3">
      <c r="A1620" s="37">
        <v>423</v>
      </c>
      <c r="B1620" s="5" t="s">
        <v>391</v>
      </c>
      <c r="C1620" s="5" t="s">
        <v>79</v>
      </c>
      <c r="D1620" s="5" t="s">
        <v>65</v>
      </c>
      <c r="E1620" s="5" t="s">
        <v>22</v>
      </c>
      <c r="F1620" s="6">
        <v>45291</v>
      </c>
      <c r="G1620" s="55">
        <f t="shared" si="209"/>
        <v>2023</v>
      </c>
      <c r="H1620" s="55" t="str">
        <f t="shared" si="210"/>
        <v>Diciembre</v>
      </c>
      <c r="I1620" s="90" t="str">
        <f t="shared" si="211"/>
        <v>2023-2</v>
      </c>
      <c r="J1620" s="5">
        <v>8.4</v>
      </c>
      <c r="K1620" s="9">
        <v>7.9</v>
      </c>
      <c r="L1620" s="15">
        <f>IFERROR(IF((K1621/J1621)&gt;1.3,1.3,K1621/J1621),"")</f>
        <v>1.3</v>
      </c>
      <c r="M1620" s="15">
        <f>IFERROR(IF((K1621/J1621)&gt;K1621/J1621,1.3,K1621/J1621),"")</f>
        <v>1.4819277108433735</v>
      </c>
      <c r="N1620" s="5" t="s">
        <v>23</v>
      </c>
      <c r="O1620" s="5" t="s">
        <v>23</v>
      </c>
      <c r="P1620" s="16">
        <v>1</v>
      </c>
      <c r="Q1620" s="16">
        <v>1</v>
      </c>
      <c r="R1620" s="5" t="str">
        <f t="shared" si="212"/>
        <v>423-2024-12-31</v>
      </c>
    </row>
    <row r="1621" spans="1:18" hidden="1" x14ac:dyDescent="0.3">
      <c r="A1621" s="25">
        <v>423</v>
      </c>
      <c r="B1621" s="5" t="s">
        <v>391</v>
      </c>
      <c r="C1621" s="5" t="s">
        <v>79</v>
      </c>
      <c r="D1621" s="5" t="s">
        <v>65</v>
      </c>
      <c r="E1621" s="5" t="s">
        <v>22</v>
      </c>
      <c r="F1621" s="6">
        <v>45657</v>
      </c>
      <c r="G1621" s="55">
        <f t="shared" si="209"/>
        <v>2024</v>
      </c>
      <c r="H1621" s="55" t="str">
        <f t="shared" si="210"/>
        <v>Diciembre</v>
      </c>
      <c r="I1621" s="90" t="str">
        <f t="shared" si="211"/>
        <v>2024-2</v>
      </c>
      <c r="J1621" s="5">
        <v>8.3000000000000007</v>
      </c>
      <c r="K1621" s="10">
        <v>12.3</v>
      </c>
      <c r="L1621" s="15">
        <f>IFERROR(IF((K1622/J1622)&gt;1.3,1.3,K1622/J1622),"")</f>
        <v>0.76923076923076927</v>
      </c>
      <c r="M1621" s="15">
        <f>IFERROR(IF((K1622/J1622)&gt;K1622/J1622,1.3,K1622/J1622),"")</f>
        <v>0.76923076923076927</v>
      </c>
      <c r="N1621" s="5"/>
      <c r="O1621" s="5"/>
      <c r="P1621" s="16">
        <v>1</v>
      </c>
      <c r="Q1621" s="16">
        <v>1</v>
      </c>
      <c r="R1621" s="5" t="str">
        <f t="shared" si="212"/>
        <v>424-2022-12-31</v>
      </c>
    </row>
    <row r="1622" spans="1:18" hidden="1" x14ac:dyDescent="0.3">
      <c r="A1622" s="5">
        <v>424</v>
      </c>
      <c r="B1622" s="5" t="s">
        <v>392</v>
      </c>
      <c r="C1622" s="5" t="s">
        <v>79</v>
      </c>
      <c r="D1622" s="5" t="s">
        <v>65</v>
      </c>
      <c r="E1622" s="5" t="s">
        <v>22</v>
      </c>
      <c r="F1622" s="17">
        <v>44926</v>
      </c>
      <c r="G1622" s="55">
        <f t="shared" si="209"/>
        <v>2022</v>
      </c>
      <c r="H1622" s="55" t="str">
        <f t="shared" si="210"/>
        <v>Diciembre</v>
      </c>
      <c r="I1622" s="90" t="str">
        <f t="shared" si="211"/>
        <v>2022-2</v>
      </c>
      <c r="J1622" s="5">
        <v>6.5</v>
      </c>
      <c r="K1622" s="9">
        <v>5</v>
      </c>
      <c r="L1622" s="15">
        <v>0.76923076923076927</v>
      </c>
      <c r="M1622" s="15">
        <v>0.76923076923076927</v>
      </c>
      <c r="N1622" s="5"/>
      <c r="O1622" s="5"/>
      <c r="P1622" s="5">
        <v>0</v>
      </c>
      <c r="Q1622" s="5">
        <v>0</v>
      </c>
      <c r="R1622" s="5" t="str">
        <f t="shared" si="212"/>
        <v>424-2023-12-31</v>
      </c>
    </row>
    <row r="1623" spans="1:18" hidden="1" x14ac:dyDescent="0.3">
      <c r="A1623" s="37">
        <v>424</v>
      </c>
      <c r="B1623" s="5" t="s">
        <v>392</v>
      </c>
      <c r="C1623" s="5" t="s">
        <v>79</v>
      </c>
      <c r="D1623" s="5" t="s">
        <v>65</v>
      </c>
      <c r="E1623" s="5" t="s">
        <v>22</v>
      </c>
      <c r="F1623" s="6">
        <v>45291</v>
      </c>
      <c r="G1623" s="55">
        <f t="shared" si="209"/>
        <v>2023</v>
      </c>
      <c r="H1623" s="55" t="str">
        <f t="shared" si="210"/>
        <v>Diciembre</v>
      </c>
      <c r="I1623" s="90" t="str">
        <f t="shared" si="211"/>
        <v>2023-2</v>
      </c>
      <c r="J1623" s="5">
        <v>6</v>
      </c>
      <c r="K1623" s="9">
        <v>6</v>
      </c>
      <c r="L1623" s="15">
        <f>IFERROR(IF((K1624/J1624)&gt;1.3,1.3,K1624/J1624),"")</f>
        <v>1.2857142857142858</v>
      </c>
      <c r="M1623" s="15">
        <f>IFERROR(IF((K1624/J1624)&gt;K1624/J1624,1.3,K1624/J1624),"")</f>
        <v>1.2857142857142858</v>
      </c>
      <c r="N1623" s="5"/>
      <c r="O1623" s="5"/>
      <c r="P1623" s="16">
        <v>0</v>
      </c>
      <c r="Q1623" s="16">
        <v>0</v>
      </c>
      <c r="R1623" s="5" t="str">
        <f t="shared" si="212"/>
        <v>424-2024-12-31</v>
      </c>
    </row>
    <row r="1624" spans="1:18" hidden="1" x14ac:dyDescent="0.3">
      <c r="A1624" s="25">
        <v>424</v>
      </c>
      <c r="B1624" s="5" t="s">
        <v>392</v>
      </c>
      <c r="C1624" s="5" t="s">
        <v>79</v>
      </c>
      <c r="D1624" s="5" t="s">
        <v>65</v>
      </c>
      <c r="E1624" s="5" t="s">
        <v>22</v>
      </c>
      <c r="F1624" s="6">
        <v>45657</v>
      </c>
      <c r="G1624" s="55">
        <f t="shared" si="209"/>
        <v>2024</v>
      </c>
      <c r="H1624" s="55" t="str">
        <f t="shared" si="210"/>
        <v>Diciembre</v>
      </c>
      <c r="I1624" s="90" t="str">
        <f t="shared" si="211"/>
        <v>2024-2</v>
      </c>
      <c r="J1624" s="5">
        <v>7</v>
      </c>
      <c r="K1624" s="10">
        <v>9</v>
      </c>
      <c r="L1624" s="15">
        <f>IFERROR(IF((K1625/J1625)&gt;1.3,1.3,K1625/J1625),"")</f>
        <v>1.0518181818181818</v>
      </c>
      <c r="M1624" s="15">
        <f>IFERROR(IF((K1625/J1625)&gt;K1625/J1625,1.3,K1625/J1625),"")</f>
        <v>1.0518181818181818</v>
      </c>
      <c r="N1624" s="5"/>
      <c r="O1624" s="5"/>
      <c r="P1624" s="16">
        <v>0</v>
      </c>
      <c r="Q1624" s="16">
        <v>0</v>
      </c>
      <c r="R1624" s="5" t="str">
        <f t="shared" si="212"/>
        <v>425-2023-12-31</v>
      </c>
    </row>
    <row r="1625" spans="1:18" hidden="1" x14ac:dyDescent="0.3">
      <c r="A1625" s="37">
        <v>425</v>
      </c>
      <c r="B1625" s="5" t="s">
        <v>393</v>
      </c>
      <c r="C1625" s="5" t="s">
        <v>343</v>
      </c>
      <c r="D1625" s="5" t="s">
        <v>65</v>
      </c>
      <c r="E1625" s="5" t="s">
        <v>22</v>
      </c>
      <c r="F1625" s="6">
        <v>45291</v>
      </c>
      <c r="G1625" s="55">
        <f t="shared" si="209"/>
        <v>2023</v>
      </c>
      <c r="H1625" s="55" t="str">
        <f t="shared" si="210"/>
        <v>Diciembre</v>
      </c>
      <c r="I1625" s="90" t="str">
        <f t="shared" si="211"/>
        <v>2023-2</v>
      </c>
      <c r="J1625" s="5">
        <v>5500</v>
      </c>
      <c r="K1625" s="9">
        <v>5785</v>
      </c>
      <c r="L1625" s="8">
        <f>IFERROR(K1626/J1626,"")</f>
        <v>0.6069</v>
      </c>
      <c r="M1625" s="15">
        <f>IFERROR(IF((K1626/J1626)&gt;K1626/J1626,1.3,K1626/J1626),"")</f>
        <v>0.6069</v>
      </c>
      <c r="N1625" s="5" t="s">
        <v>95</v>
      </c>
      <c r="O1625" s="5" t="s">
        <v>95</v>
      </c>
      <c r="P1625" s="16">
        <v>0</v>
      </c>
      <c r="Q1625" s="16">
        <v>0</v>
      </c>
      <c r="R1625" s="5" t="str">
        <f t="shared" si="212"/>
        <v>425-2024-06-30</v>
      </c>
    </row>
    <row r="1626" spans="1:18" hidden="1" x14ac:dyDescent="0.3">
      <c r="A1626" s="5">
        <v>425</v>
      </c>
      <c r="B1626" s="5" t="s">
        <v>393</v>
      </c>
      <c r="C1626" s="5" t="s">
        <v>343</v>
      </c>
      <c r="D1626" s="5" t="s">
        <v>47</v>
      </c>
      <c r="E1626" s="5" t="s">
        <v>22</v>
      </c>
      <c r="F1626" s="6">
        <v>45473</v>
      </c>
      <c r="G1626" s="55">
        <f t="shared" si="209"/>
        <v>2024</v>
      </c>
      <c r="H1626" s="55" t="str">
        <f t="shared" si="210"/>
        <v>Junio</v>
      </c>
      <c r="I1626" s="90" t="str">
        <f t="shared" si="211"/>
        <v>2024-1</v>
      </c>
      <c r="J1626" s="5">
        <v>100</v>
      </c>
      <c r="K1626" s="5">
        <v>60.69</v>
      </c>
      <c r="L1626" s="15">
        <v>0.6069</v>
      </c>
      <c r="M1626" s="15">
        <v>0.6069</v>
      </c>
      <c r="N1626" s="5" t="s">
        <v>48</v>
      </c>
      <c r="O1626" s="5" t="s">
        <v>48</v>
      </c>
      <c r="P1626" s="5">
        <v>0</v>
      </c>
      <c r="Q1626" s="5">
        <v>0</v>
      </c>
      <c r="R1626" s="5" t="str">
        <f t="shared" si="212"/>
        <v>425-2024-12-31</v>
      </c>
    </row>
    <row r="1627" spans="1:18" hidden="1" x14ac:dyDescent="0.3">
      <c r="A1627" s="25">
        <v>425</v>
      </c>
      <c r="B1627" s="5" t="s">
        <v>393</v>
      </c>
      <c r="C1627" s="5" t="s">
        <v>343</v>
      </c>
      <c r="D1627" s="5" t="s">
        <v>47</v>
      </c>
      <c r="E1627" s="5" t="s">
        <v>22</v>
      </c>
      <c r="F1627" s="6">
        <v>45657</v>
      </c>
      <c r="G1627" s="55">
        <f t="shared" si="209"/>
        <v>2024</v>
      </c>
      <c r="H1627" s="55" t="str">
        <f t="shared" si="210"/>
        <v>Diciembre</v>
      </c>
      <c r="I1627" s="90" t="str">
        <f t="shared" si="211"/>
        <v>2024-2</v>
      </c>
      <c r="J1627" s="5">
        <v>100</v>
      </c>
      <c r="K1627" s="10">
        <v>164.69</v>
      </c>
      <c r="L1627" s="15" t="str">
        <f>IFERROR(IF((K1628/J1628)&gt;1.3,1.3,K1628/J1628),"")</f>
        <v/>
      </c>
      <c r="M1627" s="15" t="str">
        <f>IFERROR(IF((K1628/J1628)&gt;K1628/J1628,1.3,K1628/J1628),"")</f>
        <v/>
      </c>
      <c r="N1627" s="5" t="s">
        <v>48</v>
      </c>
      <c r="O1627" s="5" t="s">
        <v>48</v>
      </c>
      <c r="P1627" s="16">
        <v>0</v>
      </c>
      <c r="Q1627" s="16">
        <v>0</v>
      </c>
      <c r="R1627" s="5" t="str">
        <f t="shared" si="212"/>
        <v>426-2023-06-30</v>
      </c>
    </row>
    <row r="1628" spans="1:18" hidden="1" x14ac:dyDescent="0.3">
      <c r="A1628" s="25">
        <v>426</v>
      </c>
      <c r="B1628" s="5" t="s">
        <v>394</v>
      </c>
      <c r="C1628" s="5" t="s">
        <v>395</v>
      </c>
      <c r="D1628" s="5" t="s">
        <v>47</v>
      </c>
      <c r="E1628" s="5" t="s">
        <v>22</v>
      </c>
      <c r="F1628" s="17">
        <v>45107</v>
      </c>
      <c r="G1628" s="55">
        <f t="shared" si="209"/>
        <v>2023</v>
      </c>
      <c r="H1628" s="55" t="str">
        <f t="shared" si="210"/>
        <v>Junio</v>
      </c>
      <c r="I1628" s="90" t="str">
        <f t="shared" si="211"/>
        <v>2023-1</v>
      </c>
      <c r="J1628" s="5"/>
      <c r="K1628" s="9">
        <v>86.98</v>
      </c>
      <c r="L1628" s="8" t="str">
        <f>IFERROR(K1629/J1629,"")</f>
        <v/>
      </c>
      <c r="M1628" s="15" t="str">
        <f>IFERROR(IF((K1629/J1629)&gt;K1629/J1629,1.3,K1629/J1629),"")</f>
        <v/>
      </c>
      <c r="N1628" s="5" t="s">
        <v>133</v>
      </c>
      <c r="O1628" s="5" t="s">
        <v>23</v>
      </c>
      <c r="P1628" s="16">
        <v>0</v>
      </c>
      <c r="Q1628" s="16">
        <v>0</v>
      </c>
      <c r="R1628" s="5" t="str">
        <f t="shared" si="212"/>
        <v>426-2023-12-31</v>
      </c>
    </row>
    <row r="1629" spans="1:18" hidden="1" x14ac:dyDescent="0.3">
      <c r="A1629" s="37">
        <v>426</v>
      </c>
      <c r="B1629" s="5" t="s">
        <v>394</v>
      </c>
      <c r="C1629" s="5" t="s">
        <v>395</v>
      </c>
      <c r="D1629" s="5" t="s">
        <v>47</v>
      </c>
      <c r="E1629" s="5" t="s">
        <v>22</v>
      </c>
      <c r="F1629" s="6">
        <v>45291</v>
      </c>
      <c r="G1629" s="55">
        <f t="shared" si="209"/>
        <v>2023</v>
      </c>
      <c r="H1629" s="55" t="str">
        <f t="shared" si="210"/>
        <v>Diciembre</v>
      </c>
      <c r="I1629" s="90" t="str">
        <f t="shared" si="211"/>
        <v>2023-2</v>
      </c>
      <c r="J1629" s="5"/>
      <c r="K1629" s="9">
        <v>92.31</v>
      </c>
      <c r="L1629" s="8">
        <f>IFERROR(K1630/J1630,"")</f>
        <v>0.74877777777777776</v>
      </c>
      <c r="M1629" s="15">
        <f>IFERROR(IF((K1630/J1630)&gt;K1630/J1630,1.3,K1630/J1630),"")</f>
        <v>0.74877777777777776</v>
      </c>
      <c r="N1629" s="5" t="s">
        <v>133</v>
      </c>
      <c r="O1629" s="5" t="s">
        <v>23</v>
      </c>
      <c r="P1629" s="16">
        <v>0</v>
      </c>
      <c r="Q1629" s="16">
        <v>0</v>
      </c>
      <c r="R1629" s="5" t="str">
        <f t="shared" si="212"/>
        <v>426-2024-06-30</v>
      </c>
    </row>
    <row r="1630" spans="1:18" hidden="1" x14ac:dyDescent="0.3">
      <c r="A1630" s="5">
        <v>426</v>
      </c>
      <c r="B1630" s="5" t="s">
        <v>394</v>
      </c>
      <c r="C1630" s="5" t="s">
        <v>395</v>
      </c>
      <c r="D1630" s="5" t="s">
        <v>47</v>
      </c>
      <c r="E1630" s="5" t="s">
        <v>22</v>
      </c>
      <c r="F1630" s="6">
        <v>45473</v>
      </c>
      <c r="G1630" s="55">
        <f t="shared" si="209"/>
        <v>2024</v>
      </c>
      <c r="H1630" s="55" t="str">
        <f t="shared" si="210"/>
        <v>Junio</v>
      </c>
      <c r="I1630" s="90" t="str">
        <f t="shared" si="211"/>
        <v>2024-1</v>
      </c>
      <c r="J1630" s="5">
        <v>90</v>
      </c>
      <c r="K1630" s="5">
        <v>67.39</v>
      </c>
      <c r="L1630" s="15">
        <v>0.74877777777777776</v>
      </c>
      <c r="M1630" s="15">
        <v>0.74877777777777776</v>
      </c>
      <c r="N1630" s="5" t="s">
        <v>133</v>
      </c>
      <c r="O1630" s="5" t="s">
        <v>23</v>
      </c>
      <c r="P1630" s="5">
        <v>0</v>
      </c>
      <c r="Q1630" s="5">
        <v>0</v>
      </c>
      <c r="R1630" s="5" t="str">
        <f t="shared" si="212"/>
        <v>426-2024-12-31</v>
      </c>
    </row>
    <row r="1631" spans="1:18" hidden="1" x14ac:dyDescent="0.3">
      <c r="A1631" s="25">
        <v>426</v>
      </c>
      <c r="B1631" s="5" t="s">
        <v>394</v>
      </c>
      <c r="C1631" s="5" t="s">
        <v>395</v>
      </c>
      <c r="D1631" s="5" t="s">
        <v>47</v>
      </c>
      <c r="E1631" s="5" t="s">
        <v>22</v>
      </c>
      <c r="F1631" s="6">
        <v>45657</v>
      </c>
      <c r="G1631" s="55">
        <f t="shared" si="209"/>
        <v>2024</v>
      </c>
      <c r="H1631" s="55" t="str">
        <f t="shared" si="210"/>
        <v>Diciembre</v>
      </c>
      <c r="I1631" s="90" t="str">
        <f t="shared" si="211"/>
        <v>2024-2</v>
      </c>
      <c r="J1631" s="5">
        <v>80</v>
      </c>
      <c r="K1631" s="10">
        <v>86.72</v>
      </c>
      <c r="L1631" s="15">
        <f>IFERROR(IF((K1632/J1632)&gt;1.3,1.3,K1632/J1632),"")</f>
        <v>0.70000000000000007</v>
      </c>
      <c r="M1631" s="15">
        <f>IFERROR(IF((K1632/J1632)&gt;K1632/J1632,1.3,K1632/J1632),"")</f>
        <v>0.70000000000000007</v>
      </c>
      <c r="N1631" s="5" t="s">
        <v>133</v>
      </c>
      <c r="O1631" s="5" t="s">
        <v>23</v>
      </c>
      <c r="P1631" s="16">
        <v>0</v>
      </c>
      <c r="Q1631" s="16">
        <v>0</v>
      </c>
      <c r="R1631" s="5" t="str">
        <f t="shared" si="212"/>
        <v>427-2023-06-30</v>
      </c>
    </row>
    <row r="1632" spans="1:18" hidden="1" x14ac:dyDescent="0.3">
      <c r="A1632" s="25">
        <v>427</v>
      </c>
      <c r="B1632" s="5" t="s">
        <v>396</v>
      </c>
      <c r="C1632" s="5" t="s">
        <v>90</v>
      </c>
      <c r="D1632" s="5" t="s">
        <v>47</v>
      </c>
      <c r="E1632" s="5" t="s">
        <v>54</v>
      </c>
      <c r="F1632" s="17">
        <v>45107</v>
      </c>
      <c r="G1632" s="55">
        <f t="shared" si="209"/>
        <v>2023</v>
      </c>
      <c r="H1632" s="55" t="str">
        <f t="shared" si="210"/>
        <v>Junio</v>
      </c>
      <c r="I1632" s="90" t="str">
        <f t="shared" si="211"/>
        <v>2023-1</v>
      </c>
      <c r="J1632" s="5">
        <v>0.2</v>
      </c>
      <c r="K1632" s="12">
        <v>0.14000000000000001</v>
      </c>
      <c r="L1632" s="8">
        <f t="shared" ref="L1632:L1639" si="214">IF(K1633&lt;=J1633,1,IF(K1633&gt;J1633,0,J1633/K1633))</f>
        <v>1</v>
      </c>
      <c r="M1632" s="8">
        <f t="shared" ref="M1632:M1639" si="215">IF(K1633&lt;=J1633,1,IF(K1633&gt;J1633,0,J1633/K1633))</f>
        <v>1</v>
      </c>
      <c r="N1632" s="5" t="s">
        <v>83</v>
      </c>
      <c r="O1632" s="5" t="s">
        <v>83</v>
      </c>
      <c r="P1632" s="16">
        <v>1</v>
      </c>
      <c r="Q1632" s="16">
        <v>2</v>
      </c>
      <c r="R1632" s="5" t="str">
        <f t="shared" si="212"/>
        <v>427-2023-12-31</v>
      </c>
    </row>
    <row r="1633" spans="1:18" hidden="1" x14ac:dyDescent="0.3">
      <c r="A1633" s="37">
        <v>427</v>
      </c>
      <c r="B1633" s="5" t="s">
        <v>396</v>
      </c>
      <c r="C1633" s="5" t="s">
        <v>90</v>
      </c>
      <c r="D1633" s="5" t="s">
        <v>47</v>
      </c>
      <c r="E1633" s="5" t="s">
        <v>54</v>
      </c>
      <c r="F1633" s="6">
        <v>45291</v>
      </c>
      <c r="G1633" s="55">
        <f t="shared" si="209"/>
        <v>2023</v>
      </c>
      <c r="H1633" s="55" t="str">
        <f t="shared" si="210"/>
        <v>Diciembre</v>
      </c>
      <c r="I1633" s="90" t="str">
        <f t="shared" si="211"/>
        <v>2023-2</v>
      </c>
      <c r="J1633" s="5">
        <v>0.2</v>
      </c>
      <c r="K1633" s="9">
        <v>0.2</v>
      </c>
      <c r="L1633" s="8">
        <f t="shared" si="214"/>
        <v>1</v>
      </c>
      <c r="M1633" s="8">
        <f t="shared" si="215"/>
        <v>1</v>
      </c>
      <c r="N1633" s="5" t="s">
        <v>83</v>
      </c>
      <c r="O1633" s="5" t="s">
        <v>83</v>
      </c>
      <c r="P1633" s="16">
        <v>1</v>
      </c>
      <c r="Q1633" s="16">
        <v>2</v>
      </c>
      <c r="R1633" s="5" t="str">
        <f t="shared" si="212"/>
        <v>427-2024-06-30</v>
      </c>
    </row>
    <row r="1634" spans="1:18" hidden="1" x14ac:dyDescent="0.3">
      <c r="A1634" s="5">
        <v>427</v>
      </c>
      <c r="B1634" s="5" t="s">
        <v>396</v>
      </c>
      <c r="C1634" s="5" t="s">
        <v>90</v>
      </c>
      <c r="D1634" s="5" t="s">
        <v>47</v>
      </c>
      <c r="E1634" s="5" t="s">
        <v>54</v>
      </c>
      <c r="F1634" s="6">
        <v>45473</v>
      </c>
      <c r="G1634" s="55">
        <f t="shared" si="209"/>
        <v>2024</v>
      </c>
      <c r="H1634" s="55" t="str">
        <f t="shared" si="210"/>
        <v>Junio</v>
      </c>
      <c r="I1634" s="90" t="str">
        <f t="shared" si="211"/>
        <v>2024-1</v>
      </c>
      <c r="J1634" s="5">
        <v>0.2</v>
      </c>
      <c r="K1634" s="5">
        <v>0.17</v>
      </c>
      <c r="L1634" s="8">
        <f t="shared" si="214"/>
        <v>1</v>
      </c>
      <c r="M1634" s="8">
        <f t="shared" si="215"/>
        <v>1</v>
      </c>
      <c r="N1634" s="5" t="s">
        <v>83</v>
      </c>
      <c r="O1634" s="5" t="s">
        <v>83</v>
      </c>
      <c r="P1634" s="5">
        <v>1</v>
      </c>
      <c r="Q1634" s="5">
        <v>2</v>
      </c>
      <c r="R1634" s="5" t="str">
        <f t="shared" si="212"/>
        <v>427-2024-12-31</v>
      </c>
    </row>
    <row r="1635" spans="1:18" hidden="1" x14ac:dyDescent="0.3">
      <c r="A1635" s="25">
        <v>427</v>
      </c>
      <c r="B1635" s="5" t="s">
        <v>396</v>
      </c>
      <c r="C1635" s="5" t="s">
        <v>90</v>
      </c>
      <c r="D1635" s="5" t="s">
        <v>47</v>
      </c>
      <c r="E1635" s="5" t="s">
        <v>54</v>
      </c>
      <c r="F1635" s="6">
        <v>45657</v>
      </c>
      <c r="G1635" s="55">
        <f t="shared" si="209"/>
        <v>2024</v>
      </c>
      <c r="H1635" s="55" t="str">
        <f t="shared" si="210"/>
        <v>Diciembre</v>
      </c>
      <c r="I1635" s="90" t="str">
        <f t="shared" si="211"/>
        <v>2024-2</v>
      </c>
      <c r="J1635" s="5">
        <v>0.2</v>
      </c>
      <c r="K1635" s="10">
        <v>0.2</v>
      </c>
      <c r="L1635" s="8">
        <f t="shared" si="214"/>
        <v>1</v>
      </c>
      <c r="M1635" s="8">
        <f t="shared" si="215"/>
        <v>1</v>
      </c>
      <c r="N1635" s="5" t="s">
        <v>83</v>
      </c>
      <c r="O1635" s="5" t="s">
        <v>83</v>
      </c>
      <c r="P1635" s="16">
        <v>1</v>
      </c>
      <c r="Q1635" s="16">
        <v>2</v>
      </c>
      <c r="R1635" s="5" t="str">
        <f t="shared" si="212"/>
        <v>428-2023-06-30</v>
      </c>
    </row>
    <row r="1636" spans="1:18" hidden="1" x14ac:dyDescent="0.3">
      <c r="A1636" s="25">
        <v>428</v>
      </c>
      <c r="B1636" s="5" t="s">
        <v>397</v>
      </c>
      <c r="C1636" s="5" t="s">
        <v>90</v>
      </c>
      <c r="D1636" s="5" t="s">
        <v>47</v>
      </c>
      <c r="E1636" s="5" t="s">
        <v>54</v>
      </c>
      <c r="F1636" s="17">
        <v>45107</v>
      </c>
      <c r="G1636" s="55">
        <f t="shared" si="209"/>
        <v>2023</v>
      </c>
      <c r="H1636" s="55" t="str">
        <f t="shared" si="210"/>
        <v>Junio</v>
      </c>
      <c r="I1636" s="90" t="str">
        <f t="shared" si="211"/>
        <v>2023-1</v>
      </c>
      <c r="J1636" s="5">
        <v>20</v>
      </c>
      <c r="K1636" s="9">
        <v>17.59</v>
      </c>
      <c r="L1636" s="8">
        <f t="shared" si="214"/>
        <v>1</v>
      </c>
      <c r="M1636" s="8">
        <f t="shared" si="215"/>
        <v>1</v>
      </c>
      <c r="N1636" s="5" t="s">
        <v>149</v>
      </c>
      <c r="O1636" s="5" t="s">
        <v>149</v>
      </c>
      <c r="P1636" s="16">
        <v>0</v>
      </c>
      <c r="Q1636" s="16">
        <v>1</v>
      </c>
      <c r="R1636" s="5" t="str">
        <f t="shared" si="212"/>
        <v>428-2023-12-31</v>
      </c>
    </row>
    <row r="1637" spans="1:18" hidden="1" x14ac:dyDescent="0.3">
      <c r="A1637" s="37">
        <v>428</v>
      </c>
      <c r="B1637" s="5" t="s">
        <v>397</v>
      </c>
      <c r="C1637" s="5" t="s">
        <v>90</v>
      </c>
      <c r="D1637" s="5" t="s">
        <v>47</v>
      </c>
      <c r="E1637" s="5" t="s">
        <v>54</v>
      </c>
      <c r="F1637" s="6">
        <v>45291</v>
      </c>
      <c r="G1637" s="55">
        <f t="shared" si="209"/>
        <v>2023</v>
      </c>
      <c r="H1637" s="55" t="str">
        <f t="shared" si="210"/>
        <v>Diciembre</v>
      </c>
      <c r="I1637" s="90" t="str">
        <f t="shared" si="211"/>
        <v>2023-2</v>
      </c>
      <c r="J1637" s="5">
        <v>20</v>
      </c>
      <c r="K1637" s="9">
        <v>18.63</v>
      </c>
      <c r="L1637" s="8">
        <f t="shared" si="214"/>
        <v>1</v>
      </c>
      <c r="M1637" s="8">
        <f t="shared" si="215"/>
        <v>1</v>
      </c>
      <c r="N1637" s="5" t="s">
        <v>149</v>
      </c>
      <c r="O1637" s="5" t="s">
        <v>149</v>
      </c>
      <c r="P1637" s="16">
        <v>0</v>
      </c>
      <c r="Q1637" s="16">
        <v>1</v>
      </c>
      <c r="R1637" s="5" t="str">
        <f t="shared" si="212"/>
        <v>428-2024-06-30</v>
      </c>
    </row>
    <row r="1638" spans="1:18" hidden="1" x14ac:dyDescent="0.3">
      <c r="A1638" s="5">
        <v>428</v>
      </c>
      <c r="B1638" s="5" t="s">
        <v>397</v>
      </c>
      <c r="C1638" s="5" t="s">
        <v>90</v>
      </c>
      <c r="D1638" s="5" t="s">
        <v>47</v>
      </c>
      <c r="E1638" s="5" t="s">
        <v>54</v>
      </c>
      <c r="F1638" s="6">
        <v>45473</v>
      </c>
      <c r="G1638" s="55">
        <f t="shared" si="209"/>
        <v>2024</v>
      </c>
      <c r="H1638" s="55" t="str">
        <f t="shared" si="210"/>
        <v>Junio</v>
      </c>
      <c r="I1638" s="90" t="str">
        <f t="shared" si="211"/>
        <v>2024-1</v>
      </c>
      <c r="J1638" s="5">
        <v>20</v>
      </c>
      <c r="K1638" s="5">
        <v>16.579999999999998</v>
      </c>
      <c r="L1638" s="8">
        <f t="shared" si="214"/>
        <v>1</v>
      </c>
      <c r="M1638" s="8">
        <f t="shared" si="215"/>
        <v>1</v>
      </c>
      <c r="N1638" s="5" t="s">
        <v>149</v>
      </c>
      <c r="O1638" s="5" t="s">
        <v>149</v>
      </c>
      <c r="P1638" s="5">
        <v>0</v>
      </c>
      <c r="Q1638" s="5">
        <v>1</v>
      </c>
      <c r="R1638" s="5" t="str">
        <f t="shared" si="212"/>
        <v>428-2024-12-31</v>
      </c>
    </row>
    <row r="1639" spans="1:18" hidden="1" x14ac:dyDescent="0.3">
      <c r="A1639" s="25">
        <v>428</v>
      </c>
      <c r="B1639" s="5" t="s">
        <v>397</v>
      </c>
      <c r="C1639" s="5" t="s">
        <v>90</v>
      </c>
      <c r="D1639" s="5" t="s">
        <v>47</v>
      </c>
      <c r="E1639" s="5" t="s">
        <v>54</v>
      </c>
      <c r="F1639" s="6">
        <v>45657</v>
      </c>
      <c r="G1639" s="55">
        <f t="shared" si="209"/>
        <v>2024</v>
      </c>
      <c r="H1639" s="55" t="str">
        <f t="shared" si="210"/>
        <v>Diciembre</v>
      </c>
      <c r="I1639" s="90" t="str">
        <f t="shared" si="211"/>
        <v>2024-2</v>
      </c>
      <c r="J1639" s="5">
        <v>20</v>
      </c>
      <c r="K1639" s="10">
        <v>18.53</v>
      </c>
      <c r="L1639" s="8">
        <f t="shared" si="214"/>
        <v>1</v>
      </c>
      <c r="M1639" s="8">
        <f t="shared" si="215"/>
        <v>1</v>
      </c>
      <c r="N1639" s="5" t="s">
        <v>149</v>
      </c>
      <c r="O1639" s="5" t="s">
        <v>149</v>
      </c>
      <c r="P1639" s="16">
        <v>0</v>
      </c>
      <c r="Q1639" s="16">
        <v>1</v>
      </c>
      <c r="R1639" s="5" t="str">
        <f t="shared" si="212"/>
        <v>429-2023-06-30</v>
      </c>
    </row>
    <row r="1640" spans="1:18" hidden="1" x14ac:dyDescent="0.3">
      <c r="A1640" s="25">
        <v>429</v>
      </c>
      <c r="B1640" s="5" t="s">
        <v>398</v>
      </c>
      <c r="C1640" s="5" t="s">
        <v>90</v>
      </c>
      <c r="D1640" s="5" t="s">
        <v>47</v>
      </c>
      <c r="E1640" s="5" t="s">
        <v>54</v>
      </c>
      <c r="F1640" s="17">
        <v>45107</v>
      </c>
      <c r="G1640" s="55">
        <f t="shared" si="209"/>
        <v>2023</v>
      </c>
      <c r="H1640" s="55" t="str">
        <f t="shared" si="210"/>
        <v>Junio</v>
      </c>
      <c r="I1640" s="90" t="str">
        <f t="shared" si="211"/>
        <v>2023-1</v>
      </c>
      <c r="J1640" s="5">
        <v>0.76</v>
      </c>
      <c r="K1640" s="12">
        <v>0.3</v>
      </c>
      <c r="L1640" s="8">
        <f>IF(K1641&lt;J1641,1,IF(K1641&gt;J1641,0,J1641/K1641))</f>
        <v>1</v>
      </c>
      <c r="M1640" s="8">
        <f>IF(K1641&lt;J1641,1,IF(K1641&gt;J1641,0,J1641/K1641))</f>
        <v>1</v>
      </c>
      <c r="N1640" s="5" t="s">
        <v>83</v>
      </c>
      <c r="O1640" s="5" t="s">
        <v>83</v>
      </c>
      <c r="P1640" s="16">
        <v>1</v>
      </c>
      <c r="Q1640" s="16">
        <v>1</v>
      </c>
      <c r="R1640" s="5" t="str">
        <f t="shared" si="212"/>
        <v>429-2023-12-31</v>
      </c>
    </row>
    <row r="1641" spans="1:18" hidden="1" x14ac:dyDescent="0.3">
      <c r="A1641" s="37">
        <v>429</v>
      </c>
      <c r="B1641" s="5" t="s">
        <v>398</v>
      </c>
      <c r="C1641" s="5" t="s">
        <v>90</v>
      </c>
      <c r="D1641" s="5" t="s">
        <v>47</v>
      </c>
      <c r="E1641" s="5" t="s">
        <v>54</v>
      </c>
      <c r="F1641" s="6">
        <v>45291</v>
      </c>
      <c r="G1641" s="55">
        <f t="shared" si="209"/>
        <v>2023</v>
      </c>
      <c r="H1641" s="55" t="str">
        <f t="shared" si="210"/>
        <v>Diciembre</v>
      </c>
      <c r="I1641" s="90" t="str">
        <f t="shared" si="211"/>
        <v>2023-2</v>
      </c>
      <c r="J1641" s="5">
        <v>0.76</v>
      </c>
      <c r="K1641" s="12">
        <v>0.76</v>
      </c>
      <c r="L1641" s="8">
        <f>IF(K1642&lt;J1642,1,IF(K1642&gt;J1642,0,J1642/K1642))</f>
        <v>1</v>
      </c>
      <c r="M1641" s="8">
        <f>IF(K1642&lt;J1642,1,IF(K1642&gt;J1642,0,J1642/K1642))</f>
        <v>1</v>
      </c>
      <c r="N1641" s="5" t="s">
        <v>83</v>
      </c>
      <c r="O1641" s="5" t="s">
        <v>83</v>
      </c>
      <c r="P1641" s="16">
        <v>0</v>
      </c>
      <c r="Q1641" s="16">
        <v>0</v>
      </c>
      <c r="R1641" s="5" t="str">
        <f t="shared" si="212"/>
        <v>429-2024-06-30</v>
      </c>
    </row>
    <row r="1642" spans="1:18" hidden="1" x14ac:dyDescent="0.3">
      <c r="A1642" s="5">
        <v>429</v>
      </c>
      <c r="B1642" s="5" t="s">
        <v>398</v>
      </c>
      <c r="C1642" s="5" t="s">
        <v>90</v>
      </c>
      <c r="D1642" s="5" t="s">
        <v>47</v>
      </c>
      <c r="E1642" s="5" t="s">
        <v>54</v>
      </c>
      <c r="F1642" s="6">
        <v>45473</v>
      </c>
      <c r="G1642" s="55">
        <f t="shared" si="209"/>
        <v>2024</v>
      </c>
      <c r="H1642" s="55" t="str">
        <f t="shared" si="210"/>
        <v>Junio</v>
      </c>
      <c r="I1642" s="90" t="str">
        <f t="shared" si="211"/>
        <v>2024-1</v>
      </c>
      <c r="J1642" s="5">
        <v>0.76</v>
      </c>
      <c r="K1642" s="5">
        <v>0.66</v>
      </c>
      <c r="L1642" s="8">
        <f>IF(K1643&lt;J1643,1,IF(K1643&gt;J1643,0,J1643/K1643))</f>
        <v>1</v>
      </c>
      <c r="M1642" s="8">
        <f>IF(K1643&lt;J1643,1,IF(K1643&gt;J1643,0,J1643/K1643))</f>
        <v>1</v>
      </c>
      <c r="N1642" s="5" t="s">
        <v>83</v>
      </c>
      <c r="O1642" s="5" t="s">
        <v>83</v>
      </c>
      <c r="P1642" s="5">
        <v>1</v>
      </c>
      <c r="Q1642" s="5">
        <v>1</v>
      </c>
      <c r="R1642" s="5" t="str">
        <f t="shared" si="212"/>
        <v>429-2024-12-31</v>
      </c>
    </row>
    <row r="1643" spans="1:18" hidden="1" x14ac:dyDescent="0.3">
      <c r="A1643" s="25">
        <v>429</v>
      </c>
      <c r="B1643" s="5" t="s">
        <v>398</v>
      </c>
      <c r="C1643" s="5" t="s">
        <v>90</v>
      </c>
      <c r="D1643" s="5" t="s">
        <v>47</v>
      </c>
      <c r="E1643" s="5" t="s">
        <v>54</v>
      </c>
      <c r="F1643" s="6">
        <v>45657</v>
      </c>
      <c r="G1643" s="55">
        <f t="shared" si="209"/>
        <v>2024</v>
      </c>
      <c r="H1643" s="55" t="str">
        <f t="shared" si="210"/>
        <v>Diciembre</v>
      </c>
      <c r="I1643" s="90" t="str">
        <f t="shared" si="211"/>
        <v>2024-2</v>
      </c>
      <c r="J1643" s="5">
        <v>0.76</v>
      </c>
      <c r="K1643" s="10">
        <v>0.67</v>
      </c>
      <c r="L1643" s="8">
        <f>IF(K1644&lt;J1644,1,IF(K1644&gt;J1644,0,J1644/K1644))</f>
        <v>0</v>
      </c>
      <c r="M1643" s="8">
        <f>IF(K1644&lt;J1644,1,IF(K1644&gt;J1644,0,J1644/K1644))</f>
        <v>0</v>
      </c>
      <c r="N1643" s="5" t="s">
        <v>83</v>
      </c>
      <c r="O1643" s="5" t="s">
        <v>83</v>
      </c>
      <c r="P1643" s="16">
        <v>1</v>
      </c>
      <c r="Q1643" s="16">
        <v>1</v>
      </c>
      <c r="R1643" s="5" t="str">
        <f t="shared" si="212"/>
        <v>430-2023-06-30</v>
      </c>
    </row>
    <row r="1644" spans="1:18" hidden="1" x14ac:dyDescent="0.3">
      <c r="A1644" s="25">
        <v>430</v>
      </c>
      <c r="B1644" s="5" t="s">
        <v>399</v>
      </c>
      <c r="C1644" s="5" t="s">
        <v>86</v>
      </c>
      <c r="D1644" s="5" t="s">
        <v>47</v>
      </c>
      <c r="E1644" s="5" t="s">
        <v>22</v>
      </c>
      <c r="F1644" s="17">
        <v>45107</v>
      </c>
      <c r="G1644" s="55">
        <f t="shared" si="209"/>
        <v>2023</v>
      </c>
      <c r="H1644" s="55" t="str">
        <f t="shared" si="210"/>
        <v>Junio</v>
      </c>
      <c r="I1644" s="90" t="str">
        <f t="shared" si="211"/>
        <v>2023-1</v>
      </c>
      <c r="J1644" s="9">
        <v>95</v>
      </c>
      <c r="K1644" s="9">
        <v>104.6</v>
      </c>
      <c r="L1644" s="15">
        <f t="shared" ref="L1644:L1650" si="216">IFERROR(IF((K1645/J1645)&gt;1.3,1.3,K1645/J1645),"")</f>
        <v>1.0673684210526317</v>
      </c>
      <c r="M1644" s="15">
        <f t="shared" ref="M1644:M1650" si="217">IFERROR(IF((K1645/J1645)&gt;K1645/J1645,1.3,K1645/J1645),"")</f>
        <v>1.0673684210526317</v>
      </c>
      <c r="N1644" s="5" t="s">
        <v>23</v>
      </c>
      <c r="O1644" s="5" t="s">
        <v>23</v>
      </c>
      <c r="P1644" s="16">
        <v>0</v>
      </c>
      <c r="Q1644" s="16">
        <v>0</v>
      </c>
      <c r="R1644" s="5" t="str">
        <f t="shared" si="212"/>
        <v>430-2023-12-31</v>
      </c>
    </row>
    <row r="1645" spans="1:18" hidden="1" x14ac:dyDescent="0.3">
      <c r="A1645" s="37">
        <v>430</v>
      </c>
      <c r="B1645" s="5" t="s">
        <v>399</v>
      </c>
      <c r="C1645" s="5" t="s">
        <v>86</v>
      </c>
      <c r="D1645" s="5" t="s">
        <v>47</v>
      </c>
      <c r="E1645" s="5" t="s">
        <v>22</v>
      </c>
      <c r="F1645" s="6">
        <v>45291</v>
      </c>
      <c r="G1645" s="55">
        <f t="shared" si="209"/>
        <v>2023</v>
      </c>
      <c r="H1645" s="55" t="str">
        <f t="shared" si="210"/>
        <v>Diciembre</v>
      </c>
      <c r="I1645" s="90" t="str">
        <f t="shared" si="211"/>
        <v>2023-2</v>
      </c>
      <c r="J1645" s="9">
        <v>95</v>
      </c>
      <c r="K1645" s="9">
        <v>101.4</v>
      </c>
      <c r="L1645" s="15">
        <f t="shared" si="216"/>
        <v>1.0724210526315789</v>
      </c>
      <c r="M1645" s="15">
        <f t="shared" si="217"/>
        <v>1.0724210526315789</v>
      </c>
      <c r="N1645" s="5" t="s">
        <v>23</v>
      </c>
      <c r="O1645" s="5" t="s">
        <v>23</v>
      </c>
      <c r="P1645" s="16">
        <v>0</v>
      </c>
      <c r="Q1645" s="16">
        <v>0</v>
      </c>
      <c r="R1645" s="5" t="str">
        <f t="shared" si="212"/>
        <v>430-2024-06-30</v>
      </c>
    </row>
    <row r="1646" spans="1:18" hidden="1" x14ac:dyDescent="0.3">
      <c r="A1646" s="37">
        <v>430</v>
      </c>
      <c r="B1646" s="5" t="s">
        <v>399</v>
      </c>
      <c r="C1646" s="5" t="s">
        <v>86</v>
      </c>
      <c r="D1646" s="5" t="s">
        <v>47</v>
      </c>
      <c r="E1646" s="5" t="s">
        <v>22</v>
      </c>
      <c r="F1646" s="6">
        <v>45473</v>
      </c>
      <c r="G1646" s="55">
        <f t="shared" si="209"/>
        <v>2024</v>
      </c>
      <c r="H1646" s="55" t="str">
        <f t="shared" si="210"/>
        <v>Junio</v>
      </c>
      <c r="I1646" s="90" t="str">
        <f t="shared" si="211"/>
        <v>2024-1</v>
      </c>
      <c r="J1646" s="9">
        <v>95</v>
      </c>
      <c r="K1646" s="12">
        <v>101.88</v>
      </c>
      <c r="L1646" s="15">
        <f t="shared" si="216"/>
        <v>1.0835525470635474</v>
      </c>
      <c r="M1646" s="15">
        <f t="shared" si="217"/>
        <v>1.0835525470635474</v>
      </c>
      <c r="N1646" s="5" t="s">
        <v>23</v>
      </c>
      <c r="O1646" s="5" t="s">
        <v>23</v>
      </c>
      <c r="P1646" s="16">
        <v>0</v>
      </c>
      <c r="Q1646" s="16">
        <v>0</v>
      </c>
      <c r="R1646" s="5" t="str">
        <f t="shared" si="212"/>
        <v>430-2024-12-31</v>
      </c>
    </row>
    <row r="1647" spans="1:18" hidden="1" x14ac:dyDescent="0.3">
      <c r="A1647" s="25">
        <v>430</v>
      </c>
      <c r="B1647" s="5" t="s">
        <v>399</v>
      </c>
      <c r="C1647" s="5" t="s">
        <v>86</v>
      </c>
      <c r="D1647" s="5" t="s">
        <v>47</v>
      </c>
      <c r="E1647" s="5" t="s">
        <v>22</v>
      </c>
      <c r="F1647" s="6">
        <v>45657</v>
      </c>
      <c r="G1647" s="55">
        <f t="shared" si="209"/>
        <v>2024</v>
      </c>
      <c r="H1647" s="55" t="str">
        <f t="shared" si="210"/>
        <v>Diciembre</v>
      </c>
      <c r="I1647" s="90" t="str">
        <f t="shared" si="211"/>
        <v>2024-2</v>
      </c>
      <c r="J1647" s="5">
        <v>95</v>
      </c>
      <c r="K1647" s="10">
        <v>102.93749197103701</v>
      </c>
      <c r="L1647" s="15">
        <f t="shared" si="216"/>
        <v>1</v>
      </c>
      <c r="M1647" s="15">
        <f t="shared" si="217"/>
        <v>1</v>
      </c>
      <c r="N1647" s="5" t="s">
        <v>23</v>
      </c>
      <c r="O1647" s="5" t="s">
        <v>23</v>
      </c>
      <c r="P1647" s="16">
        <v>0</v>
      </c>
      <c r="Q1647" s="16">
        <v>0</v>
      </c>
      <c r="R1647" s="5" t="str">
        <f t="shared" si="212"/>
        <v>431-2023-09-30</v>
      </c>
    </row>
    <row r="1648" spans="1:18" hidden="1" x14ac:dyDescent="0.3">
      <c r="A1648" s="25">
        <v>431</v>
      </c>
      <c r="B1648" s="5" t="s">
        <v>400</v>
      </c>
      <c r="C1648" s="5" t="s">
        <v>64</v>
      </c>
      <c r="D1648" s="5" t="s">
        <v>52</v>
      </c>
      <c r="E1648" s="5" t="s">
        <v>22</v>
      </c>
      <c r="F1648" s="6">
        <v>45199</v>
      </c>
      <c r="G1648" s="55">
        <f t="shared" si="209"/>
        <v>2023</v>
      </c>
      <c r="H1648" s="55" t="str">
        <f t="shared" si="210"/>
        <v>Septiembre</v>
      </c>
      <c r="I1648" s="90" t="str">
        <f t="shared" si="211"/>
        <v>2023-2</v>
      </c>
      <c r="J1648" s="5">
        <v>100</v>
      </c>
      <c r="K1648" s="9">
        <v>100</v>
      </c>
      <c r="L1648" s="15">
        <f t="shared" si="216"/>
        <v>1</v>
      </c>
      <c r="M1648" s="15">
        <f t="shared" si="217"/>
        <v>1</v>
      </c>
      <c r="N1648" s="5" t="s">
        <v>23</v>
      </c>
      <c r="O1648" s="5" t="s">
        <v>23</v>
      </c>
      <c r="P1648" s="16">
        <v>0</v>
      </c>
      <c r="Q1648" s="16">
        <v>0</v>
      </c>
      <c r="R1648" s="5" t="str">
        <f t="shared" si="212"/>
        <v>431-2023-12-31</v>
      </c>
    </row>
    <row r="1649" spans="1:18" hidden="1" x14ac:dyDescent="0.3">
      <c r="A1649" s="37">
        <v>431</v>
      </c>
      <c r="B1649" s="5" t="s">
        <v>400</v>
      </c>
      <c r="C1649" s="5" t="s">
        <v>64</v>
      </c>
      <c r="D1649" s="5" t="s">
        <v>52</v>
      </c>
      <c r="E1649" s="5" t="s">
        <v>22</v>
      </c>
      <c r="F1649" s="6">
        <v>45291</v>
      </c>
      <c r="G1649" s="55">
        <f t="shared" si="209"/>
        <v>2023</v>
      </c>
      <c r="H1649" s="55" t="str">
        <f t="shared" si="210"/>
        <v>Diciembre</v>
      </c>
      <c r="I1649" s="90" t="str">
        <f t="shared" si="211"/>
        <v>2023-2</v>
      </c>
      <c r="J1649" s="5">
        <v>100</v>
      </c>
      <c r="K1649" s="9">
        <v>100</v>
      </c>
      <c r="L1649" s="15">
        <f t="shared" si="216"/>
        <v>1</v>
      </c>
      <c r="M1649" s="15">
        <f t="shared" si="217"/>
        <v>1</v>
      </c>
      <c r="N1649" s="5" t="s">
        <v>23</v>
      </c>
      <c r="O1649" s="5" t="s">
        <v>23</v>
      </c>
      <c r="P1649" s="16">
        <v>0</v>
      </c>
      <c r="Q1649" s="16">
        <v>0</v>
      </c>
      <c r="R1649" s="5" t="str">
        <f t="shared" si="212"/>
        <v>431-2024-03-31</v>
      </c>
    </row>
    <row r="1650" spans="1:18" hidden="1" x14ac:dyDescent="0.3">
      <c r="A1650" s="25">
        <v>431</v>
      </c>
      <c r="B1650" s="5" t="s">
        <v>400</v>
      </c>
      <c r="C1650" s="5" t="s">
        <v>64</v>
      </c>
      <c r="D1650" s="5" t="s">
        <v>52</v>
      </c>
      <c r="E1650" s="5" t="s">
        <v>22</v>
      </c>
      <c r="F1650" s="6">
        <v>45382</v>
      </c>
      <c r="G1650" s="55">
        <f t="shared" si="209"/>
        <v>2024</v>
      </c>
      <c r="H1650" s="55" t="str">
        <f t="shared" si="210"/>
        <v>Marzo</v>
      </c>
      <c r="I1650" s="90" t="str">
        <f t="shared" si="211"/>
        <v>2024-1</v>
      </c>
      <c r="J1650" s="5">
        <v>100</v>
      </c>
      <c r="K1650" s="10">
        <v>100</v>
      </c>
      <c r="L1650" s="15">
        <f t="shared" si="216"/>
        <v>1</v>
      </c>
      <c r="M1650" s="15">
        <f t="shared" si="217"/>
        <v>1</v>
      </c>
      <c r="N1650" s="5" t="s">
        <v>23</v>
      </c>
      <c r="O1650" s="5" t="s">
        <v>23</v>
      </c>
      <c r="P1650" s="16">
        <v>0</v>
      </c>
      <c r="Q1650" s="16">
        <v>0</v>
      </c>
      <c r="R1650" s="5" t="str">
        <f t="shared" si="212"/>
        <v>431-2024-06-30</v>
      </c>
    </row>
    <row r="1651" spans="1:18" hidden="1" x14ac:dyDescent="0.3">
      <c r="A1651" s="5">
        <v>431</v>
      </c>
      <c r="B1651" s="5" t="s">
        <v>400</v>
      </c>
      <c r="C1651" s="5" t="s">
        <v>64</v>
      </c>
      <c r="D1651" s="5" t="s">
        <v>52</v>
      </c>
      <c r="E1651" s="5" t="s">
        <v>22</v>
      </c>
      <c r="F1651" s="6">
        <v>45473</v>
      </c>
      <c r="G1651" s="55">
        <f t="shared" si="209"/>
        <v>2024</v>
      </c>
      <c r="H1651" s="55" t="str">
        <f t="shared" si="210"/>
        <v>Junio</v>
      </c>
      <c r="I1651" s="90" t="str">
        <f t="shared" si="211"/>
        <v>2024-1</v>
      </c>
      <c r="J1651" s="5">
        <v>100</v>
      </c>
      <c r="K1651" s="5">
        <v>100</v>
      </c>
      <c r="L1651" s="15">
        <v>1</v>
      </c>
      <c r="M1651" s="15">
        <v>1</v>
      </c>
      <c r="N1651" s="5" t="s">
        <v>23</v>
      </c>
      <c r="O1651" s="5" t="s">
        <v>23</v>
      </c>
      <c r="P1651" s="5">
        <v>0</v>
      </c>
      <c r="Q1651" s="5">
        <v>0</v>
      </c>
      <c r="R1651" s="5" t="str">
        <f t="shared" si="212"/>
        <v>431-2024-09-30</v>
      </c>
    </row>
    <row r="1652" spans="1:18" hidden="1" x14ac:dyDescent="0.3">
      <c r="A1652" s="25">
        <v>431</v>
      </c>
      <c r="B1652" s="5" t="s">
        <v>400</v>
      </c>
      <c r="C1652" s="5" t="s">
        <v>64</v>
      </c>
      <c r="D1652" s="5" t="s">
        <v>52</v>
      </c>
      <c r="E1652" s="5" t="s">
        <v>22</v>
      </c>
      <c r="F1652" s="6">
        <v>45565</v>
      </c>
      <c r="G1652" s="55">
        <f t="shared" si="209"/>
        <v>2024</v>
      </c>
      <c r="H1652" s="55" t="str">
        <f t="shared" si="210"/>
        <v>Septiembre</v>
      </c>
      <c r="I1652" s="90" t="str">
        <f t="shared" si="211"/>
        <v>2024-2</v>
      </c>
      <c r="J1652" s="5">
        <v>100</v>
      </c>
      <c r="K1652" s="10">
        <v>100</v>
      </c>
      <c r="L1652" s="15">
        <f>IFERROR(IF((K1653/J1653)&gt;1.3,1.3,K1653/J1653),"")</f>
        <v>1</v>
      </c>
      <c r="M1652" s="15">
        <f>IFERROR(IF((K1653/J1653)&gt;K1653/J1653,1.3,K1653/J1653),"")</f>
        <v>1</v>
      </c>
      <c r="N1652" s="5" t="s">
        <v>23</v>
      </c>
      <c r="O1652" s="5" t="s">
        <v>23</v>
      </c>
      <c r="P1652" s="16">
        <v>0</v>
      </c>
      <c r="Q1652" s="16">
        <v>0</v>
      </c>
      <c r="R1652" s="5" t="str">
        <f t="shared" si="212"/>
        <v>431-2024-12-31</v>
      </c>
    </row>
    <row r="1653" spans="1:18" hidden="1" x14ac:dyDescent="0.3">
      <c r="A1653" s="25">
        <v>431</v>
      </c>
      <c r="B1653" s="5" t="s">
        <v>400</v>
      </c>
      <c r="C1653" s="5" t="s">
        <v>64</v>
      </c>
      <c r="D1653" s="5" t="s">
        <v>52</v>
      </c>
      <c r="E1653" s="5" t="s">
        <v>22</v>
      </c>
      <c r="F1653" s="6">
        <v>45657</v>
      </c>
      <c r="G1653" s="55">
        <f t="shared" si="209"/>
        <v>2024</v>
      </c>
      <c r="H1653" s="55" t="str">
        <f t="shared" si="210"/>
        <v>Diciembre</v>
      </c>
      <c r="I1653" s="90" t="str">
        <f t="shared" si="211"/>
        <v>2024-2</v>
      </c>
      <c r="J1653" s="5">
        <v>100</v>
      </c>
      <c r="K1653" s="10">
        <v>100</v>
      </c>
      <c r="L1653" s="15">
        <f>IFERROR(IF((K1654/J1654)&gt;1.3,1.3,K1654/J1654),"")</f>
        <v>1.1111111111111112</v>
      </c>
      <c r="M1653" s="15">
        <f>IFERROR(IF((K1654/J1654)&gt;K1654/J1654,1.3,K1654/J1654),"")</f>
        <v>1.1111111111111112</v>
      </c>
      <c r="N1653" s="5" t="s">
        <v>23</v>
      </c>
      <c r="O1653" s="5" t="s">
        <v>23</v>
      </c>
      <c r="P1653" s="16">
        <v>0</v>
      </c>
      <c r="Q1653" s="16">
        <v>0</v>
      </c>
      <c r="R1653" s="5" t="str">
        <f t="shared" si="212"/>
        <v>432-2023-09-30</v>
      </c>
    </row>
    <row r="1654" spans="1:18" hidden="1" x14ac:dyDescent="0.3">
      <c r="A1654" s="41">
        <v>432</v>
      </c>
      <c r="B1654" s="5" t="s">
        <v>401</v>
      </c>
      <c r="C1654" s="5" t="s">
        <v>64</v>
      </c>
      <c r="D1654" s="5" t="s">
        <v>52</v>
      </c>
      <c r="E1654" s="5" t="s">
        <v>22</v>
      </c>
      <c r="F1654" s="6">
        <v>45199</v>
      </c>
      <c r="G1654" s="55">
        <f t="shared" si="209"/>
        <v>2023</v>
      </c>
      <c r="H1654" s="55" t="str">
        <f t="shared" si="210"/>
        <v>Septiembre</v>
      </c>
      <c r="I1654" s="90" t="str">
        <f t="shared" si="211"/>
        <v>2023-2</v>
      </c>
      <c r="J1654" s="5">
        <v>90</v>
      </c>
      <c r="K1654" s="9">
        <v>100</v>
      </c>
      <c r="L1654" s="15">
        <f>IFERROR(IF((K1655/J1655)&gt;1.3,1.3,K1655/J1655),"")</f>
        <v>1.0974444444444444</v>
      </c>
      <c r="M1654" s="15">
        <f>IFERROR(IF((K1655/J1655)&gt;K1655/J1655,1.3,K1655/J1655),"")</f>
        <v>1.0974444444444444</v>
      </c>
      <c r="N1654" s="5" t="s">
        <v>23</v>
      </c>
      <c r="O1654" s="5" t="s">
        <v>23</v>
      </c>
      <c r="P1654" s="16">
        <v>0</v>
      </c>
      <c r="Q1654" s="16">
        <v>0</v>
      </c>
      <c r="R1654" s="5" t="str">
        <f t="shared" si="212"/>
        <v>432-2023-12-31</v>
      </c>
    </row>
    <row r="1655" spans="1:18" hidden="1" x14ac:dyDescent="0.3">
      <c r="A1655" s="37">
        <v>432</v>
      </c>
      <c r="B1655" s="5" t="s">
        <v>401</v>
      </c>
      <c r="C1655" s="5" t="s">
        <v>64</v>
      </c>
      <c r="D1655" s="5" t="s">
        <v>52</v>
      </c>
      <c r="E1655" s="5" t="s">
        <v>22</v>
      </c>
      <c r="F1655" s="6">
        <v>45291</v>
      </c>
      <c r="G1655" s="55">
        <f t="shared" si="209"/>
        <v>2023</v>
      </c>
      <c r="H1655" s="55" t="str">
        <f t="shared" si="210"/>
        <v>Diciembre</v>
      </c>
      <c r="I1655" s="90" t="str">
        <f t="shared" si="211"/>
        <v>2023-2</v>
      </c>
      <c r="J1655" s="5">
        <v>90</v>
      </c>
      <c r="K1655" s="9">
        <v>98.77</v>
      </c>
      <c r="L1655" s="15">
        <f>IFERROR(IF((K1656/J1656)&gt;1.3,1.3,K1656/J1656),"")</f>
        <v>1.1111111111111112</v>
      </c>
      <c r="M1655" s="15">
        <f>IFERROR(IF((K1656/J1656)&gt;K1656/J1656,1.3,K1656/J1656),"")</f>
        <v>1.1111111111111112</v>
      </c>
      <c r="N1655" s="5" t="s">
        <v>23</v>
      </c>
      <c r="O1655" s="5" t="s">
        <v>23</v>
      </c>
      <c r="P1655" s="16">
        <v>0</v>
      </c>
      <c r="Q1655" s="16">
        <v>0</v>
      </c>
      <c r="R1655" s="5" t="str">
        <f t="shared" si="212"/>
        <v>432-2024-03-31</v>
      </c>
    </row>
    <row r="1656" spans="1:18" hidden="1" x14ac:dyDescent="0.3">
      <c r="A1656" s="25">
        <v>432</v>
      </c>
      <c r="B1656" s="5" t="s">
        <v>401</v>
      </c>
      <c r="C1656" s="5" t="s">
        <v>64</v>
      </c>
      <c r="D1656" s="5" t="s">
        <v>52</v>
      </c>
      <c r="E1656" s="5" t="s">
        <v>22</v>
      </c>
      <c r="F1656" s="6">
        <v>45382</v>
      </c>
      <c r="G1656" s="55">
        <f t="shared" si="209"/>
        <v>2024</v>
      </c>
      <c r="H1656" s="55" t="str">
        <f t="shared" si="210"/>
        <v>Marzo</v>
      </c>
      <c r="I1656" s="90" t="str">
        <f t="shared" si="211"/>
        <v>2024-1</v>
      </c>
      <c r="J1656" s="5">
        <v>90</v>
      </c>
      <c r="K1656" s="10">
        <v>100</v>
      </c>
      <c r="L1656" s="15">
        <f>IFERROR(IF((K1657/J1657)&gt;1.3,1.3,K1657/J1657),"")</f>
        <v>1.1111111111111112</v>
      </c>
      <c r="M1656" s="15">
        <f>IFERROR(IF((K1657/J1657)&gt;K1657/J1657,1.3,K1657/J1657),"")</f>
        <v>1.1111111111111112</v>
      </c>
      <c r="N1656" s="5" t="s">
        <v>23</v>
      </c>
      <c r="O1656" s="5" t="s">
        <v>23</v>
      </c>
      <c r="P1656" s="16">
        <v>0</v>
      </c>
      <c r="Q1656" s="16">
        <v>0</v>
      </c>
      <c r="R1656" s="5" t="str">
        <f t="shared" si="212"/>
        <v>432-2024-06-30</v>
      </c>
    </row>
    <row r="1657" spans="1:18" hidden="1" x14ac:dyDescent="0.3">
      <c r="A1657" s="5">
        <v>432</v>
      </c>
      <c r="B1657" s="5" t="s">
        <v>401</v>
      </c>
      <c r="C1657" s="5" t="s">
        <v>64</v>
      </c>
      <c r="D1657" s="5" t="s">
        <v>52</v>
      </c>
      <c r="E1657" s="5" t="s">
        <v>22</v>
      </c>
      <c r="F1657" s="6">
        <v>45473</v>
      </c>
      <c r="G1657" s="55">
        <f t="shared" si="209"/>
        <v>2024</v>
      </c>
      <c r="H1657" s="55" t="str">
        <f t="shared" si="210"/>
        <v>Junio</v>
      </c>
      <c r="I1657" s="90" t="str">
        <f t="shared" si="211"/>
        <v>2024-1</v>
      </c>
      <c r="J1657" s="5">
        <v>90</v>
      </c>
      <c r="K1657" s="5">
        <v>100</v>
      </c>
      <c r="L1657" s="15">
        <v>1</v>
      </c>
      <c r="M1657" s="15">
        <v>1.1111111111111109</v>
      </c>
      <c r="N1657" s="5" t="s">
        <v>23</v>
      </c>
      <c r="O1657" s="5" t="s">
        <v>23</v>
      </c>
      <c r="P1657" s="5">
        <v>0</v>
      </c>
      <c r="Q1657" s="5">
        <v>0</v>
      </c>
      <c r="R1657" s="5" t="str">
        <f t="shared" si="212"/>
        <v>432-2024-09-30</v>
      </c>
    </row>
    <row r="1658" spans="1:18" hidden="1" x14ac:dyDescent="0.3">
      <c r="A1658" s="25">
        <v>432</v>
      </c>
      <c r="B1658" s="5" t="s">
        <v>401</v>
      </c>
      <c r="C1658" s="5" t="s">
        <v>64</v>
      </c>
      <c r="D1658" s="5" t="s">
        <v>52</v>
      </c>
      <c r="E1658" s="5" t="s">
        <v>22</v>
      </c>
      <c r="F1658" s="6">
        <v>45565</v>
      </c>
      <c r="G1658" s="55">
        <f t="shared" si="209"/>
        <v>2024</v>
      </c>
      <c r="H1658" s="55" t="str">
        <f t="shared" si="210"/>
        <v>Septiembre</v>
      </c>
      <c r="I1658" s="90" t="str">
        <f t="shared" si="211"/>
        <v>2024-2</v>
      </c>
      <c r="J1658" s="5">
        <v>90</v>
      </c>
      <c r="K1658" s="10">
        <v>100</v>
      </c>
      <c r="L1658" s="15">
        <f>IFERROR(IF((K1659/J1659)&gt;1.3,1.3,K1659/J1659),"")</f>
        <v>1.1111111111111112</v>
      </c>
      <c r="M1658" s="15">
        <f>IFERROR(IF((K1659/J1659)&gt;K1659/J1659,1.3,K1659/J1659),"")</f>
        <v>1.1111111111111112</v>
      </c>
      <c r="N1658" s="5" t="s">
        <v>23</v>
      </c>
      <c r="O1658" s="5" t="s">
        <v>23</v>
      </c>
      <c r="P1658" s="16">
        <v>0</v>
      </c>
      <c r="Q1658" s="16">
        <v>0</v>
      </c>
      <c r="R1658" s="5" t="str">
        <f t="shared" si="212"/>
        <v>432-2024-12-31</v>
      </c>
    </row>
    <row r="1659" spans="1:18" hidden="1" x14ac:dyDescent="0.3">
      <c r="A1659" s="25">
        <v>432</v>
      </c>
      <c r="B1659" s="5" t="s">
        <v>401</v>
      </c>
      <c r="C1659" s="5" t="s">
        <v>64</v>
      </c>
      <c r="D1659" s="5" t="s">
        <v>52</v>
      </c>
      <c r="E1659" s="5" t="s">
        <v>22</v>
      </c>
      <c r="F1659" s="6">
        <v>45657</v>
      </c>
      <c r="G1659" s="55">
        <f t="shared" si="209"/>
        <v>2024</v>
      </c>
      <c r="H1659" s="55" t="str">
        <f t="shared" si="210"/>
        <v>Diciembre</v>
      </c>
      <c r="I1659" s="90" t="str">
        <f t="shared" si="211"/>
        <v>2024-2</v>
      </c>
      <c r="J1659" s="5">
        <v>90</v>
      </c>
      <c r="K1659" s="10">
        <v>100</v>
      </c>
      <c r="L1659" s="15">
        <f>IFERROR(IF((K1660/J1660)&gt;1.3,1.3,K1660/J1660),"")</f>
        <v>0.39999999999999997</v>
      </c>
      <c r="M1659" s="15">
        <f>IFERROR(IF((K1660/J1660)&gt;K1660/J1660,1.3,K1660/J1660),"")</f>
        <v>0.39999999999999997</v>
      </c>
      <c r="N1659" s="5" t="s">
        <v>23</v>
      </c>
      <c r="O1659" s="5" t="s">
        <v>23</v>
      </c>
      <c r="P1659" s="16">
        <v>0</v>
      </c>
      <c r="Q1659" s="16">
        <v>0</v>
      </c>
      <c r="R1659" s="5" t="str">
        <f t="shared" si="212"/>
        <v>433-2023-06-30</v>
      </c>
    </row>
    <row r="1660" spans="1:18" hidden="1" x14ac:dyDescent="0.3">
      <c r="A1660" s="25">
        <v>433</v>
      </c>
      <c r="B1660" s="5" t="s">
        <v>402</v>
      </c>
      <c r="C1660" s="5" t="s">
        <v>90</v>
      </c>
      <c r="D1660" s="5" t="s">
        <v>47</v>
      </c>
      <c r="E1660" s="5" t="s">
        <v>54</v>
      </c>
      <c r="F1660" s="6">
        <v>45107</v>
      </c>
      <c r="G1660" s="55">
        <f t="shared" si="209"/>
        <v>2023</v>
      </c>
      <c r="H1660" s="55" t="str">
        <f t="shared" si="210"/>
        <v>Junio</v>
      </c>
      <c r="I1660" s="90" t="str">
        <f t="shared" si="211"/>
        <v>2023-1</v>
      </c>
      <c r="J1660" s="5">
        <v>0.05</v>
      </c>
      <c r="K1660" s="12">
        <v>0.02</v>
      </c>
      <c r="L1660" s="8">
        <f>IF(K1661&lt;J1661,1,IF(K1661&gt;J1661,0,J1661/K1661))</f>
        <v>0</v>
      </c>
      <c r="M1660" s="8">
        <f>IF(K1661&lt;J1661,1,IF(K1661&gt;J1661,0,J1661/K1661))</f>
        <v>0</v>
      </c>
      <c r="N1660" s="5" t="s">
        <v>83</v>
      </c>
      <c r="O1660" s="5" t="s">
        <v>83</v>
      </c>
      <c r="P1660" s="16">
        <v>1</v>
      </c>
      <c r="Q1660" s="16">
        <v>2</v>
      </c>
      <c r="R1660" s="5" t="str">
        <f t="shared" si="212"/>
        <v>433-2023-12-31</v>
      </c>
    </row>
    <row r="1661" spans="1:18" hidden="1" x14ac:dyDescent="0.3">
      <c r="A1661" s="37">
        <v>433</v>
      </c>
      <c r="B1661" s="5" t="s">
        <v>402</v>
      </c>
      <c r="C1661" s="5" t="s">
        <v>90</v>
      </c>
      <c r="D1661" s="5" t="s">
        <v>47</v>
      </c>
      <c r="E1661" s="5" t="s">
        <v>54</v>
      </c>
      <c r="F1661" s="6">
        <v>45291</v>
      </c>
      <c r="G1661" s="55">
        <f t="shared" si="209"/>
        <v>2023</v>
      </c>
      <c r="H1661" s="55" t="str">
        <f t="shared" si="210"/>
        <v>Diciembre</v>
      </c>
      <c r="I1661" s="90" t="str">
        <f t="shared" si="211"/>
        <v>2023-2</v>
      </c>
      <c r="J1661" s="5">
        <v>0.05</v>
      </c>
      <c r="K1661" s="12">
        <v>0.06</v>
      </c>
      <c r="L1661" s="8">
        <f>J1662/K1662</f>
        <v>0.7142857142857143</v>
      </c>
      <c r="M1661" s="8">
        <f>J1662/K1662</f>
        <v>0.7142857142857143</v>
      </c>
      <c r="N1661" s="5" t="s">
        <v>83</v>
      </c>
      <c r="O1661" s="5" t="s">
        <v>83</v>
      </c>
      <c r="P1661" s="16">
        <v>0</v>
      </c>
      <c r="Q1661" s="16">
        <v>0</v>
      </c>
      <c r="R1661" s="5" t="str">
        <f t="shared" si="212"/>
        <v>433-2024-06-30</v>
      </c>
    </row>
    <row r="1662" spans="1:18" hidden="1" x14ac:dyDescent="0.3">
      <c r="A1662" s="5">
        <v>433</v>
      </c>
      <c r="B1662" s="5" t="s">
        <v>402</v>
      </c>
      <c r="C1662" s="5" t="s">
        <v>90</v>
      </c>
      <c r="D1662" s="5" t="s">
        <v>47</v>
      </c>
      <c r="E1662" s="5" t="s">
        <v>54</v>
      </c>
      <c r="F1662" s="6">
        <v>45473</v>
      </c>
      <c r="G1662" s="55">
        <f t="shared" si="209"/>
        <v>2024</v>
      </c>
      <c r="H1662" s="55" t="str">
        <f t="shared" si="210"/>
        <v>Junio</v>
      </c>
      <c r="I1662" s="90" t="str">
        <f t="shared" si="211"/>
        <v>2024-1</v>
      </c>
      <c r="J1662" s="5">
        <v>0.05</v>
      </c>
      <c r="K1662" s="5">
        <v>7.0000000000000007E-2</v>
      </c>
      <c r="L1662" s="8">
        <f>J1663/K1663</f>
        <v>0.35714285714285715</v>
      </c>
      <c r="M1662" s="8">
        <f>J1663/K1663</f>
        <v>0.35714285714285715</v>
      </c>
      <c r="N1662" s="5" t="s">
        <v>83</v>
      </c>
      <c r="O1662" s="5" t="s">
        <v>83</v>
      </c>
      <c r="P1662" s="5">
        <v>2</v>
      </c>
      <c r="Q1662" s="5">
        <v>2</v>
      </c>
      <c r="R1662" s="5" t="str">
        <f t="shared" si="212"/>
        <v>433-2024-12-31</v>
      </c>
    </row>
    <row r="1663" spans="1:18" hidden="1" x14ac:dyDescent="0.3">
      <c r="A1663" s="25">
        <v>433</v>
      </c>
      <c r="B1663" s="5" t="s">
        <v>402</v>
      </c>
      <c r="C1663" s="5" t="s">
        <v>90</v>
      </c>
      <c r="D1663" s="5" t="s">
        <v>47</v>
      </c>
      <c r="E1663" s="5" t="s">
        <v>54</v>
      </c>
      <c r="F1663" s="6">
        <v>45657</v>
      </c>
      <c r="G1663" s="55">
        <f t="shared" si="209"/>
        <v>2024</v>
      </c>
      <c r="H1663" s="55" t="str">
        <f t="shared" si="210"/>
        <v>Diciembre</v>
      </c>
      <c r="I1663" s="90" t="str">
        <f t="shared" si="211"/>
        <v>2024-2</v>
      </c>
      <c r="J1663" s="5">
        <v>0.05</v>
      </c>
      <c r="K1663" s="10">
        <v>0.14000000000000001</v>
      </c>
      <c r="L1663" s="8">
        <f t="shared" ref="L1663:L1679" si="218">IF(K1664&lt;J1664,1,IF(K1664&gt;J1664,0,J1664/K1664))</f>
        <v>1</v>
      </c>
      <c r="M1663" s="8">
        <f t="shared" ref="M1663:M1679" si="219">IF(K1664&lt;J1664,1,IF(K1664&gt;J1664,0,J1664/K1664))</f>
        <v>1</v>
      </c>
      <c r="N1663" s="5" t="s">
        <v>83</v>
      </c>
      <c r="O1663" s="5" t="s">
        <v>83</v>
      </c>
      <c r="P1663" s="16">
        <v>2</v>
      </c>
      <c r="Q1663" s="16">
        <v>2</v>
      </c>
      <c r="R1663" s="5" t="str">
        <f t="shared" si="212"/>
        <v>434-2023-09-30</v>
      </c>
    </row>
    <row r="1664" spans="1:18" hidden="1" x14ac:dyDescent="0.3">
      <c r="A1664" s="37">
        <v>434</v>
      </c>
      <c r="B1664" s="5" t="s">
        <v>403</v>
      </c>
      <c r="C1664" s="5" t="s">
        <v>90</v>
      </c>
      <c r="D1664" s="5" t="s">
        <v>21</v>
      </c>
      <c r="E1664" s="5" t="s">
        <v>54</v>
      </c>
      <c r="F1664" s="6">
        <v>45199</v>
      </c>
      <c r="G1664" s="55">
        <f t="shared" si="209"/>
        <v>2023</v>
      </c>
      <c r="H1664" s="55" t="str">
        <f t="shared" si="210"/>
        <v>Septiembre</v>
      </c>
      <c r="I1664" s="90" t="str">
        <f t="shared" si="211"/>
        <v>2023-2</v>
      </c>
      <c r="J1664" s="5">
        <v>200</v>
      </c>
      <c r="K1664" s="9">
        <v>90.7</v>
      </c>
      <c r="L1664" s="15">
        <f t="shared" si="218"/>
        <v>1</v>
      </c>
      <c r="M1664" s="8">
        <f t="shared" si="219"/>
        <v>1</v>
      </c>
      <c r="N1664" s="5" t="s">
        <v>144</v>
      </c>
      <c r="O1664" s="5" t="s">
        <v>144</v>
      </c>
      <c r="P1664" s="16">
        <v>0</v>
      </c>
      <c r="Q1664" s="16">
        <v>1</v>
      </c>
      <c r="R1664" s="5" t="str">
        <f t="shared" si="212"/>
        <v>434-2023-10-31</v>
      </c>
    </row>
    <row r="1665" spans="1:18" hidden="1" x14ac:dyDescent="0.3">
      <c r="A1665" s="37">
        <v>434</v>
      </c>
      <c r="B1665" s="5" t="s">
        <v>403</v>
      </c>
      <c r="C1665" s="5" t="s">
        <v>90</v>
      </c>
      <c r="D1665" s="5" t="s">
        <v>21</v>
      </c>
      <c r="E1665" s="5" t="s">
        <v>54</v>
      </c>
      <c r="F1665" s="6">
        <v>45230</v>
      </c>
      <c r="G1665" s="55">
        <f t="shared" si="209"/>
        <v>2023</v>
      </c>
      <c r="H1665" s="55" t="str">
        <f t="shared" si="210"/>
        <v>Octubre</v>
      </c>
      <c r="I1665" s="90" t="str">
        <f t="shared" si="211"/>
        <v>2023-2</v>
      </c>
      <c r="J1665" s="5">
        <v>200</v>
      </c>
      <c r="K1665" s="9">
        <v>182.9</v>
      </c>
      <c r="L1665" s="15">
        <f t="shared" si="218"/>
        <v>1</v>
      </c>
      <c r="M1665" s="8">
        <f t="shared" si="219"/>
        <v>1</v>
      </c>
      <c r="N1665" s="5" t="s">
        <v>144</v>
      </c>
      <c r="O1665" s="5" t="s">
        <v>144</v>
      </c>
      <c r="P1665" s="16">
        <v>0</v>
      </c>
      <c r="Q1665" s="16">
        <v>0</v>
      </c>
      <c r="R1665" s="5" t="str">
        <f t="shared" si="212"/>
        <v>434-2023-11-30</v>
      </c>
    </row>
    <row r="1666" spans="1:18" hidden="1" x14ac:dyDescent="0.3">
      <c r="A1666" s="37">
        <v>434</v>
      </c>
      <c r="B1666" s="5" t="s">
        <v>403</v>
      </c>
      <c r="C1666" s="5" t="s">
        <v>90</v>
      </c>
      <c r="D1666" s="5" t="s">
        <v>21</v>
      </c>
      <c r="E1666" s="5" t="s">
        <v>54</v>
      </c>
      <c r="F1666" s="6">
        <v>45260</v>
      </c>
      <c r="G1666" s="55">
        <f t="shared" si="209"/>
        <v>2023</v>
      </c>
      <c r="H1666" s="55" t="str">
        <f t="shared" si="210"/>
        <v>Noviembre</v>
      </c>
      <c r="I1666" s="90" t="str">
        <f t="shared" si="211"/>
        <v>2023-2</v>
      </c>
      <c r="J1666" s="5">
        <v>200</v>
      </c>
      <c r="K1666" s="9">
        <v>141.19999999999999</v>
      </c>
      <c r="L1666" s="15">
        <f t="shared" si="218"/>
        <v>0</v>
      </c>
      <c r="M1666" s="8">
        <f t="shared" si="219"/>
        <v>0</v>
      </c>
      <c r="N1666" s="5" t="s">
        <v>144</v>
      </c>
      <c r="O1666" s="5" t="s">
        <v>144</v>
      </c>
      <c r="P1666" s="16">
        <v>0</v>
      </c>
      <c r="Q1666" s="16">
        <v>0</v>
      </c>
      <c r="R1666" s="5" t="str">
        <f t="shared" si="212"/>
        <v>434-2023-12-31</v>
      </c>
    </row>
    <row r="1667" spans="1:18" hidden="1" x14ac:dyDescent="0.3">
      <c r="A1667" s="37">
        <v>434</v>
      </c>
      <c r="B1667" s="5" t="s">
        <v>403</v>
      </c>
      <c r="C1667" s="5" t="s">
        <v>90</v>
      </c>
      <c r="D1667" s="5" t="s">
        <v>21</v>
      </c>
      <c r="E1667" s="5" t="s">
        <v>54</v>
      </c>
      <c r="F1667" s="6">
        <v>45291</v>
      </c>
      <c r="G1667" s="55">
        <f t="shared" ref="G1667:G1730" si="220">YEAR(F1667)</f>
        <v>2023</v>
      </c>
      <c r="H1667" s="55" t="str">
        <f t="shared" ref="H1667:H1730" si="221">PROPER(TEXT(F1667,"mmmm"))</f>
        <v>Diciembre</v>
      </c>
      <c r="I1667" s="90" t="str">
        <f t="shared" ref="I1667:I1730" si="222">IF(OR(H1667="Enero",H1667="Febrero",H1667="Marzo",H1667="Abril",H1667="Mayo",H1667="Junio"),G1667&amp;"-1",IF(OR(H1667="Julio",H1667="Agosto",H1667="Septiembre",H1667="Octubre",H1667="Noviembre",H1667="Diciembre"),G1667&amp;"-2"))</f>
        <v>2023-2</v>
      </c>
      <c r="J1667" s="5">
        <v>200</v>
      </c>
      <c r="K1667" s="9">
        <v>415.7</v>
      </c>
      <c r="L1667" s="15">
        <f t="shared" si="218"/>
        <v>1</v>
      </c>
      <c r="M1667" s="8">
        <f t="shared" si="219"/>
        <v>1</v>
      </c>
      <c r="N1667" s="5" t="s">
        <v>144</v>
      </c>
      <c r="O1667" s="5" t="s">
        <v>144</v>
      </c>
      <c r="P1667" s="16">
        <v>0</v>
      </c>
      <c r="Q1667" s="16">
        <v>0</v>
      </c>
      <c r="R1667" s="5" t="str">
        <f t="shared" si="212"/>
        <v>434-2024-01-31</v>
      </c>
    </row>
    <row r="1668" spans="1:18" hidden="1" x14ac:dyDescent="0.3">
      <c r="A1668" s="25">
        <v>434</v>
      </c>
      <c r="B1668" s="5" t="s">
        <v>403</v>
      </c>
      <c r="C1668" s="5" t="s">
        <v>90</v>
      </c>
      <c r="D1668" s="5" t="s">
        <v>21</v>
      </c>
      <c r="E1668" s="5" t="s">
        <v>54</v>
      </c>
      <c r="F1668" s="6">
        <v>45322</v>
      </c>
      <c r="G1668" s="55">
        <f t="shared" si="220"/>
        <v>2024</v>
      </c>
      <c r="H1668" s="55" t="str">
        <f t="shared" si="221"/>
        <v>Enero</v>
      </c>
      <c r="I1668" s="90" t="str">
        <f t="shared" si="222"/>
        <v>2024-1</v>
      </c>
      <c r="J1668" s="5">
        <v>200</v>
      </c>
      <c r="K1668" s="10">
        <v>9.65</v>
      </c>
      <c r="L1668" s="15">
        <f t="shared" si="218"/>
        <v>1</v>
      </c>
      <c r="M1668" s="8">
        <f t="shared" si="219"/>
        <v>1</v>
      </c>
      <c r="N1668" s="5" t="s">
        <v>144</v>
      </c>
      <c r="O1668" s="5" t="s">
        <v>144</v>
      </c>
      <c r="P1668" s="16">
        <v>0</v>
      </c>
      <c r="Q1668" s="16">
        <v>1</v>
      </c>
      <c r="R1668" s="5" t="str">
        <f t="shared" si="212"/>
        <v>434-2024-02-29</v>
      </c>
    </row>
    <row r="1669" spans="1:18" hidden="1" x14ac:dyDescent="0.3">
      <c r="A1669" s="25">
        <v>434</v>
      </c>
      <c r="B1669" s="5" t="s">
        <v>403</v>
      </c>
      <c r="C1669" s="5" t="s">
        <v>90</v>
      </c>
      <c r="D1669" s="5" t="s">
        <v>21</v>
      </c>
      <c r="E1669" s="5" t="s">
        <v>54</v>
      </c>
      <c r="F1669" s="6">
        <v>45351</v>
      </c>
      <c r="G1669" s="55">
        <f t="shared" si="220"/>
        <v>2024</v>
      </c>
      <c r="H1669" s="55" t="str">
        <f t="shared" si="221"/>
        <v>Febrero</v>
      </c>
      <c r="I1669" s="90" t="str">
        <f t="shared" si="222"/>
        <v>2024-1</v>
      </c>
      <c r="J1669" s="5">
        <v>200</v>
      </c>
      <c r="K1669" s="10">
        <v>107.7</v>
      </c>
      <c r="L1669" s="15">
        <f t="shared" si="218"/>
        <v>1</v>
      </c>
      <c r="M1669" s="8">
        <f t="shared" si="219"/>
        <v>1</v>
      </c>
      <c r="N1669" s="5" t="s">
        <v>144</v>
      </c>
      <c r="O1669" s="5" t="s">
        <v>144</v>
      </c>
      <c r="P1669" s="16">
        <v>0</v>
      </c>
      <c r="Q1669" s="16">
        <v>1</v>
      </c>
      <c r="R1669" s="5" t="str">
        <f t="shared" ref="R1669:R1732" si="223">A1670&amp;"-"&amp;YEAR(F1670)&amp;"-"&amp;IF(LEN(MONTH(F1670))=1,"0"&amp;MONTH(F1670),MONTH(F1670))&amp;"-"&amp;DAY(F1670)</f>
        <v>434-2024-03-31</v>
      </c>
    </row>
    <row r="1670" spans="1:18" hidden="1" x14ac:dyDescent="0.3">
      <c r="A1670" s="25">
        <v>434</v>
      </c>
      <c r="B1670" s="5" t="s">
        <v>403</v>
      </c>
      <c r="C1670" s="5" t="s">
        <v>90</v>
      </c>
      <c r="D1670" s="5" t="s">
        <v>21</v>
      </c>
      <c r="E1670" s="5" t="s">
        <v>54</v>
      </c>
      <c r="F1670" s="6">
        <v>45382</v>
      </c>
      <c r="G1670" s="55">
        <f t="shared" si="220"/>
        <v>2024</v>
      </c>
      <c r="H1670" s="55" t="str">
        <f t="shared" si="221"/>
        <v>Marzo</v>
      </c>
      <c r="I1670" s="90" t="str">
        <f t="shared" si="222"/>
        <v>2024-1</v>
      </c>
      <c r="J1670" s="5">
        <v>200</v>
      </c>
      <c r="K1670" s="10">
        <v>22.02</v>
      </c>
      <c r="L1670" s="15">
        <f t="shared" si="218"/>
        <v>1</v>
      </c>
      <c r="M1670" s="8">
        <f t="shared" si="219"/>
        <v>1</v>
      </c>
      <c r="N1670" s="5" t="s">
        <v>144</v>
      </c>
      <c r="O1670" s="5" t="s">
        <v>144</v>
      </c>
      <c r="P1670" s="16">
        <v>0</v>
      </c>
      <c r="Q1670" s="16">
        <v>1</v>
      </c>
      <c r="R1670" s="5" t="str">
        <f t="shared" si="223"/>
        <v>434-2024-04-30</v>
      </c>
    </row>
    <row r="1671" spans="1:18" hidden="1" x14ac:dyDescent="0.3">
      <c r="A1671" s="25">
        <v>434</v>
      </c>
      <c r="B1671" s="5" t="s">
        <v>403</v>
      </c>
      <c r="C1671" s="5" t="s">
        <v>90</v>
      </c>
      <c r="D1671" s="5" t="s">
        <v>21</v>
      </c>
      <c r="E1671" s="5" t="s">
        <v>54</v>
      </c>
      <c r="F1671" s="6">
        <v>45412</v>
      </c>
      <c r="G1671" s="55">
        <f t="shared" si="220"/>
        <v>2024</v>
      </c>
      <c r="H1671" s="55" t="str">
        <f t="shared" si="221"/>
        <v>Abril</v>
      </c>
      <c r="I1671" s="90" t="str">
        <f t="shared" si="222"/>
        <v>2024-1</v>
      </c>
      <c r="J1671" s="5">
        <v>200</v>
      </c>
      <c r="K1671" s="10">
        <v>89.04</v>
      </c>
      <c r="L1671" s="15">
        <f t="shared" si="218"/>
        <v>1</v>
      </c>
      <c r="M1671" s="8">
        <f t="shared" si="219"/>
        <v>1</v>
      </c>
      <c r="N1671" s="5" t="s">
        <v>144</v>
      </c>
      <c r="O1671" s="5" t="s">
        <v>144</v>
      </c>
      <c r="P1671" s="16">
        <v>0</v>
      </c>
      <c r="Q1671" s="16">
        <v>1</v>
      </c>
      <c r="R1671" s="5" t="str">
        <f t="shared" si="223"/>
        <v>434-2024-05-31</v>
      </c>
    </row>
    <row r="1672" spans="1:18" hidden="1" x14ac:dyDescent="0.3">
      <c r="A1672" s="25">
        <v>434</v>
      </c>
      <c r="B1672" s="5" t="s">
        <v>403</v>
      </c>
      <c r="C1672" s="5" t="s">
        <v>90</v>
      </c>
      <c r="D1672" s="5" t="s">
        <v>21</v>
      </c>
      <c r="E1672" s="5" t="s">
        <v>54</v>
      </c>
      <c r="F1672" s="6">
        <v>45443</v>
      </c>
      <c r="G1672" s="55">
        <f t="shared" si="220"/>
        <v>2024</v>
      </c>
      <c r="H1672" s="55" t="str">
        <f t="shared" si="221"/>
        <v>Mayo</v>
      </c>
      <c r="I1672" s="90" t="str">
        <f t="shared" si="222"/>
        <v>2024-1</v>
      </c>
      <c r="J1672" s="5">
        <v>200</v>
      </c>
      <c r="K1672" s="10">
        <v>42</v>
      </c>
      <c r="L1672" s="15">
        <f t="shared" si="218"/>
        <v>0</v>
      </c>
      <c r="M1672" s="8">
        <f t="shared" si="219"/>
        <v>0</v>
      </c>
      <c r="N1672" s="5" t="s">
        <v>144</v>
      </c>
      <c r="O1672" s="5" t="s">
        <v>144</v>
      </c>
      <c r="P1672" s="16">
        <v>0</v>
      </c>
      <c r="Q1672" s="16">
        <v>0</v>
      </c>
      <c r="R1672" s="5" t="str">
        <f t="shared" si="223"/>
        <v>434-2024-06-30</v>
      </c>
    </row>
    <row r="1673" spans="1:18" hidden="1" x14ac:dyDescent="0.3">
      <c r="A1673" s="5">
        <v>434</v>
      </c>
      <c r="B1673" s="5" t="s">
        <v>403</v>
      </c>
      <c r="C1673" s="5" t="s">
        <v>90</v>
      </c>
      <c r="D1673" s="5" t="s">
        <v>21</v>
      </c>
      <c r="E1673" s="5" t="s">
        <v>54</v>
      </c>
      <c r="F1673" s="6">
        <v>45473</v>
      </c>
      <c r="G1673" s="55">
        <f t="shared" si="220"/>
        <v>2024</v>
      </c>
      <c r="H1673" s="55" t="str">
        <f t="shared" si="221"/>
        <v>Junio</v>
      </c>
      <c r="I1673" s="90" t="str">
        <f t="shared" si="222"/>
        <v>2024-1</v>
      </c>
      <c r="J1673" s="5">
        <v>200</v>
      </c>
      <c r="K1673" s="5">
        <v>3534.6</v>
      </c>
      <c r="L1673" s="15">
        <f t="shared" si="218"/>
        <v>0</v>
      </c>
      <c r="M1673" s="8">
        <f t="shared" si="219"/>
        <v>0</v>
      </c>
      <c r="N1673" s="5" t="s">
        <v>144</v>
      </c>
      <c r="O1673" s="5" t="s">
        <v>144</v>
      </c>
      <c r="P1673" s="16">
        <v>0</v>
      </c>
      <c r="Q1673" s="16">
        <v>1</v>
      </c>
      <c r="R1673" s="5" t="str">
        <f t="shared" si="223"/>
        <v>434-2024-07-31</v>
      </c>
    </row>
    <row r="1674" spans="1:18" hidden="1" x14ac:dyDescent="0.3">
      <c r="A1674" s="25">
        <v>434</v>
      </c>
      <c r="B1674" s="5" t="s">
        <v>403</v>
      </c>
      <c r="C1674" s="5" t="s">
        <v>90</v>
      </c>
      <c r="D1674" s="5" t="s">
        <v>21</v>
      </c>
      <c r="E1674" s="5" t="s">
        <v>54</v>
      </c>
      <c r="F1674" s="6">
        <v>45504</v>
      </c>
      <c r="G1674" s="55">
        <f t="shared" si="220"/>
        <v>2024</v>
      </c>
      <c r="H1674" s="55" t="str">
        <f t="shared" si="221"/>
        <v>Julio</v>
      </c>
      <c r="I1674" s="90" t="str">
        <f t="shared" si="222"/>
        <v>2024-2</v>
      </c>
      <c r="J1674" s="5">
        <v>200</v>
      </c>
      <c r="K1674" s="10">
        <v>1690.86</v>
      </c>
      <c r="L1674" s="15">
        <f t="shared" si="218"/>
        <v>0</v>
      </c>
      <c r="M1674" s="8">
        <f t="shared" si="219"/>
        <v>0</v>
      </c>
      <c r="N1674" s="5" t="s">
        <v>144</v>
      </c>
      <c r="O1674" s="5" t="s">
        <v>144</v>
      </c>
      <c r="P1674" s="16">
        <v>0</v>
      </c>
      <c r="Q1674" s="16">
        <v>1</v>
      </c>
      <c r="R1674" s="5" t="str">
        <f t="shared" si="223"/>
        <v>434-2024-08-31</v>
      </c>
    </row>
    <row r="1675" spans="1:18" hidden="1" x14ac:dyDescent="0.3">
      <c r="A1675" s="25">
        <v>434</v>
      </c>
      <c r="B1675" s="5" t="s">
        <v>403</v>
      </c>
      <c r="C1675" s="5" t="s">
        <v>90</v>
      </c>
      <c r="D1675" s="5" t="s">
        <v>21</v>
      </c>
      <c r="E1675" s="5" t="s">
        <v>54</v>
      </c>
      <c r="F1675" s="6">
        <v>45535</v>
      </c>
      <c r="G1675" s="55">
        <f t="shared" si="220"/>
        <v>2024</v>
      </c>
      <c r="H1675" s="55" t="str">
        <f t="shared" si="221"/>
        <v>Agosto</v>
      </c>
      <c r="I1675" s="90" t="str">
        <f t="shared" si="222"/>
        <v>2024-2</v>
      </c>
      <c r="J1675" s="5">
        <v>200</v>
      </c>
      <c r="K1675" s="10">
        <v>855.1</v>
      </c>
      <c r="L1675" s="15">
        <f t="shared" si="218"/>
        <v>1</v>
      </c>
      <c r="M1675" s="8">
        <f t="shared" si="219"/>
        <v>1</v>
      </c>
      <c r="N1675" s="5" t="s">
        <v>144</v>
      </c>
      <c r="O1675" s="5" t="s">
        <v>144</v>
      </c>
      <c r="P1675" s="16">
        <v>0</v>
      </c>
      <c r="Q1675" s="16">
        <v>1</v>
      </c>
      <c r="R1675" s="5" t="str">
        <f t="shared" si="223"/>
        <v>434-2024-09-30</v>
      </c>
    </row>
    <row r="1676" spans="1:18" hidden="1" x14ac:dyDescent="0.3">
      <c r="A1676" s="25">
        <v>434</v>
      </c>
      <c r="B1676" s="5" t="s">
        <v>403</v>
      </c>
      <c r="C1676" s="5" t="s">
        <v>90</v>
      </c>
      <c r="D1676" s="5" t="s">
        <v>21</v>
      </c>
      <c r="E1676" s="5" t="s">
        <v>54</v>
      </c>
      <c r="F1676" s="6">
        <v>45565</v>
      </c>
      <c r="G1676" s="55">
        <f t="shared" si="220"/>
        <v>2024</v>
      </c>
      <c r="H1676" s="55" t="str">
        <f t="shared" si="221"/>
        <v>Septiembre</v>
      </c>
      <c r="I1676" s="90" t="str">
        <f t="shared" si="222"/>
        <v>2024-2</v>
      </c>
      <c r="J1676" s="5">
        <v>200</v>
      </c>
      <c r="K1676" s="10">
        <v>16.37</v>
      </c>
      <c r="L1676" s="15">
        <f t="shared" si="218"/>
        <v>0</v>
      </c>
      <c r="M1676" s="8">
        <f t="shared" si="219"/>
        <v>0</v>
      </c>
      <c r="N1676" s="5" t="s">
        <v>144</v>
      </c>
      <c r="O1676" s="5" t="s">
        <v>144</v>
      </c>
      <c r="P1676" s="16">
        <v>0</v>
      </c>
      <c r="Q1676" s="16">
        <v>1</v>
      </c>
      <c r="R1676" s="5" t="str">
        <f t="shared" si="223"/>
        <v>434-2024-10-31</v>
      </c>
    </row>
    <row r="1677" spans="1:18" hidden="1" x14ac:dyDescent="0.3">
      <c r="A1677" s="25">
        <v>434</v>
      </c>
      <c r="B1677" s="5" t="s">
        <v>403</v>
      </c>
      <c r="C1677" s="5" t="s">
        <v>90</v>
      </c>
      <c r="D1677" s="5" t="s">
        <v>21</v>
      </c>
      <c r="E1677" s="5" t="s">
        <v>54</v>
      </c>
      <c r="F1677" s="6">
        <v>45596</v>
      </c>
      <c r="G1677" s="55">
        <f t="shared" si="220"/>
        <v>2024</v>
      </c>
      <c r="H1677" s="55" t="str">
        <f t="shared" si="221"/>
        <v>Octubre</v>
      </c>
      <c r="I1677" s="90" t="str">
        <f t="shared" si="222"/>
        <v>2024-2</v>
      </c>
      <c r="J1677" s="5">
        <v>200</v>
      </c>
      <c r="K1677" s="10">
        <v>992.38</v>
      </c>
      <c r="L1677" s="15">
        <f t="shared" si="218"/>
        <v>1</v>
      </c>
      <c r="M1677" s="8">
        <f t="shared" si="219"/>
        <v>1</v>
      </c>
      <c r="N1677" s="5" t="s">
        <v>144</v>
      </c>
      <c r="O1677" s="5" t="s">
        <v>144</v>
      </c>
      <c r="P1677" s="16">
        <v>0</v>
      </c>
      <c r="Q1677" s="16">
        <v>1</v>
      </c>
      <c r="R1677" s="5" t="str">
        <f t="shared" si="223"/>
        <v>434-2024-11-30</v>
      </c>
    </row>
    <row r="1678" spans="1:18" hidden="1" x14ac:dyDescent="0.3">
      <c r="A1678" s="25">
        <v>434</v>
      </c>
      <c r="B1678" s="5" t="s">
        <v>403</v>
      </c>
      <c r="C1678" s="5" t="s">
        <v>90</v>
      </c>
      <c r="D1678" s="5" t="s">
        <v>21</v>
      </c>
      <c r="E1678" s="5" t="s">
        <v>54</v>
      </c>
      <c r="F1678" s="6">
        <v>45626</v>
      </c>
      <c r="G1678" s="55">
        <f t="shared" si="220"/>
        <v>2024</v>
      </c>
      <c r="H1678" s="55" t="str">
        <f t="shared" si="221"/>
        <v>Noviembre</v>
      </c>
      <c r="I1678" s="90" t="str">
        <f t="shared" si="222"/>
        <v>2024-2</v>
      </c>
      <c r="J1678" s="5">
        <v>200</v>
      </c>
      <c r="K1678" s="10">
        <v>73.88</v>
      </c>
      <c r="L1678" s="15">
        <f t="shared" si="218"/>
        <v>0</v>
      </c>
      <c r="M1678" s="8">
        <f t="shared" si="219"/>
        <v>0</v>
      </c>
      <c r="N1678" s="5" t="s">
        <v>144</v>
      </c>
      <c r="O1678" s="5" t="s">
        <v>144</v>
      </c>
      <c r="P1678" s="16">
        <v>0</v>
      </c>
      <c r="Q1678" s="16">
        <v>1</v>
      </c>
      <c r="R1678" s="5" t="str">
        <f t="shared" si="223"/>
        <v>434-2024-12-31</v>
      </c>
    </row>
    <row r="1679" spans="1:18" hidden="1" x14ac:dyDescent="0.3">
      <c r="A1679" s="25">
        <v>434</v>
      </c>
      <c r="B1679" s="5" t="s">
        <v>403</v>
      </c>
      <c r="C1679" s="5" t="s">
        <v>90</v>
      </c>
      <c r="D1679" s="5" t="s">
        <v>21</v>
      </c>
      <c r="E1679" s="5" t="s">
        <v>54</v>
      </c>
      <c r="F1679" s="6">
        <v>45657</v>
      </c>
      <c r="G1679" s="55">
        <f t="shared" si="220"/>
        <v>2024</v>
      </c>
      <c r="H1679" s="55" t="str">
        <f t="shared" si="221"/>
        <v>Diciembre</v>
      </c>
      <c r="I1679" s="90" t="str">
        <f t="shared" si="222"/>
        <v>2024-2</v>
      </c>
      <c r="J1679" s="5">
        <v>200</v>
      </c>
      <c r="K1679" s="10">
        <v>2364.4899999999998</v>
      </c>
      <c r="L1679" s="15">
        <f t="shared" si="218"/>
        <v>1</v>
      </c>
      <c r="M1679" s="8">
        <f t="shared" si="219"/>
        <v>1</v>
      </c>
      <c r="N1679" s="5" t="s">
        <v>144</v>
      </c>
      <c r="O1679" s="5" t="s">
        <v>144</v>
      </c>
      <c r="P1679" s="16">
        <v>0</v>
      </c>
      <c r="Q1679" s="16">
        <v>1</v>
      </c>
      <c r="R1679" s="5" t="str">
        <f t="shared" si="223"/>
        <v>435-2024-06-30</v>
      </c>
    </row>
    <row r="1680" spans="1:18" hidden="1" x14ac:dyDescent="0.3">
      <c r="A1680" s="5">
        <v>435</v>
      </c>
      <c r="B1680" s="5" t="s">
        <v>404</v>
      </c>
      <c r="C1680" s="5" t="s">
        <v>90</v>
      </c>
      <c r="D1680" s="5" t="s">
        <v>47</v>
      </c>
      <c r="E1680" s="5" t="s">
        <v>22</v>
      </c>
      <c r="F1680" s="6">
        <v>45473</v>
      </c>
      <c r="G1680" s="55">
        <f t="shared" si="220"/>
        <v>2024</v>
      </c>
      <c r="H1680" s="55" t="str">
        <f t="shared" si="221"/>
        <v>Junio</v>
      </c>
      <c r="I1680" s="90" t="str">
        <f t="shared" si="222"/>
        <v>2024-1</v>
      </c>
      <c r="J1680" s="5">
        <v>100</v>
      </c>
      <c r="K1680" s="5">
        <v>-53.341421494287999</v>
      </c>
      <c r="L1680" s="15">
        <v>0</v>
      </c>
      <c r="M1680" s="15">
        <v>0</v>
      </c>
      <c r="N1680" s="5" t="s">
        <v>23</v>
      </c>
      <c r="O1680" s="5" t="s">
        <v>23</v>
      </c>
      <c r="P1680" s="5">
        <v>2</v>
      </c>
      <c r="Q1680" s="5">
        <v>2</v>
      </c>
      <c r="R1680" s="5" t="str">
        <f t="shared" si="223"/>
        <v>435-2024-12-31</v>
      </c>
    </row>
    <row r="1681" spans="1:18" hidden="1" x14ac:dyDescent="0.3">
      <c r="A1681" s="25">
        <v>435</v>
      </c>
      <c r="B1681" s="5" t="s">
        <v>404</v>
      </c>
      <c r="C1681" s="5" t="s">
        <v>90</v>
      </c>
      <c r="D1681" s="5" t="s">
        <v>47</v>
      </c>
      <c r="E1681" s="5" t="s">
        <v>22</v>
      </c>
      <c r="F1681" s="6">
        <v>45657</v>
      </c>
      <c r="G1681" s="55">
        <f t="shared" si="220"/>
        <v>2024</v>
      </c>
      <c r="H1681" s="55" t="str">
        <f t="shared" si="221"/>
        <v>Diciembre</v>
      </c>
      <c r="I1681" s="90" t="str">
        <f t="shared" si="222"/>
        <v>2024-2</v>
      </c>
      <c r="J1681" s="5">
        <v>100</v>
      </c>
      <c r="K1681" s="10">
        <v>71.09</v>
      </c>
      <c r="L1681" s="15">
        <f>IFERROR(IF((K1682/J1682)&gt;1.3,1.3,K1682/J1682),"")</f>
        <v>0.55714285714285716</v>
      </c>
      <c r="M1681" s="15">
        <f>IFERROR(IF((K1682/J1682)&gt;K1682/J1682,1.3,K1682/J1682),"")</f>
        <v>0.55714285714285716</v>
      </c>
      <c r="N1681" s="5" t="s">
        <v>23</v>
      </c>
      <c r="O1681" s="5" t="s">
        <v>23</v>
      </c>
      <c r="P1681" s="16">
        <v>2</v>
      </c>
      <c r="Q1681" s="16">
        <v>2</v>
      </c>
      <c r="R1681" s="5" t="str">
        <f t="shared" si="223"/>
        <v>436-2023-07-31</v>
      </c>
    </row>
    <row r="1682" spans="1:18" hidden="1" x14ac:dyDescent="0.3">
      <c r="A1682" s="37">
        <v>436</v>
      </c>
      <c r="B1682" s="5" t="s">
        <v>121</v>
      </c>
      <c r="C1682" s="5" t="s">
        <v>93</v>
      </c>
      <c r="D1682" s="5" t="s">
        <v>21</v>
      </c>
      <c r="E1682" s="5" t="s">
        <v>54</v>
      </c>
      <c r="F1682" s="6">
        <v>45138</v>
      </c>
      <c r="G1682" s="55">
        <f t="shared" si="220"/>
        <v>2023</v>
      </c>
      <c r="H1682" s="55" t="str">
        <f t="shared" si="221"/>
        <v>Julio</v>
      </c>
      <c r="I1682" s="90" t="str">
        <f t="shared" si="222"/>
        <v>2023-2</v>
      </c>
      <c r="J1682" s="5">
        <v>21</v>
      </c>
      <c r="K1682" s="12">
        <v>11.7</v>
      </c>
      <c r="L1682" s="15">
        <f t="shared" ref="L1682:L1699" si="224">IFERROR(IF((J1683/K1683)&gt;1.3,1.3,J1683/K1683),"")</f>
        <v>1.3</v>
      </c>
      <c r="M1682" s="8">
        <f t="shared" ref="M1682:M1699" si="225">IFERROR(J1683/K1683,"")</f>
        <v>2.4137931034482762</v>
      </c>
      <c r="N1682" s="5" t="s">
        <v>55</v>
      </c>
      <c r="O1682" s="5" t="s">
        <v>55</v>
      </c>
      <c r="P1682" s="16">
        <v>0</v>
      </c>
      <c r="Q1682" s="16">
        <v>0</v>
      </c>
      <c r="R1682" s="5" t="str">
        <f t="shared" si="223"/>
        <v>436-2023-08-31</v>
      </c>
    </row>
    <row r="1683" spans="1:18" hidden="1" x14ac:dyDescent="0.3">
      <c r="A1683" s="37">
        <v>436</v>
      </c>
      <c r="B1683" s="5" t="s">
        <v>121</v>
      </c>
      <c r="C1683" s="5" t="s">
        <v>93</v>
      </c>
      <c r="D1683" s="5" t="s">
        <v>21</v>
      </c>
      <c r="E1683" s="5" t="s">
        <v>54</v>
      </c>
      <c r="F1683" s="6">
        <v>45169</v>
      </c>
      <c r="G1683" s="55">
        <f t="shared" si="220"/>
        <v>2023</v>
      </c>
      <c r="H1683" s="55" t="str">
        <f t="shared" si="221"/>
        <v>Agosto</v>
      </c>
      <c r="I1683" s="90" t="str">
        <f t="shared" si="222"/>
        <v>2023-2</v>
      </c>
      <c r="J1683" s="5">
        <v>21</v>
      </c>
      <c r="K1683" s="12">
        <v>8.6999999999999993</v>
      </c>
      <c r="L1683" s="15">
        <f t="shared" si="224"/>
        <v>1.2138728323699421</v>
      </c>
      <c r="M1683" s="8">
        <f t="shared" si="225"/>
        <v>1.2138728323699421</v>
      </c>
      <c r="N1683" s="5" t="s">
        <v>55</v>
      </c>
      <c r="O1683" s="5" t="s">
        <v>55</v>
      </c>
      <c r="P1683" s="16">
        <v>0</v>
      </c>
      <c r="Q1683" s="16">
        <v>0</v>
      </c>
      <c r="R1683" s="5" t="str">
        <f t="shared" si="223"/>
        <v>436-2023-09-30</v>
      </c>
    </row>
    <row r="1684" spans="1:18" hidden="1" x14ac:dyDescent="0.3">
      <c r="A1684" s="37">
        <v>436</v>
      </c>
      <c r="B1684" s="5" t="s">
        <v>121</v>
      </c>
      <c r="C1684" s="5" t="s">
        <v>93</v>
      </c>
      <c r="D1684" s="5" t="s">
        <v>21</v>
      </c>
      <c r="E1684" s="5" t="s">
        <v>54</v>
      </c>
      <c r="F1684" s="6">
        <v>45199</v>
      </c>
      <c r="G1684" s="55">
        <f t="shared" si="220"/>
        <v>2023</v>
      </c>
      <c r="H1684" s="55" t="str">
        <f t="shared" si="221"/>
        <v>Septiembre</v>
      </c>
      <c r="I1684" s="90" t="str">
        <f t="shared" si="222"/>
        <v>2023-2</v>
      </c>
      <c r="J1684" s="5">
        <v>21</v>
      </c>
      <c r="K1684" s="12">
        <v>17.3</v>
      </c>
      <c r="L1684" s="15">
        <f t="shared" si="224"/>
        <v>1.3</v>
      </c>
      <c r="M1684" s="8">
        <f t="shared" si="225"/>
        <v>4.1176470588235299</v>
      </c>
      <c r="N1684" s="5" t="s">
        <v>55</v>
      </c>
      <c r="O1684" s="5" t="s">
        <v>55</v>
      </c>
      <c r="P1684" s="16">
        <v>0</v>
      </c>
      <c r="Q1684" s="16">
        <v>0</v>
      </c>
      <c r="R1684" s="5" t="str">
        <f t="shared" si="223"/>
        <v>436-2023-10-31</v>
      </c>
    </row>
    <row r="1685" spans="1:18" hidden="1" x14ac:dyDescent="0.3">
      <c r="A1685" s="37">
        <v>436</v>
      </c>
      <c r="B1685" s="5" t="s">
        <v>121</v>
      </c>
      <c r="C1685" s="5" t="s">
        <v>93</v>
      </c>
      <c r="D1685" s="5" t="s">
        <v>21</v>
      </c>
      <c r="E1685" s="5" t="s">
        <v>54</v>
      </c>
      <c r="F1685" s="6">
        <v>45230</v>
      </c>
      <c r="G1685" s="55">
        <f t="shared" si="220"/>
        <v>2023</v>
      </c>
      <c r="H1685" s="55" t="str">
        <f t="shared" si="221"/>
        <v>Octubre</v>
      </c>
      <c r="I1685" s="90" t="str">
        <f t="shared" si="222"/>
        <v>2023-2</v>
      </c>
      <c r="J1685" s="5">
        <v>21</v>
      </c>
      <c r="K1685" s="12">
        <v>5.0999999999999996</v>
      </c>
      <c r="L1685" s="15">
        <f t="shared" si="224"/>
        <v>1.3</v>
      </c>
      <c r="M1685" s="8">
        <f t="shared" si="225"/>
        <v>1.9248395967002749</v>
      </c>
      <c r="N1685" s="5" t="s">
        <v>55</v>
      </c>
      <c r="O1685" s="5" t="s">
        <v>55</v>
      </c>
      <c r="P1685" s="16">
        <v>0</v>
      </c>
      <c r="Q1685" s="16">
        <v>0</v>
      </c>
      <c r="R1685" s="5" t="str">
        <f t="shared" si="223"/>
        <v>436-2023-11-30</v>
      </c>
    </row>
    <row r="1686" spans="1:18" hidden="1" x14ac:dyDescent="0.3">
      <c r="A1686" s="37">
        <v>436</v>
      </c>
      <c r="B1686" s="5" t="s">
        <v>121</v>
      </c>
      <c r="C1686" s="5" t="s">
        <v>93</v>
      </c>
      <c r="D1686" s="5" t="s">
        <v>21</v>
      </c>
      <c r="E1686" s="5" t="s">
        <v>54</v>
      </c>
      <c r="F1686" s="6">
        <v>45260</v>
      </c>
      <c r="G1686" s="55">
        <f t="shared" si="220"/>
        <v>2023</v>
      </c>
      <c r="H1686" s="55" t="str">
        <f t="shared" si="221"/>
        <v>Noviembre</v>
      </c>
      <c r="I1686" s="90" t="str">
        <f t="shared" si="222"/>
        <v>2023-2</v>
      </c>
      <c r="J1686" s="5">
        <v>21</v>
      </c>
      <c r="K1686" s="12">
        <v>10.91</v>
      </c>
      <c r="L1686" s="15">
        <f t="shared" si="224"/>
        <v>1.3</v>
      </c>
      <c r="M1686" s="8">
        <f t="shared" si="225"/>
        <v>1.6535433070866143</v>
      </c>
      <c r="N1686" s="5" t="s">
        <v>55</v>
      </c>
      <c r="O1686" s="5" t="s">
        <v>55</v>
      </c>
      <c r="P1686" s="16">
        <v>0</v>
      </c>
      <c r="Q1686" s="16">
        <v>0</v>
      </c>
      <c r="R1686" s="5" t="str">
        <f t="shared" si="223"/>
        <v>436-2023-12-31</v>
      </c>
    </row>
    <row r="1687" spans="1:18" hidden="1" x14ac:dyDescent="0.3">
      <c r="A1687" s="37">
        <v>436</v>
      </c>
      <c r="B1687" s="5" t="s">
        <v>121</v>
      </c>
      <c r="C1687" s="5" t="s">
        <v>93</v>
      </c>
      <c r="D1687" s="5" t="s">
        <v>21</v>
      </c>
      <c r="E1687" s="5" t="s">
        <v>54</v>
      </c>
      <c r="F1687" s="6">
        <v>45291</v>
      </c>
      <c r="G1687" s="55">
        <f t="shared" si="220"/>
        <v>2023</v>
      </c>
      <c r="H1687" s="55" t="str">
        <f t="shared" si="221"/>
        <v>Diciembre</v>
      </c>
      <c r="I1687" s="90" t="str">
        <f t="shared" si="222"/>
        <v>2023-2</v>
      </c>
      <c r="J1687" s="5">
        <v>21</v>
      </c>
      <c r="K1687" s="12">
        <v>12.7</v>
      </c>
      <c r="L1687" s="15">
        <f t="shared" si="224"/>
        <v>1.3</v>
      </c>
      <c r="M1687" s="8">
        <f t="shared" si="225"/>
        <v>1.4432989690721651</v>
      </c>
      <c r="N1687" s="5" t="s">
        <v>55</v>
      </c>
      <c r="O1687" s="5" t="s">
        <v>55</v>
      </c>
      <c r="P1687" s="16">
        <v>0</v>
      </c>
      <c r="Q1687" s="16">
        <v>0</v>
      </c>
      <c r="R1687" s="5" t="str">
        <f t="shared" si="223"/>
        <v>436-2024-01-31</v>
      </c>
    </row>
    <row r="1688" spans="1:18" hidden="1" x14ac:dyDescent="0.3">
      <c r="A1688" s="25">
        <v>436</v>
      </c>
      <c r="B1688" s="5" t="s">
        <v>121</v>
      </c>
      <c r="C1688" s="5" t="s">
        <v>93</v>
      </c>
      <c r="D1688" s="5" t="s">
        <v>21</v>
      </c>
      <c r="E1688" s="5" t="s">
        <v>54</v>
      </c>
      <c r="F1688" s="6">
        <v>45322</v>
      </c>
      <c r="G1688" s="55">
        <f t="shared" si="220"/>
        <v>2024</v>
      </c>
      <c r="H1688" s="55" t="str">
        <f t="shared" si="221"/>
        <v>Enero</v>
      </c>
      <c r="I1688" s="90" t="str">
        <f t="shared" si="222"/>
        <v>2024-1</v>
      </c>
      <c r="J1688" s="5">
        <v>14</v>
      </c>
      <c r="K1688" s="10">
        <v>9.6999999999999993</v>
      </c>
      <c r="L1688" s="15">
        <f t="shared" si="224"/>
        <v>1.037037037037037</v>
      </c>
      <c r="M1688" s="8">
        <f t="shared" si="225"/>
        <v>1.037037037037037</v>
      </c>
      <c r="N1688" s="5" t="s">
        <v>55</v>
      </c>
      <c r="O1688" s="5" t="s">
        <v>55</v>
      </c>
      <c r="P1688" s="16">
        <v>0</v>
      </c>
      <c r="Q1688" s="16">
        <v>0</v>
      </c>
      <c r="R1688" s="5" t="str">
        <f t="shared" si="223"/>
        <v>436-2024-02-29</v>
      </c>
    </row>
    <row r="1689" spans="1:18" hidden="1" x14ac:dyDescent="0.3">
      <c r="A1689" s="25">
        <v>436</v>
      </c>
      <c r="B1689" s="5" t="s">
        <v>121</v>
      </c>
      <c r="C1689" s="5" t="s">
        <v>93</v>
      </c>
      <c r="D1689" s="5" t="s">
        <v>21</v>
      </c>
      <c r="E1689" s="5" t="s">
        <v>54</v>
      </c>
      <c r="F1689" s="6">
        <v>45351</v>
      </c>
      <c r="G1689" s="55">
        <f t="shared" si="220"/>
        <v>2024</v>
      </c>
      <c r="H1689" s="55" t="str">
        <f t="shared" si="221"/>
        <v>Febrero</v>
      </c>
      <c r="I1689" s="90" t="str">
        <f t="shared" si="222"/>
        <v>2024-1</v>
      </c>
      <c r="J1689" s="5">
        <v>14</v>
      </c>
      <c r="K1689" s="10">
        <v>13.5</v>
      </c>
      <c r="L1689" s="15">
        <f t="shared" si="224"/>
        <v>0.89171974522292996</v>
      </c>
      <c r="M1689" s="8">
        <f t="shared" si="225"/>
        <v>0.89171974522292996</v>
      </c>
      <c r="N1689" s="5" t="s">
        <v>55</v>
      </c>
      <c r="O1689" s="5" t="s">
        <v>55</v>
      </c>
      <c r="P1689" s="16">
        <v>0</v>
      </c>
      <c r="Q1689" s="16">
        <v>0</v>
      </c>
      <c r="R1689" s="5" t="str">
        <f t="shared" si="223"/>
        <v>436-2024-03-31</v>
      </c>
    </row>
    <row r="1690" spans="1:18" hidden="1" x14ac:dyDescent="0.3">
      <c r="A1690" s="25">
        <v>436</v>
      </c>
      <c r="B1690" s="5" t="s">
        <v>121</v>
      </c>
      <c r="C1690" s="5" t="s">
        <v>93</v>
      </c>
      <c r="D1690" s="5" t="s">
        <v>21</v>
      </c>
      <c r="E1690" s="5" t="s">
        <v>54</v>
      </c>
      <c r="F1690" s="6">
        <v>45382</v>
      </c>
      <c r="G1690" s="55">
        <f t="shared" si="220"/>
        <v>2024</v>
      </c>
      <c r="H1690" s="55" t="str">
        <f t="shared" si="221"/>
        <v>Marzo</v>
      </c>
      <c r="I1690" s="90" t="str">
        <f t="shared" si="222"/>
        <v>2024-1</v>
      </c>
      <c r="J1690" s="5">
        <v>14</v>
      </c>
      <c r="K1690" s="10">
        <v>15.7</v>
      </c>
      <c r="L1690" s="15">
        <f t="shared" si="224"/>
        <v>1.2612612612612613</v>
      </c>
      <c r="M1690" s="8">
        <f t="shared" si="225"/>
        <v>1.2612612612612613</v>
      </c>
      <c r="N1690" s="5" t="s">
        <v>55</v>
      </c>
      <c r="O1690" s="5" t="s">
        <v>55</v>
      </c>
      <c r="P1690" s="16">
        <v>0</v>
      </c>
      <c r="Q1690" s="16">
        <v>0</v>
      </c>
      <c r="R1690" s="5" t="str">
        <f t="shared" si="223"/>
        <v>436-2024-04-30</v>
      </c>
    </row>
    <row r="1691" spans="1:18" hidden="1" x14ac:dyDescent="0.3">
      <c r="A1691" s="25">
        <v>436</v>
      </c>
      <c r="B1691" s="5" t="s">
        <v>121</v>
      </c>
      <c r="C1691" s="5" t="s">
        <v>93</v>
      </c>
      <c r="D1691" s="5" t="s">
        <v>21</v>
      </c>
      <c r="E1691" s="5" t="s">
        <v>54</v>
      </c>
      <c r="F1691" s="6">
        <v>45412</v>
      </c>
      <c r="G1691" s="55">
        <f t="shared" si="220"/>
        <v>2024</v>
      </c>
      <c r="H1691" s="55" t="str">
        <f t="shared" si="221"/>
        <v>Abril</v>
      </c>
      <c r="I1691" s="90" t="str">
        <f t="shared" si="222"/>
        <v>2024-1</v>
      </c>
      <c r="J1691" s="5">
        <v>14</v>
      </c>
      <c r="K1691" s="10">
        <v>11.1</v>
      </c>
      <c r="L1691" s="15">
        <f t="shared" si="224"/>
        <v>1.3</v>
      </c>
      <c r="M1691" s="8">
        <f t="shared" si="225"/>
        <v>1.3207547169811322</v>
      </c>
      <c r="N1691" s="5" t="s">
        <v>55</v>
      </c>
      <c r="O1691" s="5" t="s">
        <v>55</v>
      </c>
      <c r="P1691" s="16">
        <v>0</v>
      </c>
      <c r="Q1691" s="16">
        <v>0</v>
      </c>
      <c r="R1691" s="5" t="str">
        <f t="shared" si="223"/>
        <v>436-2024-05-31</v>
      </c>
    </row>
    <row r="1692" spans="1:18" hidden="1" x14ac:dyDescent="0.3">
      <c r="A1692" s="25">
        <v>436</v>
      </c>
      <c r="B1692" s="5" t="s">
        <v>121</v>
      </c>
      <c r="C1692" s="5" t="s">
        <v>93</v>
      </c>
      <c r="D1692" s="5" t="s">
        <v>21</v>
      </c>
      <c r="E1692" s="5" t="s">
        <v>54</v>
      </c>
      <c r="F1692" s="6">
        <v>45443</v>
      </c>
      <c r="G1692" s="55">
        <f t="shared" si="220"/>
        <v>2024</v>
      </c>
      <c r="H1692" s="55" t="str">
        <f t="shared" si="221"/>
        <v>Mayo</v>
      </c>
      <c r="I1692" s="90" t="str">
        <f t="shared" si="222"/>
        <v>2024-1</v>
      </c>
      <c r="J1692" s="5">
        <v>14</v>
      </c>
      <c r="K1692" s="10">
        <v>10.6</v>
      </c>
      <c r="L1692" s="15">
        <f t="shared" si="224"/>
        <v>1.3</v>
      </c>
      <c r="M1692" s="8">
        <f t="shared" si="225"/>
        <v>1.5909090909090908</v>
      </c>
      <c r="N1692" s="5" t="s">
        <v>55</v>
      </c>
      <c r="O1692" s="5" t="s">
        <v>55</v>
      </c>
      <c r="P1692" s="16">
        <v>0</v>
      </c>
      <c r="Q1692" s="16">
        <v>0</v>
      </c>
      <c r="R1692" s="5" t="str">
        <f t="shared" si="223"/>
        <v>436-2024-06-30</v>
      </c>
    </row>
    <row r="1693" spans="1:18" hidden="1" x14ac:dyDescent="0.3">
      <c r="A1693" s="5">
        <v>436</v>
      </c>
      <c r="B1693" s="5" t="s">
        <v>121</v>
      </c>
      <c r="C1693" s="5" t="s">
        <v>93</v>
      </c>
      <c r="D1693" s="5" t="s">
        <v>21</v>
      </c>
      <c r="E1693" s="5" t="s">
        <v>54</v>
      </c>
      <c r="F1693" s="6">
        <v>45473</v>
      </c>
      <c r="G1693" s="55">
        <f t="shared" si="220"/>
        <v>2024</v>
      </c>
      <c r="H1693" s="55" t="str">
        <f t="shared" si="221"/>
        <v>Junio</v>
      </c>
      <c r="I1693" s="90" t="str">
        <f t="shared" si="222"/>
        <v>2024-1</v>
      </c>
      <c r="J1693" s="5">
        <v>14</v>
      </c>
      <c r="K1693" s="5">
        <v>8.8000000000000007</v>
      </c>
      <c r="L1693" s="15">
        <f t="shared" si="224"/>
        <v>1.3</v>
      </c>
      <c r="M1693" s="8">
        <f t="shared" si="225"/>
        <v>1.4893617021276595</v>
      </c>
      <c r="N1693" s="5" t="s">
        <v>55</v>
      </c>
      <c r="O1693" s="5" t="s">
        <v>55</v>
      </c>
      <c r="P1693" s="16">
        <v>0</v>
      </c>
      <c r="Q1693" s="16">
        <v>0</v>
      </c>
      <c r="R1693" s="5" t="str">
        <f t="shared" si="223"/>
        <v>436-2024-07-31</v>
      </c>
    </row>
    <row r="1694" spans="1:18" hidden="1" x14ac:dyDescent="0.3">
      <c r="A1694" s="25">
        <v>436</v>
      </c>
      <c r="B1694" s="5" t="s">
        <v>121</v>
      </c>
      <c r="C1694" s="5" t="s">
        <v>93</v>
      </c>
      <c r="D1694" s="5" t="s">
        <v>21</v>
      </c>
      <c r="E1694" s="5" t="s">
        <v>54</v>
      </c>
      <c r="F1694" s="6">
        <v>45504</v>
      </c>
      <c r="G1694" s="55">
        <f t="shared" si="220"/>
        <v>2024</v>
      </c>
      <c r="H1694" s="55" t="str">
        <f t="shared" si="221"/>
        <v>Julio</v>
      </c>
      <c r="I1694" s="90" t="str">
        <f t="shared" si="222"/>
        <v>2024-2</v>
      </c>
      <c r="J1694" s="5">
        <v>14</v>
      </c>
      <c r="K1694" s="10">
        <v>9.4</v>
      </c>
      <c r="L1694" s="15">
        <f t="shared" si="224"/>
        <v>1.3</v>
      </c>
      <c r="M1694" s="8">
        <f t="shared" si="225"/>
        <v>1.6470588235294117</v>
      </c>
      <c r="N1694" s="5" t="s">
        <v>55</v>
      </c>
      <c r="O1694" s="5" t="s">
        <v>55</v>
      </c>
      <c r="P1694" s="16">
        <v>0</v>
      </c>
      <c r="Q1694" s="16">
        <v>0</v>
      </c>
      <c r="R1694" s="5" t="str">
        <f t="shared" si="223"/>
        <v>436-2024-08-31</v>
      </c>
    </row>
    <row r="1695" spans="1:18" hidden="1" x14ac:dyDescent="0.3">
      <c r="A1695" s="25">
        <v>436</v>
      </c>
      <c r="B1695" s="5" t="s">
        <v>121</v>
      </c>
      <c r="C1695" s="5" t="s">
        <v>93</v>
      </c>
      <c r="D1695" s="5" t="s">
        <v>21</v>
      </c>
      <c r="E1695" s="5" t="s">
        <v>54</v>
      </c>
      <c r="F1695" s="6">
        <v>45535</v>
      </c>
      <c r="G1695" s="55">
        <f t="shared" si="220"/>
        <v>2024</v>
      </c>
      <c r="H1695" s="55" t="str">
        <f t="shared" si="221"/>
        <v>Agosto</v>
      </c>
      <c r="I1695" s="90" t="str">
        <f t="shared" si="222"/>
        <v>2024-2</v>
      </c>
      <c r="J1695" s="5">
        <v>14</v>
      </c>
      <c r="K1695" s="10">
        <v>8.5</v>
      </c>
      <c r="L1695" s="15">
        <f t="shared" si="224"/>
        <v>1.3</v>
      </c>
      <c r="M1695" s="8">
        <f t="shared" si="225"/>
        <v>1.3333333333333333</v>
      </c>
      <c r="N1695" s="5" t="s">
        <v>55</v>
      </c>
      <c r="O1695" s="5" t="s">
        <v>55</v>
      </c>
      <c r="P1695" s="16">
        <v>0</v>
      </c>
      <c r="Q1695" s="16">
        <v>0</v>
      </c>
      <c r="R1695" s="5" t="str">
        <f t="shared" si="223"/>
        <v>436-2024-09-30</v>
      </c>
    </row>
    <row r="1696" spans="1:18" hidden="1" x14ac:dyDescent="0.3">
      <c r="A1696" s="25">
        <v>436</v>
      </c>
      <c r="B1696" s="5" t="s">
        <v>121</v>
      </c>
      <c r="C1696" s="5" t="s">
        <v>93</v>
      </c>
      <c r="D1696" s="5" t="s">
        <v>21</v>
      </c>
      <c r="E1696" s="5" t="s">
        <v>54</v>
      </c>
      <c r="F1696" s="6">
        <v>45565</v>
      </c>
      <c r="G1696" s="55">
        <f t="shared" si="220"/>
        <v>2024</v>
      </c>
      <c r="H1696" s="55" t="str">
        <f t="shared" si="221"/>
        <v>Septiembre</v>
      </c>
      <c r="I1696" s="90" t="str">
        <f t="shared" si="222"/>
        <v>2024-2</v>
      </c>
      <c r="J1696" s="5">
        <v>14</v>
      </c>
      <c r="K1696" s="10">
        <v>10.5</v>
      </c>
      <c r="L1696" s="15">
        <f t="shared" si="224"/>
        <v>1.3</v>
      </c>
      <c r="M1696" s="8">
        <f t="shared" si="225"/>
        <v>1.75</v>
      </c>
      <c r="N1696" s="5" t="s">
        <v>55</v>
      </c>
      <c r="O1696" s="5" t="s">
        <v>55</v>
      </c>
      <c r="P1696" s="16">
        <v>0</v>
      </c>
      <c r="Q1696" s="16">
        <v>0</v>
      </c>
      <c r="R1696" s="5" t="str">
        <f t="shared" si="223"/>
        <v>436-2024-10-31</v>
      </c>
    </row>
    <row r="1697" spans="1:18" hidden="1" x14ac:dyDescent="0.3">
      <c r="A1697" s="25">
        <v>436</v>
      </c>
      <c r="B1697" s="5" t="s">
        <v>121</v>
      </c>
      <c r="C1697" s="5" t="s">
        <v>93</v>
      </c>
      <c r="D1697" s="5" t="s">
        <v>21</v>
      </c>
      <c r="E1697" s="5" t="s">
        <v>54</v>
      </c>
      <c r="F1697" s="6">
        <v>45596</v>
      </c>
      <c r="G1697" s="55">
        <f t="shared" si="220"/>
        <v>2024</v>
      </c>
      <c r="H1697" s="55" t="str">
        <f t="shared" si="221"/>
        <v>Octubre</v>
      </c>
      <c r="I1697" s="90" t="str">
        <f t="shared" si="222"/>
        <v>2024-2</v>
      </c>
      <c r="J1697" s="5">
        <v>14</v>
      </c>
      <c r="K1697" s="10">
        <v>8</v>
      </c>
      <c r="L1697" s="15">
        <f t="shared" si="224"/>
        <v>1.3</v>
      </c>
      <c r="M1697" s="8">
        <f t="shared" si="225"/>
        <v>1.4</v>
      </c>
      <c r="N1697" s="5" t="s">
        <v>55</v>
      </c>
      <c r="O1697" s="5" t="s">
        <v>55</v>
      </c>
      <c r="P1697" s="16">
        <v>0</v>
      </c>
      <c r="Q1697" s="16">
        <v>0</v>
      </c>
      <c r="R1697" s="5" t="str">
        <f t="shared" si="223"/>
        <v>436-2024-11-30</v>
      </c>
    </row>
    <row r="1698" spans="1:18" hidden="1" x14ac:dyDescent="0.3">
      <c r="A1698" s="25">
        <v>436</v>
      </c>
      <c r="B1698" s="5" t="s">
        <v>121</v>
      </c>
      <c r="C1698" s="5" t="s">
        <v>93</v>
      </c>
      <c r="D1698" s="5" t="s">
        <v>21</v>
      </c>
      <c r="E1698" s="5" t="s">
        <v>54</v>
      </c>
      <c r="F1698" s="6">
        <v>45626</v>
      </c>
      <c r="G1698" s="55">
        <f t="shared" si="220"/>
        <v>2024</v>
      </c>
      <c r="H1698" s="55" t="str">
        <f t="shared" si="221"/>
        <v>Noviembre</v>
      </c>
      <c r="I1698" s="90" t="str">
        <f t="shared" si="222"/>
        <v>2024-2</v>
      </c>
      <c r="J1698" s="5">
        <v>14</v>
      </c>
      <c r="K1698" s="10">
        <v>10</v>
      </c>
      <c r="L1698" s="15">
        <f t="shared" si="224"/>
        <v>0.82498526812021222</v>
      </c>
      <c r="M1698" s="8">
        <f t="shared" si="225"/>
        <v>0.82498526812021222</v>
      </c>
      <c r="N1698" s="5" t="s">
        <v>55</v>
      </c>
      <c r="O1698" s="5" t="s">
        <v>55</v>
      </c>
      <c r="P1698" s="16">
        <v>0</v>
      </c>
      <c r="Q1698" s="16">
        <v>0</v>
      </c>
      <c r="R1698" s="5" t="str">
        <f t="shared" si="223"/>
        <v>436-2024-12-31</v>
      </c>
    </row>
    <row r="1699" spans="1:18" hidden="1" x14ac:dyDescent="0.3">
      <c r="A1699" s="25">
        <v>436</v>
      </c>
      <c r="B1699" s="5" t="s">
        <v>121</v>
      </c>
      <c r="C1699" s="5" t="s">
        <v>93</v>
      </c>
      <c r="D1699" s="5" t="s">
        <v>21</v>
      </c>
      <c r="E1699" s="5" t="s">
        <v>54</v>
      </c>
      <c r="F1699" s="6">
        <v>45657</v>
      </c>
      <c r="G1699" s="55">
        <f t="shared" si="220"/>
        <v>2024</v>
      </c>
      <c r="H1699" s="55" t="str">
        <f t="shared" si="221"/>
        <v>Diciembre</v>
      </c>
      <c r="I1699" s="90" t="str">
        <f t="shared" si="222"/>
        <v>2024-2</v>
      </c>
      <c r="J1699" s="5">
        <v>14</v>
      </c>
      <c r="K1699" s="10">
        <v>16.97</v>
      </c>
      <c r="L1699" s="15">
        <f t="shared" si="224"/>
        <v>0.83125686489879169</v>
      </c>
      <c r="M1699" s="8">
        <f t="shared" si="225"/>
        <v>0.83125686489879169</v>
      </c>
      <c r="N1699" s="5" t="s">
        <v>55</v>
      </c>
      <c r="O1699" s="5" t="s">
        <v>55</v>
      </c>
      <c r="P1699" s="16">
        <v>0</v>
      </c>
      <c r="Q1699" s="16">
        <v>0</v>
      </c>
      <c r="R1699" s="5" t="str">
        <f t="shared" si="223"/>
        <v>437-2023-10-31</v>
      </c>
    </row>
    <row r="1700" spans="1:18" hidden="1" x14ac:dyDescent="0.3">
      <c r="A1700" s="25">
        <v>437</v>
      </c>
      <c r="B1700" s="5" t="s">
        <v>85</v>
      </c>
      <c r="C1700" s="5" t="s">
        <v>241</v>
      </c>
      <c r="D1700" s="5" t="s">
        <v>65</v>
      </c>
      <c r="E1700" s="5" t="s">
        <v>22</v>
      </c>
      <c r="F1700" s="6">
        <v>45230</v>
      </c>
      <c r="G1700" s="55">
        <f t="shared" si="220"/>
        <v>2023</v>
      </c>
      <c r="H1700" s="55" t="str">
        <f t="shared" si="221"/>
        <v>Octubre</v>
      </c>
      <c r="I1700" s="90" t="str">
        <f t="shared" si="222"/>
        <v>2023-2</v>
      </c>
      <c r="J1700" s="5">
        <v>80</v>
      </c>
      <c r="K1700" s="9">
        <v>96.239806704922998</v>
      </c>
      <c r="L1700" s="15">
        <f>IFERROR(IF((K1701/J1701)&gt;1.3,1.3,K1701/J1701),"")</f>
        <v>1.2029975838115374</v>
      </c>
      <c r="M1700" s="15">
        <f>IFERROR(IF((K1701/J1701)&gt;K1701/J1701,1.3,K1701/J1701),"")</f>
        <v>1.2029975838115374</v>
      </c>
      <c r="N1700" s="5" t="s">
        <v>23</v>
      </c>
      <c r="O1700" s="5" t="s">
        <v>23</v>
      </c>
      <c r="P1700" s="16">
        <v>0</v>
      </c>
      <c r="Q1700" s="16">
        <v>0</v>
      </c>
      <c r="R1700" s="5" t="str">
        <f t="shared" si="223"/>
        <v>437-2023-12-31</v>
      </c>
    </row>
    <row r="1701" spans="1:18" hidden="1" x14ac:dyDescent="0.3">
      <c r="A1701" s="5">
        <v>437</v>
      </c>
      <c r="B1701" s="5" t="s">
        <v>405</v>
      </c>
      <c r="C1701" s="5" t="s">
        <v>241</v>
      </c>
      <c r="D1701" s="5" t="s">
        <v>65</v>
      </c>
      <c r="E1701" s="5" t="s">
        <v>22</v>
      </c>
      <c r="F1701" s="6">
        <v>45291</v>
      </c>
      <c r="G1701" s="55">
        <f t="shared" si="220"/>
        <v>2023</v>
      </c>
      <c r="H1701" s="55" t="str">
        <f t="shared" si="221"/>
        <v>Diciembre</v>
      </c>
      <c r="I1701" s="90" t="str">
        <f t="shared" si="222"/>
        <v>2023-2</v>
      </c>
      <c r="J1701" s="5">
        <v>80</v>
      </c>
      <c r="K1701" s="5">
        <v>96.239806704922998</v>
      </c>
      <c r="L1701" s="15">
        <v>1.202997583811537</v>
      </c>
      <c r="M1701" s="15">
        <v>1.202997583811537</v>
      </c>
      <c r="N1701" s="5" t="s">
        <v>23</v>
      </c>
      <c r="O1701" s="5" t="s">
        <v>23</v>
      </c>
      <c r="P1701" s="5">
        <v>0</v>
      </c>
      <c r="Q1701" s="5">
        <v>0</v>
      </c>
      <c r="R1701" s="5" t="str">
        <f t="shared" si="223"/>
        <v>437-2024-12-31</v>
      </c>
    </row>
    <row r="1702" spans="1:18" hidden="1" x14ac:dyDescent="0.3">
      <c r="A1702" s="25">
        <v>437</v>
      </c>
      <c r="B1702" s="5" t="s">
        <v>405</v>
      </c>
      <c r="C1702" s="5" t="s">
        <v>241</v>
      </c>
      <c r="D1702" s="5" t="s">
        <v>65</v>
      </c>
      <c r="E1702" s="5" t="s">
        <v>22</v>
      </c>
      <c r="F1702" s="6">
        <v>45657</v>
      </c>
      <c r="G1702" s="55">
        <f t="shared" si="220"/>
        <v>2024</v>
      </c>
      <c r="H1702" s="55" t="str">
        <f t="shared" si="221"/>
        <v>Diciembre</v>
      </c>
      <c r="I1702" s="90" t="str">
        <f t="shared" si="222"/>
        <v>2024-2</v>
      </c>
      <c r="J1702" s="5">
        <v>80</v>
      </c>
      <c r="K1702" s="10">
        <v>84</v>
      </c>
      <c r="L1702" s="15">
        <f>IFERROR(IF((K1703/J1703)&gt;1.3,1.3,K1703/J1703),"")</f>
        <v>1</v>
      </c>
      <c r="M1702" s="15">
        <f>IFERROR(IF((K1703/J1703)&gt;K1703/J1703,1.3,K1703/J1703),"")</f>
        <v>1</v>
      </c>
      <c r="N1702" s="5" t="s">
        <v>23</v>
      </c>
      <c r="O1702" s="5" t="s">
        <v>23</v>
      </c>
      <c r="P1702" s="16">
        <v>0</v>
      </c>
      <c r="Q1702" s="16">
        <v>0</v>
      </c>
      <c r="R1702" s="5" t="str">
        <f t="shared" si="223"/>
        <v>438-2023-12-31</v>
      </c>
    </row>
    <row r="1703" spans="1:18" hidden="1" x14ac:dyDescent="0.3">
      <c r="A1703" s="37">
        <v>438</v>
      </c>
      <c r="B1703" s="5" t="s">
        <v>406</v>
      </c>
      <c r="C1703" s="5" t="s">
        <v>315</v>
      </c>
      <c r="D1703" s="5" t="s">
        <v>47</v>
      </c>
      <c r="E1703" s="5" t="s">
        <v>22</v>
      </c>
      <c r="F1703" s="6">
        <v>45291</v>
      </c>
      <c r="G1703" s="55">
        <f t="shared" si="220"/>
        <v>2023</v>
      </c>
      <c r="H1703" s="55" t="str">
        <f t="shared" si="221"/>
        <v>Diciembre</v>
      </c>
      <c r="I1703" s="90" t="str">
        <f t="shared" si="222"/>
        <v>2023-2</v>
      </c>
      <c r="J1703" s="5">
        <v>100</v>
      </c>
      <c r="K1703" s="9">
        <v>100</v>
      </c>
      <c r="L1703" s="15">
        <f>IFERROR(IF((K1704/J1704)&gt;1.3,1.3,K1704/J1704),"")</f>
        <v>1</v>
      </c>
      <c r="M1703" s="15">
        <f>IFERROR(IF((K1704/J1704)&gt;K1704/J1704,1.3,K1704/J1704),"")</f>
        <v>1</v>
      </c>
      <c r="N1703" s="5" t="s">
        <v>23</v>
      </c>
      <c r="O1703" s="5" t="s">
        <v>23</v>
      </c>
      <c r="P1703" s="16">
        <v>0</v>
      </c>
      <c r="Q1703" s="16">
        <v>0</v>
      </c>
      <c r="R1703" s="5" t="str">
        <f t="shared" si="223"/>
        <v>439-2023-12-31</v>
      </c>
    </row>
    <row r="1704" spans="1:18" hidden="1" x14ac:dyDescent="0.3">
      <c r="A1704" s="37">
        <v>439</v>
      </c>
      <c r="B1704" s="5" t="s">
        <v>407</v>
      </c>
      <c r="C1704" s="5" t="s">
        <v>315</v>
      </c>
      <c r="D1704" s="5" t="s">
        <v>47</v>
      </c>
      <c r="E1704" s="5" t="s">
        <v>22</v>
      </c>
      <c r="F1704" s="6">
        <v>45291</v>
      </c>
      <c r="G1704" s="55">
        <f t="shared" si="220"/>
        <v>2023</v>
      </c>
      <c r="H1704" s="55" t="str">
        <f t="shared" si="221"/>
        <v>Diciembre</v>
      </c>
      <c r="I1704" s="90" t="str">
        <f t="shared" si="222"/>
        <v>2023-2</v>
      </c>
      <c r="J1704" s="5">
        <v>100</v>
      </c>
      <c r="K1704" s="9">
        <v>100</v>
      </c>
      <c r="L1704" s="15">
        <f>IFERROR(IF((K1705/J1705)&gt;1.3,1.3,K1705/J1705),"")</f>
        <v>1</v>
      </c>
      <c r="M1704" s="15">
        <f>IFERROR(IF((K1705/J1705)&gt;K1705/J1705,1.3,K1705/J1705),"")</f>
        <v>1</v>
      </c>
      <c r="N1704" s="5" t="s">
        <v>23</v>
      </c>
      <c r="O1704" s="5" t="s">
        <v>23</v>
      </c>
      <c r="P1704" s="16">
        <v>0</v>
      </c>
      <c r="Q1704" s="16">
        <v>0</v>
      </c>
      <c r="R1704" s="5" t="str">
        <f t="shared" si="223"/>
        <v>439-2024-06-30</v>
      </c>
    </row>
    <row r="1705" spans="1:18" hidden="1" x14ac:dyDescent="0.3">
      <c r="A1705" s="5">
        <v>439</v>
      </c>
      <c r="B1705" s="5" t="s">
        <v>407</v>
      </c>
      <c r="C1705" s="5" t="s">
        <v>315</v>
      </c>
      <c r="D1705" s="5" t="s">
        <v>47</v>
      </c>
      <c r="E1705" s="5" t="s">
        <v>22</v>
      </c>
      <c r="F1705" s="6">
        <v>45473</v>
      </c>
      <c r="G1705" s="55">
        <f t="shared" si="220"/>
        <v>2024</v>
      </c>
      <c r="H1705" s="55" t="str">
        <f t="shared" si="221"/>
        <v>Junio</v>
      </c>
      <c r="I1705" s="90" t="str">
        <f t="shared" si="222"/>
        <v>2024-1</v>
      </c>
      <c r="J1705" s="5">
        <v>100</v>
      </c>
      <c r="K1705" s="5">
        <v>100</v>
      </c>
      <c r="L1705" s="15">
        <v>1</v>
      </c>
      <c r="M1705" s="15">
        <v>1</v>
      </c>
      <c r="N1705" s="5" t="s">
        <v>23</v>
      </c>
      <c r="O1705" s="5" t="s">
        <v>23</v>
      </c>
      <c r="P1705" s="16">
        <v>0</v>
      </c>
      <c r="Q1705" s="5">
        <v>0</v>
      </c>
      <c r="R1705" s="5" t="str">
        <f t="shared" si="223"/>
        <v>439-2024-12-31</v>
      </c>
    </row>
    <row r="1706" spans="1:18" hidden="1" x14ac:dyDescent="0.3">
      <c r="A1706" s="25">
        <v>439</v>
      </c>
      <c r="B1706" s="5" t="s">
        <v>407</v>
      </c>
      <c r="C1706" s="5" t="s">
        <v>315</v>
      </c>
      <c r="D1706" s="5" t="s">
        <v>47</v>
      </c>
      <c r="E1706" s="5" t="s">
        <v>22</v>
      </c>
      <c r="F1706" s="6">
        <v>45657</v>
      </c>
      <c r="G1706" s="55">
        <f t="shared" si="220"/>
        <v>2024</v>
      </c>
      <c r="H1706" s="55" t="str">
        <f t="shared" si="221"/>
        <v>Diciembre</v>
      </c>
      <c r="I1706" s="90" t="str">
        <f t="shared" si="222"/>
        <v>2024-2</v>
      </c>
      <c r="J1706" s="5">
        <v>100</v>
      </c>
      <c r="K1706" s="10">
        <v>100</v>
      </c>
      <c r="L1706" s="15">
        <f t="shared" ref="L1706:L1714" si="226">IFERROR(IF((K1707/J1707)&gt;1.3,1.3,K1707/J1707),"")</f>
        <v>0.99744897959183676</v>
      </c>
      <c r="M1706" s="15">
        <f t="shared" ref="M1706:M1714" si="227">IFERROR(IF((K1707/J1707)&gt;K1707/J1707,1.3,K1707/J1707),"")</f>
        <v>0.99744897959183676</v>
      </c>
      <c r="N1706" s="5" t="s">
        <v>23</v>
      </c>
      <c r="O1706" s="5" t="s">
        <v>23</v>
      </c>
      <c r="P1706" s="16">
        <v>0</v>
      </c>
      <c r="Q1706" s="16">
        <v>0</v>
      </c>
      <c r="R1706" s="5" t="str">
        <f t="shared" si="223"/>
        <v>440-2023-12-31</v>
      </c>
    </row>
    <row r="1707" spans="1:18" hidden="1" x14ac:dyDescent="0.3">
      <c r="A1707" s="37">
        <v>440</v>
      </c>
      <c r="B1707" s="5" t="s">
        <v>408</v>
      </c>
      <c r="C1707" s="5" t="s">
        <v>315</v>
      </c>
      <c r="D1707" s="5" t="s">
        <v>47</v>
      </c>
      <c r="E1707" s="5" t="s">
        <v>22</v>
      </c>
      <c r="F1707" s="6">
        <v>45291</v>
      </c>
      <c r="G1707" s="55">
        <f t="shared" si="220"/>
        <v>2023</v>
      </c>
      <c r="H1707" s="55" t="str">
        <f t="shared" si="221"/>
        <v>Diciembre</v>
      </c>
      <c r="I1707" s="90" t="str">
        <f t="shared" si="222"/>
        <v>2023-2</v>
      </c>
      <c r="J1707" s="5">
        <v>98</v>
      </c>
      <c r="K1707" s="9">
        <v>97.75</v>
      </c>
      <c r="L1707" s="15">
        <f t="shared" si="226"/>
        <v>1.0176530612244898</v>
      </c>
      <c r="M1707" s="15">
        <f t="shared" si="227"/>
        <v>1.0176530612244898</v>
      </c>
      <c r="N1707" s="5" t="s">
        <v>23</v>
      </c>
      <c r="O1707" s="5" t="s">
        <v>23</v>
      </c>
      <c r="P1707" s="16">
        <v>0</v>
      </c>
      <c r="Q1707" s="16">
        <v>1</v>
      </c>
      <c r="R1707" s="5" t="str">
        <f t="shared" si="223"/>
        <v>440-2024-06-30</v>
      </c>
    </row>
    <row r="1708" spans="1:18" hidden="1" x14ac:dyDescent="0.3">
      <c r="A1708" s="5">
        <v>440</v>
      </c>
      <c r="B1708" s="5" t="s">
        <v>408</v>
      </c>
      <c r="C1708" s="5" t="s">
        <v>315</v>
      </c>
      <c r="D1708" s="5" t="s">
        <v>47</v>
      </c>
      <c r="E1708" s="5" t="s">
        <v>22</v>
      </c>
      <c r="F1708" s="6">
        <v>45473</v>
      </c>
      <c r="G1708" s="55">
        <f t="shared" si="220"/>
        <v>2024</v>
      </c>
      <c r="H1708" s="55" t="str">
        <f t="shared" si="221"/>
        <v>Junio</v>
      </c>
      <c r="I1708" s="90" t="str">
        <f t="shared" si="222"/>
        <v>2024-1</v>
      </c>
      <c r="J1708" s="5">
        <v>98</v>
      </c>
      <c r="K1708" s="5">
        <v>99.73</v>
      </c>
      <c r="L1708" s="15">
        <f t="shared" si="226"/>
        <v>1.0126530612244897</v>
      </c>
      <c r="M1708" s="15">
        <f t="shared" si="227"/>
        <v>1.0126530612244897</v>
      </c>
      <c r="N1708" s="5" t="s">
        <v>23</v>
      </c>
      <c r="O1708" s="5" t="s">
        <v>23</v>
      </c>
      <c r="P1708" s="16">
        <v>0</v>
      </c>
      <c r="Q1708" s="5">
        <v>1</v>
      </c>
      <c r="R1708" s="5" t="str">
        <f t="shared" si="223"/>
        <v>440-2024-12-31</v>
      </c>
    </row>
    <row r="1709" spans="1:18" hidden="1" x14ac:dyDescent="0.3">
      <c r="A1709" s="25">
        <v>440</v>
      </c>
      <c r="B1709" s="5" t="s">
        <v>408</v>
      </c>
      <c r="C1709" s="5" t="s">
        <v>315</v>
      </c>
      <c r="D1709" s="5" t="s">
        <v>47</v>
      </c>
      <c r="E1709" s="5" t="s">
        <v>22</v>
      </c>
      <c r="F1709" s="6">
        <v>45657</v>
      </c>
      <c r="G1709" s="55">
        <f t="shared" si="220"/>
        <v>2024</v>
      </c>
      <c r="H1709" s="55" t="str">
        <f t="shared" si="221"/>
        <v>Diciembre</v>
      </c>
      <c r="I1709" s="90" t="str">
        <f t="shared" si="222"/>
        <v>2024-2</v>
      </c>
      <c r="J1709" s="5">
        <v>98</v>
      </c>
      <c r="K1709" s="10">
        <v>99.24</v>
      </c>
      <c r="L1709" s="15">
        <f t="shared" si="226"/>
        <v>0.97577777777777774</v>
      </c>
      <c r="M1709" s="15">
        <f t="shared" si="227"/>
        <v>0.97577777777777774</v>
      </c>
      <c r="N1709" s="5" t="s">
        <v>23</v>
      </c>
      <c r="O1709" s="5" t="s">
        <v>23</v>
      </c>
      <c r="P1709" s="16">
        <v>0</v>
      </c>
      <c r="Q1709" s="16">
        <v>1</v>
      </c>
      <c r="R1709" s="5" t="str">
        <f t="shared" si="223"/>
        <v>441-2024-01-31</v>
      </c>
    </row>
    <row r="1710" spans="1:18" hidden="1" x14ac:dyDescent="0.3">
      <c r="A1710" s="25">
        <v>441</v>
      </c>
      <c r="B1710" s="5" t="s">
        <v>409</v>
      </c>
      <c r="C1710" s="5" t="s">
        <v>29</v>
      </c>
      <c r="D1710" s="5" t="s">
        <v>21</v>
      </c>
      <c r="E1710" s="5" t="s">
        <v>22</v>
      </c>
      <c r="F1710" s="6">
        <v>45322</v>
      </c>
      <c r="G1710" s="55">
        <f t="shared" si="220"/>
        <v>2024</v>
      </c>
      <c r="H1710" s="55" t="str">
        <f t="shared" si="221"/>
        <v>Enero</v>
      </c>
      <c r="I1710" s="90" t="str">
        <f t="shared" si="222"/>
        <v>2024-1</v>
      </c>
      <c r="J1710" s="5">
        <v>90</v>
      </c>
      <c r="K1710" s="10">
        <v>87.82</v>
      </c>
      <c r="L1710" s="15">
        <f t="shared" si="226"/>
        <v>1.0097777777777777</v>
      </c>
      <c r="M1710" s="15">
        <f t="shared" si="227"/>
        <v>1.0097777777777777</v>
      </c>
      <c r="N1710" s="5" t="s">
        <v>23</v>
      </c>
      <c r="O1710" s="11" t="s">
        <v>23</v>
      </c>
      <c r="P1710" s="16">
        <v>0</v>
      </c>
      <c r="Q1710" s="16">
        <v>1</v>
      </c>
      <c r="R1710" s="5" t="str">
        <f t="shared" si="223"/>
        <v>441-2024-02-29</v>
      </c>
    </row>
    <row r="1711" spans="1:18" hidden="1" x14ac:dyDescent="0.3">
      <c r="A1711" s="25">
        <v>441</v>
      </c>
      <c r="B1711" s="5" t="s">
        <v>409</v>
      </c>
      <c r="C1711" s="5" t="s">
        <v>29</v>
      </c>
      <c r="D1711" s="5" t="s">
        <v>21</v>
      </c>
      <c r="E1711" s="5" t="s">
        <v>22</v>
      </c>
      <c r="F1711" s="6">
        <v>45351</v>
      </c>
      <c r="G1711" s="55">
        <f t="shared" si="220"/>
        <v>2024</v>
      </c>
      <c r="H1711" s="55" t="str">
        <f t="shared" si="221"/>
        <v>Febrero</v>
      </c>
      <c r="I1711" s="90" t="str">
        <f t="shared" si="222"/>
        <v>2024-1</v>
      </c>
      <c r="J1711" s="5">
        <v>90</v>
      </c>
      <c r="K1711" s="10">
        <v>90.88</v>
      </c>
      <c r="L1711" s="15">
        <f t="shared" si="226"/>
        <v>1.016888888888889</v>
      </c>
      <c r="M1711" s="15">
        <f t="shared" si="227"/>
        <v>1.016888888888889</v>
      </c>
      <c r="N1711" s="5" t="s">
        <v>23</v>
      </c>
      <c r="O1711" s="11" t="s">
        <v>23</v>
      </c>
      <c r="P1711" s="16">
        <v>0</v>
      </c>
      <c r="Q1711" s="16">
        <v>1</v>
      </c>
      <c r="R1711" s="5" t="str">
        <f t="shared" si="223"/>
        <v>441-2024-03-31</v>
      </c>
    </row>
    <row r="1712" spans="1:18" hidden="1" x14ac:dyDescent="0.3">
      <c r="A1712" s="25">
        <v>441</v>
      </c>
      <c r="B1712" s="5" t="s">
        <v>409</v>
      </c>
      <c r="C1712" s="5" t="s">
        <v>29</v>
      </c>
      <c r="D1712" s="5" t="s">
        <v>21</v>
      </c>
      <c r="E1712" s="5" t="s">
        <v>22</v>
      </c>
      <c r="F1712" s="6">
        <v>45382</v>
      </c>
      <c r="G1712" s="55">
        <f t="shared" si="220"/>
        <v>2024</v>
      </c>
      <c r="H1712" s="55" t="str">
        <f t="shared" si="221"/>
        <v>Marzo</v>
      </c>
      <c r="I1712" s="90" t="str">
        <f t="shared" si="222"/>
        <v>2024-1</v>
      </c>
      <c r="J1712" s="5">
        <v>90</v>
      </c>
      <c r="K1712" s="10">
        <v>91.52</v>
      </c>
      <c r="L1712" s="15">
        <f t="shared" si="226"/>
        <v>1.0646666666666667</v>
      </c>
      <c r="M1712" s="15">
        <f t="shared" si="227"/>
        <v>1.0646666666666667</v>
      </c>
      <c r="N1712" s="5" t="s">
        <v>23</v>
      </c>
      <c r="O1712" s="11" t="s">
        <v>23</v>
      </c>
      <c r="P1712" s="16">
        <v>0</v>
      </c>
      <c r="Q1712" s="16">
        <v>1</v>
      </c>
      <c r="R1712" s="5" t="str">
        <f t="shared" si="223"/>
        <v>441-2024-04-30</v>
      </c>
    </row>
    <row r="1713" spans="1:18" hidden="1" x14ac:dyDescent="0.3">
      <c r="A1713" s="25">
        <v>441</v>
      </c>
      <c r="B1713" s="5" t="s">
        <v>409</v>
      </c>
      <c r="C1713" s="5" t="s">
        <v>29</v>
      </c>
      <c r="D1713" s="5" t="s">
        <v>21</v>
      </c>
      <c r="E1713" s="5" t="s">
        <v>22</v>
      </c>
      <c r="F1713" s="6">
        <v>45412</v>
      </c>
      <c r="G1713" s="55">
        <f t="shared" si="220"/>
        <v>2024</v>
      </c>
      <c r="H1713" s="55" t="str">
        <f t="shared" si="221"/>
        <v>Abril</v>
      </c>
      <c r="I1713" s="90" t="str">
        <f t="shared" si="222"/>
        <v>2024-1</v>
      </c>
      <c r="J1713" s="5">
        <v>90</v>
      </c>
      <c r="K1713" s="10">
        <v>95.82</v>
      </c>
      <c r="L1713" s="15">
        <f t="shared" si="226"/>
        <v>1.0765555555555555</v>
      </c>
      <c r="M1713" s="15">
        <f t="shared" si="227"/>
        <v>1.0765555555555555</v>
      </c>
      <c r="N1713" s="5" t="s">
        <v>23</v>
      </c>
      <c r="O1713" s="11" t="s">
        <v>23</v>
      </c>
      <c r="P1713" s="16">
        <v>0</v>
      </c>
      <c r="Q1713" s="16">
        <v>1</v>
      </c>
      <c r="R1713" s="5" t="str">
        <f t="shared" si="223"/>
        <v>441-2024-05-31</v>
      </c>
    </row>
    <row r="1714" spans="1:18" hidden="1" x14ac:dyDescent="0.3">
      <c r="A1714" s="25">
        <v>441</v>
      </c>
      <c r="B1714" s="5" t="s">
        <v>409</v>
      </c>
      <c r="C1714" s="5" t="s">
        <v>29</v>
      </c>
      <c r="D1714" s="5" t="s">
        <v>21</v>
      </c>
      <c r="E1714" s="5" t="s">
        <v>22</v>
      </c>
      <c r="F1714" s="6">
        <v>45443</v>
      </c>
      <c r="G1714" s="55">
        <f t="shared" si="220"/>
        <v>2024</v>
      </c>
      <c r="H1714" s="55" t="str">
        <f t="shared" si="221"/>
        <v>Mayo</v>
      </c>
      <c r="I1714" s="90" t="str">
        <f t="shared" si="222"/>
        <v>2024-1</v>
      </c>
      <c r="J1714" s="5">
        <v>90</v>
      </c>
      <c r="K1714" s="10">
        <v>96.89</v>
      </c>
      <c r="L1714" s="15">
        <f t="shared" si="226"/>
        <v>1.1272141706924224</v>
      </c>
      <c r="M1714" s="15">
        <f t="shared" si="227"/>
        <v>1.1272141706924224</v>
      </c>
      <c r="N1714" s="5" t="s">
        <v>23</v>
      </c>
      <c r="O1714" s="11" t="s">
        <v>23</v>
      </c>
      <c r="P1714" s="16">
        <v>0</v>
      </c>
      <c r="Q1714" s="16">
        <v>1</v>
      </c>
      <c r="R1714" s="5" t="str">
        <f t="shared" si="223"/>
        <v>441-2024-06-30</v>
      </c>
    </row>
    <row r="1715" spans="1:18" hidden="1" x14ac:dyDescent="0.3">
      <c r="A1715" s="5">
        <v>441</v>
      </c>
      <c r="B1715" s="5" t="s">
        <v>409</v>
      </c>
      <c r="C1715" s="5" t="s">
        <v>29</v>
      </c>
      <c r="D1715" s="5" t="s">
        <v>21</v>
      </c>
      <c r="E1715" s="5" t="s">
        <v>22</v>
      </c>
      <c r="F1715" s="6">
        <v>45473</v>
      </c>
      <c r="G1715" s="55">
        <f t="shared" si="220"/>
        <v>2024</v>
      </c>
      <c r="H1715" s="55" t="str">
        <f t="shared" si="221"/>
        <v>Junio</v>
      </c>
      <c r="I1715" s="90" t="str">
        <f t="shared" si="222"/>
        <v>2024-1</v>
      </c>
      <c r="J1715" s="5">
        <v>90</v>
      </c>
      <c r="K1715" s="5">
        <v>101.44927536231801</v>
      </c>
      <c r="L1715" s="15">
        <v>1.1272141706924219</v>
      </c>
      <c r="M1715" s="15">
        <v>1.1272141706924219</v>
      </c>
      <c r="N1715" s="5" t="s">
        <v>23</v>
      </c>
      <c r="O1715" s="11" t="s">
        <v>23</v>
      </c>
      <c r="P1715" s="5">
        <v>0</v>
      </c>
      <c r="Q1715" s="5">
        <v>0</v>
      </c>
      <c r="R1715" s="5" t="str">
        <f t="shared" si="223"/>
        <v>441-2024-07-31</v>
      </c>
    </row>
    <row r="1716" spans="1:18" hidden="1" x14ac:dyDescent="0.3">
      <c r="A1716" s="25">
        <v>441</v>
      </c>
      <c r="B1716" s="5" t="s">
        <v>409</v>
      </c>
      <c r="C1716" s="5" t="s">
        <v>29</v>
      </c>
      <c r="D1716" s="5" t="s">
        <v>21</v>
      </c>
      <c r="E1716" s="5" t="s">
        <v>22</v>
      </c>
      <c r="F1716" s="6">
        <v>45504</v>
      </c>
      <c r="G1716" s="55">
        <f t="shared" si="220"/>
        <v>2024</v>
      </c>
      <c r="H1716" s="55" t="str">
        <f t="shared" si="221"/>
        <v>Julio</v>
      </c>
      <c r="I1716" s="90" t="str">
        <f t="shared" si="222"/>
        <v>2024-2</v>
      </c>
      <c r="J1716" s="5">
        <v>90</v>
      </c>
      <c r="K1716" s="10">
        <v>91.2</v>
      </c>
      <c r="L1716" s="15">
        <f t="shared" ref="L1716:L1721" si="228">IFERROR(IF((K1717/J1717)&gt;1.3,1.3,K1717/J1717),"")</f>
        <v>1.0906726124117421</v>
      </c>
      <c r="M1716" s="15">
        <f t="shared" ref="M1716:M1721" si="229">IFERROR(IF((K1717/J1717)&gt;K1717/J1717,1.3,K1717/J1717),"")</f>
        <v>1.0906726124117421</v>
      </c>
      <c r="N1716" s="5" t="s">
        <v>23</v>
      </c>
      <c r="O1716" s="11" t="s">
        <v>23</v>
      </c>
      <c r="P1716" s="16">
        <v>0</v>
      </c>
      <c r="Q1716" s="16">
        <v>0</v>
      </c>
      <c r="R1716" s="5" t="str">
        <f t="shared" si="223"/>
        <v>441-2024-08-31</v>
      </c>
    </row>
    <row r="1717" spans="1:18" hidden="1" x14ac:dyDescent="0.3">
      <c r="A1717" s="25">
        <v>441</v>
      </c>
      <c r="B1717" s="5" t="s">
        <v>409</v>
      </c>
      <c r="C1717" s="5" t="s">
        <v>29</v>
      </c>
      <c r="D1717" s="5" t="s">
        <v>21</v>
      </c>
      <c r="E1717" s="5" t="s">
        <v>22</v>
      </c>
      <c r="F1717" s="6">
        <v>45535</v>
      </c>
      <c r="G1717" s="55">
        <f t="shared" si="220"/>
        <v>2024</v>
      </c>
      <c r="H1717" s="55" t="str">
        <f t="shared" si="221"/>
        <v>Agosto</v>
      </c>
      <c r="I1717" s="90" t="str">
        <f t="shared" si="222"/>
        <v>2024-2</v>
      </c>
      <c r="J1717" s="5">
        <v>90</v>
      </c>
      <c r="K1717" s="10">
        <v>98.160535117056796</v>
      </c>
      <c r="L1717" s="15">
        <f t="shared" si="228"/>
        <v>1.0865507417231555</v>
      </c>
      <c r="M1717" s="15">
        <f t="shared" si="229"/>
        <v>1.0865507417231555</v>
      </c>
      <c r="N1717" s="5" t="s">
        <v>23</v>
      </c>
      <c r="O1717" s="11" t="s">
        <v>23</v>
      </c>
      <c r="P1717" s="16">
        <v>0</v>
      </c>
      <c r="Q1717" s="16">
        <v>0</v>
      </c>
      <c r="R1717" s="5" t="str">
        <f t="shared" si="223"/>
        <v>441-2024-09-30</v>
      </c>
    </row>
    <row r="1718" spans="1:18" hidden="1" x14ac:dyDescent="0.3">
      <c r="A1718" s="25">
        <v>441</v>
      </c>
      <c r="B1718" s="5" t="s">
        <v>409</v>
      </c>
      <c r="C1718" s="5" t="s">
        <v>29</v>
      </c>
      <c r="D1718" s="5" t="s">
        <v>21</v>
      </c>
      <c r="E1718" s="5" t="s">
        <v>22</v>
      </c>
      <c r="F1718" s="6">
        <v>45565</v>
      </c>
      <c r="G1718" s="55">
        <f t="shared" si="220"/>
        <v>2024</v>
      </c>
      <c r="H1718" s="55" t="str">
        <f t="shared" si="221"/>
        <v>Septiembre</v>
      </c>
      <c r="I1718" s="90" t="str">
        <f t="shared" si="222"/>
        <v>2024-2</v>
      </c>
      <c r="J1718" s="5">
        <v>90</v>
      </c>
      <c r="K1718" s="10">
        <v>97.789566755083996</v>
      </c>
      <c r="L1718" s="15">
        <f t="shared" si="228"/>
        <v>1.0735453710660321</v>
      </c>
      <c r="M1718" s="15">
        <f t="shared" si="229"/>
        <v>1.0735453710660321</v>
      </c>
      <c r="N1718" s="5" t="s">
        <v>23</v>
      </c>
      <c r="O1718" s="11" t="s">
        <v>23</v>
      </c>
      <c r="P1718" s="16">
        <v>0</v>
      </c>
      <c r="Q1718" s="16">
        <v>0</v>
      </c>
      <c r="R1718" s="5" t="str">
        <f t="shared" si="223"/>
        <v>441-2024-10-31</v>
      </c>
    </row>
    <row r="1719" spans="1:18" hidden="1" x14ac:dyDescent="0.3">
      <c r="A1719" s="25">
        <v>441</v>
      </c>
      <c r="B1719" s="5" t="s">
        <v>409</v>
      </c>
      <c r="C1719" s="5" t="s">
        <v>29</v>
      </c>
      <c r="D1719" s="5" t="s">
        <v>21</v>
      </c>
      <c r="E1719" s="5" t="s">
        <v>22</v>
      </c>
      <c r="F1719" s="6">
        <v>45596</v>
      </c>
      <c r="G1719" s="55">
        <f t="shared" si="220"/>
        <v>2024</v>
      </c>
      <c r="H1719" s="55" t="str">
        <f t="shared" si="221"/>
        <v>Octubre</v>
      </c>
      <c r="I1719" s="90" t="str">
        <f t="shared" si="222"/>
        <v>2024-2</v>
      </c>
      <c r="J1719" s="5">
        <v>90</v>
      </c>
      <c r="K1719" s="10">
        <v>96.619083395942894</v>
      </c>
      <c r="L1719" s="15">
        <f t="shared" si="228"/>
        <v>1.08373260323979</v>
      </c>
      <c r="M1719" s="15">
        <f t="shared" si="229"/>
        <v>1.08373260323979</v>
      </c>
      <c r="N1719" s="5" t="s">
        <v>23</v>
      </c>
      <c r="O1719" s="11" t="s">
        <v>23</v>
      </c>
      <c r="P1719" s="16">
        <v>0</v>
      </c>
      <c r="Q1719" s="16">
        <v>0</v>
      </c>
      <c r="R1719" s="5" t="str">
        <f t="shared" si="223"/>
        <v>441-2024-11-30</v>
      </c>
    </row>
    <row r="1720" spans="1:18" hidden="1" x14ac:dyDescent="0.3">
      <c r="A1720" s="25">
        <v>441</v>
      </c>
      <c r="B1720" s="5" t="s">
        <v>409</v>
      </c>
      <c r="C1720" s="5" t="s">
        <v>29</v>
      </c>
      <c r="D1720" s="5" t="s">
        <v>21</v>
      </c>
      <c r="E1720" s="5" t="s">
        <v>22</v>
      </c>
      <c r="F1720" s="6">
        <v>45626</v>
      </c>
      <c r="G1720" s="55">
        <f t="shared" si="220"/>
        <v>2024</v>
      </c>
      <c r="H1720" s="55" t="str">
        <f t="shared" si="221"/>
        <v>Noviembre</v>
      </c>
      <c r="I1720" s="90" t="str">
        <f t="shared" si="222"/>
        <v>2024-2</v>
      </c>
      <c r="J1720" s="5">
        <v>90</v>
      </c>
      <c r="K1720" s="10">
        <v>97.5359342915811</v>
      </c>
      <c r="L1720" s="15">
        <f t="shared" si="228"/>
        <v>1.1102215105417668</v>
      </c>
      <c r="M1720" s="15">
        <f t="shared" si="229"/>
        <v>1.1102215105417668</v>
      </c>
      <c r="N1720" s="5" t="s">
        <v>23</v>
      </c>
      <c r="O1720" s="11" t="s">
        <v>23</v>
      </c>
      <c r="P1720" s="16">
        <v>0</v>
      </c>
      <c r="Q1720" s="16">
        <v>0</v>
      </c>
      <c r="R1720" s="5" t="str">
        <f t="shared" si="223"/>
        <v>441-2024-12-31</v>
      </c>
    </row>
    <row r="1721" spans="1:18" hidden="1" x14ac:dyDescent="0.3">
      <c r="A1721" s="25">
        <v>441</v>
      </c>
      <c r="B1721" s="5" t="s">
        <v>409</v>
      </c>
      <c r="C1721" s="5" t="s">
        <v>29</v>
      </c>
      <c r="D1721" s="5" t="s">
        <v>21</v>
      </c>
      <c r="E1721" s="5" t="s">
        <v>22</v>
      </c>
      <c r="F1721" s="6">
        <v>45657</v>
      </c>
      <c r="G1721" s="55">
        <f t="shared" si="220"/>
        <v>2024</v>
      </c>
      <c r="H1721" s="55" t="str">
        <f t="shared" si="221"/>
        <v>Diciembre</v>
      </c>
      <c r="I1721" s="90" t="str">
        <f t="shared" si="222"/>
        <v>2024-2</v>
      </c>
      <c r="J1721" s="5">
        <v>90</v>
      </c>
      <c r="K1721" s="10">
        <v>99.919935948759004</v>
      </c>
      <c r="L1721" s="15">
        <f t="shared" si="228"/>
        <v>0.8</v>
      </c>
      <c r="M1721" s="15">
        <f t="shared" si="229"/>
        <v>0.8</v>
      </c>
      <c r="N1721" s="5" t="s">
        <v>23</v>
      </c>
      <c r="O1721" s="11" t="s">
        <v>23</v>
      </c>
      <c r="P1721" s="16">
        <v>0</v>
      </c>
      <c r="Q1721" s="16">
        <v>0</v>
      </c>
      <c r="R1721" s="5" t="str">
        <f t="shared" si="223"/>
        <v>442-2024-06-30</v>
      </c>
    </row>
    <row r="1722" spans="1:18" hidden="1" x14ac:dyDescent="0.3">
      <c r="A1722" s="5">
        <v>442</v>
      </c>
      <c r="B1722" s="5" t="s">
        <v>410</v>
      </c>
      <c r="C1722" s="5" t="s">
        <v>102</v>
      </c>
      <c r="D1722" s="5" t="s">
        <v>47</v>
      </c>
      <c r="E1722" s="5" t="s">
        <v>22</v>
      </c>
      <c r="F1722" s="6">
        <v>45473</v>
      </c>
      <c r="G1722" s="55">
        <f t="shared" si="220"/>
        <v>2024</v>
      </c>
      <c r="H1722" s="55" t="str">
        <f t="shared" si="221"/>
        <v>Junio</v>
      </c>
      <c r="I1722" s="90" t="str">
        <f t="shared" si="222"/>
        <v>2024-1</v>
      </c>
      <c r="J1722" s="5">
        <v>100</v>
      </c>
      <c r="K1722" s="5">
        <v>80</v>
      </c>
      <c r="L1722" s="15">
        <v>0.8</v>
      </c>
      <c r="M1722" s="15">
        <v>0.8</v>
      </c>
      <c r="N1722" s="5"/>
      <c r="O1722" s="5"/>
      <c r="P1722" s="5">
        <v>0</v>
      </c>
      <c r="Q1722" s="5">
        <v>0</v>
      </c>
      <c r="R1722" s="5" t="str">
        <f t="shared" si="223"/>
        <v>442-2024-12-31</v>
      </c>
    </row>
    <row r="1723" spans="1:18" hidden="1" x14ac:dyDescent="0.3">
      <c r="A1723" s="25">
        <v>442</v>
      </c>
      <c r="B1723" s="5" t="s">
        <v>410</v>
      </c>
      <c r="C1723" s="5" t="s">
        <v>102</v>
      </c>
      <c r="D1723" s="5" t="s">
        <v>47</v>
      </c>
      <c r="E1723" s="5" t="s">
        <v>22</v>
      </c>
      <c r="F1723" s="6">
        <v>45657</v>
      </c>
      <c r="G1723" s="55">
        <f t="shared" si="220"/>
        <v>2024</v>
      </c>
      <c r="H1723" s="55" t="str">
        <f t="shared" si="221"/>
        <v>Diciembre</v>
      </c>
      <c r="I1723" s="90" t="str">
        <f t="shared" si="222"/>
        <v>2024-2</v>
      </c>
      <c r="J1723" s="5">
        <v>100</v>
      </c>
      <c r="K1723" s="10">
        <v>145</v>
      </c>
      <c r="L1723" s="15">
        <f>IFERROR(IF((K1724/J1724)&gt;1.3,1.3,K1724/J1724),"")</f>
        <v>1.1433</v>
      </c>
      <c r="M1723" s="15">
        <f>IFERROR(IF((K1724/J1724)&gt;K1724/J1724,1.3,K1724/J1724),"")</f>
        <v>1.1433</v>
      </c>
      <c r="N1723" s="5"/>
      <c r="O1723" s="5"/>
      <c r="P1723" s="16">
        <v>0</v>
      </c>
      <c r="Q1723" s="16">
        <v>0</v>
      </c>
      <c r="R1723" s="5" t="str">
        <f t="shared" si="223"/>
        <v>443-2024-06-30</v>
      </c>
    </row>
    <row r="1724" spans="1:18" hidden="1" x14ac:dyDescent="0.3">
      <c r="A1724" s="5">
        <v>443</v>
      </c>
      <c r="B1724" s="5" t="s">
        <v>411</v>
      </c>
      <c r="C1724" s="5" t="s">
        <v>102</v>
      </c>
      <c r="D1724" s="5" t="s">
        <v>47</v>
      </c>
      <c r="E1724" s="5" t="s">
        <v>22</v>
      </c>
      <c r="F1724" s="6">
        <v>45473</v>
      </c>
      <c r="G1724" s="55">
        <f t="shared" si="220"/>
        <v>2024</v>
      </c>
      <c r="H1724" s="55" t="str">
        <f t="shared" si="221"/>
        <v>Junio</v>
      </c>
      <c r="I1724" s="90" t="str">
        <f t="shared" si="222"/>
        <v>2024-1</v>
      </c>
      <c r="J1724" s="5">
        <v>100</v>
      </c>
      <c r="K1724" s="5">
        <v>114.33</v>
      </c>
      <c r="L1724" s="15">
        <v>1.1433</v>
      </c>
      <c r="M1724" s="15">
        <v>1.1433</v>
      </c>
      <c r="N1724" s="5"/>
      <c r="O1724" s="5"/>
      <c r="P1724" s="5">
        <v>0</v>
      </c>
      <c r="Q1724" s="5">
        <v>0</v>
      </c>
      <c r="R1724" s="5" t="str">
        <f t="shared" si="223"/>
        <v>443-2024-12-31</v>
      </c>
    </row>
    <row r="1725" spans="1:18" hidden="1" x14ac:dyDescent="0.3">
      <c r="A1725" s="25">
        <v>443</v>
      </c>
      <c r="B1725" s="5" t="s">
        <v>411</v>
      </c>
      <c r="C1725" s="5" t="s">
        <v>102</v>
      </c>
      <c r="D1725" s="5" t="s">
        <v>47</v>
      </c>
      <c r="E1725" s="5" t="s">
        <v>22</v>
      </c>
      <c r="F1725" s="6">
        <v>45657</v>
      </c>
      <c r="G1725" s="55">
        <f t="shared" si="220"/>
        <v>2024</v>
      </c>
      <c r="H1725" s="55" t="str">
        <f t="shared" si="221"/>
        <v>Diciembre</v>
      </c>
      <c r="I1725" s="90" t="str">
        <f t="shared" si="222"/>
        <v>2024-2</v>
      </c>
      <c r="J1725" s="5">
        <v>100</v>
      </c>
      <c r="K1725" s="10">
        <v>209</v>
      </c>
      <c r="L1725" s="15" t="str">
        <f t="shared" ref="L1725:L1730" si="230">IFERROR(IF((K1726/J1726)&gt;1.3,1.3,K1726/J1726),"")</f>
        <v/>
      </c>
      <c r="M1725" s="15" t="str">
        <f t="shared" ref="M1725:M1730" si="231">IFERROR(IF((K1726/J1726)&gt;K1726/J1726,1.3,K1726/J1726),"")</f>
        <v/>
      </c>
      <c r="N1725" s="5"/>
      <c r="O1725" s="5"/>
      <c r="P1725" s="16">
        <v>0</v>
      </c>
      <c r="Q1725" s="16">
        <v>0</v>
      </c>
      <c r="R1725" s="5" t="str">
        <f t="shared" si="223"/>
        <v>444-2024-12-31</v>
      </c>
    </row>
    <row r="1726" spans="1:18" hidden="1" x14ac:dyDescent="0.3">
      <c r="A1726" s="25">
        <v>444</v>
      </c>
      <c r="B1726" s="5" t="s">
        <v>412</v>
      </c>
      <c r="C1726" s="5" t="s">
        <v>180</v>
      </c>
      <c r="D1726" s="5" t="s">
        <v>47</v>
      </c>
      <c r="E1726" s="5" t="s">
        <v>22</v>
      </c>
      <c r="F1726" s="6">
        <v>45657</v>
      </c>
      <c r="G1726" s="55">
        <f t="shared" si="220"/>
        <v>2024</v>
      </c>
      <c r="H1726" s="55" t="str">
        <f t="shared" si="221"/>
        <v>Diciembre</v>
      </c>
      <c r="I1726" s="90" t="str">
        <f t="shared" si="222"/>
        <v>2024-2</v>
      </c>
      <c r="J1726" s="5"/>
      <c r="K1726" s="10">
        <v>2.1</v>
      </c>
      <c r="L1726" s="15">
        <f t="shared" si="230"/>
        <v>0.81777777777777783</v>
      </c>
      <c r="M1726" s="15">
        <f t="shared" si="231"/>
        <v>0.81777777777777783</v>
      </c>
      <c r="N1726" s="5" t="s">
        <v>133</v>
      </c>
      <c r="O1726" s="5"/>
      <c r="P1726" s="16">
        <v>0</v>
      </c>
      <c r="Q1726" s="16">
        <v>1</v>
      </c>
      <c r="R1726" s="5" t="str">
        <f t="shared" si="223"/>
        <v>445-2024-06-30</v>
      </c>
    </row>
    <row r="1727" spans="1:18" hidden="1" x14ac:dyDescent="0.3">
      <c r="A1727" s="5">
        <v>445</v>
      </c>
      <c r="B1727" s="5" t="s">
        <v>413</v>
      </c>
      <c r="C1727" s="5" t="s">
        <v>180</v>
      </c>
      <c r="D1727" s="5" t="s">
        <v>47</v>
      </c>
      <c r="E1727" s="5" t="s">
        <v>22</v>
      </c>
      <c r="F1727" s="6">
        <v>45473</v>
      </c>
      <c r="G1727" s="55">
        <f t="shared" si="220"/>
        <v>2024</v>
      </c>
      <c r="H1727" s="55" t="str">
        <f t="shared" si="221"/>
        <v>Junio</v>
      </c>
      <c r="I1727" s="90" t="str">
        <f t="shared" si="222"/>
        <v>2024-1</v>
      </c>
      <c r="J1727" s="5">
        <v>67.5</v>
      </c>
      <c r="K1727" s="5">
        <v>55.2</v>
      </c>
      <c r="L1727" s="15">
        <f t="shared" si="230"/>
        <v>1.2814814814814814</v>
      </c>
      <c r="M1727" s="15">
        <f t="shared" si="231"/>
        <v>1.2814814814814814</v>
      </c>
      <c r="N1727" s="5" t="s">
        <v>23</v>
      </c>
      <c r="O1727" s="5" t="s">
        <v>23</v>
      </c>
      <c r="P1727" s="5">
        <v>0</v>
      </c>
      <c r="Q1727" s="5">
        <v>0</v>
      </c>
      <c r="R1727" s="5" t="str">
        <f t="shared" si="223"/>
        <v>445-2024-12-31</v>
      </c>
    </row>
    <row r="1728" spans="1:18" hidden="1" x14ac:dyDescent="0.3">
      <c r="A1728" s="25">
        <v>445</v>
      </c>
      <c r="B1728" s="5" t="s">
        <v>413</v>
      </c>
      <c r="C1728" s="5" t="s">
        <v>180</v>
      </c>
      <c r="D1728" s="5" t="s">
        <v>47</v>
      </c>
      <c r="E1728" s="5" t="s">
        <v>22</v>
      </c>
      <c r="F1728" s="6">
        <v>45657</v>
      </c>
      <c r="G1728" s="55">
        <f t="shared" si="220"/>
        <v>2024</v>
      </c>
      <c r="H1728" s="55" t="str">
        <f t="shared" si="221"/>
        <v>Diciembre</v>
      </c>
      <c r="I1728" s="90" t="str">
        <f t="shared" si="222"/>
        <v>2024-2</v>
      </c>
      <c r="J1728" s="5">
        <v>67.5</v>
      </c>
      <c r="K1728" s="10">
        <v>86.5</v>
      </c>
      <c r="L1728" s="15">
        <f t="shared" si="230"/>
        <v>1.3</v>
      </c>
      <c r="M1728" s="15">
        <f t="shared" si="231"/>
        <v>2.0693333333333332</v>
      </c>
      <c r="N1728" s="5" t="s">
        <v>23</v>
      </c>
      <c r="O1728" s="5" t="s">
        <v>23</v>
      </c>
      <c r="P1728" s="16">
        <v>0</v>
      </c>
      <c r="Q1728" s="16">
        <v>0</v>
      </c>
      <c r="R1728" s="5" t="str">
        <f t="shared" si="223"/>
        <v>447-2024-06-30</v>
      </c>
    </row>
    <row r="1729" spans="1:18" hidden="1" x14ac:dyDescent="0.3">
      <c r="A1729" s="5">
        <v>447</v>
      </c>
      <c r="B1729" s="5" t="s">
        <v>238</v>
      </c>
      <c r="C1729" s="5" t="s">
        <v>104</v>
      </c>
      <c r="D1729" s="5" t="s">
        <v>47</v>
      </c>
      <c r="E1729" s="5" t="s">
        <v>22</v>
      </c>
      <c r="F1729" s="6">
        <v>45473</v>
      </c>
      <c r="G1729" s="55">
        <f t="shared" si="220"/>
        <v>2024</v>
      </c>
      <c r="H1729" s="55" t="str">
        <f t="shared" si="221"/>
        <v>Junio</v>
      </c>
      <c r="I1729" s="90" t="str">
        <f t="shared" si="222"/>
        <v>2024-1</v>
      </c>
      <c r="J1729" s="5">
        <v>15</v>
      </c>
      <c r="K1729" s="5">
        <v>31.04</v>
      </c>
      <c r="L1729" s="15">
        <f t="shared" si="230"/>
        <v>1.0773333333333333</v>
      </c>
      <c r="M1729" s="15">
        <f t="shared" si="231"/>
        <v>1.0773333333333333</v>
      </c>
      <c r="N1729" s="5" t="s">
        <v>23</v>
      </c>
      <c r="O1729" s="5" t="s">
        <v>23</v>
      </c>
      <c r="P1729" s="5">
        <v>0</v>
      </c>
      <c r="Q1729" s="5">
        <v>0</v>
      </c>
      <c r="R1729" s="5" t="str">
        <f t="shared" si="223"/>
        <v>447-2024-12-31</v>
      </c>
    </row>
    <row r="1730" spans="1:18" hidden="1" x14ac:dyDescent="0.3">
      <c r="A1730" s="25">
        <v>447</v>
      </c>
      <c r="B1730" s="5" t="s">
        <v>238</v>
      </c>
      <c r="C1730" s="5" t="s">
        <v>104</v>
      </c>
      <c r="D1730" s="5" t="s">
        <v>47</v>
      </c>
      <c r="E1730" s="5" t="s">
        <v>22</v>
      </c>
      <c r="F1730" s="6">
        <v>45657</v>
      </c>
      <c r="G1730" s="55">
        <f t="shared" si="220"/>
        <v>2024</v>
      </c>
      <c r="H1730" s="55" t="str">
        <f t="shared" si="221"/>
        <v>Diciembre</v>
      </c>
      <c r="I1730" s="90" t="str">
        <f t="shared" si="222"/>
        <v>2024-2</v>
      </c>
      <c r="J1730" s="5">
        <v>15</v>
      </c>
      <c r="K1730" s="10">
        <v>16.16</v>
      </c>
      <c r="L1730" s="15">
        <f t="shared" si="230"/>
        <v>1.3</v>
      </c>
      <c r="M1730" s="15">
        <f t="shared" si="231"/>
        <v>2.1033333333333335</v>
      </c>
      <c r="N1730" s="5" t="s">
        <v>23</v>
      </c>
      <c r="O1730" s="5" t="s">
        <v>23</v>
      </c>
      <c r="P1730" s="16">
        <v>0</v>
      </c>
      <c r="Q1730" s="16">
        <v>0</v>
      </c>
      <c r="R1730" s="5" t="str">
        <f t="shared" si="223"/>
        <v>448-2024-06-30</v>
      </c>
    </row>
    <row r="1731" spans="1:18" hidden="1" x14ac:dyDescent="0.3">
      <c r="A1731" s="5">
        <v>448</v>
      </c>
      <c r="B1731" s="5" t="s">
        <v>414</v>
      </c>
      <c r="C1731" s="5" t="s">
        <v>104</v>
      </c>
      <c r="D1731" s="5" t="s">
        <v>47</v>
      </c>
      <c r="E1731" s="5" t="s">
        <v>22</v>
      </c>
      <c r="F1731" s="6">
        <v>45473</v>
      </c>
      <c r="G1731" s="55">
        <f t="shared" ref="G1731:G1794" si="232">YEAR(F1731)</f>
        <v>2024</v>
      </c>
      <c r="H1731" s="55" t="str">
        <f t="shared" ref="H1731:H1794" si="233">PROPER(TEXT(F1731,"mmmm"))</f>
        <v>Junio</v>
      </c>
      <c r="I1731" s="90" t="str">
        <f t="shared" ref="I1731:I1794" si="234">IF(OR(H1731="Enero",H1731="Febrero",H1731="Marzo",H1731="Abril",H1731="Mayo",H1731="Junio"),G1731&amp;"-1",IF(OR(H1731="Julio",H1731="Agosto",H1731="Septiembre",H1731="Octubre",H1731="Noviembre",H1731="Diciembre"),G1731&amp;"-2"))</f>
        <v>2024-1</v>
      </c>
      <c r="J1731" s="5">
        <v>9</v>
      </c>
      <c r="K1731" s="5">
        <v>18.93</v>
      </c>
      <c r="L1731" s="15">
        <v>1.1135294117647061</v>
      </c>
      <c r="M1731" s="15">
        <v>1.1135294117647061</v>
      </c>
      <c r="N1731" s="5" t="s">
        <v>23</v>
      </c>
      <c r="O1731" s="5" t="s">
        <v>23</v>
      </c>
      <c r="P1731" s="5">
        <v>0</v>
      </c>
      <c r="Q1731" s="5">
        <v>0</v>
      </c>
      <c r="R1731" s="5" t="str">
        <f t="shared" si="223"/>
        <v>448-2024-12-31</v>
      </c>
    </row>
    <row r="1732" spans="1:18" hidden="1" x14ac:dyDescent="0.3">
      <c r="A1732" s="25">
        <v>448</v>
      </c>
      <c r="B1732" s="5" t="s">
        <v>414</v>
      </c>
      <c r="C1732" s="5" t="s">
        <v>104</v>
      </c>
      <c r="D1732" s="5" t="s">
        <v>47</v>
      </c>
      <c r="E1732" s="5" t="s">
        <v>22</v>
      </c>
      <c r="F1732" s="6">
        <v>45657</v>
      </c>
      <c r="G1732" s="55">
        <f t="shared" si="232"/>
        <v>2024</v>
      </c>
      <c r="H1732" s="55" t="str">
        <f t="shared" si="233"/>
        <v>Diciembre</v>
      </c>
      <c r="I1732" s="90" t="str">
        <f t="shared" si="234"/>
        <v>2024-2</v>
      </c>
      <c r="J1732" s="5">
        <v>9</v>
      </c>
      <c r="K1732" s="10">
        <v>9.32</v>
      </c>
      <c r="L1732" s="15">
        <f>IFERROR(IF((K1733/J1733)&gt;1.3,1.3,K1733/J1733),"")</f>
        <v>1.3</v>
      </c>
      <c r="M1732" s="15">
        <f>IFERROR(IF((K1733/J1733)&gt;K1733/J1733,1.3,K1733/J1733),"")</f>
        <v>2.5640000000000001</v>
      </c>
      <c r="N1732" s="5" t="s">
        <v>23</v>
      </c>
      <c r="O1732" s="5" t="s">
        <v>23</v>
      </c>
      <c r="P1732" s="16">
        <v>0</v>
      </c>
      <c r="Q1732" s="16">
        <v>0</v>
      </c>
      <c r="R1732" s="5" t="str">
        <f t="shared" si="223"/>
        <v>449-2024-03-31</v>
      </c>
    </row>
    <row r="1733" spans="1:18" hidden="1" x14ac:dyDescent="0.3">
      <c r="A1733" s="25">
        <v>449</v>
      </c>
      <c r="B1733" s="5" t="s">
        <v>415</v>
      </c>
      <c r="C1733" s="5" t="s">
        <v>241</v>
      </c>
      <c r="D1733" s="5" t="s">
        <v>52</v>
      </c>
      <c r="E1733" s="5" t="s">
        <v>22</v>
      </c>
      <c r="F1733" s="6">
        <v>45382</v>
      </c>
      <c r="G1733" s="55">
        <f t="shared" si="232"/>
        <v>2024</v>
      </c>
      <c r="H1733" s="55" t="str">
        <f t="shared" si="233"/>
        <v>Marzo</v>
      </c>
      <c r="I1733" s="90" t="str">
        <f t="shared" si="234"/>
        <v>2024-1</v>
      </c>
      <c r="J1733" s="5">
        <v>20</v>
      </c>
      <c r="K1733" s="10">
        <v>51.28</v>
      </c>
      <c r="L1733" s="15">
        <f>IFERROR(IF((K1734/J1734)&gt;1.3,1.3,K1734/J1734),"")</f>
        <v>1.2087912087912085</v>
      </c>
      <c r="M1733" s="15">
        <f>IFERROR(IF((K1734/J1734)&gt;K1734/J1734,1.3,K1734/J1734),"")</f>
        <v>1.2087912087912085</v>
      </c>
      <c r="N1733" s="5"/>
      <c r="O1733" s="5"/>
      <c r="P1733" s="16">
        <v>0</v>
      </c>
      <c r="Q1733" s="16">
        <v>0</v>
      </c>
      <c r="R1733" s="5" t="str">
        <f t="shared" ref="R1733:R1796" si="235">A1734&amp;"-"&amp;YEAR(F1734)&amp;"-"&amp;IF(LEN(MONTH(F1734))=1,"0"&amp;MONTH(F1734),MONTH(F1734))&amp;"-"&amp;DAY(F1734)</f>
        <v>449-2024-09-30</v>
      </c>
    </row>
    <row r="1734" spans="1:18" hidden="1" x14ac:dyDescent="0.3">
      <c r="A1734" s="25">
        <v>449</v>
      </c>
      <c r="B1734" s="5" t="s">
        <v>415</v>
      </c>
      <c r="C1734" s="5" t="s">
        <v>241</v>
      </c>
      <c r="D1734" s="5" t="s">
        <v>52</v>
      </c>
      <c r="E1734" s="5" t="s">
        <v>22</v>
      </c>
      <c r="F1734" s="6">
        <v>45565</v>
      </c>
      <c r="G1734" s="55">
        <f t="shared" si="232"/>
        <v>2024</v>
      </c>
      <c r="H1734" s="55" t="str">
        <f t="shared" si="233"/>
        <v>Septiembre</v>
      </c>
      <c r="I1734" s="90" t="str">
        <f t="shared" si="234"/>
        <v>2024-2</v>
      </c>
      <c r="J1734" s="5">
        <v>70</v>
      </c>
      <c r="K1734" s="10">
        <v>84.615384615384599</v>
      </c>
      <c r="L1734" s="15">
        <f>IFERROR(IF((K1735/J1735)&gt;1.3,1.3,K1735/J1735),"")</f>
        <v>1</v>
      </c>
      <c r="M1734" s="15">
        <f>IFERROR(IF((K1735/J1735)&gt;K1735/J1735,1.3,K1735/J1735),"")</f>
        <v>1</v>
      </c>
      <c r="N1734" s="5"/>
      <c r="O1734" s="5"/>
      <c r="P1734" s="16">
        <v>0</v>
      </c>
      <c r="Q1734" s="16">
        <v>0</v>
      </c>
      <c r="R1734" s="5" t="str">
        <f t="shared" si="235"/>
        <v>449-2024-12-31</v>
      </c>
    </row>
    <row r="1735" spans="1:18" hidden="1" x14ac:dyDescent="0.3">
      <c r="A1735" s="25">
        <v>449</v>
      </c>
      <c r="B1735" s="5" t="s">
        <v>415</v>
      </c>
      <c r="C1735" s="5" t="s">
        <v>241</v>
      </c>
      <c r="D1735" s="5" t="s">
        <v>52</v>
      </c>
      <c r="E1735" s="5" t="s">
        <v>22</v>
      </c>
      <c r="F1735" s="6">
        <v>45657</v>
      </c>
      <c r="G1735" s="55">
        <f t="shared" si="232"/>
        <v>2024</v>
      </c>
      <c r="H1735" s="55" t="str">
        <f t="shared" si="233"/>
        <v>Diciembre</v>
      </c>
      <c r="I1735" s="90" t="str">
        <f t="shared" si="234"/>
        <v>2024-2</v>
      </c>
      <c r="J1735" s="5">
        <v>100</v>
      </c>
      <c r="K1735" s="10">
        <v>100</v>
      </c>
      <c r="L1735" s="15" t="str">
        <f>IFERROR(IF((K1736/J1736)&gt;1.3,1.3,K1736/J1736),"")</f>
        <v/>
      </c>
      <c r="M1735" s="15" t="str">
        <f>IFERROR(IF((K1736/J1736)&gt;K1736/J1736,1.3,K1736/J1736),"")</f>
        <v/>
      </c>
      <c r="N1735" s="5"/>
      <c r="O1735" s="5"/>
      <c r="P1735" s="16">
        <v>0</v>
      </c>
      <c r="Q1735" s="16">
        <v>0</v>
      </c>
      <c r="R1735" s="5" t="str">
        <f t="shared" si="235"/>
        <v>451-2024-06-30</v>
      </c>
    </row>
    <row r="1736" spans="1:18" hidden="1" x14ac:dyDescent="0.3">
      <c r="A1736" s="5">
        <v>451</v>
      </c>
      <c r="B1736" s="5" t="s">
        <v>416</v>
      </c>
      <c r="C1736" s="5" t="s">
        <v>354</v>
      </c>
      <c r="D1736" s="5" t="s">
        <v>47</v>
      </c>
      <c r="E1736" s="5" t="s">
        <v>22</v>
      </c>
      <c r="F1736" s="6">
        <v>45473</v>
      </c>
      <c r="G1736" s="55">
        <f t="shared" si="232"/>
        <v>2024</v>
      </c>
      <c r="H1736" s="55" t="str">
        <f t="shared" si="233"/>
        <v>Junio</v>
      </c>
      <c r="I1736" s="90" t="str">
        <f t="shared" si="234"/>
        <v>2024-1</v>
      </c>
      <c r="J1736" s="5">
        <v>0</v>
      </c>
      <c r="K1736" s="5">
        <v>34.9</v>
      </c>
      <c r="L1736" s="15"/>
      <c r="M1736" s="15"/>
      <c r="N1736" s="5"/>
      <c r="O1736" s="5"/>
      <c r="P1736" s="5">
        <v>0</v>
      </c>
      <c r="Q1736" s="5">
        <v>0</v>
      </c>
      <c r="R1736" s="5" t="str">
        <f t="shared" si="235"/>
        <v>451-2024-12-31</v>
      </c>
    </row>
    <row r="1737" spans="1:18" hidden="1" x14ac:dyDescent="0.3">
      <c r="A1737" s="25">
        <v>451</v>
      </c>
      <c r="B1737" s="5" t="s">
        <v>416</v>
      </c>
      <c r="C1737" s="5" t="s">
        <v>354</v>
      </c>
      <c r="D1737" s="5" t="s">
        <v>47</v>
      </c>
      <c r="E1737" s="5" t="s">
        <v>22</v>
      </c>
      <c r="F1737" s="6">
        <v>45657</v>
      </c>
      <c r="G1737" s="55">
        <f t="shared" si="232"/>
        <v>2024</v>
      </c>
      <c r="H1737" s="55" t="str">
        <f t="shared" si="233"/>
        <v>Diciembre</v>
      </c>
      <c r="I1737" s="90" t="str">
        <f t="shared" si="234"/>
        <v>2024-2</v>
      </c>
      <c r="J1737" s="5">
        <v>0</v>
      </c>
      <c r="K1737" s="10">
        <v>42.7</v>
      </c>
      <c r="L1737" s="15">
        <f t="shared" ref="L1737:L1746" si="236">IFERROR(IF((K1738/J1738)&gt;1.3,1.3,K1738/J1738),"")</f>
        <v>1.3</v>
      </c>
      <c r="M1737" s="15">
        <f t="shared" ref="M1737:M1746" si="237">IFERROR(IF((K1738/J1738)&gt;K1738/J1738,1.3,K1738/J1738),"")</f>
        <v>1.6</v>
      </c>
      <c r="N1737" s="5"/>
      <c r="O1737" s="5"/>
      <c r="P1737" s="16">
        <v>0</v>
      </c>
      <c r="Q1737" s="16">
        <v>0</v>
      </c>
      <c r="R1737" s="5" t="str">
        <f t="shared" si="235"/>
        <v>452-2024-12-31</v>
      </c>
    </row>
    <row r="1738" spans="1:18" hidden="1" x14ac:dyDescent="0.3">
      <c r="A1738" s="25">
        <v>452</v>
      </c>
      <c r="B1738" s="5" t="s">
        <v>417</v>
      </c>
      <c r="C1738" s="5" t="s">
        <v>354</v>
      </c>
      <c r="D1738" s="5" t="s">
        <v>47</v>
      </c>
      <c r="E1738" s="5" t="s">
        <v>22</v>
      </c>
      <c r="F1738" s="6">
        <v>45657</v>
      </c>
      <c r="G1738" s="55">
        <f t="shared" si="232"/>
        <v>2024</v>
      </c>
      <c r="H1738" s="55" t="str">
        <f t="shared" si="233"/>
        <v>Diciembre</v>
      </c>
      <c r="I1738" s="90" t="str">
        <f t="shared" si="234"/>
        <v>2024-2</v>
      </c>
      <c r="J1738" s="5">
        <v>100</v>
      </c>
      <c r="K1738" s="10">
        <v>160</v>
      </c>
      <c r="L1738" s="15" t="str">
        <f t="shared" si="236"/>
        <v/>
      </c>
      <c r="M1738" s="15" t="str">
        <f t="shared" si="237"/>
        <v/>
      </c>
      <c r="N1738" s="5"/>
      <c r="O1738" s="5"/>
      <c r="P1738" s="16">
        <v>0</v>
      </c>
      <c r="Q1738" s="16">
        <v>0</v>
      </c>
      <c r="R1738" s="5" t="str">
        <f t="shared" si="235"/>
        <v>453-2024-03-31</v>
      </c>
    </row>
    <row r="1739" spans="1:18" hidden="1" x14ac:dyDescent="0.3">
      <c r="A1739" s="25">
        <v>453</v>
      </c>
      <c r="B1739" s="5" t="s">
        <v>418</v>
      </c>
      <c r="C1739" s="5" t="s">
        <v>358</v>
      </c>
      <c r="D1739" s="5" t="s">
        <v>52</v>
      </c>
      <c r="E1739" s="5" t="s">
        <v>22</v>
      </c>
      <c r="F1739" s="6">
        <v>45382</v>
      </c>
      <c r="G1739" s="55">
        <f t="shared" si="232"/>
        <v>2024</v>
      </c>
      <c r="H1739" s="55" t="str">
        <f t="shared" si="233"/>
        <v>Marzo</v>
      </c>
      <c r="I1739" s="90" t="str">
        <f t="shared" si="234"/>
        <v>2024-1</v>
      </c>
      <c r="J1739" s="5">
        <v>0</v>
      </c>
      <c r="K1739" s="10">
        <v>52</v>
      </c>
      <c r="L1739" s="15">
        <f t="shared" si="236"/>
        <v>1.3</v>
      </c>
      <c r="M1739" s="15">
        <f t="shared" si="237"/>
        <v>1.4</v>
      </c>
      <c r="N1739" s="5"/>
      <c r="O1739" s="5"/>
      <c r="P1739" s="16">
        <v>0</v>
      </c>
      <c r="Q1739" s="16">
        <v>0</v>
      </c>
      <c r="R1739" s="5" t="str">
        <f t="shared" si="235"/>
        <v>453-2024-06-30</v>
      </c>
    </row>
    <row r="1740" spans="1:18" hidden="1" x14ac:dyDescent="0.3">
      <c r="A1740" s="5">
        <v>453</v>
      </c>
      <c r="B1740" s="5" t="s">
        <v>418</v>
      </c>
      <c r="C1740" s="5" t="s">
        <v>358</v>
      </c>
      <c r="D1740" s="5" t="s">
        <v>52</v>
      </c>
      <c r="E1740" s="5" t="s">
        <v>22</v>
      </c>
      <c r="F1740" s="6">
        <v>45473</v>
      </c>
      <c r="G1740" s="55">
        <f t="shared" si="232"/>
        <v>2024</v>
      </c>
      <c r="H1740" s="55" t="str">
        <f t="shared" si="233"/>
        <v>Junio</v>
      </c>
      <c r="I1740" s="90" t="str">
        <f t="shared" si="234"/>
        <v>2024-1</v>
      </c>
      <c r="J1740" s="5">
        <v>25</v>
      </c>
      <c r="K1740" s="5">
        <v>35</v>
      </c>
      <c r="L1740" s="15">
        <f t="shared" si="236"/>
        <v>1.3</v>
      </c>
      <c r="M1740" s="15">
        <f t="shared" si="237"/>
        <v>3</v>
      </c>
      <c r="N1740" s="5"/>
      <c r="O1740" s="5"/>
      <c r="P1740" s="5">
        <v>0</v>
      </c>
      <c r="Q1740" s="5">
        <v>0</v>
      </c>
      <c r="R1740" s="5" t="str">
        <f t="shared" si="235"/>
        <v>453-2024-09-30</v>
      </c>
    </row>
    <row r="1741" spans="1:18" hidden="1" x14ac:dyDescent="0.3">
      <c r="A1741" s="25">
        <v>453</v>
      </c>
      <c r="B1741" s="5" t="s">
        <v>418</v>
      </c>
      <c r="C1741" s="5" t="s">
        <v>358</v>
      </c>
      <c r="D1741" s="5" t="s">
        <v>52</v>
      </c>
      <c r="E1741" s="5" t="s">
        <v>22</v>
      </c>
      <c r="F1741" s="6">
        <v>45565</v>
      </c>
      <c r="G1741" s="55">
        <f t="shared" si="232"/>
        <v>2024</v>
      </c>
      <c r="H1741" s="55" t="str">
        <f t="shared" si="233"/>
        <v>Septiembre</v>
      </c>
      <c r="I1741" s="90" t="str">
        <f t="shared" si="234"/>
        <v>2024-2</v>
      </c>
      <c r="J1741" s="5">
        <v>25</v>
      </c>
      <c r="K1741" s="10">
        <v>75</v>
      </c>
      <c r="L1741" s="15">
        <f t="shared" si="236"/>
        <v>1.3</v>
      </c>
      <c r="M1741" s="15">
        <f t="shared" si="237"/>
        <v>1.48</v>
      </c>
      <c r="N1741" s="5"/>
      <c r="O1741" s="5"/>
      <c r="P1741" s="16">
        <v>0</v>
      </c>
      <c r="Q1741" s="16">
        <v>0</v>
      </c>
      <c r="R1741" s="5" t="str">
        <f t="shared" si="235"/>
        <v>453-2024-12-31</v>
      </c>
    </row>
    <row r="1742" spans="1:18" hidden="1" x14ac:dyDescent="0.3">
      <c r="A1742" s="25">
        <v>453</v>
      </c>
      <c r="B1742" s="5" t="s">
        <v>418</v>
      </c>
      <c r="C1742" s="5" t="s">
        <v>358</v>
      </c>
      <c r="D1742" s="5" t="s">
        <v>52</v>
      </c>
      <c r="E1742" s="5" t="s">
        <v>22</v>
      </c>
      <c r="F1742" s="6">
        <v>45657</v>
      </c>
      <c r="G1742" s="55">
        <f t="shared" si="232"/>
        <v>2024</v>
      </c>
      <c r="H1742" s="55" t="str">
        <f t="shared" si="233"/>
        <v>Diciembre</v>
      </c>
      <c r="I1742" s="90" t="str">
        <f t="shared" si="234"/>
        <v>2024-2</v>
      </c>
      <c r="J1742" s="5">
        <v>25</v>
      </c>
      <c r="K1742" s="10">
        <v>37</v>
      </c>
      <c r="L1742" s="15" t="str">
        <f t="shared" si="236"/>
        <v/>
      </c>
      <c r="M1742" s="15" t="str">
        <f t="shared" si="237"/>
        <v/>
      </c>
      <c r="N1742" s="5"/>
      <c r="O1742" s="5"/>
      <c r="P1742" s="16">
        <v>0</v>
      </c>
      <c r="Q1742" s="16">
        <v>0</v>
      </c>
      <c r="R1742" s="5" t="str">
        <f t="shared" si="235"/>
        <v>454-2024-09-30</v>
      </c>
    </row>
    <row r="1743" spans="1:18" hidden="1" x14ac:dyDescent="0.3">
      <c r="A1743" s="25">
        <v>454</v>
      </c>
      <c r="B1743" s="5" t="s">
        <v>419</v>
      </c>
      <c r="C1743" s="5" t="s">
        <v>358</v>
      </c>
      <c r="D1743" s="5" t="s">
        <v>52</v>
      </c>
      <c r="E1743" s="5" t="s">
        <v>22</v>
      </c>
      <c r="F1743" s="6">
        <v>45565</v>
      </c>
      <c r="G1743" s="55">
        <f t="shared" si="232"/>
        <v>2024</v>
      </c>
      <c r="H1743" s="55" t="str">
        <f t="shared" si="233"/>
        <v>Septiembre</v>
      </c>
      <c r="I1743" s="90" t="str">
        <f t="shared" si="234"/>
        <v>2024-2</v>
      </c>
      <c r="J1743" s="5">
        <v>0</v>
      </c>
      <c r="K1743" s="10">
        <v>88</v>
      </c>
      <c r="L1743" s="15" t="str">
        <f t="shared" si="236"/>
        <v/>
      </c>
      <c r="M1743" s="15" t="str">
        <f t="shared" si="237"/>
        <v/>
      </c>
      <c r="N1743" s="5"/>
      <c r="O1743" s="5"/>
      <c r="P1743" s="16">
        <v>0</v>
      </c>
      <c r="Q1743" s="16">
        <v>0</v>
      </c>
      <c r="R1743" s="5" t="str">
        <f t="shared" si="235"/>
        <v>454-2024-12-31</v>
      </c>
    </row>
    <row r="1744" spans="1:18" hidden="1" x14ac:dyDescent="0.3">
      <c r="A1744" s="25">
        <v>454</v>
      </c>
      <c r="B1744" s="5" t="s">
        <v>419</v>
      </c>
      <c r="C1744" s="5" t="s">
        <v>358</v>
      </c>
      <c r="D1744" s="5" t="s">
        <v>52</v>
      </c>
      <c r="E1744" s="5" t="s">
        <v>22</v>
      </c>
      <c r="F1744" s="6">
        <v>45657</v>
      </c>
      <c r="G1744" s="55">
        <f t="shared" si="232"/>
        <v>2024</v>
      </c>
      <c r="H1744" s="55" t="str">
        <f t="shared" si="233"/>
        <v>Diciembre</v>
      </c>
      <c r="I1744" s="90" t="str">
        <f t="shared" si="234"/>
        <v>2024-2</v>
      </c>
      <c r="J1744" s="5">
        <v>0</v>
      </c>
      <c r="K1744" s="10">
        <v>88</v>
      </c>
      <c r="L1744" s="15">
        <f t="shared" si="236"/>
        <v>1.1111111111111112</v>
      </c>
      <c r="M1744" s="15">
        <f t="shared" si="237"/>
        <v>1.1111111111111112</v>
      </c>
      <c r="N1744" s="5"/>
      <c r="O1744" s="5"/>
      <c r="P1744" s="16">
        <v>0</v>
      </c>
      <c r="Q1744" s="16">
        <v>0</v>
      </c>
      <c r="R1744" s="5" t="str">
        <f t="shared" si="235"/>
        <v>455-2024-09-30</v>
      </c>
    </row>
    <row r="1745" spans="1:18" hidden="1" x14ac:dyDescent="0.3">
      <c r="A1745" s="25">
        <v>455</v>
      </c>
      <c r="B1745" s="5" t="s">
        <v>420</v>
      </c>
      <c r="C1745" s="5" t="s">
        <v>358</v>
      </c>
      <c r="D1745" s="5" t="s">
        <v>52</v>
      </c>
      <c r="E1745" s="5" t="s">
        <v>22</v>
      </c>
      <c r="F1745" s="6">
        <v>45565</v>
      </c>
      <c r="G1745" s="55">
        <f t="shared" si="232"/>
        <v>2024</v>
      </c>
      <c r="H1745" s="55" t="str">
        <f t="shared" si="233"/>
        <v>Septiembre</v>
      </c>
      <c r="I1745" s="90" t="str">
        <f t="shared" si="234"/>
        <v>2024-2</v>
      </c>
      <c r="J1745" s="5">
        <v>90</v>
      </c>
      <c r="K1745" s="10">
        <v>100</v>
      </c>
      <c r="L1745" s="15">
        <f t="shared" si="236"/>
        <v>1.1111111111111112</v>
      </c>
      <c r="M1745" s="15">
        <f t="shared" si="237"/>
        <v>1.1111111111111112</v>
      </c>
      <c r="N1745" s="5" t="s">
        <v>23</v>
      </c>
      <c r="O1745" s="5" t="s">
        <v>23</v>
      </c>
      <c r="P1745" s="16">
        <v>0</v>
      </c>
      <c r="Q1745" s="16">
        <v>0</v>
      </c>
      <c r="R1745" s="5" t="str">
        <f t="shared" si="235"/>
        <v>455-2024-12-31</v>
      </c>
    </row>
    <row r="1746" spans="1:18" hidden="1" x14ac:dyDescent="0.3">
      <c r="A1746" s="25">
        <v>455</v>
      </c>
      <c r="B1746" s="5" t="s">
        <v>420</v>
      </c>
      <c r="C1746" s="5" t="s">
        <v>358</v>
      </c>
      <c r="D1746" s="5" t="s">
        <v>52</v>
      </c>
      <c r="E1746" s="5" t="s">
        <v>22</v>
      </c>
      <c r="F1746" s="6">
        <v>45657</v>
      </c>
      <c r="G1746" s="55">
        <f t="shared" si="232"/>
        <v>2024</v>
      </c>
      <c r="H1746" s="55" t="str">
        <f t="shared" si="233"/>
        <v>Diciembre</v>
      </c>
      <c r="I1746" s="90" t="str">
        <f t="shared" si="234"/>
        <v>2024-2</v>
      </c>
      <c r="J1746" s="5">
        <v>90</v>
      </c>
      <c r="K1746" s="10">
        <v>100</v>
      </c>
      <c r="L1746" s="15">
        <f t="shared" si="236"/>
        <v>1</v>
      </c>
      <c r="M1746" s="15">
        <f t="shared" si="237"/>
        <v>1</v>
      </c>
      <c r="N1746" s="5" t="s">
        <v>23</v>
      </c>
      <c r="O1746" s="5" t="s">
        <v>23</v>
      </c>
      <c r="P1746" s="16">
        <v>0</v>
      </c>
      <c r="Q1746" s="16">
        <v>0</v>
      </c>
      <c r="R1746" s="5" t="str">
        <f t="shared" si="235"/>
        <v>456-2024-06-30</v>
      </c>
    </row>
    <row r="1747" spans="1:18" hidden="1" x14ac:dyDescent="0.3">
      <c r="A1747" s="5">
        <v>456</v>
      </c>
      <c r="B1747" s="5" t="s">
        <v>421</v>
      </c>
      <c r="C1747" s="5" t="s">
        <v>395</v>
      </c>
      <c r="D1747" s="5" t="s">
        <v>47</v>
      </c>
      <c r="E1747" s="5" t="s">
        <v>22</v>
      </c>
      <c r="F1747" s="6">
        <v>45473</v>
      </c>
      <c r="G1747" s="55">
        <f t="shared" si="232"/>
        <v>2024</v>
      </c>
      <c r="H1747" s="55" t="str">
        <f t="shared" si="233"/>
        <v>Junio</v>
      </c>
      <c r="I1747" s="90" t="str">
        <f t="shared" si="234"/>
        <v>2024-1</v>
      </c>
      <c r="J1747" s="5">
        <v>100</v>
      </c>
      <c r="K1747" s="5">
        <v>100</v>
      </c>
      <c r="L1747" s="15">
        <v>1</v>
      </c>
      <c r="M1747" s="15">
        <v>1</v>
      </c>
      <c r="N1747" s="5" t="s">
        <v>23</v>
      </c>
      <c r="O1747" s="5" t="s">
        <v>23</v>
      </c>
      <c r="P1747" s="5">
        <v>0</v>
      </c>
      <c r="Q1747" s="5">
        <v>0</v>
      </c>
      <c r="R1747" s="5" t="str">
        <f t="shared" si="235"/>
        <v>456-2024-12-31</v>
      </c>
    </row>
    <row r="1748" spans="1:18" hidden="1" x14ac:dyDescent="0.3">
      <c r="A1748" s="25">
        <v>456</v>
      </c>
      <c r="B1748" s="5" t="s">
        <v>421</v>
      </c>
      <c r="C1748" s="5" t="s">
        <v>395</v>
      </c>
      <c r="D1748" s="5" t="s">
        <v>47</v>
      </c>
      <c r="E1748" s="5" t="s">
        <v>22</v>
      </c>
      <c r="F1748" s="6">
        <v>45657</v>
      </c>
      <c r="G1748" s="55">
        <f t="shared" si="232"/>
        <v>2024</v>
      </c>
      <c r="H1748" s="55" t="str">
        <f t="shared" si="233"/>
        <v>Diciembre</v>
      </c>
      <c r="I1748" s="90" t="str">
        <f t="shared" si="234"/>
        <v>2024-2</v>
      </c>
      <c r="J1748" s="5">
        <v>100</v>
      </c>
      <c r="K1748" s="10">
        <v>94.69</v>
      </c>
      <c r="L1748" s="15">
        <f>IFERROR(IF((K1749/J1749)&gt;1.3,1.3,K1749/J1749),"")</f>
        <v>0.9</v>
      </c>
      <c r="M1748" s="15">
        <f>IFERROR(IF((K1749/J1749)&gt;K1749/J1749,1.3,K1749/J1749),"")</f>
        <v>0.9</v>
      </c>
      <c r="N1748" s="5" t="s">
        <v>23</v>
      </c>
      <c r="O1748" s="5" t="s">
        <v>23</v>
      </c>
      <c r="P1748" s="16">
        <v>0</v>
      </c>
      <c r="Q1748" s="16">
        <v>0</v>
      </c>
      <c r="R1748" s="5" t="str">
        <f t="shared" si="235"/>
        <v>457-2024-06-30</v>
      </c>
    </row>
    <row r="1749" spans="1:18" hidden="1" x14ac:dyDescent="0.3">
      <c r="A1749" s="5">
        <v>457</v>
      </c>
      <c r="B1749" s="5" t="s">
        <v>422</v>
      </c>
      <c r="C1749" s="5" t="s">
        <v>395</v>
      </c>
      <c r="D1749" s="5" t="s">
        <v>47</v>
      </c>
      <c r="E1749" s="5" t="s">
        <v>22</v>
      </c>
      <c r="F1749" s="6">
        <v>45473</v>
      </c>
      <c r="G1749" s="55">
        <f t="shared" si="232"/>
        <v>2024</v>
      </c>
      <c r="H1749" s="55" t="str">
        <f t="shared" si="233"/>
        <v>Junio</v>
      </c>
      <c r="I1749" s="90" t="str">
        <f t="shared" si="234"/>
        <v>2024-1</v>
      </c>
      <c r="J1749" s="5">
        <v>100</v>
      </c>
      <c r="K1749" s="5">
        <v>90</v>
      </c>
      <c r="L1749" s="15">
        <v>0.9</v>
      </c>
      <c r="M1749" s="15">
        <v>0.9</v>
      </c>
      <c r="N1749" s="5" t="s">
        <v>23</v>
      </c>
      <c r="O1749" s="5" t="s">
        <v>23</v>
      </c>
      <c r="P1749" s="5">
        <v>0</v>
      </c>
      <c r="Q1749" s="5">
        <v>0</v>
      </c>
      <c r="R1749" s="5" t="str">
        <f t="shared" si="235"/>
        <v>457-2024-12-31</v>
      </c>
    </row>
    <row r="1750" spans="1:18" hidden="1" x14ac:dyDescent="0.3">
      <c r="A1750" s="25">
        <v>457</v>
      </c>
      <c r="B1750" s="5" t="s">
        <v>422</v>
      </c>
      <c r="C1750" s="5" t="s">
        <v>395</v>
      </c>
      <c r="D1750" s="5" t="s">
        <v>47</v>
      </c>
      <c r="E1750" s="5" t="s">
        <v>22</v>
      </c>
      <c r="F1750" s="6">
        <v>45657</v>
      </c>
      <c r="G1750" s="55">
        <f t="shared" si="232"/>
        <v>2024</v>
      </c>
      <c r="H1750" s="55" t="str">
        <f t="shared" si="233"/>
        <v>Diciembre</v>
      </c>
      <c r="I1750" s="90" t="str">
        <f t="shared" si="234"/>
        <v>2024-2</v>
      </c>
      <c r="J1750" s="5">
        <v>100</v>
      </c>
      <c r="K1750" s="10">
        <v>70</v>
      </c>
      <c r="L1750" s="15" t="str">
        <f>IFERROR(IF((K1751/J1751)&gt;1.3,1.3,K1751/J1751),"")</f>
        <v/>
      </c>
      <c r="M1750" s="15" t="str">
        <f>IFERROR(IF((K1751/J1751)&gt;K1751/J1751,1.3,K1751/J1751),"")</f>
        <v/>
      </c>
      <c r="N1750" s="5" t="s">
        <v>23</v>
      </c>
      <c r="O1750" s="5" t="s">
        <v>23</v>
      </c>
      <c r="P1750" s="16">
        <v>0</v>
      </c>
      <c r="Q1750" s="16">
        <v>0</v>
      </c>
      <c r="R1750" s="5" t="str">
        <f t="shared" si="235"/>
        <v>458-2024-06-30</v>
      </c>
    </row>
    <row r="1751" spans="1:18" hidden="1" x14ac:dyDescent="0.3">
      <c r="A1751" s="5">
        <v>458</v>
      </c>
      <c r="B1751" s="5" t="s">
        <v>423</v>
      </c>
      <c r="C1751" s="5" t="s">
        <v>395</v>
      </c>
      <c r="D1751" s="5" t="s">
        <v>47</v>
      </c>
      <c r="E1751" s="5" t="s">
        <v>22</v>
      </c>
      <c r="F1751" s="6">
        <v>45473</v>
      </c>
      <c r="G1751" s="55">
        <f t="shared" si="232"/>
        <v>2024</v>
      </c>
      <c r="H1751" s="55" t="str">
        <f t="shared" si="233"/>
        <v>Junio</v>
      </c>
      <c r="I1751" s="90" t="str">
        <f t="shared" si="234"/>
        <v>2024-1</v>
      </c>
      <c r="J1751" s="5"/>
      <c r="K1751" s="5">
        <v>4900000</v>
      </c>
      <c r="L1751" s="15"/>
      <c r="M1751" s="15"/>
      <c r="N1751" s="5"/>
      <c r="O1751" s="5"/>
      <c r="P1751" s="5">
        <v>0</v>
      </c>
      <c r="Q1751" s="5">
        <v>0</v>
      </c>
      <c r="R1751" s="5" t="str">
        <f t="shared" si="235"/>
        <v>459-2024-06-30</v>
      </c>
    </row>
    <row r="1752" spans="1:18" hidden="1" x14ac:dyDescent="0.3">
      <c r="A1752" s="5">
        <v>459</v>
      </c>
      <c r="B1752" s="5" t="s">
        <v>424</v>
      </c>
      <c r="C1752" s="5" t="s">
        <v>354</v>
      </c>
      <c r="D1752" s="5" t="s">
        <v>52</v>
      </c>
      <c r="E1752" s="5" t="s">
        <v>22</v>
      </c>
      <c r="F1752" s="6">
        <v>45473</v>
      </c>
      <c r="G1752" s="55">
        <f t="shared" si="232"/>
        <v>2024</v>
      </c>
      <c r="H1752" s="55" t="str">
        <f t="shared" si="233"/>
        <v>Junio</v>
      </c>
      <c r="I1752" s="90" t="str">
        <f t="shared" si="234"/>
        <v>2024-1</v>
      </c>
      <c r="J1752" s="5">
        <v>100</v>
      </c>
      <c r="K1752" s="5">
        <v>130.43</v>
      </c>
      <c r="L1752" s="15">
        <v>1.3</v>
      </c>
      <c r="M1752" s="15">
        <v>1.3043</v>
      </c>
      <c r="N1752" s="5"/>
      <c r="O1752" s="5"/>
      <c r="P1752" s="5">
        <v>0</v>
      </c>
      <c r="Q1752" s="5">
        <v>0</v>
      </c>
      <c r="R1752" s="5" t="str">
        <f t="shared" si="235"/>
        <v>459-2024-09-30</v>
      </c>
    </row>
    <row r="1753" spans="1:18" hidden="1" x14ac:dyDescent="0.3">
      <c r="A1753" s="25">
        <v>459</v>
      </c>
      <c r="B1753" s="5" t="s">
        <v>424</v>
      </c>
      <c r="C1753" s="5" t="s">
        <v>354</v>
      </c>
      <c r="D1753" s="5" t="s">
        <v>52</v>
      </c>
      <c r="E1753" s="5" t="s">
        <v>22</v>
      </c>
      <c r="F1753" s="6">
        <v>45565</v>
      </c>
      <c r="G1753" s="55">
        <f t="shared" si="232"/>
        <v>2024</v>
      </c>
      <c r="H1753" s="55" t="str">
        <f t="shared" si="233"/>
        <v>Septiembre</v>
      </c>
      <c r="I1753" s="90" t="str">
        <f t="shared" si="234"/>
        <v>2024-2</v>
      </c>
      <c r="J1753" s="5">
        <v>100</v>
      </c>
      <c r="K1753" s="10">
        <v>147.83000000000001</v>
      </c>
      <c r="L1753" s="15">
        <f>IFERROR(IF((K1754/J1754)&gt;1.3,1.3,K1754/J1754),"")</f>
        <v>1.143</v>
      </c>
      <c r="M1753" s="15">
        <f>IFERROR(IF((K1754/J1754)&gt;K1754/J1754,1.3,K1754/J1754),"")</f>
        <v>1.143</v>
      </c>
      <c r="N1753" s="5"/>
      <c r="O1753" s="5"/>
      <c r="P1753" s="16">
        <v>0</v>
      </c>
      <c r="Q1753" s="16">
        <v>0</v>
      </c>
      <c r="R1753" s="5" t="str">
        <f t="shared" si="235"/>
        <v>460-2024-12-31</v>
      </c>
    </row>
    <row r="1754" spans="1:18" hidden="1" x14ac:dyDescent="0.3">
      <c r="A1754" s="25">
        <v>460</v>
      </c>
      <c r="B1754" s="5" t="s">
        <v>425</v>
      </c>
      <c r="C1754" s="5" t="s">
        <v>25</v>
      </c>
      <c r="D1754" s="5" t="s">
        <v>65</v>
      </c>
      <c r="E1754" s="5" t="s">
        <v>22</v>
      </c>
      <c r="F1754" s="6">
        <v>45657</v>
      </c>
      <c r="G1754" s="55">
        <f t="shared" si="232"/>
        <v>2024</v>
      </c>
      <c r="H1754" s="55" t="str">
        <f t="shared" si="233"/>
        <v>Diciembre</v>
      </c>
      <c r="I1754" s="90" t="str">
        <f t="shared" si="234"/>
        <v>2024-2</v>
      </c>
      <c r="J1754" s="5">
        <v>80</v>
      </c>
      <c r="K1754" s="10">
        <v>91.44</v>
      </c>
      <c r="L1754" s="15">
        <f>IFERROR(IF((K1755/J1755)&gt;1.3,1.3,K1755/J1755),"")</f>
        <v>1.1764705882352942</v>
      </c>
      <c r="M1754" s="15">
        <f>IFERROR(IF((K1755/J1755)&gt;K1755/J1755,1.3,K1755/J1755),"")</f>
        <v>1.1764705882352942</v>
      </c>
      <c r="N1754" s="5"/>
      <c r="O1754" s="5"/>
      <c r="P1754" s="16">
        <v>0</v>
      </c>
      <c r="Q1754" s="16">
        <v>0</v>
      </c>
      <c r="R1754" s="5" t="str">
        <f t="shared" si="235"/>
        <v>462-2024-06-30</v>
      </c>
    </row>
    <row r="1755" spans="1:18" hidden="1" x14ac:dyDescent="0.3">
      <c r="A1755" s="5">
        <v>462</v>
      </c>
      <c r="B1755" s="5" t="s">
        <v>426</v>
      </c>
      <c r="C1755" s="5" t="s">
        <v>118</v>
      </c>
      <c r="D1755" s="5" t="s">
        <v>47</v>
      </c>
      <c r="E1755" s="5" t="s">
        <v>22</v>
      </c>
      <c r="F1755" s="6">
        <v>45473</v>
      </c>
      <c r="G1755" s="55">
        <f t="shared" si="232"/>
        <v>2024</v>
      </c>
      <c r="H1755" s="55" t="str">
        <f t="shared" si="233"/>
        <v>Junio</v>
      </c>
      <c r="I1755" s="90" t="str">
        <f t="shared" si="234"/>
        <v>2024-1</v>
      </c>
      <c r="J1755" s="5">
        <v>85</v>
      </c>
      <c r="K1755" s="5">
        <v>100</v>
      </c>
      <c r="L1755" s="15">
        <v>1.1764705882352939</v>
      </c>
      <c r="M1755" s="15">
        <v>1.1764705882352939</v>
      </c>
      <c r="N1755" s="5"/>
      <c r="O1755" s="5"/>
      <c r="P1755" s="5">
        <v>0</v>
      </c>
      <c r="Q1755" s="5">
        <v>0</v>
      </c>
      <c r="R1755" s="5" t="str">
        <f t="shared" si="235"/>
        <v>462-2024-12-31</v>
      </c>
    </row>
    <row r="1756" spans="1:18" hidden="1" x14ac:dyDescent="0.3">
      <c r="A1756" s="25">
        <v>462</v>
      </c>
      <c r="B1756" s="5" t="s">
        <v>426</v>
      </c>
      <c r="C1756" s="5" t="s">
        <v>118</v>
      </c>
      <c r="D1756" s="5" t="s">
        <v>47</v>
      </c>
      <c r="E1756" s="5" t="s">
        <v>22</v>
      </c>
      <c r="F1756" s="6">
        <v>45657</v>
      </c>
      <c r="G1756" s="55">
        <f t="shared" si="232"/>
        <v>2024</v>
      </c>
      <c r="H1756" s="55" t="str">
        <f t="shared" si="233"/>
        <v>Diciembre</v>
      </c>
      <c r="I1756" s="90" t="str">
        <f t="shared" si="234"/>
        <v>2024-2</v>
      </c>
      <c r="J1756" s="5">
        <v>85</v>
      </c>
      <c r="K1756" s="10">
        <v>100</v>
      </c>
      <c r="L1756" s="15">
        <f>IFERROR(IF((K1757/J1757)&gt;1.3,1.3,K1757/J1757),"")</f>
        <v>0.95</v>
      </c>
      <c r="M1756" s="15">
        <f>IFERROR(IF((K1757/J1757)&gt;K1757/J1757,1.3,K1757/J1757),"")</f>
        <v>0.95</v>
      </c>
      <c r="N1756" s="5"/>
      <c r="O1756" s="5"/>
      <c r="P1756" s="16">
        <v>0</v>
      </c>
      <c r="Q1756" s="16">
        <v>0</v>
      </c>
      <c r="R1756" s="5" t="str">
        <f t="shared" si="235"/>
        <v>463-2024-06-30</v>
      </c>
    </row>
    <row r="1757" spans="1:18" hidden="1" x14ac:dyDescent="0.3">
      <c r="A1757" s="5">
        <v>463</v>
      </c>
      <c r="B1757" s="5" t="s">
        <v>427</v>
      </c>
      <c r="C1757" s="5" t="s">
        <v>25</v>
      </c>
      <c r="D1757" s="5" t="s">
        <v>47</v>
      </c>
      <c r="E1757" s="5" t="s">
        <v>22</v>
      </c>
      <c r="F1757" s="6">
        <v>45473</v>
      </c>
      <c r="G1757" s="55">
        <f t="shared" si="232"/>
        <v>2024</v>
      </c>
      <c r="H1757" s="55" t="str">
        <f t="shared" si="233"/>
        <v>Junio</v>
      </c>
      <c r="I1757" s="90" t="str">
        <f t="shared" si="234"/>
        <v>2024-1</v>
      </c>
      <c r="J1757" s="5">
        <v>100</v>
      </c>
      <c r="K1757" s="5">
        <v>95</v>
      </c>
      <c r="L1757" s="15">
        <v>0.95</v>
      </c>
      <c r="M1757" s="15">
        <v>0.95</v>
      </c>
      <c r="N1757" s="5" t="s">
        <v>23</v>
      </c>
      <c r="O1757" s="5" t="s">
        <v>23</v>
      </c>
      <c r="P1757" s="5">
        <v>0</v>
      </c>
      <c r="Q1757" s="5">
        <v>0</v>
      </c>
      <c r="R1757" s="5" t="str">
        <f t="shared" si="235"/>
        <v>463-2024-12-31</v>
      </c>
    </row>
    <row r="1758" spans="1:18" hidden="1" x14ac:dyDescent="0.3">
      <c r="A1758" s="25">
        <v>463</v>
      </c>
      <c r="B1758" s="5" t="s">
        <v>427</v>
      </c>
      <c r="C1758" s="5" t="s">
        <v>25</v>
      </c>
      <c r="D1758" s="5" t="s">
        <v>47</v>
      </c>
      <c r="E1758" s="5" t="s">
        <v>22</v>
      </c>
      <c r="F1758" s="6">
        <v>45657</v>
      </c>
      <c r="G1758" s="55">
        <f t="shared" si="232"/>
        <v>2024</v>
      </c>
      <c r="H1758" s="55" t="str">
        <f t="shared" si="233"/>
        <v>Diciembre</v>
      </c>
      <c r="I1758" s="90" t="str">
        <f t="shared" si="234"/>
        <v>2024-2</v>
      </c>
      <c r="J1758" s="5">
        <v>100</v>
      </c>
      <c r="K1758" s="10">
        <v>100</v>
      </c>
      <c r="L1758" s="15">
        <f>IFERROR(IF((K1759/J1759)&gt;1.3,1.3,K1759/J1759),"")</f>
        <v>0.77146666666666663</v>
      </c>
      <c r="M1758" s="15">
        <f>IFERROR(IF((K1759/J1759)&gt;K1759/J1759,1.3,K1759/J1759),"")</f>
        <v>0.77146666666666663</v>
      </c>
      <c r="N1758" s="5" t="s">
        <v>23</v>
      </c>
      <c r="O1758" s="5" t="s">
        <v>23</v>
      </c>
      <c r="P1758" s="16">
        <v>0</v>
      </c>
      <c r="Q1758" s="16">
        <v>0</v>
      </c>
      <c r="R1758" s="5" t="str">
        <f t="shared" si="235"/>
        <v>465-2024-06-30</v>
      </c>
    </row>
    <row r="1759" spans="1:18" hidden="1" x14ac:dyDescent="0.3">
      <c r="A1759" s="5">
        <v>465</v>
      </c>
      <c r="B1759" s="5" t="s">
        <v>428</v>
      </c>
      <c r="C1759" s="5" t="s">
        <v>303</v>
      </c>
      <c r="D1759" s="5" t="s">
        <v>47</v>
      </c>
      <c r="E1759" s="5" t="s">
        <v>22</v>
      </c>
      <c r="F1759" s="6">
        <v>45473</v>
      </c>
      <c r="G1759" s="55">
        <f t="shared" si="232"/>
        <v>2024</v>
      </c>
      <c r="H1759" s="55" t="str">
        <f t="shared" si="233"/>
        <v>Junio</v>
      </c>
      <c r="I1759" s="90" t="str">
        <f t="shared" si="234"/>
        <v>2024-1</v>
      </c>
      <c r="J1759" s="5">
        <v>75</v>
      </c>
      <c r="K1759" s="5">
        <v>57.86</v>
      </c>
      <c r="L1759" s="15">
        <v>0.77146666666666663</v>
      </c>
      <c r="M1759" s="15">
        <v>0.77146666666666663</v>
      </c>
      <c r="N1759" s="5" t="s">
        <v>23</v>
      </c>
      <c r="O1759" s="5" t="s">
        <v>23</v>
      </c>
      <c r="P1759" s="5">
        <v>0</v>
      </c>
      <c r="Q1759" s="5">
        <v>0</v>
      </c>
      <c r="R1759" s="5" t="str">
        <f t="shared" si="235"/>
        <v>465-2024-12-31</v>
      </c>
    </row>
    <row r="1760" spans="1:18" hidden="1" x14ac:dyDescent="0.3">
      <c r="A1760" s="25">
        <v>465</v>
      </c>
      <c r="B1760" s="5" t="s">
        <v>428</v>
      </c>
      <c r="C1760" s="5" t="s">
        <v>303</v>
      </c>
      <c r="D1760" s="5" t="s">
        <v>47</v>
      </c>
      <c r="E1760" s="5" t="s">
        <v>22</v>
      </c>
      <c r="F1760" s="6">
        <v>45657</v>
      </c>
      <c r="G1760" s="55">
        <f t="shared" si="232"/>
        <v>2024</v>
      </c>
      <c r="H1760" s="55" t="str">
        <f t="shared" si="233"/>
        <v>Diciembre</v>
      </c>
      <c r="I1760" s="90" t="str">
        <f t="shared" si="234"/>
        <v>2024-2</v>
      </c>
      <c r="J1760" s="5">
        <v>100</v>
      </c>
      <c r="K1760" s="10">
        <v>56.83</v>
      </c>
      <c r="L1760" s="15">
        <f>IFERROR(IF((K1761/J1761)&gt;1.3,1.3,K1761/J1761),"")</f>
        <v>1.1919999999999999</v>
      </c>
      <c r="M1760" s="15">
        <f>IFERROR(IF((K1761/J1761)&gt;K1761/J1761,1.3,K1761/J1761),"")</f>
        <v>1.1919999999999999</v>
      </c>
      <c r="N1760" s="5"/>
      <c r="O1760" s="5"/>
      <c r="P1760" s="16">
        <v>0</v>
      </c>
      <c r="Q1760" s="16">
        <v>0</v>
      </c>
      <c r="R1760" s="5" t="str">
        <f t="shared" si="235"/>
        <v>466-2024-06-30</v>
      </c>
    </row>
    <row r="1761" spans="1:18" hidden="1" x14ac:dyDescent="0.3">
      <c r="A1761" s="5">
        <v>466</v>
      </c>
      <c r="B1761" s="5" t="s">
        <v>429</v>
      </c>
      <c r="C1761" s="5" t="s">
        <v>217</v>
      </c>
      <c r="D1761" s="5" t="s">
        <v>47</v>
      </c>
      <c r="E1761" s="5" t="s">
        <v>22</v>
      </c>
      <c r="F1761" s="6">
        <v>45473</v>
      </c>
      <c r="G1761" s="55">
        <f t="shared" si="232"/>
        <v>2024</v>
      </c>
      <c r="H1761" s="55" t="str">
        <f t="shared" si="233"/>
        <v>Junio</v>
      </c>
      <c r="I1761" s="90" t="str">
        <f t="shared" si="234"/>
        <v>2024-1</v>
      </c>
      <c r="J1761" s="5">
        <v>50</v>
      </c>
      <c r="K1761" s="5">
        <v>59.6</v>
      </c>
      <c r="L1761" s="15">
        <f>K1762/J1762</f>
        <v>1.0759999999999998</v>
      </c>
      <c r="M1761" s="15">
        <v>1.1919999999999999</v>
      </c>
      <c r="N1761" s="5" t="s">
        <v>48</v>
      </c>
      <c r="O1761" s="5" t="s">
        <v>48</v>
      </c>
      <c r="P1761" s="5">
        <v>0</v>
      </c>
      <c r="Q1761" s="5">
        <v>1</v>
      </c>
      <c r="R1761" s="5" t="str">
        <f t="shared" si="235"/>
        <v>466-2024-12-31</v>
      </c>
    </row>
    <row r="1762" spans="1:18" hidden="1" x14ac:dyDescent="0.3">
      <c r="A1762" s="25">
        <v>466</v>
      </c>
      <c r="B1762" s="5" t="s">
        <v>429</v>
      </c>
      <c r="C1762" s="5" t="s">
        <v>217</v>
      </c>
      <c r="D1762" s="5" t="s">
        <v>47</v>
      </c>
      <c r="E1762" s="5" t="s">
        <v>22</v>
      </c>
      <c r="F1762" s="6">
        <v>45657</v>
      </c>
      <c r="G1762" s="55">
        <f t="shared" si="232"/>
        <v>2024</v>
      </c>
      <c r="H1762" s="55" t="str">
        <f t="shared" si="233"/>
        <v>Diciembre</v>
      </c>
      <c r="I1762" s="90" t="str">
        <f t="shared" si="234"/>
        <v>2024-2</v>
      </c>
      <c r="J1762" s="5">
        <v>50</v>
      </c>
      <c r="K1762" s="10">
        <v>53.8</v>
      </c>
      <c r="L1762" s="15">
        <f>IFERROR(IF((K1763/J1763)&gt;1.3,1.3,K1763/J1763),"")</f>
        <v>1.2124999999999999</v>
      </c>
      <c r="M1762" s="15">
        <f>IFERROR(IF((K1763/J1763)&gt;K1763/J1763,1.3,K1763/J1763),"")</f>
        <v>1.2124999999999999</v>
      </c>
      <c r="N1762" s="5" t="s">
        <v>48</v>
      </c>
      <c r="O1762" s="5" t="s">
        <v>83</v>
      </c>
      <c r="P1762" s="16">
        <v>0</v>
      </c>
      <c r="Q1762" s="16">
        <v>1</v>
      </c>
      <c r="R1762" s="5" t="str">
        <f t="shared" si="235"/>
        <v>467-2024-06-30</v>
      </c>
    </row>
    <row r="1763" spans="1:18" hidden="1" x14ac:dyDescent="0.3">
      <c r="A1763" s="5">
        <v>467</v>
      </c>
      <c r="B1763" s="5" t="s">
        <v>430</v>
      </c>
      <c r="C1763" s="5" t="s">
        <v>217</v>
      </c>
      <c r="D1763" s="5" t="s">
        <v>47</v>
      </c>
      <c r="E1763" s="5" t="s">
        <v>22</v>
      </c>
      <c r="F1763" s="6">
        <v>45473</v>
      </c>
      <c r="G1763" s="55">
        <f t="shared" si="232"/>
        <v>2024</v>
      </c>
      <c r="H1763" s="55" t="str">
        <f t="shared" si="233"/>
        <v>Junio</v>
      </c>
      <c r="I1763" s="90" t="str">
        <f t="shared" si="234"/>
        <v>2024-1</v>
      </c>
      <c r="J1763" s="5">
        <v>60</v>
      </c>
      <c r="K1763" s="5">
        <v>72.75</v>
      </c>
      <c r="L1763" s="15">
        <f>IFERROR(IF((K1764/J1764)&gt;1.3,1.3,K1764/J1764),"")</f>
        <v>1.2183333333333333</v>
      </c>
      <c r="M1763" s="15">
        <f>IFERROR(IF((K1764/J1764)&gt;K1764/J1764,1.3,K1764/J1764),"")</f>
        <v>1.2183333333333333</v>
      </c>
      <c r="N1763" s="5" t="s">
        <v>48</v>
      </c>
      <c r="O1763" s="5" t="s">
        <v>83</v>
      </c>
      <c r="P1763" s="5">
        <v>0</v>
      </c>
      <c r="Q1763" s="5">
        <v>1</v>
      </c>
      <c r="R1763" s="5" t="str">
        <f t="shared" si="235"/>
        <v>467-2024-12-31</v>
      </c>
    </row>
    <row r="1764" spans="1:18" hidden="1" x14ac:dyDescent="0.3">
      <c r="A1764" s="25">
        <v>467</v>
      </c>
      <c r="B1764" s="5" t="s">
        <v>430</v>
      </c>
      <c r="C1764" s="5" t="s">
        <v>217</v>
      </c>
      <c r="D1764" s="5" t="s">
        <v>47</v>
      </c>
      <c r="E1764" s="5" t="s">
        <v>22</v>
      </c>
      <c r="F1764" s="6">
        <v>45657</v>
      </c>
      <c r="G1764" s="55">
        <f t="shared" si="232"/>
        <v>2024</v>
      </c>
      <c r="H1764" s="55" t="str">
        <f t="shared" si="233"/>
        <v>Diciembre</v>
      </c>
      <c r="I1764" s="90" t="str">
        <f t="shared" si="234"/>
        <v>2024-2</v>
      </c>
      <c r="J1764" s="5">
        <v>60</v>
      </c>
      <c r="K1764" s="10">
        <v>73.099999999999994</v>
      </c>
      <c r="L1764" s="15">
        <f>IFERROR(IF((K1765/J1765)&gt;1.3,1.3,K1765/J1765),"")</f>
        <v>0.95000000000000007</v>
      </c>
      <c r="M1764" s="15">
        <f>IFERROR(IF((K1765/J1765)&gt;K1765/J1765,1.3,K1765/J1765),"")</f>
        <v>0.95000000000000007</v>
      </c>
      <c r="N1764" s="5" t="s">
        <v>48</v>
      </c>
      <c r="O1764" s="5" t="s">
        <v>83</v>
      </c>
      <c r="P1764" s="16">
        <v>0</v>
      </c>
      <c r="Q1764" s="16">
        <v>1</v>
      </c>
      <c r="R1764" s="5" t="str">
        <f t="shared" si="235"/>
        <v>468-2024-06-30</v>
      </c>
    </row>
    <row r="1765" spans="1:18" hidden="1" x14ac:dyDescent="0.3">
      <c r="A1765" s="5">
        <v>468</v>
      </c>
      <c r="B1765" s="5" t="s">
        <v>431</v>
      </c>
      <c r="C1765" s="5" t="s">
        <v>217</v>
      </c>
      <c r="D1765" s="5" t="s">
        <v>47</v>
      </c>
      <c r="E1765" s="5" t="s">
        <v>54</v>
      </c>
      <c r="F1765" s="6">
        <v>45473</v>
      </c>
      <c r="G1765" s="55">
        <f t="shared" si="232"/>
        <v>2024</v>
      </c>
      <c r="H1765" s="55" t="str">
        <f t="shared" si="233"/>
        <v>Junio</v>
      </c>
      <c r="I1765" s="90" t="str">
        <f t="shared" si="234"/>
        <v>2024-1</v>
      </c>
      <c r="J1765" s="5">
        <v>3</v>
      </c>
      <c r="K1765" s="5">
        <v>2.85</v>
      </c>
      <c r="L1765" s="15">
        <f>J1766/K1766</f>
        <v>1.1538461538461537</v>
      </c>
      <c r="M1765" s="15">
        <f>+J1766/K1766</f>
        <v>1.1538461538461537</v>
      </c>
      <c r="N1765" s="5" t="s">
        <v>48</v>
      </c>
      <c r="O1765" s="5" t="s">
        <v>83</v>
      </c>
      <c r="P1765" s="5">
        <v>0</v>
      </c>
      <c r="Q1765" s="5">
        <v>1</v>
      </c>
      <c r="R1765" s="5" t="str">
        <f t="shared" si="235"/>
        <v>468-2024-12-31</v>
      </c>
    </row>
    <row r="1766" spans="1:18" hidden="1" x14ac:dyDescent="0.3">
      <c r="A1766" s="25">
        <v>468</v>
      </c>
      <c r="B1766" s="5" t="s">
        <v>431</v>
      </c>
      <c r="C1766" s="5" t="s">
        <v>217</v>
      </c>
      <c r="D1766" s="5" t="s">
        <v>47</v>
      </c>
      <c r="E1766" s="5" t="s">
        <v>54</v>
      </c>
      <c r="F1766" s="6">
        <v>45657</v>
      </c>
      <c r="G1766" s="55">
        <f t="shared" si="232"/>
        <v>2024</v>
      </c>
      <c r="H1766" s="55" t="str">
        <f t="shared" si="233"/>
        <v>Diciembre</v>
      </c>
      <c r="I1766" s="90" t="str">
        <f t="shared" si="234"/>
        <v>2024-2</v>
      </c>
      <c r="J1766" s="5">
        <v>3</v>
      </c>
      <c r="K1766" s="10">
        <v>2.6</v>
      </c>
      <c r="L1766" s="15">
        <f>J1767/K1767</f>
        <v>0.51263648946532014</v>
      </c>
      <c r="M1766" s="15">
        <f>+J1767/K1767</f>
        <v>0.51263648946532014</v>
      </c>
      <c r="N1766" s="5" t="s">
        <v>48</v>
      </c>
      <c r="O1766" s="5" t="s">
        <v>83</v>
      </c>
      <c r="P1766" s="16">
        <v>0</v>
      </c>
      <c r="Q1766" s="16">
        <v>1</v>
      </c>
      <c r="R1766" s="5" t="str">
        <f t="shared" si="235"/>
        <v>469-2024-03-31</v>
      </c>
    </row>
    <row r="1767" spans="1:18" hidden="1" x14ac:dyDescent="0.3">
      <c r="A1767" s="25">
        <v>469</v>
      </c>
      <c r="B1767" s="5" t="s">
        <v>387</v>
      </c>
      <c r="C1767" s="5" t="s">
        <v>190</v>
      </c>
      <c r="D1767" s="5" t="s">
        <v>52</v>
      </c>
      <c r="E1767" s="5" t="s">
        <v>22</v>
      </c>
      <c r="F1767" s="6">
        <v>45382</v>
      </c>
      <c r="G1767" s="55">
        <f t="shared" si="232"/>
        <v>2024</v>
      </c>
      <c r="H1767" s="55" t="str">
        <f t="shared" si="233"/>
        <v>Marzo</v>
      </c>
      <c r="I1767" s="90" t="str">
        <f t="shared" si="234"/>
        <v>2024-1</v>
      </c>
      <c r="J1767" s="5">
        <v>100</v>
      </c>
      <c r="K1767" s="10">
        <v>195.07</v>
      </c>
      <c r="L1767" s="15">
        <f>IFERROR(IF((K1768/J1768)&gt;1.3,1.3,K1768/J1768),"")</f>
        <v>1.1433</v>
      </c>
      <c r="M1767" s="15">
        <f>IFERROR(IF((K1768/J1768)&gt;K1768/J1768,1.3,K1768/J1768),"")</f>
        <v>1.1433</v>
      </c>
      <c r="N1767" s="5" t="s">
        <v>23</v>
      </c>
      <c r="O1767" s="5" t="s">
        <v>23</v>
      </c>
      <c r="P1767" s="16">
        <v>1</v>
      </c>
      <c r="Q1767" s="16">
        <v>1</v>
      </c>
      <c r="R1767" s="5" t="str">
        <f t="shared" si="235"/>
        <v>469-2024-06-30</v>
      </c>
    </row>
    <row r="1768" spans="1:18" hidden="1" x14ac:dyDescent="0.3">
      <c r="A1768" s="5">
        <v>469</v>
      </c>
      <c r="B1768" s="5" t="s">
        <v>387</v>
      </c>
      <c r="C1768" s="5" t="s">
        <v>432</v>
      </c>
      <c r="D1768" s="5" t="s">
        <v>52</v>
      </c>
      <c r="E1768" s="5" t="s">
        <v>22</v>
      </c>
      <c r="F1768" s="6">
        <v>45473</v>
      </c>
      <c r="G1768" s="55">
        <f t="shared" si="232"/>
        <v>2024</v>
      </c>
      <c r="H1768" s="55" t="str">
        <f t="shared" si="233"/>
        <v>Junio</v>
      </c>
      <c r="I1768" s="90" t="str">
        <f t="shared" si="234"/>
        <v>2024-1</v>
      </c>
      <c r="J1768" s="5">
        <v>100</v>
      </c>
      <c r="K1768" s="5">
        <v>114.33</v>
      </c>
      <c r="L1768" s="15">
        <v>1.1433</v>
      </c>
      <c r="M1768" s="15">
        <v>1.1433</v>
      </c>
      <c r="N1768" s="5" t="s">
        <v>23</v>
      </c>
      <c r="O1768" s="5" t="s">
        <v>23</v>
      </c>
      <c r="P1768" s="5">
        <v>0</v>
      </c>
      <c r="Q1768" s="5">
        <v>0</v>
      </c>
      <c r="R1768" s="5" t="str">
        <f t="shared" si="235"/>
        <v>469-2024-09-30</v>
      </c>
    </row>
    <row r="1769" spans="1:18" hidden="1" x14ac:dyDescent="0.3">
      <c r="A1769" s="25">
        <v>469</v>
      </c>
      <c r="B1769" s="5" t="s">
        <v>387</v>
      </c>
      <c r="C1769" s="5" t="s">
        <v>190</v>
      </c>
      <c r="D1769" s="5" t="s">
        <v>52</v>
      </c>
      <c r="E1769" s="5" t="s">
        <v>22</v>
      </c>
      <c r="F1769" s="6">
        <v>45565</v>
      </c>
      <c r="G1769" s="55">
        <f t="shared" si="232"/>
        <v>2024</v>
      </c>
      <c r="H1769" s="55" t="str">
        <f t="shared" si="233"/>
        <v>Septiembre</v>
      </c>
      <c r="I1769" s="90" t="str">
        <f t="shared" si="234"/>
        <v>2024-2</v>
      </c>
      <c r="J1769" s="5">
        <v>100</v>
      </c>
      <c r="K1769" s="10">
        <v>94.86</v>
      </c>
      <c r="L1769" s="15">
        <f>IFERROR(IF((K1770/J1770)&gt;1.3,1.3,K1770/J1770),"")</f>
        <v>0</v>
      </c>
      <c r="M1769" s="15">
        <f>IFERROR(IF((K1770/J1770)&gt;K1770/J1770,1.3,K1770/J1770),"")</f>
        <v>0</v>
      </c>
      <c r="N1769" s="5" t="s">
        <v>23</v>
      </c>
      <c r="O1769" s="5" t="s">
        <v>23</v>
      </c>
      <c r="P1769" s="16">
        <v>0</v>
      </c>
      <c r="Q1769" s="16">
        <v>0</v>
      </c>
      <c r="R1769" s="5" t="str">
        <f t="shared" si="235"/>
        <v>469-2024-12-31</v>
      </c>
    </row>
    <row r="1770" spans="1:18" hidden="1" x14ac:dyDescent="0.3">
      <c r="A1770" s="25">
        <v>469</v>
      </c>
      <c r="B1770" s="5" t="s">
        <v>387</v>
      </c>
      <c r="C1770" s="5" t="s">
        <v>190</v>
      </c>
      <c r="D1770" s="5" t="s">
        <v>52</v>
      </c>
      <c r="E1770" s="5" t="s">
        <v>22</v>
      </c>
      <c r="F1770" s="6">
        <v>45657</v>
      </c>
      <c r="G1770" s="55">
        <f t="shared" si="232"/>
        <v>2024</v>
      </c>
      <c r="H1770" s="55" t="str">
        <f t="shared" si="233"/>
        <v>Diciembre</v>
      </c>
      <c r="I1770" s="90" t="str">
        <f t="shared" si="234"/>
        <v>2024-2</v>
      </c>
      <c r="J1770" s="5">
        <v>100</v>
      </c>
      <c r="K1770" s="10">
        <v>0</v>
      </c>
      <c r="L1770" s="15">
        <f>IFERROR(IF((K1771/J1771)&gt;1.3,1.3,K1771/J1771),"")</f>
        <v>0.79599999999999993</v>
      </c>
      <c r="M1770" s="15">
        <f>IFERROR(IF((K1771/J1771)&gt;K1771/J1771,1.3,K1771/J1771),"")</f>
        <v>0.79599999999999993</v>
      </c>
      <c r="N1770" s="5" t="s">
        <v>23</v>
      </c>
      <c r="O1770" s="5" t="s">
        <v>23</v>
      </c>
      <c r="P1770" s="16">
        <v>0</v>
      </c>
      <c r="Q1770" s="16">
        <v>0</v>
      </c>
      <c r="R1770" s="5" t="str">
        <f t="shared" si="235"/>
        <v>470-2024-03-31</v>
      </c>
    </row>
    <row r="1771" spans="1:18" hidden="1" x14ac:dyDescent="0.3">
      <c r="A1771" s="25">
        <v>470</v>
      </c>
      <c r="B1771" s="5" t="s">
        <v>433</v>
      </c>
      <c r="C1771" s="5" t="s">
        <v>190</v>
      </c>
      <c r="D1771" s="5" t="s">
        <v>52</v>
      </c>
      <c r="E1771" s="5" t="s">
        <v>22</v>
      </c>
      <c r="F1771" s="6">
        <v>45382</v>
      </c>
      <c r="G1771" s="55">
        <f t="shared" si="232"/>
        <v>2024</v>
      </c>
      <c r="H1771" s="55" t="str">
        <f t="shared" si="233"/>
        <v>Marzo</v>
      </c>
      <c r="I1771" s="90" t="str">
        <f t="shared" si="234"/>
        <v>2024-1</v>
      </c>
      <c r="J1771" s="5">
        <v>100</v>
      </c>
      <c r="K1771" s="10">
        <v>79.599999999999994</v>
      </c>
      <c r="L1771" s="15">
        <f>IFERROR(IF((K1772/J1772)&gt;1.3,1.3,K1772/J1772),"")</f>
        <v>1.181</v>
      </c>
      <c r="M1771" s="15">
        <f>IFERROR(IF((K1772/J1772)&gt;K1772/J1772,1.3,K1772/J1772),"")</f>
        <v>1.181</v>
      </c>
      <c r="N1771" s="5" t="s">
        <v>23</v>
      </c>
      <c r="O1771" s="5" t="s">
        <v>23</v>
      </c>
      <c r="P1771" s="16">
        <v>0</v>
      </c>
      <c r="Q1771" s="16">
        <v>0</v>
      </c>
      <c r="R1771" s="5" t="str">
        <f t="shared" si="235"/>
        <v>470-2024-06-30</v>
      </c>
    </row>
    <row r="1772" spans="1:18" hidden="1" x14ac:dyDescent="0.3">
      <c r="A1772" s="5">
        <v>470</v>
      </c>
      <c r="B1772" s="5" t="s">
        <v>433</v>
      </c>
      <c r="C1772" s="5" t="s">
        <v>190</v>
      </c>
      <c r="D1772" s="5" t="s">
        <v>52</v>
      </c>
      <c r="E1772" s="5" t="s">
        <v>22</v>
      </c>
      <c r="F1772" s="6">
        <v>45473</v>
      </c>
      <c r="G1772" s="55">
        <f t="shared" si="232"/>
        <v>2024</v>
      </c>
      <c r="H1772" s="55" t="str">
        <f t="shared" si="233"/>
        <v>Junio</v>
      </c>
      <c r="I1772" s="90" t="str">
        <f t="shared" si="234"/>
        <v>2024-1</v>
      </c>
      <c r="J1772" s="5">
        <v>100</v>
      </c>
      <c r="K1772" s="5">
        <v>118.1</v>
      </c>
      <c r="L1772" s="15">
        <v>1.181</v>
      </c>
      <c r="M1772" s="15">
        <v>1.181</v>
      </c>
      <c r="N1772" s="5" t="s">
        <v>23</v>
      </c>
      <c r="O1772" s="5" t="s">
        <v>23</v>
      </c>
      <c r="P1772" s="5">
        <v>0</v>
      </c>
      <c r="Q1772" s="5">
        <v>0</v>
      </c>
      <c r="R1772" s="5" t="str">
        <f t="shared" si="235"/>
        <v>470-2024-09-30</v>
      </c>
    </row>
    <row r="1773" spans="1:18" hidden="1" x14ac:dyDescent="0.3">
      <c r="A1773" s="25">
        <v>470</v>
      </c>
      <c r="B1773" s="5" t="s">
        <v>433</v>
      </c>
      <c r="C1773" s="5" t="s">
        <v>190</v>
      </c>
      <c r="D1773" s="5" t="s">
        <v>52</v>
      </c>
      <c r="E1773" s="5" t="s">
        <v>22</v>
      </c>
      <c r="F1773" s="6">
        <v>45565</v>
      </c>
      <c r="G1773" s="55">
        <f t="shared" si="232"/>
        <v>2024</v>
      </c>
      <c r="H1773" s="55" t="str">
        <f t="shared" si="233"/>
        <v>Septiembre</v>
      </c>
      <c r="I1773" s="90" t="str">
        <f t="shared" si="234"/>
        <v>2024-2</v>
      </c>
      <c r="J1773" s="5">
        <v>100</v>
      </c>
      <c r="K1773" s="10">
        <v>104.86</v>
      </c>
      <c r="L1773" s="15">
        <f>IFERROR(IF((K1774/J1774)&gt;1.3,1.3,K1774/J1774),"")</f>
        <v>0</v>
      </c>
      <c r="M1773" s="15">
        <f>IFERROR(IF((K1774/J1774)&gt;K1774/J1774,1.3,K1774/J1774),"")</f>
        <v>0</v>
      </c>
      <c r="N1773" s="5" t="s">
        <v>23</v>
      </c>
      <c r="O1773" s="5" t="s">
        <v>23</v>
      </c>
      <c r="P1773" s="16">
        <v>0</v>
      </c>
      <c r="Q1773" s="16">
        <v>0</v>
      </c>
      <c r="R1773" s="5" t="str">
        <f t="shared" si="235"/>
        <v>470-2024-12-31</v>
      </c>
    </row>
    <row r="1774" spans="1:18" hidden="1" x14ac:dyDescent="0.3">
      <c r="A1774" s="25">
        <v>470</v>
      </c>
      <c r="B1774" s="5" t="s">
        <v>433</v>
      </c>
      <c r="C1774" s="5" t="s">
        <v>190</v>
      </c>
      <c r="D1774" s="5" t="s">
        <v>52</v>
      </c>
      <c r="E1774" s="5" t="s">
        <v>22</v>
      </c>
      <c r="F1774" s="6">
        <v>45657</v>
      </c>
      <c r="G1774" s="55">
        <f t="shared" si="232"/>
        <v>2024</v>
      </c>
      <c r="H1774" s="55" t="str">
        <f t="shared" si="233"/>
        <v>Diciembre</v>
      </c>
      <c r="I1774" s="90" t="str">
        <f t="shared" si="234"/>
        <v>2024-2</v>
      </c>
      <c r="J1774" s="5">
        <v>100</v>
      </c>
      <c r="K1774" s="10">
        <v>0</v>
      </c>
      <c r="L1774" s="15">
        <f>IFERROR(IF((K1775/J1775)&gt;1.3,1.3,K1775/J1775),"")</f>
        <v>1.0848</v>
      </c>
      <c r="M1774" s="15">
        <f>IFERROR(IF((K1775/J1775)&gt;K1775/J1775,1.3,K1775/J1775),"")</f>
        <v>1.0848</v>
      </c>
      <c r="N1774" s="5" t="s">
        <v>23</v>
      </c>
      <c r="O1774" s="5" t="s">
        <v>23</v>
      </c>
      <c r="P1774" s="16">
        <v>0</v>
      </c>
      <c r="Q1774" s="16">
        <v>0</v>
      </c>
      <c r="R1774" s="5" t="str">
        <f t="shared" si="235"/>
        <v>471-2024-03-31</v>
      </c>
    </row>
    <row r="1775" spans="1:18" hidden="1" x14ac:dyDescent="0.3">
      <c r="A1775" s="25">
        <v>471</v>
      </c>
      <c r="B1775" s="5" t="s">
        <v>434</v>
      </c>
      <c r="C1775" s="5" t="s">
        <v>190</v>
      </c>
      <c r="D1775" s="5" t="s">
        <v>52</v>
      </c>
      <c r="E1775" s="5" t="s">
        <v>22</v>
      </c>
      <c r="F1775" s="6">
        <v>45382</v>
      </c>
      <c r="G1775" s="55">
        <f t="shared" si="232"/>
        <v>2024</v>
      </c>
      <c r="H1775" s="55" t="str">
        <f t="shared" si="233"/>
        <v>Marzo</v>
      </c>
      <c r="I1775" s="90" t="str">
        <f t="shared" si="234"/>
        <v>2024-1</v>
      </c>
      <c r="J1775" s="5">
        <v>100</v>
      </c>
      <c r="K1775" s="10">
        <v>108.48</v>
      </c>
      <c r="L1775" s="15">
        <f>IFERROR(IF((K1776/J1776)&gt;1.3,1.3,K1776/J1776),"")</f>
        <v>1.0556000000000001</v>
      </c>
      <c r="M1775" s="15">
        <f>IFERROR(IF((K1776/J1776)&gt;K1776/J1776,1.3,K1776/J1776),"")</f>
        <v>1.0556000000000001</v>
      </c>
      <c r="N1775" s="5" t="s">
        <v>23</v>
      </c>
      <c r="O1775" s="5" t="s">
        <v>23</v>
      </c>
      <c r="P1775" s="16">
        <v>0</v>
      </c>
      <c r="Q1775" s="16">
        <v>0</v>
      </c>
      <c r="R1775" s="5" t="str">
        <f t="shared" si="235"/>
        <v>471-2024-06-30</v>
      </c>
    </row>
    <row r="1776" spans="1:18" hidden="1" x14ac:dyDescent="0.3">
      <c r="A1776" s="5">
        <v>471</v>
      </c>
      <c r="B1776" s="5" t="s">
        <v>434</v>
      </c>
      <c r="C1776" s="5" t="s">
        <v>25</v>
      </c>
      <c r="D1776" s="5" t="s">
        <v>52</v>
      </c>
      <c r="E1776" s="5" t="s">
        <v>22</v>
      </c>
      <c r="F1776" s="6">
        <v>45473</v>
      </c>
      <c r="G1776" s="55">
        <f t="shared" si="232"/>
        <v>2024</v>
      </c>
      <c r="H1776" s="55" t="str">
        <f t="shared" si="233"/>
        <v>Junio</v>
      </c>
      <c r="I1776" s="90" t="str">
        <f t="shared" si="234"/>
        <v>2024-1</v>
      </c>
      <c r="J1776" s="5">
        <v>100</v>
      </c>
      <c r="K1776" s="5">
        <v>105.56</v>
      </c>
      <c r="L1776" s="15">
        <v>1</v>
      </c>
      <c r="M1776" s="15">
        <v>1</v>
      </c>
      <c r="N1776" s="5" t="s">
        <v>23</v>
      </c>
      <c r="O1776" s="5" t="s">
        <v>23</v>
      </c>
      <c r="P1776" s="5">
        <v>0</v>
      </c>
      <c r="Q1776" s="5">
        <v>0</v>
      </c>
      <c r="R1776" s="5" t="str">
        <f t="shared" si="235"/>
        <v>471-2024-09-30</v>
      </c>
    </row>
    <row r="1777" spans="1:18" hidden="1" x14ac:dyDescent="0.3">
      <c r="A1777" s="25">
        <v>471</v>
      </c>
      <c r="B1777" s="5" t="s">
        <v>434</v>
      </c>
      <c r="C1777" s="5" t="s">
        <v>190</v>
      </c>
      <c r="D1777" s="5" t="s">
        <v>52</v>
      </c>
      <c r="E1777" s="5" t="s">
        <v>22</v>
      </c>
      <c r="F1777" s="6">
        <v>45565</v>
      </c>
      <c r="G1777" s="55">
        <f t="shared" si="232"/>
        <v>2024</v>
      </c>
      <c r="H1777" s="55" t="str">
        <f t="shared" si="233"/>
        <v>Septiembre</v>
      </c>
      <c r="I1777" s="90" t="str">
        <f t="shared" si="234"/>
        <v>2024-2</v>
      </c>
      <c r="J1777" s="5">
        <v>100</v>
      </c>
      <c r="K1777" s="10">
        <v>91.07</v>
      </c>
      <c r="L1777" s="15">
        <f>IFERROR(IF((K1778/J1778)&gt;1.3,1.3,K1778/J1778),"")</f>
        <v>0</v>
      </c>
      <c r="M1777" s="15">
        <f>IFERROR(IF((K1778/J1778)&gt;K1778/J1778,1.3,K1778/J1778),"")</f>
        <v>0</v>
      </c>
      <c r="N1777" s="5" t="s">
        <v>23</v>
      </c>
      <c r="O1777" s="5" t="s">
        <v>23</v>
      </c>
      <c r="P1777" s="16">
        <v>0</v>
      </c>
      <c r="Q1777" s="16">
        <v>0</v>
      </c>
      <c r="R1777" s="5" t="str">
        <f t="shared" si="235"/>
        <v>471-2024-12-31</v>
      </c>
    </row>
    <row r="1778" spans="1:18" hidden="1" x14ac:dyDescent="0.3">
      <c r="A1778" s="25">
        <v>471</v>
      </c>
      <c r="B1778" s="5" t="s">
        <v>434</v>
      </c>
      <c r="C1778" s="5" t="s">
        <v>190</v>
      </c>
      <c r="D1778" s="5" t="s">
        <v>52</v>
      </c>
      <c r="E1778" s="5" t="s">
        <v>22</v>
      </c>
      <c r="F1778" s="6">
        <v>45657</v>
      </c>
      <c r="G1778" s="55">
        <f t="shared" si="232"/>
        <v>2024</v>
      </c>
      <c r="H1778" s="55" t="str">
        <f t="shared" si="233"/>
        <v>Diciembre</v>
      </c>
      <c r="I1778" s="90" t="str">
        <f t="shared" si="234"/>
        <v>2024-2</v>
      </c>
      <c r="J1778" s="5">
        <v>100</v>
      </c>
      <c r="K1778" s="10">
        <v>0</v>
      </c>
      <c r="L1778" s="15">
        <f>IFERROR(IF((K1779/J1779)&gt;1.3,1.3,K1779/J1779),"")</f>
        <v>0.82099999999999995</v>
      </c>
      <c r="M1778" s="15">
        <f>IFERROR(IF((K1779/J1779)&gt;K1779/J1779,1.3,K1779/J1779),"")</f>
        <v>0.82099999999999995</v>
      </c>
      <c r="N1778" s="5" t="s">
        <v>23</v>
      </c>
      <c r="O1778" s="5" t="s">
        <v>23</v>
      </c>
      <c r="P1778" s="16">
        <v>0</v>
      </c>
      <c r="Q1778" s="16">
        <v>0</v>
      </c>
      <c r="R1778" s="5" t="str">
        <f t="shared" si="235"/>
        <v>472-2024-06-30</v>
      </c>
    </row>
    <row r="1779" spans="1:18" hidden="1" x14ac:dyDescent="0.3">
      <c r="A1779" s="5">
        <v>472</v>
      </c>
      <c r="B1779" s="5" t="s">
        <v>435</v>
      </c>
      <c r="C1779" s="5" t="s">
        <v>303</v>
      </c>
      <c r="D1779" s="5" t="s">
        <v>47</v>
      </c>
      <c r="E1779" s="5" t="s">
        <v>22</v>
      </c>
      <c r="F1779" s="6">
        <v>45473</v>
      </c>
      <c r="G1779" s="55">
        <f t="shared" si="232"/>
        <v>2024</v>
      </c>
      <c r="H1779" s="55" t="str">
        <f t="shared" si="233"/>
        <v>Junio</v>
      </c>
      <c r="I1779" s="90" t="str">
        <f t="shared" si="234"/>
        <v>2024-1</v>
      </c>
      <c r="J1779" s="5">
        <v>100</v>
      </c>
      <c r="K1779" s="5">
        <v>82.1</v>
      </c>
      <c r="L1779" s="15">
        <v>0.82099999999999995</v>
      </c>
      <c r="M1779" s="15">
        <v>0.82099999999999995</v>
      </c>
      <c r="N1779" s="5" t="s">
        <v>23</v>
      </c>
      <c r="O1779" s="5" t="s">
        <v>23</v>
      </c>
      <c r="P1779" s="5">
        <v>0</v>
      </c>
      <c r="Q1779" s="5">
        <v>0</v>
      </c>
      <c r="R1779" s="5" t="str">
        <f t="shared" si="235"/>
        <v>472-2024-12-31</v>
      </c>
    </row>
    <row r="1780" spans="1:18" hidden="1" x14ac:dyDescent="0.3">
      <c r="A1780" s="25">
        <v>472</v>
      </c>
      <c r="B1780" s="5" t="s">
        <v>435</v>
      </c>
      <c r="C1780" s="5" t="s">
        <v>303</v>
      </c>
      <c r="D1780" s="5" t="s">
        <v>47</v>
      </c>
      <c r="E1780" s="5" t="s">
        <v>22</v>
      </c>
      <c r="F1780" s="6">
        <v>45657</v>
      </c>
      <c r="G1780" s="55">
        <f t="shared" si="232"/>
        <v>2024</v>
      </c>
      <c r="H1780" s="55" t="str">
        <f t="shared" si="233"/>
        <v>Diciembre</v>
      </c>
      <c r="I1780" s="90" t="str">
        <f t="shared" si="234"/>
        <v>2024-2</v>
      </c>
      <c r="J1780" s="5">
        <v>100</v>
      </c>
      <c r="K1780" s="10">
        <v>100</v>
      </c>
      <c r="L1780" s="15">
        <f>IFERROR(IF((K1781/J1781)&gt;1.3,1.3,K1781/J1781),"")</f>
        <v>1</v>
      </c>
      <c r="M1780" s="15">
        <f>IFERROR(IF((K1781/J1781)&gt;K1781/J1781,1.3,K1781/J1781),"")</f>
        <v>1</v>
      </c>
      <c r="N1780" s="5" t="s">
        <v>23</v>
      </c>
      <c r="O1780" s="5" t="s">
        <v>23</v>
      </c>
      <c r="P1780" s="16">
        <v>0</v>
      </c>
      <c r="Q1780" s="16">
        <v>0</v>
      </c>
      <c r="R1780" s="5" t="str">
        <f t="shared" si="235"/>
        <v>473-2024-06-30</v>
      </c>
    </row>
    <row r="1781" spans="1:18" hidden="1" x14ac:dyDescent="0.3">
      <c r="A1781" s="25">
        <v>473</v>
      </c>
      <c r="B1781" s="23" t="s">
        <v>436</v>
      </c>
      <c r="C1781" s="5" t="s">
        <v>20</v>
      </c>
      <c r="D1781" s="5" t="s">
        <v>47</v>
      </c>
      <c r="E1781" s="5" t="s">
        <v>22</v>
      </c>
      <c r="F1781" s="6">
        <v>45473</v>
      </c>
      <c r="G1781" s="55">
        <f t="shared" si="232"/>
        <v>2024</v>
      </c>
      <c r="H1781" s="55" t="str">
        <f t="shared" si="233"/>
        <v>Junio</v>
      </c>
      <c r="I1781" s="90" t="str">
        <f t="shared" si="234"/>
        <v>2024-1</v>
      </c>
      <c r="J1781" s="32">
        <v>16</v>
      </c>
      <c r="K1781" s="83">
        <v>16</v>
      </c>
      <c r="L1781" s="15">
        <f>IFERROR(IF((K1782/J1782)&gt;1.3,1.3,K1782/J1782),"")</f>
        <v>1</v>
      </c>
      <c r="M1781" s="15">
        <f>IFERROR(IF((K1782/J1782)&gt;K1782/J1782,1.3,K1782/J1782),"")</f>
        <v>1</v>
      </c>
      <c r="N1781" s="5" t="s">
        <v>48</v>
      </c>
      <c r="O1781" s="5" t="s">
        <v>48</v>
      </c>
      <c r="P1781" s="16">
        <v>0</v>
      </c>
      <c r="Q1781" s="16">
        <v>0</v>
      </c>
      <c r="R1781" s="5" t="str">
        <f t="shared" si="235"/>
        <v>473-2024-12-31</v>
      </c>
    </row>
    <row r="1782" spans="1:18" hidden="1" x14ac:dyDescent="0.3">
      <c r="A1782" s="25">
        <v>473</v>
      </c>
      <c r="B1782" s="5" t="s">
        <v>437</v>
      </c>
      <c r="C1782" s="5" t="s">
        <v>20</v>
      </c>
      <c r="D1782" s="5" t="s">
        <v>47</v>
      </c>
      <c r="E1782" s="5" t="s">
        <v>22</v>
      </c>
      <c r="F1782" s="6">
        <v>45657</v>
      </c>
      <c r="G1782" s="55">
        <f t="shared" si="232"/>
        <v>2024</v>
      </c>
      <c r="H1782" s="55" t="str">
        <f t="shared" si="233"/>
        <v>Diciembre</v>
      </c>
      <c r="I1782" s="90" t="str">
        <f t="shared" si="234"/>
        <v>2024-2</v>
      </c>
      <c r="J1782" s="5">
        <v>17</v>
      </c>
      <c r="K1782" s="16">
        <v>17</v>
      </c>
      <c r="L1782" s="15">
        <f>IFERROR(IF((K1783/J1783)&gt;1.3,1.3,K1783/J1783),"")</f>
        <v>1</v>
      </c>
      <c r="M1782" s="15">
        <f>IFERROR(IF((K1783/J1783)&gt;K1783/J1783,1.3,K1783/J1783),"")</f>
        <v>1</v>
      </c>
      <c r="N1782" s="5" t="s">
        <v>48</v>
      </c>
      <c r="O1782" s="5" t="s">
        <v>48</v>
      </c>
      <c r="P1782" s="16">
        <v>0</v>
      </c>
      <c r="Q1782" s="16">
        <v>0</v>
      </c>
      <c r="R1782" s="5" t="str">
        <f t="shared" si="235"/>
        <v>474-2024-06-30</v>
      </c>
    </row>
    <row r="1783" spans="1:18" hidden="1" x14ac:dyDescent="0.3">
      <c r="A1783" s="25">
        <v>474</v>
      </c>
      <c r="B1783" s="23" t="s">
        <v>438</v>
      </c>
      <c r="C1783" s="5" t="s">
        <v>439</v>
      </c>
      <c r="D1783" s="5" t="s">
        <v>47</v>
      </c>
      <c r="E1783" s="5" t="s">
        <v>22</v>
      </c>
      <c r="F1783" s="6">
        <v>45473</v>
      </c>
      <c r="G1783" s="55">
        <f t="shared" si="232"/>
        <v>2024</v>
      </c>
      <c r="H1783" s="55" t="str">
        <f t="shared" si="233"/>
        <v>Junio</v>
      </c>
      <c r="I1783" s="90" t="str">
        <f t="shared" si="234"/>
        <v>2024-1</v>
      </c>
      <c r="J1783" s="5">
        <v>100</v>
      </c>
      <c r="K1783" s="5">
        <v>100</v>
      </c>
      <c r="L1783" s="15">
        <v>1</v>
      </c>
      <c r="M1783" s="15">
        <v>1</v>
      </c>
      <c r="N1783" s="5" t="s">
        <v>48</v>
      </c>
      <c r="O1783" s="5" t="s">
        <v>48</v>
      </c>
      <c r="P1783" s="5">
        <v>0</v>
      </c>
      <c r="Q1783" s="5">
        <v>0</v>
      </c>
      <c r="R1783" s="5" t="str">
        <f t="shared" si="235"/>
        <v>474-2024-12-31</v>
      </c>
    </row>
    <row r="1784" spans="1:18" hidden="1" x14ac:dyDescent="0.3">
      <c r="A1784" s="25">
        <v>474</v>
      </c>
      <c r="B1784" s="5" t="s">
        <v>440</v>
      </c>
      <c r="C1784" s="5" t="s">
        <v>439</v>
      </c>
      <c r="D1784" s="5" t="s">
        <v>47</v>
      </c>
      <c r="E1784" s="5" t="s">
        <v>22</v>
      </c>
      <c r="F1784" s="6">
        <v>45657</v>
      </c>
      <c r="G1784" s="55">
        <f t="shared" si="232"/>
        <v>2024</v>
      </c>
      <c r="H1784" s="55" t="str">
        <f t="shared" si="233"/>
        <v>Diciembre</v>
      </c>
      <c r="I1784" s="90" t="str">
        <f t="shared" si="234"/>
        <v>2024-2</v>
      </c>
      <c r="J1784" s="5">
        <v>100</v>
      </c>
      <c r="K1784" s="10">
        <v>100</v>
      </c>
      <c r="L1784" s="15">
        <f t="shared" ref="L1784:L1796" si="238">IFERROR(IF((K1785/J1785)&gt;1.3,1.3,K1785/J1785),"")</f>
        <v>1</v>
      </c>
      <c r="M1784" s="15">
        <f t="shared" ref="M1784:M1796" si="239">IFERROR(IF((K1785/J1785)&gt;K1785/J1785,1.3,K1785/J1785),"")</f>
        <v>1</v>
      </c>
      <c r="N1784" s="5" t="s">
        <v>48</v>
      </c>
      <c r="O1784" s="5" t="s">
        <v>48</v>
      </c>
      <c r="P1784" s="16">
        <v>0</v>
      </c>
      <c r="Q1784" s="16">
        <v>0</v>
      </c>
      <c r="R1784" s="5" t="str">
        <f t="shared" si="235"/>
        <v>475-2024-12-31</v>
      </c>
    </row>
    <row r="1785" spans="1:18" hidden="1" x14ac:dyDescent="0.3">
      <c r="A1785" s="25">
        <v>475</v>
      </c>
      <c r="B1785" s="5" t="s">
        <v>441</v>
      </c>
      <c r="C1785" s="5" t="s">
        <v>39</v>
      </c>
      <c r="D1785" s="5" t="s">
        <v>47</v>
      </c>
      <c r="E1785" s="5" t="s">
        <v>22</v>
      </c>
      <c r="F1785" s="6">
        <v>45657</v>
      </c>
      <c r="G1785" s="55">
        <f t="shared" si="232"/>
        <v>2024</v>
      </c>
      <c r="H1785" s="55" t="str">
        <f t="shared" si="233"/>
        <v>Diciembre</v>
      </c>
      <c r="I1785" s="90" t="str">
        <f t="shared" si="234"/>
        <v>2024-2</v>
      </c>
      <c r="J1785" s="5">
        <v>100</v>
      </c>
      <c r="K1785" s="10">
        <v>100</v>
      </c>
      <c r="L1785" s="15">
        <f t="shared" si="238"/>
        <v>1</v>
      </c>
      <c r="M1785" s="15">
        <f t="shared" si="239"/>
        <v>1</v>
      </c>
      <c r="N1785" s="5"/>
      <c r="O1785" s="5"/>
      <c r="P1785" s="16">
        <v>0</v>
      </c>
      <c r="Q1785" s="16">
        <v>0</v>
      </c>
      <c r="R1785" s="5" t="str">
        <f t="shared" si="235"/>
        <v>476-2024-06-30</v>
      </c>
    </row>
    <row r="1786" spans="1:18" hidden="1" x14ac:dyDescent="0.3">
      <c r="A1786" s="25">
        <v>476</v>
      </c>
      <c r="B1786" s="5" t="s">
        <v>442</v>
      </c>
      <c r="C1786" s="5" t="s">
        <v>20</v>
      </c>
      <c r="D1786" s="5" t="s">
        <v>47</v>
      </c>
      <c r="E1786" s="5" t="s">
        <v>22</v>
      </c>
      <c r="F1786" s="6">
        <v>45473</v>
      </c>
      <c r="G1786" s="55">
        <f t="shared" si="232"/>
        <v>2024</v>
      </c>
      <c r="H1786" s="55" t="str">
        <f t="shared" si="233"/>
        <v>Junio</v>
      </c>
      <c r="I1786" s="90" t="str">
        <f t="shared" si="234"/>
        <v>2024-1</v>
      </c>
      <c r="J1786" s="5">
        <v>15</v>
      </c>
      <c r="K1786" s="10">
        <v>15</v>
      </c>
      <c r="L1786" s="15">
        <f t="shared" si="238"/>
        <v>1</v>
      </c>
      <c r="M1786" s="15">
        <f t="shared" si="239"/>
        <v>1</v>
      </c>
      <c r="N1786" s="5"/>
      <c r="O1786" s="5"/>
      <c r="P1786" s="16">
        <v>0</v>
      </c>
      <c r="Q1786" s="16">
        <v>0</v>
      </c>
      <c r="R1786" s="5" t="str">
        <f t="shared" si="235"/>
        <v>476-2024-12-31</v>
      </c>
    </row>
    <row r="1787" spans="1:18" hidden="1" x14ac:dyDescent="0.3">
      <c r="A1787" s="25">
        <v>476</v>
      </c>
      <c r="B1787" s="5" t="s">
        <v>442</v>
      </c>
      <c r="C1787" s="5" t="s">
        <v>20</v>
      </c>
      <c r="D1787" s="5" t="s">
        <v>47</v>
      </c>
      <c r="E1787" s="5" t="s">
        <v>22</v>
      </c>
      <c r="F1787" s="6">
        <v>45657</v>
      </c>
      <c r="G1787" s="55">
        <f t="shared" si="232"/>
        <v>2024</v>
      </c>
      <c r="H1787" s="55" t="str">
        <f t="shared" si="233"/>
        <v>Diciembre</v>
      </c>
      <c r="I1787" s="90" t="str">
        <f t="shared" si="234"/>
        <v>2024-2</v>
      </c>
      <c r="J1787" s="5">
        <v>15</v>
      </c>
      <c r="K1787" s="10">
        <v>15</v>
      </c>
      <c r="L1787" s="15">
        <f t="shared" si="238"/>
        <v>1</v>
      </c>
      <c r="M1787" s="15">
        <f t="shared" si="239"/>
        <v>1</v>
      </c>
      <c r="N1787" s="5"/>
      <c r="O1787" s="5"/>
      <c r="P1787" s="16">
        <v>0</v>
      </c>
      <c r="Q1787" s="16">
        <v>0</v>
      </c>
      <c r="R1787" s="5" t="str">
        <f t="shared" si="235"/>
        <v>477-2024-06-30</v>
      </c>
    </row>
    <row r="1788" spans="1:18" hidden="1" x14ac:dyDescent="0.3">
      <c r="A1788" s="25">
        <v>477</v>
      </c>
      <c r="B1788" s="5" t="s">
        <v>443</v>
      </c>
      <c r="C1788" s="5" t="s">
        <v>439</v>
      </c>
      <c r="D1788" s="5" t="s">
        <v>47</v>
      </c>
      <c r="E1788" s="5" t="s">
        <v>22</v>
      </c>
      <c r="F1788" s="6">
        <v>45473</v>
      </c>
      <c r="G1788" s="55">
        <f t="shared" si="232"/>
        <v>2024</v>
      </c>
      <c r="H1788" s="55" t="str">
        <f t="shared" si="233"/>
        <v>Junio</v>
      </c>
      <c r="I1788" s="90" t="str">
        <f t="shared" si="234"/>
        <v>2024-1</v>
      </c>
      <c r="J1788" s="5">
        <v>100</v>
      </c>
      <c r="K1788" s="10">
        <v>100</v>
      </c>
      <c r="L1788" s="15">
        <f t="shared" si="238"/>
        <v>1</v>
      </c>
      <c r="M1788" s="15">
        <f t="shared" si="239"/>
        <v>1</v>
      </c>
      <c r="N1788" s="5"/>
      <c r="O1788" s="5"/>
      <c r="P1788" s="16">
        <v>0</v>
      </c>
      <c r="Q1788" s="16">
        <v>0</v>
      </c>
      <c r="R1788" s="5" t="str">
        <f t="shared" si="235"/>
        <v>477-2024-12-31</v>
      </c>
    </row>
    <row r="1789" spans="1:18" hidden="1" x14ac:dyDescent="0.3">
      <c r="A1789" s="25">
        <v>477</v>
      </c>
      <c r="B1789" s="5" t="s">
        <v>443</v>
      </c>
      <c r="C1789" s="5" t="s">
        <v>439</v>
      </c>
      <c r="D1789" s="5" t="s">
        <v>47</v>
      </c>
      <c r="E1789" s="5" t="s">
        <v>22</v>
      </c>
      <c r="F1789" s="6">
        <v>45657</v>
      </c>
      <c r="G1789" s="55">
        <f t="shared" si="232"/>
        <v>2024</v>
      </c>
      <c r="H1789" s="55" t="str">
        <f t="shared" si="233"/>
        <v>Diciembre</v>
      </c>
      <c r="I1789" s="90" t="str">
        <f t="shared" si="234"/>
        <v>2024-2</v>
      </c>
      <c r="J1789" s="5">
        <v>100</v>
      </c>
      <c r="K1789" s="10">
        <v>100</v>
      </c>
      <c r="L1789" s="15">
        <f t="shared" si="238"/>
        <v>1</v>
      </c>
      <c r="M1789" s="15">
        <f t="shared" si="239"/>
        <v>1</v>
      </c>
      <c r="N1789" s="5"/>
      <c r="O1789" s="5"/>
      <c r="P1789" s="16">
        <v>0</v>
      </c>
      <c r="Q1789" s="16">
        <v>0</v>
      </c>
      <c r="R1789" s="5" t="str">
        <f t="shared" si="235"/>
        <v>478-2024-12-31</v>
      </c>
    </row>
    <row r="1790" spans="1:18" hidden="1" x14ac:dyDescent="0.3">
      <c r="A1790" s="25">
        <v>478</v>
      </c>
      <c r="B1790" s="5" t="s">
        <v>444</v>
      </c>
      <c r="C1790" s="5" t="s">
        <v>439</v>
      </c>
      <c r="D1790" s="5" t="s">
        <v>47</v>
      </c>
      <c r="E1790" s="5" t="s">
        <v>22</v>
      </c>
      <c r="F1790" s="6">
        <v>45657</v>
      </c>
      <c r="G1790" s="55">
        <f t="shared" si="232"/>
        <v>2024</v>
      </c>
      <c r="H1790" s="55" t="str">
        <f t="shared" si="233"/>
        <v>Diciembre</v>
      </c>
      <c r="I1790" s="90" t="str">
        <f t="shared" si="234"/>
        <v>2024-2</v>
      </c>
      <c r="J1790" s="5">
        <v>100</v>
      </c>
      <c r="K1790" s="10">
        <v>100</v>
      </c>
      <c r="L1790" s="15">
        <f t="shared" si="238"/>
        <v>1</v>
      </c>
      <c r="M1790" s="15">
        <f t="shared" si="239"/>
        <v>1</v>
      </c>
      <c r="N1790" s="5"/>
      <c r="O1790" s="5"/>
      <c r="P1790" s="16">
        <v>0</v>
      </c>
      <c r="Q1790" s="16">
        <v>0</v>
      </c>
      <c r="R1790" s="5" t="str">
        <f t="shared" si="235"/>
        <v>479-2024-06-30</v>
      </c>
    </row>
    <row r="1791" spans="1:18" hidden="1" x14ac:dyDescent="0.3">
      <c r="A1791" s="25">
        <v>479</v>
      </c>
      <c r="B1791" s="5" t="s">
        <v>445</v>
      </c>
      <c r="C1791" s="5" t="s">
        <v>439</v>
      </c>
      <c r="D1791" s="5" t="s">
        <v>47</v>
      </c>
      <c r="E1791" s="5" t="s">
        <v>22</v>
      </c>
      <c r="F1791" s="6">
        <v>45473</v>
      </c>
      <c r="G1791" s="55">
        <f t="shared" si="232"/>
        <v>2024</v>
      </c>
      <c r="H1791" s="55" t="str">
        <f t="shared" si="233"/>
        <v>Junio</v>
      </c>
      <c r="I1791" s="90" t="str">
        <f t="shared" si="234"/>
        <v>2024-1</v>
      </c>
      <c r="J1791" s="5">
        <v>100</v>
      </c>
      <c r="K1791" s="10">
        <v>100</v>
      </c>
      <c r="L1791" s="15">
        <f t="shared" si="238"/>
        <v>1</v>
      </c>
      <c r="M1791" s="15">
        <f t="shared" si="239"/>
        <v>1</v>
      </c>
      <c r="N1791" s="5"/>
      <c r="O1791" s="5"/>
      <c r="P1791" s="16">
        <v>0</v>
      </c>
      <c r="Q1791" s="16">
        <v>0</v>
      </c>
      <c r="R1791" s="5" t="str">
        <f t="shared" si="235"/>
        <v>479-2024-12-31</v>
      </c>
    </row>
    <row r="1792" spans="1:18" hidden="1" x14ac:dyDescent="0.3">
      <c r="A1792" s="25">
        <v>479</v>
      </c>
      <c r="B1792" s="5" t="s">
        <v>445</v>
      </c>
      <c r="C1792" s="5" t="s">
        <v>439</v>
      </c>
      <c r="D1792" s="5" t="s">
        <v>47</v>
      </c>
      <c r="E1792" s="5" t="s">
        <v>22</v>
      </c>
      <c r="F1792" s="6">
        <v>45657</v>
      </c>
      <c r="G1792" s="55">
        <f t="shared" si="232"/>
        <v>2024</v>
      </c>
      <c r="H1792" s="55" t="str">
        <f t="shared" si="233"/>
        <v>Diciembre</v>
      </c>
      <c r="I1792" s="90" t="str">
        <f t="shared" si="234"/>
        <v>2024-2</v>
      </c>
      <c r="J1792" s="5">
        <v>100</v>
      </c>
      <c r="K1792" s="10">
        <v>100</v>
      </c>
      <c r="L1792" s="15">
        <f t="shared" si="238"/>
        <v>1</v>
      </c>
      <c r="M1792" s="15">
        <f t="shared" si="239"/>
        <v>1</v>
      </c>
      <c r="N1792" s="5"/>
      <c r="O1792" s="5"/>
      <c r="P1792" s="16">
        <v>0</v>
      </c>
      <c r="Q1792" s="16">
        <v>0</v>
      </c>
      <c r="R1792" s="5" t="str">
        <f t="shared" si="235"/>
        <v>480-2024-06-30</v>
      </c>
    </row>
    <row r="1793" spans="1:18" hidden="1" x14ac:dyDescent="0.3">
      <c r="A1793" s="25">
        <v>480</v>
      </c>
      <c r="B1793" s="5" t="s">
        <v>446</v>
      </c>
      <c r="C1793" s="5" t="s">
        <v>439</v>
      </c>
      <c r="D1793" s="5" t="s">
        <v>47</v>
      </c>
      <c r="E1793" s="5" t="s">
        <v>22</v>
      </c>
      <c r="F1793" s="6">
        <v>45473</v>
      </c>
      <c r="G1793" s="55">
        <f t="shared" si="232"/>
        <v>2024</v>
      </c>
      <c r="H1793" s="55" t="str">
        <f t="shared" si="233"/>
        <v>Junio</v>
      </c>
      <c r="I1793" s="90" t="str">
        <f t="shared" si="234"/>
        <v>2024-1</v>
      </c>
      <c r="J1793" s="5">
        <v>100</v>
      </c>
      <c r="K1793" s="10">
        <v>100</v>
      </c>
      <c r="L1793" s="15">
        <f t="shared" si="238"/>
        <v>1</v>
      </c>
      <c r="M1793" s="15">
        <f t="shared" si="239"/>
        <v>1</v>
      </c>
      <c r="N1793" s="5"/>
      <c r="O1793" s="5"/>
      <c r="P1793" s="16">
        <v>0</v>
      </c>
      <c r="Q1793" s="16">
        <v>0</v>
      </c>
      <c r="R1793" s="5" t="str">
        <f t="shared" si="235"/>
        <v>480-2024-12-31</v>
      </c>
    </row>
    <row r="1794" spans="1:18" hidden="1" x14ac:dyDescent="0.3">
      <c r="A1794" s="25">
        <v>480</v>
      </c>
      <c r="B1794" s="5" t="s">
        <v>446</v>
      </c>
      <c r="C1794" s="5" t="s">
        <v>439</v>
      </c>
      <c r="D1794" s="5" t="s">
        <v>47</v>
      </c>
      <c r="E1794" s="5" t="s">
        <v>22</v>
      </c>
      <c r="F1794" s="6">
        <v>45657</v>
      </c>
      <c r="G1794" s="55">
        <f t="shared" si="232"/>
        <v>2024</v>
      </c>
      <c r="H1794" s="55" t="str">
        <f t="shared" si="233"/>
        <v>Diciembre</v>
      </c>
      <c r="I1794" s="90" t="str">
        <f t="shared" si="234"/>
        <v>2024-2</v>
      </c>
      <c r="J1794" s="5">
        <v>100</v>
      </c>
      <c r="K1794" s="10">
        <v>100</v>
      </c>
      <c r="L1794" s="15">
        <f t="shared" si="238"/>
        <v>1</v>
      </c>
      <c r="M1794" s="15">
        <f t="shared" si="239"/>
        <v>1</v>
      </c>
      <c r="N1794" s="5"/>
      <c r="O1794" s="5"/>
      <c r="P1794" s="16">
        <v>0</v>
      </c>
      <c r="Q1794" s="16">
        <v>0</v>
      </c>
      <c r="R1794" s="5" t="str">
        <f t="shared" si="235"/>
        <v>481-2024-06-30</v>
      </c>
    </row>
    <row r="1795" spans="1:18" hidden="1" x14ac:dyDescent="0.3">
      <c r="A1795" s="25">
        <v>481</v>
      </c>
      <c r="B1795" s="5" t="s">
        <v>447</v>
      </c>
      <c r="C1795" s="5" t="s">
        <v>20</v>
      </c>
      <c r="D1795" s="5" t="s">
        <v>47</v>
      </c>
      <c r="E1795" s="5" t="s">
        <v>22</v>
      </c>
      <c r="F1795" s="6">
        <v>45473</v>
      </c>
      <c r="G1795" s="55">
        <f t="shared" ref="G1795:G1858" si="240">YEAR(F1795)</f>
        <v>2024</v>
      </c>
      <c r="H1795" s="55" t="str">
        <f t="shared" ref="H1795:H1858" si="241">PROPER(TEXT(F1795,"mmmm"))</f>
        <v>Junio</v>
      </c>
      <c r="I1795" s="90" t="str">
        <f t="shared" ref="I1795:I1858" si="242">IF(OR(H1795="Enero",H1795="Febrero",H1795="Marzo",H1795="Abril",H1795="Mayo",H1795="Junio"),G1795&amp;"-1",IF(OR(H1795="Julio",H1795="Agosto",H1795="Septiembre",H1795="Octubre",H1795="Noviembre",H1795="Diciembre"),G1795&amp;"-2"))</f>
        <v>2024-1</v>
      </c>
      <c r="J1795" s="5">
        <v>100</v>
      </c>
      <c r="K1795" s="10">
        <v>100</v>
      </c>
      <c r="L1795" s="15">
        <f t="shared" si="238"/>
        <v>1.3</v>
      </c>
      <c r="M1795" s="15">
        <f t="shared" si="239"/>
        <v>9.1650000000000009</v>
      </c>
      <c r="N1795" s="5"/>
      <c r="O1795" s="5"/>
      <c r="P1795" s="16">
        <v>0</v>
      </c>
      <c r="Q1795" s="16">
        <v>0</v>
      </c>
      <c r="R1795" s="5" t="str">
        <f t="shared" si="235"/>
        <v>483-2024-12-31</v>
      </c>
    </row>
    <row r="1796" spans="1:18" hidden="1" x14ac:dyDescent="0.3">
      <c r="A1796" s="25">
        <v>483</v>
      </c>
      <c r="B1796" s="5" t="s">
        <v>448</v>
      </c>
      <c r="C1796" s="5" t="s">
        <v>350</v>
      </c>
      <c r="D1796" s="5" t="s">
        <v>65</v>
      </c>
      <c r="E1796" s="5" t="s">
        <v>22</v>
      </c>
      <c r="F1796" s="6">
        <v>45657</v>
      </c>
      <c r="G1796" s="55">
        <f t="shared" si="240"/>
        <v>2024</v>
      </c>
      <c r="H1796" s="55" t="str">
        <f t="shared" si="241"/>
        <v>Diciembre</v>
      </c>
      <c r="I1796" s="90" t="str">
        <f t="shared" si="242"/>
        <v>2024-2</v>
      </c>
      <c r="J1796" s="5">
        <v>10</v>
      </c>
      <c r="K1796" s="10">
        <v>91.65</v>
      </c>
      <c r="L1796" s="15">
        <f t="shared" si="238"/>
        <v>1.1111111111111112</v>
      </c>
      <c r="M1796" s="15">
        <f t="shared" si="239"/>
        <v>1.1111111111111112</v>
      </c>
      <c r="N1796" s="5"/>
      <c r="O1796" s="5"/>
      <c r="P1796" s="16">
        <v>0</v>
      </c>
      <c r="Q1796" s="16">
        <v>0</v>
      </c>
      <c r="R1796" s="5" t="str">
        <f t="shared" si="235"/>
        <v>484-2024-06-30</v>
      </c>
    </row>
    <row r="1797" spans="1:18" hidden="1" x14ac:dyDescent="0.3">
      <c r="A1797" s="5">
        <v>484</v>
      </c>
      <c r="B1797" s="5" t="s">
        <v>449</v>
      </c>
      <c r="C1797" s="5" t="s">
        <v>64</v>
      </c>
      <c r="D1797" s="5" t="s">
        <v>52</v>
      </c>
      <c r="E1797" s="5" t="s">
        <v>22</v>
      </c>
      <c r="F1797" s="6">
        <v>45473</v>
      </c>
      <c r="G1797" s="55">
        <f t="shared" si="240"/>
        <v>2024</v>
      </c>
      <c r="H1797" s="55" t="str">
        <f t="shared" si="241"/>
        <v>Junio</v>
      </c>
      <c r="I1797" s="90" t="str">
        <f t="shared" si="242"/>
        <v>2024-1</v>
      </c>
      <c r="J1797" s="5">
        <v>90</v>
      </c>
      <c r="K1797" s="5">
        <v>100</v>
      </c>
      <c r="L1797" s="15">
        <v>1</v>
      </c>
      <c r="M1797" s="15">
        <v>1.1111111111111109</v>
      </c>
      <c r="N1797" s="5" t="s">
        <v>23</v>
      </c>
      <c r="O1797" s="5" t="s">
        <v>23</v>
      </c>
      <c r="P1797" s="5">
        <v>0</v>
      </c>
      <c r="Q1797" s="5">
        <v>0</v>
      </c>
      <c r="R1797" s="5" t="str">
        <f t="shared" ref="R1797:R1860" si="243">A1798&amp;"-"&amp;YEAR(F1798)&amp;"-"&amp;IF(LEN(MONTH(F1798))=1,"0"&amp;MONTH(F1798),MONTH(F1798))&amp;"-"&amp;DAY(F1798)</f>
        <v>484-2024-09-30</v>
      </c>
    </row>
    <row r="1798" spans="1:18" hidden="1" x14ac:dyDescent="0.3">
      <c r="A1798" s="25">
        <v>484</v>
      </c>
      <c r="B1798" s="5" t="s">
        <v>449</v>
      </c>
      <c r="C1798" s="5" t="s">
        <v>64</v>
      </c>
      <c r="D1798" s="5" t="s">
        <v>52</v>
      </c>
      <c r="E1798" s="5" t="s">
        <v>22</v>
      </c>
      <c r="F1798" s="6">
        <v>45565</v>
      </c>
      <c r="G1798" s="55">
        <f t="shared" si="240"/>
        <v>2024</v>
      </c>
      <c r="H1798" s="55" t="str">
        <f t="shared" si="241"/>
        <v>Septiembre</v>
      </c>
      <c r="I1798" s="90" t="str">
        <f t="shared" si="242"/>
        <v>2024-2</v>
      </c>
      <c r="J1798" s="5">
        <v>90</v>
      </c>
      <c r="K1798" s="10">
        <v>100</v>
      </c>
      <c r="L1798" s="15">
        <f t="shared" ref="L1798:L1829" si="244">IFERROR(IF((K1799/J1799)&gt;1.3,1.3,K1799/J1799),"")</f>
        <v>1.1111111111111112</v>
      </c>
      <c r="M1798" s="15">
        <f t="shared" ref="M1798:M1829" si="245">IFERROR(IF((K1799/J1799)&gt;K1799/J1799,1.3,K1799/J1799),"")</f>
        <v>1.1111111111111112</v>
      </c>
      <c r="N1798" s="5" t="s">
        <v>23</v>
      </c>
      <c r="O1798" s="5" t="s">
        <v>23</v>
      </c>
      <c r="P1798" s="16">
        <v>0</v>
      </c>
      <c r="Q1798" s="16">
        <v>0</v>
      </c>
      <c r="R1798" s="5" t="str">
        <f t="shared" si="243"/>
        <v>484-2024-12-31</v>
      </c>
    </row>
    <row r="1799" spans="1:18" hidden="1" x14ac:dyDescent="0.3">
      <c r="A1799" s="25">
        <v>484</v>
      </c>
      <c r="B1799" s="5" t="s">
        <v>449</v>
      </c>
      <c r="C1799" s="5" t="s">
        <v>64</v>
      </c>
      <c r="D1799" s="5" t="s">
        <v>52</v>
      </c>
      <c r="E1799" s="5" t="s">
        <v>22</v>
      </c>
      <c r="F1799" s="6">
        <v>45657</v>
      </c>
      <c r="G1799" s="55">
        <f t="shared" si="240"/>
        <v>2024</v>
      </c>
      <c r="H1799" s="55" t="str">
        <f t="shared" si="241"/>
        <v>Diciembre</v>
      </c>
      <c r="I1799" s="90" t="str">
        <f t="shared" si="242"/>
        <v>2024-2</v>
      </c>
      <c r="J1799" s="5">
        <v>90</v>
      </c>
      <c r="K1799" s="10">
        <v>100</v>
      </c>
      <c r="L1799" s="15">
        <f t="shared" si="244"/>
        <v>1.25</v>
      </c>
      <c r="M1799" s="15">
        <f t="shared" si="245"/>
        <v>1.25</v>
      </c>
      <c r="N1799" s="5" t="s">
        <v>23</v>
      </c>
      <c r="O1799" s="5" t="s">
        <v>23</v>
      </c>
      <c r="P1799" s="16">
        <v>0</v>
      </c>
      <c r="Q1799" s="16">
        <v>0</v>
      </c>
      <c r="R1799" s="5" t="str">
        <f t="shared" si="243"/>
        <v>485-2024-09-30</v>
      </c>
    </row>
    <row r="1800" spans="1:18" hidden="1" x14ac:dyDescent="0.3">
      <c r="A1800" s="25">
        <v>485</v>
      </c>
      <c r="B1800" s="5" t="s">
        <v>450</v>
      </c>
      <c r="C1800" s="5" t="s">
        <v>93</v>
      </c>
      <c r="D1800" s="5" t="s">
        <v>21</v>
      </c>
      <c r="E1800" s="5" t="s">
        <v>22</v>
      </c>
      <c r="F1800" s="6">
        <v>45565</v>
      </c>
      <c r="G1800" s="55">
        <f t="shared" si="240"/>
        <v>2024</v>
      </c>
      <c r="H1800" s="55" t="str">
        <f t="shared" si="241"/>
        <v>Septiembre</v>
      </c>
      <c r="I1800" s="90" t="str">
        <f t="shared" si="242"/>
        <v>2024-2</v>
      </c>
      <c r="J1800" s="5">
        <v>80</v>
      </c>
      <c r="K1800" s="10">
        <v>100</v>
      </c>
      <c r="L1800" s="15">
        <f t="shared" si="244"/>
        <v>1.25</v>
      </c>
      <c r="M1800" s="15">
        <f t="shared" si="245"/>
        <v>1.25</v>
      </c>
      <c r="N1800" s="5"/>
      <c r="O1800" s="5"/>
      <c r="P1800" s="16">
        <v>0</v>
      </c>
      <c r="Q1800" s="16">
        <v>0</v>
      </c>
      <c r="R1800" s="5" t="str">
        <f t="shared" si="243"/>
        <v>485-2024-10-31</v>
      </c>
    </row>
    <row r="1801" spans="1:18" hidden="1" x14ac:dyDescent="0.3">
      <c r="A1801" s="25">
        <v>485</v>
      </c>
      <c r="B1801" s="5" t="s">
        <v>450</v>
      </c>
      <c r="C1801" s="5" t="s">
        <v>93</v>
      </c>
      <c r="D1801" s="5" t="s">
        <v>21</v>
      </c>
      <c r="E1801" s="5" t="s">
        <v>22</v>
      </c>
      <c r="F1801" s="6">
        <v>45596</v>
      </c>
      <c r="G1801" s="55">
        <f t="shared" si="240"/>
        <v>2024</v>
      </c>
      <c r="H1801" s="55" t="str">
        <f t="shared" si="241"/>
        <v>Octubre</v>
      </c>
      <c r="I1801" s="90" t="str">
        <f t="shared" si="242"/>
        <v>2024-2</v>
      </c>
      <c r="J1801" s="5">
        <v>80</v>
      </c>
      <c r="K1801" s="10">
        <v>100</v>
      </c>
      <c r="L1801" s="15">
        <f t="shared" si="244"/>
        <v>1.25</v>
      </c>
      <c r="M1801" s="15">
        <f t="shared" si="245"/>
        <v>1.25</v>
      </c>
      <c r="N1801" s="5"/>
      <c r="O1801" s="5"/>
      <c r="P1801" s="16">
        <v>0</v>
      </c>
      <c r="Q1801" s="16">
        <v>0</v>
      </c>
      <c r="R1801" s="5" t="str">
        <f t="shared" si="243"/>
        <v>485-2024-11-30</v>
      </c>
    </row>
    <row r="1802" spans="1:18" hidden="1" x14ac:dyDescent="0.3">
      <c r="A1802" s="25">
        <v>485</v>
      </c>
      <c r="B1802" s="5" t="s">
        <v>450</v>
      </c>
      <c r="C1802" s="5" t="s">
        <v>93</v>
      </c>
      <c r="D1802" s="5" t="s">
        <v>21</v>
      </c>
      <c r="E1802" s="5" t="s">
        <v>22</v>
      </c>
      <c r="F1802" s="6">
        <v>45626</v>
      </c>
      <c r="G1802" s="55">
        <f t="shared" si="240"/>
        <v>2024</v>
      </c>
      <c r="H1802" s="55" t="str">
        <f t="shared" si="241"/>
        <v>Noviembre</v>
      </c>
      <c r="I1802" s="90" t="str">
        <f t="shared" si="242"/>
        <v>2024-2</v>
      </c>
      <c r="J1802" s="5">
        <v>80</v>
      </c>
      <c r="K1802" s="10">
        <v>100</v>
      </c>
      <c r="L1802" s="15">
        <f t="shared" si="244"/>
        <v>0.83337499999999998</v>
      </c>
      <c r="M1802" s="15">
        <f t="shared" si="245"/>
        <v>0.83337499999999998</v>
      </c>
      <c r="N1802" s="5"/>
      <c r="O1802" s="5"/>
      <c r="P1802" s="16">
        <v>0</v>
      </c>
      <c r="Q1802" s="16">
        <v>0</v>
      </c>
      <c r="R1802" s="5" t="str">
        <f t="shared" si="243"/>
        <v>485-2024-12-31</v>
      </c>
    </row>
    <row r="1803" spans="1:18" hidden="1" x14ac:dyDescent="0.3">
      <c r="A1803" s="25">
        <v>485</v>
      </c>
      <c r="B1803" s="5" t="s">
        <v>450</v>
      </c>
      <c r="C1803" s="5" t="s">
        <v>93</v>
      </c>
      <c r="D1803" s="5" t="s">
        <v>21</v>
      </c>
      <c r="E1803" s="5" t="s">
        <v>22</v>
      </c>
      <c r="F1803" s="6">
        <v>45657</v>
      </c>
      <c r="G1803" s="55">
        <f t="shared" si="240"/>
        <v>2024</v>
      </c>
      <c r="H1803" s="55" t="str">
        <f t="shared" si="241"/>
        <v>Diciembre</v>
      </c>
      <c r="I1803" s="90" t="str">
        <f t="shared" si="242"/>
        <v>2024-2</v>
      </c>
      <c r="J1803" s="5">
        <v>80</v>
      </c>
      <c r="K1803" s="10">
        <v>66.67</v>
      </c>
      <c r="L1803" s="15" t="str">
        <f t="shared" si="244"/>
        <v/>
      </c>
      <c r="M1803" s="15" t="str">
        <f t="shared" si="245"/>
        <v/>
      </c>
      <c r="N1803" s="5"/>
      <c r="O1803" s="5"/>
      <c r="P1803" s="16">
        <v>0</v>
      </c>
      <c r="Q1803" s="16">
        <v>0</v>
      </c>
      <c r="R1803" s="5" t="str">
        <f t="shared" si="243"/>
        <v>486-2024-06-30</v>
      </c>
    </row>
    <row r="1804" spans="1:18" hidden="1" x14ac:dyDescent="0.3">
      <c r="A1804" s="25">
        <v>486</v>
      </c>
      <c r="B1804" s="5" t="s">
        <v>451</v>
      </c>
      <c r="C1804" s="5" t="s">
        <v>395</v>
      </c>
      <c r="D1804" s="5" t="s">
        <v>47</v>
      </c>
      <c r="E1804" s="5" t="s">
        <v>22</v>
      </c>
      <c r="F1804" s="6">
        <v>45473</v>
      </c>
      <c r="G1804" s="55">
        <f t="shared" si="240"/>
        <v>2024</v>
      </c>
      <c r="H1804" s="55" t="str">
        <f t="shared" si="241"/>
        <v>Junio</v>
      </c>
      <c r="I1804" s="90" t="str">
        <f t="shared" si="242"/>
        <v>2024-1</v>
      </c>
      <c r="J1804" s="5"/>
      <c r="K1804" s="10">
        <v>4900000</v>
      </c>
      <c r="L1804" s="15" t="str">
        <f t="shared" si="244"/>
        <v/>
      </c>
      <c r="M1804" s="15" t="str">
        <f t="shared" si="245"/>
        <v/>
      </c>
      <c r="N1804" s="5" t="s">
        <v>119</v>
      </c>
      <c r="O1804" s="5" t="s">
        <v>119</v>
      </c>
      <c r="P1804" s="16">
        <v>0</v>
      </c>
      <c r="Q1804" s="16">
        <v>0</v>
      </c>
      <c r="R1804" s="5" t="str">
        <f t="shared" si="243"/>
        <v>486-2024-12-31</v>
      </c>
    </row>
    <row r="1805" spans="1:18" hidden="1" x14ac:dyDescent="0.3">
      <c r="A1805" s="25">
        <v>486</v>
      </c>
      <c r="B1805" s="5" t="s">
        <v>451</v>
      </c>
      <c r="C1805" s="5" t="s">
        <v>395</v>
      </c>
      <c r="D1805" s="5" t="s">
        <v>47</v>
      </c>
      <c r="E1805" s="5" t="s">
        <v>22</v>
      </c>
      <c r="F1805" s="6">
        <v>45657</v>
      </c>
      <c r="G1805" s="55">
        <f t="shared" si="240"/>
        <v>2024</v>
      </c>
      <c r="H1805" s="55" t="str">
        <f t="shared" si="241"/>
        <v>Diciembre</v>
      </c>
      <c r="I1805" s="90" t="str">
        <f t="shared" si="242"/>
        <v>2024-2</v>
      </c>
      <c r="J1805" s="5"/>
      <c r="K1805" s="10">
        <v>2700000</v>
      </c>
      <c r="L1805" s="15">
        <f t="shared" si="244"/>
        <v>1.3</v>
      </c>
      <c r="M1805" s="15">
        <f t="shared" si="245"/>
        <v>8.208499999999999</v>
      </c>
      <c r="N1805" s="5" t="s">
        <v>119</v>
      </c>
      <c r="O1805" s="5" t="s">
        <v>119</v>
      </c>
      <c r="P1805" s="16">
        <v>0</v>
      </c>
      <c r="Q1805" s="16">
        <v>0</v>
      </c>
      <c r="R1805" s="5" t="str">
        <f t="shared" si="243"/>
        <v>487-2024-12-31</v>
      </c>
    </row>
    <row r="1806" spans="1:18" hidden="1" x14ac:dyDescent="0.3">
      <c r="A1806" s="25">
        <v>487</v>
      </c>
      <c r="B1806" s="5" t="s">
        <v>452</v>
      </c>
      <c r="C1806" s="5" t="s">
        <v>208</v>
      </c>
      <c r="D1806" s="5" t="s">
        <v>65</v>
      </c>
      <c r="E1806" s="5" t="s">
        <v>22</v>
      </c>
      <c r="F1806" s="6">
        <v>45657</v>
      </c>
      <c r="G1806" s="55">
        <f t="shared" si="240"/>
        <v>2024</v>
      </c>
      <c r="H1806" s="55" t="str">
        <f t="shared" si="241"/>
        <v>Diciembre</v>
      </c>
      <c r="I1806" s="90" t="str">
        <f t="shared" si="242"/>
        <v>2024-2</v>
      </c>
      <c r="J1806" s="5">
        <v>20</v>
      </c>
      <c r="K1806" s="10">
        <v>164.17</v>
      </c>
      <c r="L1806" s="15">
        <f t="shared" si="244"/>
        <v>1.079764705882353</v>
      </c>
      <c r="M1806" s="15">
        <f t="shared" si="245"/>
        <v>1.079764705882353</v>
      </c>
      <c r="N1806" s="5"/>
      <c r="O1806" s="5"/>
      <c r="P1806" s="16">
        <v>0</v>
      </c>
      <c r="Q1806" s="16">
        <v>0</v>
      </c>
      <c r="R1806" s="5" t="str">
        <f t="shared" si="243"/>
        <v>488-2024-10-31</v>
      </c>
    </row>
    <row r="1807" spans="1:18" hidden="1" x14ac:dyDescent="0.3">
      <c r="A1807" s="25">
        <v>488</v>
      </c>
      <c r="B1807" s="5" t="s">
        <v>453</v>
      </c>
      <c r="C1807" s="5" t="s">
        <v>93</v>
      </c>
      <c r="D1807" s="5" t="s">
        <v>21</v>
      </c>
      <c r="E1807" s="5" t="s">
        <v>22</v>
      </c>
      <c r="F1807" s="6">
        <v>45596</v>
      </c>
      <c r="G1807" s="55">
        <f t="shared" si="240"/>
        <v>2024</v>
      </c>
      <c r="H1807" s="55" t="str">
        <f t="shared" si="241"/>
        <v>Octubre</v>
      </c>
      <c r="I1807" s="90" t="str">
        <f t="shared" si="242"/>
        <v>2024-2</v>
      </c>
      <c r="J1807" s="5">
        <v>85</v>
      </c>
      <c r="K1807" s="10">
        <v>91.78</v>
      </c>
      <c r="L1807" s="15">
        <f t="shared" si="244"/>
        <v>1.1269411764705883</v>
      </c>
      <c r="M1807" s="15">
        <f t="shared" si="245"/>
        <v>1.1269411764705883</v>
      </c>
      <c r="N1807" s="5" t="s">
        <v>23</v>
      </c>
      <c r="O1807" s="5" t="s">
        <v>23</v>
      </c>
      <c r="P1807" s="16">
        <v>0</v>
      </c>
      <c r="Q1807" s="16">
        <v>0</v>
      </c>
      <c r="R1807" s="5" t="str">
        <f t="shared" si="243"/>
        <v>488-2024-11-30</v>
      </c>
    </row>
    <row r="1808" spans="1:18" hidden="1" x14ac:dyDescent="0.3">
      <c r="A1808" s="25">
        <v>488</v>
      </c>
      <c r="B1808" s="5" t="s">
        <v>453</v>
      </c>
      <c r="C1808" s="5" t="s">
        <v>93</v>
      </c>
      <c r="D1808" s="5" t="s">
        <v>21</v>
      </c>
      <c r="E1808" s="5" t="s">
        <v>22</v>
      </c>
      <c r="F1808" s="6">
        <v>45626</v>
      </c>
      <c r="G1808" s="55">
        <f t="shared" si="240"/>
        <v>2024</v>
      </c>
      <c r="H1808" s="55" t="str">
        <f t="shared" si="241"/>
        <v>Noviembre</v>
      </c>
      <c r="I1808" s="90" t="str">
        <f t="shared" si="242"/>
        <v>2024-2</v>
      </c>
      <c r="J1808" s="5">
        <v>85</v>
      </c>
      <c r="K1808" s="10">
        <v>95.79</v>
      </c>
      <c r="L1808" s="15">
        <f t="shared" si="244"/>
        <v>1.0743529411764705</v>
      </c>
      <c r="M1808" s="15">
        <f t="shared" si="245"/>
        <v>1.0743529411764705</v>
      </c>
      <c r="N1808" s="5" t="s">
        <v>23</v>
      </c>
      <c r="O1808" s="5" t="s">
        <v>23</v>
      </c>
      <c r="P1808" s="16">
        <v>0</v>
      </c>
      <c r="Q1808" s="16">
        <v>0</v>
      </c>
      <c r="R1808" s="5" t="str">
        <f t="shared" si="243"/>
        <v>488-2024-12-31</v>
      </c>
    </row>
    <row r="1809" spans="1:18" hidden="1" x14ac:dyDescent="0.3">
      <c r="A1809" s="25">
        <v>488</v>
      </c>
      <c r="B1809" s="5" t="s">
        <v>453</v>
      </c>
      <c r="C1809" s="5" t="s">
        <v>93</v>
      </c>
      <c r="D1809" s="5" t="s">
        <v>21</v>
      </c>
      <c r="E1809" s="5" t="s">
        <v>22</v>
      </c>
      <c r="F1809" s="6">
        <v>45657</v>
      </c>
      <c r="G1809" s="55">
        <f t="shared" si="240"/>
        <v>2024</v>
      </c>
      <c r="H1809" s="55" t="str">
        <f t="shared" si="241"/>
        <v>Diciembre</v>
      </c>
      <c r="I1809" s="90" t="str">
        <f t="shared" si="242"/>
        <v>2024-2</v>
      </c>
      <c r="J1809" s="5">
        <v>85</v>
      </c>
      <c r="K1809" s="10">
        <v>91.32</v>
      </c>
      <c r="L1809" s="15">
        <f t="shared" si="244"/>
        <v>1</v>
      </c>
      <c r="M1809" s="15">
        <f t="shared" si="245"/>
        <v>1</v>
      </c>
      <c r="N1809" s="5" t="s">
        <v>23</v>
      </c>
      <c r="O1809" s="5" t="s">
        <v>23</v>
      </c>
      <c r="P1809" s="16">
        <v>0</v>
      </c>
      <c r="Q1809" s="16">
        <v>0</v>
      </c>
      <c r="R1809" s="5" t="str">
        <f t="shared" si="243"/>
        <v>489-2024-10-31</v>
      </c>
    </row>
    <row r="1810" spans="1:18" hidden="1" x14ac:dyDescent="0.3">
      <c r="A1810" s="25">
        <v>489</v>
      </c>
      <c r="B1810" s="5" t="s">
        <v>454</v>
      </c>
      <c r="C1810" s="5" t="s">
        <v>93</v>
      </c>
      <c r="D1810" s="5" t="s">
        <v>21</v>
      </c>
      <c r="E1810" s="5" t="s">
        <v>22</v>
      </c>
      <c r="F1810" s="6">
        <v>45596</v>
      </c>
      <c r="G1810" s="55">
        <f t="shared" si="240"/>
        <v>2024</v>
      </c>
      <c r="H1810" s="55" t="str">
        <f t="shared" si="241"/>
        <v>Octubre</v>
      </c>
      <c r="I1810" s="90" t="str">
        <f t="shared" si="242"/>
        <v>2024-2</v>
      </c>
      <c r="J1810" s="5">
        <v>80</v>
      </c>
      <c r="K1810" s="10">
        <v>80</v>
      </c>
      <c r="L1810" s="15">
        <f t="shared" si="244"/>
        <v>1.25</v>
      </c>
      <c r="M1810" s="15">
        <f t="shared" si="245"/>
        <v>1.25</v>
      </c>
      <c r="N1810" s="5" t="s">
        <v>23</v>
      </c>
      <c r="O1810" s="5" t="s">
        <v>23</v>
      </c>
      <c r="P1810" s="16">
        <v>0</v>
      </c>
      <c r="Q1810" s="16">
        <v>0</v>
      </c>
      <c r="R1810" s="5" t="str">
        <f t="shared" si="243"/>
        <v>489-2024-11-30</v>
      </c>
    </row>
    <row r="1811" spans="1:18" hidden="1" x14ac:dyDescent="0.3">
      <c r="A1811" s="25">
        <v>489</v>
      </c>
      <c r="B1811" s="5" t="s">
        <v>454</v>
      </c>
      <c r="C1811" s="5" t="s">
        <v>93</v>
      </c>
      <c r="D1811" s="5" t="s">
        <v>21</v>
      </c>
      <c r="E1811" s="5" t="s">
        <v>22</v>
      </c>
      <c r="F1811" s="6">
        <v>45626</v>
      </c>
      <c r="G1811" s="55">
        <f t="shared" si="240"/>
        <v>2024</v>
      </c>
      <c r="H1811" s="55" t="str">
        <f t="shared" si="241"/>
        <v>Noviembre</v>
      </c>
      <c r="I1811" s="90" t="str">
        <f t="shared" si="242"/>
        <v>2024-2</v>
      </c>
      <c r="J1811" s="5">
        <v>80</v>
      </c>
      <c r="K1811" s="10">
        <v>100</v>
      </c>
      <c r="L1811" s="15">
        <f t="shared" si="244"/>
        <v>1.25</v>
      </c>
      <c r="M1811" s="15">
        <f t="shared" si="245"/>
        <v>1.25</v>
      </c>
      <c r="N1811" s="5" t="s">
        <v>23</v>
      </c>
      <c r="O1811" s="5" t="s">
        <v>23</v>
      </c>
      <c r="P1811" s="16">
        <v>0</v>
      </c>
      <c r="Q1811" s="16">
        <v>0</v>
      </c>
      <c r="R1811" s="5" t="str">
        <f t="shared" si="243"/>
        <v>489-2024-12-31</v>
      </c>
    </row>
    <row r="1812" spans="1:18" hidden="1" x14ac:dyDescent="0.3">
      <c r="A1812" s="25">
        <v>489</v>
      </c>
      <c r="B1812" s="5" t="s">
        <v>454</v>
      </c>
      <c r="C1812" s="5" t="s">
        <v>93</v>
      </c>
      <c r="D1812" s="5" t="s">
        <v>21</v>
      </c>
      <c r="E1812" s="5" t="s">
        <v>22</v>
      </c>
      <c r="F1812" s="6">
        <v>45657</v>
      </c>
      <c r="G1812" s="55">
        <f t="shared" si="240"/>
        <v>2024</v>
      </c>
      <c r="H1812" s="55" t="str">
        <f t="shared" si="241"/>
        <v>Diciembre</v>
      </c>
      <c r="I1812" s="90" t="str">
        <f t="shared" si="242"/>
        <v>2024-2</v>
      </c>
      <c r="J1812" s="5">
        <v>80</v>
      </c>
      <c r="K1812" s="10">
        <v>100</v>
      </c>
      <c r="L1812" s="15">
        <f t="shared" si="244"/>
        <v>1.1000000000000001</v>
      </c>
      <c r="M1812" s="15">
        <f t="shared" si="245"/>
        <v>1.1000000000000001</v>
      </c>
      <c r="N1812" s="5" t="s">
        <v>23</v>
      </c>
      <c r="O1812" s="5" t="s">
        <v>23</v>
      </c>
      <c r="P1812" s="16">
        <v>0</v>
      </c>
      <c r="Q1812" s="16">
        <v>0</v>
      </c>
      <c r="R1812" s="5" t="str">
        <f t="shared" si="243"/>
        <v>490-2024-12-31</v>
      </c>
    </row>
    <row r="1813" spans="1:18" hidden="1" x14ac:dyDescent="0.3">
      <c r="A1813" s="25">
        <v>490</v>
      </c>
      <c r="B1813" s="5" t="s">
        <v>455</v>
      </c>
      <c r="C1813" s="5" t="s">
        <v>190</v>
      </c>
      <c r="D1813" s="5" t="s">
        <v>65</v>
      </c>
      <c r="E1813" s="5" t="s">
        <v>22</v>
      </c>
      <c r="F1813" s="6">
        <v>45657</v>
      </c>
      <c r="G1813" s="55">
        <f t="shared" si="240"/>
        <v>2024</v>
      </c>
      <c r="H1813" s="55" t="str">
        <f t="shared" si="241"/>
        <v>Diciembre</v>
      </c>
      <c r="I1813" s="90" t="str">
        <f t="shared" si="242"/>
        <v>2024-2</v>
      </c>
      <c r="J1813" s="5">
        <v>80</v>
      </c>
      <c r="K1813" s="10">
        <v>88</v>
      </c>
      <c r="L1813" s="15">
        <f t="shared" si="244"/>
        <v>1.1000000000000001</v>
      </c>
      <c r="M1813" s="15">
        <f t="shared" si="245"/>
        <v>1.1000000000000001</v>
      </c>
      <c r="N1813" s="5" t="s">
        <v>23</v>
      </c>
      <c r="O1813" s="5" t="s">
        <v>23</v>
      </c>
      <c r="P1813" s="16">
        <v>0</v>
      </c>
      <c r="Q1813" s="16">
        <v>0</v>
      </c>
      <c r="R1813" s="5" t="str">
        <f t="shared" si="243"/>
        <v>491-2024-12-31</v>
      </c>
    </row>
    <row r="1814" spans="1:18" hidden="1" x14ac:dyDescent="0.3">
      <c r="A1814" s="25">
        <v>491</v>
      </c>
      <c r="B1814" s="5" t="s">
        <v>456</v>
      </c>
      <c r="C1814" s="5" t="s">
        <v>29</v>
      </c>
      <c r="D1814" s="5" t="s">
        <v>65</v>
      </c>
      <c r="E1814" s="5" t="s">
        <v>22</v>
      </c>
      <c r="F1814" s="6">
        <v>45657</v>
      </c>
      <c r="G1814" s="55">
        <f t="shared" si="240"/>
        <v>2024</v>
      </c>
      <c r="H1814" s="55" t="str">
        <f t="shared" si="241"/>
        <v>Diciembre</v>
      </c>
      <c r="I1814" s="90" t="str">
        <f t="shared" si="242"/>
        <v>2024-2</v>
      </c>
      <c r="J1814" s="5">
        <v>80</v>
      </c>
      <c r="K1814" s="10">
        <v>88</v>
      </c>
      <c r="L1814" s="15">
        <f t="shared" si="244"/>
        <v>1.0375000000000001</v>
      </c>
      <c r="M1814" s="15">
        <f t="shared" si="245"/>
        <v>1.0375000000000001</v>
      </c>
      <c r="N1814" s="5" t="s">
        <v>23</v>
      </c>
      <c r="O1814" s="5" t="s">
        <v>23</v>
      </c>
      <c r="P1814" s="16">
        <v>0</v>
      </c>
      <c r="Q1814" s="16">
        <v>0</v>
      </c>
      <c r="R1814" s="5" t="str">
        <f t="shared" si="243"/>
        <v>492-2024-12-31</v>
      </c>
    </row>
    <row r="1815" spans="1:18" hidden="1" x14ac:dyDescent="0.3">
      <c r="A1815" s="25">
        <v>492</v>
      </c>
      <c r="B1815" s="5" t="s">
        <v>457</v>
      </c>
      <c r="C1815" s="5" t="s">
        <v>186</v>
      </c>
      <c r="D1815" s="5" t="s">
        <v>65</v>
      </c>
      <c r="E1815" s="5" t="s">
        <v>22</v>
      </c>
      <c r="F1815" s="6">
        <v>45657</v>
      </c>
      <c r="G1815" s="55">
        <f t="shared" si="240"/>
        <v>2024</v>
      </c>
      <c r="H1815" s="55" t="str">
        <f t="shared" si="241"/>
        <v>Diciembre</v>
      </c>
      <c r="I1815" s="90" t="str">
        <f t="shared" si="242"/>
        <v>2024-2</v>
      </c>
      <c r="J1815" s="5">
        <v>80</v>
      </c>
      <c r="K1815" s="10">
        <v>83</v>
      </c>
      <c r="L1815" s="15">
        <f t="shared" si="244"/>
        <v>1.0125</v>
      </c>
      <c r="M1815" s="15">
        <f t="shared" si="245"/>
        <v>1.0125</v>
      </c>
      <c r="N1815" s="5" t="s">
        <v>23</v>
      </c>
      <c r="O1815" s="5" t="s">
        <v>23</v>
      </c>
      <c r="P1815" s="16">
        <v>0</v>
      </c>
      <c r="Q1815" s="16">
        <v>0</v>
      </c>
      <c r="R1815" s="5" t="str">
        <f t="shared" si="243"/>
        <v>493-2024-12-31</v>
      </c>
    </row>
    <row r="1816" spans="1:18" hidden="1" x14ac:dyDescent="0.3">
      <c r="A1816" s="25">
        <v>493</v>
      </c>
      <c r="B1816" s="5" t="s">
        <v>458</v>
      </c>
      <c r="C1816" s="5" t="s">
        <v>41</v>
      </c>
      <c r="D1816" s="5" t="s">
        <v>65</v>
      </c>
      <c r="E1816" s="5" t="s">
        <v>22</v>
      </c>
      <c r="F1816" s="6">
        <v>45657</v>
      </c>
      <c r="G1816" s="55">
        <f t="shared" si="240"/>
        <v>2024</v>
      </c>
      <c r="H1816" s="55" t="str">
        <f t="shared" si="241"/>
        <v>Diciembre</v>
      </c>
      <c r="I1816" s="90" t="str">
        <f t="shared" si="242"/>
        <v>2024-2</v>
      </c>
      <c r="J1816" s="5">
        <v>80</v>
      </c>
      <c r="K1816" s="10">
        <v>81</v>
      </c>
      <c r="L1816" s="15">
        <f t="shared" si="244"/>
        <v>1.1125</v>
      </c>
      <c r="M1816" s="15">
        <f t="shared" si="245"/>
        <v>1.1125</v>
      </c>
      <c r="N1816" s="5" t="s">
        <v>23</v>
      </c>
      <c r="O1816" s="5" t="s">
        <v>23</v>
      </c>
      <c r="P1816" s="16">
        <v>0</v>
      </c>
      <c r="Q1816" s="16">
        <v>0</v>
      </c>
      <c r="R1816" s="5" t="str">
        <f t="shared" si="243"/>
        <v>494-2024-12-31</v>
      </c>
    </row>
    <row r="1817" spans="1:18" hidden="1" x14ac:dyDescent="0.3">
      <c r="A1817" s="25">
        <v>494</v>
      </c>
      <c r="B1817" s="5" t="s">
        <v>459</v>
      </c>
      <c r="C1817" s="5" t="s">
        <v>245</v>
      </c>
      <c r="D1817" s="5" t="s">
        <v>65</v>
      </c>
      <c r="E1817" s="5" t="s">
        <v>22</v>
      </c>
      <c r="F1817" s="6">
        <v>45657</v>
      </c>
      <c r="G1817" s="55">
        <f t="shared" si="240"/>
        <v>2024</v>
      </c>
      <c r="H1817" s="55" t="str">
        <f t="shared" si="241"/>
        <v>Diciembre</v>
      </c>
      <c r="I1817" s="90" t="str">
        <f t="shared" si="242"/>
        <v>2024-2</v>
      </c>
      <c r="J1817" s="5">
        <v>80</v>
      </c>
      <c r="K1817" s="10">
        <v>89</v>
      </c>
      <c r="L1817" s="15">
        <f t="shared" si="244"/>
        <v>1.1499999999999999</v>
      </c>
      <c r="M1817" s="15">
        <f t="shared" si="245"/>
        <v>1.1499999999999999</v>
      </c>
      <c r="N1817" s="5" t="s">
        <v>23</v>
      </c>
      <c r="O1817" s="5" t="s">
        <v>23</v>
      </c>
      <c r="P1817" s="16">
        <v>0</v>
      </c>
      <c r="Q1817" s="16">
        <v>0</v>
      </c>
      <c r="R1817" s="5" t="str">
        <f t="shared" si="243"/>
        <v>495-2024-12-31</v>
      </c>
    </row>
    <row r="1818" spans="1:18" hidden="1" x14ac:dyDescent="0.3">
      <c r="A1818" s="25">
        <v>495</v>
      </c>
      <c r="B1818" s="5" t="s">
        <v>460</v>
      </c>
      <c r="C1818" s="5" t="s">
        <v>298</v>
      </c>
      <c r="D1818" s="5" t="s">
        <v>65</v>
      </c>
      <c r="E1818" s="5" t="s">
        <v>22</v>
      </c>
      <c r="F1818" s="6">
        <v>45657</v>
      </c>
      <c r="G1818" s="55">
        <f t="shared" si="240"/>
        <v>2024</v>
      </c>
      <c r="H1818" s="55" t="str">
        <f t="shared" si="241"/>
        <v>Diciembre</v>
      </c>
      <c r="I1818" s="90" t="str">
        <f t="shared" si="242"/>
        <v>2024-2</v>
      </c>
      <c r="J1818" s="5">
        <v>80</v>
      </c>
      <c r="K1818" s="10">
        <v>92</v>
      </c>
      <c r="L1818" s="15">
        <f t="shared" si="244"/>
        <v>1.1000000000000001</v>
      </c>
      <c r="M1818" s="15">
        <f t="shared" si="245"/>
        <v>1.1000000000000001</v>
      </c>
      <c r="N1818" s="5" t="s">
        <v>23</v>
      </c>
      <c r="O1818" s="5" t="s">
        <v>23</v>
      </c>
      <c r="P1818" s="16">
        <v>0</v>
      </c>
      <c r="Q1818" s="16">
        <v>0</v>
      </c>
      <c r="R1818" s="5" t="str">
        <f t="shared" si="243"/>
        <v>496-2024-12-31</v>
      </c>
    </row>
    <row r="1819" spans="1:18" hidden="1" x14ac:dyDescent="0.3">
      <c r="A1819" s="25">
        <v>496</v>
      </c>
      <c r="B1819" s="5" t="s">
        <v>461</v>
      </c>
      <c r="C1819" s="5" t="s">
        <v>86</v>
      </c>
      <c r="D1819" s="5" t="s">
        <v>65</v>
      </c>
      <c r="E1819" s="5" t="s">
        <v>22</v>
      </c>
      <c r="F1819" s="6">
        <v>45657</v>
      </c>
      <c r="G1819" s="55">
        <f t="shared" si="240"/>
        <v>2024</v>
      </c>
      <c r="H1819" s="55" t="str">
        <f t="shared" si="241"/>
        <v>Diciembre</v>
      </c>
      <c r="I1819" s="90" t="str">
        <f t="shared" si="242"/>
        <v>2024-2</v>
      </c>
      <c r="J1819" s="5">
        <v>80</v>
      </c>
      <c r="K1819" s="10">
        <v>88</v>
      </c>
      <c r="L1819" s="15">
        <f t="shared" si="244"/>
        <v>1.0375000000000001</v>
      </c>
      <c r="M1819" s="15">
        <f t="shared" si="245"/>
        <v>1.0375000000000001</v>
      </c>
      <c r="N1819" s="5" t="s">
        <v>23</v>
      </c>
      <c r="O1819" s="5" t="s">
        <v>23</v>
      </c>
      <c r="P1819" s="16">
        <v>0</v>
      </c>
      <c r="Q1819" s="16">
        <v>0</v>
      </c>
      <c r="R1819" s="5" t="str">
        <f t="shared" si="243"/>
        <v>497-2024-12-31</v>
      </c>
    </row>
    <row r="1820" spans="1:18" hidden="1" x14ac:dyDescent="0.3">
      <c r="A1820" s="25">
        <v>497</v>
      </c>
      <c r="B1820" s="5" t="s">
        <v>462</v>
      </c>
      <c r="C1820" s="5" t="s">
        <v>306</v>
      </c>
      <c r="D1820" s="5" t="s">
        <v>65</v>
      </c>
      <c r="E1820" s="5" t="s">
        <v>22</v>
      </c>
      <c r="F1820" s="6">
        <v>45657</v>
      </c>
      <c r="G1820" s="55">
        <f t="shared" si="240"/>
        <v>2024</v>
      </c>
      <c r="H1820" s="55" t="str">
        <f t="shared" si="241"/>
        <v>Diciembre</v>
      </c>
      <c r="I1820" s="90" t="str">
        <f t="shared" si="242"/>
        <v>2024-2</v>
      </c>
      <c r="J1820" s="5">
        <v>80</v>
      </c>
      <c r="K1820" s="10">
        <v>83</v>
      </c>
      <c r="L1820" s="15">
        <f t="shared" si="244"/>
        <v>1.1499999999999999</v>
      </c>
      <c r="M1820" s="15">
        <f t="shared" si="245"/>
        <v>1.1499999999999999</v>
      </c>
      <c r="N1820" s="5" t="s">
        <v>23</v>
      </c>
      <c r="O1820" s="5" t="s">
        <v>23</v>
      </c>
      <c r="P1820" s="16">
        <v>0</v>
      </c>
      <c r="Q1820" s="16">
        <v>0</v>
      </c>
      <c r="R1820" s="5" t="str">
        <f t="shared" si="243"/>
        <v>498-2024-12-31</v>
      </c>
    </row>
    <row r="1821" spans="1:18" hidden="1" x14ac:dyDescent="0.3">
      <c r="A1821" s="25">
        <v>498</v>
      </c>
      <c r="B1821" s="5" t="s">
        <v>463</v>
      </c>
      <c r="C1821" s="5" t="s">
        <v>208</v>
      </c>
      <c r="D1821" s="5" t="s">
        <v>65</v>
      </c>
      <c r="E1821" s="5" t="s">
        <v>22</v>
      </c>
      <c r="F1821" s="6">
        <v>45657</v>
      </c>
      <c r="G1821" s="55">
        <f t="shared" si="240"/>
        <v>2024</v>
      </c>
      <c r="H1821" s="55" t="str">
        <f t="shared" si="241"/>
        <v>Diciembre</v>
      </c>
      <c r="I1821" s="90" t="str">
        <f t="shared" si="242"/>
        <v>2024-2</v>
      </c>
      <c r="J1821" s="5">
        <v>80</v>
      </c>
      <c r="K1821" s="10">
        <v>92</v>
      </c>
      <c r="L1821" s="15">
        <f t="shared" si="244"/>
        <v>1.0874999999999999</v>
      </c>
      <c r="M1821" s="15">
        <f t="shared" si="245"/>
        <v>1.0874999999999999</v>
      </c>
      <c r="N1821" s="5" t="s">
        <v>23</v>
      </c>
      <c r="O1821" s="5" t="s">
        <v>23</v>
      </c>
      <c r="P1821" s="16">
        <v>0</v>
      </c>
      <c r="Q1821" s="16">
        <v>0</v>
      </c>
      <c r="R1821" s="5" t="str">
        <f t="shared" si="243"/>
        <v>499-2024-12-31</v>
      </c>
    </row>
    <row r="1822" spans="1:18" hidden="1" x14ac:dyDescent="0.3">
      <c r="A1822" s="25">
        <v>499</v>
      </c>
      <c r="B1822" s="5" t="s">
        <v>464</v>
      </c>
      <c r="C1822" s="5" t="s">
        <v>303</v>
      </c>
      <c r="D1822" s="5" t="s">
        <v>65</v>
      </c>
      <c r="E1822" s="5" t="s">
        <v>22</v>
      </c>
      <c r="F1822" s="6">
        <v>45657</v>
      </c>
      <c r="G1822" s="55">
        <f t="shared" si="240"/>
        <v>2024</v>
      </c>
      <c r="H1822" s="55" t="str">
        <f t="shared" si="241"/>
        <v>Diciembre</v>
      </c>
      <c r="I1822" s="90" t="str">
        <f t="shared" si="242"/>
        <v>2024-2</v>
      </c>
      <c r="J1822" s="5">
        <v>80</v>
      </c>
      <c r="K1822" s="10">
        <v>87</v>
      </c>
      <c r="L1822" s="15">
        <f t="shared" si="244"/>
        <v>1.1125</v>
      </c>
      <c r="M1822" s="15">
        <f t="shared" si="245"/>
        <v>1.1125</v>
      </c>
      <c r="N1822" s="5" t="s">
        <v>23</v>
      </c>
      <c r="O1822" s="5" t="s">
        <v>23</v>
      </c>
      <c r="P1822" s="16">
        <v>0</v>
      </c>
      <c r="Q1822" s="16">
        <v>0</v>
      </c>
      <c r="R1822" s="5" t="str">
        <f t="shared" si="243"/>
        <v>500-2024-12-31</v>
      </c>
    </row>
    <row r="1823" spans="1:18" hidden="1" x14ac:dyDescent="0.3">
      <c r="A1823" s="25">
        <v>500</v>
      </c>
      <c r="B1823" s="5" t="s">
        <v>465</v>
      </c>
      <c r="C1823" s="5" t="s">
        <v>249</v>
      </c>
      <c r="D1823" s="5" t="s">
        <v>65</v>
      </c>
      <c r="E1823" s="5" t="s">
        <v>22</v>
      </c>
      <c r="F1823" s="6">
        <v>45657</v>
      </c>
      <c r="G1823" s="55">
        <f t="shared" si="240"/>
        <v>2024</v>
      </c>
      <c r="H1823" s="55" t="str">
        <f t="shared" si="241"/>
        <v>Diciembre</v>
      </c>
      <c r="I1823" s="90" t="str">
        <f t="shared" si="242"/>
        <v>2024-2</v>
      </c>
      <c r="J1823" s="5">
        <v>80</v>
      </c>
      <c r="K1823" s="10">
        <v>89</v>
      </c>
      <c r="L1823" s="15">
        <f t="shared" si="244"/>
        <v>1.1000000000000001</v>
      </c>
      <c r="M1823" s="15">
        <f t="shared" si="245"/>
        <v>1.1000000000000001</v>
      </c>
      <c r="N1823" s="5" t="s">
        <v>23</v>
      </c>
      <c r="O1823" s="5" t="s">
        <v>23</v>
      </c>
      <c r="P1823" s="16">
        <v>0</v>
      </c>
      <c r="Q1823" s="16">
        <v>0</v>
      </c>
      <c r="R1823" s="5" t="str">
        <f t="shared" si="243"/>
        <v>501-2024-12-31</v>
      </c>
    </row>
    <row r="1824" spans="1:18" hidden="1" x14ac:dyDescent="0.3">
      <c r="A1824" s="25">
        <v>501</v>
      </c>
      <c r="B1824" s="5" t="s">
        <v>466</v>
      </c>
      <c r="C1824" s="5" t="s">
        <v>20</v>
      </c>
      <c r="D1824" s="5" t="s">
        <v>65</v>
      </c>
      <c r="E1824" s="5" t="s">
        <v>22</v>
      </c>
      <c r="F1824" s="6">
        <v>45657</v>
      </c>
      <c r="G1824" s="55">
        <f t="shared" si="240"/>
        <v>2024</v>
      </c>
      <c r="H1824" s="55" t="str">
        <f t="shared" si="241"/>
        <v>Diciembre</v>
      </c>
      <c r="I1824" s="90" t="str">
        <f t="shared" si="242"/>
        <v>2024-2</v>
      </c>
      <c r="J1824" s="5">
        <v>80</v>
      </c>
      <c r="K1824" s="10">
        <v>88</v>
      </c>
      <c r="L1824" s="15">
        <f t="shared" si="244"/>
        <v>1.125</v>
      </c>
      <c r="M1824" s="15">
        <f t="shared" si="245"/>
        <v>1.125</v>
      </c>
      <c r="N1824" s="5" t="s">
        <v>23</v>
      </c>
      <c r="O1824" s="5" t="s">
        <v>23</v>
      </c>
      <c r="P1824" s="16">
        <v>0</v>
      </c>
      <c r="Q1824" s="16">
        <v>0</v>
      </c>
      <c r="R1824" s="5" t="str">
        <f t="shared" si="243"/>
        <v>502-2024-12-31</v>
      </c>
    </row>
    <row r="1825" spans="1:18" hidden="1" x14ac:dyDescent="0.3">
      <c r="A1825" s="25">
        <v>502</v>
      </c>
      <c r="B1825" s="5" t="s">
        <v>467</v>
      </c>
      <c r="C1825" s="5" t="s">
        <v>110</v>
      </c>
      <c r="D1825" s="5" t="s">
        <v>65</v>
      </c>
      <c r="E1825" s="5" t="s">
        <v>22</v>
      </c>
      <c r="F1825" s="6">
        <v>45657</v>
      </c>
      <c r="G1825" s="55">
        <f t="shared" si="240"/>
        <v>2024</v>
      </c>
      <c r="H1825" s="55" t="str">
        <f t="shared" si="241"/>
        <v>Diciembre</v>
      </c>
      <c r="I1825" s="90" t="str">
        <f t="shared" si="242"/>
        <v>2024-2</v>
      </c>
      <c r="J1825" s="5">
        <v>80</v>
      </c>
      <c r="K1825" s="10">
        <v>90</v>
      </c>
      <c r="L1825" s="15">
        <f t="shared" si="244"/>
        <v>1.075</v>
      </c>
      <c r="M1825" s="15">
        <f t="shared" si="245"/>
        <v>1.075</v>
      </c>
      <c r="N1825" s="5" t="s">
        <v>23</v>
      </c>
      <c r="O1825" s="5" t="s">
        <v>23</v>
      </c>
      <c r="P1825" s="16">
        <v>0</v>
      </c>
      <c r="Q1825" s="16">
        <v>0</v>
      </c>
      <c r="R1825" s="5" t="str">
        <f t="shared" si="243"/>
        <v>503-2024-12-31</v>
      </c>
    </row>
    <row r="1826" spans="1:18" hidden="1" x14ac:dyDescent="0.3">
      <c r="A1826" s="25">
        <v>503</v>
      </c>
      <c r="B1826" s="5" t="s">
        <v>468</v>
      </c>
      <c r="C1826" s="5" t="s">
        <v>439</v>
      </c>
      <c r="D1826" s="5" t="s">
        <v>65</v>
      </c>
      <c r="E1826" s="5" t="s">
        <v>22</v>
      </c>
      <c r="F1826" s="6">
        <v>45657</v>
      </c>
      <c r="G1826" s="55">
        <f t="shared" si="240"/>
        <v>2024</v>
      </c>
      <c r="H1826" s="55" t="str">
        <f t="shared" si="241"/>
        <v>Diciembre</v>
      </c>
      <c r="I1826" s="90" t="str">
        <f t="shared" si="242"/>
        <v>2024-2</v>
      </c>
      <c r="J1826" s="5">
        <v>80</v>
      </c>
      <c r="K1826" s="10">
        <v>86</v>
      </c>
      <c r="L1826" s="15">
        <f t="shared" si="244"/>
        <v>1.1000000000000001</v>
      </c>
      <c r="M1826" s="15">
        <f t="shared" si="245"/>
        <v>1.1000000000000001</v>
      </c>
      <c r="N1826" s="5" t="s">
        <v>23</v>
      </c>
      <c r="O1826" s="5" t="s">
        <v>23</v>
      </c>
      <c r="P1826" s="16">
        <v>0</v>
      </c>
      <c r="Q1826" s="16">
        <v>0</v>
      </c>
      <c r="R1826" s="5" t="str">
        <f t="shared" si="243"/>
        <v>504-2024-12-31</v>
      </c>
    </row>
    <row r="1827" spans="1:18" hidden="1" x14ac:dyDescent="0.3">
      <c r="A1827" s="25">
        <v>504</v>
      </c>
      <c r="B1827" s="5" t="s">
        <v>469</v>
      </c>
      <c r="C1827" s="5" t="s">
        <v>366</v>
      </c>
      <c r="D1827" s="5" t="s">
        <v>65</v>
      </c>
      <c r="E1827" s="5" t="s">
        <v>22</v>
      </c>
      <c r="F1827" s="6">
        <v>45657</v>
      </c>
      <c r="G1827" s="55">
        <f t="shared" si="240"/>
        <v>2024</v>
      </c>
      <c r="H1827" s="55" t="str">
        <f t="shared" si="241"/>
        <v>Diciembre</v>
      </c>
      <c r="I1827" s="90" t="str">
        <f t="shared" si="242"/>
        <v>2024-2</v>
      </c>
      <c r="J1827" s="5">
        <v>80</v>
      </c>
      <c r="K1827" s="10">
        <v>88</v>
      </c>
      <c r="L1827" s="15">
        <f t="shared" si="244"/>
        <v>1.0625</v>
      </c>
      <c r="M1827" s="15">
        <f t="shared" si="245"/>
        <v>1.0625</v>
      </c>
      <c r="N1827" s="5" t="s">
        <v>23</v>
      </c>
      <c r="O1827" s="5" t="s">
        <v>23</v>
      </c>
      <c r="P1827" s="16">
        <v>0</v>
      </c>
      <c r="Q1827" s="16">
        <v>0</v>
      </c>
      <c r="R1827" s="5" t="str">
        <f t="shared" si="243"/>
        <v>505-2024-12-31</v>
      </c>
    </row>
    <row r="1828" spans="1:18" hidden="1" x14ac:dyDescent="0.3">
      <c r="A1828" s="25">
        <v>505</v>
      </c>
      <c r="B1828" s="5" t="s">
        <v>470</v>
      </c>
      <c r="C1828" s="5" t="s">
        <v>79</v>
      </c>
      <c r="D1828" s="5" t="s">
        <v>65</v>
      </c>
      <c r="E1828" s="5" t="s">
        <v>22</v>
      </c>
      <c r="F1828" s="6">
        <v>45657</v>
      </c>
      <c r="G1828" s="55">
        <f t="shared" si="240"/>
        <v>2024</v>
      </c>
      <c r="H1828" s="55" t="str">
        <f t="shared" si="241"/>
        <v>Diciembre</v>
      </c>
      <c r="I1828" s="90" t="str">
        <f t="shared" si="242"/>
        <v>2024-2</v>
      </c>
      <c r="J1828" s="5">
        <v>80</v>
      </c>
      <c r="K1828" s="10">
        <v>85</v>
      </c>
      <c r="L1828" s="15">
        <f t="shared" si="244"/>
        <v>0.83750000000000002</v>
      </c>
      <c r="M1828" s="15">
        <f t="shared" si="245"/>
        <v>0.83750000000000002</v>
      </c>
      <c r="N1828" s="5" t="s">
        <v>23</v>
      </c>
      <c r="O1828" s="5" t="s">
        <v>23</v>
      </c>
      <c r="P1828" s="16">
        <v>0</v>
      </c>
      <c r="Q1828" s="16">
        <v>0</v>
      </c>
      <c r="R1828" s="5" t="str">
        <f t="shared" si="243"/>
        <v>506-2024-12-31</v>
      </c>
    </row>
    <row r="1829" spans="1:18" hidden="1" x14ac:dyDescent="0.3">
      <c r="A1829" s="25">
        <v>506</v>
      </c>
      <c r="B1829" s="5" t="s">
        <v>471</v>
      </c>
      <c r="C1829" s="5" t="s">
        <v>310</v>
      </c>
      <c r="D1829" s="5" t="s">
        <v>65</v>
      </c>
      <c r="E1829" s="5" t="s">
        <v>22</v>
      </c>
      <c r="F1829" s="6">
        <v>45657</v>
      </c>
      <c r="G1829" s="55">
        <f t="shared" si="240"/>
        <v>2024</v>
      </c>
      <c r="H1829" s="55" t="str">
        <f t="shared" si="241"/>
        <v>Diciembre</v>
      </c>
      <c r="I1829" s="90" t="str">
        <f t="shared" si="242"/>
        <v>2024-2</v>
      </c>
      <c r="J1829" s="5">
        <v>80</v>
      </c>
      <c r="K1829" s="10">
        <v>67</v>
      </c>
      <c r="L1829" s="15">
        <f t="shared" si="244"/>
        <v>0.96250000000000002</v>
      </c>
      <c r="M1829" s="15">
        <f t="shared" si="245"/>
        <v>0.96250000000000002</v>
      </c>
      <c r="N1829" s="5" t="s">
        <v>23</v>
      </c>
      <c r="O1829" s="5" t="s">
        <v>23</v>
      </c>
      <c r="P1829" s="16">
        <v>0</v>
      </c>
      <c r="Q1829" s="16">
        <v>0</v>
      </c>
      <c r="R1829" s="5" t="str">
        <f t="shared" si="243"/>
        <v>507-2024-12-31</v>
      </c>
    </row>
    <row r="1830" spans="1:18" hidden="1" x14ac:dyDescent="0.3">
      <c r="A1830" s="25">
        <v>507</v>
      </c>
      <c r="B1830" s="5" t="s">
        <v>472</v>
      </c>
      <c r="C1830" s="5" t="s">
        <v>234</v>
      </c>
      <c r="D1830" s="5" t="s">
        <v>65</v>
      </c>
      <c r="E1830" s="5" t="s">
        <v>22</v>
      </c>
      <c r="F1830" s="6">
        <v>45657</v>
      </c>
      <c r="G1830" s="55">
        <f t="shared" si="240"/>
        <v>2024</v>
      </c>
      <c r="H1830" s="55" t="str">
        <f t="shared" si="241"/>
        <v>Diciembre</v>
      </c>
      <c r="I1830" s="90" t="str">
        <f t="shared" si="242"/>
        <v>2024-2</v>
      </c>
      <c r="J1830" s="5">
        <v>80</v>
      </c>
      <c r="K1830" s="10">
        <v>77</v>
      </c>
      <c r="L1830" s="15">
        <f t="shared" ref="L1830:L1861" si="246">IFERROR(IF((K1831/J1831)&gt;1.3,1.3,K1831/J1831),"")</f>
        <v>1.1000000000000001</v>
      </c>
      <c r="M1830" s="15">
        <f t="shared" ref="M1830:M1861" si="247">IFERROR(IF((K1831/J1831)&gt;K1831/J1831,1.3,K1831/J1831),"")</f>
        <v>1.1000000000000001</v>
      </c>
      <c r="N1830" s="5" t="s">
        <v>23</v>
      </c>
      <c r="O1830" s="5" t="s">
        <v>23</v>
      </c>
      <c r="P1830" s="16">
        <v>0</v>
      </c>
      <c r="Q1830" s="16">
        <v>0</v>
      </c>
      <c r="R1830" s="5" t="str">
        <f t="shared" si="243"/>
        <v>508-2024-12-31</v>
      </c>
    </row>
    <row r="1831" spans="1:18" hidden="1" x14ac:dyDescent="0.3">
      <c r="A1831" s="25">
        <v>508</v>
      </c>
      <c r="B1831" s="5" t="s">
        <v>473</v>
      </c>
      <c r="C1831" s="5" t="s">
        <v>358</v>
      </c>
      <c r="D1831" s="5" t="s">
        <v>65</v>
      </c>
      <c r="E1831" s="5" t="s">
        <v>22</v>
      </c>
      <c r="F1831" s="6">
        <v>45657</v>
      </c>
      <c r="G1831" s="55">
        <f t="shared" si="240"/>
        <v>2024</v>
      </c>
      <c r="H1831" s="55" t="str">
        <f t="shared" si="241"/>
        <v>Diciembre</v>
      </c>
      <c r="I1831" s="90" t="str">
        <f t="shared" si="242"/>
        <v>2024-2</v>
      </c>
      <c r="J1831" s="5">
        <v>80</v>
      </c>
      <c r="K1831" s="10">
        <v>88</v>
      </c>
      <c r="L1831" s="15">
        <f t="shared" si="246"/>
        <v>0.66666666666666663</v>
      </c>
      <c r="M1831" s="15">
        <f t="shared" si="247"/>
        <v>0.66666666666666663</v>
      </c>
      <c r="N1831" s="5" t="s">
        <v>23</v>
      </c>
      <c r="O1831" s="5" t="s">
        <v>23</v>
      </c>
      <c r="P1831" s="16">
        <v>0</v>
      </c>
      <c r="Q1831" s="16">
        <v>0</v>
      </c>
      <c r="R1831" s="5" t="str">
        <f t="shared" si="243"/>
        <v>900-2024-01-31</v>
      </c>
    </row>
    <row r="1832" spans="1:18" hidden="1" x14ac:dyDescent="0.3">
      <c r="A1832" s="25">
        <v>900</v>
      </c>
      <c r="B1832" s="23" t="s">
        <v>474</v>
      </c>
      <c r="C1832" s="5" t="s">
        <v>217</v>
      </c>
      <c r="D1832" s="5" t="s">
        <v>21</v>
      </c>
      <c r="E1832" s="5" t="s">
        <v>22</v>
      </c>
      <c r="F1832" s="6">
        <v>45322</v>
      </c>
      <c r="G1832" s="55">
        <f t="shared" si="240"/>
        <v>2024</v>
      </c>
      <c r="H1832" s="55" t="str">
        <f t="shared" si="241"/>
        <v>Enero</v>
      </c>
      <c r="I1832" s="90" t="str">
        <f t="shared" si="242"/>
        <v>2024-1</v>
      </c>
      <c r="J1832" s="11">
        <v>78</v>
      </c>
      <c r="K1832" s="9">
        <v>52</v>
      </c>
      <c r="L1832" s="15">
        <f t="shared" si="246"/>
        <v>1</v>
      </c>
      <c r="M1832" s="15">
        <f t="shared" si="247"/>
        <v>1</v>
      </c>
      <c r="N1832" s="5" t="s">
        <v>23</v>
      </c>
      <c r="O1832" s="5" t="s">
        <v>23</v>
      </c>
      <c r="P1832" s="16">
        <v>0</v>
      </c>
      <c r="Q1832" s="16">
        <v>0</v>
      </c>
      <c r="R1832" s="5" t="str">
        <f t="shared" si="243"/>
        <v>900-2024-02-29</v>
      </c>
    </row>
    <row r="1833" spans="1:18" hidden="1" x14ac:dyDescent="0.3">
      <c r="A1833" s="25">
        <v>900</v>
      </c>
      <c r="B1833" s="23" t="s">
        <v>474</v>
      </c>
      <c r="C1833" s="5" t="s">
        <v>217</v>
      </c>
      <c r="D1833" s="5" t="s">
        <v>21</v>
      </c>
      <c r="E1833" s="5" t="s">
        <v>22</v>
      </c>
      <c r="F1833" s="6">
        <v>45351</v>
      </c>
      <c r="G1833" s="55">
        <f t="shared" si="240"/>
        <v>2024</v>
      </c>
      <c r="H1833" s="55" t="str">
        <f t="shared" si="241"/>
        <v>Febrero</v>
      </c>
      <c r="I1833" s="90" t="str">
        <f t="shared" si="242"/>
        <v>2024-1</v>
      </c>
      <c r="J1833" s="11">
        <v>52</v>
      </c>
      <c r="K1833" s="9">
        <v>52</v>
      </c>
      <c r="L1833" s="15">
        <f t="shared" si="246"/>
        <v>0.94936708860759489</v>
      </c>
      <c r="M1833" s="15">
        <f t="shared" si="247"/>
        <v>0.94936708860759489</v>
      </c>
      <c r="N1833" s="5" t="s">
        <v>23</v>
      </c>
      <c r="O1833" s="5" t="s">
        <v>23</v>
      </c>
      <c r="P1833" s="16">
        <v>0</v>
      </c>
      <c r="Q1833" s="16">
        <v>0</v>
      </c>
      <c r="R1833" s="5" t="str">
        <f t="shared" si="243"/>
        <v>900-2024-03-31</v>
      </c>
    </row>
    <row r="1834" spans="1:18" hidden="1" x14ac:dyDescent="0.3">
      <c r="A1834" s="25">
        <v>900</v>
      </c>
      <c r="B1834" s="23" t="s">
        <v>474</v>
      </c>
      <c r="C1834" s="5" t="s">
        <v>217</v>
      </c>
      <c r="D1834" s="5" t="s">
        <v>21</v>
      </c>
      <c r="E1834" s="5" t="s">
        <v>22</v>
      </c>
      <c r="F1834" s="6">
        <v>45382</v>
      </c>
      <c r="G1834" s="55">
        <f t="shared" si="240"/>
        <v>2024</v>
      </c>
      <c r="H1834" s="55" t="str">
        <f t="shared" si="241"/>
        <v>Marzo</v>
      </c>
      <c r="I1834" s="90" t="str">
        <f t="shared" si="242"/>
        <v>2024-1</v>
      </c>
      <c r="J1834" s="11">
        <v>79</v>
      </c>
      <c r="K1834" s="9">
        <v>75</v>
      </c>
      <c r="L1834" s="15">
        <f t="shared" si="246"/>
        <v>1</v>
      </c>
      <c r="M1834" s="15">
        <f t="shared" si="247"/>
        <v>1</v>
      </c>
      <c r="N1834" s="5" t="s">
        <v>23</v>
      </c>
      <c r="O1834" s="5" t="s">
        <v>23</v>
      </c>
      <c r="P1834" s="16">
        <v>0</v>
      </c>
      <c r="Q1834" s="16">
        <v>0</v>
      </c>
      <c r="R1834" s="5" t="str">
        <f t="shared" si="243"/>
        <v>900-2024-04-30</v>
      </c>
    </row>
    <row r="1835" spans="1:18" hidden="1" x14ac:dyDescent="0.3">
      <c r="A1835" s="25">
        <v>900</v>
      </c>
      <c r="B1835" s="23" t="s">
        <v>474</v>
      </c>
      <c r="C1835" s="5" t="s">
        <v>217</v>
      </c>
      <c r="D1835" s="5" t="s">
        <v>21</v>
      </c>
      <c r="E1835" s="5" t="s">
        <v>22</v>
      </c>
      <c r="F1835" s="6">
        <v>45412</v>
      </c>
      <c r="G1835" s="55">
        <f t="shared" si="240"/>
        <v>2024</v>
      </c>
      <c r="H1835" s="55" t="str">
        <f t="shared" si="241"/>
        <v>Abril</v>
      </c>
      <c r="I1835" s="90" t="str">
        <f t="shared" si="242"/>
        <v>2024-1</v>
      </c>
      <c r="J1835" s="11">
        <v>95</v>
      </c>
      <c r="K1835" s="9">
        <v>95</v>
      </c>
      <c r="L1835" s="15">
        <f t="shared" si="246"/>
        <v>1</v>
      </c>
      <c r="M1835" s="15">
        <f t="shared" si="247"/>
        <v>1</v>
      </c>
      <c r="N1835" s="5" t="s">
        <v>23</v>
      </c>
      <c r="O1835" s="5" t="s">
        <v>23</v>
      </c>
      <c r="P1835" s="16">
        <v>0</v>
      </c>
      <c r="Q1835" s="16">
        <v>0</v>
      </c>
      <c r="R1835" s="5" t="str">
        <f t="shared" si="243"/>
        <v>900-2024-05-31</v>
      </c>
    </row>
    <row r="1836" spans="1:18" hidden="1" x14ac:dyDescent="0.3">
      <c r="A1836" s="25">
        <v>900</v>
      </c>
      <c r="B1836" s="23" t="s">
        <v>474</v>
      </c>
      <c r="C1836" s="5" t="s">
        <v>217</v>
      </c>
      <c r="D1836" s="5" t="s">
        <v>21</v>
      </c>
      <c r="E1836" s="5" t="s">
        <v>22</v>
      </c>
      <c r="F1836" s="6">
        <v>45443</v>
      </c>
      <c r="G1836" s="55">
        <f t="shared" si="240"/>
        <v>2024</v>
      </c>
      <c r="H1836" s="55" t="str">
        <f t="shared" si="241"/>
        <v>Mayo</v>
      </c>
      <c r="I1836" s="90" t="str">
        <f t="shared" si="242"/>
        <v>2024-1</v>
      </c>
      <c r="J1836" s="11">
        <v>98</v>
      </c>
      <c r="K1836" s="9">
        <v>98</v>
      </c>
      <c r="L1836" s="15">
        <f t="shared" si="246"/>
        <v>0.99</v>
      </c>
      <c r="M1836" s="15">
        <f t="shared" si="247"/>
        <v>0.99</v>
      </c>
      <c r="N1836" s="5" t="s">
        <v>23</v>
      </c>
      <c r="O1836" s="5" t="s">
        <v>23</v>
      </c>
      <c r="P1836" s="16">
        <v>0</v>
      </c>
      <c r="Q1836" s="16">
        <v>0</v>
      </c>
      <c r="R1836" s="5" t="str">
        <f t="shared" si="243"/>
        <v>900-2024-06-30</v>
      </c>
    </row>
    <row r="1837" spans="1:18" hidden="1" x14ac:dyDescent="0.3">
      <c r="A1837" s="25">
        <v>900</v>
      </c>
      <c r="B1837" s="23" t="s">
        <v>474</v>
      </c>
      <c r="C1837" s="5" t="s">
        <v>217</v>
      </c>
      <c r="D1837" s="5" t="s">
        <v>21</v>
      </c>
      <c r="E1837" s="5" t="s">
        <v>22</v>
      </c>
      <c r="F1837" s="6">
        <v>45473</v>
      </c>
      <c r="G1837" s="55">
        <f t="shared" si="240"/>
        <v>2024</v>
      </c>
      <c r="H1837" s="55" t="str">
        <f t="shared" si="241"/>
        <v>Junio</v>
      </c>
      <c r="I1837" s="90" t="str">
        <f t="shared" si="242"/>
        <v>2024-1</v>
      </c>
      <c r="J1837" s="11">
        <v>100</v>
      </c>
      <c r="K1837" s="9">
        <v>99</v>
      </c>
      <c r="L1837" s="15">
        <f t="shared" si="246"/>
        <v>0.99</v>
      </c>
      <c r="M1837" s="15">
        <f t="shared" si="247"/>
        <v>0.99</v>
      </c>
      <c r="N1837" s="5" t="s">
        <v>23</v>
      </c>
      <c r="O1837" s="5" t="s">
        <v>23</v>
      </c>
      <c r="P1837" s="16">
        <v>0</v>
      </c>
      <c r="Q1837" s="16">
        <v>0</v>
      </c>
      <c r="R1837" s="5" t="str">
        <f t="shared" si="243"/>
        <v>900-2024-07-31</v>
      </c>
    </row>
    <row r="1838" spans="1:18" hidden="1" x14ac:dyDescent="0.3">
      <c r="A1838" s="25">
        <v>900</v>
      </c>
      <c r="B1838" s="23" t="s">
        <v>474</v>
      </c>
      <c r="C1838" s="5" t="s">
        <v>217</v>
      </c>
      <c r="D1838" s="5" t="s">
        <v>21</v>
      </c>
      <c r="E1838" s="5" t="s">
        <v>22</v>
      </c>
      <c r="F1838" s="6">
        <v>45504</v>
      </c>
      <c r="G1838" s="55">
        <f t="shared" si="240"/>
        <v>2024</v>
      </c>
      <c r="H1838" s="55" t="str">
        <f t="shared" si="241"/>
        <v>Julio</v>
      </c>
      <c r="I1838" s="90" t="str">
        <f t="shared" si="242"/>
        <v>2024-2</v>
      </c>
      <c r="J1838" s="11">
        <v>100</v>
      </c>
      <c r="K1838" s="9">
        <v>99</v>
      </c>
      <c r="L1838" s="15">
        <f t="shared" si="246"/>
        <v>0.99</v>
      </c>
      <c r="M1838" s="15">
        <f t="shared" si="247"/>
        <v>0.99</v>
      </c>
      <c r="N1838" s="5" t="s">
        <v>23</v>
      </c>
      <c r="O1838" s="5" t="s">
        <v>23</v>
      </c>
      <c r="P1838" s="16">
        <v>0</v>
      </c>
      <c r="Q1838" s="16">
        <v>0</v>
      </c>
      <c r="R1838" s="5" t="str">
        <f t="shared" si="243"/>
        <v>900-2024-08-31</v>
      </c>
    </row>
    <row r="1839" spans="1:18" hidden="1" x14ac:dyDescent="0.3">
      <c r="A1839" s="25">
        <v>900</v>
      </c>
      <c r="B1839" s="23" t="s">
        <v>474</v>
      </c>
      <c r="C1839" s="5" t="s">
        <v>217</v>
      </c>
      <c r="D1839" s="5" t="s">
        <v>21</v>
      </c>
      <c r="E1839" s="5" t="s">
        <v>22</v>
      </c>
      <c r="F1839" s="6">
        <v>45535</v>
      </c>
      <c r="G1839" s="55">
        <f t="shared" si="240"/>
        <v>2024</v>
      </c>
      <c r="H1839" s="55" t="str">
        <f t="shared" si="241"/>
        <v>Agosto</v>
      </c>
      <c r="I1839" s="90" t="str">
        <f t="shared" si="242"/>
        <v>2024-2</v>
      </c>
      <c r="J1839" s="11">
        <v>100</v>
      </c>
      <c r="K1839" s="9">
        <v>99</v>
      </c>
      <c r="L1839" s="15">
        <f t="shared" si="246"/>
        <v>0.99</v>
      </c>
      <c r="M1839" s="15">
        <f t="shared" si="247"/>
        <v>0.99</v>
      </c>
      <c r="N1839" s="5" t="s">
        <v>23</v>
      </c>
      <c r="O1839" s="5" t="s">
        <v>23</v>
      </c>
      <c r="P1839" s="16">
        <v>0</v>
      </c>
      <c r="Q1839" s="16">
        <v>0</v>
      </c>
      <c r="R1839" s="5" t="str">
        <f t="shared" si="243"/>
        <v>900-2024-09-30</v>
      </c>
    </row>
    <row r="1840" spans="1:18" hidden="1" x14ac:dyDescent="0.3">
      <c r="A1840" s="25">
        <v>900</v>
      </c>
      <c r="B1840" s="23" t="s">
        <v>474</v>
      </c>
      <c r="C1840" s="5" t="s">
        <v>217</v>
      </c>
      <c r="D1840" s="5" t="s">
        <v>21</v>
      </c>
      <c r="E1840" s="5" t="s">
        <v>22</v>
      </c>
      <c r="F1840" s="6">
        <v>45565</v>
      </c>
      <c r="G1840" s="55">
        <f t="shared" si="240"/>
        <v>2024</v>
      </c>
      <c r="H1840" s="55" t="str">
        <f t="shared" si="241"/>
        <v>Septiembre</v>
      </c>
      <c r="I1840" s="90" t="str">
        <f t="shared" si="242"/>
        <v>2024-2</v>
      </c>
      <c r="J1840" s="11">
        <v>100</v>
      </c>
      <c r="K1840" s="9">
        <v>99</v>
      </c>
      <c r="L1840" s="15">
        <f t="shared" si="246"/>
        <v>0.99</v>
      </c>
      <c r="M1840" s="15">
        <f t="shared" si="247"/>
        <v>0.99</v>
      </c>
      <c r="N1840" s="5" t="s">
        <v>23</v>
      </c>
      <c r="O1840" s="5" t="s">
        <v>23</v>
      </c>
      <c r="P1840" s="16">
        <v>0</v>
      </c>
      <c r="Q1840" s="16">
        <v>0</v>
      </c>
      <c r="R1840" s="5" t="str">
        <f t="shared" si="243"/>
        <v>900-2024-10-31</v>
      </c>
    </row>
    <row r="1841" spans="1:18" hidden="1" x14ac:dyDescent="0.3">
      <c r="A1841" s="25">
        <v>900</v>
      </c>
      <c r="B1841" s="23" t="s">
        <v>474</v>
      </c>
      <c r="C1841" s="5" t="s">
        <v>217</v>
      </c>
      <c r="D1841" s="5" t="s">
        <v>21</v>
      </c>
      <c r="E1841" s="5" t="s">
        <v>22</v>
      </c>
      <c r="F1841" s="6">
        <v>45596</v>
      </c>
      <c r="G1841" s="55">
        <f t="shared" si="240"/>
        <v>2024</v>
      </c>
      <c r="H1841" s="55" t="str">
        <f t="shared" si="241"/>
        <v>Octubre</v>
      </c>
      <c r="I1841" s="90" t="str">
        <f t="shared" si="242"/>
        <v>2024-2</v>
      </c>
      <c r="J1841" s="11">
        <v>100</v>
      </c>
      <c r="K1841" s="9">
        <v>99</v>
      </c>
      <c r="L1841" s="15">
        <f t="shared" si="246"/>
        <v>0.99</v>
      </c>
      <c r="M1841" s="15">
        <f t="shared" si="247"/>
        <v>0.99</v>
      </c>
      <c r="N1841" s="5" t="s">
        <v>23</v>
      </c>
      <c r="O1841" s="5" t="s">
        <v>23</v>
      </c>
      <c r="P1841" s="16">
        <v>0</v>
      </c>
      <c r="Q1841" s="16">
        <v>0</v>
      </c>
      <c r="R1841" s="5" t="str">
        <f t="shared" si="243"/>
        <v>900-2024-11-30</v>
      </c>
    </row>
    <row r="1842" spans="1:18" hidden="1" x14ac:dyDescent="0.3">
      <c r="A1842" s="25">
        <v>900</v>
      </c>
      <c r="B1842" s="23" t="s">
        <v>474</v>
      </c>
      <c r="C1842" s="5" t="s">
        <v>217</v>
      </c>
      <c r="D1842" s="5" t="s">
        <v>21</v>
      </c>
      <c r="E1842" s="5" t="s">
        <v>22</v>
      </c>
      <c r="F1842" s="6">
        <v>45626</v>
      </c>
      <c r="G1842" s="55">
        <f t="shared" si="240"/>
        <v>2024</v>
      </c>
      <c r="H1842" s="55" t="str">
        <f t="shared" si="241"/>
        <v>Noviembre</v>
      </c>
      <c r="I1842" s="90" t="str">
        <f t="shared" si="242"/>
        <v>2024-2</v>
      </c>
      <c r="J1842" s="11">
        <v>100</v>
      </c>
      <c r="K1842" s="9">
        <v>99</v>
      </c>
      <c r="L1842" s="15">
        <f t="shared" si="246"/>
        <v>1</v>
      </c>
      <c r="M1842" s="15">
        <f t="shared" si="247"/>
        <v>1</v>
      </c>
      <c r="N1842" s="5" t="s">
        <v>23</v>
      </c>
      <c r="O1842" s="5" t="s">
        <v>23</v>
      </c>
      <c r="P1842" s="16">
        <v>0</v>
      </c>
      <c r="Q1842" s="16">
        <v>0</v>
      </c>
      <c r="R1842" s="5" t="str">
        <f t="shared" si="243"/>
        <v>900-2024-12-31</v>
      </c>
    </row>
    <row r="1843" spans="1:18" hidden="1" x14ac:dyDescent="0.3">
      <c r="A1843" s="25">
        <v>900</v>
      </c>
      <c r="B1843" s="23" t="s">
        <v>474</v>
      </c>
      <c r="C1843" s="5" t="s">
        <v>217</v>
      </c>
      <c r="D1843" s="5" t="s">
        <v>21</v>
      </c>
      <c r="E1843" s="5" t="s">
        <v>22</v>
      </c>
      <c r="F1843" s="6">
        <v>45657</v>
      </c>
      <c r="G1843" s="55">
        <f t="shared" si="240"/>
        <v>2024</v>
      </c>
      <c r="H1843" s="55" t="str">
        <f t="shared" si="241"/>
        <v>Diciembre</v>
      </c>
      <c r="I1843" s="90" t="str">
        <f t="shared" si="242"/>
        <v>2024-2</v>
      </c>
      <c r="J1843" s="11">
        <v>100</v>
      </c>
      <c r="K1843" s="9">
        <v>100</v>
      </c>
      <c r="L1843" s="15">
        <f t="shared" si="246"/>
        <v>0.7142857142857143</v>
      </c>
      <c r="M1843" s="15">
        <f t="shared" si="247"/>
        <v>0.7142857142857143</v>
      </c>
      <c r="N1843" s="5" t="s">
        <v>23</v>
      </c>
      <c r="O1843" s="5" t="s">
        <v>23</v>
      </c>
      <c r="P1843" s="16">
        <v>0</v>
      </c>
      <c r="Q1843" s="16">
        <v>0</v>
      </c>
      <c r="R1843" s="5" t="str">
        <f t="shared" si="243"/>
        <v>901-2024-01-31</v>
      </c>
    </row>
    <row r="1844" spans="1:18" hidden="1" x14ac:dyDescent="0.3">
      <c r="A1844" s="25">
        <v>901</v>
      </c>
      <c r="B1844" s="23" t="s">
        <v>475</v>
      </c>
      <c r="C1844" s="5" t="s">
        <v>476</v>
      </c>
      <c r="D1844" s="5" t="s">
        <v>21</v>
      </c>
      <c r="E1844" s="5" t="s">
        <v>22</v>
      </c>
      <c r="F1844" s="6">
        <v>45322</v>
      </c>
      <c r="G1844" s="55">
        <f t="shared" si="240"/>
        <v>2024</v>
      </c>
      <c r="H1844" s="55" t="str">
        <f t="shared" si="241"/>
        <v>Enero</v>
      </c>
      <c r="I1844" s="90" t="str">
        <f t="shared" si="242"/>
        <v>2024-1</v>
      </c>
      <c r="J1844" s="32">
        <v>14</v>
      </c>
      <c r="K1844" s="9">
        <v>10</v>
      </c>
      <c r="L1844" s="15">
        <f t="shared" si="246"/>
        <v>0.6428571428571429</v>
      </c>
      <c r="M1844" s="15">
        <f t="shared" si="247"/>
        <v>0.6428571428571429</v>
      </c>
      <c r="N1844" s="5" t="s">
        <v>23</v>
      </c>
      <c r="O1844" s="5" t="s">
        <v>23</v>
      </c>
      <c r="P1844" s="16">
        <v>0</v>
      </c>
      <c r="Q1844" s="16">
        <v>0</v>
      </c>
      <c r="R1844" s="5" t="str">
        <f t="shared" si="243"/>
        <v>901-2024-02-29</v>
      </c>
    </row>
    <row r="1845" spans="1:18" hidden="1" x14ac:dyDescent="0.3">
      <c r="A1845" s="25">
        <v>901</v>
      </c>
      <c r="B1845" s="23" t="s">
        <v>475</v>
      </c>
      <c r="C1845" s="5" t="s">
        <v>476</v>
      </c>
      <c r="D1845" s="5" t="s">
        <v>21</v>
      </c>
      <c r="E1845" s="5" t="s">
        <v>22</v>
      </c>
      <c r="F1845" s="6">
        <v>45351</v>
      </c>
      <c r="G1845" s="55">
        <f t="shared" si="240"/>
        <v>2024</v>
      </c>
      <c r="H1845" s="55" t="str">
        <f t="shared" si="241"/>
        <v>Febrero</v>
      </c>
      <c r="I1845" s="90" t="str">
        <f t="shared" si="242"/>
        <v>2024-1</v>
      </c>
      <c r="J1845" s="11">
        <v>14</v>
      </c>
      <c r="K1845" s="9">
        <v>9</v>
      </c>
      <c r="L1845" s="15">
        <f t="shared" si="246"/>
        <v>0.8571428571428571</v>
      </c>
      <c r="M1845" s="15">
        <f t="shared" si="247"/>
        <v>0.8571428571428571</v>
      </c>
      <c r="N1845" s="5" t="s">
        <v>23</v>
      </c>
      <c r="O1845" s="5" t="s">
        <v>23</v>
      </c>
      <c r="P1845" s="16">
        <v>0</v>
      </c>
      <c r="Q1845" s="16">
        <v>0</v>
      </c>
      <c r="R1845" s="5" t="str">
        <f t="shared" si="243"/>
        <v>901-2024-03-31</v>
      </c>
    </row>
    <row r="1846" spans="1:18" hidden="1" x14ac:dyDescent="0.3">
      <c r="A1846" s="25">
        <v>901</v>
      </c>
      <c r="B1846" s="23" t="s">
        <v>475</v>
      </c>
      <c r="C1846" s="5" t="s">
        <v>476</v>
      </c>
      <c r="D1846" s="5" t="s">
        <v>21</v>
      </c>
      <c r="E1846" s="5" t="s">
        <v>22</v>
      </c>
      <c r="F1846" s="6">
        <v>45382</v>
      </c>
      <c r="G1846" s="55">
        <f t="shared" si="240"/>
        <v>2024</v>
      </c>
      <c r="H1846" s="55" t="str">
        <f t="shared" si="241"/>
        <v>Marzo</v>
      </c>
      <c r="I1846" s="90" t="str">
        <f t="shared" si="242"/>
        <v>2024-1</v>
      </c>
      <c r="J1846" s="11">
        <v>21</v>
      </c>
      <c r="K1846" s="9">
        <v>18</v>
      </c>
      <c r="L1846" s="15">
        <f t="shared" si="246"/>
        <v>1.069767441860465</v>
      </c>
      <c r="M1846" s="15">
        <f t="shared" si="247"/>
        <v>1.069767441860465</v>
      </c>
      <c r="N1846" s="5" t="s">
        <v>23</v>
      </c>
      <c r="O1846" s="5" t="s">
        <v>23</v>
      </c>
      <c r="P1846" s="16">
        <v>0</v>
      </c>
      <c r="Q1846" s="16">
        <v>0</v>
      </c>
      <c r="R1846" s="5" t="str">
        <f t="shared" si="243"/>
        <v>901-2024-04-30</v>
      </c>
    </row>
    <row r="1847" spans="1:18" hidden="1" x14ac:dyDescent="0.3">
      <c r="A1847" s="25">
        <v>901</v>
      </c>
      <c r="B1847" s="23" t="s">
        <v>475</v>
      </c>
      <c r="C1847" s="5" t="s">
        <v>476</v>
      </c>
      <c r="D1847" s="5" t="s">
        <v>21</v>
      </c>
      <c r="E1847" s="5" t="s">
        <v>22</v>
      </c>
      <c r="F1847" s="6">
        <v>45412</v>
      </c>
      <c r="G1847" s="55">
        <f t="shared" si="240"/>
        <v>2024</v>
      </c>
      <c r="H1847" s="55" t="str">
        <f t="shared" si="241"/>
        <v>Abril</v>
      </c>
      <c r="I1847" s="90" t="str">
        <f t="shared" si="242"/>
        <v>2024-1</v>
      </c>
      <c r="J1847" s="11">
        <v>43</v>
      </c>
      <c r="K1847" s="9">
        <v>46</v>
      </c>
      <c r="L1847" s="15">
        <f t="shared" si="246"/>
        <v>0.90566037735849059</v>
      </c>
      <c r="M1847" s="15">
        <f t="shared" si="247"/>
        <v>0.90566037735849059</v>
      </c>
      <c r="N1847" s="5" t="s">
        <v>23</v>
      </c>
      <c r="O1847" s="5" t="s">
        <v>23</v>
      </c>
      <c r="P1847" s="16">
        <v>0</v>
      </c>
      <c r="Q1847" s="16">
        <v>0</v>
      </c>
      <c r="R1847" s="5" t="str">
        <f t="shared" si="243"/>
        <v>901-2024-05-31</v>
      </c>
    </row>
    <row r="1848" spans="1:18" hidden="1" x14ac:dyDescent="0.3">
      <c r="A1848" s="25">
        <v>901</v>
      </c>
      <c r="B1848" s="23" t="s">
        <v>475</v>
      </c>
      <c r="C1848" s="5" t="s">
        <v>476</v>
      </c>
      <c r="D1848" s="5" t="s">
        <v>21</v>
      </c>
      <c r="E1848" s="5" t="s">
        <v>22</v>
      </c>
      <c r="F1848" s="6">
        <v>45443</v>
      </c>
      <c r="G1848" s="55">
        <f t="shared" si="240"/>
        <v>2024</v>
      </c>
      <c r="H1848" s="55" t="str">
        <f t="shared" si="241"/>
        <v>Mayo</v>
      </c>
      <c r="I1848" s="90" t="str">
        <f t="shared" si="242"/>
        <v>2024-1</v>
      </c>
      <c r="J1848" s="11">
        <v>53</v>
      </c>
      <c r="K1848" s="9">
        <v>48</v>
      </c>
      <c r="L1848" s="15">
        <f t="shared" si="246"/>
        <v>1.0158730158730158</v>
      </c>
      <c r="M1848" s="15">
        <f t="shared" si="247"/>
        <v>1.0158730158730158</v>
      </c>
      <c r="N1848" s="5" t="s">
        <v>23</v>
      </c>
      <c r="O1848" s="5" t="s">
        <v>23</v>
      </c>
      <c r="P1848" s="16">
        <v>0</v>
      </c>
      <c r="Q1848" s="16">
        <v>0</v>
      </c>
      <c r="R1848" s="5" t="str">
        <f t="shared" si="243"/>
        <v>901-2024-06-30</v>
      </c>
    </row>
    <row r="1849" spans="1:18" hidden="1" x14ac:dyDescent="0.3">
      <c r="A1849" s="25">
        <v>901</v>
      </c>
      <c r="B1849" s="23" t="s">
        <v>475</v>
      </c>
      <c r="C1849" s="5" t="s">
        <v>476</v>
      </c>
      <c r="D1849" s="5" t="s">
        <v>21</v>
      </c>
      <c r="E1849" s="5" t="s">
        <v>22</v>
      </c>
      <c r="F1849" s="6">
        <v>45473</v>
      </c>
      <c r="G1849" s="55">
        <f t="shared" si="240"/>
        <v>2024</v>
      </c>
      <c r="H1849" s="55" t="str">
        <f t="shared" si="241"/>
        <v>Junio</v>
      </c>
      <c r="I1849" s="90" t="str">
        <f t="shared" si="242"/>
        <v>2024-1</v>
      </c>
      <c r="J1849" s="11">
        <v>63</v>
      </c>
      <c r="K1849" s="9">
        <v>64</v>
      </c>
      <c r="L1849" s="15">
        <f t="shared" si="246"/>
        <v>0.98550724637681164</v>
      </c>
      <c r="M1849" s="15">
        <f t="shared" si="247"/>
        <v>0.98550724637681164</v>
      </c>
      <c r="N1849" s="5" t="s">
        <v>23</v>
      </c>
      <c r="O1849" s="5" t="s">
        <v>23</v>
      </c>
      <c r="P1849" s="16">
        <v>0</v>
      </c>
      <c r="Q1849" s="16">
        <v>0</v>
      </c>
      <c r="R1849" s="5" t="str">
        <f t="shared" si="243"/>
        <v>901-2024-07-31</v>
      </c>
    </row>
    <row r="1850" spans="1:18" hidden="1" x14ac:dyDescent="0.3">
      <c r="A1850" s="25">
        <v>901</v>
      </c>
      <c r="B1850" s="23" t="s">
        <v>475</v>
      </c>
      <c r="C1850" s="5" t="s">
        <v>476</v>
      </c>
      <c r="D1850" s="5" t="s">
        <v>21</v>
      </c>
      <c r="E1850" s="5" t="s">
        <v>22</v>
      </c>
      <c r="F1850" s="6">
        <v>45504</v>
      </c>
      <c r="G1850" s="55">
        <f t="shared" si="240"/>
        <v>2024</v>
      </c>
      <c r="H1850" s="55" t="str">
        <f t="shared" si="241"/>
        <v>Julio</v>
      </c>
      <c r="I1850" s="90" t="str">
        <f t="shared" si="242"/>
        <v>2024-2</v>
      </c>
      <c r="J1850" s="11">
        <v>69</v>
      </c>
      <c r="K1850" s="9">
        <v>68</v>
      </c>
      <c r="L1850" s="15">
        <f t="shared" si="246"/>
        <v>0.98666666666666669</v>
      </c>
      <c r="M1850" s="15">
        <f t="shared" si="247"/>
        <v>0.98666666666666669</v>
      </c>
      <c r="N1850" s="5" t="s">
        <v>23</v>
      </c>
      <c r="O1850" s="5" t="s">
        <v>23</v>
      </c>
      <c r="P1850" s="16">
        <v>0</v>
      </c>
      <c r="Q1850" s="16">
        <v>0</v>
      </c>
      <c r="R1850" s="5" t="str">
        <f t="shared" si="243"/>
        <v>901-2024-08-31</v>
      </c>
    </row>
    <row r="1851" spans="1:18" hidden="1" x14ac:dyDescent="0.3">
      <c r="A1851" s="25">
        <v>901</v>
      </c>
      <c r="B1851" s="23" t="s">
        <v>475</v>
      </c>
      <c r="C1851" s="5" t="s">
        <v>476</v>
      </c>
      <c r="D1851" s="5" t="s">
        <v>21</v>
      </c>
      <c r="E1851" s="5" t="s">
        <v>22</v>
      </c>
      <c r="F1851" s="6">
        <v>45535</v>
      </c>
      <c r="G1851" s="55">
        <f t="shared" si="240"/>
        <v>2024</v>
      </c>
      <c r="H1851" s="55" t="str">
        <f t="shared" si="241"/>
        <v>Agosto</v>
      </c>
      <c r="I1851" s="90" t="str">
        <f t="shared" si="242"/>
        <v>2024-2</v>
      </c>
      <c r="J1851" s="11">
        <v>75</v>
      </c>
      <c r="K1851" s="9">
        <v>74</v>
      </c>
      <c r="L1851" s="15">
        <f t="shared" si="246"/>
        <v>1</v>
      </c>
      <c r="M1851" s="15">
        <f t="shared" si="247"/>
        <v>1</v>
      </c>
      <c r="N1851" s="5" t="s">
        <v>23</v>
      </c>
      <c r="O1851" s="5" t="s">
        <v>23</v>
      </c>
      <c r="P1851" s="16">
        <v>0</v>
      </c>
      <c r="Q1851" s="16">
        <v>0</v>
      </c>
      <c r="R1851" s="5" t="str">
        <f t="shared" si="243"/>
        <v>901-2024-09-30</v>
      </c>
    </row>
    <row r="1852" spans="1:18" hidden="1" x14ac:dyDescent="0.3">
      <c r="A1852" s="25">
        <v>901</v>
      </c>
      <c r="B1852" s="23" t="s">
        <v>475</v>
      </c>
      <c r="C1852" s="5" t="s">
        <v>476</v>
      </c>
      <c r="D1852" s="5" t="s">
        <v>21</v>
      </c>
      <c r="E1852" s="5" t="s">
        <v>22</v>
      </c>
      <c r="F1852" s="6">
        <v>45565</v>
      </c>
      <c r="G1852" s="55">
        <f t="shared" si="240"/>
        <v>2024</v>
      </c>
      <c r="H1852" s="55" t="str">
        <f t="shared" si="241"/>
        <v>Septiembre</v>
      </c>
      <c r="I1852" s="90" t="str">
        <f t="shared" si="242"/>
        <v>2024-2</v>
      </c>
      <c r="J1852" s="11">
        <v>78</v>
      </c>
      <c r="K1852" s="9">
        <v>78</v>
      </c>
      <c r="L1852" s="15">
        <f t="shared" si="246"/>
        <v>0.90243902439024393</v>
      </c>
      <c r="M1852" s="15">
        <f t="shared" si="247"/>
        <v>0.90243902439024393</v>
      </c>
      <c r="N1852" s="5" t="s">
        <v>23</v>
      </c>
      <c r="O1852" s="5" t="s">
        <v>23</v>
      </c>
      <c r="P1852" s="16">
        <v>0</v>
      </c>
      <c r="Q1852" s="16">
        <v>0</v>
      </c>
      <c r="R1852" s="5" t="str">
        <f t="shared" si="243"/>
        <v>901-2024-10-31</v>
      </c>
    </row>
    <row r="1853" spans="1:18" hidden="1" x14ac:dyDescent="0.3">
      <c r="A1853" s="25">
        <v>901</v>
      </c>
      <c r="B1853" s="23" t="s">
        <v>475</v>
      </c>
      <c r="C1853" s="5" t="s">
        <v>476</v>
      </c>
      <c r="D1853" s="5" t="s">
        <v>21</v>
      </c>
      <c r="E1853" s="5" t="s">
        <v>22</v>
      </c>
      <c r="F1853" s="6">
        <v>45596</v>
      </c>
      <c r="G1853" s="55">
        <f t="shared" si="240"/>
        <v>2024</v>
      </c>
      <c r="H1853" s="55" t="str">
        <f t="shared" si="241"/>
        <v>Octubre</v>
      </c>
      <c r="I1853" s="90" t="str">
        <f t="shared" si="242"/>
        <v>2024-2</v>
      </c>
      <c r="J1853" s="11">
        <v>82</v>
      </c>
      <c r="K1853" s="9">
        <v>74</v>
      </c>
      <c r="L1853" s="15">
        <f t="shared" si="246"/>
        <v>0.87804878048780488</v>
      </c>
      <c r="M1853" s="15">
        <f t="shared" si="247"/>
        <v>0.87804878048780488</v>
      </c>
      <c r="N1853" s="5" t="s">
        <v>23</v>
      </c>
      <c r="O1853" s="5" t="s">
        <v>23</v>
      </c>
      <c r="P1853" s="16">
        <v>0</v>
      </c>
      <c r="Q1853" s="16">
        <v>0</v>
      </c>
      <c r="R1853" s="5" t="str">
        <f t="shared" si="243"/>
        <v>901-2024-11-30</v>
      </c>
    </row>
    <row r="1854" spans="1:18" hidden="1" x14ac:dyDescent="0.3">
      <c r="A1854" s="25">
        <v>901</v>
      </c>
      <c r="B1854" s="23" t="s">
        <v>475</v>
      </c>
      <c r="C1854" s="5" t="s">
        <v>476</v>
      </c>
      <c r="D1854" s="5" t="s">
        <v>21</v>
      </c>
      <c r="E1854" s="5" t="s">
        <v>22</v>
      </c>
      <c r="F1854" s="6">
        <v>45626</v>
      </c>
      <c r="G1854" s="55">
        <f t="shared" si="240"/>
        <v>2024</v>
      </c>
      <c r="H1854" s="55" t="str">
        <f t="shared" si="241"/>
        <v>Noviembre</v>
      </c>
      <c r="I1854" s="90" t="str">
        <f t="shared" si="242"/>
        <v>2024-2</v>
      </c>
      <c r="J1854" s="11">
        <v>82</v>
      </c>
      <c r="K1854" s="9">
        <v>72</v>
      </c>
      <c r="L1854" s="15">
        <f t="shared" si="246"/>
        <v>0.93333333333333335</v>
      </c>
      <c r="M1854" s="15">
        <f t="shared" si="247"/>
        <v>0.93333333333333335</v>
      </c>
      <c r="N1854" s="5" t="s">
        <v>23</v>
      </c>
      <c r="O1854" s="5" t="s">
        <v>23</v>
      </c>
      <c r="P1854" s="16">
        <v>0</v>
      </c>
      <c r="Q1854" s="16">
        <v>0</v>
      </c>
      <c r="R1854" s="5" t="str">
        <f t="shared" si="243"/>
        <v>902-2024-01-31</v>
      </c>
    </row>
    <row r="1855" spans="1:18" hidden="1" x14ac:dyDescent="0.3">
      <c r="A1855" s="25">
        <v>902</v>
      </c>
      <c r="B1855" s="23" t="s">
        <v>477</v>
      </c>
      <c r="C1855" s="5" t="s">
        <v>104</v>
      </c>
      <c r="D1855" s="5" t="s">
        <v>21</v>
      </c>
      <c r="E1855" s="5" t="s">
        <v>22</v>
      </c>
      <c r="F1855" s="6">
        <v>45322</v>
      </c>
      <c r="G1855" s="55">
        <f t="shared" si="240"/>
        <v>2024</v>
      </c>
      <c r="H1855" s="55" t="str">
        <f t="shared" si="241"/>
        <v>Enero</v>
      </c>
      <c r="I1855" s="90" t="str">
        <f t="shared" si="242"/>
        <v>2024-1</v>
      </c>
      <c r="J1855" s="11">
        <v>45</v>
      </c>
      <c r="K1855" s="9">
        <v>42</v>
      </c>
      <c r="L1855" s="15">
        <f t="shared" si="246"/>
        <v>1</v>
      </c>
      <c r="M1855" s="15">
        <f t="shared" si="247"/>
        <v>1</v>
      </c>
      <c r="N1855" s="5" t="s">
        <v>23</v>
      </c>
      <c r="O1855" s="5" t="s">
        <v>23</v>
      </c>
      <c r="P1855" s="16">
        <v>0</v>
      </c>
      <c r="Q1855" s="16">
        <v>0</v>
      </c>
      <c r="R1855" s="5" t="str">
        <f t="shared" si="243"/>
        <v>902-2024-02-29</v>
      </c>
    </row>
    <row r="1856" spans="1:18" hidden="1" x14ac:dyDescent="0.3">
      <c r="A1856" s="25">
        <v>902</v>
      </c>
      <c r="B1856" s="23" t="s">
        <v>477</v>
      </c>
      <c r="C1856" s="5" t="s">
        <v>104</v>
      </c>
      <c r="D1856" s="5" t="s">
        <v>21</v>
      </c>
      <c r="E1856" s="5" t="s">
        <v>22</v>
      </c>
      <c r="F1856" s="6">
        <v>45351</v>
      </c>
      <c r="G1856" s="55">
        <f t="shared" si="240"/>
        <v>2024</v>
      </c>
      <c r="H1856" s="55" t="str">
        <f t="shared" si="241"/>
        <v>Febrero</v>
      </c>
      <c r="I1856" s="90" t="str">
        <f t="shared" si="242"/>
        <v>2024-1</v>
      </c>
      <c r="J1856" s="11">
        <v>52</v>
      </c>
      <c r="K1856" s="9">
        <v>52</v>
      </c>
      <c r="L1856" s="15">
        <f t="shared" si="246"/>
        <v>1.0344827586206897</v>
      </c>
      <c r="M1856" s="15">
        <f t="shared" si="247"/>
        <v>1.0344827586206897</v>
      </c>
      <c r="N1856" s="5" t="s">
        <v>23</v>
      </c>
      <c r="O1856" s="5" t="s">
        <v>23</v>
      </c>
      <c r="P1856" s="16">
        <v>0</v>
      </c>
      <c r="Q1856" s="16">
        <v>0</v>
      </c>
      <c r="R1856" s="5" t="str">
        <f t="shared" si="243"/>
        <v>902-2024-03-31</v>
      </c>
    </row>
    <row r="1857" spans="1:18" hidden="1" x14ac:dyDescent="0.3">
      <c r="A1857" s="25">
        <v>902</v>
      </c>
      <c r="B1857" s="23" t="s">
        <v>477</v>
      </c>
      <c r="C1857" s="5" t="s">
        <v>104</v>
      </c>
      <c r="D1857" s="5" t="s">
        <v>21</v>
      </c>
      <c r="E1857" s="5" t="s">
        <v>22</v>
      </c>
      <c r="F1857" s="6">
        <v>45382</v>
      </c>
      <c r="G1857" s="55">
        <f t="shared" si="240"/>
        <v>2024</v>
      </c>
      <c r="H1857" s="55" t="str">
        <f t="shared" si="241"/>
        <v>Marzo</v>
      </c>
      <c r="I1857" s="90" t="str">
        <f t="shared" si="242"/>
        <v>2024-1</v>
      </c>
      <c r="J1857" s="11">
        <v>58</v>
      </c>
      <c r="K1857" s="9">
        <v>60</v>
      </c>
      <c r="L1857" s="15">
        <f t="shared" si="246"/>
        <v>0.93333333333333335</v>
      </c>
      <c r="M1857" s="15">
        <f t="shared" si="247"/>
        <v>0.93333333333333335</v>
      </c>
      <c r="N1857" s="5" t="s">
        <v>23</v>
      </c>
      <c r="O1857" s="5" t="s">
        <v>23</v>
      </c>
      <c r="P1857" s="16">
        <v>0</v>
      </c>
      <c r="Q1857" s="16">
        <v>0</v>
      </c>
      <c r="R1857" s="5" t="str">
        <f t="shared" si="243"/>
        <v>902-2024-04-30</v>
      </c>
    </row>
    <row r="1858" spans="1:18" hidden="1" x14ac:dyDescent="0.3">
      <c r="A1858" s="25">
        <v>902</v>
      </c>
      <c r="B1858" s="23" t="s">
        <v>477</v>
      </c>
      <c r="C1858" s="5" t="s">
        <v>104</v>
      </c>
      <c r="D1858" s="5" t="s">
        <v>21</v>
      </c>
      <c r="E1858" s="5" t="s">
        <v>22</v>
      </c>
      <c r="F1858" s="6">
        <v>45412</v>
      </c>
      <c r="G1858" s="55">
        <f t="shared" si="240"/>
        <v>2024</v>
      </c>
      <c r="H1858" s="55" t="str">
        <f t="shared" si="241"/>
        <v>Abril</v>
      </c>
      <c r="I1858" s="90" t="str">
        <f t="shared" si="242"/>
        <v>2024-1</v>
      </c>
      <c r="J1858" s="11">
        <v>45</v>
      </c>
      <c r="K1858" s="9">
        <v>42</v>
      </c>
      <c r="L1858" s="15">
        <f t="shared" si="246"/>
        <v>1</v>
      </c>
      <c r="M1858" s="15">
        <f t="shared" si="247"/>
        <v>1</v>
      </c>
      <c r="N1858" s="5" t="s">
        <v>23</v>
      </c>
      <c r="O1858" s="5" t="s">
        <v>23</v>
      </c>
      <c r="P1858" s="16">
        <v>0</v>
      </c>
      <c r="Q1858" s="16">
        <v>0</v>
      </c>
      <c r="R1858" s="5" t="str">
        <f t="shared" si="243"/>
        <v>902-2024-05-31</v>
      </c>
    </row>
    <row r="1859" spans="1:18" hidden="1" x14ac:dyDescent="0.3">
      <c r="A1859" s="25">
        <v>902</v>
      </c>
      <c r="B1859" s="23" t="s">
        <v>477</v>
      </c>
      <c r="C1859" s="5" t="s">
        <v>104</v>
      </c>
      <c r="D1859" s="5" t="s">
        <v>21</v>
      </c>
      <c r="E1859" s="5" t="s">
        <v>22</v>
      </c>
      <c r="F1859" s="6">
        <v>45443</v>
      </c>
      <c r="G1859" s="55">
        <f t="shared" ref="G1859:G1922" si="248">YEAR(F1859)</f>
        <v>2024</v>
      </c>
      <c r="H1859" s="55" t="str">
        <f t="shared" ref="H1859:H1922" si="249">PROPER(TEXT(F1859,"mmmm"))</f>
        <v>Mayo</v>
      </c>
      <c r="I1859" s="90" t="str">
        <f t="shared" ref="I1859:I1922" si="250">IF(OR(H1859="Enero",H1859="Febrero",H1859="Marzo",H1859="Abril",H1859="Mayo",H1859="Junio"),G1859&amp;"-1",IF(OR(H1859="Julio",H1859="Agosto",H1859="Septiembre",H1859="Octubre",H1859="Noviembre",H1859="Diciembre"),G1859&amp;"-2"))</f>
        <v>2024-1</v>
      </c>
      <c r="J1859" s="11">
        <v>52</v>
      </c>
      <c r="K1859" s="9">
        <v>52</v>
      </c>
      <c r="L1859" s="15">
        <f t="shared" si="246"/>
        <v>1.0344827586206897</v>
      </c>
      <c r="M1859" s="15">
        <f t="shared" si="247"/>
        <v>1.0344827586206897</v>
      </c>
      <c r="N1859" s="5" t="s">
        <v>23</v>
      </c>
      <c r="O1859" s="5" t="s">
        <v>23</v>
      </c>
      <c r="P1859" s="16">
        <v>0</v>
      </c>
      <c r="Q1859" s="16">
        <v>0</v>
      </c>
      <c r="R1859" s="5" t="str">
        <f t="shared" si="243"/>
        <v>902-2024-06-30</v>
      </c>
    </row>
    <row r="1860" spans="1:18" hidden="1" x14ac:dyDescent="0.3">
      <c r="A1860" s="25">
        <v>902</v>
      </c>
      <c r="B1860" s="23" t="s">
        <v>477</v>
      </c>
      <c r="C1860" s="5" t="s">
        <v>104</v>
      </c>
      <c r="D1860" s="5" t="s">
        <v>21</v>
      </c>
      <c r="E1860" s="5" t="s">
        <v>22</v>
      </c>
      <c r="F1860" s="6">
        <v>45473</v>
      </c>
      <c r="G1860" s="55">
        <f t="shared" si="248"/>
        <v>2024</v>
      </c>
      <c r="H1860" s="55" t="str">
        <f t="shared" si="249"/>
        <v>Junio</v>
      </c>
      <c r="I1860" s="90" t="str">
        <f t="shared" si="250"/>
        <v>2024-1</v>
      </c>
      <c r="J1860" s="11">
        <v>58</v>
      </c>
      <c r="K1860" s="9">
        <v>60</v>
      </c>
      <c r="L1860" s="15">
        <f t="shared" si="246"/>
        <v>1</v>
      </c>
      <c r="M1860" s="15">
        <f t="shared" si="247"/>
        <v>1</v>
      </c>
      <c r="N1860" s="5" t="s">
        <v>23</v>
      </c>
      <c r="O1860" s="5" t="s">
        <v>23</v>
      </c>
      <c r="P1860" s="16">
        <v>0</v>
      </c>
      <c r="Q1860" s="16">
        <v>0</v>
      </c>
      <c r="R1860" s="5" t="str">
        <f t="shared" si="243"/>
        <v>902-2024-07-31</v>
      </c>
    </row>
    <row r="1861" spans="1:18" hidden="1" x14ac:dyDescent="0.3">
      <c r="A1861" s="25">
        <v>902</v>
      </c>
      <c r="B1861" s="23" t="s">
        <v>477</v>
      </c>
      <c r="C1861" s="5" t="s">
        <v>104</v>
      </c>
      <c r="D1861" s="5" t="s">
        <v>21</v>
      </c>
      <c r="E1861" s="5" t="s">
        <v>22</v>
      </c>
      <c r="F1861" s="6">
        <v>45504</v>
      </c>
      <c r="G1861" s="55">
        <f t="shared" si="248"/>
        <v>2024</v>
      </c>
      <c r="H1861" s="55" t="str">
        <f t="shared" si="249"/>
        <v>Julio</v>
      </c>
      <c r="I1861" s="90" t="str">
        <f t="shared" si="250"/>
        <v>2024-2</v>
      </c>
      <c r="J1861" s="11">
        <v>72</v>
      </c>
      <c r="K1861" s="9">
        <v>72</v>
      </c>
      <c r="L1861" s="15">
        <f t="shared" si="246"/>
        <v>1.1125</v>
      </c>
      <c r="M1861" s="15">
        <f t="shared" si="247"/>
        <v>1.1125</v>
      </c>
      <c r="N1861" s="5" t="s">
        <v>23</v>
      </c>
      <c r="O1861" s="5" t="s">
        <v>23</v>
      </c>
      <c r="P1861" s="16">
        <v>0</v>
      </c>
      <c r="Q1861" s="16">
        <v>0</v>
      </c>
      <c r="R1861" s="5" t="str">
        <f t="shared" ref="R1861:R1924" si="251">A1862&amp;"-"&amp;YEAR(F1862)&amp;"-"&amp;IF(LEN(MONTH(F1862))=1,"0"&amp;MONTH(F1862),MONTH(F1862))&amp;"-"&amp;DAY(F1862)</f>
        <v>902-2024-08-31</v>
      </c>
    </row>
    <row r="1862" spans="1:18" hidden="1" x14ac:dyDescent="0.3">
      <c r="A1862" s="25">
        <v>902</v>
      </c>
      <c r="B1862" s="23" t="s">
        <v>477</v>
      </c>
      <c r="C1862" s="5" t="s">
        <v>104</v>
      </c>
      <c r="D1862" s="5" t="s">
        <v>21</v>
      </c>
      <c r="E1862" s="5" t="s">
        <v>22</v>
      </c>
      <c r="F1862" s="6">
        <v>45535</v>
      </c>
      <c r="G1862" s="55">
        <f t="shared" si="248"/>
        <v>2024</v>
      </c>
      <c r="H1862" s="55" t="str">
        <f t="shared" si="249"/>
        <v>Agosto</v>
      </c>
      <c r="I1862" s="90" t="str">
        <f t="shared" si="250"/>
        <v>2024-2</v>
      </c>
      <c r="J1862" s="11">
        <v>80</v>
      </c>
      <c r="K1862" s="9">
        <v>89</v>
      </c>
      <c r="L1862" s="15">
        <f t="shared" ref="L1862:L1893" si="252">IFERROR(IF((K1863/J1863)&gt;1.3,1.3,K1863/J1863),"")</f>
        <v>1.0219780219780219</v>
      </c>
      <c r="M1862" s="15">
        <f t="shared" ref="M1862:M1893" si="253">IFERROR(IF((K1863/J1863)&gt;K1863/J1863,1.3,K1863/J1863),"")</f>
        <v>1.0219780219780219</v>
      </c>
      <c r="N1862" s="5" t="s">
        <v>23</v>
      </c>
      <c r="O1862" s="5" t="s">
        <v>23</v>
      </c>
      <c r="P1862" s="16">
        <v>0</v>
      </c>
      <c r="Q1862" s="16">
        <v>0</v>
      </c>
      <c r="R1862" s="5" t="str">
        <f t="shared" si="251"/>
        <v>902-2024-09-30</v>
      </c>
    </row>
    <row r="1863" spans="1:18" hidden="1" x14ac:dyDescent="0.3">
      <c r="A1863" s="25">
        <v>902</v>
      </c>
      <c r="B1863" s="23" t="s">
        <v>477</v>
      </c>
      <c r="C1863" s="5" t="s">
        <v>104</v>
      </c>
      <c r="D1863" s="5" t="s">
        <v>21</v>
      </c>
      <c r="E1863" s="5" t="s">
        <v>22</v>
      </c>
      <c r="F1863" s="6">
        <v>45565</v>
      </c>
      <c r="G1863" s="55">
        <f t="shared" si="248"/>
        <v>2024</v>
      </c>
      <c r="H1863" s="55" t="str">
        <f t="shared" si="249"/>
        <v>Septiembre</v>
      </c>
      <c r="I1863" s="90" t="str">
        <f t="shared" si="250"/>
        <v>2024-2</v>
      </c>
      <c r="J1863" s="11">
        <v>91</v>
      </c>
      <c r="K1863" s="9">
        <v>93</v>
      </c>
      <c r="L1863" s="15">
        <f t="shared" si="252"/>
        <v>1.0219780219780219</v>
      </c>
      <c r="M1863" s="15">
        <f t="shared" si="253"/>
        <v>1.0219780219780219</v>
      </c>
      <c r="N1863" s="5" t="s">
        <v>23</v>
      </c>
      <c r="O1863" s="5" t="s">
        <v>23</v>
      </c>
      <c r="P1863" s="16">
        <v>0</v>
      </c>
      <c r="Q1863" s="16">
        <v>0</v>
      </c>
      <c r="R1863" s="5" t="str">
        <f t="shared" si="251"/>
        <v>902-2024-10-31</v>
      </c>
    </row>
    <row r="1864" spans="1:18" hidden="1" x14ac:dyDescent="0.3">
      <c r="A1864" s="25">
        <v>902</v>
      </c>
      <c r="B1864" s="23" t="s">
        <v>477</v>
      </c>
      <c r="C1864" s="5" t="s">
        <v>104</v>
      </c>
      <c r="D1864" s="5" t="s">
        <v>21</v>
      </c>
      <c r="E1864" s="5" t="s">
        <v>22</v>
      </c>
      <c r="F1864" s="6">
        <v>45596</v>
      </c>
      <c r="G1864" s="55">
        <f t="shared" si="248"/>
        <v>2024</v>
      </c>
      <c r="H1864" s="55" t="str">
        <f t="shared" si="249"/>
        <v>Octubre</v>
      </c>
      <c r="I1864" s="90" t="str">
        <f t="shared" si="250"/>
        <v>2024-2</v>
      </c>
      <c r="J1864" s="11">
        <v>91</v>
      </c>
      <c r="K1864" s="9">
        <v>93</v>
      </c>
      <c r="L1864" s="15">
        <f t="shared" si="252"/>
        <v>1</v>
      </c>
      <c r="M1864" s="15">
        <f t="shared" si="253"/>
        <v>1</v>
      </c>
      <c r="N1864" s="5" t="s">
        <v>23</v>
      </c>
      <c r="O1864" s="5" t="s">
        <v>23</v>
      </c>
      <c r="P1864" s="16">
        <v>0</v>
      </c>
      <c r="Q1864" s="16">
        <v>0</v>
      </c>
      <c r="R1864" s="5" t="str">
        <f t="shared" si="251"/>
        <v>902-2024-11-30</v>
      </c>
    </row>
    <row r="1865" spans="1:18" hidden="1" x14ac:dyDescent="0.3">
      <c r="A1865" s="25">
        <v>902</v>
      </c>
      <c r="B1865" s="23" t="s">
        <v>477</v>
      </c>
      <c r="C1865" s="5" t="s">
        <v>104</v>
      </c>
      <c r="D1865" s="5" t="s">
        <v>21</v>
      </c>
      <c r="E1865" s="5" t="s">
        <v>22</v>
      </c>
      <c r="F1865" s="6">
        <v>45626</v>
      </c>
      <c r="G1865" s="55">
        <f t="shared" si="248"/>
        <v>2024</v>
      </c>
      <c r="H1865" s="55" t="str">
        <f t="shared" si="249"/>
        <v>Noviembre</v>
      </c>
      <c r="I1865" s="90" t="str">
        <f t="shared" si="250"/>
        <v>2024-2</v>
      </c>
      <c r="J1865" s="11">
        <v>99</v>
      </c>
      <c r="K1865" s="9">
        <v>99</v>
      </c>
      <c r="L1865" s="15">
        <f t="shared" si="252"/>
        <v>1</v>
      </c>
      <c r="M1865" s="15">
        <f t="shared" si="253"/>
        <v>1</v>
      </c>
      <c r="N1865" s="5" t="s">
        <v>23</v>
      </c>
      <c r="O1865" s="5" t="s">
        <v>23</v>
      </c>
      <c r="P1865" s="16">
        <v>0</v>
      </c>
      <c r="Q1865" s="16">
        <v>0</v>
      </c>
      <c r="R1865" s="5" t="str">
        <f t="shared" si="251"/>
        <v>902-2024-12-31</v>
      </c>
    </row>
    <row r="1866" spans="1:18" hidden="1" x14ac:dyDescent="0.3">
      <c r="A1866" s="25">
        <v>902</v>
      </c>
      <c r="B1866" s="23" t="s">
        <v>477</v>
      </c>
      <c r="C1866" s="5" t="s">
        <v>104</v>
      </c>
      <c r="D1866" s="5" t="s">
        <v>21</v>
      </c>
      <c r="E1866" s="5" t="s">
        <v>22</v>
      </c>
      <c r="F1866" s="6">
        <v>45657</v>
      </c>
      <c r="G1866" s="55">
        <f t="shared" si="248"/>
        <v>2024</v>
      </c>
      <c r="H1866" s="55" t="str">
        <f t="shared" si="249"/>
        <v>Diciembre</v>
      </c>
      <c r="I1866" s="90" t="str">
        <f t="shared" si="250"/>
        <v>2024-2</v>
      </c>
      <c r="J1866" s="11">
        <v>100</v>
      </c>
      <c r="K1866" s="9">
        <v>100</v>
      </c>
      <c r="L1866" s="15">
        <f t="shared" si="252"/>
        <v>1.2916666666666667</v>
      </c>
      <c r="M1866" s="15">
        <f t="shared" si="253"/>
        <v>1.2916666666666667</v>
      </c>
      <c r="N1866" s="5" t="s">
        <v>23</v>
      </c>
      <c r="O1866" s="5" t="s">
        <v>23</v>
      </c>
      <c r="P1866" s="16">
        <v>0</v>
      </c>
      <c r="Q1866" s="16">
        <v>0</v>
      </c>
      <c r="R1866" s="5" t="str">
        <f t="shared" si="251"/>
        <v>903-2024-01-31</v>
      </c>
    </row>
    <row r="1867" spans="1:18" hidden="1" x14ac:dyDescent="0.3">
      <c r="A1867" s="25">
        <v>903</v>
      </c>
      <c r="B1867" s="23" t="s">
        <v>478</v>
      </c>
      <c r="C1867" s="5" t="s">
        <v>87</v>
      </c>
      <c r="D1867" s="5" t="s">
        <v>21</v>
      </c>
      <c r="E1867" s="5" t="s">
        <v>22</v>
      </c>
      <c r="F1867" s="6">
        <v>45322</v>
      </c>
      <c r="G1867" s="55">
        <f t="shared" si="248"/>
        <v>2024</v>
      </c>
      <c r="H1867" s="55" t="str">
        <f t="shared" si="249"/>
        <v>Enero</v>
      </c>
      <c r="I1867" s="90" t="str">
        <f t="shared" si="250"/>
        <v>2024-1</v>
      </c>
      <c r="J1867" s="11">
        <v>24</v>
      </c>
      <c r="K1867" s="9">
        <v>31</v>
      </c>
      <c r="L1867" s="15">
        <f t="shared" si="252"/>
        <v>1.2916666666666667</v>
      </c>
      <c r="M1867" s="15">
        <f t="shared" si="253"/>
        <v>1.2916666666666667</v>
      </c>
      <c r="N1867" s="5" t="s">
        <v>23</v>
      </c>
      <c r="O1867" s="5" t="s">
        <v>23</v>
      </c>
      <c r="P1867" s="16">
        <v>0</v>
      </c>
      <c r="Q1867" s="16">
        <v>0</v>
      </c>
      <c r="R1867" s="5" t="str">
        <f t="shared" si="251"/>
        <v>903-2024-02-29</v>
      </c>
    </row>
    <row r="1868" spans="1:18" hidden="1" x14ac:dyDescent="0.3">
      <c r="A1868" s="25">
        <v>903</v>
      </c>
      <c r="B1868" s="23" t="s">
        <v>478</v>
      </c>
      <c r="C1868" s="5" t="s">
        <v>87</v>
      </c>
      <c r="D1868" s="5" t="s">
        <v>21</v>
      </c>
      <c r="E1868" s="5" t="s">
        <v>22</v>
      </c>
      <c r="F1868" s="6">
        <v>45351</v>
      </c>
      <c r="G1868" s="55">
        <f t="shared" si="248"/>
        <v>2024</v>
      </c>
      <c r="H1868" s="55" t="str">
        <f t="shared" si="249"/>
        <v>Febrero</v>
      </c>
      <c r="I1868" s="90" t="str">
        <f t="shared" si="250"/>
        <v>2024-1</v>
      </c>
      <c r="J1868" s="11">
        <v>24</v>
      </c>
      <c r="K1868" s="9">
        <v>31</v>
      </c>
      <c r="L1868" s="15">
        <f t="shared" si="252"/>
        <v>0.77419354838709675</v>
      </c>
      <c r="M1868" s="15">
        <f t="shared" si="253"/>
        <v>0.77419354838709675</v>
      </c>
      <c r="N1868" s="5" t="s">
        <v>23</v>
      </c>
      <c r="O1868" s="5" t="s">
        <v>23</v>
      </c>
      <c r="P1868" s="16">
        <v>0</v>
      </c>
      <c r="Q1868" s="16">
        <v>0</v>
      </c>
      <c r="R1868" s="5" t="str">
        <f t="shared" si="251"/>
        <v>903-2024-03-31</v>
      </c>
    </row>
    <row r="1869" spans="1:18" hidden="1" x14ac:dyDescent="0.3">
      <c r="A1869" s="25">
        <v>903</v>
      </c>
      <c r="B1869" s="23" t="s">
        <v>478</v>
      </c>
      <c r="C1869" s="5" t="s">
        <v>87</v>
      </c>
      <c r="D1869" s="5" t="s">
        <v>21</v>
      </c>
      <c r="E1869" s="5" t="s">
        <v>22</v>
      </c>
      <c r="F1869" s="6">
        <v>45382</v>
      </c>
      <c r="G1869" s="55">
        <f t="shared" si="248"/>
        <v>2024</v>
      </c>
      <c r="H1869" s="55" t="str">
        <f t="shared" si="249"/>
        <v>Marzo</v>
      </c>
      <c r="I1869" s="90" t="str">
        <f t="shared" si="250"/>
        <v>2024-1</v>
      </c>
      <c r="J1869" s="11">
        <v>31</v>
      </c>
      <c r="K1869" s="9">
        <v>24</v>
      </c>
      <c r="L1869" s="15">
        <f t="shared" si="252"/>
        <v>0.94444444444444442</v>
      </c>
      <c r="M1869" s="15">
        <f t="shared" si="253"/>
        <v>0.94444444444444442</v>
      </c>
      <c r="N1869" s="5" t="s">
        <v>23</v>
      </c>
      <c r="O1869" s="5" t="s">
        <v>23</v>
      </c>
      <c r="P1869" s="16">
        <v>0</v>
      </c>
      <c r="Q1869" s="16">
        <v>0</v>
      </c>
      <c r="R1869" s="5" t="str">
        <f t="shared" si="251"/>
        <v>903-2024-04-30</v>
      </c>
    </row>
    <row r="1870" spans="1:18" hidden="1" x14ac:dyDescent="0.3">
      <c r="A1870" s="25">
        <v>903</v>
      </c>
      <c r="B1870" s="23" t="s">
        <v>478</v>
      </c>
      <c r="C1870" s="5" t="s">
        <v>87</v>
      </c>
      <c r="D1870" s="5" t="s">
        <v>21</v>
      </c>
      <c r="E1870" s="5" t="s">
        <v>22</v>
      </c>
      <c r="F1870" s="6">
        <v>45412</v>
      </c>
      <c r="G1870" s="55">
        <f t="shared" si="248"/>
        <v>2024</v>
      </c>
      <c r="H1870" s="55" t="str">
        <f t="shared" si="249"/>
        <v>Abril</v>
      </c>
      <c r="I1870" s="90" t="str">
        <f t="shared" si="250"/>
        <v>2024-1</v>
      </c>
      <c r="J1870" s="11">
        <v>36</v>
      </c>
      <c r="K1870" s="9">
        <v>34</v>
      </c>
      <c r="L1870" s="15">
        <f t="shared" si="252"/>
        <v>1</v>
      </c>
      <c r="M1870" s="15">
        <f t="shared" si="253"/>
        <v>1</v>
      </c>
      <c r="N1870" s="5" t="s">
        <v>23</v>
      </c>
      <c r="O1870" s="5" t="s">
        <v>23</v>
      </c>
      <c r="P1870" s="16">
        <v>0</v>
      </c>
      <c r="Q1870" s="16">
        <v>0</v>
      </c>
      <c r="R1870" s="5" t="str">
        <f t="shared" si="251"/>
        <v>903-2024-05-31</v>
      </c>
    </row>
    <row r="1871" spans="1:18" hidden="1" x14ac:dyDescent="0.3">
      <c r="A1871" s="25">
        <v>903</v>
      </c>
      <c r="B1871" s="23" t="s">
        <v>478</v>
      </c>
      <c r="C1871" s="5" t="s">
        <v>87</v>
      </c>
      <c r="D1871" s="5" t="s">
        <v>21</v>
      </c>
      <c r="E1871" s="5" t="s">
        <v>22</v>
      </c>
      <c r="F1871" s="6">
        <v>45443</v>
      </c>
      <c r="G1871" s="55">
        <f t="shared" si="248"/>
        <v>2024</v>
      </c>
      <c r="H1871" s="55" t="str">
        <f t="shared" si="249"/>
        <v>Mayo</v>
      </c>
      <c r="I1871" s="90" t="str">
        <f t="shared" si="250"/>
        <v>2024-1</v>
      </c>
      <c r="J1871" s="11">
        <v>37</v>
      </c>
      <c r="K1871" s="9">
        <v>37</v>
      </c>
      <c r="L1871" s="15">
        <f t="shared" si="252"/>
        <v>1</v>
      </c>
      <c r="M1871" s="15">
        <f t="shared" si="253"/>
        <v>1</v>
      </c>
      <c r="N1871" s="5" t="s">
        <v>23</v>
      </c>
      <c r="O1871" s="5" t="s">
        <v>23</v>
      </c>
      <c r="P1871" s="16">
        <v>0</v>
      </c>
      <c r="Q1871" s="16">
        <v>0</v>
      </c>
      <c r="R1871" s="5" t="str">
        <f t="shared" si="251"/>
        <v>903-2024-06-30</v>
      </c>
    </row>
    <row r="1872" spans="1:18" hidden="1" x14ac:dyDescent="0.3">
      <c r="A1872" s="25">
        <v>903</v>
      </c>
      <c r="B1872" s="23" t="s">
        <v>478</v>
      </c>
      <c r="C1872" s="5" t="s">
        <v>87</v>
      </c>
      <c r="D1872" s="5" t="s">
        <v>21</v>
      </c>
      <c r="E1872" s="5" t="s">
        <v>22</v>
      </c>
      <c r="F1872" s="6">
        <v>45473</v>
      </c>
      <c r="G1872" s="55">
        <f t="shared" si="248"/>
        <v>2024</v>
      </c>
      <c r="H1872" s="55" t="str">
        <f t="shared" si="249"/>
        <v>Junio</v>
      </c>
      <c r="I1872" s="90" t="str">
        <f t="shared" si="250"/>
        <v>2024-1</v>
      </c>
      <c r="J1872" s="11">
        <v>37</v>
      </c>
      <c r="K1872" s="9">
        <v>37</v>
      </c>
      <c r="L1872" s="15">
        <f t="shared" si="252"/>
        <v>1</v>
      </c>
      <c r="M1872" s="15">
        <f t="shared" si="253"/>
        <v>1</v>
      </c>
      <c r="N1872" s="5" t="s">
        <v>23</v>
      </c>
      <c r="O1872" s="5" t="s">
        <v>23</v>
      </c>
      <c r="P1872" s="16">
        <v>0</v>
      </c>
      <c r="Q1872" s="16">
        <v>0</v>
      </c>
      <c r="R1872" s="5" t="str">
        <f t="shared" si="251"/>
        <v>903-2024-07-31</v>
      </c>
    </row>
    <row r="1873" spans="1:18" hidden="1" x14ac:dyDescent="0.3">
      <c r="A1873" s="25">
        <v>903</v>
      </c>
      <c r="B1873" s="23" t="s">
        <v>478</v>
      </c>
      <c r="C1873" s="5" t="s">
        <v>87</v>
      </c>
      <c r="D1873" s="5" t="s">
        <v>21</v>
      </c>
      <c r="E1873" s="5" t="s">
        <v>22</v>
      </c>
      <c r="F1873" s="6">
        <v>45504</v>
      </c>
      <c r="G1873" s="55">
        <f t="shared" si="248"/>
        <v>2024</v>
      </c>
      <c r="H1873" s="55" t="str">
        <f t="shared" si="249"/>
        <v>Julio</v>
      </c>
      <c r="I1873" s="90" t="str">
        <f t="shared" si="250"/>
        <v>2024-2</v>
      </c>
      <c r="J1873" s="11">
        <v>40</v>
      </c>
      <c r="K1873" s="9">
        <v>40</v>
      </c>
      <c r="L1873" s="15">
        <f t="shared" si="252"/>
        <v>1</v>
      </c>
      <c r="M1873" s="15">
        <f t="shared" si="253"/>
        <v>1</v>
      </c>
      <c r="N1873" s="5" t="s">
        <v>23</v>
      </c>
      <c r="O1873" s="5" t="s">
        <v>23</v>
      </c>
      <c r="P1873" s="16">
        <v>0</v>
      </c>
      <c r="Q1873" s="16">
        <v>0</v>
      </c>
      <c r="R1873" s="5" t="str">
        <f t="shared" si="251"/>
        <v>903-2024-08-31</v>
      </c>
    </row>
    <row r="1874" spans="1:18" hidden="1" x14ac:dyDescent="0.3">
      <c r="A1874" s="25">
        <v>903</v>
      </c>
      <c r="B1874" s="23" t="s">
        <v>478</v>
      </c>
      <c r="C1874" s="5" t="s">
        <v>87</v>
      </c>
      <c r="D1874" s="5" t="s">
        <v>21</v>
      </c>
      <c r="E1874" s="5" t="s">
        <v>22</v>
      </c>
      <c r="F1874" s="6">
        <v>45535</v>
      </c>
      <c r="G1874" s="55">
        <f t="shared" si="248"/>
        <v>2024</v>
      </c>
      <c r="H1874" s="55" t="str">
        <f t="shared" si="249"/>
        <v>Agosto</v>
      </c>
      <c r="I1874" s="90" t="str">
        <f t="shared" si="250"/>
        <v>2024-2</v>
      </c>
      <c r="J1874" s="11">
        <v>40</v>
      </c>
      <c r="K1874" s="9">
        <v>40</v>
      </c>
      <c r="L1874" s="15">
        <f t="shared" si="252"/>
        <v>1</v>
      </c>
      <c r="M1874" s="15">
        <f t="shared" si="253"/>
        <v>1</v>
      </c>
      <c r="N1874" s="5" t="s">
        <v>23</v>
      </c>
      <c r="O1874" s="5" t="s">
        <v>23</v>
      </c>
      <c r="P1874" s="16">
        <v>0</v>
      </c>
      <c r="Q1874" s="16">
        <v>0</v>
      </c>
      <c r="R1874" s="5" t="str">
        <f t="shared" si="251"/>
        <v>903-2024-09-30</v>
      </c>
    </row>
    <row r="1875" spans="1:18" hidden="1" x14ac:dyDescent="0.3">
      <c r="A1875" s="25">
        <v>903</v>
      </c>
      <c r="B1875" s="23" t="s">
        <v>478</v>
      </c>
      <c r="C1875" s="5" t="s">
        <v>87</v>
      </c>
      <c r="D1875" s="5" t="s">
        <v>21</v>
      </c>
      <c r="E1875" s="5" t="s">
        <v>22</v>
      </c>
      <c r="F1875" s="6">
        <v>45565</v>
      </c>
      <c r="G1875" s="55">
        <f t="shared" si="248"/>
        <v>2024</v>
      </c>
      <c r="H1875" s="55" t="str">
        <f t="shared" si="249"/>
        <v>Septiembre</v>
      </c>
      <c r="I1875" s="90" t="str">
        <f t="shared" si="250"/>
        <v>2024-2</v>
      </c>
      <c r="J1875" s="11">
        <v>49</v>
      </c>
      <c r="K1875" s="9">
        <v>49</v>
      </c>
      <c r="L1875" s="15">
        <f t="shared" si="252"/>
        <v>1</v>
      </c>
      <c r="M1875" s="15">
        <f t="shared" si="253"/>
        <v>1</v>
      </c>
      <c r="N1875" s="5" t="s">
        <v>23</v>
      </c>
      <c r="O1875" s="5" t="s">
        <v>23</v>
      </c>
      <c r="P1875" s="16">
        <v>0</v>
      </c>
      <c r="Q1875" s="16">
        <v>0</v>
      </c>
      <c r="R1875" s="5" t="str">
        <f t="shared" si="251"/>
        <v>903-2024-10-31</v>
      </c>
    </row>
    <row r="1876" spans="1:18" hidden="1" x14ac:dyDescent="0.3">
      <c r="A1876" s="25">
        <v>903</v>
      </c>
      <c r="B1876" s="23" t="s">
        <v>478</v>
      </c>
      <c r="C1876" s="5" t="s">
        <v>87</v>
      </c>
      <c r="D1876" s="5" t="s">
        <v>21</v>
      </c>
      <c r="E1876" s="5" t="s">
        <v>22</v>
      </c>
      <c r="F1876" s="6">
        <v>45596</v>
      </c>
      <c r="G1876" s="55">
        <f t="shared" si="248"/>
        <v>2024</v>
      </c>
      <c r="H1876" s="55" t="str">
        <f t="shared" si="249"/>
        <v>Octubre</v>
      </c>
      <c r="I1876" s="90" t="str">
        <f t="shared" si="250"/>
        <v>2024-2</v>
      </c>
      <c r="J1876" s="11">
        <v>49</v>
      </c>
      <c r="K1876" s="9">
        <v>49</v>
      </c>
      <c r="L1876" s="15">
        <f t="shared" si="252"/>
        <v>1</v>
      </c>
      <c r="M1876" s="15">
        <f t="shared" si="253"/>
        <v>1</v>
      </c>
      <c r="N1876" s="5" t="s">
        <v>23</v>
      </c>
      <c r="O1876" s="5" t="s">
        <v>23</v>
      </c>
      <c r="P1876" s="16">
        <v>0</v>
      </c>
      <c r="Q1876" s="16">
        <v>0</v>
      </c>
      <c r="R1876" s="5" t="str">
        <f t="shared" si="251"/>
        <v>903-2024-11-30</v>
      </c>
    </row>
    <row r="1877" spans="1:18" hidden="1" x14ac:dyDescent="0.3">
      <c r="A1877" s="25">
        <v>903</v>
      </c>
      <c r="B1877" s="23" t="s">
        <v>478</v>
      </c>
      <c r="C1877" s="5" t="s">
        <v>87</v>
      </c>
      <c r="D1877" s="5" t="s">
        <v>21</v>
      </c>
      <c r="E1877" s="5" t="s">
        <v>22</v>
      </c>
      <c r="F1877" s="6">
        <v>45626</v>
      </c>
      <c r="G1877" s="55">
        <f t="shared" si="248"/>
        <v>2024</v>
      </c>
      <c r="H1877" s="55" t="str">
        <f t="shared" si="249"/>
        <v>Noviembre</v>
      </c>
      <c r="I1877" s="90" t="str">
        <f t="shared" si="250"/>
        <v>2024-2</v>
      </c>
      <c r="J1877" s="11">
        <v>49</v>
      </c>
      <c r="K1877" s="9">
        <v>49</v>
      </c>
      <c r="L1877" s="15">
        <f t="shared" si="252"/>
        <v>1</v>
      </c>
      <c r="M1877" s="15">
        <f t="shared" si="253"/>
        <v>1</v>
      </c>
      <c r="N1877" s="5" t="s">
        <v>23</v>
      </c>
      <c r="O1877" s="5" t="s">
        <v>23</v>
      </c>
      <c r="P1877" s="16">
        <v>0</v>
      </c>
      <c r="Q1877" s="16">
        <v>0</v>
      </c>
      <c r="R1877" s="5" t="str">
        <f t="shared" si="251"/>
        <v>903-2024-12-31</v>
      </c>
    </row>
    <row r="1878" spans="1:18" hidden="1" x14ac:dyDescent="0.3">
      <c r="A1878" s="25">
        <v>903</v>
      </c>
      <c r="B1878" s="23" t="s">
        <v>478</v>
      </c>
      <c r="C1878" s="5" t="s">
        <v>87</v>
      </c>
      <c r="D1878" s="5" t="s">
        <v>21</v>
      </c>
      <c r="E1878" s="5" t="s">
        <v>22</v>
      </c>
      <c r="F1878" s="6">
        <v>45657</v>
      </c>
      <c r="G1878" s="55">
        <f t="shared" si="248"/>
        <v>2024</v>
      </c>
      <c r="H1878" s="55" t="str">
        <f t="shared" si="249"/>
        <v>Diciembre</v>
      </c>
      <c r="I1878" s="90" t="str">
        <f t="shared" si="250"/>
        <v>2024-2</v>
      </c>
      <c r="J1878" s="11">
        <v>49</v>
      </c>
      <c r="K1878" s="9">
        <v>49</v>
      </c>
      <c r="L1878" s="15">
        <f t="shared" si="252"/>
        <v>1</v>
      </c>
      <c r="M1878" s="15">
        <f t="shared" si="253"/>
        <v>1</v>
      </c>
      <c r="N1878" s="5" t="s">
        <v>23</v>
      </c>
      <c r="O1878" s="5" t="s">
        <v>23</v>
      </c>
      <c r="P1878" s="16">
        <v>0</v>
      </c>
      <c r="Q1878" s="16">
        <v>0</v>
      </c>
      <c r="R1878" s="5" t="str">
        <f t="shared" si="251"/>
        <v>904-2024-01-31</v>
      </c>
    </row>
    <row r="1879" spans="1:18" hidden="1" x14ac:dyDescent="0.3">
      <c r="A1879" s="25">
        <v>904</v>
      </c>
      <c r="B1879" s="23" t="s">
        <v>479</v>
      </c>
      <c r="C1879" s="5" t="s">
        <v>279</v>
      </c>
      <c r="D1879" s="5" t="s">
        <v>21</v>
      </c>
      <c r="E1879" s="5" t="s">
        <v>22</v>
      </c>
      <c r="F1879" s="6">
        <v>45322</v>
      </c>
      <c r="G1879" s="55">
        <f t="shared" si="248"/>
        <v>2024</v>
      </c>
      <c r="H1879" s="55" t="str">
        <f t="shared" si="249"/>
        <v>Enero</v>
      </c>
      <c r="I1879" s="90" t="str">
        <f t="shared" si="250"/>
        <v>2024-1</v>
      </c>
      <c r="J1879" s="11">
        <v>42</v>
      </c>
      <c r="K1879" s="9">
        <v>42</v>
      </c>
      <c r="L1879" s="15">
        <f t="shared" si="252"/>
        <v>0.97619047619047616</v>
      </c>
      <c r="M1879" s="15">
        <f t="shared" si="253"/>
        <v>0.97619047619047616</v>
      </c>
      <c r="N1879" s="5" t="s">
        <v>23</v>
      </c>
      <c r="O1879" s="5" t="s">
        <v>23</v>
      </c>
      <c r="P1879" s="16">
        <v>0</v>
      </c>
      <c r="Q1879" s="16">
        <v>0</v>
      </c>
      <c r="R1879" s="5" t="str">
        <f t="shared" si="251"/>
        <v>904-2024-02-29</v>
      </c>
    </row>
    <row r="1880" spans="1:18" hidden="1" x14ac:dyDescent="0.3">
      <c r="A1880" s="25">
        <v>904</v>
      </c>
      <c r="B1880" s="23" t="s">
        <v>479</v>
      </c>
      <c r="C1880" s="5" t="s">
        <v>279</v>
      </c>
      <c r="D1880" s="5" t="s">
        <v>21</v>
      </c>
      <c r="E1880" s="5" t="s">
        <v>22</v>
      </c>
      <c r="F1880" s="6">
        <v>45351</v>
      </c>
      <c r="G1880" s="55">
        <f t="shared" si="248"/>
        <v>2024</v>
      </c>
      <c r="H1880" s="55" t="str">
        <f t="shared" si="249"/>
        <v>Febrero</v>
      </c>
      <c r="I1880" s="90" t="str">
        <f t="shared" si="250"/>
        <v>2024-1</v>
      </c>
      <c r="J1880" s="11">
        <v>42</v>
      </c>
      <c r="K1880" s="9">
        <v>41</v>
      </c>
      <c r="L1880" s="15">
        <f t="shared" si="252"/>
        <v>1.1000000000000001</v>
      </c>
      <c r="M1880" s="15">
        <f t="shared" si="253"/>
        <v>1.1000000000000001</v>
      </c>
      <c r="N1880" s="5" t="s">
        <v>23</v>
      </c>
      <c r="O1880" s="5" t="s">
        <v>23</v>
      </c>
      <c r="P1880" s="16">
        <v>0</v>
      </c>
      <c r="Q1880" s="16">
        <v>0</v>
      </c>
      <c r="R1880" s="5" t="str">
        <f t="shared" si="251"/>
        <v>904-2024-03-31</v>
      </c>
    </row>
    <row r="1881" spans="1:18" hidden="1" x14ac:dyDescent="0.3">
      <c r="A1881" s="25">
        <v>904</v>
      </c>
      <c r="B1881" s="23" t="s">
        <v>479</v>
      </c>
      <c r="C1881" s="5" t="s">
        <v>279</v>
      </c>
      <c r="D1881" s="5" t="s">
        <v>21</v>
      </c>
      <c r="E1881" s="5" t="s">
        <v>22</v>
      </c>
      <c r="F1881" s="6">
        <v>45382</v>
      </c>
      <c r="G1881" s="55">
        <f t="shared" si="248"/>
        <v>2024</v>
      </c>
      <c r="H1881" s="55" t="str">
        <f t="shared" si="249"/>
        <v>Marzo</v>
      </c>
      <c r="I1881" s="90" t="str">
        <f t="shared" si="250"/>
        <v>2024-1</v>
      </c>
      <c r="J1881" s="11">
        <v>40</v>
      </c>
      <c r="K1881" s="9">
        <v>44</v>
      </c>
      <c r="L1881" s="15">
        <f t="shared" si="252"/>
        <v>1.3</v>
      </c>
      <c r="M1881" s="15">
        <f t="shared" si="253"/>
        <v>1.4193548387096775</v>
      </c>
      <c r="N1881" s="5" t="s">
        <v>23</v>
      </c>
      <c r="O1881" s="5" t="s">
        <v>23</v>
      </c>
      <c r="P1881" s="16">
        <v>0</v>
      </c>
      <c r="Q1881" s="16">
        <v>0</v>
      </c>
      <c r="R1881" s="5" t="str">
        <f t="shared" si="251"/>
        <v>904-2024-04-30</v>
      </c>
    </row>
    <row r="1882" spans="1:18" hidden="1" x14ac:dyDescent="0.3">
      <c r="A1882" s="25">
        <v>904</v>
      </c>
      <c r="B1882" s="23" t="s">
        <v>479</v>
      </c>
      <c r="C1882" s="5" t="s">
        <v>279</v>
      </c>
      <c r="D1882" s="5" t="s">
        <v>21</v>
      </c>
      <c r="E1882" s="5" t="s">
        <v>22</v>
      </c>
      <c r="F1882" s="6">
        <v>45412</v>
      </c>
      <c r="G1882" s="55">
        <f t="shared" si="248"/>
        <v>2024</v>
      </c>
      <c r="H1882" s="55" t="str">
        <f t="shared" si="249"/>
        <v>Abril</v>
      </c>
      <c r="I1882" s="90" t="str">
        <f t="shared" si="250"/>
        <v>2024-1</v>
      </c>
      <c r="J1882" s="11">
        <v>31</v>
      </c>
      <c r="K1882" s="9">
        <v>44</v>
      </c>
      <c r="L1882" s="15">
        <f t="shared" si="252"/>
        <v>1.1000000000000001</v>
      </c>
      <c r="M1882" s="15">
        <f t="shared" si="253"/>
        <v>1.1000000000000001</v>
      </c>
      <c r="N1882" s="5" t="s">
        <v>23</v>
      </c>
      <c r="O1882" s="5" t="s">
        <v>23</v>
      </c>
      <c r="P1882" s="16">
        <v>0</v>
      </c>
      <c r="Q1882" s="16">
        <v>0</v>
      </c>
      <c r="R1882" s="5" t="str">
        <f t="shared" si="251"/>
        <v>904-2024-05-31</v>
      </c>
    </row>
    <row r="1883" spans="1:18" hidden="1" x14ac:dyDescent="0.3">
      <c r="A1883" s="25">
        <v>904</v>
      </c>
      <c r="B1883" s="23" t="s">
        <v>479</v>
      </c>
      <c r="C1883" s="5" t="s">
        <v>279</v>
      </c>
      <c r="D1883" s="5" t="s">
        <v>21</v>
      </c>
      <c r="E1883" s="5" t="s">
        <v>22</v>
      </c>
      <c r="F1883" s="6">
        <v>45443</v>
      </c>
      <c r="G1883" s="55">
        <f t="shared" si="248"/>
        <v>2024</v>
      </c>
      <c r="H1883" s="55" t="str">
        <f t="shared" si="249"/>
        <v>Mayo</v>
      </c>
      <c r="I1883" s="90" t="str">
        <f t="shared" si="250"/>
        <v>2024-1</v>
      </c>
      <c r="J1883" s="11">
        <v>40</v>
      </c>
      <c r="K1883" s="9">
        <v>44</v>
      </c>
      <c r="L1883" s="15">
        <f t="shared" si="252"/>
        <v>1.1000000000000001</v>
      </c>
      <c r="M1883" s="15">
        <f t="shared" si="253"/>
        <v>1.1000000000000001</v>
      </c>
      <c r="N1883" s="5" t="s">
        <v>23</v>
      </c>
      <c r="O1883" s="5" t="s">
        <v>23</v>
      </c>
      <c r="P1883" s="16">
        <v>0</v>
      </c>
      <c r="Q1883" s="16">
        <v>0</v>
      </c>
      <c r="R1883" s="5" t="str">
        <f t="shared" si="251"/>
        <v>904-2024-06-30</v>
      </c>
    </row>
    <row r="1884" spans="1:18" hidden="1" x14ac:dyDescent="0.3">
      <c r="A1884" s="25">
        <v>904</v>
      </c>
      <c r="B1884" s="23" t="s">
        <v>479</v>
      </c>
      <c r="C1884" s="5" t="s">
        <v>279</v>
      </c>
      <c r="D1884" s="5" t="s">
        <v>21</v>
      </c>
      <c r="E1884" s="5" t="s">
        <v>22</v>
      </c>
      <c r="F1884" s="6">
        <v>45473</v>
      </c>
      <c r="G1884" s="55">
        <f t="shared" si="248"/>
        <v>2024</v>
      </c>
      <c r="H1884" s="55" t="str">
        <f t="shared" si="249"/>
        <v>Junio</v>
      </c>
      <c r="I1884" s="90" t="str">
        <f t="shared" si="250"/>
        <v>2024-1</v>
      </c>
      <c r="J1884" s="11">
        <v>40</v>
      </c>
      <c r="K1884" s="9">
        <v>44</v>
      </c>
      <c r="L1884" s="15">
        <f t="shared" si="252"/>
        <v>1.0389610389610389</v>
      </c>
      <c r="M1884" s="15">
        <f t="shared" si="253"/>
        <v>1.0389610389610389</v>
      </c>
      <c r="N1884" s="5" t="s">
        <v>23</v>
      </c>
      <c r="O1884" s="5" t="s">
        <v>23</v>
      </c>
      <c r="P1884" s="16">
        <v>0</v>
      </c>
      <c r="Q1884" s="16">
        <v>0</v>
      </c>
      <c r="R1884" s="5" t="str">
        <f t="shared" si="251"/>
        <v>904-2024-07-31</v>
      </c>
    </row>
    <row r="1885" spans="1:18" hidden="1" x14ac:dyDescent="0.3">
      <c r="A1885" s="25">
        <v>904</v>
      </c>
      <c r="B1885" s="23" t="s">
        <v>479</v>
      </c>
      <c r="C1885" s="5" t="s">
        <v>279</v>
      </c>
      <c r="D1885" s="5" t="s">
        <v>21</v>
      </c>
      <c r="E1885" s="5" t="s">
        <v>22</v>
      </c>
      <c r="F1885" s="6">
        <v>45504</v>
      </c>
      <c r="G1885" s="55">
        <f t="shared" si="248"/>
        <v>2024</v>
      </c>
      <c r="H1885" s="55" t="str">
        <f t="shared" si="249"/>
        <v>Julio</v>
      </c>
      <c r="I1885" s="90" t="str">
        <f t="shared" si="250"/>
        <v>2024-2</v>
      </c>
      <c r="J1885" s="11">
        <v>77</v>
      </c>
      <c r="K1885" s="9">
        <v>80</v>
      </c>
      <c r="L1885" s="15">
        <f t="shared" si="252"/>
        <v>1.0405405405405406</v>
      </c>
      <c r="M1885" s="15">
        <f t="shared" si="253"/>
        <v>1.0405405405405406</v>
      </c>
      <c r="N1885" s="5" t="s">
        <v>23</v>
      </c>
      <c r="O1885" s="5" t="s">
        <v>23</v>
      </c>
      <c r="P1885" s="16">
        <v>0</v>
      </c>
      <c r="Q1885" s="16">
        <v>0</v>
      </c>
      <c r="R1885" s="5" t="str">
        <f t="shared" si="251"/>
        <v>904-2024-08-31</v>
      </c>
    </row>
    <row r="1886" spans="1:18" hidden="1" x14ac:dyDescent="0.3">
      <c r="A1886" s="25">
        <v>904</v>
      </c>
      <c r="B1886" s="23" t="s">
        <v>479</v>
      </c>
      <c r="C1886" s="5" t="s">
        <v>279</v>
      </c>
      <c r="D1886" s="5" t="s">
        <v>21</v>
      </c>
      <c r="E1886" s="5" t="s">
        <v>22</v>
      </c>
      <c r="F1886" s="6">
        <v>45535</v>
      </c>
      <c r="G1886" s="55">
        <f t="shared" si="248"/>
        <v>2024</v>
      </c>
      <c r="H1886" s="55" t="str">
        <f t="shared" si="249"/>
        <v>Agosto</v>
      </c>
      <c r="I1886" s="90" t="str">
        <f t="shared" si="250"/>
        <v>2024-2</v>
      </c>
      <c r="J1886" s="11">
        <v>74</v>
      </c>
      <c r="K1886" s="9">
        <v>77</v>
      </c>
      <c r="L1886" s="15">
        <f t="shared" si="252"/>
        <v>1.0240963855421688</v>
      </c>
      <c r="M1886" s="15">
        <f t="shared" si="253"/>
        <v>1.0240963855421688</v>
      </c>
      <c r="N1886" s="5" t="s">
        <v>23</v>
      </c>
      <c r="O1886" s="5" t="s">
        <v>23</v>
      </c>
      <c r="P1886" s="16">
        <v>0</v>
      </c>
      <c r="Q1886" s="16">
        <v>0</v>
      </c>
      <c r="R1886" s="5" t="str">
        <f t="shared" si="251"/>
        <v>904-2024-09-30</v>
      </c>
    </row>
    <row r="1887" spans="1:18" hidden="1" x14ac:dyDescent="0.3">
      <c r="A1887" s="25">
        <v>904</v>
      </c>
      <c r="B1887" s="23" t="s">
        <v>479</v>
      </c>
      <c r="C1887" s="5" t="s">
        <v>279</v>
      </c>
      <c r="D1887" s="5" t="s">
        <v>21</v>
      </c>
      <c r="E1887" s="5" t="s">
        <v>22</v>
      </c>
      <c r="F1887" s="6">
        <v>45565</v>
      </c>
      <c r="G1887" s="55">
        <f t="shared" si="248"/>
        <v>2024</v>
      </c>
      <c r="H1887" s="55" t="str">
        <f t="shared" si="249"/>
        <v>Septiembre</v>
      </c>
      <c r="I1887" s="90" t="str">
        <f t="shared" si="250"/>
        <v>2024-2</v>
      </c>
      <c r="J1887" s="11">
        <v>83</v>
      </c>
      <c r="K1887" s="9">
        <v>85</v>
      </c>
      <c r="L1887" s="15">
        <f t="shared" si="252"/>
        <v>1.0217391304347827</v>
      </c>
      <c r="M1887" s="15">
        <f t="shared" si="253"/>
        <v>1.0217391304347827</v>
      </c>
      <c r="N1887" s="5" t="s">
        <v>23</v>
      </c>
      <c r="O1887" s="5" t="s">
        <v>23</v>
      </c>
      <c r="P1887" s="16">
        <v>0</v>
      </c>
      <c r="Q1887" s="16">
        <v>0</v>
      </c>
      <c r="R1887" s="5" t="str">
        <f t="shared" si="251"/>
        <v>904-2024-10-31</v>
      </c>
    </row>
    <row r="1888" spans="1:18" hidden="1" x14ac:dyDescent="0.3">
      <c r="A1888" s="25">
        <v>904</v>
      </c>
      <c r="B1888" s="23" t="s">
        <v>479</v>
      </c>
      <c r="C1888" s="5" t="s">
        <v>279</v>
      </c>
      <c r="D1888" s="5" t="s">
        <v>21</v>
      </c>
      <c r="E1888" s="5" t="s">
        <v>22</v>
      </c>
      <c r="F1888" s="6">
        <v>45596</v>
      </c>
      <c r="G1888" s="55">
        <f t="shared" si="248"/>
        <v>2024</v>
      </c>
      <c r="H1888" s="55" t="str">
        <f t="shared" si="249"/>
        <v>Octubre</v>
      </c>
      <c r="I1888" s="90" t="str">
        <f t="shared" si="250"/>
        <v>2024-2</v>
      </c>
      <c r="J1888" s="11">
        <v>92</v>
      </c>
      <c r="K1888" s="9">
        <v>94</v>
      </c>
      <c r="L1888" s="15">
        <f t="shared" si="252"/>
        <v>1</v>
      </c>
      <c r="M1888" s="15">
        <f t="shared" si="253"/>
        <v>1</v>
      </c>
      <c r="N1888" s="5" t="s">
        <v>23</v>
      </c>
      <c r="O1888" s="5" t="s">
        <v>23</v>
      </c>
      <c r="P1888" s="16">
        <v>0</v>
      </c>
      <c r="Q1888" s="16">
        <v>0</v>
      </c>
      <c r="R1888" s="5" t="str">
        <f t="shared" si="251"/>
        <v>904-2024-11-30</v>
      </c>
    </row>
    <row r="1889" spans="1:18" hidden="1" x14ac:dyDescent="0.3">
      <c r="A1889" s="25">
        <v>904</v>
      </c>
      <c r="B1889" s="23" t="s">
        <v>479</v>
      </c>
      <c r="C1889" s="5" t="s">
        <v>279</v>
      </c>
      <c r="D1889" s="5" t="s">
        <v>21</v>
      </c>
      <c r="E1889" s="5" t="s">
        <v>22</v>
      </c>
      <c r="F1889" s="6">
        <v>45626</v>
      </c>
      <c r="G1889" s="55">
        <f t="shared" si="248"/>
        <v>2024</v>
      </c>
      <c r="H1889" s="55" t="str">
        <f t="shared" si="249"/>
        <v>Noviembre</v>
      </c>
      <c r="I1889" s="90" t="str">
        <f t="shared" si="250"/>
        <v>2024-2</v>
      </c>
      <c r="J1889" s="11">
        <v>99</v>
      </c>
      <c r="K1889" s="9">
        <v>99</v>
      </c>
      <c r="L1889" s="15">
        <f t="shared" si="252"/>
        <v>1</v>
      </c>
      <c r="M1889" s="15">
        <f t="shared" si="253"/>
        <v>1</v>
      </c>
      <c r="N1889" s="5" t="s">
        <v>23</v>
      </c>
      <c r="O1889" s="5" t="s">
        <v>23</v>
      </c>
      <c r="P1889" s="16">
        <v>0</v>
      </c>
      <c r="Q1889" s="16">
        <v>0</v>
      </c>
      <c r="R1889" s="5" t="str">
        <f t="shared" si="251"/>
        <v>904-2024-12-31</v>
      </c>
    </row>
    <row r="1890" spans="1:18" hidden="1" x14ac:dyDescent="0.3">
      <c r="A1890" s="25">
        <v>904</v>
      </c>
      <c r="B1890" s="23" t="s">
        <v>479</v>
      </c>
      <c r="C1890" s="5" t="s">
        <v>279</v>
      </c>
      <c r="D1890" s="5" t="s">
        <v>21</v>
      </c>
      <c r="E1890" s="5" t="s">
        <v>22</v>
      </c>
      <c r="F1890" s="6">
        <v>45657</v>
      </c>
      <c r="G1890" s="55">
        <f t="shared" si="248"/>
        <v>2024</v>
      </c>
      <c r="H1890" s="55" t="str">
        <f t="shared" si="249"/>
        <v>Diciembre</v>
      </c>
      <c r="I1890" s="90" t="str">
        <f t="shared" si="250"/>
        <v>2024-2</v>
      </c>
      <c r="J1890" s="11">
        <v>100</v>
      </c>
      <c r="K1890" s="9">
        <v>100</v>
      </c>
      <c r="L1890" s="15">
        <f t="shared" si="252"/>
        <v>0.85964912280701755</v>
      </c>
      <c r="M1890" s="15">
        <f t="shared" si="253"/>
        <v>0.85964912280701755</v>
      </c>
      <c r="N1890" s="5" t="s">
        <v>23</v>
      </c>
      <c r="O1890" s="5" t="s">
        <v>23</v>
      </c>
      <c r="P1890" s="16">
        <v>0</v>
      </c>
      <c r="Q1890" s="16">
        <v>0</v>
      </c>
      <c r="R1890" s="5" t="str">
        <f t="shared" si="251"/>
        <v>905-2024-01-31</v>
      </c>
    </row>
    <row r="1891" spans="1:18" hidden="1" x14ac:dyDescent="0.3">
      <c r="A1891" s="25">
        <v>905</v>
      </c>
      <c r="B1891" s="23" t="s">
        <v>480</v>
      </c>
      <c r="C1891" s="5" t="s">
        <v>476</v>
      </c>
      <c r="D1891" s="5" t="s">
        <v>21</v>
      </c>
      <c r="E1891" s="5" t="s">
        <v>22</v>
      </c>
      <c r="F1891" s="6">
        <v>45322</v>
      </c>
      <c r="G1891" s="55">
        <f t="shared" si="248"/>
        <v>2024</v>
      </c>
      <c r="H1891" s="55" t="str">
        <f t="shared" si="249"/>
        <v>Enero</v>
      </c>
      <c r="I1891" s="90" t="str">
        <f t="shared" si="250"/>
        <v>2024-1</v>
      </c>
      <c r="J1891" s="5">
        <v>57</v>
      </c>
      <c r="K1891" s="5">
        <v>49</v>
      </c>
      <c r="L1891" s="15">
        <f t="shared" si="252"/>
        <v>0.96825396825396826</v>
      </c>
      <c r="M1891" s="15">
        <f t="shared" si="253"/>
        <v>0.96825396825396826</v>
      </c>
      <c r="N1891" s="5" t="s">
        <v>23</v>
      </c>
      <c r="O1891" s="5" t="s">
        <v>23</v>
      </c>
      <c r="P1891" s="16">
        <v>0</v>
      </c>
      <c r="Q1891" s="16">
        <v>0</v>
      </c>
      <c r="R1891" s="5" t="str">
        <f t="shared" si="251"/>
        <v>905-2024-02-29</v>
      </c>
    </row>
    <row r="1892" spans="1:18" hidden="1" x14ac:dyDescent="0.3">
      <c r="A1892" s="25">
        <v>905</v>
      </c>
      <c r="B1892" s="23" t="s">
        <v>480</v>
      </c>
      <c r="C1892" s="5" t="s">
        <v>476</v>
      </c>
      <c r="D1892" s="5" t="s">
        <v>21</v>
      </c>
      <c r="E1892" s="5" t="s">
        <v>22</v>
      </c>
      <c r="F1892" s="6">
        <v>45351</v>
      </c>
      <c r="G1892" s="55">
        <f t="shared" si="248"/>
        <v>2024</v>
      </c>
      <c r="H1892" s="55" t="str">
        <f t="shared" si="249"/>
        <v>Febrero</v>
      </c>
      <c r="I1892" s="90" t="str">
        <f t="shared" si="250"/>
        <v>2024-1</v>
      </c>
      <c r="J1892" s="5">
        <v>63</v>
      </c>
      <c r="K1892" s="5">
        <v>61</v>
      </c>
      <c r="L1892" s="15">
        <f t="shared" si="252"/>
        <v>0.96825396825396826</v>
      </c>
      <c r="M1892" s="15">
        <f t="shared" si="253"/>
        <v>0.96825396825396826</v>
      </c>
      <c r="N1892" s="5" t="s">
        <v>23</v>
      </c>
      <c r="O1892" s="5" t="s">
        <v>23</v>
      </c>
      <c r="P1892" s="16">
        <v>0</v>
      </c>
      <c r="Q1892" s="16">
        <v>0</v>
      </c>
      <c r="R1892" s="5" t="str">
        <f t="shared" si="251"/>
        <v>905-2024-03-31</v>
      </c>
    </row>
    <row r="1893" spans="1:18" hidden="1" x14ac:dyDescent="0.3">
      <c r="A1893" s="25">
        <v>905</v>
      </c>
      <c r="B1893" s="23" t="s">
        <v>480</v>
      </c>
      <c r="C1893" s="5" t="s">
        <v>476</v>
      </c>
      <c r="D1893" s="5" t="s">
        <v>21</v>
      </c>
      <c r="E1893" s="5" t="s">
        <v>22</v>
      </c>
      <c r="F1893" s="6">
        <v>45382</v>
      </c>
      <c r="G1893" s="55">
        <f t="shared" si="248"/>
        <v>2024</v>
      </c>
      <c r="H1893" s="55" t="str">
        <f t="shared" si="249"/>
        <v>Marzo</v>
      </c>
      <c r="I1893" s="90" t="str">
        <f t="shared" si="250"/>
        <v>2024-1</v>
      </c>
      <c r="J1893" s="5">
        <v>63</v>
      </c>
      <c r="K1893" s="5">
        <v>61</v>
      </c>
      <c r="L1893" s="15">
        <f t="shared" si="252"/>
        <v>0.84210526315789469</v>
      </c>
      <c r="M1893" s="15">
        <f t="shared" si="253"/>
        <v>0.84210526315789469</v>
      </c>
      <c r="N1893" s="5" t="s">
        <v>23</v>
      </c>
      <c r="O1893" s="5" t="s">
        <v>23</v>
      </c>
      <c r="P1893" s="16">
        <v>0</v>
      </c>
      <c r="Q1893" s="16">
        <v>0</v>
      </c>
      <c r="R1893" s="5" t="str">
        <f t="shared" si="251"/>
        <v>905-2024-04-30</v>
      </c>
    </row>
    <row r="1894" spans="1:18" hidden="1" x14ac:dyDescent="0.3">
      <c r="A1894" s="25">
        <v>905</v>
      </c>
      <c r="B1894" s="23" t="s">
        <v>480</v>
      </c>
      <c r="C1894" s="5" t="s">
        <v>476</v>
      </c>
      <c r="D1894" s="5" t="s">
        <v>21</v>
      </c>
      <c r="E1894" s="5" t="s">
        <v>22</v>
      </c>
      <c r="F1894" s="6">
        <v>45412</v>
      </c>
      <c r="G1894" s="55">
        <f t="shared" si="248"/>
        <v>2024</v>
      </c>
      <c r="H1894" s="55" t="str">
        <f t="shared" si="249"/>
        <v>Abril</v>
      </c>
      <c r="I1894" s="90" t="str">
        <f t="shared" si="250"/>
        <v>2024-1</v>
      </c>
      <c r="J1894" s="5">
        <v>57</v>
      </c>
      <c r="K1894" s="5">
        <v>48</v>
      </c>
      <c r="L1894" s="15">
        <f t="shared" ref="L1894:L1929" si="254">IFERROR(IF((K1895/J1895)&gt;1.3,1.3,K1895/J1895),"")</f>
        <v>0.96825396825396826</v>
      </c>
      <c r="M1894" s="15">
        <f t="shared" ref="M1894:M1929" si="255">IFERROR(IF((K1895/J1895)&gt;K1895/J1895,1.3,K1895/J1895),"")</f>
        <v>0.96825396825396826</v>
      </c>
      <c r="N1894" s="5" t="s">
        <v>23</v>
      </c>
      <c r="O1894" s="5" t="s">
        <v>23</v>
      </c>
      <c r="P1894" s="16">
        <v>0</v>
      </c>
      <c r="Q1894" s="16">
        <v>0</v>
      </c>
      <c r="R1894" s="5" t="str">
        <f t="shared" si="251"/>
        <v>905-2024-05-31</v>
      </c>
    </row>
    <row r="1895" spans="1:18" hidden="1" x14ac:dyDescent="0.3">
      <c r="A1895" s="25">
        <v>905</v>
      </c>
      <c r="B1895" s="23" t="s">
        <v>480</v>
      </c>
      <c r="C1895" s="5" t="s">
        <v>476</v>
      </c>
      <c r="D1895" s="5" t="s">
        <v>21</v>
      </c>
      <c r="E1895" s="5" t="s">
        <v>22</v>
      </c>
      <c r="F1895" s="6">
        <v>45443</v>
      </c>
      <c r="G1895" s="55">
        <f t="shared" si="248"/>
        <v>2024</v>
      </c>
      <c r="H1895" s="55" t="str">
        <f t="shared" si="249"/>
        <v>Mayo</v>
      </c>
      <c r="I1895" s="90" t="str">
        <f t="shared" si="250"/>
        <v>2024-1</v>
      </c>
      <c r="J1895" s="5">
        <v>63</v>
      </c>
      <c r="K1895" s="5">
        <v>61</v>
      </c>
      <c r="L1895" s="15">
        <f t="shared" si="254"/>
        <v>0.96825396825396826</v>
      </c>
      <c r="M1895" s="15">
        <f t="shared" si="255"/>
        <v>0.96825396825396826</v>
      </c>
      <c r="N1895" s="5" t="s">
        <v>23</v>
      </c>
      <c r="O1895" s="5" t="s">
        <v>23</v>
      </c>
      <c r="P1895" s="16">
        <v>0</v>
      </c>
      <c r="Q1895" s="16">
        <v>0</v>
      </c>
      <c r="R1895" s="5" t="str">
        <f t="shared" si="251"/>
        <v>905-2024-06-30</v>
      </c>
    </row>
    <row r="1896" spans="1:18" hidden="1" x14ac:dyDescent="0.3">
      <c r="A1896" s="25">
        <v>905</v>
      </c>
      <c r="B1896" s="23" t="s">
        <v>480</v>
      </c>
      <c r="C1896" s="5" t="s">
        <v>476</v>
      </c>
      <c r="D1896" s="5" t="s">
        <v>21</v>
      </c>
      <c r="E1896" s="5" t="s">
        <v>22</v>
      </c>
      <c r="F1896" s="6">
        <v>45473</v>
      </c>
      <c r="G1896" s="55">
        <f t="shared" si="248"/>
        <v>2024</v>
      </c>
      <c r="H1896" s="55" t="str">
        <f t="shared" si="249"/>
        <v>Junio</v>
      </c>
      <c r="I1896" s="90" t="str">
        <f t="shared" si="250"/>
        <v>2024-1</v>
      </c>
      <c r="J1896" s="11">
        <v>63</v>
      </c>
      <c r="K1896" s="9">
        <v>61</v>
      </c>
      <c r="L1896" s="15">
        <f t="shared" si="254"/>
        <v>1</v>
      </c>
      <c r="M1896" s="15">
        <f t="shared" si="255"/>
        <v>1</v>
      </c>
      <c r="N1896" s="5" t="s">
        <v>23</v>
      </c>
      <c r="O1896" s="5" t="s">
        <v>23</v>
      </c>
      <c r="P1896" s="16">
        <v>0</v>
      </c>
      <c r="Q1896" s="16">
        <v>0</v>
      </c>
      <c r="R1896" s="5" t="str">
        <f t="shared" si="251"/>
        <v>905-2024-07-31</v>
      </c>
    </row>
    <row r="1897" spans="1:18" hidden="1" x14ac:dyDescent="0.3">
      <c r="A1897" s="25">
        <v>905</v>
      </c>
      <c r="B1897" s="23" t="s">
        <v>480</v>
      </c>
      <c r="C1897" s="5" t="s">
        <v>476</v>
      </c>
      <c r="D1897" s="5" t="s">
        <v>21</v>
      </c>
      <c r="E1897" s="5" t="s">
        <v>22</v>
      </c>
      <c r="F1897" s="6">
        <v>45504</v>
      </c>
      <c r="G1897" s="55">
        <f t="shared" si="248"/>
        <v>2024</v>
      </c>
      <c r="H1897" s="55" t="str">
        <f t="shared" si="249"/>
        <v>Julio</v>
      </c>
      <c r="I1897" s="90" t="str">
        <f t="shared" si="250"/>
        <v>2024-2</v>
      </c>
      <c r="J1897" s="5">
        <v>72</v>
      </c>
      <c r="K1897" s="5">
        <v>72</v>
      </c>
      <c r="L1897" s="15">
        <f t="shared" si="254"/>
        <v>0.96296296296296291</v>
      </c>
      <c r="M1897" s="15">
        <f t="shared" si="255"/>
        <v>0.96296296296296291</v>
      </c>
      <c r="N1897" s="5" t="s">
        <v>23</v>
      </c>
      <c r="O1897" s="5" t="s">
        <v>23</v>
      </c>
      <c r="P1897" s="16">
        <v>0</v>
      </c>
      <c r="Q1897" s="16">
        <v>0</v>
      </c>
      <c r="R1897" s="5" t="str">
        <f t="shared" si="251"/>
        <v>905-2024-08-31</v>
      </c>
    </row>
    <row r="1898" spans="1:18" hidden="1" x14ac:dyDescent="0.3">
      <c r="A1898" s="25">
        <v>905</v>
      </c>
      <c r="B1898" s="23" t="s">
        <v>480</v>
      </c>
      <c r="C1898" s="5" t="s">
        <v>476</v>
      </c>
      <c r="D1898" s="5" t="s">
        <v>21</v>
      </c>
      <c r="E1898" s="5" t="s">
        <v>22</v>
      </c>
      <c r="F1898" s="6">
        <v>45535</v>
      </c>
      <c r="G1898" s="55">
        <f t="shared" si="248"/>
        <v>2024</v>
      </c>
      <c r="H1898" s="55" t="str">
        <f t="shared" si="249"/>
        <v>Agosto</v>
      </c>
      <c r="I1898" s="90" t="str">
        <f t="shared" si="250"/>
        <v>2024-2</v>
      </c>
      <c r="J1898" s="5">
        <v>81</v>
      </c>
      <c r="K1898" s="5">
        <v>78</v>
      </c>
      <c r="L1898" s="15">
        <f t="shared" si="254"/>
        <v>0.96470588235294119</v>
      </c>
      <c r="M1898" s="15">
        <f t="shared" si="255"/>
        <v>0.96470588235294119</v>
      </c>
      <c r="N1898" s="5" t="s">
        <v>23</v>
      </c>
      <c r="O1898" s="5" t="s">
        <v>23</v>
      </c>
      <c r="P1898" s="16">
        <v>0</v>
      </c>
      <c r="Q1898" s="16">
        <v>0</v>
      </c>
      <c r="R1898" s="5" t="str">
        <f t="shared" si="251"/>
        <v>905-2024-09-30</v>
      </c>
    </row>
    <row r="1899" spans="1:18" hidden="1" x14ac:dyDescent="0.3">
      <c r="A1899" s="25">
        <v>905</v>
      </c>
      <c r="B1899" s="23" t="s">
        <v>480</v>
      </c>
      <c r="C1899" s="5" t="s">
        <v>476</v>
      </c>
      <c r="D1899" s="5" t="s">
        <v>21</v>
      </c>
      <c r="E1899" s="5" t="s">
        <v>22</v>
      </c>
      <c r="F1899" s="6">
        <v>45565</v>
      </c>
      <c r="G1899" s="55">
        <f t="shared" si="248"/>
        <v>2024</v>
      </c>
      <c r="H1899" s="55" t="str">
        <f t="shared" si="249"/>
        <v>Septiembre</v>
      </c>
      <c r="I1899" s="90" t="str">
        <f t="shared" si="250"/>
        <v>2024-2</v>
      </c>
      <c r="J1899" s="5">
        <v>85</v>
      </c>
      <c r="K1899" s="5">
        <v>82</v>
      </c>
      <c r="L1899" s="15">
        <f t="shared" si="254"/>
        <v>0.95294117647058818</v>
      </c>
      <c r="M1899" s="15">
        <f t="shared" si="255"/>
        <v>0.95294117647058818</v>
      </c>
      <c r="N1899" s="5" t="s">
        <v>23</v>
      </c>
      <c r="O1899" s="5" t="s">
        <v>23</v>
      </c>
      <c r="P1899" s="16">
        <v>0</v>
      </c>
      <c r="Q1899" s="16">
        <v>0</v>
      </c>
      <c r="R1899" s="5" t="str">
        <f t="shared" si="251"/>
        <v>905-2024-10-31</v>
      </c>
    </row>
    <row r="1900" spans="1:18" hidden="1" x14ac:dyDescent="0.3">
      <c r="A1900" s="25">
        <v>905</v>
      </c>
      <c r="B1900" s="23" t="s">
        <v>480</v>
      </c>
      <c r="C1900" s="5" t="s">
        <v>476</v>
      </c>
      <c r="D1900" s="5" t="s">
        <v>21</v>
      </c>
      <c r="E1900" s="5" t="s">
        <v>22</v>
      </c>
      <c r="F1900" s="6">
        <v>45596</v>
      </c>
      <c r="G1900" s="55">
        <f t="shared" si="248"/>
        <v>2024</v>
      </c>
      <c r="H1900" s="55" t="str">
        <f t="shared" si="249"/>
        <v>Octubre</v>
      </c>
      <c r="I1900" s="90" t="str">
        <f t="shared" si="250"/>
        <v>2024-2</v>
      </c>
      <c r="J1900" s="5">
        <v>85</v>
      </c>
      <c r="K1900" s="5">
        <v>81</v>
      </c>
      <c r="L1900" s="15">
        <f t="shared" si="254"/>
        <v>0.99</v>
      </c>
      <c r="M1900" s="15">
        <f t="shared" si="255"/>
        <v>0.99</v>
      </c>
      <c r="N1900" s="5" t="s">
        <v>23</v>
      </c>
      <c r="O1900" s="5" t="s">
        <v>23</v>
      </c>
      <c r="P1900" s="16">
        <v>0</v>
      </c>
      <c r="Q1900" s="16">
        <v>0</v>
      </c>
      <c r="R1900" s="5" t="str">
        <f t="shared" si="251"/>
        <v>905-2024-11-30</v>
      </c>
    </row>
    <row r="1901" spans="1:18" hidden="1" x14ac:dyDescent="0.3">
      <c r="A1901" s="25">
        <v>905</v>
      </c>
      <c r="B1901" s="23" t="s">
        <v>480</v>
      </c>
      <c r="C1901" s="5" t="s">
        <v>476</v>
      </c>
      <c r="D1901" s="5" t="s">
        <v>21</v>
      </c>
      <c r="E1901" s="5" t="s">
        <v>22</v>
      </c>
      <c r="F1901" s="6">
        <v>45626</v>
      </c>
      <c r="G1901" s="55">
        <f t="shared" si="248"/>
        <v>2024</v>
      </c>
      <c r="H1901" s="55" t="str">
        <f t="shared" si="249"/>
        <v>Noviembre</v>
      </c>
      <c r="I1901" s="90" t="str">
        <f t="shared" si="250"/>
        <v>2024-2</v>
      </c>
      <c r="J1901" s="5">
        <v>100</v>
      </c>
      <c r="K1901" s="5">
        <v>99</v>
      </c>
      <c r="L1901" s="15">
        <f t="shared" si="254"/>
        <v>1</v>
      </c>
      <c r="M1901" s="15">
        <f t="shared" si="255"/>
        <v>1</v>
      </c>
      <c r="N1901" s="5" t="s">
        <v>23</v>
      </c>
      <c r="O1901" s="5" t="s">
        <v>23</v>
      </c>
      <c r="P1901" s="16">
        <v>0</v>
      </c>
      <c r="Q1901" s="16">
        <v>0</v>
      </c>
      <c r="R1901" s="5" t="str">
        <f t="shared" si="251"/>
        <v>905-2024-12-31</v>
      </c>
    </row>
    <row r="1902" spans="1:18" hidden="1" x14ac:dyDescent="0.3">
      <c r="A1902" s="25">
        <v>905</v>
      </c>
      <c r="B1902" s="23" t="s">
        <v>480</v>
      </c>
      <c r="C1902" s="5" t="s">
        <v>476</v>
      </c>
      <c r="D1902" s="5" t="s">
        <v>21</v>
      </c>
      <c r="E1902" s="5" t="s">
        <v>22</v>
      </c>
      <c r="F1902" s="6">
        <v>45657</v>
      </c>
      <c r="G1902" s="55">
        <f t="shared" si="248"/>
        <v>2024</v>
      </c>
      <c r="H1902" s="55" t="str">
        <f t="shared" si="249"/>
        <v>Diciembre</v>
      </c>
      <c r="I1902" s="90" t="str">
        <f t="shared" si="250"/>
        <v>2024-2</v>
      </c>
      <c r="J1902" s="11">
        <v>100</v>
      </c>
      <c r="K1902" s="11">
        <v>100</v>
      </c>
      <c r="L1902" s="15">
        <f t="shared" si="254"/>
        <v>0.75</v>
      </c>
      <c r="M1902" s="15">
        <f t="shared" si="255"/>
        <v>0.75</v>
      </c>
      <c r="N1902" s="5" t="s">
        <v>23</v>
      </c>
      <c r="O1902" s="5" t="s">
        <v>23</v>
      </c>
      <c r="P1902" s="16">
        <v>0</v>
      </c>
      <c r="Q1902" s="16">
        <v>0</v>
      </c>
      <c r="R1902" s="5" t="str">
        <f t="shared" si="251"/>
        <v>906-2024-01-31</v>
      </c>
    </row>
    <row r="1903" spans="1:18" hidden="1" x14ac:dyDescent="0.3">
      <c r="A1903" s="25">
        <v>906</v>
      </c>
      <c r="B1903" s="23" t="s">
        <v>481</v>
      </c>
      <c r="C1903" s="5" t="s">
        <v>476</v>
      </c>
      <c r="D1903" s="5" t="s">
        <v>21</v>
      </c>
      <c r="E1903" s="5" t="s">
        <v>22</v>
      </c>
      <c r="F1903" s="6">
        <v>45322</v>
      </c>
      <c r="G1903" s="55">
        <f t="shared" si="248"/>
        <v>2024</v>
      </c>
      <c r="H1903" s="55" t="str">
        <f t="shared" si="249"/>
        <v>Enero</v>
      </c>
      <c r="I1903" s="90" t="str">
        <f t="shared" si="250"/>
        <v>2024-1</v>
      </c>
      <c r="J1903" s="11">
        <v>44</v>
      </c>
      <c r="K1903" s="9">
        <v>33</v>
      </c>
      <c r="L1903" s="15">
        <f t="shared" si="254"/>
        <v>0.75</v>
      </c>
      <c r="M1903" s="15">
        <f t="shared" si="255"/>
        <v>0.75</v>
      </c>
      <c r="N1903" s="5" t="s">
        <v>23</v>
      </c>
      <c r="O1903" s="5" t="s">
        <v>23</v>
      </c>
      <c r="P1903" s="16">
        <v>0</v>
      </c>
      <c r="Q1903" s="16">
        <v>0</v>
      </c>
      <c r="R1903" s="5" t="str">
        <f t="shared" si="251"/>
        <v>906-2024-02-29</v>
      </c>
    </row>
    <row r="1904" spans="1:18" hidden="1" x14ac:dyDescent="0.3">
      <c r="A1904" s="25">
        <v>906</v>
      </c>
      <c r="B1904" s="23" t="s">
        <v>481</v>
      </c>
      <c r="C1904" s="5" t="s">
        <v>476</v>
      </c>
      <c r="D1904" s="5" t="s">
        <v>21</v>
      </c>
      <c r="E1904" s="5" t="s">
        <v>22</v>
      </c>
      <c r="F1904" s="6">
        <v>45351</v>
      </c>
      <c r="G1904" s="55">
        <f t="shared" si="248"/>
        <v>2024</v>
      </c>
      <c r="H1904" s="55" t="str">
        <f t="shared" si="249"/>
        <v>Febrero</v>
      </c>
      <c r="I1904" s="90" t="str">
        <f t="shared" si="250"/>
        <v>2024-1</v>
      </c>
      <c r="J1904" s="11">
        <v>44</v>
      </c>
      <c r="K1904" s="9">
        <v>33</v>
      </c>
      <c r="L1904" s="15">
        <f t="shared" si="254"/>
        <v>0.83823529411764708</v>
      </c>
      <c r="M1904" s="15">
        <f t="shared" si="255"/>
        <v>0.83823529411764708</v>
      </c>
      <c r="N1904" s="5" t="s">
        <v>23</v>
      </c>
      <c r="O1904" s="5" t="s">
        <v>23</v>
      </c>
      <c r="P1904" s="16">
        <v>0</v>
      </c>
      <c r="Q1904" s="16">
        <v>0</v>
      </c>
      <c r="R1904" s="5" t="str">
        <f t="shared" si="251"/>
        <v>906-2024-03-31</v>
      </c>
    </row>
    <row r="1905" spans="1:18" hidden="1" x14ac:dyDescent="0.3">
      <c r="A1905" s="25">
        <v>906</v>
      </c>
      <c r="B1905" s="23" t="s">
        <v>481</v>
      </c>
      <c r="C1905" s="5" t="s">
        <v>476</v>
      </c>
      <c r="D1905" s="5" t="s">
        <v>21</v>
      </c>
      <c r="E1905" s="5" t="s">
        <v>22</v>
      </c>
      <c r="F1905" s="6">
        <v>45382</v>
      </c>
      <c r="G1905" s="55">
        <f t="shared" si="248"/>
        <v>2024</v>
      </c>
      <c r="H1905" s="55" t="str">
        <f t="shared" si="249"/>
        <v>Marzo</v>
      </c>
      <c r="I1905" s="90" t="str">
        <f t="shared" si="250"/>
        <v>2024-1</v>
      </c>
      <c r="J1905" s="11">
        <v>68</v>
      </c>
      <c r="K1905" s="9">
        <v>57</v>
      </c>
      <c r="L1905" s="15">
        <f t="shared" si="254"/>
        <v>0.75</v>
      </c>
      <c r="M1905" s="15">
        <f t="shared" si="255"/>
        <v>0.75</v>
      </c>
      <c r="N1905" s="5" t="s">
        <v>23</v>
      </c>
      <c r="O1905" s="5" t="s">
        <v>23</v>
      </c>
      <c r="P1905" s="16">
        <v>0</v>
      </c>
      <c r="Q1905" s="16">
        <v>0</v>
      </c>
      <c r="R1905" s="5" t="str">
        <f t="shared" si="251"/>
        <v>906-2024-04-30</v>
      </c>
    </row>
    <row r="1906" spans="1:18" hidden="1" x14ac:dyDescent="0.3">
      <c r="A1906" s="25">
        <v>906</v>
      </c>
      <c r="B1906" s="23" t="s">
        <v>481</v>
      </c>
      <c r="C1906" s="5" t="s">
        <v>476</v>
      </c>
      <c r="D1906" s="5" t="s">
        <v>21</v>
      </c>
      <c r="E1906" s="5" t="s">
        <v>22</v>
      </c>
      <c r="F1906" s="6">
        <v>45412</v>
      </c>
      <c r="G1906" s="55">
        <f t="shared" si="248"/>
        <v>2024</v>
      </c>
      <c r="H1906" s="55" t="str">
        <f t="shared" si="249"/>
        <v>Abril</v>
      </c>
      <c r="I1906" s="90" t="str">
        <f t="shared" si="250"/>
        <v>2024-1</v>
      </c>
      <c r="J1906" s="11">
        <v>44</v>
      </c>
      <c r="K1906" s="9">
        <v>33</v>
      </c>
      <c r="L1906" s="15">
        <f t="shared" si="254"/>
        <v>0.79545454545454541</v>
      </c>
      <c r="M1906" s="15">
        <f t="shared" si="255"/>
        <v>0.79545454545454541</v>
      </c>
      <c r="N1906" s="5" t="s">
        <v>23</v>
      </c>
      <c r="O1906" s="5" t="s">
        <v>23</v>
      </c>
      <c r="P1906" s="16">
        <v>0</v>
      </c>
      <c r="Q1906" s="16">
        <v>0</v>
      </c>
      <c r="R1906" s="5" t="str">
        <f t="shared" si="251"/>
        <v>906-2024-05-31</v>
      </c>
    </row>
    <row r="1907" spans="1:18" hidden="1" x14ac:dyDescent="0.3">
      <c r="A1907" s="25">
        <v>906</v>
      </c>
      <c r="B1907" s="23" t="s">
        <v>481</v>
      </c>
      <c r="C1907" s="5" t="s">
        <v>476</v>
      </c>
      <c r="D1907" s="5" t="s">
        <v>21</v>
      </c>
      <c r="E1907" s="5" t="s">
        <v>22</v>
      </c>
      <c r="F1907" s="6">
        <v>45443</v>
      </c>
      <c r="G1907" s="55">
        <f t="shared" si="248"/>
        <v>2024</v>
      </c>
      <c r="H1907" s="55" t="str">
        <f t="shared" si="249"/>
        <v>Mayo</v>
      </c>
      <c r="I1907" s="90" t="str">
        <f t="shared" si="250"/>
        <v>2024-1</v>
      </c>
      <c r="J1907" s="11">
        <v>44</v>
      </c>
      <c r="K1907" s="9">
        <v>35</v>
      </c>
      <c r="L1907" s="15">
        <f t="shared" si="254"/>
        <v>0.83823529411764708</v>
      </c>
      <c r="M1907" s="15">
        <f t="shared" si="255"/>
        <v>0.83823529411764708</v>
      </c>
      <c r="N1907" s="5" t="s">
        <v>23</v>
      </c>
      <c r="O1907" s="5" t="s">
        <v>23</v>
      </c>
      <c r="P1907" s="16">
        <v>0</v>
      </c>
      <c r="Q1907" s="16">
        <v>0</v>
      </c>
      <c r="R1907" s="5" t="str">
        <f t="shared" si="251"/>
        <v>906-2024-06-30</v>
      </c>
    </row>
    <row r="1908" spans="1:18" hidden="1" x14ac:dyDescent="0.3">
      <c r="A1908" s="25">
        <v>906</v>
      </c>
      <c r="B1908" s="23" t="s">
        <v>481</v>
      </c>
      <c r="C1908" s="5" t="s">
        <v>476</v>
      </c>
      <c r="D1908" s="5" t="s">
        <v>21</v>
      </c>
      <c r="E1908" s="5" t="s">
        <v>22</v>
      </c>
      <c r="F1908" s="6">
        <v>45473</v>
      </c>
      <c r="G1908" s="55">
        <f t="shared" si="248"/>
        <v>2024</v>
      </c>
      <c r="H1908" s="55" t="str">
        <f t="shared" si="249"/>
        <v>Junio</v>
      </c>
      <c r="I1908" s="90" t="str">
        <f t="shared" si="250"/>
        <v>2024-1</v>
      </c>
      <c r="J1908" s="11">
        <v>68</v>
      </c>
      <c r="K1908" s="9">
        <v>57</v>
      </c>
      <c r="L1908" s="15">
        <f t="shared" si="254"/>
        <v>0.88311688311688308</v>
      </c>
      <c r="M1908" s="15">
        <f t="shared" si="255"/>
        <v>0.88311688311688308</v>
      </c>
      <c r="N1908" s="5" t="s">
        <v>23</v>
      </c>
      <c r="O1908" s="5" t="s">
        <v>23</v>
      </c>
      <c r="P1908" s="16">
        <v>0</v>
      </c>
      <c r="Q1908" s="16">
        <v>0</v>
      </c>
      <c r="R1908" s="5" t="str">
        <f t="shared" si="251"/>
        <v>906-2024-07-31</v>
      </c>
    </row>
    <row r="1909" spans="1:18" hidden="1" x14ac:dyDescent="0.3">
      <c r="A1909" s="25">
        <v>906</v>
      </c>
      <c r="B1909" s="23" t="s">
        <v>481</v>
      </c>
      <c r="C1909" s="5" t="s">
        <v>476</v>
      </c>
      <c r="D1909" s="5" t="s">
        <v>21</v>
      </c>
      <c r="E1909" s="5" t="s">
        <v>22</v>
      </c>
      <c r="F1909" s="6">
        <v>45504</v>
      </c>
      <c r="G1909" s="55">
        <f t="shared" si="248"/>
        <v>2024</v>
      </c>
      <c r="H1909" s="55" t="str">
        <f t="shared" si="249"/>
        <v>Julio</v>
      </c>
      <c r="I1909" s="90" t="str">
        <f t="shared" si="250"/>
        <v>2024-2</v>
      </c>
      <c r="J1909" s="11">
        <v>77</v>
      </c>
      <c r="K1909" s="9">
        <v>68</v>
      </c>
      <c r="L1909" s="15">
        <f t="shared" si="254"/>
        <v>0.88311688311688308</v>
      </c>
      <c r="M1909" s="15">
        <f t="shared" si="255"/>
        <v>0.88311688311688308</v>
      </c>
      <c r="N1909" s="5" t="s">
        <v>23</v>
      </c>
      <c r="O1909" s="5" t="s">
        <v>23</v>
      </c>
      <c r="P1909" s="16">
        <v>0</v>
      </c>
      <c r="Q1909" s="16">
        <v>0</v>
      </c>
      <c r="R1909" s="5" t="str">
        <f t="shared" si="251"/>
        <v>906-2024-08-31</v>
      </c>
    </row>
    <row r="1910" spans="1:18" hidden="1" x14ac:dyDescent="0.3">
      <c r="A1910" s="25">
        <v>906</v>
      </c>
      <c r="B1910" s="23" t="s">
        <v>481</v>
      </c>
      <c r="C1910" s="5" t="s">
        <v>476</v>
      </c>
      <c r="D1910" s="5" t="s">
        <v>21</v>
      </c>
      <c r="E1910" s="5" t="s">
        <v>22</v>
      </c>
      <c r="F1910" s="6">
        <v>45535</v>
      </c>
      <c r="G1910" s="55">
        <f t="shared" si="248"/>
        <v>2024</v>
      </c>
      <c r="H1910" s="55" t="str">
        <f t="shared" si="249"/>
        <v>Agosto</v>
      </c>
      <c r="I1910" s="90" t="str">
        <f t="shared" si="250"/>
        <v>2024-2</v>
      </c>
      <c r="J1910" s="11">
        <v>77</v>
      </c>
      <c r="K1910" s="9">
        <v>68</v>
      </c>
      <c r="L1910" s="15">
        <f t="shared" si="254"/>
        <v>0.82105263157894737</v>
      </c>
      <c r="M1910" s="15">
        <f t="shared" si="255"/>
        <v>0.82105263157894737</v>
      </c>
      <c r="N1910" s="5" t="s">
        <v>23</v>
      </c>
      <c r="O1910" s="5" t="s">
        <v>23</v>
      </c>
      <c r="P1910" s="16">
        <v>0</v>
      </c>
      <c r="Q1910" s="16">
        <v>0</v>
      </c>
      <c r="R1910" s="5" t="str">
        <f t="shared" si="251"/>
        <v>906-2024-09-30</v>
      </c>
    </row>
    <row r="1911" spans="1:18" hidden="1" x14ac:dyDescent="0.3">
      <c r="A1911" s="25">
        <v>906</v>
      </c>
      <c r="B1911" s="23" t="s">
        <v>481</v>
      </c>
      <c r="C1911" s="5" t="s">
        <v>476</v>
      </c>
      <c r="D1911" s="5" t="s">
        <v>21</v>
      </c>
      <c r="E1911" s="5" t="s">
        <v>22</v>
      </c>
      <c r="F1911" s="6">
        <v>45565</v>
      </c>
      <c r="G1911" s="55">
        <f t="shared" si="248"/>
        <v>2024</v>
      </c>
      <c r="H1911" s="55" t="str">
        <f t="shared" si="249"/>
        <v>Septiembre</v>
      </c>
      <c r="I1911" s="90" t="str">
        <f t="shared" si="250"/>
        <v>2024-2</v>
      </c>
      <c r="J1911" s="11">
        <v>95</v>
      </c>
      <c r="K1911" s="9">
        <v>78</v>
      </c>
      <c r="L1911" s="15">
        <f t="shared" si="254"/>
        <v>0.97979797979797978</v>
      </c>
      <c r="M1911" s="15">
        <f t="shared" si="255"/>
        <v>0.97979797979797978</v>
      </c>
      <c r="N1911" s="5" t="s">
        <v>23</v>
      </c>
      <c r="O1911" s="5" t="s">
        <v>23</v>
      </c>
      <c r="P1911" s="16">
        <v>0</v>
      </c>
      <c r="Q1911" s="16">
        <v>0</v>
      </c>
      <c r="R1911" s="5" t="str">
        <f t="shared" si="251"/>
        <v>906-2024-10-31</v>
      </c>
    </row>
    <row r="1912" spans="1:18" hidden="1" x14ac:dyDescent="0.3">
      <c r="A1912" s="25">
        <v>906</v>
      </c>
      <c r="B1912" s="23" t="s">
        <v>481</v>
      </c>
      <c r="C1912" s="5" t="s">
        <v>476</v>
      </c>
      <c r="D1912" s="5" t="s">
        <v>21</v>
      </c>
      <c r="E1912" s="5" t="s">
        <v>22</v>
      </c>
      <c r="F1912" s="6">
        <v>45596</v>
      </c>
      <c r="G1912" s="55">
        <f t="shared" si="248"/>
        <v>2024</v>
      </c>
      <c r="H1912" s="55" t="str">
        <f t="shared" si="249"/>
        <v>Octubre</v>
      </c>
      <c r="I1912" s="90" t="str">
        <f t="shared" si="250"/>
        <v>2024-2</v>
      </c>
      <c r="J1912" s="11">
        <v>99</v>
      </c>
      <c r="K1912" s="9">
        <v>97</v>
      </c>
      <c r="L1912" s="15">
        <f t="shared" si="254"/>
        <v>0.99</v>
      </c>
      <c r="M1912" s="15">
        <f t="shared" si="255"/>
        <v>0.99</v>
      </c>
      <c r="N1912" s="5" t="s">
        <v>23</v>
      </c>
      <c r="O1912" s="5" t="s">
        <v>23</v>
      </c>
      <c r="P1912" s="16">
        <v>0</v>
      </c>
      <c r="Q1912" s="16">
        <v>0</v>
      </c>
      <c r="R1912" s="5" t="str">
        <f t="shared" si="251"/>
        <v>906-2024-11-30</v>
      </c>
    </row>
    <row r="1913" spans="1:18" hidden="1" x14ac:dyDescent="0.3">
      <c r="A1913" s="25">
        <v>906</v>
      </c>
      <c r="B1913" s="23" t="s">
        <v>481</v>
      </c>
      <c r="C1913" s="5" t="s">
        <v>476</v>
      </c>
      <c r="D1913" s="5" t="s">
        <v>21</v>
      </c>
      <c r="E1913" s="5" t="s">
        <v>22</v>
      </c>
      <c r="F1913" s="6">
        <v>45626</v>
      </c>
      <c r="G1913" s="55">
        <f t="shared" si="248"/>
        <v>2024</v>
      </c>
      <c r="H1913" s="55" t="str">
        <f t="shared" si="249"/>
        <v>Noviembre</v>
      </c>
      <c r="I1913" s="90" t="str">
        <f t="shared" si="250"/>
        <v>2024-2</v>
      </c>
      <c r="J1913" s="11">
        <v>100</v>
      </c>
      <c r="K1913" s="9">
        <v>99</v>
      </c>
      <c r="L1913" s="15">
        <f t="shared" si="254"/>
        <v>1</v>
      </c>
      <c r="M1913" s="15">
        <f t="shared" si="255"/>
        <v>1</v>
      </c>
      <c r="N1913" s="5" t="s">
        <v>23</v>
      </c>
      <c r="O1913" s="5" t="s">
        <v>23</v>
      </c>
      <c r="P1913" s="16">
        <v>0</v>
      </c>
      <c r="Q1913" s="16">
        <v>0</v>
      </c>
      <c r="R1913" s="5" t="str">
        <f t="shared" si="251"/>
        <v>906-2024-12-31</v>
      </c>
    </row>
    <row r="1914" spans="1:18" hidden="1" x14ac:dyDescent="0.3">
      <c r="A1914" s="25">
        <v>906</v>
      </c>
      <c r="B1914" s="23" t="s">
        <v>481</v>
      </c>
      <c r="C1914" s="5" t="s">
        <v>476</v>
      </c>
      <c r="D1914" s="5" t="s">
        <v>21</v>
      </c>
      <c r="E1914" s="5" t="s">
        <v>22</v>
      </c>
      <c r="F1914" s="6">
        <v>45657</v>
      </c>
      <c r="G1914" s="55">
        <f t="shared" si="248"/>
        <v>2024</v>
      </c>
      <c r="H1914" s="55" t="str">
        <f t="shared" si="249"/>
        <v>Diciembre</v>
      </c>
      <c r="I1914" s="90" t="str">
        <f t="shared" si="250"/>
        <v>2024-2</v>
      </c>
      <c r="J1914" s="11">
        <v>100</v>
      </c>
      <c r="K1914" s="9">
        <v>100</v>
      </c>
      <c r="L1914" s="15">
        <f t="shared" si="254"/>
        <v>1</v>
      </c>
      <c r="M1914" s="15">
        <f t="shared" si="255"/>
        <v>1</v>
      </c>
      <c r="N1914" s="5" t="s">
        <v>23</v>
      </c>
      <c r="O1914" s="5" t="s">
        <v>23</v>
      </c>
      <c r="P1914" s="16">
        <v>0</v>
      </c>
      <c r="Q1914" s="16">
        <v>0</v>
      </c>
      <c r="R1914" s="5" t="str">
        <f t="shared" si="251"/>
        <v>907-2024-04-30</v>
      </c>
    </row>
    <row r="1915" spans="1:18" hidden="1" x14ac:dyDescent="0.3">
      <c r="A1915" s="25">
        <v>907</v>
      </c>
      <c r="B1915" s="23" t="s">
        <v>482</v>
      </c>
      <c r="C1915" s="5" t="s">
        <v>476</v>
      </c>
      <c r="D1915" s="5" t="s">
        <v>21</v>
      </c>
      <c r="E1915" s="5" t="s">
        <v>22</v>
      </c>
      <c r="F1915" s="6">
        <v>45412</v>
      </c>
      <c r="G1915" s="55">
        <f t="shared" si="248"/>
        <v>2024</v>
      </c>
      <c r="H1915" s="55" t="str">
        <f t="shared" si="249"/>
        <v>Abril</v>
      </c>
      <c r="I1915" s="90" t="str">
        <f t="shared" si="250"/>
        <v>2024-1</v>
      </c>
      <c r="J1915" s="11">
        <v>12</v>
      </c>
      <c r="K1915" s="9">
        <v>12</v>
      </c>
      <c r="L1915" s="15">
        <f t="shared" si="254"/>
        <v>1.3</v>
      </c>
      <c r="M1915" s="15">
        <f t="shared" si="255"/>
        <v>2.0833333333333335</v>
      </c>
      <c r="N1915" s="5" t="s">
        <v>23</v>
      </c>
      <c r="O1915" s="5" t="s">
        <v>23</v>
      </c>
      <c r="P1915" s="16">
        <v>0</v>
      </c>
      <c r="Q1915" s="16">
        <v>0</v>
      </c>
      <c r="R1915" s="5" t="str">
        <f t="shared" si="251"/>
        <v>907-2024-05-31</v>
      </c>
    </row>
    <row r="1916" spans="1:18" hidden="1" x14ac:dyDescent="0.3">
      <c r="A1916" s="25">
        <v>907</v>
      </c>
      <c r="B1916" s="23" t="s">
        <v>482</v>
      </c>
      <c r="C1916" s="5" t="s">
        <v>476</v>
      </c>
      <c r="D1916" s="5" t="s">
        <v>21</v>
      </c>
      <c r="E1916" s="5" t="s">
        <v>22</v>
      </c>
      <c r="F1916" s="6">
        <v>45443</v>
      </c>
      <c r="G1916" s="55">
        <f t="shared" si="248"/>
        <v>2024</v>
      </c>
      <c r="H1916" s="55" t="str">
        <f t="shared" si="249"/>
        <v>Mayo</v>
      </c>
      <c r="I1916" s="90" t="str">
        <f t="shared" si="250"/>
        <v>2024-1</v>
      </c>
      <c r="J1916" s="11">
        <v>12</v>
      </c>
      <c r="K1916" s="9">
        <v>25</v>
      </c>
      <c r="L1916" s="15">
        <f t="shared" si="254"/>
        <v>1.3</v>
      </c>
      <c r="M1916" s="15">
        <f t="shared" si="255"/>
        <v>4.333333333333333</v>
      </c>
      <c r="N1916" s="5" t="s">
        <v>23</v>
      </c>
      <c r="O1916" s="5" t="s">
        <v>23</v>
      </c>
      <c r="P1916" s="16">
        <v>0</v>
      </c>
      <c r="Q1916" s="16">
        <v>0</v>
      </c>
      <c r="R1916" s="5" t="str">
        <f t="shared" si="251"/>
        <v>907-2024-06-30</v>
      </c>
    </row>
    <row r="1917" spans="1:18" hidden="1" x14ac:dyDescent="0.3">
      <c r="A1917" s="25">
        <v>907</v>
      </c>
      <c r="B1917" s="23" t="s">
        <v>482</v>
      </c>
      <c r="C1917" s="5" t="s">
        <v>476</v>
      </c>
      <c r="D1917" s="5" t="s">
        <v>21</v>
      </c>
      <c r="E1917" s="5" t="s">
        <v>22</v>
      </c>
      <c r="F1917" s="6">
        <v>45473</v>
      </c>
      <c r="G1917" s="55">
        <f t="shared" si="248"/>
        <v>2024</v>
      </c>
      <c r="H1917" s="55" t="str">
        <f t="shared" si="249"/>
        <v>Junio</v>
      </c>
      <c r="I1917" s="90" t="str">
        <f t="shared" si="250"/>
        <v>2024-1</v>
      </c>
      <c r="J1917" s="11">
        <v>12</v>
      </c>
      <c r="K1917" s="9">
        <v>52</v>
      </c>
      <c r="L1917" s="15">
        <f t="shared" si="254"/>
        <v>0.98148148148148151</v>
      </c>
      <c r="M1917" s="15">
        <f t="shared" si="255"/>
        <v>0.98148148148148151</v>
      </c>
      <c r="N1917" s="5" t="s">
        <v>23</v>
      </c>
      <c r="O1917" s="5" t="s">
        <v>23</v>
      </c>
      <c r="P1917" s="16">
        <v>0</v>
      </c>
      <c r="Q1917" s="16">
        <v>0</v>
      </c>
      <c r="R1917" s="5" t="str">
        <f t="shared" si="251"/>
        <v>907-2024-08-31</v>
      </c>
    </row>
    <row r="1918" spans="1:18" hidden="1" x14ac:dyDescent="0.3">
      <c r="A1918" s="25">
        <v>907</v>
      </c>
      <c r="B1918" s="23" t="s">
        <v>482</v>
      </c>
      <c r="C1918" s="5" t="s">
        <v>476</v>
      </c>
      <c r="D1918" s="5" t="s">
        <v>21</v>
      </c>
      <c r="E1918" s="5" t="s">
        <v>22</v>
      </c>
      <c r="F1918" s="6">
        <v>45535</v>
      </c>
      <c r="G1918" s="55">
        <f t="shared" si="248"/>
        <v>2024</v>
      </c>
      <c r="H1918" s="55" t="str">
        <f t="shared" si="249"/>
        <v>Agosto</v>
      </c>
      <c r="I1918" s="90" t="str">
        <f t="shared" si="250"/>
        <v>2024-2</v>
      </c>
      <c r="J1918" s="11">
        <v>54</v>
      </c>
      <c r="K1918" s="9">
        <v>53</v>
      </c>
      <c r="L1918" s="15">
        <f t="shared" si="254"/>
        <v>1.0289855072463767</v>
      </c>
      <c r="M1918" s="15">
        <f t="shared" si="255"/>
        <v>1.0289855072463767</v>
      </c>
      <c r="N1918" s="5" t="s">
        <v>23</v>
      </c>
      <c r="O1918" s="5" t="s">
        <v>23</v>
      </c>
      <c r="P1918" s="16">
        <v>0</v>
      </c>
      <c r="Q1918" s="16">
        <v>0</v>
      </c>
      <c r="R1918" s="5" t="str">
        <f t="shared" si="251"/>
        <v>907-2024-09-30</v>
      </c>
    </row>
    <row r="1919" spans="1:18" hidden="1" x14ac:dyDescent="0.3">
      <c r="A1919" s="25">
        <v>907</v>
      </c>
      <c r="B1919" s="23" t="s">
        <v>482</v>
      </c>
      <c r="C1919" s="5" t="s">
        <v>476</v>
      </c>
      <c r="D1919" s="5" t="s">
        <v>21</v>
      </c>
      <c r="E1919" s="5" t="s">
        <v>22</v>
      </c>
      <c r="F1919" s="6">
        <v>45565</v>
      </c>
      <c r="G1919" s="55">
        <f t="shared" si="248"/>
        <v>2024</v>
      </c>
      <c r="H1919" s="55" t="str">
        <f t="shared" si="249"/>
        <v>Septiembre</v>
      </c>
      <c r="I1919" s="90" t="str">
        <f t="shared" si="250"/>
        <v>2024-2</v>
      </c>
      <c r="J1919" s="11">
        <v>69</v>
      </c>
      <c r="K1919" s="9">
        <v>71</v>
      </c>
      <c r="L1919" s="15">
        <f t="shared" si="254"/>
        <v>0.93258426966292129</v>
      </c>
      <c r="M1919" s="15">
        <f t="shared" si="255"/>
        <v>0.93258426966292129</v>
      </c>
      <c r="N1919" s="5" t="s">
        <v>23</v>
      </c>
      <c r="O1919" s="5" t="s">
        <v>23</v>
      </c>
      <c r="P1919" s="16">
        <v>0</v>
      </c>
      <c r="Q1919" s="16">
        <v>0</v>
      </c>
      <c r="R1919" s="5" t="str">
        <f t="shared" si="251"/>
        <v>907-2024-10-31</v>
      </c>
    </row>
    <row r="1920" spans="1:18" hidden="1" x14ac:dyDescent="0.3">
      <c r="A1920" s="25">
        <v>907</v>
      </c>
      <c r="B1920" s="23" t="s">
        <v>482</v>
      </c>
      <c r="C1920" s="5" t="s">
        <v>476</v>
      </c>
      <c r="D1920" s="5" t="s">
        <v>21</v>
      </c>
      <c r="E1920" s="5" t="s">
        <v>22</v>
      </c>
      <c r="F1920" s="6">
        <v>45596</v>
      </c>
      <c r="G1920" s="55">
        <f t="shared" si="248"/>
        <v>2024</v>
      </c>
      <c r="H1920" s="55" t="str">
        <f t="shared" si="249"/>
        <v>Octubre</v>
      </c>
      <c r="I1920" s="90" t="str">
        <f t="shared" si="250"/>
        <v>2024-2</v>
      </c>
      <c r="J1920" s="11">
        <v>89</v>
      </c>
      <c r="K1920" s="9">
        <v>83</v>
      </c>
      <c r="L1920" s="15">
        <f t="shared" si="254"/>
        <v>0.93258426966292129</v>
      </c>
      <c r="M1920" s="15">
        <f t="shared" si="255"/>
        <v>0.93258426966292129</v>
      </c>
      <c r="N1920" s="5" t="s">
        <v>23</v>
      </c>
      <c r="O1920" s="5" t="s">
        <v>23</v>
      </c>
      <c r="P1920" s="16">
        <v>0</v>
      </c>
      <c r="Q1920" s="16">
        <v>0</v>
      </c>
      <c r="R1920" s="5" t="str">
        <f t="shared" si="251"/>
        <v>907-2024-11-30</v>
      </c>
    </row>
    <row r="1921" spans="1:18" hidden="1" x14ac:dyDescent="0.3">
      <c r="A1921" s="25">
        <v>907</v>
      </c>
      <c r="B1921" s="23" t="s">
        <v>482</v>
      </c>
      <c r="C1921" s="5" t="s">
        <v>476</v>
      </c>
      <c r="D1921" s="5" t="s">
        <v>21</v>
      </c>
      <c r="E1921" s="5" t="s">
        <v>22</v>
      </c>
      <c r="F1921" s="6">
        <v>45626</v>
      </c>
      <c r="G1921" s="55">
        <f t="shared" si="248"/>
        <v>2024</v>
      </c>
      <c r="H1921" s="55" t="str">
        <f t="shared" si="249"/>
        <v>Noviembre</v>
      </c>
      <c r="I1921" s="90" t="str">
        <f t="shared" si="250"/>
        <v>2024-2</v>
      </c>
      <c r="J1921" s="11">
        <v>89</v>
      </c>
      <c r="K1921" s="9">
        <v>83</v>
      </c>
      <c r="L1921" s="15">
        <f t="shared" si="254"/>
        <v>1</v>
      </c>
      <c r="M1921" s="15">
        <f t="shared" si="255"/>
        <v>1</v>
      </c>
      <c r="N1921" s="5" t="s">
        <v>23</v>
      </c>
      <c r="O1921" s="5" t="s">
        <v>23</v>
      </c>
      <c r="P1921" s="16">
        <v>0</v>
      </c>
      <c r="Q1921" s="16">
        <v>0</v>
      </c>
      <c r="R1921" s="5" t="str">
        <f t="shared" si="251"/>
        <v>907-2024-12-31</v>
      </c>
    </row>
    <row r="1922" spans="1:18" hidden="1" x14ac:dyDescent="0.3">
      <c r="A1922" s="25">
        <v>907</v>
      </c>
      <c r="B1922" s="23" t="s">
        <v>482</v>
      </c>
      <c r="C1922" s="5" t="s">
        <v>476</v>
      </c>
      <c r="D1922" s="5" t="s">
        <v>21</v>
      </c>
      <c r="E1922" s="5" t="s">
        <v>22</v>
      </c>
      <c r="F1922" s="6">
        <v>45657</v>
      </c>
      <c r="G1922" s="55">
        <f t="shared" si="248"/>
        <v>2024</v>
      </c>
      <c r="H1922" s="55" t="str">
        <f t="shared" si="249"/>
        <v>Diciembre</v>
      </c>
      <c r="I1922" s="90" t="str">
        <f t="shared" si="250"/>
        <v>2024-2</v>
      </c>
      <c r="J1922" s="11">
        <v>100</v>
      </c>
      <c r="K1922" s="11">
        <v>100</v>
      </c>
      <c r="L1922" s="15">
        <f t="shared" si="254"/>
        <v>1</v>
      </c>
      <c r="M1922" s="15">
        <f t="shared" si="255"/>
        <v>1</v>
      </c>
      <c r="N1922" s="5" t="s">
        <v>23</v>
      </c>
      <c r="O1922" s="5" t="s">
        <v>23</v>
      </c>
      <c r="P1922" s="16">
        <v>0</v>
      </c>
      <c r="Q1922" s="16">
        <v>0</v>
      </c>
      <c r="R1922" s="5" t="str">
        <f t="shared" si="251"/>
        <v>908-2024-06-30</v>
      </c>
    </row>
    <row r="1923" spans="1:18" hidden="1" x14ac:dyDescent="0.3">
      <c r="A1923" s="25">
        <v>908</v>
      </c>
      <c r="B1923" s="23" t="s">
        <v>483</v>
      </c>
      <c r="C1923" s="5" t="s">
        <v>79</v>
      </c>
      <c r="D1923" s="5" t="s">
        <v>21</v>
      </c>
      <c r="E1923" s="5" t="s">
        <v>22</v>
      </c>
      <c r="F1923" s="6">
        <v>45473</v>
      </c>
      <c r="G1923" s="55">
        <f t="shared" ref="G1923:G1986" si="256">YEAR(F1923)</f>
        <v>2024</v>
      </c>
      <c r="H1923" s="55" t="str">
        <f t="shared" ref="H1923:H1986" si="257">PROPER(TEXT(F1923,"mmmm"))</f>
        <v>Junio</v>
      </c>
      <c r="I1923" s="90" t="str">
        <f t="shared" ref="I1923:I1986" si="258">IF(OR(H1923="Enero",H1923="Febrero",H1923="Marzo",H1923="Abril",H1923="Mayo",H1923="Junio"),G1923&amp;"-1",IF(OR(H1923="Julio",H1923="Agosto",H1923="Septiembre",H1923="Octubre",H1923="Noviembre",H1923="Diciembre"),G1923&amp;"-2"))</f>
        <v>2024-1</v>
      </c>
      <c r="J1923" s="11">
        <v>20</v>
      </c>
      <c r="K1923" s="9">
        <v>20</v>
      </c>
      <c r="L1923" s="15">
        <f t="shared" si="254"/>
        <v>1</v>
      </c>
      <c r="M1923" s="15">
        <f t="shared" si="255"/>
        <v>1</v>
      </c>
      <c r="N1923" s="5" t="s">
        <v>23</v>
      </c>
      <c r="O1923" s="5" t="s">
        <v>23</v>
      </c>
      <c r="P1923" s="16">
        <v>0</v>
      </c>
      <c r="Q1923" s="16">
        <v>0</v>
      </c>
      <c r="R1923" s="5" t="str">
        <f t="shared" si="251"/>
        <v>908-2024-07-31</v>
      </c>
    </row>
    <row r="1924" spans="1:18" hidden="1" x14ac:dyDescent="0.3">
      <c r="A1924" s="25">
        <v>908</v>
      </c>
      <c r="B1924" s="23" t="s">
        <v>483</v>
      </c>
      <c r="C1924" s="5" t="s">
        <v>79</v>
      </c>
      <c r="D1924" s="5" t="s">
        <v>21</v>
      </c>
      <c r="E1924" s="5" t="s">
        <v>22</v>
      </c>
      <c r="F1924" s="6">
        <v>45504</v>
      </c>
      <c r="G1924" s="55">
        <f t="shared" si="256"/>
        <v>2024</v>
      </c>
      <c r="H1924" s="55" t="str">
        <f t="shared" si="257"/>
        <v>Julio</v>
      </c>
      <c r="I1924" s="90" t="str">
        <f t="shared" si="258"/>
        <v>2024-2</v>
      </c>
      <c r="J1924" s="11">
        <v>20</v>
      </c>
      <c r="K1924" s="9">
        <v>20</v>
      </c>
      <c r="L1924" s="15">
        <f t="shared" si="254"/>
        <v>0.95522388059701491</v>
      </c>
      <c r="M1924" s="15">
        <f t="shared" si="255"/>
        <v>0.95522388059701491</v>
      </c>
      <c r="N1924" s="5" t="s">
        <v>23</v>
      </c>
      <c r="O1924" s="5" t="s">
        <v>23</v>
      </c>
      <c r="P1924" s="16">
        <v>0</v>
      </c>
      <c r="Q1924" s="16">
        <v>0</v>
      </c>
      <c r="R1924" s="5" t="str">
        <f t="shared" si="251"/>
        <v>908-2024-08-31</v>
      </c>
    </row>
    <row r="1925" spans="1:18" hidden="1" x14ac:dyDescent="0.3">
      <c r="A1925" s="25">
        <v>908</v>
      </c>
      <c r="B1925" s="23" t="s">
        <v>483</v>
      </c>
      <c r="C1925" s="5" t="s">
        <v>79</v>
      </c>
      <c r="D1925" s="5" t="s">
        <v>21</v>
      </c>
      <c r="E1925" s="5" t="s">
        <v>22</v>
      </c>
      <c r="F1925" s="6">
        <v>45535</v>
      </c>
      <c r="G1925" s="55">
        <f t="shared" si="256"/>
        <v>2024</v>
      </c>
      <c r="H1925" s="55" t="str">
        <f t="shared" si="257"/>
        <v>Agosto</v>
      </c>
      <c r="I1925" s="90" t="str">
        <f t="shared" si="258"/>
        <v>2024-2</v>
      </c>
      <c r="J1925" s="11">
        <v>67</v>
      </c>
      <c r="K1925" s="9">
        <v>64</v>
      </c>
      <c r="L1925" s="15">
        <f t="shared" si="254"/>
        <v>1</v>
      </c>
      <c r="M1925" s="15">
        <f t="shared" si="255"/>
        <v>1</v>
      </c>
      <c r="N1925" s="5" t="s">
        <v>23</v>
      </c>
      <c r="O1925" s="5" t="s">
        <v>23</v>
      </c>
      <c r="P1925" s="16">
        <v>0</v>
      </c>
      <c r="Q1925" s="16">
        <v>0</v>
      </c>
      <c r="R1925" s="5" t="str">
        <f t="shared" ref="R1925:R1988" si="259">A1926&amp;"-"&amp;YEAR(F1926)&amp;"-"&amp;IF(LEN(MONTH(F1926))=1,"0"&amp;MONTH(F1926),MONTH(F1926))&amp;"-"&amp;DAY(F1926)</f>
        <v>908-2024-09-30</v>
      </c>
    </row>
    <row r="1926" spans="1:18" hidden="1" x14ac:dyDescent="0.3">
      <c r="A1926" s="25">
        <v>908</v>
      </c>
      <c r="B1926" s="23" t="s">
        <v>483</v>
      </c>
      <c r="C1926" s="5" t="s">
        <v>79</v>
      </c>
      <c r="D1926" s="5" t="s">
        <v>21</v>
      </c>
      <c r="E1926" s="5" t="s">
        <v>22</v>
      </c>
      <c r="F1926" s="6">
        <v>45565</v>
      </c>
      <c r="G1926" s="55">
        <f t="shared" si="256"/>
        <v>2024</v>
      </c>
      <c r="H1926" s="55" t="str">
        <f t="shared" si="257"/>
        <v>Septiembre</v>
      </c>
      <c r="I1926" s="90" t="str">
        <f t="shared" si="258"/>
        <v>2024-2</v>
      </c>
      <c r="J1926" s="11">
        <v>84</v>
      </c>
      <c r="K1926" s="9">
        <v>84</v>
      </c>
      <c r="L1926" s="15">
        <f t="shared" si="254"/>
        <v>0.95</v>
      </c>
      <c r="M1926" s="15">
        <f t="shared" si="255"/>
        <v>0.95</v>
      </c>
      <c r="N1926" s="5" t="s">
        <v>23</v>
      </c>
      <c r="O1926" s="5" t="s">
        <v>23</v>
      </c>
      <c r="P1926" s="16">
        <v>0</v>
      </c>
      <c r="Q1926" s="16">
        <v>0</v>
      </c>
      <c r="R1926" s="5" t="str">
        <f t="shared" si="259"/>
        <v>908-2024-10-31</v>
      </c>
    </row>
    <row r="1927" spans="1:18" hidden="1" x14ac:dyDescent="0.3">
      <c r="A1927" s="25">
        <v>908</v>
      </c>
      <c r="B1927" s="23" t="s">
        <v>483</v>
      </c>
      <c r="C1927" s="5" t="s">
        <v>79</v>
      </c>
      <c r="D1927" s="5" t="s">
        <v>21</v>
      </c>
      <c r="E1927" s="5" t="s">
        <v>22</v>
      </c>
      <c r="F1927" s="6">
        <v>45596</v>
      </c>
      <c r="G1927" s="55">
        <f t="shared" si="256"/>
        <v>2024</v>
      </c>
      <c r="H1927" s="55" t="str">
        <f t="shared" si="257"/>
        <v>Octubre</v>
      </c>
      <c r="I1927" s="90" t="str">
        <f t="shared" si="258"/>
        <v>2024-2</v>
      </c>
      <c r="J1927" s="11">
        <v>100</v>
      </c>
      <c r="K1927" s="9">
        <v>95</v>
      </c>
      <c r="L1927" s="15">
        <f t="shared" si="254"/>
        <v>0.99</v>
      </c>
      <c r="M1927" s="15">
        <f t="shared" si="255"/>
        <v>0.99</v>
      </c>
      <c r="N1927" s="5" t="s">
        <v>23</v>
      </c>
      <c r="O1927" s="5" t="s">
        <v>23</v>
      </c>
      <c r="P1927" s="16">
        <v>0</v>
      </c>
      <c r="Q1927" s="16">
        <v>0</v>
      </c>
      <c r="R1927" s="5" t="str">
        <f t="shared" si="259"/>
        <v>908-2024-11-30</v>
      </c>
    </row>
    <row r="1928" spans="1:18" hidden="1" x14ac:dyDescent="0.3">
      <c r="A1928" s="25">
        <v>908</v>
      </c>
      <c r="B1928" s="23" t="s">
        <v>483</v>
      </c>
      <c r="C1928" s="5" t="s">
        <v>79</v>
      </c>
      <c r="D1928" s="5" t="s">
        <v>21</v>
      </c>
      <c r="E1928" s="5" t="s">
        <v>22</v>
      </c>
      <c r="F1928" s="6">
        <v>45626</v>
      </c>
      <c r="G1928" s="55">
        <f t="shared" si="256"/>
        <v>2024</v>
      </c>
      <c r="H1928" s="55" t="str">
        <f t="shared" si="257"/>
        <v>Noviembre</v>
      </c>
      <c r="I1928" s="90" t="str">
        <f t="shared" si="258"/>
        <v>2024-2</v>
      </c>
      <c r="J1928" s="11">
        <v>100</v>
      </c>
      <c r="K1928" s="9">
        <v>99</v>
      </c>
      <c r="L1928" s="15">
        <f t="shared" si="254"/>
        <v>1</v>
      </c>
      <c r="M1928" s="15">
        <f t="shared" si="255"/>
        <v>1</v>
      </c>
      <c r="N1928" s="5" t="s">
        <v>23</v>
      </c>
      <c r="O1928" s="5" t="s">
        <v>23</v>
      </c>
      <c r="P1928" s="16">
        <v>0</v>
      </c>
      <c r="Q1928" s="16">
        <v>0</v>
      </c>
      <c r="R1928" s="5" t="str">
        <f t="shared" si="259"/>
        <v>908-2024-12-31</v>
      </c>
    </row>
    <row r="1929" spans="1:18" hidden="1" x14ac:dyDescent="0.3">
      <c r="A1929" s="25">
        <v>908</v>
      </c>
      <c r="B1929" s="23" t="s">
        <v>483</v>
      </c>
      <c r="C1929" s="5" t="s">
        <v>79</v>
      </c>
      <c r="D1929" s="5" t="s">
        <v>21</v>
      </c>
      <c r="E1929" s="5" t="s">
        <v>22</v>
      </c>
      <c r="F1929" s="6">
        <v>45657</v>
      </c>
      <c r="G1929" s="55">
        <f t="shared" si="256"/>
        <v>2024</v>
      </c>
      <c r="H1929" s="55" t="str">
        <f t="shared" si="257"/>
        <v>Diciembre</v>
      </c>
      <c r="I1929" s="90" t="str">
        <f t="shared" si="258"/>
        <v>2024-2</v>
      </c>
      <c r="J1929" s="11">
        <v>100</v>
      </c>
      <c r="K1929" s="9">
        <v>100</v>
      </c>
      <c r="L1929" s="15">
        <f t="shared" si="254"/>
        <v>0.6</v>
      </c>
      <c r="M1929" s="15">
        <f t="shared" si="255"/>
        <v>0.6</v>
      </c>
      <c r="N1929" s="5" t="s">
        <v>23</v>
      </c>
      <c r="O1929" s="5" t="s">
        <v>23</v>
      </c>
      <c r="P1929" s="16">
        <v>0</v>
      </c>
      <c r="Q1929" s="16">
        <v>0</v>
      </c>
      <c r="R1929" s="5" t="str">
        <f t="shared" si="259"/>
        <v>10.1-2022-06-30</v>
      </c>
    </row>
    <row r="1930" spans="1:18" hidden="1" x14ac:dyDescent="0.3">
      <c r="A1930" s="5" t="s">
        <v>484</v>
      </c>
      <c r="B1930" s="5" t="s">
        <v>485</v>
      </c>
      <c r="C1930" s="5" t="s">
        <v>214</v>
      </c>
      <c r="D1930" s="5" t="s">
        <v>21</v>
      </c>
      <c r="E1930" s="5" t="s">
        <v>22</v>
      </c>
      <c r="F1930" s="6">
        <v>44742</v>
      </c>
      <c r="G1930" s="55">
        <f t="shared" si="256"/>
        <v>2022</v>
      </c>
      <c r="H1930" s="55" t="str">
        <f t="shared" si="257"/>
        <v>Junio</v>
      </c>
      <c r="I1930" s="90" t="str">
        <f t="shared" si="258"/>
        <v>2022-1</v>
      </c>
      <c r="J1930" s="5">
        <v>50</v>
      </c>
      <c r="K1930" s="9">
        <v>30</v>
      </c>
      <c r="L1930" s="15">
        <v>0.6</v>
      </c>
      <c r="M1930" s="15">
        <v>0.6</v>
      </c>
      <c r="N1930" s="5" t="s">
        <v>23</v>
      </c>
      <c r="O1930" s="5" t="s">
        <v>23</v>
      </c>
      <c r="P1930" s="5">
        <v>0</v>
      </c>
      <c r="Q1930" s="5">
        <v>0</v>
      </c>
      <c r="R1930" s="5" t="str">
        <f t="shared" si="259"/>
        <v>10.1-2022-12-31</v>
      </c>
    </row>
    <row r="1931" spans="1:18" hidden="1" x14ac:dyDescent="0.3">
      <c r="A1931" s="5" t="s">
        <v>484</v>
      </c>
      <c r="B1931" s="5" t="s">
        <v>485</v>
      </c>
      <c r="C1931" s="5" t="s">
        <v>214</v>
      </c>
      <c r="D1931" s="5" t="s">
        <v>21</v>
      </c>
      <c r="E1931" s="5" t="s">
        <v>22</v>
      </c>
      <c r="F1931" s="6">
        <v>44926</v>
      </c>
      <c r="G1931" s="55">
        <f t="shared" si="256"/>
        <v>2022</v>
      </c>
      <c r="H1931" s="55" t="str">
        <f t="shared" si="257"/>
        <v>Diciembre</v>
      </c>
      <c r="I1931" s="90" t="str">
        <f t="shared" si="258"/>
        <v>2022-2</v>
      </c>
      <c r="J1931" s="5">
        <v>87</v>
      </c>
      <c r="K1931" s="9">
        <v>89</v>
      </c>
      <c r="L1931" s="15">
        <v>1.022988505747126</v>
      </c>
      <c r="M1931" s="15">
        <v>1.022988505747126</v>
      </c>
      <c r="N1931" s="5" t="s">
        <v>23</v>
      </c>
      <c r="O1931" s="5" t="s">
        <v>23</v>
      </c>
      <c r="P1931" s="5">
        <v>0</v>
      </c>
      <c r="Q1931" s="5">
        <v>0</v>
      </c>
      <c r="R1931" s="5" t="str">
        <f t="shared" si="259"/>
        <v>10.1-2023-01-30</v>
      </c>
    </row>
    <row r="1932" spans="1:18" hidden="1" x14ac:dyDescent="0.3">
      <c r="A1932" s="5" t="s">
        <v>484</v>
      </c>
      <c r="B1932" s="5" t="s">
        <v>485</v>
      </c>
      <c r="C1932" s="5" t="s">
        <v>214</v>
      </c>
      <c r="D1932" s="5" t="s">
        <v>21</v>
      </c>
      <c r="E1932" s="5" t="s">
        <v>22</v>
      </c>
      <c r="F1932" s="6">
        <v>44956</v>
      </c>
      <c r="G1932" s="55">
        <f t="shared" si="256"/>
        <v>2023</v>
      </c>
      <c r="H1932" s="55" t="str">
        <f t="shared" si="257"/>
        <v>Enero</v>
      </c>
      <c r="I1932" s="90" t="str">
        <f t="shared" si="258"/>
        <v>2023-1</v>
      </c>
      <c r="J1932" s="5">
        <v>97</v>
      </c>
      <c r="K1932" s="9">
        <v>97</v>
      </c>
      <c r="L1932" s="15">
        <f>IFERROR(IF((K1933/J1933)&gt;1.3,1.3,K1933/J1933),"")</f>
        <v>1</v>
      </c>
      <c r="M1932" s="15">
        <f>IFERROR(IF((K1933/J1933)&gt;K1933/J1933,1.3,K1933/J1933),"")</f>
        <v>1</v>
      </c>
      <c r="N1932" s="5" t="s">
        <v>23</v>
      </c>
      <c r="O1932" s="5" t="s">
        <v>23</v>
      </c>
      <c r="P1932" s="5">
        <v>0</v>
      </c>
      <c r="Q1932" s="5">
        <v>0</v>
      </c>
      <c r="R1932" s="5" t="str">
        <f t="shared" si="259"/>
        <v>10.1-2023-02-28</v>
      </c>
    </row>
    <row r="1933" spans="1:18" hidden="1" x14ac:dyDescent="0.3">
      <c r="A1933" s="5" t="s">
        <v>484</v>
      </c>
      <c r="B1933" s="5" t="s">
        <v>485</v>
      </c>
      <c r="C1933" s="5" t="s">
        <v>214</v>
      </c>
      <c r="D1933" s="5" t="s">
        <v>21</v>
      </c>
      <c r="E1933" s="5" t="s">
        <v>22</v>
      </c>
      <c r="F1933" s="6">
        <v>44985</v>
      </c>
      <c r="G1933" s="55">
        <f t="shared" si="256"/>
        <v>2023</v>
      </c>
      <c r="H1933" s="55" t="str">
        <f t="shared" si="257"/>
        <v>Febrero</v>
      </c>
      <c r="I1933" s="90" t="str">
        <f t="shared" si="258"/>
        <v>2023-1</v>
      </c>
      <c r="J1933" s="5">
        <v>97</v>
      </c>
      <c r="K1933" s="9">
        <v>97</v>
      </c>
      <c r="L1933" s="15">
        <f>IFERROR(IF((K1934/J1934)&gt;1.3,1.3,K1934/J1934),"")</f>
        <v>1</v>
      </c>
      <c r="M1933" s="15">
        <f>IFERROR(IF((K1934/J1934)&gt;K1934/J1934,1.3,K1934/J1934),"")</f>
        <v>1</v>
      </c>
      <c r="N1933" s="5" t="s">
        <v>23</v>
      </c>
      <c r="O1933" s="5" t="s">
        <v>23</v>
      </c>
      <c r="P1933" s="5">
        <v>0</v>
      </c>
      <c r="Q1933" s="5">
        <v>0</v>
      </c>
      <c r="R1933" s="5" t="str">
        <f t="shared" si="259"/>
        <v>10.1-2023-03-31</v>
      </c>
    </row>
    <row r="1934" spans="1:18" hidden="1" x14ac:dyDescent="0.3">
      <c r="A1934" s="5" t="s">
        <v>484</v>
      </c>
      <c r="B1934" s="5" t="s">
        <v>485</v>
      </c>
      <c r="C1934" s="5" t="s">
        <v>214</v>
      </c>
      <c r="D1934" s="5" t="s">
        <v>21</v>
      </c>
      <c r="E1934" s="5" t="s">
        <v>22</v>
      </c>
      <c r="F1934" s="6">
        <v>45016</v>
      </c>
      <c r="G1934" s="55">
        <f t="shared" si="256"/>
        <v>2023</v>
      </c>
      <c r="H1934" s="55" t="str">
        <f t="shared" si="257"/>
        <v>Marzo</v>
      </c>
      <c r="I1934" s="90" t="str">
        <f t="shared" si="258"/>
        <v>2023-1</v>
      </c>
      <c r="J1934" s="5">
        <v>100</v>
      </c>
      <c r="K1934" s="9">
        <v>100</v>
      </c>
      <c r="L1934" s="15">
        <f>IFERROR(IF((K1935/J1935)&gt;1.3,1.3,K1935/J1935),"")</f>
        <v>1.0059523809523812</v>
      </c>
      <c r="M1934" s="15">
        <f>IFERROR(IF((K1935/J1935)&gt;K1935/J1935,1.3,K1935/J1935),"")</f>
        <v>1.0059523809523812</v>
      </c>
      <c r="N1934" s="5" t="s">
        <v>23</v>
      </c>
      <c r="O1934" s="5" t="s">
        <v>23</v>
      </c>
      <c r="P1934" s="5">
        <v>0</v>
      </c>
      <c r="Q1934" s="5">
        <v>0</v>
      </c>
      <c r="R1934" s="5" t="str">
        <f t="shared" si="259"/>
        <v>108.1-2022-12-31</v>
      </c>
    </row>
    <row r="1935" spans="1:18" hidden="1" x14ac:dyDescent="0.3">
      <c r="A1935" s="5" t="s">
        <v>486</v>
      </c>
      <c r="B1935" s="5" t="s">
        <v>85</v>
      </c>
      <c r="C1935" s="5" t="s">
        <v>190</v>
      </c>
      <c r="D1935" s="5" t="s">
        <v>65</v>
      </c>
      <c r="E1935" s="5" t="s">
        <v>22</v>
      </c>
      <c r="F1935" s="6">
        <v>44926</v>
      </c>
      <c r="G1935" s="55">
        <f t="shared" si="256"/>
        <v>2022</v>
      </c>
      <c r="H1935" s="55" t="str">
        <f t="shared" si="257"/>
        <v>Diciembre</v>
      </c>
      <c r="I1935" s="90" t="str">
        <f t="shared" si="258"/>
        <v>2022-2</v>
      </c>
      <c r="J1935" s="5">
        <v>80</v>
      </c>
      <c r="K1935" s="5">
        <v>80.476190476190496</v>
      </c>
      <c r="L1935" s="15">
        <v>1.0059523809523809</v>
      </c>
      <c r="M1935" s="15">
        <v>1.0059523809523809</v>
      </c>
      <c r="N1935" s="5" t="s">
        <v>23</v>
      </c>
      <c r="O1935" s="5" t="s">
        <v>23</v>
      </c>
      <c r="P1935" s="5">
        <v>0</v>
      </c>
      <c r="Q1935" s="5">
        <v>0</v>
      </c>
      <c r="R1935" s="5" t="str">
        <f t="shared" si="259"/>
        <v>108.1-2023-10-31</v>
      </c>
    </row>
    <row r="1936" spans="1:18" hidden="1" x14ac:dyDescent="0.3">
      <c r="A1936" s="25" t="s">
        <v>486</v>
      </c>
      <c r="B1936" s="5" t="s">
        <v>85</v>
      </c>
      <c r="C1936" s="5" t="s">
        <v>190</v>
      </c>
      <c r="D1936" s="5" t="s">
        <v>65</v>
      </c>
      <c r="E1936" s="5" t="s">
        <v>22</v>
      </c>
      <c r="F1936" s="6">
        <v>45230</v>
      </c>
      <c r="G1936" s="55">
        <f t="shared" si="256"/>
        <v>2023</v>
      </c>
      <c r="H1936" s="55" t="str">
        <f t="shared" si="257"/>
        <v>Octubre</v>
      </c>
      <c r="I1936" s="90" t="str">
        <f t="shared" si="258"/>
        <v>2023-2</v>
      </c>
      <c r="J1936" s="5">
        <v>80</v>
      </c>
      <c r="K1936" s="9">
        <v>92.953627628463991</v>
      </c>
      <c r="L1936" s="15">
        <f>IFERROR(IF((K1937/J1937)&gt;1.3,1.3,K1937/J1937),"")</f>
        <v>1.0059523809523812</v>
      </c>
      <c r="M1936" s="15">
        <f>IFERROR(IF((K1937/J1937)&gt;K1937/J1937,1.3,K1937/J1937),"")</f>
        <v>1.0059523809523812</v>
      </c>
      <c r="N1936" s="5" t="s">
        <v>23</v>
      </c>
      <c r="O1936" s="5" t="s">
        <v>23</v>
      </c>
      <c r="P1936" s="16">
        <v>0</v>
      </c>
      <c r="Q1936" s="16">
        <v>0</v>
      </c>
      <c r="R1936" s="5" t="str">
        <f t="shared" si="259"/>
        <v>108.1-2023-12-31</v>
      </c>
    </row>
    <row r="1937" spans="1:18" hidden="1" x14ac:dyDescent="0.3">
      <c r="A1937" s="5" t="s">
        <v>486</v>
      </c>
      <c r="B1937" s="5" t="s">
        <v>85</v>
      </c>
      <c r="C1937" s="5" t="s">
        <v>190</v>
      </c>
      <c r="D1937" s="5" t="s">
        <v>65</v>
      </c>
      <c r="E1937" s="5" t="s">
        <v>22</v>
      </c>
      <c r="F1937" s="6">
        <v>45291</v>
      </c>
      <c r="G1937" s="55">
        <f t="shared" si="256"/>
        <v>2023</v>
      </c>
      <c r="H1937" s="55" t="str">
        <f t="shared" si="257"/>
        <v>Diciembre</v>
      </c>
      <c r="I1937" s="90" t="str">
        <f t="shared" si="258"/>
        <v>2023-2</v>
      </c>
      <c r="J1937" s="5">
        <v>80</v>
      </c>
      <c r="K1937" s="9">
        <v>80.476190476190496</v>
      </c>
      <c r="L1937" s="21">
        <v>1.0059523809523809</v>
      </c>
      <c r="M1937" s="15">
        <v>1.0059523809523809</v>
      </c>
      <c r="N1937" s="5" t="s">
        <v>23</v>
      </c>
      <c r="O1937" s="5" t="s">
        <v>23</v>
      </c>
      <c r="P1937" s="5">
        <v>0</v>
      </c>
      <c r="Q1937" s="5">
        <v>0</v>
      </c>
      <c r="R1937" s="5" t="str">
        <f t="shared" si="259"/>
        <v>108.10-2023-10-31</v>
      </c>
    </row>
    <row r="1938" spans="1:18" hidden="1" x14ac:dyDescent="0.3">
      <c r="A1938" s="25" t="s">
        <v>487</v>
      </c>
      <c r="B1938" s="5" t="s">
        <v>85</v>
      </c>
      <c r="C1938" s="5" t="s">
        <v>208</v>
      </c>
      <c r="D1938" s="5" t="s">
        <v>65</v>
      </c>
      <c r="E1938" s="5" t="s">
        <v>22</v>
      </c>
      <c r="F1938" s="6">
        <v>45230</v>
      </c>
      <c r="G1938" s="55">
        <f t="shared" si="256"/>
        <v>2023</v>
      </c>
      <c r="H1938" s="55" t="str">
        <f t="shared" si="257"/>
        <v>Octubre</v>
      </c>
      <c r="I1938" s="90" t="str">
        <f t="shared" si="258"/>
        <v>2023-2</v>
      </c>
      <c r="J1938" s="5">
        <v>80</v>
      </c>
      <c r="K1938" s="9">
        <v>89.440265168623696</v>
      </c>
      <c r="L1938" s="15">
        <f>IFERROR(IF((K1939/J1939)&gt;1.3,1.3,K1939/J1939),"")</f>
        <v>1.1180033146077961</v>
      </c>
      <c r="M1938" s="15">
        <f>IFERROR(IF((K1939/J1939)&gt;K1939/J1939,1.3,K1939/J1939),"")</f>
        <v>1.1180033146077961</v>
      </c>
      <c r="N1938" s="5" t="s">
        <v>23</v>
      </c>
      <c r="O1938" s="5" t="s">
        <v>23</v>
      </c>
      <c r="P1938" s="16">
        <v>0</v>
      </c>
      <c r="Q1938" s="16">
        <v>0</v>
      </c>
      <c r="R1938" s="5" t="str">
        <f t="shared" si="259"/>
        <v>108.10-2023-12-31</v>
      </c>
    </row>
    <row r="1939" spans="1:18" hidden="1" x14ac:dyDescent="0.3">
      <c r="A1939" s="5" t="s">
        <v>487</v>
      </c>
      <c r="B1939" s="5" t="s">
        <v>85</v>
      </c>
      <c r="C1939" s="5" t="s">
        <v>208</v>
      </c>
      <c r="D1939" s="5" t="s">
        <v>65</v>
      </c>
      <c r="E1939" s="5" t="s">
        <v>22</v>
      </c>
      <c r="F1939" s="6">
        <v>45291</v>
      </c>
      <c r="G1939" s="55">
        <f t="shared" si="256"/>
        <v>2023</v>
      </c>
      <c r="H1939" s="55" t="str">
        <f t="shared" si="257"/>
        <v>Diciembre</v>
      </c>
      <c r="I1939" s="90" t="str">
        <f t="shared" si="258"/>
        <v>2023-2</v>
      </c>
      <c r="J1939" s="5">
        <v>80</v>
      </c>
      <c r="K1939" s="5">
        <v>89.440265168623696</v>
      </c>
      <c r="L1939" s="15">
        <v>1.1180033146077959</v>
      </c>
      <c r="M1939" s="15">
        <v>1.1180033146077959</v>
      </c>
      <c r="N1939" s="5" t="s">
        <v>23</v>
      </c>
      <c r="O1939" s="5" t="s">
        <v>23</v>
      </c>
      <c r="P1939" s="5">
        <v>0</v>
      </c>
      <c r="Q1939" s="5">
        <v>0</v>
      </c>
      <c r="R1939" s="5" t="str">
        <f t="shared" si="259"/>
        <v>108.11-2023-10-31</v>
      </c>
    </row>
    <row r="1940" spans="1:18" hidden="1" x14ac:dyDescent="0.3">
      <c r="A1940" s="25" t="s">
        <v>488</v>
      </c>
      <c r="B1940" s="5" t="s">
        <v>85</v>
      </c>
      <c r="C1940" s="5" t="s">
        <v>186</v>
      </c>
      <c r="D1940" s="5" t="s">
        <v>65</v>
      </c>
      <c r="E1940" s="5" t="s">
        <v>22</v>
      </c>
      <c r="F1940" s="6">
        <v>45230</v>
      </c>
      <c r="G1940" s="55">
        <f t="shared" si="256"/>
        <v>2023</v>
      </c>
      <c r="H1940" s="55" t="str">
        <f t="shared" si="257"/>
        <v>Octubre</v>
      </c>
      <c r="I1940" s="90" t="str">
        <f t="shared" si="258"/>
        <v>2023-2</v>
      </c>
      <c r="J1940" s="5">
        <v>80</v>
      </c>
      <c r="K1940" s="9">
        <v>96.689723320158109</v>
      </c>
      <c r="L1940" s="15">
        <f>IFERROR(IF((K1941/J1941)&gt;1.3,1.3,K1941/J1941),"")</f>
        <v>1.2086215415019763</v>
      </c>
      <c r="M1940" s="15">
        <f>IFERROR(IF((K1941/J1941)&gt;K1941/J1941,1.3,K1941/J1941),"")</f>
        <v>1.2086215415019763</v>
      </c>
      <c r="N1940" s="5" t="s">
        <v>23</v>
      </c>
      <c r="O1940" s="5" t="s">
        <v>23</v>
      </c>
      <c r="P1940" s="16">
        <v>0</v>
      </c>
      <c r="Q1940" s="16">
        <v>0</v>
      </c>
      <c r="R1940" s="5" t="str">
        <f t="shared" si="259"/>
        <v>108.11-2023-12-31</v>
      </c>
    </row>
    <row r="1941" spans="1:18" hidden="1" x14ac:dyDescent="0.3">
      <c r="A1941" s="5" t="s">
        <v>488</v>
      </c>
      <c r="B1941" s="5" t="s">
        <v>85</v>
      </c>
      <c r="C1941" s="5" t="s">
        <v>186</v>
      </c>
      <c r="D1941" s="5" t="s">
        <v>65</v>
      </c>
      <c r="E1941" s="5" t="s">
        <v>22</v>
      </c>
      <c r="F1941" s="6">
        <v>45291</v>
      </c>
      <c r="G1941" s="55">
        <f t="shared" si="256"/>
        <v>2023</v>
      </c>
      <c r="H1941" s="55" t="str">
        <f t="shared" si="257"/>
        <v>Diciembre</v>
      </c>
      <c r="I1941" s="90" t="str">
        <f t="shared" si="258"/>
        <v>2023-2</v>
      </c>
      <c r="J1941" s="5">
        <v>80</v>
      </c>
      <c r="K1941" s="5">
        <v>96.689723320158109</v>
      </c>
      <c r="L1941" s="15">
        <v>1.2086215415019761</v>
      </c>
      <c r="M1941" s="15">
        <v>1.2086215415019761</v>
      </c>
      <c r="N1941" s="5" t="s">
        <v>23</v>
      </c>
      <c r="O1941" s="5" t="s">
        <v>23</v>
      </c>
      <c r="P1941" s="5">
        <v>0</v>
      </c>
      <c r="Q1941" s="5">
        <v>0</v>
      </c>
      <c r="R1941" s="5" t="str">
        <f t="shared" si="259"/>
        <v>108.12-2023-10-31</v>
      </c>
    </row>
    <row r="1942" spans="1:18" hidden="1" x14ac:dyDescent="0.3">
      <c r="A1942" s="25" t="s">
        <v>489</v>
      </c>
      <c r="B1942" s="5" t="s">
        <v>85</v>
      </c>
      <c r="C1942" s="5" t="s">
        <v>490</v>
      </c>
      <c r="D1942" s="5" t="s">
        <v>65</v>
      </c>
      <c r="E1942" s="5" t="s">
        <v>22</v>
      </c>
      <c r="F1942" s="6">
        <v>45230</v>
      </c>
      <c r="G1942" s="55">
        <f t="shared" si="256"/>
        <v>2023</v>
      </c>
      <c r="H1942" s="55" t="str">
        <f t="shared" si="257"/>
        <v>Octubre</v>
      </c>
      <c r="I1942" s="90" t="str">
        <f t="shared" si="258"/>
        <v>2023-2</v>
      </c>
      <c r="J1942" s="5">
        <v>80</v>
      </c>
      <c r="K1942" s="9">
        <v>84.559884559884608</v>
      </c>
      <c r="L1942" s="15">
        <f>IFERROR(IF((K1943/J1943)&gt;1.3,1.3,K1943/J1943),"")</f>
        <v>1.0569985569985576</v>
      </c>
      <c r="M1942" s="15">
        <f>IFERROR(IF((K1943/J1943)&gt;K1943/J1943,1.3,K1943/J1943),"")</f>
        <v>1.0569985569985576</v>
      </c>
      <c r="N1942" s="5" t="s">
        <v>23</v>
      </c>
      <c r="O1942" s="5" t="s">
        <v>23</v>
      </c>
      <c r="P1942" s="16">
        <v>0</v>
      </c>
      <c r="Q1942" s="16">
        <v>0</v>
      </c>
      <c r="R1942" s="5" t="str">
        <f t="shared" si="259"/>
        <v>108.12-2023-12-31</v>
      </c>
    </row>
    <row r="1943" spans="1:18" hidden="1" x14ac:dyDescent="0.3">
      <c r="A1943" s="5" t="s">
        <v>489</v>
      </c>
      <c r="B1943" s="5" t="s">
        <v>85</v>
      </c>
      <c r="C1943" s="5" t="s">
        <v>490</v>
      </c>
      <c r="D1943" s="5" t="s">
        <v>65</v>
      </c>
      <c r="E1943" s="5" t="s">
        <v>22</v>
      </c>
      <c r="F1943" s="6">
        <v>45291</v>
      </c>
      <c r="G1943" s="55">
        <f t="shared" si="256"/>
        <v>2023</v>
      </c>
      <c r="H1943" s="55" t="str">
        <f t="shared" si="257"/>
        <v>Diciembre</v>
      </c>
      <c r="I1943" s="90" t="str">
        <f t="shared" si="258"/>
        <v>2023-2</v>
      </c>
      <c r="J1943" s="5">
        <v>80</v>
      </c>
      <c r="K1943" s="5">
        <v>84.559884559884608</v>
      </c>
      <c r="L1943" s="15">
        <v>1.056998556998558</v>
      </c>
      <c r="M1943" s="15">
        <v>1.056998556998558</v>
      </c>
      <c r="N1943" s="5" t="s">
        <v>23</v>
      </c>
      <c r="O1943" s="5" t="s">
        <v>23</v>
      </c>
      <c r="P1943" s="5">
        <v>0</v>
      </c>
      <c r="Q1943" s="5">
        <v>0</v>
      </c>
      <c r="R1943" s="5" t="str">
        <f t="shared" si="259"/>
        <v>108.13-2023-10-31</v>
      </c>
    </row>
    <row r="1944" spans="1:18" hidden="1" x14ac:dyDescent="0.3">
      <c r="A1944" s="25" t="s">
        <v>491</v>
      </c>
      <c r="B1944" s="5" t="s">
        <v>85</v>
      </c>
      <c r="C1944" s="5" t="s">
        <v>110</v>
      </c>
      <c r="D1944" s="5" t="s">
        <v>65</v>
      </c>
      <c r="E1944" s="5" t="s">
        <v>22</v>
      </c>
      <c r="F1944" s="6">
        <v>45230</v>
      </c>
      <c r="G1944" s="55">
        <f t="shared" si="256"/>
        <v>2023</v>
      </c>
      <c r="H1944" s="55" t="str">
        <f t="shared" si="257"/>
        <v>Octubre</v>
      </c>
      <c r="I1944" s="90" t="str">
        <f t="shared" si="258"/>
        <v>2023-2</v>
      </c>
      <c r="J1944" s="5">
        <v>80</v>
      </c>
      <c r="K1944" s="9">
        <v>86</v>
      </c>
      <c r="L1944" s="15">
        <f>IFERROR(IF((K1945/J1945)&gt;1.3,1.3,K1945/J1945),"")</f>
        <v>1.075</v>
      </c>
      <c r="M1944" s="15">
        <f>IFERROR(IF((K1945/J1945)&gt;K1945/J1945,1.3,K1945/J1945),"")</f>
        <v>1.075</v>
      </c>
      <c r="N1944" s="5" t="s">
        <v>23</v>
      </c>
      <c r="O1944" s="5" t="s">
        <v>23</v>
      </c>
      <c r="P1944" s="16">
        <v>0</v>
      </c>
      <c r="Q1944" s="16">
        <v>0</v>
      </c>
      <c r="R1944" s="5" t="str">
        <f t="shared" si="259"/>
        <v>108.13-2023-12-31</v>
      </c>
    </row>
    <row r="1945" spans="1:18" hidden="1" x14ac:dyDescent="0.3">
      <c r="A1945" s="5" t="s">
        <v>491</v>
      </c>
      <c r="B1945" s="5" t="s">
        <v>85</v>
      </c>
      <c r="C1945" s="5" t="s">
        <v>110</v>
      </c>
      <c r="D1945" s="5" t="s">
        <v>65</v>
      </c>
      <c r="E1945" s="5" t="s">
        <v>22</v>
      </c>
      <c r="F1945" s="6">
        <v>45291</v>
      </c>
      <c r="G1945" s="55">
        <f t="shared" si="256"/>
        <v>2023</v>
      </c>
      <c r="H1945" s="55" t="str">
        <f t="shared" si="257"/>
        <v>Diciembre</v>
      </c>
      <c r="I1945" s="90" t="str">
        <f t="shared" si="258"/>
        <v>2023-2</v>
      </c>
      <c r="J1945" s="5">
        <v>80</v>
      </c>
      <c r="K1945" s="5">
        <v>86</v>
      </c>
      <c r="L1945" s="15">
        <v>1.075</v>
      </c>
      <c r="M1945" s="15">
        <v>1.075</v>
      </c>
      <c r="N1945" s="5" t="s">
        <v>23</v>
      </c>
      <c r="O1945" s="5" t="s">
        <v>23</v>
      </c>
      <c r="P1945" s="5">
        <v>0</v>
      </c>
      <c r="Q1945" s="5">
        <v>0</v>
      </c>
      <c r="R1945" s="5" t="str">
        <f t="shared" si="259"/>
        <v>108.14-2023-10-31</v>
      </c>
    </row>
    <row r="1946" spans="1:18" hidden="1" x14ac:dyDescent="0.3">
      <c r="A1946" s="25" t="s">
        <v>492</v>
      </c>
      <c r="B1946" s="5" t="s">
        <v>85</v>
      </c>
      <c r="C1946" s="5" t="s">
        <v>180</v>
      </c>
      <c r="D1946" s="5" t="s">
        <v>65</v>
      </c>
      <c r="E1946" s="5" t="s">
        <v>22</v>
      </c>
      <c r="F1946" s="6">
        <v>45230</v>
      </c>
      <c r="G1946" s="55">
        <f t="shared" si="256"/>
        <v>2023</v>
      </c>
      <c r="H1946" s="55" t="str">
        <f t="shared" si="257"/>
        <v>Octubre</v>
      </c>
      <c r="I1946" s="90" t="str">
        <f t="shared" si="258"/>
        <v>2023-2</v>
      </c>
      <c r="J1946" s="5">
        <v>80</v>
      </c>
      <c r="K1946" s="9">
        <v>76.418533802500093</v>
      </c>
      <c r="L1946" s="15">
        <f>IFERROR(IF((K1947/J1947)&gt;1.3,1.3,K1947/J1947),"")</f>
        <v>0.95523167253125119</v>
      </c>
      <c r="M1946" s="15">
        <f>IFERROR(IF((K1947/J1947)&gt;K1947/J1947,1.3,K1947/J1947),"")</f>
        <v>0.95523167253125119</v>
      </c>
      <c r="N1946" s="5" t="s">
        <v>23</v>
      </c>
      <c r="O1946" s="5" t="s">
        <v>23</v>
      </c>
      <c r="P1946" s="16">
        <v>0</v>
      </c>
      <c r="Q1946" s="16">
        <v>0</v>
      </c>
      <c r="R1946" s="5" t="str">
        <f t="shared" si="259"/>
        <v>108.14-2023-12-31</v>
      </c>
    </row>
    <row r="1947" spans="1:18" hidden="1" x14ac:dyDescent="0.3">
      <c r="A1947" s="5" t="s">
        <v>492</v>
      </c>
      <c r="B1947" s="5" t="s">
        <v>85</v>
      </c>
      <c r="C1947" s="5" t="s">
        <v>180</v>
      </c>
      <c r="D1947" s="5" t="s">
        <v>65</v>
      </c>
      <c r="E1947" s="5" t="s">
        <v>22</v>
      </c>
      <c r="F1947" s="6">
        <v>45291</v>
      </c>
      <c r="G1947" s="55">
        <f t="shared" si="256"/>
        <v>2023</v>
      </c>
      <c r="H1947" s="55" t="str">
        <f t="shared" si="257"/>
        <v>Diciembre</v>
      </c>
      <c r="I1947" s="90" t="str">
        <f t="shared" si="258"/>
        <v>2023-2</v>
      </c>
      <c r="J1947" s="5">
        <v>80</v>
      </c>
      <c r="K1947" s="5">
        <v>76.418533802500093</v>
      </c>
      <c r="L1947" s="15">
        <v>0.95523167253125119</v>
      </c>
      <c r="M1947" s="15">
        <v>0.95523167253125119</v>
      </c>
      <c r="N1947" s="5" t="s">
        <v>23</v>
      </c>
      <c r="O1947" s="5" t="s">
        <v>23</v>
      </c>
      <c r="P1947" s="5">
        <v>0</v>
      </c>
      <c r="Q1947" s="5">
        <v>0</v>
      </c>
      <c r="R1947" s="5" t="str">
        <f t="shared" si="259"/>
        <v>108.15-2023-10-31</v>
      </c>
    </row>
    <row r="1948" spans="1:18" hidden="1" x14ac:dyDescent="0.3">
      <c r="A1948" s="25" t="s">
        <v>493</v>
      </c>
      <c r="B1948" s="5" t="s">
        <v>85</v>
      </c>
      <c r="C1948" s="5" t="s">
        <v>494</v>
      </c>
      <c r="D1948" s="5" t="s">
        <v>65</v>
      </c>
      <c r="E1948" s="5" t="s">
        <v>22</v>
      </c>
      <c r="F1948" s="6">
        <v>45230</v>
      </c>
      <c r="G1948" s="55">
        <f t="shared" si="256"/>
        <v>2023</v>
      </c>
      <c r="H1948" s="55" t="str">
        <f t="shared" si="257"/>
        <v>Octubre</v>
      </c>
      <c r="I1948" s="90" t="str">
        <f t="shared" si="258"/>
        <v>2023-2</v>
      </c>
      <c r="J1948" s="5">
        <v>80</v>
      </c>
      <c r="K1948" s="9">
        <v>82.904040404040401</v>
      </c>
      <c r="L1948" s="15">
        <f>IFERROR(IF((K1949/J1949)&gt;1.3,1.3,K1949/J1949),"")</f>
        <v>1.036300505050505</v>
      </c>
      <c r="M1948" s="15">
        <f>IFERROR(IF((K1949/J1949)&gt;K1949/J1949,1.3,K1949/J1949),"")</f>
        <v>1.036300505050505</v>
      </c>
      <c r="N1948" s="5" t="s">
        <v>23</v>
      </c>
      <c r="O1948" s="5" t="s">
        <v>23</v>
      </c>
      <c r="P1948" s="16">
        <v>0</v>
      </c>
      <c r="Q1948" s="16">
        <v>0</v>
      </c>
      <c r="R1948" s="5" t="str">
        <f t="shared" si="259"/>
        <v>108.15-2023-12-31</v>
      </c>
    </row>
    <row r="1949" spans="1:18" hidden="1" x14ac:dyDescent="0.3">
      <c r="A1949" s="5" t="s">
        <v>493</v>
      </c>
      <c r="B1949" s="5" t="s">
        <v>85</v>
      </c>
      <c r="C1949" s="5" t="s">
        <v>494</v>
      </c>
      <c r="D1949" s="5" t="s">
        <v>65</v>
      </c>
      <c r="E1949" s="5" t="s">
        <v>22</v>
      </c>
      <c r="F1949" s="6">
        <v>45291</v>
      </c>
      <c r="G1949" s="55">
        <f t="shared" si="256"/>
        <v>2023</v>
      </c>
      <c r="H1949" s="55" t="str">
        <f t="shared" si="257"/>
        <v>Diciembre</v>
      </c>
      <c r="I1949" s="90" t="str">
        <f t="shared" si="258"/>
        <v>2023-2</v>
      </c>
      <c r="J1949" s="5">
        <v>80</v>
      </c>
      <c r="K1949" s="5">
        <v>82.904040404040401</v>
      </c>
      <c r="L1949" s="15">
        <v>1.036300505050505</v>
      </c>
      <c r="M1949" s="15">
        <v>1.036300505050505</v>
      </c>
      <c r="N1949" s="5" t="s">
        <v>23</v>
      </c>
      <c r="O1949" s="5" t="s">
        <v>23</v>
      </c>
      <c r="P1949" s="5">
        <v>0</v>
      </c>
      <c r="Q1949" s="5">
        <v>0</v>
      </c>
      <c r="R1949" s="5" t="str">
        <f t="shared" si="259"/>
        <v>108.2-2023-12-31</v>
      </c>
    </row>
    <row r="1950" spans="1:18" hidden="1" x14ac:dyDescent="0.3">
      <c r="A1950" s="5" t="s">
        <v>495</v>
      </c>
      <c r="B1950" s="5" t="s">
        <v>85</v>
      </c>
      <c r="C1950" s="5" t="s">
        <v>496</v>
      </c>
      <c r="D1950" s="5" t="s">
        <v>65</v>
      </c>
      <c r="E1950" s="5" t="s">
        <v>22</v>
      </c>
      <c r="F1950" s="6">
        <v>45291</v>
      </c>
      <c r="G1950" s="55">
        <f t="shared" si="256"/>
        <v>2023</v>
      </c>
      <c r="H1950" s="55" t="str">
        <f t="shared" si="257"/>
        <v>Diciembre</v>
      </c>
      <c r="I1950" s="90" t="str">
        <f t="shared" si="258"/>
        <v>2023-2</v>
      </c>
      <c r="J1950" s="5">
        <v>80</v>
      </c>
      <c r="K1950" s="9">
        <v>88.508473249579296</v>
      </c>
      <c r="L1950" s="21">
        <v>1.1063559156197409</v>
      </c>
      <c r="M1950" s="15">
        <v>1.1063559156197409</v>
      </c>
      <c r="N1950" s="5"/>
      <c r="O1950" s="5"/>
      <c r="P1950" s="5">
        <v>1</v>
      </c>
      <c r="Q1950" s="5">
        <v>1</v>
      </c>
      <c r="R1950" s="5" t="str">
        <f t="shared" si="259"/>
        <v>108.3-2023-10-31</v>
      </c>
    </row>
    <row r="1951" spans="1:18" hidden="1" x14ac:dyDescent="0.3">
      <c r="A1951" s="25" t="s">
        <v>497</v>
      </c>
      <c r="B1951" s="5" t="s">
        <v>85</v>
      </c>
      <c r="C1951" s="5" t="s">
        <v>249</v>
      </c>
      <c r="D1951" s="5" t="s">
        <v>65</v>
      </c>
      <c r="E1951" s="5" t="s">
        <v>22</v>
      </c>
      <c r="F1951" s="6">
        <v>45230</v>
      </c>
      <c r="G1951" s="55">
        <f t="shared" si="256"/>
        <v>2023</v>
      </c>
      <c r="H1951" s="55" t="str">
        <f t="shared" si="257"/>
        <v>Octubre</v>
      </c>
      <c r="I1951" s="90" t="str">
        <f t="shared" si="258"/>
        <v>2023-2</v>
      </c>
      <c r="J1951" s="5">
        <v>80</v>
      </c>
      <c r="K1951" s="9">
        <v>94.811073336571098</v>
      </c>
      <c r="L1951" s="15">
        <f>IFERROR(IF((K1952/J1952)&gt;1.3,1.3,K1952/J1952),"")</f>
        <v>1.1851384167071388</v>
      </c>
      <c r="M1951" s="15">
        <f>IFERROR(IF((K1952/J1952)&gt;K1952/J1952,1.3,K1952/J1952),"")</f>
        <v>1.1851384167071388</v>
      </c>
      <c r="N1951" s="5" t="s">
        <v>23</v>
      </c>
      <c r="O1951" s="5" t="s">
        <v>23</v>
      </c>
      <c r="P1951" s="16">
        <v>0</v>
      </c>
      <c r="Q1951" s="16">
        <v>0</v>
      </c>
      <c r="R1951" s="5" t="str">
        <f t="shared" si="259"/>
        <v>108.3-2023-12-31</v>
      </c>
    </row>
    <row r="1952" spans="1:18" hidden="1" x14ac:dyDescent="0.3">
      <c r="A1952" s="5" t="s">
        <v>497</v>
      </c>
      <c r="B1952" s="5" t="s">
        <v>85</v>
      </c>
      <c r="C1952" s="5" t="s">
        <v>249</v>
      </c>
      <c r="D1952" s="5" t="s">
        <v>65</v>
      </c>
      <c r="E1952" s="5" t="s">
        <v>22</v>
      </c>
      <c r="F1952" s="6">
        <v>45291</v>
      </c>
      <c r="G1952" s="55">
        <f t="shared" si="256"/>
        <v>2023</v>
      </c>
      <c r="H1952" s="55" t="str">
        <f t="shared" si="257"/>
        <v>Diciembre</v>
      </c>
      <c r="I1952" s="90" t="str">
        <f t="shared" si="258"/>
        <v>2023-2</v>
      </c>
      <c r="J1952" s="5">
        <v>80</v>
      </c>
      <c r="K1952" s="5">
        <v>94.811073336571098</v>
      </c>
      <c r="L1952" s="15">
        <v>1.185138416707139</v>
      </c>
      <c r="M1952" s="15">
        <v>1.185138416707139</v>
      </c>
      <c r="N1952" s="5" t="s">
        <v>23</v>
      </c>
      <c r="O1952" s="5" t="s">
        <v>23</v>
      </c>
      <c r="P1952" s="5">
        <v>0</v>
      </c>
      <c r="Q1952" s="5">
        <v>0</v>
      </c>
      <c r="R1952" s="5" t="str">
        <f t="shared" si="259"/>
        <v>108.4-2023-10-31</v>
      </c>
    </row>
    <row r="1953" spans="1:18" hidden="1" x14ac:dyDescent="0.3">
      <c r="A1953" s="25" t="s">
        <v>498</v>
      </c>
      <c r="B1953" s="5" t="s">
        <v>85</v>
      </c>
      <c r="C1953" s="5" t="s">
        <v>395</v>
      </c>
      <c r="D1953" s="5" t="s">
        <v>65</v>
      </c>
      <c r="E1953" s="5" t="s">
        <v>22</v>
      </c>
      <c r="F1953" s="6">
        <v>45230</v>
      </c>
      <c r="G1953" s="55">
        <f t="shared" si="256"/>
        <v>2023</v>
      </c>
      <c r="H1953" s="55" t="str">
        <f t="shared" si="257"/>
        <v>Octubre</v>
      </c>
      <c r="I1953" s="90" t="str">
        <f t="shared" si="258"/>
        <v>2023-2</v>
      </c>
      <c r="J1953" s="5">
        <v>80</v>
      </c>
      <c r="K1953" s="9">
        <v>87.392767703668298</v>
      </c>
      <c r="L1953" s="15">
        <f>IFERROR(IF((K1954/J1954)&gt;1.3,1.3,K1954/J1954),"")</f>
        <v>1.0924095962958538</v>
      </c>
      <c r="M1953" s="15">
        <f>IFERROR(IF((K1954/J1954)&gt;K1954/J1954,1.3,K1954/J1954),"")</f>
        <v>1.0924095962958538</v>
      </c>
      <c r="N1953" s="5" t="s">
        <v>23</v>
      </c>
      <c r="O1953" s="5" t="s">
        <v>23</v>
      </c>
      <c r="P1953" s="16">
        <v>0</v>
      </c>
      <c r="Q1953" s="16">
        <v>0</v>
      </c>
      <c r="R1953" s="5" t="str">
        <f t="shared" si="259"/>
        <v>108.4-2023-12-31</v>
      </c>
    </row>
    <row r="1954" spans="1:18" hidden="1" x14ac:dyDescent="0.3">
      <c r="A1954" s="5" t="s">
        <v>498</v>
      </c>
      <c r="B1954" s="5" t="s">
        <v>85</v>
      </c>
      <c r="C1954" s="5" t="s">
        <v>395</v>
      </c>
      <c r="D1954" s="5" t="s">
        <v>65</v>
      </c>
      <c r="E1954" s="5" t="s">
        <v>22</v>
      </c>
      <c r="F1954" s="6">
        <v>45291</v>
      </c>
      <c r="G1954" s="55">
        <f t="shared" si="256"/>
        <v>2023</v>
      </c>
      <c r="H1954" s="55" t="str">
        <f t="shared" si="257"/>
        <v>Diciembre</v>
      </c>
      <c r="I1954" s="90" t="str">
        <f t="shared" si="258"/>
        <v>2023-2</v>
      </c>
      <c r="J1954" s="5">
        <v>80</v>
      </c>
      <c r="K1954" s="5">
        <v>87.392767703668298</v>
      </c>
      <c r="L1954" s="15">
        <v>1.092409596295854</v>
      </c>
      <c r="M1954" s="15">
        <v>1.092409596295854</v>
      </c>
      <c r="N1954" s="5" t="s">
        <v>23</v>
      </c>
      <c r="O1954" s="5" t="s">
        <v>23</v>
      </c>
      <c r="P1954" s="5">
        <v>0</v>
      </c>
      <c r="Q1954" s="5">
        <v>0</v>
      </c>
      <c r="R1954" s="5" t="str">
        <f t="shared" si="259"/>
        <v>108.5-2022-12-31</v>
      </c>
    </row>
    <row r="1955" spans="1:18" hidden="1" x14ac:dyDescent="0.3">
      <c r="A1955" s="5" t="s">
        <v>499</v>
      </c>
      <c r="B1955" s="5" t="s">
        <v>85</v>
      </c>
      <c r="C1955" s="5" t="s">
        <v>245</v>
      </c>
      <c r="D1955" s="5" t="s">
        <v>65</v>
      </c>
      <c r="E1955" s="5" t="s">
        <v>22</v>
      </c>
      <c r="F1955" s="6">
        <v>44926</v>
      </c>
      <c r="G1955" s="55">
        <f t="shared" si="256"/>
        <v>2022</v>
      </c>
      <c r="H1955" s="55" t="str">
        <f t="shared" si="257"/>
        <v>Diciembre</v>
      </c>
      <c r="I1955" s="90" t="str">
        <f t="shared" si="258"/>
        <v>2022-2</v>
      </c>
      <c r="J1955" s="5">
        <v>80</v>
      </c>
      <c r="K1955" s="9">
        <v>68</v>
      </c>
      <c r="L1955" s="21">
        <v>0.85</v>
      </c>
      <c r="M1955" s="15">
        <v>0.85</v>
      </c>
      <c r="N1955" s="5" t="s">
        <v>23</v>
      </c>
      <c r="O1955" s="5" t="s">
        <v>23</v>
      </c>
      <c r="P1955" s="5">
        <v>0</v>
      </c>
      <c r="Q1955" s="5">
        <v>0</v>
      </c>
      <c r="R1955" s="5" t="str">
        <f t="shared" si="259"/>
        <v>108.5-2023-10-31</v>
      </c>
    </row>
    <row r="1956" spans="1:18" hidden="1" x14ac:dyDescent="0.3">
      <c r="A1956" s="25" t="s">
        <v>499</v>
      </c>
      <c r="B1956" s="5" t="s">
        <v>85</v>
      </c>
      <c r="C1956" s="5" t="s">
        <v>245</v>
      </c>
      <c r="D1956" s="5" t="s">
        <v>65</v>
      </c>
      <c r="E1956" s="5" t="s">
        <v>22</v>
      </c>
      <c r="F1956" s="6">
        <v>45230</v>
      </c>
      <c r="G1956" s="55">
        <f t="shared" si="256"/>
        <v>2023</v>
      </c>
      <c r="H1956" s="55" t="str">
        <f t="shared" si="257"/>
        <v>Octubre</v>
      </c>
      <c r="I1956" s="90" t="str">
        <f t="shared" si="258"/>
        <v>2023-2</v>
      </c>
      <c r="J1956" s="5">
        <v>80</v>
      </c>
      <c r="K1956" s="9">
        <v>90.977702771558697</v>
      </c>
      <c r="L1956" s="15">
        <f>IFERROR(IF((K1957/J1957)&gt;1.3,1.3,K1957/J1957),"")</f>
        <v>1.1372212846444838</v>
      </c>
      <c r="M1956" s="15">
        <f>IFERROR(IF((K1957/J1957)&gt;K1957/J1957,1.3,K1957/J1957),"")</f>
        <v>1.1372212846444838</v>
      </c>
      <c r="N1956" s="5" t="s">
        <v>23</v>
      </c>
      <c r="O1956" s="5" t="s">
        <v>23</v>
      </c>
      <c r="P1956" s="16">
        <v>0</v>
      </c>
      <c r="Q1956" s="16">
        <v>0</v>
      </c>
      <c r="R1956" s="5" t="str">
        <f t="shared" si="259"/>
        <v>108.5-2023-12-31</v>
      </c>
    </row>
    <row r="1957" spans="1:18" hidden="1" x14ac:dyDescent="0.3">
      <c r="A1957" s="5" t="s">
        <v>499</v>
      </c>
      <c r="B1957" s="5" t="s">
        <v>85</v>
      </c>
      <c r="C1957" s="5" t="s">
        <v>245</v>
      </c>
      <c r="D1957" s="5" t="s">
        <v>65</v>
      </c>
      <c r="E1957" s="5" t="s">
        <v>22</v>
      </c>
      <c r="F1957" s="6">
        <v>45291</v>
      </c>
      <c r="G1957" s="55">
        <f t="shared" si="256"/>
        <v>2023</v>
      </c>
      <c r="H1957" s="55" t="str">
        <f t="shared" si="257"/>
        <v>Diciembre</v>
      </c>
      <c r="I1957" s="90" t="str">
        <f t="shared" si="258"/>
        <v>2023-2</v>
      </c>
      <c r="J1957" s="5">
        <v>80</v>
      </c>
      <c r="K1957" s="5">
        <v>90.977702771558697</v>
      </c>
      <c r="L1957" s="15">
        <v>1.137221284644484</v>
      </c>
      <c r="M1957" s="15">
        <v>1.137221284644484</v>
      </c>
      <c r="N1957" s="5" t="s">
        <v>23</v>
      </c>
      <c r="O1957" s="5" t="s">
        <v>23</v>
      </c>
      <c r="P1957" s="5">
        <v>0</v>
      </c>
      <c r="Q1957" s="5">
        <v>0</v>
      </c>
      <c r="R1957" s="5" t="str">
        <f t="shared" si="259"/>
        <v>108.6-2023-10-31</v>
      </c>
    </row>
    <row r="1958" spans="1:18" hidden="1" x14ac:dyDescent="0.3">
      <c r="A1958" s="25" t="s">
        <v>500</v>
      </c>
      <c r="B1958" s="5" t="s">
        <v>85</v>
      </c>
      <c r="C1958" s="5" t="s">
        <v>298</v>
      </c>
      <c r="D1958" s="5" t="s">
        <v>65</v>
      </c>
      <c r="E1958" s="5" t="s">
        <v>22</v>
      </c>
      <c r="F1958" s="6">
        <v>45230</v>
      </c>
      <c r="G1958" s="55">
        <f t="shared" si="256"/>
        <v>2023</v>
      </c>
      <c r="H1958" s="55" t="str">
        <f t="shared" si="257"/>
        <v>Octubre</v>
      </c>
      <c r="I1958" s="90" t="str">
        <f t="shared" si="258"/>
        <v>2023-2</v>
      </c>
      <c r="J1958" s="5">
        <v>80</v>
      </c>
      <c r="K1958" s="9">
        <v>81.991406812802296</v>
      </c>
      <c r="L1958" s="15">
        <f>IFERROR(IF((K1959/J1959)&gt;1.3,1.3,K1959/J1959),"")</f>
        <v>1.0248925851600288</v>
      </c>
      <c r="M1958" s="15">
        <f>IFERROR(IF((K1959/J1959)&gt;K1959/J1959,1.3,K1959/J1959),"")</f>
        <v>1.0248925851600288</v>
      </c>
      <c r="N1958" s="5" t="s">
        <v>23</v>
      </c>
      <c r="O1958" s="5" t="s">
        <v>23</v>
      </c>
      <c r="P1958" s="16">
        <v>0</v>
      </c>
      <c r="Q1958" s="16">
        <v>0</v>
      </c>
      <c r="R1958" s="5" t="str">
        <f t="shared" si="259"/>
        <v>108.6-2023-12-31</v>
      </c>
    </row>
    <row r="1959" spans="1:18" hidden="1" x14ac:dyDescent="0.3">
      <c r="A1959" s="5" t="s">
        <v>500</v>
      </c>
      <c r="B1959" s="5" t="s">
        <v>85</v>
      </c>
      <c r="C1959" s="5" t="s">
        <v>298</v>
      </c>
      <c r="D1959" s="5" t="s">
        <v>65</v>
      </c>
      <c r="E1959" s="5" t="s">
        <v>22</v>
      </c>
      <c r="F1959" s="6">
        <v>45291</v>
      </c>
      <c r="G1959" s="55">
        <f t="shared" si="256"/>
        <v>2023</v>
      </c>
      <c r="H1959" s="55" t="str">
        <f t="shared" si="257"/>
        <v>Diciembre</v>
      </c>
      <c r="I1959" s="90" t="str">
        <f t="shared" si="258"/>
        <v>2023-2</v>
      </c>
      <c r="J1959" s="5">
        <v>80</v>
      </c>
      <c r="K1959" s="5">
        <v>81.991406812802296</v>
      </c>
      <c r="L1959" s="15">
        <v>1.024892585160029</v>
      </c>
      <c r="M1959" s="15">
        <v>1.024892585160029</v>
      </c>
      <c r="N1959" s="5" t="s">
        <v>23</v>
      </c>
      <c r="O1959" s="5" t="s">
        <v>23</v>
      </c>
      <c r="P1959" s="5">
        <v>0</v>
      </c>
      <c r="Q1959" s="5">
        <v>0</v>
      </c>
      <c r="R1959" s="5" t="str">
        <f t="shared" si="259"/>
        <v>108.7-2023-10-31</v>
      </c>
    </row>
    <row r="1960" spans="1:18" hidden="1" x14ac:dyDescent="0.3">
      <c r="A1960" s="25" t="s">
        <v>501</v>
      </c>
      <c r="B1960" s="5" t="s">
        <v>85</v>
      </c>
      <c r="C1960" s="5" t="s">
        <v>306</v>
      </c>
      <c r="D1960" s="5" t="s">
        <v>65</v>
      </c>
      <c r="E1960" s="5" t="s">
        <v>22</v>
      </c>
      <c r="F1960" s="6">
        <v>45230</v>
      </c>
      <c r="G1960" s="55">
        <f t="shared" si="256"/>
        <v>2023</v>
      </c>
      <c r="H1960" s="55" t="str">
        <f t="shared" si="257"/>
        <v>Octubre</v>
      </c>
      <c r="I1960" s="90" t="str">
        <f t="shared" si="258"/>
        <v>2023-2</v>
      </c>
      <c r="J1960" s="5">
        <v>80</v>
      </c>
      <c r="K1960" s="9">
        <v>81.322057504242295</v>
      </c>
      <c r="L1960" s="15">
        <f>IFERROR(IF((K1961/J1961)&gt;1.3,1.3,K1961/J1961),"")</f>
        <v>1.0165257188030288</v>
      </c>
      <c r="M1960" s="15">
        <f>IFERROR(IF((K1961/J1961)&gt;K1961/J1961,1.3,K1961/J1961),"")</f>
        <v>1.0165257188030288</v>
      </c>
      <c r="N1960" s="5" t="s">
        <v>23</v>
      </c>
      <c r="O1960" s="5" t="s">
        <v>23</v>
      </c>
      <c r="P1960" s="16">
        <v>0</v>
      </c>
      <c r="Q1960" s="16">
        <v>0</v>
      </c>
      <c r="R1960" s="5" t="str">
        <f t="shared" si="259"/>
        <v>108.7-2023-12-31</v>
      </c>
    </row>
    <row r="1961" spans="1:18" hidden="1" x14ac:dyDescent="0.3">
      <c r="A1961" s="5" t="s">
        <v>501</v>
      </c>
      <c r="B1961" s="5" t="s">
        <v>85</v>
      </c>
      <c r="C1961" s="5" t="s">
        <v>306</v>
      </c>
      <c r="D1961" s="5" t="s">
        <v>65</v>
      </c>
      <c r="E1961" s="5" t="s">
        <v>22</v>
      </c>
      <c r="F1961" s="6">
        <v>45291</v>
      </c>
      <c r="G1961" s="55">
        <f t="shared" si="256"/>
        <v>2023</v>
      </c>
      <c r="H1961" s="55" t="str">
        <f t="shared" si="257"/>
        <v>Diciembre</v>
      </c>
      <c r="I1961" s="90" t="str">
        <f t="shared" si="258"/>
        <v>2023-2</v>
      </c>
      <c r="J1961" s="5">
        <v>80</v>
      </c>
      <c r="K1961" s="5">
        <v>81.322057504242295</v>
      </c>
      <c r="L1961" s="15">
        <v>1.016525718803029</v>
      </c>
      <c r="M1961" s="15">
        <v>1.016525718803029</v>
      </c>
      <c r="N1961" s="5" t="s">
        <v>23</v>
      </c>
      <c r="O1961" s="5" t="s">
        <v>23</v>
      </c>
      <c r="P1961" s="5">
        <v>0</v>
      </c>
      <c r="Q1961" s="5">
        <v>0</v>
      </c>
      <c r="R1961" s="5" t="str">
        <f t="shared" si="259"/>
        <v>108.8-2023-10-31</v>
      </c>
    </row>
    <row r="1962" spans="1:18" hidden="1" x14ac:dyDescent="0.3">
      <c r="A1962" s="25" t="s">
        <v>502</v>
      </c>
      <c r="B1962" s="5" t="s">
        <v>85</v>
      </c>
      <c r="C1962" s="5" t="s">
        <v>503</v>
      </c>
      <c r="D1962" s="5" t="s">
        <v>65</v>
      </c>
      <c r="E1962" s="5" t="s">
        <v>22</v>
      </c>
      <c r="F1962" s="6">
        <v>45230</v>
      </c>
      <c r="G1962" s="55">
        <f t="shared" si="256"/>
        <v>2023</v>
      </c>
      <c r="H1962" s="55" t="str">
        <f t="shared" si="257"/>
        <v>Octubre</v>
      </c>
      <c r="I1962" s="90" t="str">
        <f t="shared" si="258"/>
        <v>2023-2</v>
      </c>
      <c r="J1962" s="5">
        <v>80</v>
      </c>
      <c r="K1962" s="9">
        <v>77.756756756756801</v>
      </c>
      <c r="L1962" s="15">
        <f>IFERROR(IF((K1963/J1963)&gt;1.3,1.3,K1963/J1963),"")</f>
        <v>0.97195945945946005</v>
      </c>
      <c r="M1962" s="15">
        <f>IFERROR(IF((K1963/J1963)&gt;K1963/J1963,1.3,K1963/J1963),"")</f>
        <v>0.97195945945946005</v>
      </c>
      <c r="N1962" s="5" t="s">
        <v>23</v>
      </c>
      <c r="O1962" s="5" t="s">
        <v>23</v>
      </c>
      <c r="P1962" s="16">
        <v>0</v>
      </c>
      <c r="Q1962" s="16">
        <v>0</v>
      </c>
      <c r="R1962" s="5" t="str">
        <f t="shared" si="259"/>
        <v>108.8-2023-12-31</v>
      </c>
    </row>
    <row r="1963" spans="1:18" hidden="1" x14ac:dyDescent="0.3">
      <c r="A1963" s="5" t="s">
        <v>502</v>
      </c>
      <c r="B1963" s="5" t="s">
        <v>85</v>
      </c>
      <c r="C1963" s="5" t="s">
        <v>41</v>
      </c>
      <c r="D1963" s="5" t="s">
        <v>65</v>
      </c>
      <c r="E1963" s="5" t="s">
        <v>22</v>
      </c>
      <c r="F1963" s="6">
        <v>45291</v>
      </c>
      <c r="G1963" s="55">
        <f t="shared" si="256"/>
        <v>2023</v>
      </c>
      <c r="H1963" s="55" t="str">
        <f t="shared" si="257"/>
        <v>Diciembre</v>
      </c>
      <c r="I1963" s="90" t="str">
        <f t="shared" si="258"/>
        <v>2023-2</v>
      </c>
      <c r="J1963" s="5">
        <v>80</v>
      </c>
      <c r="K1963" s="5">
        <v>77.756756756756801</v>
      </c>
      <c r="L1963" s="15">
        <v>0.97195945945946005</v>
      </c>
      <c r="M1963" s="15">
        <v>0.97195945945946005</v>
      </c>
      <c r="N1963" s="5" t="s">
        <v>23</v>
      </c>
      <c r="O1963" s="5" t="s">
        <v>23</v>
      </c>
      <c r="P1963" s="5">
        <v>0</v>
      </c>
      <c r="Q1963" s="5">
        <v>0</v>
      </c>
      <c r="R1963" s="5" t="str">
        <f t="shared" si="259"/>
        <v>108.9-2023-10-31</v>
      </c>
    </row>
    <row r="1964" spans="1:18" hidden="1" x14ac:dyDescent="0.3">
      <c r="A1964" s="25" t="s">
        <v>504</v>
      </c>
      <c r="B1964" s="5" t="s">
        <v>85</v>
      </c>
      <c r="C1964" s="5" t="s">
        <v>29</v>
      </c>
      <c r="D1964" s="5" t="s">
        <v>65</v>
      </c>
      <c r="E1964" s="5" t="s">
        <v>22</v>
      </c>
      <c r="F1964" s="6">
        <v>45230</v>
      </c>
      <c r="G1964" s="55">
        <f t="shared" si="256"/>
        <v>2023</v>
      </c>
      <c r="H1964" s="55" t="str">
        <f t="shared" si="257"/>
        <v>Octubre</v>
      </c>
      <c r="I1964" s="90" t="str">
        <f t="shared" si="258"/>
        <v>2023-2</v>
      </c>
      <c r="J1964" s="5">
        <v>80</v>
      </c>
      <c r="K1964" s="9">
        <v>94.9579831932773</v>
      </c>
      <c r="L1964" s="15">
        <f>IFERROR(IF((K1965/J1965)&gt;1.3,1.3,K1965/J1965),"")</f>
        <v>1.1869747899159662</v>
      </c>
      <c r="M1964" s="15">
        <f>IFERROR(IF((K1965/J1965)&gt;K1965/J1965,1.3,K1965/J1965),"")</f>
        <v>1.1869747899159662</v>
      </c>
      <c r="N1964" s="5" t="s">
        <v>23</v>
      </c>
      <c r="O1964" s="5" t="s">
        <v>23</v>
      </c>
      <c r="P1964" s="16">
        <v>0</v>
      </c>
      <c r="Q1964" s="16">
        <v>0</v>
      </c>
      <c r="R1964" s="5" t="str">
        <f t="shared" si="259"/>
        <v>108.9-2023-12-31</v>
      </c>
    </row>
    <row r="1965" spans="1:18" hidden="1" x14ac:dyDescent="0.3">
      <c r="A1965" s="5" t="s">
        <v>504</v>
      </c>
      <c r="B1965" s="5" t="s">
        <v>85</v>
      </c>
      <c r="C1965" s="5" t="s">
        <v>29</v>
      </c>
      <c r="D1965" s="5" t="s">
        <v>65</v>
      </c>
      <c r="E1965" s="5" t="s">
        <v>22</v>
      </c>
      <c r="F1965" s="6">
        <v>45291</v>
      </c>
      <c r="G1965" s="55">
        <f t="shared" si="256"/>
        <v>2023</v>
      </c>
      <c r="H1965" s="55" t="str">
        <f t="shared" si="257"/>
        <v>Diciembre</v>
      </c>
      <c r="I1965" s="90" t="str">
        <f t="shared" si="258"/>
        <v>2023-2</v>
      </c>
      <c r="J1965" s="5">
        <v>80</v>
      </c>
      <c r="K1965" s="5">
        <v>94.9579831932773</v>
      </c>
      <c r="L1965" s="15">
        <v>1.1869747899159659</v>
      </c>
      <c r="M1965" s="15">
        <v>1.1869747899159659</v>
      </c>
      <c r="N1965" s="5" t="s">
        <v>23</v>
      </c>
      <c r="O1965" s="5" t="s">
        <v>23</v>
      </c>
      <c r="P1965" s="5">
        <v>0</v>
      </c>
      <c r="Q1965" s="5">
        <v>0</v>
      </c>
      <c r="R1965" s="5" t="str">
        <f t="shared" si="259"/>
        <v>11.1-2024-06-30</v>
      </c>
    </row>
    <row r="1966" spans="1:18" hidden="1" x14ac:dyDescent="0.3">
      <c r="A1966" s="25" t="s">
        <v>505</v>
      </c>
      <c r="B1966" s="23" t="s">
        <v>506</v>
      </c>
      <c r="C1966" s="5" t="s">
        <v>41</v>
      </c>
      <c r="D1966" s="5" t="s">
        <v>47</v>
      </c>
      <c r="E1966" s="5" t="s">
        <v>22</v>
      </c>
      <c r="F1966" s="6">
        <v>45473</v>
      </c>
      <c r="G1966" s="55">
        <f t="shared" si="256"/>
        <v>2024</v>
      </c>
      <c r="H1966" s="55" t="str">
        <f t="shared" si="257"/>
        <v>Junio</v>
      </c>
      <c r="I1966" s="90" t="str">
        <f t="shared" si="258"/>
        <v>2024-1</v>
      </c>
      <c r="J1966" s="5">
        <v>5</v>
      </c>
      <c r="K1966" s="5">
        <v>3</v>
      </c>
      <c r="L1966" s="15">
        <v>0.6</v>
      </c>
      <c r="M1966" s="15">
        <v>0.6</v>
      </c>
      <c r="N1966" s="5" t="s">
        <v>48</v>
      </c>
      <c r="O1966" s="5" t="s">
        <v>48</v>
      </c>
      <c r="P1966" s="5">
        <v>0</v>
      </c>
      <c r="Q1966" s="5">
        <v>0</v>
      </c>
      <c r="R1966" s="5" t="str">
        <f t="shared" si="259"/>
        <v>13.1-2022-12-31</v>
      </c>
    </row>
    <row r="1967" spans="1:18" hidden="1" x14ac:dyDescent="0.3">
      <c r="A1967" s="5" t="s">
        <v>507</v>
      </c>
      <c r="B1967" s="5" t="s">
        <v>508</v>
      </c>
      <c r="C1967" s="5" t="s">
        <v>29</v>
      </c>
      <c r="D1967" s="5" t="s">
        <v>21</v>
      </c>
      <c r="E1967" s="5" t="s">
        <v>22</v>
      </c>
      <c r="F1967" s="6">
        <v>44926</v>
      </c>
      <c r="G1967" s="55">
        <f t="shared" si="256"/>
        <v>2022</v>
      </c>
      <c r="H1967" s="55" t="str">
        <f t="shared" si="257"/>
        <v>Diciembre</v>
      </c>
      <c r="I1967" s="90" t="str">
        <f t="shared" si="258"/>
        <v>2022-2</v>
      </c>
      <c r="J1967" s="5">
        <v>57</v>
      </c>
      <c r="K1967" s="9">
        <v>71</v>
      </c>
      <c r="L1967" s="15">
        <v>1.245614035087719</v>
      </c>
      <c r="M1967" s="15">
        <v>1.245614035087719</v>
      </c>
      <c r="N1967" s="5"/>
      <c r="O1967" s="5"/>
      <c r="P1967" s="5">
        <v>0</v>
      </c>
      <c r="Q1967" s="5">
        <v>0</v>
      </c>
      <c r="R1967" s="5" t="str">
        <f t="shared" si="259"/>
        <v>13.1-2023-06-30</v>
      </c>
    </row>
    <row r="1968" spans="1:18" hidden="1" x14ac:dyDescent="0.3">
      <c r="A1968" s="5" t="s">
        <v>507</v>
      </c>
      <c r="B1968" s="5" t="s">
        <v>508</v>
      </c>
      <c r="C1968" s="5" t="s">
        <v>29</v>
      </c>
      <c r="D1968" s="5" t="s">
        <v>21</v>
      </c>
      <c r="E1968" s="5" t="s">
        <v>22</v>
      </c>
      <c r="F1968" s="6">
        <v>45107</v>
      </c>
      <c r="G1968" s="55">
        <f t="shared" si="256"/>
        <v>2023</v>
      </c>
      <c r="H1968" s="55" t="str">
        <f t="shared" si="257"/>
        <v>Junio</v>
      </c>
      <c r="I1968" s="90" t="str">
        <f t="shared" si="258"/>
        <v>2023-1</v>
      </c>
      <c r="J1968" s="5">
        <v>100</v>
      </c>
      <c r="K1968" s="5">
        <v>100</v>
      </c>
      <c r="L1968" s="15">
        <v>1</v>
      </c>
      <c r="M1968" s="15">
        <v>1</v>
      </c>
      <c r="N1968" s="5" t="s">
        <v>23</v>
      </c>
      <c r="O1968" s="5" t="s">
        <v>23</v>
      </c>
      <c r="P1968" s="5">
        <v>0</v>
      </c>
      <c r="Q1968" s="5">
        <v>0</v>
      </c>
      <c r="R1968" s="5" t="str">
        <f t="shared" si="259"/>
        <v>14.1-2022-06-30</v>
      </c>
    </row>
    <row r="1969" spans="1:18" hidden="1" x14ac:dyDescent="0.3">
      <c r="A1969" s="24" t="s">
        <v>509</v>
      </c>
      <c r="B1969" s="23" t="s">
        <v>510</v>
      </c>
      <c r="C1969" s="5" t="s">
        <v>46</v>
      </c>
      <c r="D1969" s="5" t="s">
        <v>47</v>
      </c>
      <c r="E1969" s="5" t="s">
        <v>22</v>
      </c>
      <c r="F1969" s="6">
        <v>44742</v>
      </c>
      <c r="G1969" s="55">
        <f t="shared" si="256"/>
        <v>2022</v>
      </c>
      <c r="H1969" s="55" t="str">
        <f t="shared" si="257"/>
        <v>Junio</v>
      </c>
      <c r="I1969" s="90" t="str">
        <f t="shared" si="258"/>
        <v>2022-1</v>
      </c>
      <c r="J1969" s="5">
        <v>7541</v>
      </c>
      <c r="K1969" s="9">
        <v>7651</v>
      </c>
      <c r="L1969" s="15">
        <v>1.0145869248110331</v>
      </c>
      <c r="M1969" s="15">
        <v>1.0145869248110331</v>
      </c>
      <c r="N1969" s="5" t="s">
        <v>23</v>
      </c>
      <c r="O1969" s="5" t="s">
        <v>23</v>
      </c>
      <c r="P1969" s="5">
        <v>0</v>
      </c>
      <c r="Q1969" s="5">
        <v>0</v>
      </c>
      <c r="R1969" s="5" t="str">
        <f t="shared" si="259"/>
        <v>14.1-2022-12-31</v>
      </c>
    </row>
    <row r="1970" spans="1:18" hidden="1" x14ac:dyDescent="0.3">
      <c r="A1970" s="24" t="s">
        <v>509</v>
      </c>
      <c r="B1970" s="23" t="s">
        <v>510</v>
      </c>
      <c r="C1970" s="5" t="s">
        <v>46</v>
      </c>
      <c r="D1970" s="5" t="s">
        <v>47</v>
      </c>
      <c r="E1970" s="5" t="s">
        <v>22</v>
      </c>
      <c r="F1970" s="6">
        <v>44926</v>
      </c>
      <c r="G1970" s="55">
        <f t="shared" si="256"/>
        <v>2022</v>
      </c>
      <c r="H1970" s="55" t="str">
        <f t="shared" si="257"/>
        <v>Diciembre</v>
      </c>
      <c r="I1970" s="90" t="str">
        <f t="shared" si="258"/>
        <v>2022-2</v>
      </c>
      <c r="J1970" s="5">
        <v>6730</v>
      </c>
      <c r="K1970" s="9">
        <v>7539</v>
      </c>
      <c r="L1970" s="15">
        <v>1.1202080237741461</v>
      </c>
      <c r="M1970" s="15">
        <v>1.1202080237741461</v>
      </c>
      <c r="N1970" s="5" t="s">
        <v>23</v>
      </c>
      <c r="O1970" s="5" t="s">
        <v>23</v>
      </c>
      <c r="P1970" s="5">
        <v>0</v>
      </c>
      <c r="Q1970" s="5">
        <v>0</v>
      </c>
      <c r="R1970" s="5" t="str">
        <f t="shared" si="259"/>
        <v>14.1-2023-06-30</v>
      </c>
    </row>
    <row r="1971" spans="1:18" hidden="1" x14ac:dyDescent="0.3">
      <c r="A1971" s="24" t="s">
        <v>509</v>
      </c>
      <c r="B1971" s="23" t="s">
        <v>510</v>
      </c>
      <c r="C1971" s="5" t="s">
        <v>46</v>
      </c>
      <c r="D1971" s="5" t="s">
        <v>47</v>
      </c>
      <c r="E1971" s="5" t="s">
        <v>22</v>
      </c>
      <c r="F1971" s="6">
        <v>45107</v>
      </c>
      <c r="G1971" s="55">
        <f t="shared" si="256"/>
        <v>2023</v>
      </c>
      <c r="H1971" s="55" t="str">
        <f t="shared" si="257"/>
        <v>Junio</v>
      </c>
      <c r="I1971" s="90" t="str">
        <f t="shared" si="258"/>
        <v>2023-1</v>
      </c>
      <c r="J1971" s="40">
        <v>7822</v>
      </c>
      <c r="K1971" s="9">
        <v>7912</v>
      </c>
      <c r="L1971" s="15">
        <f>IFERROR(IF((K1972/J1972)&gt;1.3,1.3,K1972/J1972),"")</f>
        <v>1.0586614173228346</v>
      </c>
      <c r="M1971" s="15">
        <f>IFERROR(IF((K1972/J1972)&gt;K1972/J1972,1.3,K1972/J1972),"")</f>
        <v>1.0586614173228346</v>
      </c>
      <c r="N1971" s="5" t="s">
        <v>23</v>
      </c>
      <c r="O1971" s="5" t="s">
        <v>23</v>
      </c>
      <c r="P1971" s="16">
        <v>0</v>
      </c>
      <c r="Q1971" s="16">
        <v>0</v>
      </c>
      <c r="R1971" s="5" t="str">
        <f t="shared" si="259"/>
        <v>14.1-2023-12-31</v>
      </c>
    </row>
    <row r="1972" spans="1:18" hidden="1" x14ac:dyDescent="0.3">
      <c r="A1972" s="24" t="s">
        <v>509</v>
      </c>
      <c r="B1972" s="23" t="s">
        <v>510</v>
      </c>
      <c r="C1972" s="5" t="s">
        <v>178</v>
      </c>
      <c r="D1972" s="5" t="s">
        <v>47</v>
      </c>
      <c r="E1972" s="5" t="s">
        <v>22</v>
      </c>
      <c r="F1972" s="6">
        <v>45291</v>
      </c>
      <c r="G1972" s="55">
        <f t="shared" si="256"/>
        <v>2023</v>
      </c>
      <c r="H1972" s="55" t="str">
        <f t="shared" si="257"/>
        <v>Diciembre</v>
      </c>
      <c r="I1972" s="90" t="str">
        <f t="shared" si="258"/>
        <v>2023-2</v>
      </c>
      <c r="J1972" s="40">
        <v>7620</v>
      </c>
      <c r="K1972" s="9">
        <v>8067</v>
      </c>
      <c r="L1972" s="15">
        <f>IFERROR(IF((K1973/J1973)&gt;1.3,1.3,K1973/J1973),"")</f>
        <v>1.0313418217433887</v>
      </c>
      <c r="M1972" s="15">
        <f>IFERROR(IF((K1973/J1973)&gt;K1973/J1973,1.3,K1973/J1973),"")</f>
        <v>1.0313418217433887</v>
      </c>
      <c r="N1972" s="5" t="s">
        <v>23</v>
      </c>
      <c r="O1972" s="5" t="s">
        <v>23</v>
      </c>
      <c r="P1972" s="16">
        <v>0</v>
      </c>
      <c r="Q1972" s="16">
        <v>0</v>
      </c>
      <c r="R1972" s="5" t="str">
        <f t="shared" si="259"/>
        <v>14.1-2024-06-30</v>
      </c>
    </row>
    <row r="1973" spans="1:18" hidden="1" x14ac:dyDescent="0.3">
      <c r="A1973" s="24" t="s">
        <v>509</v>
      </c>
      <c r="B1973" s="23" t="s">
        <v>510</v>
      </c>
      <c r="C1973" s="5" t="s">
        <v>178</v>
      </c>
      <c r="D1973" s="5" t="s">
        <v>47</v>
      </c>
      <c r="E1973" s="5" t="s">
        <v>22</v>
      </c>
      <c r="F1973" s="6">
        <v>45473</v>
      </c>
      <c r="G1973" s="55">
        <f t="shared" si="256"/>
        <v>2024</v>
      </c>
      <c r="H1973" s="55" t="str">
        <f t="shared" si="257"/>
        <v>Junio</v>
      </c>
      <c r="I1973" s="90" t="str">
        <f t="shared" si="258"/>
        <v>2024-1</v>
      </c>
      <c r="J1973" s="40">
        <v>8168</v>
      </c>
      <c r="K1973" s="9">
        <v>8424</v>
      </c>
      <c r="L1973" s="15">
        <f>IFERROR(IF((K1974/J1974)&gt;1.3,1.3,K1974/J1974),"")</f>
        <v>1.0109585208328475</v>
      </c>
      <c r="M1973" s="15">
        <f>IFERROR(IF((K1974/J1974)&gt;K1974/J1974,1.3,K1974/J1974),"")</f>
        <v>1.0109585208328475</v>
      </c>
      <c r="N1973" s="5" t="s">
        <v>23</v>
      </c>
      <c r="O1973" s="5" t="s">
        <v>23</v>
      </c>
      <c r="P1973" s="16">
        <v>0</v>
      </c>
      <c r="Q1973" s="16">
        <v>0</v>
      </c>
      <c r="R1973" s="5" t="str">
        <f t="shared" si="259"/>
        <v>14.2-2022-06-30</v>
      </c>
    </row>
    <row r="1974" spans="1:18" hidden="1" x14ac:dyDescent="0.3">
      <c r="A1974" s="24" t="s">
        <v>511</v>
      </c>
      <c r="B1974" s="23" t="s">
        <v>512</v>
      </c>
      <c r="C1974" s="5" t="s">
        <v>46</v>
      </c>
      <c r="D1974" s="5" t="s">
        <v>47</v>
      </c>
      <c r="E1974" s="5" t="s">
        <v>22</v>
      </c>
      <c r="F1974" s="6">
        <v>44742</v>
      </c>
      <c r="G1974" s="55">
        <f t="shared" si="256"/>
        <v>2022</v>
      </c>
      <c r="H1974" s="55" t="str">
        <f t="shared" si="257"/>
        <v>Junio</v>
      </c>
      <c r="I1974" s="90" t="str">
        <f t="shared" si="258"/>
        <v>2022-1</v>
      </c>
      <c r="J1974" s="5">
        <v>42889</v>
      </c>
      <c r="K1974" s="9">
        <v>43359</v>
      </c>
      <c r="L1974" s="15">
        <v>1.010958520832848</v>
      </c>
      <c r="M1974" s="15">
        <v>1.010958520832848</v>
      </c>
      <c r="N1974" s="5" t="s">
        <v>48</v>
      </c>
      <c r="O1974" s="5" t="s">
        <v>48</v>
      </c>
      <c r="P1974" s="5">
        <v>0</v>
      </c>
      <c r="Q1974" s="5">
        <v>0</v>
      </c>
      <c r="R1974" s="5" t="str">
        <f t="shared" si="259"/>
        <v>14.2-2022-12-31</v>
      </c>
    </row>
    <row r="1975" spans="1:18" hidden="1" x14ac:dyDescent="0.3">
      <c r="A1975" s="24" t="s">
        <v>511</v>
      </c>
      <c r="B1975" s="23" t="s">
        <v>512</v>
      </c>
      <c r="C1975" s="5" t="s">
        <v>46</v>
      </c>
      <c r="D1975" s="5" t="s">
        <v>47</v>
      </c>
      <c r="E1975" s="5" t="s">
        <v>22</v>
      </c>
      <c r="F1975" s="6">
        <v>44926</v>
      </c>
      <c r="G1975" s="55">
        <f t="shared" si="256"/>
        <v>2022</v>
      </c>
      <c r="H1975" s="55" t="str">
        <f t="shared" si="257"/>
        <v>Diciembre</v>
      </c>
      <c r="I1975" s="90" t="str">
        <f t="shared" si="258"/>
        <v>2022-2</v>
      </c>
      <c r="J1975" s="5">
        <v>42274</v>
      </c>
      <c r="K1975" s="9">
        <v>42699</v>
      </c>
      <c r="L1975" s="15">
        <v>1.0100534607560201</v>
      </c>
      <c r="M1975" s="15">
        <v>1.0100534607560201</v>
      </c>
      <c r="N1975" s="5" t="s">
        <v>48</v>
      </c>
      <c r="O1975" s="5" t="s">
        <v>48</v>
      </c>
      <c r="P1975" s="5">
        <v>0</v>
      </c>
      <c r="Q1975" s="5">
        <v>0</v>
      </c>
      <c r="R1975" s="5" t="str">
        <f t="shared" si="259"/>
        <v>14.2-2023-06-30</v>
      </c>
    </row>
    <row r="1976" spans="1:18" hidden="1" x14ac:dyDescent="0.3">
      <c r="A1976" s="24" t="s">
        <v>511</v>
      </c>
      <c r="B1976" s="23" t="s">
        <v>512</v>
      </c>
      <c r="C1976" s="5" t="s">
        <v>46</v>
      </c>
      <c r="D1976" s="5" t="s">
        <v>47</v>
      </c>
      <c r="E1976" s="5" t="s">
        <v>22</v>
      </c>
      <c r="F1976" s="6">
        <v>45107</v>
      </c>
      <c r="G1976" s="55">
        <f t="shared" si="256"/>
        <v>2023</v>
      </c>
      <c r="H1976" s="55" t="str">
        <f t="shared" si="257"/>
        <v>Junio</v>
      </c>
      <c r="I1976" s="90" t="str">
        <f t="shared" si="258"/>
        <v>2023-1</v>
      </c>
      <c r="J1976" s="40">
        <v>44355</v>
      </c>
      <c r="K1976" s="9">
        <v>43561</v>
      </c>
      <c r="L1976" s="15">
        <f t="shared" ref="L1976:L1988" si="260">IFERROR(IF((K1977/J1977)&gt;1.3,1.3,K1977/J1977),"")</f>
        <v>0.98277622710872081</v>
      </c>
      <c r="M1976" s="15">
        <f t="shared" ref="M1976:M1988" si="261">IFERROR(IF((K1977/J1977)&gt;K1977/J1977,1.3,K1977/J1977),"")</f>
        <v>0.98277622710872081</v>
      </c>
      <c r="N1976" s="5" t="s">
        <v>48</v>
      </c>
      <c r="O1976" s="5" t="s">
        <v>48</v>
      </c>
      <c r="P1976" s="16">
        <v>0</v>
      </c>
      <c r="Q1976" s="16">
        <v>0</v>
      </c>
      <c r="R1976" s="5" t="str">
        <f t="shared" si="259"/>
        <v>14.2-2023-12-31</v>
      </c>
    </row>
    <row r="1977" spans="1:18" hidden="1" x14ac:dyDescent="0.3">
      <c r="A1977" s="24" t="s">
        <v>511</v>
      </c>
      <c r="B1977" s="23" t="s">
        <v>512</v>
      </c>
      <c r="C1977" s="5" t="s">
        <v>178</v>
      </c>
      <c r="D1977" s="5" t="s">
        <v>47</v>
      </c>
      <c r="E1977" s="5" t="s">
        <v>22</v>
      </c>
      <c r="F1977" s="6">
        <v>45291</v>
      </c>
      <c r="G1977" s="55">
        <f t="shared" si="256"/>
        <v>2023</v>
      </c>
      <c r="H1977" s="55" t="str">
        <f t="shared" si="257"/>
        <v>Diciembre</v>
      </c>
      <c r="I1977" s="90" t="str">
        <f t="shared" si="258"/>
        <v>2023-2</v>
      </c>
      <c r="J1977" s="40">
        <v>44067</v>
      </c>
      <c r="K1977" s="9">
        <v>43308</v>
      </c>
      <c r="L1977" s="15">
        <f t="shared" si="260"/>
        <v>0.99832711653667905</v>
      </c>
      <c r="M1977" s="15">
        <f t="shared" si="261"/>
        <v>0.99832711653667905</v>
      </c>
      <c r="N1977" s="5" t="s">
        <v>48</v>
      </c>
      <c r="O1977" s="5" t="s">
        <v>48</v>
      </c>
      <c r="P1977" s="16">
        <v>0</v>
      </c>
      <c r="Q1977" s="16">
        <v>0</v>
      </c>
      <c r="R1977" s="5" t="str">
        <f t="shared" si="259"/>
        <v>14.2-2024-06-30</v>
      </c>
    </row>
    <row r="1978" spans="1:18" hidden="1" x14ac:dyDescent="0.3">
      <c r="A1978" s="24" t="s">
        <v>511</v>
      </c>
      <c r="B1978" s="23" t="s">
        <v>512</v>
      </c>
      <c r="C1978" s="5" t="s">
        <v>178</v>
      </c>
      <c r="D1978" s="5" t="s">
        <v>47</v>
      </c>
      <c r="E1978" s="5" t="s">
        <v>22</v>
      </c>
      <c r="F1978" s="6">
        <v>45473</v>
      </c>
      <c r="G1978" s="55">
        <f t="shared" si="256"/>
        <v>2024</v>
      </c>
      <c r="H1978" s="55" t="str">
        <f t="shared" si="257"/>
        <v>Junio</v>
      </c>
      <c r="I1978" s="90" t="str">
        <f t="shared" si="258"/>
        <v>2024-1</v>
      </c>
      <c r="J1978" s="40">
        <v>44235</v>
      </c>
      <c r="K1978" s="9">
        <v>44161</v>
      </c>
      <c r="L1978" s="15">
        <f t="shared" si="260"/>
        <v>1.0122860355670318</v>
      </c>
      <c r="M1978" s="15">
        <f t="shared" si="261"/>
        <v>1.0122860355670318</v>
      </c>
      <c r="N1978" s="5" t="s">
        <v>48</v>
      </c>
      <c r="O1978" s="5" t="s">
        <v>48</v>
      </c>
      <c r="P1978" s="16">
        <v>0</v>
      </c>
      <c r="Q1978" s="16">
        <v>0</v>
      </c>
      <c r="R1978" s="5" t="str">
        <f t="shared" si="259"/>
        <v>14.3-2022-06-30</v>
      </c>
    </row>
    <row r="1979" spans="1:18" hidden="1" x14ac:dyDescent="0.3">
      <c r="A1979" s="24" t="s">
        <v>513</v>
      </c>
      <c r="B1979" s="23" t="s">
        <v>514</v>
      </c>
      <c r="C1979" s="5" t="s">
        <v>178</v>
      </c>
      <c r="D1979" s="5" t="s">
        <v>47</v>
      </c>
      <c r="E1979" s="5" t="s">
        <v>22</v>
      </c>
      <c r="F1979" s="6">
        <v>44742</v>
      </c>
      <c r="G1979" s="55">
        <f t="shared" si="256"/>
        <v>2022</v>
      </c>
      <c r="H1979" s="55" t="str">
        <f t="shared" si="257"/>
        <v>Junio</v>
      </c>
      <c r="I1979" s="90" t="str">
        <f t="shared" si="258"/>
        <v>2022-1</v>
      </c>
      <c r="J1979" s="5">
        <v>48022</v>
      </c>
      <c r="K1979" s="9">
        <v>48612</v>
      </c>
      <c r="L1979" s="15">
        <f t="shared" si="260"/>
        <v>1.0204396451986117</v>
      </c>
      <c r="M1979" s="15">
        <f t="shared" si="261"/>
        <v>1.0204396451986117</v>
      </c>
      <c r="N1979" s="5" t="s">
        <v>23</v>
      </c>
      <c r="O1979" s="5" t="s">
        <v>23</v>
      </c>
      <c r="P1979" s="5">
        <v>0</v>
      </c>
      <c r="Q1979" s="5">
        <v>0</v>
      </c>
      <c r="R1979" s="5" t="str">
        <f t="shared" si="259"/>
        <v>14.3-2022-12-31</v>
      </c>
    </row>
    <row r="1980" spans="1:18" hidden="1" x14ac:dyDescent="0.3">
      <c r="A1980" s="24" t="s">
        <v>513</v>
      </c>
      <c r="B1980" s="23" t="s">
        <v>514</v>
      </c>
      <c r="C1980" s="5" t="s">
        <v>178</v>
      </c>
      <c r="D1980" s="5" t="s">
        <v>47</v>
      </c>
      <c r="E1980" s="5" t="s">
        <v>22</v>
      </c>
      <c r="F1980" s="6">
        <v>44926</v>
      </c>
      <c r="G1980" s="55">
        <f t="shared" si="256"/>
        <v>2022</v>
      </c>
      <c r="H1980" s="55" t="str">
        <f t="shared" si="257"/>
        <v>Diciembre</v>
      </c>
      <c r="I1980" s="90" t="str">
        <f t="shared" si="258"/>
        <v>2022-2</v>
      </c>
      <c r="J1980" s="5">
        <v>46674</v>
      </c>
      <c r="K1980" s="9">
        <v>47628</v>
      </c>
      <c r="L1980" s="15">
        <f t="shared" si="260"/>
        <v>0.98042506723827627</v>
      </c>
      <c r="M1980" s="15">
        <f t="shared" si="261"/>
        <v>0.98042506723827627</v>
      </c>
      <c r="N1980" s="5" t="s">
        <v>23</v>
      </c>
      <c r="O1980" s="5" t="s">
        <v>23</v>
      </c>
      <c r="P1980" s="5">
        <v>0</v>
      </c>
      <c r="Q1980" s="5">
        <v>0</v>
      </c>
      <c r="R1980" s="5" t="str">
        <f t="shared" si="259"/>
        <v>14.3-2023-06-30</v>
      </c>
    </row>
    <row r="1981" spans="1:18" hidden="1" x14ac:dyDescent="0.3">
      <c r="A1981" s="24" t="s">
        <v>513</v>
      </c>
      <c r="B1981" s="23" t="s">
        <v>514</v>
      </c>
      <c r="C1981" s="5" t="s">
        <v>46</v>
      </c>
      <c r="D1981" s="5" t="s">
        <v>47</v>
      </c>
      <c r="E1981" s="5" t="s">
        <v>22</v>
      </c>
      <c r="F1981" s="6">
        <v>45107</v>
      </c>
      <c r="G1981" s="55">
        <f t="shared" si="256"/>
        <v>2023</v>
      </c>
      <c r="H1981" s="55" t="str">
        <f t="shared" si="257"/>
        <v>Junio</v>
      </c>
      <c r="I1981" s="90" t="str">
        <f t="shared" si="258"/>
        <v>2023-1</v>
      </c>
      <c r="J1981" s="40">
        <v>49451</v>
      </c>
      <c r="K1981" s="9">
        <v>48483</v>
      </c>
      <c r="L1981" s="15">
        <f t="shared" si="260"/>
        <v>0.98273710907938061</v>
      </c>
      <c r="M1981" s="15">
        <f t="shared" si="261"/>
        <v>0.98273710907938061</v>
      </c>
      <c r="N1981" s="5" t="s">
        <v>23</v>
      </c>
      <c r="O1981" s="5" t="s">
        <v>23</v>
      </c>
      <c r="P1981" s="16">
        <v>0</v>
      </c>
      <c r="Q1981" s="16">
        <v>0</v>
      </c>
      <c r="R1981" s="5" t="str">
        <f t="shared" si="259"/>
        <v>14.3-2023-12-31</v>
      </c>
    </row>
    <row r="1982" spans="1:18" hidden="1" x14ac:dyDescent="0.3">
      <c r="A1982" s="24" t="s">
        <v>513</v>
      </c>
      <c r="B1982" s="23" t="s">
        <v>514</v>
      </c>
      <c r="C1982" s="5" t="s">
        <v>178</v>
      </c>
      <c r="D1982" s="5" t="s">
        <v>47</v>
      </c>
      <c r="E1982" s="5" t="s">
        <v>22</v>
      </c>
      <c r="F1982" s="6">
        <v>45291</v>
      </c>
      <c r="G1982" s="55">
        <f t="shared" si="256"/>
        <v>2023</v>
      </c>
      <c r="H1982" s="55" t="str">
        <f t="shared" si="257"/>
        <v>Diciembre</v>
      </c>
      <c r="I1982" s="90" t="str">
        <f t="shared" si="258"/>
        <v>2023-2</v>
      </c>
      <c r="J1982" s="40">
        <v>48891</v>
      </c>
      <c r="K1982" s="9">
        <v>48047</v>
      </c>
      <c r="L1982" s="15">
        <f t="shared" si="260"/>
        <v>0.99574122895964312</v>
      </c>
      <c r="M1982" s="15">
        <f t="shared" si="261"/>
        <v>0.99574122895964312</v>
      </c>
      <c r="N1982" s="5" t="s">
        <v>23</v>
      </c>
      <c r="O1982" s="5" t="s">
        <v>23</v>
      </c>
      <c r="P1982" s="16">
        <v>0</v>
      </c>
      <c r="Q1982" s="16">
        <v>0</v>
      </c>
      <c r="R1982" s="5" t="str">
        <f t="shared" si="259"/>
        <v>14.3-2024-06-30</v>
      </c>
    </row>
    <row r="1983" spans="1:18" hidden="1" x14ac:dyDescent="0.3">
      <c r="A1983" s="24" t="s">
        <v>513</v>
      </c>
      <c r="B1983" s="23" t="s">
        <v>514</v>
      </c>
      <c r="C1983" s="5" t="s">
        <v>178</v>
      </c>
      <c r="D1983" s="5" t="s">
        <v>47</v>
      </c>
      <c r="E1983" s="5" t="s">
        <v>22</v>
      </c>
      <c r="F1983" s="6">
        <v>45473</v>
      </c>
      <c r="G1983" s="55">
        <f t="shared" si="256"/>
        <v>2024</v>
      </c>
      <c r="H1983" s="55" t="str">
        <f t="shared" si="257"/>
        <v>Junio</v>
      </c>
      <c r="I1983" s="90" t="str">
        <f t="shared" si="258"/>
        <v>2024-1</v>
      </c>
      <c r="J1983" s="40">
        <v>49310</v>
      </c>
      <c r="K1983" s="9">
        <v>49100</v>
      </c>
      <c r="L1983" s="15">
        <f t="shared" si="260"/>
        <v>0.99584717607973416</v>
      </c>
      <c r="M1983" s="15">
        <f t="shared" si="261"/>
        <v>0.99584717607973416</v>
      </c>
      <c r="N1983" s="5" t="s">
        <v>23</v>
      </c>
      <c r="O1983" s="5" t="s">
        <v>23</v>
      </c>
      <c r="P1983" s="16">
        <v>0</v>
      </c>
      <c r="Q1983" s="16">
        <v>0</v>
      </c>
      <c r="R1983" s="5" t="str">
        <f t="shared" si="259"/>
        <v>14.4-2022-06-30</v>
      </c>
    </row>
    <row r="1984" spans="1:18" hidden="1" x14ac:dyDescent="0.3">
      <c r="A1984" s="24" t="s">
        <v>515</v>
      </c>
      <c r="B1984" s="23" t="s">
        <v>516</v>
      </c>
      <c r="C1984" s="5" t="s">
        <v>178</v>
      </c>
      <c r="D1984" s="5" t="s">
        <v>47</v>
      </c>
      <c r="E1984" s="5" t="s">
        <v>22</v>
      </c>
      <c r="F1984" s="6">
        <v>44742</v>
      </c>
      <c r="G1984" s="55">
        <f t="shared" si="256"/>
        <v>2022</v>
      </c>
      <c r="H1984" s="55" t="str">
        <f t="shared" si="257"/>
        <v>Junio</v>
      </c>
      <c r="I1984" s="90" t="str">
        <f t="shared" si="258"/>
        <v>2022-1</v>
      </c>
      <c r="J1984" s="5">
        <v>2408</v>
      </c>
      <c r="K1984" s="9">
        <v>2398</v>
      </c>
      <c r="L1984" s="15">
        <f t="shared" si="260"/>
        <v>1.1704035874439462</v>
      </c>
      <c r="M1984" s="15">
        <f t="shared" si="261"/>
        <v>1.1704035874439462</v>
      </c>
      <c r="N1984" s="5" t="s">
        <v>48</v>
      </c>
      <c r="O1984" s="5" t="s">
        <v>48</v>
      </c>
      <c r="P1984" s="5">
        <v>0</v>
      </c>
      <c r="Q1984" s="5">
        <v>0</v>
      </c>
      <c r="R1984" s="5" t="str">
        <f t="shared" si="259"/>
        <v>14.4-2022-12-30</v>
      </c>
    </row>
    <row r="1985" spans="1:18" hidden="1" x14ac:dyDescent="0.3">
      <c r="A1985" s="24" t="s">
        <v>515</v>
      </c>
      <c r="B1985" s="23" t="s">
        <v>516</v>
      </c>
      <c r="C1985" s="5" t="s">
        <v>178</v>
      </c>
      <c r="D1985" s="5" t="s">
        <v>47</v>
      </c>
      <c r="E1985" s="5" t="s">
        <v>22</v>
      </c>
      <c r="F1985" s="6">
        <v>44925</v>
      </c>
      <c r="G1985" s="55">
        <f t="shared" si="256"/>
        <v>2022</v>
      </c>
      <c r="H1985" s="55" t="str">
        <f t="shared" si="257"/>
        <v>Diciembre</v>
      </c>
      <c r="I1985" s="90" t="str">
        <f t="shared" si="258"/>
        <v>2022-2</v>
      </c>
      <c r="J1985" s="5">
        <v>2230</v>
      </c>
      <c r="K1985" s="9">
        <v>2610</v>
      </c>
      <c r="L1985" s="15">
        <f t="shared" si="260"/>
        <v>1.0968451944240645</v>
      </c>
      <c r="M1985" s="15">
        <f t="shared" si="261"/>
        <v>1.0968451944240645</v>
      </c>
      <c r="N1985" s="5" t="s">
        <v>48</v>
      </c>
      <c r="O1985" s="5" t="s">
        <v>48</v>
      </c>
      <c r="P1985" s="5">
        <v>0</v>
      </c>
      <c r="Q1985" s="5">
        <v>0</v>
      </c>
      <c r="R1985" s="5" t="str">
        <f t="shared" si="259"/>
        <v>14.4-2023-06-30</v>
      </c>
    </row>
    <row r="1986" spans="1:18" hidden="1" x14ac:dyDescent="0.3">
      <c r="A1986" s="24" t="s">
        <v>515</v>
      </c>
      <c r="B1986" s="23" t="s">
        <v>516</v>
      </c>
      <c r="C1986" s="5" t="s">
        <v>178</v>
      </c>
      <c r="D1986" s="5" t="s">
        <v>47</v>
      </c>
      <c r="E1986" s="5" t="s">
        <v>22</v>
      </c>
      <c r="F1986" s="6">
        <v>45107</v>
      </c>
      <c r="G1986" s="55">
        <f t="shared" si="256"/>
        <v>2023</v>
      </c>
      <c r="H1986" s="55" t="str">
        <f t="shared" si="257"/>
        <v>Junio</v>
      </c>
      <c r="I1986" s="90" t="str">
        <f t="shared" si="258"/>
        <v>2023-1</v>
      </c>
      <c r="J1986" s="40">
        <v>2726</v>
      </c>
      <c r="K1986" s="9">
        <v>2990</v>
      </c>
      <c r="L1986" s="15">
        <f t="shared" si="260"/>
        <v>1.1902718168812589</v>
      </c>
      <c r="M1986" s="15">
        <f t="shared" si="261"/>
        <v>1.1902718168812589</v>
      </c>
      <c r="N1986" s="5" t="s">
        <v>48</v>
      </c>
      <c r="O1986" s="5" t="s">
        <v>48</v>
      </c>
      <c r="P1986" s="16">
        <v>0</v>
      </c>
      <c r="Q1986" s="16">
        <v>0</v>
      </c>
      <c r="R1986" s="5" t="str">
        <f t="shared" si="259"/>
        <v>14.4-2023-12-31</v>
      </c>
    </row>
    <row r="1987" spans="1:18" hidden="1" x14ac:dyDescent="0.3">
      <c r="A1987" s="24" t="s">
        <v>515</v>
      </c>
      <c r="B1987" s="23" t="s">
        <v>516</v>
      </c>
      <c r="C1987" s="5" t="s">
        <v>178</v>
      </c>
      <c r="D1987" s="5" t="s">
        <v>47</v>
      </c>
      <c r="E1987" s="5" t="s">
        <v>22</v>
      </c>
      <c r="F1987" s="6">
        <v>45291</v>
      </c>
      <c r="G1987" s="55">
        <f t="shared" ref="G1987:G2050" si="262">YEAR(F1987)</f>
        <v>2023</v>
      </c>
      <c r="H1987" s="55" t="str">
        <f t="shared" ref="H1987:H2050" si="263">PROPER(TEXT(F1987,"mmmm"))</f>
        <v>Diciembre</v>
      </c>
      <c r="I1987" s="90" t="str">
        <f t="shared" ref="I1987:I2050" si="264">IF(OR(H1987="Enero",H1987="Febrero",H1987="Marzo",H1987="Abril",H1987="Mayo",H1987="Junio"),G1987&amp;"-1",IF(OR(H1987="Julio",H1987="Agosto",H1987="Septiembre",H1987="Octubre",H1987="Noviembre",H1987="Diciembre"),G1987&amp;"-2"))</f>
        <v>2023-2</v>
      </c>
      <c r="J1987" s="40">
        <v>2796</v>
      </c>
      <c r="K1987" s="9">
        <v>3328</v>
      </c>
      <c r="L1987" s="15">
        <f t="shared" si="260"/>
        <v>1.1267377950210151</v>
      </c>
      <c r="M1987" s="15">
        <f t="shared" si="261"/>
        <v>1.1267377950210151</v>
      </c>
      <c r="N1987" s="5" t="s">
        <v>48</v>
      </c>
      <c r="O1987" s="5" t="s">
        <v>48</v>
      </c>
      <c r="P1987" s="16">
        <v>0</v>
      </c>
      <c r="Q1987" s="16">
        <v>0</v>
      </c>
      <c r="R1987" s="5" t="str">
        <f t="shared" si="259"/>
        <v>14.4-2024-06-30</v>
      </c>
    </row>
    <row r="1988" spans="1:18" hidden="1" x14ac:dyDescent="0.3">
      <c r="A1988" s="24" t="s">
        <v>515</v>
      </c>
      <c r="B1988" s="23" t="s">
        <v>516</v>
      </c>
      <c r="C1988" s="5" t="s">
        <v>178</v>
      </c>
      <c r="D1988" s="5" t="s">
        <v>47</v>
      </c>
      <c r="E1988" s="5" t="s">
        <v>22</v>
      </c>
      <c r="F1988" s="6">
        <v>45473</v>
      </c>
      <c r="G1988" s="55">
        <f t="shared" si="262"/>
        <v>2024</v>
      </c>
      <c r="H1988" s="55" t="str">
        <f t="shared" si="263"/>
        <v>Junio</v>
      </c>
      <c r="I1988" s="90" t="str">
        <f t="shared" si="264"/>
        <v>2024-1</v>
      </c>
      <c r="J1988" s="40">
        <v>3093</v>
      </c>
      <c r="K1988" s="9">
        <v>3485</v>
      </c>
      <c r="L1988" s="15">
        <f t="shared" si="260"/>
        <v>0.33333333333333331</v>
      </c>
      <c r="M1988" s="15">
        <f t="shared" si="261"/>
        <v>0.33333333333333331</v>
      </c>
      <c r="N1988" s="5" t="s">
        <v>48</v>
      </c>
      <c r="O1988" s="5" t="s">
        <v>48</v>
      </c>
      <c r="P1988" s="16">
        <v>0</v>
      </c>
      <c r="Q1988" s="16">
        <v>0</v>
      </c>
      <c r="R1988" s="5" t="str">
        <f t="shared" si="259"/>
        <v>325.1-2022-12-31</v>
      </c>
    </row>
    <row r="1989" spans="1:18" hidden="1" x14ac:dyDescent="0.3">
      <c r="A1989" s="5" t="s">
        <v>517</v>
      </c>
      <c r="B1989" s="5" t="s">
        <v>78</v>
      </c>
      <c r="C1989" s="5" t="s">
        <v>39</v>
      </c>
      <c r="D1989" s="5" t="s">
        <v>47</v>
      </c>
      <c r="E1989" s="5" t="s">
        <v>22</v>
      </c>
      <c r="F1989" s="17">
        <v>44926</v>
      </c>
      <c r="G1989" s="55">
        <f t="shared" si="262"/>
        <v>2022</v>
      </c>
      <c r="H1989" s="55" t="str">
        <f t="shared" si="263"/>
        <v>Diciembre</v>
      </c>
      <c r="I1989" s="90" t="str">
        <f t="shared" si="264"/>
        <v>2022-2</v>
      </c>
      <c r="J1989" s="5">
        <v>6</v>
      </c>
      <c r="K1989" s="9">
        <v>2</v>
      </c>
      <c r="L1989" s="15">
        <v>0.33333333333333331</v>
      </c>
      <c r="M1989" s="15">
        <v>0.33333333333333331</v>
      </c>
      <c r="N1989" s="5" t="s">
        <v>48</v>
      </c>
      <c r="O1989" s="5" t="s">
        <v>48</v>
      </c>
      <c r="P1989" s="5">
        <v>0</v>
      </c>
      <c r="Q1989" s="5">
        <v>0</v>
      </c>
      <c r="R1989" s="5" t="str">
        <f t="shared" ref="R1989:R2052" si="265">A1990&amp;"-"&amp;YEAR(F1990)&amp;"-"&amp;IF(LEN(MONTH(F1990))=1,"0"&amp;MONTH(F1990),MONTH(F1990))&amp;"-"&amp;DAY(F1990)</f>
        <v>325.1-2023-12-31</v>
      </c>
    </row>
    <row r="1990" spans="1:18" hidden="1" x14ac:dyDescent="0.3">
      <c r="A1990" s="5" t="s">
        <v>517</v>
      </c>
      <c r="B1990" s="5" t="s">
        <v>78</v>
      </c>
      <c r="C1990" s="5" t="s">
        <v>39</v>
      </c>
      <c r="D1990" s="5" t="s">
        <v>47</v>
      </c>
      <c r="E1990" s="5" t="s">
        <v>22</v>
      </c>
      <c r="F1990" s="17">
        <v>45291</v>
      </c>
      <c r="G1990" s="55">
        <f t="shared" si="262"/>
        <v>2023</v>
      </c>
      <c r="H1990" s="55" t="str">
        <f t="shared" si="263"/>
        <v>Diciembre</v>
      </c>
      <c r="I1990" s="90" t="str">
        <f t="shared" si="264"/>
        <v>2023-2</v>
      </c>
      <c r="J1990" s="5">
        <v>1</v>
      </c>
      <c r="K1990" s="5">
        <v>1</v>
      </c>
      <c r="L1990" s="15" t="e">
        <f>K1991/J1991</f>
        <v>#DIV/0!</v>
      </c>
      <c r="M1990" s="15" t="e">
        <f>K1991/J1991</f>
        <v>#DIV/0!</v>
      </c>
      <c r="N1990" s="5" t="s">
        <v>48</v>
      </c>
      <c r="O1990" s="5" t="s">
        <v>48</v>
      </c>
      <c r="P1990" s="5">
        <v>0</v>
      </c>
      <c r="Q1990" s="5">
        <v>0</v>
      </c>
      <c r="R1990" s="5" t="str">
        <f t="shared" si="265"/>
        <v>325.1-2024-12-30</v>
      </c>
    </row>
    <row r="1991" spans="1:18" hidden="1" x14ac:dyDescent="0.3">
      <c r="A1991" s="5" t="s">
        <v>517</v>
      </c>
      <c r="B1991" s="5" t="s">
        <v>78</v>
      </c>
      <c r="C1991" s="5" t="s">
        <v>39</v>
      </c>
      <c r="D1991" s="5" t="s">
        <v>47</v>
      </c>
      <c r="E1991" s="5" t="s">
        <v>22</v>
      </c>
      <c r="F1991" s="6">
        <v>45656</v>
      </c>
      <c r="G1991" s="55">
        <f t="shared" si="262"/>
        <v>2024</v>
      </c>
      <c r="H1991" s="55" t="str">
        <f t="shared" si="263"/>
        <v>Diciembre</v>
      </c>
      <c r="I1991" s="90" t="str">
        <f t="shared" si="264"/>
        <v>2024-2</v>
      </c>
      <c r="J1991" s="5">
        <v>0</v>
      </c>
      <c r="K1991" s="5">
        <v>0</v>
      </c>
      <c r="L1991" s="15"/>
      <c r="M1991" s="15"/>
      <c r="N1991" s="5" t="s">
        <v>48</v>
      </c>
      <c r="O1991" s="5" t="s">
        <v>48</v>
      </c>
      <c r="P1991" s="5">
        <v>0</v>
      </c>
      <c r="Q1991" s="5">
        <v>0</v>
      </c>
      <c r="R1991" s="5" t="str">
        <f t="shared" si="265"/>
        <v>325.2-2022-12-31</v>
      </c>
    </row>
    <row r="1992" spans="1:18" hidden="1" x14ac:dyDescent="0.3">
      <c r="A1992" s="5" t="s">
        <v>518</v>
      </c>
      <c r="B1992" s="5" t="s">
        <v>80</v>
      </c>
      <c r="C1992" s="5" t="s">
        <v>39</v>
      </c>
      <c r="D1992" s="5" t="s">
        <v>47</v>
      </c>
      <c r="E1992" s="5" t="s">
        <v>22</v>
      </c>
      <c r="F1992" s="17">
        <v>44926</v>
      </c>
      <c r="G1992" s="55">
        <f t="shared" si="262"/>
        <v>2022</v>
      </c>
      <c r="H1992" s="55" t="str">
        <f t="shared" si="263"/>
        <v>Diciembre</v>
      </c>
      <c r="I1992" s="90" t="str">
        <f t="shared" si="264"/>
        <v>2022-2</v>
      </c>
      <c r="J1992" s="5">
        <v>2</v>
      </c>
      <c r="K1992" s="9">
        <v>2</v>
      </c>
      <c r="L1992" s="15">
        <f>K1993/J1993</f>
        <v>1</v>
      </c>
      <c r="M1992" s="15">
        <f>K1993/J1993</f>
        <v>1</v>
      </c>
      <c r="N1992" s="5" t="s">
        <v>48</v>
      </c>
      <c r="O1992" s="5" t="s">
        <v>48</v>
      </c>
      <c r="P1992" s="5">
        <v>0</v>
      </c>
      <c r="Q1992" s="5">
        <v>0</v>
      </c>
      <c r="R1992" s="5" t="str">
        <f t="shared" si="265"/>
        <v>325.2-2023-12-31</v>
      </c>
    </row>
    <row r="1993" spans="1:18" hidden="1" x14ac:dyDescent="0.3">
      <c r="A1993" s="5" t="s">
        <v>518</v>
      </c>
      <c r="B1993" s="5" t="s">
        <v>80</v>
      </c>
      <c r="C1993" s="5" t="s">
        <v>39</v>
      </c>
      <c r="D1993" s="5" t="s">
        <v>47</v>
      </c>
      <c r="E1993" s="5" t="s">
        <v>22</v>
      </c>
      <c r="F1993" s="17">
        <v>45291</v>
      </c>
      <c r="G1993" s="55">
        <f t="shared" si="262"/>
        <v>2023</v>
      </c>
      <c r="H1993" s="55" t="str">
        <f t="shared" si="263"/>
        <v>Diciembre</v>
      </c>
      <c r="I1993" s="90" t="str">
        <f t="shared" si="264"/>
        <v>2023-2</v>
      </c>
      <c r="J1993" s="5">
        <v>1</v>
      </c>
      <c r="K1993" s="5">
        <v>1</v>
      </c>
      <c r="L1993" s="15">
        <f>K1994/J1994</f>
        <v>1</v>
      </c>
      <c r="M1993" s="15">
        <f>K1994/J1994</f>
        <v>1</v>
      </c>
      <c r="N1993" s="5" t="s">
        <v>48</v>
      </c>
      <c r="O1993" s="5" t="s">
        <v>48</v>
      </c>
      <c r="P1993" s="5">
        <v>0</v>
      </c>
      <c r="Q1993" s="5">
        <v>0</v>
      </c>
      <c r="R1993" s="5" t="str">
        <f t="shared" si="265"/>
        <v>325.2-2024-12-31</v>
      </c>
    </row>
    <row r="1994" spans="1:18" hidden="1" x14ac:dyDescent="0.3">
      <c r="A1994" s="5" t="s">
        <v>518</v>
      </c>
      <c r="B1994" s="5" t="s">
        <v>80</v>
      </c>
      <c r="C1994" s="5" t="s">
        <v>39</v>
      </c>
      <c r="D1994" s="5" t="s">
        <v>47</v>
      </c>
      <c r="E1994" s="5" t="s">
        <v>22</v>
      </c>
      <c r="F1994" s="17">
        <v>45657</v>
      </c>
      <c r="G1994" s="55">
        <f t="shared" si="262"/>
        <v>2024</v>
      </c>
      <c r="H1994" s="55" t="str">
        <f t="shared" si="263"/>
        <v>Diciembre</v>
      </c>
      <c r="I1994" s="90" t="str">
        <f t="shared" si="264"/>
        <v>2024-2</v>
      </c>
      <c r="J1994" s="5">
        <v>5</v>
      </c>
      <c r="K1994" s="5">
        <v>5</v>
      </c>
      <c r="L1994" s="15">
        <f>K1995/J1995</f>
        <v>2.7839074929774967</v>
      </c>
      <c r="M1994" s="15">
        <f>K1995/J1995</f>
        <v>2.7839074929774967</v>
      </c>
      <c r="N1994" s="5" t="s">
        <v>48</v>
      </c>
      <c r="O1994" s="5" t="s">
        <v>48</v>
      </c>
      <c r="P1994" s="5">
        <v>0</v>
      </c>
      <c r="Q1994" s="5">
        <v>0</v>
      </c>
      <c r="R1994" s="5" t="str">
        <f t="shared" si="265"/>
        <v>386.1-2023-12-31</v>
      </c>
    </row>
    <row r="1995" spans="1:18" hidden="1" x14ac:dyDescent="0.3">
      <c r="A1995" s="25" t="s">
        <v>519</v>
      </c>
      <c r="B1995" s="23" t="s">
        <v>520</v>
      </c>
      <c r="C1995" s="5" t="s">
        <v>343</v>
      </c>
      <c r="D1995" s="5" t="s">
        <v>47</v>
      </c>
      <c r="E1995" s="5" t="s">
        <v>22</v>
      </c>
      <c r="F1995" s="6">
        <v>45291</v>
      </c>
      <c r="G1995" s="55">
        <f t="shared" si="262"/>
        <v>2023</v>
      </c>
      <c r="H1995" s="55" t="str">
        <f t="shared" si="263"/>
        <v>Diciembre</v>
      </c>
      <c r="I1995" s="90" t="str">
        <f t="shared" si="264"/>
        <v>2023-2</v>
      </c>
      <c r="J1995" s="11">
        <v>1357.778</v>
      </c>
      <c r="K1995" s="9">
        <v>3779.9283479999999</v>
      </c>
      <c r="L1995" s="15">
        <f t="shared" ref="L1995:L2000" si="266">IFERROR(IF((K1996/J1996)&gt;1.3,1.3,K1996/J1996),"")</f>
        <v>1.3</v>
      </c>
      <c r="M1995" s="15">
        <f t="shared" ref="M1995:M2002" si="267">IFERROR(IF((K1996/J1996)&gt;K1996/J1996,1.3,K1996/J1996),"")</f>
        <v>1.3163350587148523</v>
      </c>
      <c r="N1995" s="5" t="s">
        <v>95</v>
      </c>
      <c r="O1995" s="5" t="s">
        <v>95</v>
      </c>
      <c r="P1995" s="16">
        <v>0</v>
      </c>
      <c r="Q1995" s="16">
        <v>0</v>
      </c>
      <c r="R1995" s="5" t="str">
        <f t="shared" si="265"/>
        <v>386.1-2024-06-30</v>
      </c>
    </row>
    <row r="1996" spans="1:18" hidden="1" x14ac:dyDescent="0.3">
      <c r="A1996" s="25" t="s">
        <v>519</v>
      </c>
      <c r="B1996" s="23" t="s">
        <v>520</v>
      </c>
      <c r="C1996" s="5" t="s">
        <v>343</v>
      </c>
      <c r="D1996" s="5" t="s">
        <v>47</v>
      </c>
      <c r="E1996" s="5" t="s">
        <v>22</v>
      </c>
      <c r="F1996" s="6">
        <v>45473</v>
      </c>
      <c r="G1996" s="55">
        <f t="shared" si="262"/>
        <v>2024</v>
      </c>
      <c r="H1996" s="55" t="str">
        <f t="shared" si="263"/>
        <v>Junio</v>
      </c>
      <c r="I1996" s="90" t="str">
        <f t="shared" si="264"/>
        <v>2024-1</v>
      </c>
      <c r="J1996" s="11">
        <f>817707070/1000000</f>
        <v>817.70707000000004</v>
      </c>
      <c r="K1996" s="9">
        <f>1076376484/1000000</f>
        <v>1076.3764839999999</v>
      </c>
      <c r="L1996" s="15">
        <f t="shared" si="266"/>
        <v>1.3</v>
      </c>
      <c r="M1996" s="15">
        <f t="shared" si="267"/>
        <v>1.393450174618678</v>
      </c>
      <c r="N1996" s="5" t="s">
        <v>95</v>
      </c>
      <c r="O1996" s="5" t="s">
        <v>95</v>
      </c>
      <c r="P1996" s="16">
        <v>0</v>
      </c>
      <c r="Q1996" s="16">
        <v>0</v>
      </c>
      <c r="R1996" s="5" t="str">
        <f t="shared" si="265"/>
        <v>386.2-2023-12-31</v>
      </c>
    </row>
    <row r="1997" spans="1:18" hidden="1" x14ac:dyDescent="0.3">
      <c r="A1997" s="25" t="s">
        <v>521</v>
      </c>
      <c r="B1997" s="23" t="s">
        <v>522</v>
      </c>
      <c r="C1997" s="5" t="s">
        <v>343</v>
      </c>
      <c r="D1997" s="5" t="s">
        <v>47</v>
      </c>
      <c r="E1997" s="5" t="s">
        <v>22</v>
      </c>
      <c r="F1997" s="6">
        <v>45291</v>
      </c>
      <c r="G1997" s="55">
        <f t="shared" si="262"/>
        <v>2023</v>
      </c>
      <c r="H1997" s="55" t="str">
        <f t="shared" si="263"/>
        <v>Diciembre</v>
      </c>
      <c r="I1997" s="90" t="str">
        <f t="shared" si="264"/>
        <v>2023-2</v>
      </c>
      <c r="J1997" s="11">
        <v>7082.0029999999997</v>
      </c>
      <c r="K1997" s="9">
        <v>9868.4183170000015</v>
      </c>
      <c r="L1997" s="15">
        <f t="shared" si="266"/>
        <v>1.0899413534171094</v>
      </c>
      <c r="M1997" s="15">
        <f t="shared" si="267"/>
        <v>1.0899413534171094</v>
      </c>
      <c r="N1997" s="5" t="s">
        <v>95</v>
      </c>
      <c r="O1997" s="5" t="s">
        <v>95</v>
      </c>
      <c r="P1997" s="16">
        <v>0</v>
      </c>
      <c r="Q1997" s="16">
        <v>0</v>
      </c>
      <c r="R1997" s="5" t="str">
        <f t="shared" si="265"/>
        <v>386.2-2024-06-30</v>
      </c>
    </row>
    <row r="1998" spans="1:18" hidden="1" x14ac:dyDescent="0.3">
      <c r="A1998" s="25" t="s">
        <v>521</v>
      </c>
      <c r="B1998" s="23" t="s">
        <v>522</v>
      </c>
      <c r="C1998" s="5" t="s">
        <v>343</v>
      </c>
      <c r="D1998" s="5" t="s">
        <v>47</v>
      </c>
      <c r="E1998" s="5" t="s">
        <v>22</v>
      </c>
      <c r="F1998" s="6">
        <v>45473</v>
      </c>
      <c r="G1998" s="55">
        <f t="shared" si="262"/>
        <v>2024</v>
      </c>
      <c r="H1998" s="55" t="str">
        <f t="shared" si="263"/>
        <v>Junio</v>
      </c>
      <c r="I1998" s="90" t="str">
        <f t="shared" si="264"/>
        <v>2024-1</v>
      </c>
      <c r="J1998" s="11">
        <f>2674965740/1000000</f>
        <v>2674.9657400000001</v>
      </c>
      <c r="K1998" s="9">
        <f>2915555779/1000000</f>
        <v>2915.5557789999998</v>
      </c>
      <c r="L1998" s="15">
        <f t="shared" si="266"/>
        <v>0.71558444628256934</v>
      </c>
      <c r="M1998" s="15">
        <f t="shared" si="267"/>
        <v>0.71558444628256934</v>
      </c>
      <c r="N1998" s="5" t="s">
        <v>95</v>
      </c>
      <c r="O1998" s="5" t="s">
        <v>95</v>
      </c>
      <c r="P1998" s="16">
        <v>0</v>
      </c>
      <c r="Q1998" s="16">
        <v>0</v>
      </c>
      <c r="R1998" s="5" t="str">
        <f t="shared" si="265"/>
        <v>386.3-2023-12-31</v>
      </c>
    </row>
    <row r="1999" spans="1:18" hidden="1" x14ac:dyDescent="0.3">
      <c r="A1999" s="25" t="s">
        <v>523</v>
      </c>
      <c r="B1999" s="23" t="s">
        <v>524</v>
      </c>
      <c r="C1999" s="5" t="s">
        <v>343</v>
      </c>
      <c r="D1999" s="5" t="s">
        <v>47</v>
      </c>
      <c r="E1999" s="5" t="s">
        <v>22</v>
      </c>
      <c r="F1999" s="6">
        <v>45291</v>
      </c>
      <c r="G1999" s="55">
        <f t="shared" si="262"/>
        <v>2023</v>
      </c>
      <c r="H1999" s="55" t="str">
        <f t="shared" si="263"/>
        <v>Diciembre</v>
      </c>
      <c r="I1999" s="90" t="str">
        <f t="shared" si="264"/>
        <v>2023-2</v>
      </c>
      <c r="J1999" s="11">
        <v>5657.94</v>
      </c>
      <c r="K1999" s="9">
        <v>4048.733862</v>
      </c>
      <c r="L1999" s="15">
        <f t="shared" si="266"/>
        <v>1.1242536433713719</v>
      </c>
      <c r="M1999" s="15">
        <f t="shared" si="267"/>
        <v>1.1242536433713719</v>
      </c>
      <c r="N1999" s="5" t="s">
        <v>95</v>
      </c>
      <c r="O1999" s="5" t="s">
        <v>95</v>
      </c>
      <c r="P1999" s="16">
        <v>0</v>
      </c>
      <c r="Q1999" s="16">
        <v>0</v>
      </c>
      <c r="R1999" s="5" t="str">
        <f t="shared" si="265"/>
        <v>386.3-2024-06-30</v>
      </c>
    </row>
    <row r="2000" spans="1:18" hidden="1" x14ac:dyDescent="0.3">
      <c r="A2000" s="25" t="s">
        <v>523</v>
      </c>
      <c r="B2000" s="23" t="s">
        <v>524</v>
      </c>
      <c r="C2000" s="5" t="s">
        <v>343</v>
      </c>
      <c r="D2000" s="5" t="s">
        <v>47</v>
      </c>
      <c r="E2000" s="5" t="s">
        <v>22</v>
      </c>
      <c r="F2000" s="6">
        <v>45473</v>
      </c>
      <c r="G2000" s="55">
        <f t="shared" si="262"/>
        <v>2024</v>
      </c>
      <c r="H2000" s="55" t="str">
        <f t="shared" si="263"/>
        <v>Junio</v>
      </c>
      <c r="I2000" s="90" t="str">
        <f t="shared" si="264"/>
        <v>2024-1</v>
      </c>
      <c r="J2000" s="11">
        <f>1948786035/1000000</f>
        <v>1948.7860350000001</v>
      </c>
      <c r="K2000" s="9">
        <f>2190929800/1000000</f>
        <v>2190.9297999999999</v>
      </c>
      <c r="L2000" s="15">
        <f t="shared" si="266"/>
        <v>1.0519604717883329</v>
      </c>
      <c r="M2000" s="15">
        <f t="shared" si="267"/>
        <v>1.0519604717883329</v>
      </c>
      <c r="N2000" s="5" t="s">
        <v>95</v>
      </c>
      <c r="O2000" s="5" t="s">
        <v>95</v>
      </c>
      <c r="P2000" s="16">
        <v>0</v>
      </c>
      <c r="Q2000" s="16">
        <v>0</v>
      </c>
      <c r="R2000" s="5" t="str">
        <f t="shared" si="265"/>
        <v>390.1-2023-06-30</v>
      </c>
    </row>
    <row r="2001" spans="1:18" hidden="1" x14ac:dyDescent="0.3">
      <c r="A2001" s="25" t="s">
        <v>525</v>
      </c>
      <c r="B2001" s="23" t="s">
        <v>526</v>
      </c>
      <c r="C2001" s="5" t="s">
        <v>476</v>
      </c>
      <c r="D2001" s="5" t="s">
        <v>52</v>
      </c>
      <c r="E2001" s="5" t="s">
        <v>22</v>
      </c>
      <c r="F2001" s="6">
        <v>45107</v>
      </c>
      <c r="G2001" s="55">
        <f t="shared" si="262"/>
        <v>2023</v>
      </c>
      <c r="H2001" s="55" t="str">
        <f t="shared" si="263"/>
        <v>Junio</v>
      </c>
      <c r="I2001" s="90" t="str">
        <f t="shared" si="264"/>
        <v>2023-1</v>
      </c>
      <c r="J2001" s="5">
        <v>62.74</v>
      </c>
      <c r="K2001" s="5">
        <v>66</v>
      </c>
      <c r="L2001" s="22">
        <f>K2002/J2002</f>
        <v>1</v>
      </c>
      <c r="M2001" s="15">
        <f t="shared" si="267"/>
        <v>1</v>
      </c>
      <c r="N2001" s="5" t="s">
        <v>23</v>
      </c>
      <c r="O2001" s="5" t="s">
        <v>23</v>
      </c>
      <c r="P2001" s="16">
        <v>0</v>
      </c>
      <c r="Q2001" s="16">
        <v>0</v>
      </c>
      <c r="R2001" s="5" t="str">
        <f t="shared" si="265"/>
        <v>390.1-2023-12-31</v>
      </c>
    </row>
    <row r="2002" spans="1:18" hidden="1" x14ac:dyDescent="0.3">
      <c r="A2002" s="25" t="s">
        <v>525</v>
      </c>
      <c r="B2002" s="23" t="s">
        <v>526</v>
      </c>
      <c r="C2002" s="5" t="s">
        <v>476</v>
      </c>
      <c r="D2002" s="5" t="s">
        <v>52</v>
      </c>
      <c r="E2002" s="5" t="s">
        <v>22</v>
      </c>
      <c r="F2002" s="6">
        <v>45291</v>
      </c>
      <c r="G2002" s="55">
        <f t="shared" si="262"/>
        <v>2023</v>
      </c>
      <c r="H2002" s="55" t="str">
        <f t="shared" si="263"/>
        <v>Diciembre</v>
      </c>
      <c r="I2002" s="90" t="str">
        <f t="shared" si="264"/>
        <v>2023-2</v>
      </c>
      <c r="J2002" s="5">
        <v>100</v>
      </c>
      <c r="K2002" s="10">
        <v>100</v>
      </c>
      <c r="L2002" s="15">
        <f>IFERROR(IF((K2003/J2003)&gt;1.3,1.3,K2003/J2003),"")</f>
        <v>1.0032442748091603</v>
      </c>
      <c r="M2002" s="15">
        <f t="shared" si="267"/>
        <v>1.0032442748091603</v>
      </c>
      <c r="N2002" s="5" t="s">
        <v>23</v>
      </c>
      <c r="O2002" s="5" t="s">
        <v>23</v>
      </c>
      <c r="P2002" s="16">
        <v>0</v>
      </c>
      <c r="Q2002" s="16">
        <v>0</v>
      </c>
      <c r="R2002" s="5" t="str">
        <f t="shared" si="265"/>
        <v>390.1-2024-06-30</v>
      </c>
    </row>
    <row r="2003" spans="1:18" hidden="1" x14ac:dyDescent="0.3">
      <c r="A2003" s="25" t="s">
        <v>525</v>
      </c>
      <c r="B2003" s="23" t="s">
        <v>526</v>
      </c>
      <c r="C2003" s="5" t="s">
        <v>476</v>
      </c>
      <c r="D2003" s="5" t="s">
        <v>52</v>
      </c>
      <c r="E2003" s="5" t="s">
        <v>22</v>
      </c>
      <c r="F2003" s="6">
        <v>45473</v>
      </c>
      <c r="G2003" s="55">
        <f t="shared" si="262"/>
        <v>2024</v>
      </c>
      <c r="H2003" s="55" t="str">
        <f t="shared" si="263"/>
        <v>Junio</v>
      </c>
      <c r="I2003" s="90" t="str">
        <f t="shared" si="264"/>
        <v>2024-1</v>
      </c>
      <c r="J2003" s="48">
        <v>52.4</v>
      </c>
      <c r="K2003" s="48">
        <v>52.57</v>
      </c>
      <c r="L2003" s="15">
        <v>1</v>
      </c>
      <c r="M2003" s="15">
        <v>1</v>
      </c>
      <c r="N2003" s="5" t="s">
        <v>23</v>
      </c>
      <c r="O2003" s="5" t="s">
        <v>23</v>
      </c>
      <c r="P2003" s="5">
        <v>0</v>
      </c>
      <c r="Q2003" s="5">
        <v>0</v>
      </c>
      <c r="R2003" s="5" t="str">
        <f t="shared" si="265"/>
        <v>390.10-2023-06-30</v>
      </c>
    </row>
    <row r="2004" spans="1:18" hidden="1" x14ac:dyDescent="0.3">
      <c r="A2004" s="25" t="s">
        <v>527</v>
      </c>
      <c r="B2004" s="23" t="s">
        <v>528</v>
      </c>
      <c r="C2004" s="5" t="s">
        <v>476</v>
      </c>
      <c r="D2004" s="5" t="s">
        <v>52</v>
      </c>
      <c r="E2004" s="5" t="s">
        <v>22</v>
      </c>
      <c r="F2004" s="6">
        <v>45107</v>
      </c>
      <c r="G2004" s="55">
        <f t="shared" si="262"/>
        <v>2023</v>
      </c>
      <c r="H2004" s="55" t="str">
        <f t="shared" si="263"/>
        <v>Junio</v>
      </c>
      <c r="I2004" s="90" t="str">
        <f t="shared" si="264"/>
        <v>2023-1</v>
      </c>
      <c r="J2004" s="5">
        <v>51.82</v>
      </c>
      <c r="K2004" s="5">
        <v>58.57</v>
      </c>
      <c r="L2004" s="22">
        <f>K2005/J2005</f>
        <v>1</v>
      </c>
      <c r="M2004" s="15">
        <f>IFERROR(IF((K2005/J2005)&gt;K2005/J2005,1.3,K2005/J2005),"")</f>
        <v>1</v>
      </c>
      <c r="N2004" s="5" t="s">
        <v>23</v>
      </c>
      <c r="O2004" s="5" t="s">
        <v>23</v>
      </c>
      <c r="P2004" s="16">
        <v>0</v>
      </c>
      <c r="Q2004" s="16">
        <v>0</v>
      </c>
      <c r="R2004" s="5" t="str">
        <f t="shared" si="265"/>
        <v>390.10-2023-12-31</v>
      </c>
    </row>
    <row r="2005" spans="1:18" hidden="1" x14ac:dyDescent="0.3">
      <c r="A2005" s="25" t="s">
        <v>527</v>
      </c>
      <c r="B2005" s="23" t="s">
        <v>528</v>
      </c>
      <c r="C2005" s="5" t="s">
        <v>476</v>
      </c>
      <c r="D2005" s="5" t="s">
        <v>52</v>
      </c>
      <c r="E2005" s="5" t="s">
        <v>22</v>
      </c>
      <c r="F2005" s="6">
        <v>45291</v>
      </c>
      <c r="G2005" s="55">
        <f t="shared" si="262"/>
        <v>2023</v>
      </c>
      <c r="H2005" s="55" t="str">
        <f t="shared" si="263"/>
        <v>Diciembre</v>
      </c>
      <c r="I2005" s="90" t="str">
        <f t="shared" si="264"/>
        <v>2023-2</v>
      </c>
      <c r="J2005" s="5">
        <v>100</v>
      </c>
      <c r="K2005" s="10">
        <v>100</v>
      </c>
      <c r="L2005" s="15">
        <f>IFERROR(IF((K2006/J2006)&gt;1.3,1.3,K2006/J2006),"")</f>
        <v>1.1624737945492662</v>
      </c>
      <c r="M2005" s="15">
        <f>IFERROR(IF((K2006/J2006)&gt;K2006/J2006,1.3,K2006/J2006),"")</f>
        <v>1.1624737945492662</v>
      </c>
      <c r="N2005" s="5" t="s">
        <v>23</v>
      </c>
      <c r="O2005" s="5" t="s">
        <v>23</v>
      </c>
      <c r="P2005" s="16">
        <v>0</v>
      </c>
      <c r="Q2005" s="16">
        <v>0</v>
      </c>
      <c r="R2005" s="5" t="str">
        <f t="shared" si="265"/>
        <v>390.10-2024-06-30</v>
      </c>
    </row>
    <row r="2006" spans="1:18" hidden="1" x14ac:dyDescent="0.3">
      <c r="A2006" s="25" t="s">
        <v>527</v>
      </c>
      <c r="B2006" s="23" t="s">
        <v>528</v>
      </c>
      <c r="C2006" s="5" t="s">
        <v>476</v>
      </c>
      <c r="D2006" s="5" t="s">
        <v>52</v>
      </c>
      <c r="E2006" s="5" t="s">
        <v>22</v>
      </c>
      <c r="F2006" s="6">
        <v>45473</v>
      </c>
      <c r="G2006" s="55">
        <f t="shared" si="262"/>
        <v>2024</v>
      </c>
      <c r="H2006" s="55" t="str">
        <f t="shared" si="263"/>
        <v>Junio</v>
      </c>
      <c r="I2006" s="90" t="str">
        <f t="shared" si="264"/>
        <v>2024-1</v>
      </c>
      <c r="J2006" s="5">
        <v>38.159999999999997</v>
      </c>
      <c r="K2006" s="5">
        <v>44.36</v>
      </c>
      <c r="L2006" s="15">
        <v>1</v>
      </c>
      <c r="M2006" s="15">
        <v>1</v>
      </c>
      <c r="N2006" s="5" t="s">
        <v>23</v>
      </c>
      <c r="O2006" s="5" t="s">
        <v>23</v>
      </c>
      <c r="P2006" s="5">
        <v>0</v>
      </c>
      <c r="Q2006" s="5">
        <v>0</v>
      </c>
      <c r="R2006" s="5" t="str">
        <f t="shared" si="265"/>
        <v>390.11-2023-06-30</v>
      </c>
    </row>
    <row r="2007" spans="1:18" hidden="1" x14ac:dyDescent="0.3">
      <c r="A2007" s="25" t="s">
        <v>529</v>
      </c>
      <c r="B2007" s="23" t="s">
        <v>530</v>
      </c>
      <c r="C2007" s="5" t="s">
        <v>476</v>
      </c>
      <c r="D2007" s="5" t="s">
        <v>52</v>
      </c>
      <c r="E2007" s="5" t="s">
        <v>22</v>
      </c>
      <c r="F2007" s="6">
        <v>45107</v>
      </c>
      <c r="G2007" s="55">
        <f t="shared" si="262"/>
        <v>2023</v>
      </c>
      <c r="H2007" s="55" t="str">
        <f t="shared" si="263"/>
        <v>Junio</v>
      </c>
      <c r="I2007" s="90" t="str">
        <f t="shared" si="264"/>
        <v>2023-1</v>
      </c>
      <c r="J2007" s="5">
        <v>69.58</v>
      </c>
      <c r="K2007" s="5">
        <v>73.75</v>
      </c>
      <c r="L2007" s="22">
        <f>K2008/J2008</f>
        <v>0.98750000000000004</v>
      </c>
      <c r="M2007" s="15">
        <f>IFERROR(IF((K2008/J2008)&gt;K2008/J2008,1.3,K2008/J2008),"")</f>
        <v>0.98750000000000004</v>
      </c>
      <c r="N2007" s="5" t="s">
        <v>23</v>
      </c>
      <c r="O2007" s="5" t="s">
        <v>23</v>
      </c>
      <c r="P2007" s="16">
        <v>0</v>
      </c>
      <c r="Q2007" s="16">
        <v>0</v>
      </c>
      <c r="R2007" s="5" t="str">
        <f t="shared" si="265"/>
        <v>390.11-2023-12-31</v>
      </c>
    </row>
    <row r="2008" spans="1:18" hidden="1" x14ac:dyDescent="0.3">
      <c r="A2008" s="25" t="s">
        <v>529</v>
      </c>
      <c r="B2008" s="23" t="s">
        <v>530</v>
      </c>
      <c r="C2008" s="5" t="s">
        <v>476</v>
      </c>
      <c r="D2008" s="5" t="s">
        <v>52</v>
      </c>
      <c r="E2008" s="5" t="s">
        <v>22</v>
      </c>
      <c r="F2008" s="6">
        <v>45291</v>
      </c>
      <c r="G2008" s="55">
        <f t="shared" si="262"/>
        <v>2023</v>
      </c>
      <c r="H2008" s="55" t="str">
        <f t="shared" si="263"/>
        <v>Diciembre</v>
      </c>
      <c r="I2008" s="90" t="str">
        <f t="shared" si="264"/>
        <v>2023-2</v>
      </c>
      <c r="J2008" s="5">
        <v>100</v>
      </c>
      <c r="K2008" s="10">
        <v>98.75</v>
      </c>
      <c r="L2008" s="15">
        <f>IFERROR(IF((K2009/J2009)&gt;1.3,1.3,K2009/J2009),"")</f>
        <v>0.86536082474226805</v>
      </c>
      <c r="M2008" s="15">
        <f>IFERROR(IF((K2009/J2009)&gt;K2009/J2009,1.3,K2009/J2009),"")</f>
        <v>0.86536082474226805</v>
      </c>
      <c r="N2008" s="5" t="s">
        <v>23</v>
      </c>
      <c r="O2008" s="5" t="s">
        <v>23</v>
      </c>
      <c r="P2008" s="16">
        <v>0</v>
      </c>
      <c r="Q2008" s="16">
        <v>0</v>
      </c>
      <c r="R2008" s="5" t="str">
        <f t="shared" si="265"/>
        <v>390.11-2024-06-30</v>
      </c>
    </row>
    <row r="2009" spans="1:18" hidden="1" x14ac:dyDescent="0.3">
      <c r="A2009" s="25" t="s">
        <v>529</v>
      </c>
      <c r="B2009" s="23" t="s">
        <v>530</v>
      </c>
      <c r="C2009" s="5" t="s">
        <v>476</v>
      </c>
      <c r="D2009" s="5" t="s">
        <v>52</v>
      </c>
      <c r="E2009" s="5" t="s">
        <v>22</v>
      </c>
      <c r="F2009" s="6">
        <v>45473</v>
      </c>
      <c r="G2009" s="55">
        <f t="shared" si="262"/>
        <v>2024</v>
      </c>
      <c r="H2009" s="55" t="str">
        <f t="shared" si="263"/>
        <v>Junio</v>
      </c>
      <c r="I2009" s="90" t="str">
        <f t="shared" si="264"/>
        <v>2024-1</v>
      </c>
      <c r="J2009" s="5">
        <v>48.5</v>
      </c>
      <c r="K2009" s="5">
        <v>41.97</v>
      </c>
      <c r="L2009" s="15">
        <v>0.86536082474226805</v>
      </c>
      <c r="M2009" s="15">
        <v>0.86536082474226805</v>
      </c>
      <c r="N2009" s="5" t="s">
        <v>23</v>
      </c>
      <c r="O2009" s="5" t="s">
        <v>23</v>
      </c>
      <c r="P2009" s="5">
        <v>0</v>
      </c>
      <c r="Q2009" s="5">
        <v>0</v>
      </c>
      <c r="R2009" s="5" t="str">
        <f t="shared" si="265"/>
        <v>390.12-2023-06-30</v>
      </c>
    </row>
    <row r="2010" spans="1:18" hidden="1" x14ac:dyDescent="0.3">
      <c r="A2010" s="25" t="s">
        <v>531</v>
      </c>
      <c r="B2010" s="23" t="s">
        <v>532</v>
      </c>
      <c r="C2010" s="5" t="s">
        <v>476</v>
      </c>
      <c r="D2010" s="5" t="s">
        <v>52</v>
      </c>
      <c r="E2010" s="5" t="s">
        <v>22</v>
      </c>
      <c r="F2010" s="6">
        <v>45107</v>
      </c>
      <c r="G2010" s="55">
        <f t="shared" si="262"/>
        <v>2023</v>
      </c>
      <c r="H2010" s="55" t="str">
        <f t="shared" si="263"/>
        <v>Junio</v>
      </c>
      <c r="I2010" s="90" t="str">
        <f t="shared" si="264"/>
        <v>2023-1</v>
      </c>
      <c r="J2010" s="5">
        <v>72.27</v>
      </c>
      <c r="K2010" s="5">
        <v>70.209999999999994</v>
      </c>
      <c r="L2010" s="22">
        <f>K2011/J2011</f>
        <v>1</v>
      </c>
      <c r="M2010" s="15">
        <f>IFERROR(IF((K2011/J2011)&gt;K2011/J2011,1.3,K2011/J2011),"")</f>
        <v>1</v>
      </c>
      <c r="N2010" s="5" t="s">
        <v>23</v>
      </c>
      <c r="O2010" s="5" t="s">
        <v>23</v>
      </c>
      <c r="P2010" s="16">
        <v>0</v>
      </c>
      <c r="Q2010" s="16">
        <v>0</v>
      </c>
      <c r="R2010" s="5" t="str">
        <f t="shared" si="265"/>
        <v>390.12-2023-12-31</v>
      </c>
    </row>
    <row r="2011" spans="1:18" hidden="1" x14ac:dyDescent="0.3">
      <c r="A2011" s="25" t="s">
        <v>531</v>
      </c>
      <c r="B2011" s="23" t="s">
        <v>532</v>
      </c>
      <c r="C2011" s="5" t="s">
        <v>476</v>
      </c>
      <c r="D2011" s="5" t="s">
        <v>52</v>
      </c>
      <c r="E2011" s="5" t="s">
        <v>22</v>
      </c>
      <c r="F2011" s="6">
        <v>45291</v>
      </c>
      <c r="G2011" s="55">
        <f t="shared" si="262"/>
        <v>2023</v>
      </c>
      <c r="H2011" s="55" t="str">
        <f t="shared" si="263"/>
        <v>Diciembre</v>
      </c>
      <c r="I2011" s="90" t="str">
        <f t="shared" si="264"/>
        <v>2023-2</v>
      </c>
      <c r="J2011" s="5">
        <v>100</v>
      </c>
      <c r="K2011" s="10">
        <v>100</v>
      </c>
      <c r="L2011" s="15">
        <f>IFERROR(IF((K2012/J2012)&gt;1.3,1.3,K2012/J2012),"")</f>
        <v>1.2139749864056553</v>
      </c>
      <c r="M2011" s="15">
        <f>IFERROR(IF((K2012/J2012)&gt;K2012/J2012,1.3,K2012/J2012),"")</f>
        <v>1.2139749864056553</v>
      </c>
      <c r="N2011" s="5" t="s">
        <v>23</v>
      </c>
      <c r="O2011" s="5" t="s">
        <v>23</v>
      </c>
      <c r="P2011" s="16">
        <v>0</v>
      </c>
      <c r="Q2011" s="16">
        <v>0</v>
      </c>
      <c r="R2011" s="5" t="str">
        <f t="shared" si="265"/>
        <v>390.12-2024-06-30</v>
      </c>
    </row>
    <row r="2012" spans="1:18" hidden="1" x14ac:dyDescent="0.3">
      <c r="A2012" s="25" t="s">
        <v>531</v>
      </c>
      <c r="B2012" s="23" t="s">
        <v>532</v>
      </c>
      <c r="C2012" s="5" t="s">
        <v>476</v>
      </c>
      <c r="D2012" s="5" t="s">
        <v>52</v>
      </c>
      <c r="E2012" s="5" t="s">
        <v>22</v>
      </c>
      <c r="F2012" s="6">
        <v>45473</v>
      </c>
      <c r="G2012" s="55">
        <f t="shared" si="262"/>
        <v>2024</v>
      </c>
      <c r="H2012" s="55" t="str">
        <f t="shared" si="263"/>
        <v>Junio</v>
      </c>
      <c r="I2012" s="90" t="str">
        <f t="shared" si="264"/>
        <v>2024-1</v>
      </c>
      <c r="J2012" s="5">
        <v>36.78</v>
      </c>
      <c r="K2012" s="5">
        <v>44.65</v>
      </c>
      <c r="L2012" s="15">
        <v>1</v>
      </c>
      <c r="M2012" s="15">
        <v>1</v>
      </c>
      <c r="N2012" s="5" t="s">
        <v>23</v>
      </c>
      <c r="O2012" s="5" t="s">
        <v>23</v>
      </c>
      <c r="P2012" s="5">
        <v>0</v>
      </c>
      <c r="Q2012" s="5">
        <v>0</v>
      </c>
      <c r="R2012" s="5" t="str">
        <f t="shared" si="265"/>
        <v>390.2-2023-06-30</v>
      </c>
    </row>
    <row r="2013" spans="1:18" hidden="1" x14ac:dyDescent="0.3">
      <c r="A2013" s="25" t="s">
        <v>533</v>
      </c>
      <c r="B2013" s="23" t="s">
        <v>534</v>
      </c>
      <c r="C2013" s="5" t="s">
        <v>476</v>
      </c>
      <c r="D2013" s="5" t="s">
        <v>52</v>
      </c>
      <c r="E2013" s="5" t="s">
        <v>22</v>
      </c>
      <c r="F2013" s="6">
        <v>45107</v>
      </c>
      <c r="G2013" s="55">
        <f t="shared" si="262"/>
        <v>2023</v>
      </c>
      <c r="H2013" s="55" t="str">
        <f t="shared" si="263"/>
        <v>Junio</v>
      </c>
      <c r="I2013" s="90" t="str">
        <f t="shared" si="264"/>
        <v>2023-1</v>
      </c>
      <c r="J2013" s="5">
        <v>66.319999999999993</v>
      </c>
      <c r="K2013" s="5">
        <v>73</v>
      </c>
      <c r="L2013" s="22">
        <f>K2014/J2014</f>
        <v>1</v>
      </c>
      <c r="M2013" s="15">
        <f>IFERROR(IF((K2014/J2014)&gt;K2014/J2014,1.3,K2014/J2014),"")</f>
        <v>1</v>
      </c>
      <c r="N2013" s="5" t="s">
        <v>23</v>
      </c>
      <c r="O2013" s="5" t="s">
        <v>23</v>
      </c>
      <c r="P2013" s="16">
        <v>0</v>
      </c>
      <c r="Q2013" s="16">
        <v>0</v>
      </c>
      <c r="R2013" s="5" t="str">
        <f t="shared" si="265"/>
        <v>390.2-2023-12-31</v>
      </c>
    </row>
    <row r="2014" spans="1:18" hidden="1" x14ac:dyDescent="0.3">
      <c r="A2014" s="25" t="s">
        <v>533</v>
      </c>
      <c r="B2014" s="23" t="s">
        <v>534</v>
      </c>
      <c r="C2014" s="5" t="s">
        <v>476</v>
      </c>
      <c r="D2014" s="5" t="s">
        <v>52</v>
      </c>
      <c r="E2014" s="5" t="s">
        <v>22</v>
      </c>
      <c r="F2014" s="6">
        <v>45291</v>
      </c>
      <c r="G2014" s="55">
        <f t="shared" si="262"/>
        <v>2023</v>
      </c>
      <c r="H2014" s="55" t="str">
        <f t="shared" si="263"/>
        <v>Diciembre</v>
      </c>
      <c r="I2014" s="90" t="str">
        <f t="shared" si="264"/>
        <v>2023-2</v>
      </c>
      <c r="J2014" s="5">
        <v>100</v>
      </c>
      <c r="K2014" s="10">
        <v>100</v>
      </c>
      <c r="L2014" s="15">
        <f>IFERROR(IF((K2015/J2015)&gt;1.3,1.3,K2015/J2015),"")</f>
        <v>1.0380813953488373</v>
      </c>
      <c r="M2014" s="15">
        <f>IFERROR(IF((K2015/J2015)&gt;K2015/J2015,1.3,K2015/J2015),"")</f>
        <v>1.0380813953488373</v>
      </c>
      <c r="N2014" s="5" t="s">
        <v>23</v>
      </c>
      <c r="O2014" s="5" t="s">
        <v>23</v>
      </c>
      <c r="P2014" s="16">
        <v>0</v>
      </c>
      <c r="Q2014" s="16">
        <v>0</v>
      </c>
      <c r="R2014" s="5" t="str">
        <f t="shared" si="265"/>
        <v>390.2-2024-06-30</v>
      </c>
    </row>
    <row r="2015" spans="1:18" hidden="1" x14ac:dyDescent="0.3">
      <c r="A2015" s="25" t="s">
        <v>533</v>
      </c>
      <c r="B2015" s="23" t="s">
        <v>534</v>
      </c>
      <c r="C2015" s="5" t="s">
        <v>476</v>
      </c>
      <c r="D2015" s="5" t="s">
        <v>52</v>
      </c>
      <c r="E2015" s="5" t="s">
        <v>22</v>
      </c>
      <c r="F2015" s="6">
        <v>45473</v>
      </c>
      <c r="G2015" s="55">
        <f t="shared" si="262"/>
        <v>2024</v>
      </c>
      <c r="H2015" s="55" t="str">
        <f t="shared" si="263"/>
        <v>Junio</v>
      </c>
      <c r="I2015" s="90" t="str">
        <f t="shared" si="264"/>
        <v>2024-1</v>
      </c>
      <c r="J2015" s="5">
        <v>34.4</v>
      </c>
      <c r="K2015" s="5">
        <v>35.71</v>
      </c>
      <c r="L2015" s="15">
        <v>1</v>
      </c>
      <c r="M2015" s="15">
        <v>1</v>
      </c>
      <c r="N2015" s="5" t="s">
        <v>23</v>
      </c>
      <c r="O2015" s="5" t="s">
        <v>23</v>
      </c>
      <c r="P2015" s="5">
        <v>0</v>
      </c>
      <c r="Q2015" s="5">
        <v>0</v>
      </c>
      <c r="R2015" s="5" t="str">
        <f t="shared" si="265"/>
        <v>390.3-2023-06-30</v>
      </c>
    </row>
    <row r="2016" spans="1:18" hidden="1" x14ac:dyDescent="0.3">
      <c r="A2016" s="25" t="s">
        <v>535</v>
      </c>
      <c r="B2016" s="23" t="s">
        <v>536</v>
      </c>
      <c r="C2016" s="5" t="s">
        <v>476</v>
      </c>
      <c r="D2016" s="5" t="s">
        <v>52</v>
      </c>
      <c r="E2016" s="5" t="s">
        <v>22</v>
      </c>
      <c r="F2016" s="6">
        <v>45107</v>
      </c>
      <c r="G2016" s="55">
        <f t="shared" si="262"/>
        <v>2023</v>
      </c>
      <c r="H2016" s="55" t="str">
        <f t="shared" si="263"/>
        <v>Junio</v>
      </c>
      <c r="I2016" s="90" t="str">
        <f t="shared" si="264"/>
        <v>2023-1</v>
      </c>
      <c r="J2016" s="5">
        <v>67.81</v>
      </c>
      <c r="K2016" s="5">
        <v>77.5</v>
      </c>
      <c r="L2016" s="22">
        <f>K2017/J2017</f>
        <v>0.99379999999999991</v>
      </c>
      <c r="M2016" s="15">
        <f>IFERROR(IF((K2017/J2017)&gt;K2017/J2017,1.3,K2017/J2017),"")</f>
        <v>0.99379999999999991</v>
      </c>
      <c r="N2016" s="5" t="s">
        <v>23</v>
      </c>
      <c r="O2016" s="5" t="s">
        <v>23</v>
      </c>
      <c r="P2016" s="16">
        <v>1</v>
      </c>
      <c r="Q2016" s="16">
        <v>1</v>
      </c>
      <c r="R2016" s="5" t="str">
        <f t="shared" si="265"/>
        <v>390.3-2023-12-31</v>
      </c>
    </row>
    <row r="2017" spans="1:18" hidden="1" x14ac:dyDescent="0.3">
      <c r="A2017" s="25" t="s">
        <v>535</v>
      </c>
      <c r="B2017" s="23" t="s">
        <v>536</v>
      </c>
      <c r="C2017" s="5" t="s">
        <v>476</v>
      </c>
      <c r="D2017" s="5" t="s">
        <v>52</v>
      </c>
      <c r="E2017" s="5" t="s">
        <v>22</v>
      </c>
      <c r="F2017" s="6">
        <v>45291</v>
      </c>
      <c r="G2017" s="55">
        <f t="shared" si="262"/>
        <v>2023</v>
      </c>
      <c r="H2017" s="55" t="str">
        <f t="shared" si="263"/>
        <v>Diciembre</v>
      </c>
      <c r="I2017" s="90" t="str">
        <f t="shared" si="264"/>
        <v>2023-2</v>
      </c>
      <c r="J2017" s="5">
        <v>100</v>
      </c>
      <c r="K2017" s="10">
        <v>99.38</v>
      </c>
      <c r="L2017" s="15">
        <f>IFERROR(IF((K2018/J2018)&gt;1.3,1.3,K2018/J2018),"")</f>
        <v>1.3</v>
      </c>
      <c r="M2017" s="15">
        <f>IFERROR(IF((K2018/J2018)&gt;K2018/J2018,1.3,K2018/J2018),"")</f>
        <v>1.3503000666814846</v>
      </c>
      <c r="N2017" s="5" t="s">
        <v>23</v>
      </c>
      <c r="O2017" s="5" t="s">
        <v>23</v>
      </c>
      <c r="P2017" s="16">
        <v>1</v>
      </c>
      <c r="Q2017" s="16">
        <v>1</v>
      </c>
      <c r="R2017" s="5" t="str">
        <f t="shared" si="265"/>
        <v>390.3-2024-06-30</v>
      </c>
    </row>
    <row r="2018" spans="1:18" hidden="1" x14ac:dyDescent="0.3">
      <c r="A2018" s="25" t="s">
        <v>535</v>
      </c>
      <c r="B2018" s="23" t="s">
        <v>536</v>
      </c>
      <c r="C2018" s="5" t="s">
        <v>476</v>
      </c>
      <c r="D2018" s="5" t="s">
        <v>52</v>
      </c>
      <c r="E2018" s="5" t="s">
        <v>22</v>
      </c>
      <c r="F2018" s="6">
        <v>45473</v>
      </c>
      <c r="G2018" s="55">
        <f t="shared" si="262"/>
        <v>2024</v>
      </c>
      <c r="H2018" s="55" t="str">
        <f t="shared" si="263"/>
        <v>Junio</v>
      </c>
      <c r="I2018" s="90" t="str">
        <f t="shared" si="264"/>
        <v>2024-1</v>
      </c>
      <c r="J2018" s="5">
        <v>44.99</v>
      </c>
      <c r="K2018" s="5">
        <v>60.75</v>
      </c>
      <c r="L2018" s="15">
        <v>1</v>
      </c>
      <c r="M2018" s="15">
        <v>1</v>
      </c>
      <c r="N2018" s="5" t="s">
        <v>23</v>
      </c>
      <c r="O2018" s="5" t="s">
        <v>23</v>
      </c>
      <c r="P2018" s="5">
        <v>1</v>
      </c>
      <c r="Q2018" s="5">
        <v>1</v>
      </c>
      <c r="R2018" s="5" t="str">
        <f t="shared" si="265"/>
        <v>390.4-2023-06-30</v>
      </c>
    </row>
    <row r="2019" spans="1:18" hidden="1" x14ac:dyDescent="0.3">
      <c r="A2019" s="25" t="s">
        <v>537</v>
      </c>
      <c r="B2019" s="23" t="s">
        <v>538</v>
      </c>
      <c r="C2019" s="5" t="s">
        <v>476</v>
      </c>
      <c r="D2019" s="5" t="s">
        <v>52</v>
      </c>
      <c r="E2019" s="5" t="s">
        <v>22</v>
      </c>
      <c r="F2019" s="6">
        <v>45107</v>
      </c>
      <c r="G2019" s="55">
        <f t="shared" si="262"/>
        <v>2023</v>
      </c>
      <c r="H2019" s="55" t="str">
        <f t="shared" si="263"/>
        <v>Junio</v>
      </c>
      <c r="I2019" s="90" t="str">
        <f t="shared" si="264"/>
        <v>2023-1</v>
      </c>
      <c r="J2019" s="5">
        <v>64.88</v>
      </c>
      <c r="K2019" s="5">
        <v>78.33</v>
      </c>
      <c r="L2019" s="22">
        <f>K2020/J2020</f>
        <v>1</v>
      </c>
      <c r="M2019" s="15">
        <f>IFERROR(IF((K2020/J2020)&gt;K2020/J2020,1.3,K2020/J2020),"")</f>
        <v>1</v>
      </c>
      <c r="N2019" s="5" t="s">
        <v>23</v>
      </c>
      <c r="O2019" s="5" t="s">
        <v>23</v>
      </c>
      <c r="P2019" s="16">
        <v>0</v>
      </c>
      <c r="Q2019" s="16">
        <v>0</v>
      </c>
      <c r="R2019" s="5" t="str">
        <f t="shared" si="265"/>
        <v>390.4-2023-12-31</v>
      </c>
    </row>
    <row r="2020" spans="1:18" hidden="1" x14ac:dyDescent="0.3">
      <c r="A2020" s="25" t="s">
        <v>537</v>
      </c>
      <c r="B2020" s="23" t="s">
        <v>538</v>
      </c>
      <c r="C2020" s="5" t="s">
        <v>476</v>
      </c>
      <c r="D2020" s="5" t="s">
        <v>52</v>
      </c>
      <c r="E2020" s="5" t="s">
        <v>22</v>
      </c>
      <c r="F2020" s="6">
        <v>45291</v>
      </c>
      <c r="G2020" s="55">
        <f t="shared" si="262"/>
        <v>2023</v>
      </c>
      <c r="H2020" s="55" t="str">
        <f t="shared" si="263"/>
        <v>Diciembre</v>
      </c>
      <c r="I2020" s="90" t="str">
        <f t="shared" si="264"/>
        <v>2023-2</v>
      </c>
      <c r="J2020" s="5">
        <v>100</v>
      </c>
      <c r="K2020" s="10">
        <v>100</v>
      </c>
      <c r="L2020" s="15">
        <f>IFERROR(IF((K2021/J2021)&gt;1.3,1.3,K2021/J2021),"")</f>
        <v>1.2251884422110553</v>
      </c>
      <c r="M2020" s="15">
        <f>IFERROR(IF((K2021/J2021)&gt;K2021/J2021,1.3,K2021/J2021),"")</f>
        <v>1.2251884422110553</v>
      </c>
      <c r="N2020" s="5" t="s">
        <v>23</v>
      </c>
      <c r="O2020" s="5" t="s">
        <v>23</v>
      </c>
      <c r="P2020" s="16">
        <v>0</v>
      </c>
      <c r="Q2020" s="16">
        <v>0</v>
      </c>
      <c r="R2020" s="5" t="str">
        <f t="shared" si="265"/>
        <v>390.4-2024-06-30</v>
      </c>
    </row>
    <row r="2021" spans="1:18" hidden="1" x14ac:dyDescent="0.3">
      <c r="A2021" s="25" t="s">
        <v>537</v>
      </c>
      <c r="B2021" s="23" t="s">
        <v>538</v>
      </c>
      <c r="C2021" s="5" t="s">
        <v>476</v>
      </c>
      <c r="D2021" s="5" t="s">
        <v>52</v>
      </c>
      <c r="E2021" s="5" t="s">
        <v>22</v>
      </c>
      <c r="F2021" s="6">
        <v>45473</v>
      </c>
      <c r="G2021" s="55">
        <f t="shared" si="262"/>
        <v>2024</v>
      </c>
      <c r="H2021" s="55" t="str">
        <f t="shared" si="263"/>
        <v>Junio</v>
      </c>
      <c r="I2021" s="90" t="str">
        <f t="shared" si="264"/>
        <v>2024-1</v>
      </c>
      <c r="J2021" s="5">
        <v>31.84</v>
      </c>
      <c r="K2021" s="5">
        <v>39.01</v>
      </c>
      <c r="L2021" s="15">
        <v>1</v>
      </c>
      <c r="M2021" s="15">
        <v>1</v>
      </c>
      <c r="N2021" s="5" t="s">
        <v>23</v>
      </c>
      <c r="O2021" s="5" t="s">
        <v>23</v>
      </c>
      <c r="P2021" s="5">
        <v>0</v>
      </c>
      <c r="Q2021" s="5">
        <v>0</v>
      </c>
      <c r="R2021" s="5" t="str">
        <f t="shared" si="265"/>
        <v>390.5-2023-06-30</v>
      </c>
    </row>
    <row r="2022" spans="1:18" hidden="1" x14ac:dyDescent="0.3">
      <c r="A2022" s="25" t="s">
        <v>539</v>
      </c>
      <c r="B2022" s="23" t="s">
        <v>540</v>
      </c>
      <c r="C2022" s="5" t="s">
        <v>476</v>
      </c>
      <c r="D2022" s="5" t="s">
        <v>52</v>
      </c>
      <c r="E2022" s="5" t="s">
        <v>22</v>
      </c>
      <c r="F2022" s="6">
        <v>45107</v>
      </c>
      <c r="G2022" s="55">
        <f t="shared" si="262"/>
        <v>2023</v>
      </c>
      <c r="H2022" s="55" t="str">
        <f t="shared" si="263"/>
        <v>Junio</v>
      </c>
      <c r="I2022" s="90" t="str">
        <f t="shared" si="264"/>
        <v>2023-1</v>
      </c>
      <c r="J2022" s="5">
        <v>51.39</v>
      </c>
      <c r="K2022" s="5">
        <v>53.93</v>
      </c>
      <c r="L2022" s="22">
        <f>K2023/J2023</f>
        <v>0.92859999999999998</v>
      </c>
      <c r="M2022" s="15">
        <f>IFERROR(IF((K2023/J2023)&gt;K2023/J2023,1.3,K2023/J2023),"")</f>
        <v>0.92859999999999998</v>
      </c>
      <c r="N2022" s="5" t="s">
        <v>23</v>
      </c>
      <c r="O2022" s="5" t="s">
        <v>23</v>
      </c>
      <c r="P2022" s="16">
        <v>0</v>
      </c>
      <c r="Q2022" s="16">
        <v>0</v>
      </c>
      <c r="R2022" s="5" t="str">
        <f t="shared" si="265"/>
        <v>390.5-2023-12-31</v>
      </c>
    </row>
    <row r="2023" spans="1:18" hidden="1" x14ac:dyDescent="0.3">
      <c r="A2023" s="25" t="s">
        <v>539</v>
      </c>
      <c r="B2023" s="23" t="s">
        <v>540</v>
      </c>
      <c r="C2023" s="5" t="s">
        <v>476</v>
      </c>
      <c r="D2023" s="5" t="s">
        <v>52</v>
      </c>
      <c r="E2023" s="5" t="s">
        <v>22</v>
      </c>
      <c r="F2023" s="6">
        <v>45291</v>
      </c>
      <c r="G2023" s="55">
        <f t="shared" si="262"/>
        <v>2023</v>
      </c>
      <c r="H2023" s="55" t="str">
        <f t="shared" si="263"/>
        <v>Diciembre</v>
      </c>
      <c r="I2023" s="90" t="str">
        <f t="shared" si="264"/>
        <v>2023-2</v>
      </c>
      <c r="J2023" s="5">
        <v>100</v>
      </c>
      <c r="K2023" s="10">
        <v>92.86</v>
      </c>
      <c r="L2023" s="15">
        <f>IFERROR(IF((K2024/J2024)&gt;1.3,1.3,K2024/J2024),"")</f>
        <v>1.0393976270155156</v>
      </c>
      <c r="M2023" s="15">
        <f>IFERROR(IF((K2024/J2024)&gt;K2024/J2024,1.3,K2024/J2024),"")</f>
        <v>1.0393976270155156</v>
      </c>
      <c r="N2023" s="5" t="s">
        <v>23</v>
      </c>
      <c r="O2023" s="5" t="s">
        <v>23</v>
      </c>
      <c r="P2023" s="16">
        <v>0</v>
      </c>
      <c r="Q2023" s="16">
        <v>0</v>
      </c>
      <c r="R2023" s="5" t="str">
        <f t="shared" si="265"/>
        <v>390.5-2024-06-30</v>
      </c>
    </row>
    <row r="2024" spans="1:18" hidden="1" x14ac:dyDescent="0.3">
      <c r="A2024" s="25" t="s">
        <v>539</v>
      </c>
      <c r="B2024" s="23" t="s">
        <v>540</v>
      </c>
      <c r="C2024" s="5" t="s">
        <v>476</v>
      </c>
      <c r="D2024" s="5" t="s">
        <v>52</v>
      </c>
      <c r="E2024" s="5" t="s">
        <v>22</v>
      </c>
      <c r="F2024" s="6">
        <v>45473</v>
      </c>
      <c r="G2024" s="55">
        <f t="shared" si="262"/>
        <v>2024</v>
      </c>
      <c r="H2024" s="55" t="str">
        <f t="shared" si="263"/>
        <v>Junio</v>
      </c>
      <c r="I2024" s="90" t="str">
        <f t="shared" si="264"/>
        <v>2024-1</v>
      </c>
      <c r="J2024" s="5">
        <v>65.739999999999995</v>
      </c>
      <c r="K2024" s="5">
        <v>68.33</v>
      </c>
      <c r="L2024" s="15">
        <v>1</v>
      </c>
      <c r="M2024" s="15">
        <v>1</v>
      </c>
      <c r="N2024" s="5" t="s">
        <v>23</v>
      </c>
      <c r="O2024" s="5" t="s">
        <v>23</v>
      </c>
      <c r="P2024" s="5">
        <v>0</v>
      </c>
      <c r="Q2024" s="5">
        <v>0</v>
      </c>
      <c r="R2024" s="5" t="str">
        <f t="shared" si="265"/>
        <v>390.6-2023-06-30</v>
      </c>
    </row>
    <row r="2025" spans="1:18" hidden="1" x14ac:dyDescent="0.3">
      <c r="A2025" s="25" t="s">
        <v>541</v>
      </c>
      <c r="B2025" s="23" t="s">
        <v>542</v>
      </c>
      <c r="C2025" s="5" t="s">
        <v>476</v>
      </c>
      <c r="D2025" s="5" t="s">
        <v>52</v>
      </c>
      <c r="E2025" s="5" t="s">
        <v>22</v>
      </c>
      <c r="F2025" s="6">
        <v>45107</v>
      </c>
      <c r="G2025" s="55">
        <f t="shared" si="262"/>
        <v>2023</v>
      </c>
      <c r="H2025" s="55" t="str">
        <f t="shared" si="263"/>
        <v>Junio</v>
      </c>
      <c r="I2025" s="90" t="str">
        <f t="shared" si="264"/>
        <v>2023-1</v>
      </c>
      <c r="J2025" s="5">
        <v>54.33</v>
      </c>
      <c r="K2025" s="5">
        <v>67</v>
      </c>
      <c r="L2025" s="22">
        <f>K2026/J2026</f>
        <v>1</v>
      </c>
      <c r="M2025" s="15">
        <f>IFERROR(IF((K2026/J2026)&gt;K2026/J2026,1.3,K2026/J2026),"")</f>
        <v>1</v>
      </c>
      <c r="N2025" s="5" t="s">
        <v>23</v>
      </c>
      <c r="O2025" s="5" t="s">
        <v>23</v>
      </c>
      <c r="P2025" s="16">
        <v>0</v>
      </c>
      <c r="Q2025" s="16">
        <v>0</v>
      </c>
      <c r="R2025" s="5" t="str">
        <f t="shared" si="265"/>
        <v>390.6-2023-12-31</v>
      </c>
    </row>
    <row r="2026" spans="1:18" hidden="1" x14ac:dyDescent="0.3">
      <c r="A2026" s="25" t="s">
        <v>541</v>
      </c>
      <c r="B2026" s="23" t="s">
        <v>542</v>
      </c>
      <c r="C2026" s="5" t="s">
        <v>476</v>
      </c>
      <c r="D2026" s="5" t="s">
        <v>52</v>
      </c>
      <c r="E2026" s="5" t="s">
        <v>22</v>
      </c>
      <c r="F2026" s="6">
        <v>45291</v>
      </c>
      <c r="G2026" s="55">
        <f t="shared" si="262"/>
        <v>2023</v>
      </c>
      <c r="H2026" s="55" t="str">
        <f t="shared" si="263"/>
        <v>Diciembre</v>
      </c>
      <c r="I2026" s="90" t="str">
        <f t="shared" si="264"/>
        <v>2023-2</v>
      </c>
      <c r="J2026" s="5">
        <v>100</v>
      </c>
      <c r="K2026" s="10">
        <v>100</v>
      </c>
      <c r="L2026" s="15">
        <f>IFERROR(IF((K2027/J2027)&gt;1.3,1.3,K2027/J2027),"")</f>
        <v>1.053763440860215</v>
      </c>
      <c r="M2026" s="15">
        <f>IFERROR(IF((K2027/J2027)&gt;K2027/J2027,1.3,K2027/J2027),"")</f>
        <v>1.053763440860215</v>
      </c>
      <c r="N2026" s="5" t="s">
        <v>23</v>
      </c>
      <c r="O2026" s="5" t="s">
        <v>23</v>
      </c>
      <c r="P2026" s="16">
        <v>0</v>
      </c>
      <c r="Q2026" s="16">
        <v>0</v>
      </c>
      <c r="R2026" s="5" t="str">
        <f t="shared" si="265"/>
        <v>390.6-2024-06-30</v>
      </c>
    </row>
    <row r="2027" spans="1:18" hidden="1" x14ac:dyDescent="0.3">
      <c r="A2027" s="25" t="s">
        <v>541</v>
      </c>
      <c r="B2027" s="23" t="s">
        <v>542</v>
      </c>
      <c r="C2027" s="5" t="s">
        <v>476</v>
      </c>
      <c r="D2027" s="5" t="s">
        <v>52</v>
      </c>
      <c r="E2027" s="5" t="s">
        <v>22</v>
      </c>
      <c r="F2027" s="6">
        <v>45473</v>
      </c>
      <c r="G2027" s="55">
        <f t="shared" si="262"/>
        <v>2024</v>
      </c>
      <c r="H2027" s="55" t="str">
        <f t="shared" si="263"/>
        <v>Junio</v>
      </c>
      <c r="I2027" s="90" t="str">
        <f t="shared" si="264"/>
        <v>2024-1</v>
      </c>
      <c r="J2027" s="5">
        <v>50.22</v>
      </c>
      <c r="K2027" s="5">
        <v>52.92</v>
      </c>
      <c r="L2027" s="15">
        <v>1</v>
      </c>
      <c r="M2027" s="15">
        <v>1</v>
      </c>
      <c r="N2027" s="5" t="s">
        <v>23</v>
      </c>
      <c r="O2027" s="5" t="s">
        <v>23</v>
      </c>
      <c r="P2027" s="5">
        <v>0</v>
      </c>
      <c r="Q2027" s="5">
        <v>0</v>
      </c>
      <c r="R2027" s="5" t="str">
        <f t="shared" si="265"/>
        <v>390.7-2023-06-30</v>
      </c>
    </row>
    <row r="2028" spans="1:18" hidden="1" x14ac:dyDescent="0.3">
      <c r="A2028" s="25" t="s">
        <v>543</v>
      </c>
      <c r="B2028" s="23" t="s">
        <v>544</v>
      </c>
      <c r="C2028" s="5" t="s">
        <v>476</v>
      </c>
      <c r="D2028" s="5" t="s">
        <v>52</v>
      </c>
      <c r="E2028" s="5" t="s">
        <v>22</v>
      </c>
      <c r="F2028" s="6">
        <v>45107</v>
      </c>
      <c r="G2028" s="55">
        <f t="shared" si="262"/>
        <v>2023</v>
      </c>
      <c r="H2028" s="55" t="str">
        <f t="shared" si="263"/>
        <v>Junio</v>
      </c>
      <c r="I2028" s="90" t="str">
        <f t="shared" si="264"/>
        <v>2023-1</v>
      </c>
      <c r="J2028" s="5">
        <v>60.38</v>
      </c>
      <c r="K2028" s="5">
        <v>73.06</v>
      </c>
      <c r="L2028" s="22">
        <f>K2029/J2029</f>
        <v>1</v>
      </c>
      <c r="M2028" s="15">
        <f>IFERROR(IF((K2029/J2029)&gt;K2029/J2029,1.3,K2029/J2029),"")</f>
        <v>1</v>
      </c>
      <c r="N2028" s="5" t="s">
        <v>23</v>
      </c>
      <c r="O2028" s="5" t="s">
        <v>23</v>
      </c>
      <c r="P2028" s="16">
        <v>0</v>
      </c>
      <c r="Q2028" s="16">
        <v>0</v>
      </c>
      <c r="R2028" s="5" t="str">
        <f t="shared" si="265"/>
        <v>390.7-2023-12-31</v>
      </c>
    </row>
    <row r="2029" spans="1:18" hidden="1" x14ac:dyDescent="0.3">
      <c r="A2029" s="25" t="s">
        <v>543</v>
      </c>
      <c r="B2029" s="23" t="s">
        <v>544</v>
      </c>
      <c r="C2029" s="5" t="s">
        <v>476</v>
      </c>
      <c r="D2029" s="5" t="s">
        <v>52</v>
      </c>
      <c r="E2029" s="5" t="s">
        <v>22</v>
      </c>
      <c r="F2029" s="6">
        <v>45291</v>
      </c>
      <c r="G2029" s="55">
        <f t="shared" si="262"/>
        <v>2023</v>
      </c>
      <c r="H2029" s="55" t="str">
        <f t="shared" si="263"/>
        <v>Diciembre</v>
      </c>
      <c r="I2029" s="90" t="str">
        <f t="shared" si="264"/>
        <v>2023-2</v>
      </c>
      <c r="J2029" s="5">
        <v>100</v>
      </c>
      <c r="K2029" s="10">
        <v>100</v>
      </c>
      <c r="L2029" s="15">
        <f>IFERROR(IF((K2030/J2030)&gt;1.3,1.3,K2030/J2030),"")</f>
        <v>1.1058623619371282</v>
      </c>
      <c r="M2029" s="15">
        <f>IFERROR(IF((K2030/J2030)&gt;K2030/J2030,1.3,K2030/J2030),"")</f>
        <v>1.1058623619371282</v>
      </c>
      <c r="N2029" s="5" t="s">
        <v>23</v>
      </c>
      <c r="O2029" s="5" t="s">
        <v>23</v>
      </c>
      <c r="P2029" s="16">
        <v>0</v>
      </c>
      <c r="Q2029" s="16">
        <v>0</v>
      </c>
      <c r="R2029" s="5" t="str">
        <f t="shared" si="265"/>
        <v>390.7-2024-06-30</v>
      </c>
    </row>
    <row r="2030" spans="1:18" hidden="1" x14ac:dyDescent="0.3">
      <c r="A2030" s="25" t="s">
        <v>543</v>
      </c>
      <c r="B2030" s="23" t="s">
        <v>544</v>
      </c>
      <c r="C2030" s="5" t="s">
        <v>476</v>
      </c>
      <c r="D2030" s="5" t="s">
        <v>52</v>
      </c>
      <c r="E2030" s="5" t="s">
        <v>22</v>
      </c>
      <c r="F2030" s="6">
        <v>45473</v>
      </c>
      <c r="G2030" s="55">
        <f t="shared" si="262"/>
        <v>2024</v>
      </c>
      <c r="H2030" s="55" t="str">
        <f t="shared" si="263"/>
        <v>Junio</v>
      </c>
      <c r="I2030" s="90" t="str">
        <f t="shared" si="264"/>
        <v>2024-1</v>
      </c>
      <c r="J2030" s="5">
        <v>58.85</v>
      </c>
      <c r="K2030" s="5">
        <v>65.08</v>
      </c>
      <c r="L2030" s="15">
        <v>1</v>
      </c>
      <c r="M2030" s="15">
        <v>1</v>
      </c>
      <c r="N2030" s="5" t="s">
        <v>23</v>
      </c>
      <c r="O2030" s="5" t="s">
        <v>23</v>
      </c>
      <c r="P2030" s="5">
        <v>0</v>
      </c>
      <c r="Q2030" s="5">
        <v>0</v>
      </c>
      <c r="R2030" s="5" t="str">
        <f t="shared" si="265"/>
        <v>390.8-2023-06-30</v>
      </c>
    </row>
    <row r="2031" spans="1:18" hidden="1" x14ac:dyDescent="0.3">
      <c r="A2031" s="25" t="s">
        <v>545</v>
      </c>
      <c r="B2031" s="23" t="s">
        <v>546</v>
      </c>
      <c r="C2031" s="5" t="s">
        <v>476</v>
      </c>
      <c r="D2031" s="5" t="s">
        <v>52</v>
      </c>
      <c r="E2031" s="5" t="s">
        <v>22</v>
      </c>
      <c r="F2031" s="6">
        <v>45107</v>
      </c>
      <c r="G2031" s="55">
        <f t="shared" si="262"/>
        <v>2023</v>
      </c>
      <c r="H2031" s="55" t="str">
        <f t="shared" si="263"/>
        <v>Junio</v>
      </c>
      <c r="I2031" s="90" t="str">
        <f t="shared" si="264"/>
        <v>2023-1</v>
      </c>
      <c r="J2031" s="5">
        <v>69.650000000000006</v>
      </c>
      <c r="K2031" s="5">
        <v>68.75</v>
      </c>
      <c r="L2031" s="22">
        <f>K2032/J2032</f>
        <v>1</v>
      </c>
      <c r="M2031" s="15">
        <f>IFERROR(IF((K2032/J2032)&gt;K2032/J2032,1.3,K2032/J2032),"")</f>
        <v>1</v>
      </c>
      <c r="N2031" s="5" t="s">
        <v>23</v>
      </c>
      <c r="O2031" s="5" t="s">
        <v>23</v>
      </c>
      <c r="P2031" s="16">
        <v>0</v>
      </c>
      <c r="Q2031" s="16">
        <v>0</v>
      </c>
      <c r="R2031" s="5" t="str">
        <f t="shared" si="265"/>
        <v>390.8-2023-12-31</v>
      </c>
    </row>
    <row r="2032" spans="1:18" hidden="1" x14ac:dyDescent="0.3">
      <c r="A2032" s="25" t="s">
        <v>545</v>
      </c>
      <c r="B2032" s="23" t="s">
        <v>546</v>
      </c>
      <c r="C2032" s="5" t="s">
        <v>476</v>
      </c>
      <c r="D2032" s="5" t="s">
        <v>52</v>
      </c>
      <c r="E2032" s="5" t="s">
        <v>22</v>
      </c>
      <c r="F2032" s="6">
        <v>45291</v>
      </c>
      <c r="G2032" s="55">
        <f t="shared" si="262"/>
        <v>2023</v>
      </c>
      <c r="H2032" s="55" t="str">
        <f t="shared" si="263"/>
        <v>Diciembre</v>
      </c>
      <c r="I2032" s="90" t="str">
        <f t="shared" si="264"/>
        <v>2023-2</v>
      </c>
      <c r="J2032" s="5">
        <v>100</v>
      </c>
      <c r="K2032" s="10">
        <v>100</v>
      </c>
      <c r="L2032" s="15">
        <f>IFERROR(IF((K2033/J2033)&gt;1.3,1.3,K2033/J2033),"")</f>
        <v>1.3</v>
      </c>
      <c r="M2032" s="15">
        <f>IFERROR(IF((K2033/J2033)&gt;K2033/J2033,1.3,K2033/J2033),"")</f>
        <v>1.3269884432358938</v>
      </c>
      <c r="N2032" s="5" t="s">
        <v>23</v>
      </c>
      <c r="O2032" s="5" t="s">
        <v>23</v>
      </c>
      <c r="P2032" s="16">
        <v>0</v>
      </c>
      <c r="Q2032" s="16">
        <v>0</v>
      </c>
      <c r="R2032" s="5" t="str">
        <f t="shared" si="265"/>
        <v>390.8-2024-06-30</v>
      </c>
    </row>
    <row r="2033" spans="1:18" hidden="1" x14ac:dyDescent="0.3">
      <c r="A2033" s="25" t="s">
        <v>545</v>
      </c>
      <c r="B2033" s="23" t="s">
        <v>546</v>
      </c>
      <c r="C2033" s="5" t="s">
        <v>476</v>
      </c>
      <c r="D2033" s="5" t="s">
        <v>52</v>
      </c>
      <c r="E2033" s="5" t="s">
        <v>22</v>
      </c>
      <c r="F2033" s="6">
        <v>45473</v>
      </c>
      <c r="G2033" s="55">
        <f t="shared" si="262"/>
        <v>2024</v>
      </c>
      <c r="H2033" s="55" t="str">
        <f t="shared" si="263"/>
        <v>Junio</v>
      </c>
      <c r="I2033" s="90" t="str">
        <f t="shared" si="264"/>
        <v>2024-1</v>
      </c>
      <c r="J2033" s="5">
        <v>44.13</v>
      </c>
      <c r="K2033" s="5">
        <v>58.56</v>
      </c>
      <c r="L2033" s="15">
        <v>1</v>
      </c>
      <c r="M2033" s="15">
        <v>1</v>
      </c>
      <c r="N2033" s="5" t="s">
        <v>23</v>
      </c>
      <c r="O2033" s="5" t="s">
        <v>23</v>
      </c>
      <c r="P2033" s="5">
        <v>0</v>
      </c>
      <c r="Q2033" s="5">
        <v>0</v>
      </c>
      <c r="R2033" s="5" t="str">
        <f t="shared" si="265"/>
        <v>390.9-2023-06-30</v>
      </c>
    </row>
    <row r="2034" spans="1:18" hidden="1" x14ac:dyDescent="0.3">
      <c r="A2034" s="25" t="s">
        <v>547</v>
      </c>
      <c r="B2034" s="23" t="s">
        <v>548</v>
      </c>
      <c r="C2034" s="5" t="s">
        <v>476</v>
      </c>
      <c r="D2034" s="5" t="s">
        <v>52</v>
      </c>
      <c r="E2034" s="5" t="s">
        <v>22</v>
      </c>
      <c r="F2034" s="6">
        <v>45107</v>
      </c>
      <c r="G2034" s="55">
        <f t="shared" si="262"/>
        <v>2023</v>
      </c>
      <c r="H2034" s="55" t="str">
        <f t="shared" si="263"/>
        <v>Junio</v>
      </c>
      <c r="I2034" s="90" t="str">
        <f t="shared" si="264"/>
        <v>2023-1</v>
      </c>
      <c r="J2034" s="5">
        <v>61.42</v>
      </c>
      <c r="K2034" s="5">
        <v>67.67</v>
      </c>
      <c r="L2034" s="22">
        <f>K2035/J2035</f>
        <v>1</v>
      </c>
      <c r="M2034" s="15">
        <f>IFERROR(IF((K2035/J2035)&gt;K2035/J2035,1.3,K2035/J2035),"")</f>
        <v>1</v>
      </c>
      <c r="N2034" s="5" t="s">
        <v>23</v>
      </c>
      <c r="O2034" s="5" t="s">
        <v>23</v>
      </c>
      <c r="P2034" s="16">
        <v>0</v>
      </c>
      <c r="Q2034" s="16">
        <v>0</v>
      </c>
      <c r="R2034" s="5" t="str">
        <f t="shared" si="265"/>
        <v>390.9-2023-12-31</v>
      </c>
    </row>
    <row r="2035" spans="1:18" hidden="1" x14ac:dyDescent="0.3">
      <c r="A2035" s="25" t="s">
        <v>547</v>
      </c>
      <c r="B2035" s="23" t="s">
        <v>548</v>
      </c>
      <c r="C2035" s="5" t="s">
        <v>476</v>
      </c>
      <c r="D2035" s="5" t="s">
        <v>52</v>
      </c>
      <c r="E2035" s="5" t="s">
        <v>22</v>
      </c>
      <c r="F2035" s="6">
        <v>45291</v>
      </c>
      <c r="G2035" s="55">
        <f t="shared" si="262"/>
        <v>2023</v>
      </c>
      <c r="H2035" s="55" t="str">
        <f t="shared" si="263"/>
        <v>Diciembre</v>
      </c>
      <c r="I2035" s="90" t="str">
        <f t="shared" si="264"/>
        <v>2023-2</v>
      </c>
      <c r="J2035" s="5">
        <v>100</v>
      </c>
      <c r="K2035" s="10">
        <v>100</v>
      </c>
      <c r="L2035" s="15">
        <f>IFERROR(IF((K2036/J2036)&gt;1.3,1.3,K2036/J2036),"")</f>
        <v>1.0081282456536464</v>
      </c>
      <c r="M2035" s="15">
        <f>IFERROR(IF((K2036/J2036)&gt;K2036/J2036,1.3,K2036/J2036),"")</f>
        <v>1.0081282456536464</v>
      </c>
      <c r="N2035" s="5" t="s">
        <v>23</v>
      </c>
      <c r="O2035" s="5" t="s">
        <v>23</v>
      </c>
      <c r="P2035" s="16">
        <v>0</v>
      </c>
      <c r="Q2035" s="16">
        <v>0</v>
      </c>
      <c r="R2035" s="5" t="str">
        <f t="shared" si="265"/>
        <v>390.9-2024-06-30</v>
      </c>
    </row>
    <row r="2036" spans="1:18" hidden="1" x14ac:dyDescent="0.3">
      <c r="A2036" s="25" t="s">
        <v>547</v>
      </c>
      <c r="B2036" s="23" t="s">
        <v>548</v>
      </c>
      <c r="C2036" s="5" t="s">
        <v>476</v>
      </c>
      <c r="D2036" s="5" t="s">
        <v>52</v>
      </c>
      <c r="E2036" s="5" t="s">
        <v>22</v>
      </c>
      <c r="F2036" s="6">
        <v>45473</v>
      </c>
      <c r="G2036" s="55">
        <f t="shared" si="262"/>
        <v>2024</v>
      </c>
      <c r="H2036" s="55" t="str">
        <f t="shared" si="263"/>
        <v>Junio</v>
      </c>
      <c r="I2036" s="90" t="str">
        <f t="shared" si="264"/>
        <v>2024-1</v>
      </c>
      <c r="J2036" s="5">
        <v>44.29</v>
      </c>
      <c r="K2036" s="5">
        <v>44.65</v>
      </c>
      <c r="L2036" s="15">
        <v>1</v>
      </c>
      <c r="M2036" s="15">
        <v>1</v>
      </c>
      <c r="N2036" s="5" t="s">
        <v>23</v>
      </c>
      <c r="O2036" s="5" t="s">
        <v>23</v>
      </c>
      <c r="P2036" s="5">
        <v>0</v>
      </c>
      <c r="Q2036" s="5">
        <v>0</v>
      </c>
      <c r="R2036" s="5" t="str">
        <f t="shared" si="265"/>
        <v>414.1-2023-06-30</v>
      </c>
    </row>
    <row r="2037" spans="1:18" hidden="1" x14ac:dyDescent="0.3">
      <c r="A2037" s="25" t="s">
        <v>549</v>
      </c>
      <c r="B2037" s="23" t="s">
        <v>550</v>
      </c>
      <c r="C2037" s="5" t="s">
        <v>476</v>
      </c>
      <c r="D2037" s="5" t="s">
        <v>52</v>
      </c>
      <c r="E2037" s="5" t="s">
        <v>22</v>
      </c>
      <c r="F2037" s="6">
        <v>45107</v>
      </c>
      <c r="G2037" s="55">
        <f t="shared" si="262"/>
        <v>2023</v>
      </c>
      <c r="H2037" s="55" t="str">
        <f t="shared" si="263"/>
        <v>Junio</v>
      </c>
      <c r="I2037" s="90" t="str">
        <f t="shared" si="264"/>
        <v>2023-1</v>
      </c>
      <c r="J2037" s="5">
        <v>71</v>
      </c>
      <c r="K2037" s="5">
        <v>78</v>
      </c>
      <c r="L2037" s="22">
        <f>K2038/J2038</f>
        <v>0.99750000000000005</v>
      </c>
      <c r="M2037" s="15">
        <f>IFERROR(IF((K2038/J2038)&gt;K2038/J2038,1.3,K2038/J2038),"")</f>
        <v>0.99750000000000005</v>
      </c>
      <c r="N2037" s="5" t="s">
        <v>23</v>
      </c>
      <c r="O2037" s="5" t="s">
        <v>23</v>
      </c>
      <c r="P2037" s="16">
        <v>0</v>
      </c>
      <c r="Q2037" s="16">
        <v>0</v>
      </c>
      <c r="R2037" s="5" t="str">
        <f t="shared" si="265"/>
        <v>414.1-2023-12-31</v>
      </c>
    </row>
    <row r="2038" spans="1:18" hidden="1" x14ac:dyDescent="0.3">
      <c r="A2038" s="25" t="s">
        <v>549</v>
      </c>
      <c r="B2038" s="23" t="s">
        <v>550</v>
      </c>
      <c r="C2038" s="5" t="s">
        <v>476</v>
      </c>
      <c r="D2038" s="5" t="s">
        <v>52</v>
      </c>
      <c r="E2038" s="5" t="s">
        <v>22</v>
      </c>
      <c r="F2038" s="6">
        <v>45291</v>
      </c>
      <c r="G2038" s="55">
        <f t="shared" si="262"/>
        <v>2023</v>
      </c>
      <c r="H2038" s="55" t="str">
        <f t="shared" si="263"/>
        <v>Diciembre</v>
      </c>
      <c r="I2038" s="90" t="str">
        <f t="shared" si="264"/>
        <v>2023-2</v>
      </c>
      <c r="J2038" s="5">
        <v>100</v>
      </c>
      <c r="K2038" s="10">
        <v>99.75</v>
      </c>
      <c r="L2038" s="15">
        <f>IFERROR(IF((K2039/J2039)&gt;1.3,1.3,K2039/J2039),"")</f>
        <v>1.037754351556754</v>
      </c>
      <c r="M2038" s="15">
        <f>IFERROR(IF((K2039/J2039)&gt;K2039/J2039,1.3,K2039/J2039),"")</f>
        <v>1.037754351556754</v>
      </c>
      <c r="N2038" s="5" t="s">
        <v>23</v>
      </c>
      <c r="O2038" s="5" t="s">
        <v>23</v>
      </c>
      <c r="P2038" s="16">
        <v>0</v>
      </c>
      <c r="Q2038" s="16">
        <v>0</v>
      </c>
      <c r="R2038" s="5" t="str">
        <f t="shared" si="265"/>
        <v>414.1-2024-06-30</v>
      </c>
    </row>
    <row r="2039" spans="1:18" hidden="1" x14ac:dyDescent="0.3">
      <c r="A2039" s="25" t="s">
        <v>549</v>
      </c>
      <c r="B2039" s="23" t="s">
        <v>550</v>
      </c>
      <c r="C2039" s="5" t="s">
        <v>476</v>
      </c>
      <c r="D2039" s="5" t="s">
        <v>52</v>
      </c>
      <c r="E2039" s="5" t="s">
        <v>22</v>
      </c>
      <c r="F2039" s="6">
        <v>45473</v>
      </c>
      <c r="G2039" s="55">
        <f t="shared" si="262"/>
        <v>2024</v>
      </c>
      <c r="H2039" s="55" t="str">
        <f t="shared" si="263"/>
        <v>Junio</v>
      </c>
      <c r="I2039" s="90" t="str">
        <f t="shared" si="264"/>
        <v>2024-1</v>
      </c>
      <c r="J2039" s="5">
        <v>40.79</v>
      </c>
      <c r="K2039" s="5">
        <v>42.33</v>
      </c>
      <c r="L2039" s="15">
        <v>1</v>
      </c>
      <c r="M2039" s="15">
        <v>1</v>
      </c>
      <c r="N2039" s="5" t="s">
        <v>23</v>
      </c>
      <c r="O2039" s="5" t="s">
        <v>23</v>
      </c>
      <c r="P2039" s="5">
        <v>0</v>
      </c>
      <c r="Q2039" s="5">
        <v>0</v>
      </c>
      <c r="R2039" s="5" t="str">
        <f t="shared" si="265"/>
        <v>414.2-2023-06-30</v>
      </c>
    </row>
    <row r="2040" spans="1:18" hidden="1" x14ac:dyDescent="0.3">
      <c r="A2040" s="25" t="s">
        <v>551</v>
      </c>
      <c r="B2040" s="23" t="s">
        <v>552</v>
      </c>
      <c r="C2040" s="5" t="s">
        <v>476</v>
      </c>
      <c r="D2040" s="5" t="s">
        <v>52</v>
      </c>
      <c r="E2040" s="5" t="s">
        <v>22</v>
      </c>
      <c r="F2040" s="6">
        <v>45107</v>
      </c>
      <c r="G2040" s="55">
        <f t="shared" si="262"/>
        <v>2023</v>
      </c>
      <c r="H2040" s="55" t="str">
        <f t="shared" si="263"/>
        <v>Junio</v>
      </c>
      <c r="I2040" s="90" t="str">
        <f t="shared" si="264"/>
        <v>2023-1</v>
      </c>
      <c r="J2040" s="5">
        <v>74</v>
      </c>
      <c r="K2040" s="5">
        <v>45</v>
      </c>
      <c r="L2040" s="22">
        <f>K2041/J2041</f>
        <v>0.97400000000000009</v>
      </c>
      <c r="M2040" s="15">
        <f>IFERROR(IF((K2041/J2041)&gt;K2041/J2041,1.3,K2041/J2041),"")</f>
        <v>0.97400000000000009</v>
      </c>
      <c r="N2040" s="5" t="s">
        <v>23</v>
      </c>
      <c r="O2040" s="5" t="s">
        <v>23</v>
      </c>
      <c r="P2040" s="16">
        <v>0</v>
      </c>
      <c r="Q2040" s="16">
        <v>0</v>
      </c>
      <c r="R2040" s="5" t="str">
        <f t="shared" si="265"/>
        <v>414.2-2023-12-31</v>
      </c>
    </row>
    <row r="2041" spans="1:18" hidden="1" x14ac:dyDescent="0.3">
      <c r="A2041" s="25" t="s">
        <v>551</v>
      </c>
      <c r="B2041" s="23" t="s">
        <v>552</v>
      </c>
      <c r="C2041" s="5" t="s">
        <v>476</v>
      </c>
      <c r="D2041" s="5" t="s">
        <v>52</v>
      </c>
      <c r="E2041" s="5" t="s">
        <v>22</v>
      </c>
      <c r="F2041" s="6">
        <v>45291</v>
      </c>
      <c r="G2041" s="55">
        <f t="shared" si="262"/>
        <v>2023</v>
      </c>
      <c r="H2041" s="55" t="str">
        <f t="shared" si="263"/>
        <v>Diciembre</v>
      </c>
      <c r="I2041" s="90" t="str">
        <f t="shared" si="264"/>
        <v>2023-2</v>
      </c>
      <c r="J2041" s="5">
        <v>100</v>
      </c>
      <c r="K2041" s="10">
        <v>97.4</v>
      </c>
      <c r="L2041" s="15">
        <f>IFERROR(IF((K2042/J2042)&gt;1.3,1.3,K2042/J2042),"")</f>
        <v>0.95403295750216832</v>
      </c>
      <c r="M2041" s="15">
        <f>IFERROR(IF((K2042/J2042)&gt;K2042/J2042,1.3,K2042/J2042),"")</f>
        <v>0.95403295750216832</v>
      </c>
      <c r="N2041" s="5" t="s">
        <v>23</v>
      </c>
      <c r="O2041" s="5" t="s">
        <v>23</v>
      </c>
      <c r="P2041" s="16">
        <v>0</v>
      </c>
      <c r="Q2041" s="16">
        <v>0</v>
      </c>
      <c r="R2041" s="5" t="str">
        <f t="shared" si="265"/>
        <v>414.2-2024-06-30</v>
      </c>
    </row>
    <row r="2042" spans="1:18" hidden="1" x14ac:dyDescent="0.3">
      <c r="A2042" s="25" t="s">
        <v>551</v>
      </c>
      <c r="B2042" s="23" t="s">
        <v>552</v>
      </c>
      <c r="C2042" s="5" t="s">
        <v>476</v>
      </c>
      <c r="D2042" s="5" t="s">
        <v>52</v>
      </c>
      <c r="E2042" s="5" t="s">
        <v>22</v>
      </c>
      <c r="F2042" s="6">
        <v>45473</v>
      </c>
      <c r="G2042" s="55">
        <f t="shared" si="262"/>
        <v>2024</v>
      </c>
      <c r="H2042" s="55" t="str">
        <f t="shared" si="263"/>
        <v>Junio</v>
      </c>
      <c r="I2042" s="90" t="str">
        <f t="shared" si="264"/>
        <v>2024-1</v>
      </c>
      <c r="J2042" s="5">
        <v>92.24</v>
      </c>
      <c r="K2042" s="5">
        <v>88</v>
      </c>
      <c r="L2042" s="15">
        <v>0.95403295750216832</v>
      </c>
      <c r="M2042" s="15">
        <v>0.95403295750216832</v>
      </c>
      <c r="N2042" s="5" t="s">
        <v>23</v>
      </c>
      <c r="O2042" s="5" t="s">
        <v>23</v>
      </c>
      <c r="P2042" s="5">
        <v>0</v>
      </c>
      <c r="Q2042" s="5">
        <v>0</v>
      </c>
      <c r="R2042" s="5" t="str">
        <f t="shared" si="265"/>
        <v>414.3-2023-06-30</v>
      </c>
    </row>
    <row r="2043" spans="1:18" hidden="1" x14ac:dyDescent="0.3">
      <c r="A2043" s="25" t="s">
        <v>553</v>
      </c>
      <c r="B2043" s="23" t="s">
        <v>554</v>
      </c>
      <c r="C2043" s="5" t="s">
        <v>476</v>
      </c>
      <c r="D2043" s="5" t="s">
        <v>52</v>
      </c>
      <c r="E2043" s="5" t="s">
        <v>22</v>
      </c>
      <c r="F2043" s="6">
        <v>45107</v>
      </c>
      <c r="G2043" s="55">
        <f t="shared" si="262"/>
        <v>2023</v>
      </c>
      <c r="H2043" s="55" t="str">
        <f t="shared" si="263"/>
        <v>Junio</v>
      </c>
      <c r="I2043" s="90" t="str">
        <f t="shared" si="264"/>
        <v>2023-1</v>
      </c>
      <c r="J2043" s="5">
        <v>52</v>
      </c>
      <c r="K2043" s="5">
        <v>65</v>
      </c>
      <c r="L2043" s="22">
        <f>K2044/J2044</f>
        <v>0.98829999999999996</v>
      </c>
      <c r="M2043" s="15">
        <f>IFERROR(IF((K2044/J2044)&gt;K2044/J2044,1.3,K2044/J2044),"")</f>
        <v>0.98829999999999996</v>
      </c>
      <c r="N2043" s="5" t="s">
        <v>23</v>
      </c>
      <c r="O2043" s="5" t="s">
        <v>23</v>
      </c>
      <c r="P2043" s="16">
        <v>0</v>
      </c>
      <c r="Q2043" s="16">
        <v>0</v>
      </c>
      <c r="R2043" s="5" t="str">
        <f t="shared" si="265"/>
        <v>414.3-2023-12-31</v>
      </c>
    </row>
    <row r="2044" spans="1:18" hidden="1" x14ac:dyDescent="0.3">
      <c r="A2044" s="25" t="s">
        <v>553</v>
      </c>
      <c r="B2044" s="23" t="s">
        <v>554</v>
      </c>
      <c r="C2044" s="5" t="s">
        <v>476</v>
      </c>
      <c r="D2044" s="5" t="s">
        <v>52</v>
      </c>
      <c r="E2044" s="5" t="s">
        <v>22</v>
      </c>
      <c r="F2044" s="6">
        <v>45291</v>
      </c>
      <c r="G2044" s="55">
        <f t="shared" si="262"/>
        <v>2023</v>
      </c>
      <c r="H2044" s="55" t="str">
        <f t="shared" si="263"/>
        <v>Diciembre</v>
      </c>
      <c r="I2044" s="90" t="str">
        <f t="shared" si="264"/>
        <v>2023-2</v>
      </c>
      <c r="J2044" s="5">
        <v>100</v>
      </c>
      <c r="K2044" s="10">
        <v>98.83</v>
      </c>
      <c r="L2044" s="15">
        <f>IFERROR(IF((K2045/J2045)&gt;1.3,1.3,K2045/J2045),"")</f>
        <v>0.93248456790123457</v>
      </c>
      <c r="M2044" s="15">
        <f>IFERROR(IF((K2045/J2045)&gt;K2045/J2045,1.3,K2045/J2045),"")</f>
        <v>0.93248456790123457</v>
      </c>
      <c r="N2044" s="5" t="s">
        <v>23</v>
      </c>
      <c r="O2044" s="5" t="s">
        <v>23</v>
      </c>
      <c r="P2044" s="16">
        <v>0</v>
      </c>
      <c r="Q2044" s="16">
        <v>0</v>
      </c>
      <c r="R2044" s="5" t="str">
        <f t="shared" si="265"/>
        <v>414.3-2024-06-30</v>
      </c>
    </row>
    <row r="2045" spans="1:18" hidden="1" x14ac:dyDescent="0.3">
      <c r="A2045" s="25" t="s">
        <v>553</v>
      </c>
      <c r="B2045" s="23" t="s">
        <v>554</v>
      </c>
      <c r="C2045" s="5" t="s">
        <v>476</v>
      </c>
      <c r="D2045" s="5" t="s">
        <v>52</v>
      </c>
      <c r="E2045" s="5" t="s">
        <v>22</v>
      </c>
      <c r="F2045" s="6">
        <v>45473</v>
      </c>
      <c r="G2045" s="55">
        <f t="shared" si="262"/>
        <v>2024</v>
      </c>
      <c r="H2045" s="55" t="str">
        <f t="shared" si="263"/>
        <v>Junio</v>
      </c>
      <c r="I2045" s="90" t="str">
        <f t="shared" si="264"/>
        <v>2024-1</v>
      </c>
      <c r="J2045" s="5">
        <v>51.84</v>
      </c>
      <c r="K2045" s="5">
        <v>48.34</v>
      </c>
      <c r="L2045" s="15">
        <v>0.93248456790123457</v>
      </c>
      <c r="M2045" s="15">
        <v>0.93248456790123457</v>
      </c>
      <c r="N2045" s="5" t="s">
        <v>23</v>
      </c>
      <c r="O2045" s="5" t="s">
        <v>23</v>
      </c>
      <c r="P2045" s="5">
        <v>0</v>
      </c>
      <c r="Q2045" s="5">
        <v>0</v>
      </c>
      <c r="R2045" s="5" t="str">
        <f t="shared" si="265"/>
        <v>414.4-2023-06-30</v>
      </c>
    </row>
    <row r="2046" spans="1:18" hidden="1" x14ac:dyDescent="0.3">
      <c r="A2046" s="25" t="s">
        <v>555</v>
      </c>
      <c r="B2046" s="23" t="s">
        <v>556</v>
      </c>
      <c r="C2046" s="5" t="s">
        <v>476</v>
      </c>
      <c r="D2046" s="5" t="s">
        <v>52</v>
      </c>
      <c r="E2046" s="5" t="s">
        <v>22</v>
      </c>
      <c r="F2046" s="6">
        <v>45107</v>
      </c>
      <c r="G2046" s="55">
        <f t="shared" si="262"/>
        <v>2023</v>
      </c>
      <c r="H2046" s="55" t="str">
        <f t="shared" si="263"/>
        <v>Junio</v>
      </c>
      <c r="I2046" s="90" t="str">
        <f t="shared" si="264"/>
        <v>2023-1</v>
      </c>
      <c r="J2046" s="5">
        <v>70</v>
      </c>
      <c r="K2046" s="5">
        <v>84</v>
      </c>
      <c r="L2046" s="22">
        <f>K2047/J2047</f>
        <v>0.98750000000000004</v>
      </c>
      <c r="M2046" s="15">
        <f>IFERROR(IF((K2047/J2047)&gt;K2047/J2047,1.3,K2047/J2047),"")</f>
        <v>0.98750000000000004</v>
      </c>
      <c r="N2046" s="5" t="s">
        <v>23</v>
      </c>
      <c r="O2046" s="5" t="s">
        <v>23</v>
      </c>
      <c r="P2046" s="16">
        <v>0</v>
      </c>
      <c r="Q2046" s="16">
        <v>0</v>
      </c>
      <c r="R2046" s="5" t="str">
        <f t="shared" si="265"/>
        <v>414.4-2023-12-31</v>
      </c>
    </row>
    <row r="2047" spans="1:18" hidden="1" x14ac:dyDescent="0.3">
      <c r="A2047" s="25" t="s">
        <v>555</v>
      </c>
      <c r="B2047" s="23" t="s">
        <v>556</v>
      </c>
      <c r="C2047" s="5" t="s">
        <v>476</v>
      </c>
      <c r="D2047" s="5" t="s">
        <v>52</v>
      </c>
      <c r="E2047" s="5" t="s">
        <v>22</v>
      </c>
      <c r="F2047" s="6">
        <v>45291</v>
      </c>
      <c r="G2047" s="55">
        <f t="shared" si="262"/>
        <v>2023</v>
      </c>
      <c r="H2047" s="55" t="str">
        <f t="shared" si="263"/>
        <v>Diciembre</v>
      </c>
      <c r="I2047" s="90" t="str">
        <f t="shared" si="264"/>
        <v>2023-2</v>
      </c>
      <c r="J2047" s="5">
        <v>100</v>
      </c>
      <c r="K2047" s="10">
        <v>98.75</v>
      </c>
      <c r="L2047" s="15">
        <f>IFERROR(IF((K2048/J2048)&gt;1.3,1.3,K2048/J2048),"")</f>
        <v>0.97811468394669265</v>
      </c>
      <c r="M2047" s="15">
        <f>IFERROR(IF((K2048/J2048)&gt;K2048/J2048,1.3,K2048/J2048),"")</f>
        <v>0.97811468394669265</v>
      </c>
      <c r="N2047" s="5" t="s">
        <v>23</v>
      </c>
      <c r="O2047" s="5" t="s">
        <v>23</v>
      </c>
      <c r="P2047" s="16">
        <v>0</v>
      </c>
      <c r="Q2047" s="16">
        <v>0</v>
      </c>
      <c r="R2047" s="5" t="str">
        <f t="shared" si="265"/>
        <v>414.4-2024-06-30</v>
      </c>
    </row>
    <row r="2048" spans="1:18" hidden="1" x14ac:dyDescent="0.3">
      <c r="A2048" s="25" t="s">
        <v>555</v>
      </c>
      <c r="B2048" s="23" t="s">
        <v>556</v>
      </c>
      <c r="C2048" s="5" t="s">
        <v>476</v>
      </c>
      <c r="D2048" s="5" t="s">
        <v>52</v>
      </c>
      <c r="E2048" s="5" t="s">
        <v>22</v>
      </c>
      <c r="F2048" s="6">
        <v>45473</v>
      </c>
      <c r="G2048" s="55">
        <f t="shared" si="262"/>
        <v>2024</v>
      </c>
      <c r="H2048" s="55" t="str">
        <f t="shared" si="263"/>
        <v>Junio</v>
      </c>
      <c r="I2048" s="90" t="str">
        <f t="shared" si="264"/>
        <v>2024-1</v>
      </c>
      <c r="J2048" s="5">
        <v>81.790000000000006</v>
      </c>
      <c r="K2048" s="5">
        <v>80</v>
      </c>
      <c r="L2048" s="15">
        <v>0.97811468394669265</v>
      </c>
      <c r="M2048" s="15">
        <v>0.97811468394669265</v>
      </c>
      <c r="N2048" s="5" t="s">
        <v>23</v>
      </c>
      <c r="O2048" s="5" t="s">
        <v>23</v>
      </c>
      <c r="P2048" s="5">
        <v>0</v>
      </c>
      <c r="Q2048" s="5">
        <v>0</v>
      </c>
      <c r="R2048" s="5" t="str">
        <f t="shared" si="265"/>
        <v>414.5-2023-06-30</v>
      </c>
    </row>
    <row r="2049" spans="1:18" hidden="1" x14ac:dyDescent="0.3">
      <c r="A2049" s="25" t="s">
        <v>557</v>
      </c>
      <c r="B2049" s="23" t="s">
        <v>558</v>
      </c>
      <c r="C2049" s="5"/>
      <c r="D2049" s="5" t="s">
        <v>52</v>
      </c>
      <c r="E2049" s="5" t="s">
        <v>22</v>
      </c>
      <c r="F2049" s="6">
        <v>45107</v>
      </c>
      <c r="G2049" s="55">
        <f t="shared" si="262"/>
        <v>2023</v>
      </c>
      <c r="H2049" s="55" t="str">
        <f t="shared" si="263"/>
        <v>Junio</v>
      </c>
      <c r="I2049" s="90" t="str">
        <f t="shared" si="264"/>
        <v>2023-1</v>
      </c>
      <c r="J2049" s="5">
        <v>41</v>
      </c>
      <c r="K2049" s="5">
        <v>54</v>
      </c>
      <c r="L2049" s="22">
        <f>IF(IFERROR(K2050/J2050,"")&gt;130%,130%,K2050/J2050)</f>
        <v>1</v>
      </c>
      <c r="M2049" s="15">
        <f>IFERROR(IF((K2050/J2050)&gt;K2050/J2050,1.3,K2050/J2050),"")</f>
        <v>1</v>
      </c>
      <c r="N2049" s="5" t="s">
        <v>23</v>
      </c>
      <c r="O2049" s="5" t="s">
        <v>23</v>
      </c>
      <c r="P2049" s="16">
        <v>0</v>
      </c>
      <c r="Q2049" s="16">
        <v>0</v>
      </c>
      <c r="R2049" s="5" t="str">
        <f t="shared" si="265"/>
        <v>414.5-2023-12-31</v>
      </c>
    </row>
    <row r="2050" spans="1:18" hidden="1" x14ac:dyDescent="0.3">
      <c r="A2050" s="25" t="s">
        <v>557</v>
      </c>
      <c r="B2050" s="23" t="s">
        <v>558</v>
      </c>
      <c r="C2050" s="5"/>
      <c r="D2050" s="5" t="s">
        <v>52</v>
      </c>
      <c r="E2050" s="5" t="s">
        <v>22</v>
      </c>
      <c r="F2050" s="6">
        <v>45291</v>
      </c>
      <c r="G2050" s="55">
        <f t="shared" si="262"/>
        <v>2023</v>
      </c>
      <c r="H2050" s="55" t="str">
        <f t="shared" si="263"/>
        <v>Diciembre</v>
      </c>
      <c r="I2050" s="90" t="str">
        <f t="shared" si="264"/>
        <v>2023-2</v>
      </c>
      <c r="J2050" s="5">
        <v>100</v>
      </c>
      <c r="K2050" s="10">
        <v>100</v>
      </c>
      <c r="L2050" s="15">
        <f>IFERROR(IF((K2051/J2051)&gt;1.3,1.3,K2051/J2051),"")</f>
        <v>0.99696187148716386</v>
      </c>
      <c r="M2050" s="15">
        <f>IFERROR(IF((K2051/J2051)&gt;K2051/J2051,1.3,K2051/J2051),"")</f>
        <v>0.99696187148716386</v>
      </c>
      <c r="N2050" s="5" t="s">
        <v>23</v>
      </c>
      <c r="O2050" s="5" t="s">
        <v>23</v>
      </c>
      <c r="P2050" s="16">
        <v>0</v>
      </c>
      <c r="Q2050" s="16">
        <v>0</v>
      </c>
      <c r="R2050" s="5" t="str">
        <f t="shared" si="265"/>
        <v>414.5-2024-06-30</v>
      </c>
    </row>
    <row r="2051" spans="1:18" hidden="1" x14ac:dyDescent="0.3">
      <c r="A2051" s="25" t="s">
        <v>557</v>
      </c>
      <c r="B2051" s="23" t="s">
        <v>558</v>
      </c>
      <c r="C2051" s="5"/>
      <c r="D2051" s="5" t="s">
        <v>52</v>
      </c>
      <c r="E2051" s="5" t="s">
        <v>22</v>
      </c>
      <c r="F2051" s="6">
        <v>45473</v>
      </c>
      <c r="G2051" s="55">
        <f t="shared" ref="G2051:G2114" si="268">YEAR(F2051)</f>
        <v>2024</v>
      </c>
      <c r="H2051" s="55" t="str">
        <f t="shared" ref="H2051:H2114" si="269">PROPER(TEXT(F2051,"mmmm"))</f>
        <v>Junio</v>
      </c>
      <c r="I2051" s="90" t="str">
        <f t="shared" ref="I2051:I2114" si="270">IF(OR(H2051="Enero",H2051="Febrero",H2051="Marzo",H2051="Abril",H2051="Mayo",H2051="Junio"),G2051&amp;"-1",IF(OR(H2051="Julio",H2051="Agosto",H2051="Septiembre",H2051="Octubre",H2051="Noviembre",H2051="Diciembre"),G2051&amp;"-2"))</f>
        <v>2024-1</v>
      </c>
      <c r="J2051" s="5">
        <v>65.83</v>
      </c>
      <c r="K2051" s="5">
        <v>65.63</v>
      </c>
      <c r="L2051" s="15">
        <v>0.99696187148716386</v>
      </c>
      <c r="M2051" s="15">
        <v>0.99696187148716386</v>
      </c>
      <c r="N2051" s="5" t="s">
        <v>23</v>
      </c>
      <c r="O2051" s="5" t="s">
        <v>23</v>
      </c>
      <c r="P2051" s="5">
        <v>0</v>
      </c>
      <c r="Q2051" s="5">
        <v>0</v>
      </c>
      <c r="R2051" s="5" t="str">
        <f t="shared" si="265"/>
        <v>414.6-2023-06-30</v>
      </c>
    </row>
    <row r="2052" spans="1:18" hidden="1" x14ac:dyDescent="0.3">
      <c r="A2052" s="25" t="s">
        <v>559</v>
      </c>
      <c r="B2052" s="23" t="s">
        <v>560</v>
      </c>
      <c r="C2052" s="5" t="s">
        <v>25</v>
      </c>
      <c r="D2052" s="5" t="s">
        <v>52</v>
      </c>
      <c r="E2052" s="5" t="s">
        <v>22</v>
      </c>
      <c r="F2052" s="6">
        <v>45107</v>
      </c>
      <c r="G2052" s="55">
        <f t="shared" si="268"/>
        <v>2023</v>
      </c>
      <c r="H2052" s="55" t="str">
        <f t="shared" si="269"/>
        <v>Junio</v>
      </c>
      <c r="I2052" s="90" t="str">
        <f t="shared" si="270"/>
        <v>2023-1</v>
      </c>
      <c r="J2052" s="42">
        <v>56</v>
      </c>
      <c r="K2052" s="42">
        <v>70</v>
      </c>
      <c r="L2052" s="22">
        <f>K2053/J2053</f>
        <v>0.94510000000000005</v>
      </c>
      <c r="M2052" s="15">
        <f>IFERROR(IF((K2053/J2053)&gt;K2053/J2053,1.3,K2053/J2053),"")</f>
        <v>0.94510000000000005</v>
      </c>
      <c r="N2052" s="5" t="s">
        <v>23</v>
      </c>
      <c r="O2052" s="5" t="s">
        <v>23</v>
      </c>
      <c r="P2052" s="16">
        <v>0</v>
      </c>
      <c r="Q2052" s="16">
        <v>0</v>
      </c>
      <c r="R2052" s="5" t="str">
        <f t="shared" si="265"/>
        <v>414.6-2023-12-31</v>
      </c>
    </row>
    <row r="2053" spans="1:18" hidden="1" x14ac:dyDescent="0.3">
      <c r="A2053" s="25" t="s">
        <v>559</v>
      </c>
      <c r="B2053" s="23" t="s">
        <v>560</v>
      </c>
      <c r="C2053" s="5" t="s">
        <v>25</v>
      </c>
      <c r="D2053" s="5" t="s">
        <v>52</v>
      </c>
      <c r="E2053" s="5" t="s">
        <v>22</v>
      </c>
      <c r="F2053" s="6">
        <v>45291</v>
      </c>
      <c r="G2053" s="55">
        <f t="shared" si="268"/>
        <v>2023</v>
      </c>
      <c r="H2053" s="55" t="str">
        <f t="shared" si="269"/>
        <v>Diciembre</v>
      </c>
      <c r="I2053" s="90" t="str">
        <f t="shared" si="270"/>
        <v>2023-2</v>
      </c>
      <c r="J2053" s="5">
        <v>100</v>
      </c>
      <c r="K2053" s="10">
        <v>94.51</v>
      </c>
      <c r="L2053" s="15">
        <f>IFERROR(IF((K2054/J2054)&gt;1.3,1.3,K2054/J2054),"")</f>
        <v>1.211709965102753</v>
      </c>
      <c r="M2053" s="15">
        <f>IFERROR(IF((K2054/J2054)&gt;K2054/J2054,1.3,K2054/J2054),"")</f>
        <v>1.211709965102753</v>
      </c>
      <c r="N2053" s="5" t="s">
        <v>23</v>
      </c>
      <c r="O2053" s="5" t="s">
        <v>23</v>
      </c>
      <c r="P2053" s="16">
        <v>0</v>
      </c>
      <c r="Q2053" s="16">
        <v>0</v>
      </c>
      <c r="R2053" s="5" t="str">
        <f t="shared" ref="R2053:R2116" si="271">A2054&amp;"-"&amp;YEAR(F2054)&amp;"-"&amp;IF(LEN(MONTH(F2054))=1,"0"&amp;MONTH(F2054),MONTH(F2054))&amp;"-"&amp;DAY(F2054)</f>
        <v>414.6-2024-06-30</v>
      </c>
    </row>
    <row r="2054" spans="1:18" hidden="1" x14ac:dyDescent="0.3">
      <c r="A2054" s="25" t="s">
        <v>559</v>
      </c>
      <c r="B2054" s="23" t="s">
        <v>560</v>
      </c>
      <c r="C2054" s="5" t="s">
        <v>25</v>
      </c>
      <c r="D2054" s="5" t="s">
        <v>52</v>
      </c>
      <c r="E2054" s="5" t="s">
        <v>22</v>
      </c>
      <c r="F2054" s="6">
        <v>45473</v>
      </c>
      <c r="G2054" s="55">
        <f t="shared" si="268"/>
        <v>2024</v>
      </c>
      <c r="H2054" s="55" t="str">
        <f t="shared" si="269"/>
        <v>Junio</v>
      </c>
      <c r="I2054" s="90" t="str">
        <f t="shared" si="270"/>
        <v>2024-1</v>
      </c>
      <c r="J2054" s="5">
        <v>51.58</v>
      </c>
      <c r="K2054" s="5">
        <v>62.5</v>
      </c>
      <c r="L2054" s="15">
        <v>1</v>
      </c>
      <c r="M2054" s="15">
        <v>1</v>
      </c>
      <c r="N2054" s="5" t="s">
        <v>23</v>
      </c>
      <c r="O2054" s="5" t="s">
        <v>23</v>
      </c>
      <c r="P2054" s="5">
        <v>0</v>
      </c>
      <c r="Q2054" s="5">
        <v>0</v>
      </c>
      <c r="R2054" s="5" t="str">
        <f t="shared" si="271"/>
        <v>414.7-2023-06-30</v>
      </c>
    </row>
    <row r="2055" spans="1:18" hidden="1" x14ac:dyDescent="0.3">
      <c r="A2055" s="25" t="s">
        <v>561</v>
      </c>
      <c r="B2055" s="23" t="s">
        <v>562</v>
      </c>
      <c r="C2055" s="5" t="s">
        <v>432</v>
      </c>
      <c r="D2055" s="5" t="s">
        <v>52</v>
      </c>
      <c r="E2055" s="5" t="s">
        <v>22</v>
      </c>
      <c r="F2055" s="6">
        <v>45107</v>
      </c>
      <c r="G2055" s="55">
        <f t="shared" si="268"/>
        <v>2023</v>
      </c>
      <c r="H2055" s="55" t="str">
        <f t="shared" si="269"/>
        <v>Junio</v>
      </c>
      <c r="I2055" s="90" t="str">
        <f t="shared" si="270"/>
        <v>2023-1</v>
      </c>
      <c r="J2055" s="5">
        <v>52</v>
      </c>
      <c r="K2055" s="5">
        <v>56</v>
      </c>
      <c r="L2055" s="22">
        <f>K2056/J2056</f>
        <v>0.86529999999999996</v>
      </c>
      <c r="M2055" s="15">
        <f>IFERROR(IF((K2056/J2056)&gt;K2056/J2056,1.3,K2056/J2056),"")</f>
        <v>0.86529999999999996</v>
      </c>
      <c r="N2055" s="5" t="s">
        <v>23</v>
      </c>
      <c r="O2055" s="5" t="s">
        <v>23</v>
      </c>
      <c r="P2055" s="16">
        <v>0</v>
      </c>
      <c r="Q2055" s="16">
        <v>0</v>
      </c>
      <c r="R2055" s="5" t="str">
        <f t="shared" si="271"/>
        <v>414.7-2023-12-31</v>
      </c>
    </row>
    <row r="2056" spans="1:18" hidden="1" x14ac:dyDescent="0.3">
      <c r="A2056" s="25" t="s">
        <v>561</v>
      </c>
      <c r="B2056" s="23" t="s">
        <v>562</v>
      </c>
      <c r="C2056" s="5" t="s">
        <v>432</v>
      </c>
      <c r="D2056" s="5" t="s">
        <v>52</v>
      </c>
      <c r="E2056" s="5" t="s">
        <v>22</v>
      </c>
      <c r="F2056" s="6">
        <v>45291</v>
      </c>
      <c r="G2056" s="55">
        <f t="shared" si="268"/>
        <v>2023</v>
      </c>
      <c r="H2056" s="55" t="str">
        <f t="shared" si="269"/>
        <v>Diciembre</v>
      </c>
      <c r="I2056" s="90" t="str">
        <f t="shared" si="270"/>
        <v>2023-2</v>
      </c>
      <c r="J2056" s="5">
        <v>100</v>
      </c>
      <c r="K2056" s="10">
        <v>86.53</v>
      </c>
      <c r="L2056" s="15">
        <f>IFERROR(IF((K2057/J2057)&gt;1.3,1.3,K2057/J2057),"")</f>
        <v>0.95269143290371483</v>
      </c>
      <c r="M2056" s="15">
        <f>IFERROR(IF((K2057/J2057)&gt;K2057/J2057,1.3,K2057/J2057),"")</f>
        <v>0.95269143290371483</v>
      </c>
      <c r="N2056" s="5" t="s">
        <v>23</v>
      </c>
      <c r="O2056" s="5" t="s">
        <v>23</v>
      </c>
      <c r="P2056" s="16">
        <v>0</v>
      </c>
      <c r="Q2056" s="16">
        <v>0</v>
      </c>
      <c r="R2056" s="5" t="str">
        <f t="shared" si="271"/>
        <v>414.7-2024-06-30</v>
      </c>
    </row>
    <row r="2057" spans="1:18" hidden="1" x14ac:dyDescent="0.3">
      <c r="A2057" s="25" t="s">
        <v>561</v>
      </c>
      <c r="B2057" s="23" t="s">
        <v>562</v>
      </c>
      <c r="C2057" s="5" t="s">
        <v>432</v>
      </c>
      <c r="D2057" s="5" t="s">
        <v>52</v>
      </c>
      <c r="E2057" s="5" t="s">
        <v>22</v>
      </c>
      <c r="F2057" s="6">
        <v>45473</v>
      </c>
      <c r="G2057" s="55">
        <f t="shared" si="268"/>
        <v>2024</v>
      </c>
      <c r="H2057" s="55" t="str">
        <f t="shared" si="269"/>
        <v>Junio</v>
      </c>
      <c r="I2057" s="90" t="str">
        <f t="shared" si="270"/>
        <v>2024-1</v>
      </c>
      <c r="J2057" s="5">
        <v>65.95</v>
      </c>
      <c r="K2057" s="5">
        <v>62.83</v>
      </c>
      <c r="L2057" s="15">
        <v>0.95269143290371483</v>
      </c>
      <c r="M2057" s="15">
        <v>0.95269143290371483</v>
      </c>
      <c r="N2057" s="5" t="s">
        <v>23</v>
      </c>
      <c r="O2057" s="5" t="s">
        <v>23</v>
      </c>
      <c r="P2057" s="5">
        <v>0</v>
      </c>
      <c r="Q2057" s="5">
        <v>0</v>
      </c>
      <c r="R2057" s="5" t="str">
        <f t="shared" si="271"/>
        <v>414.8-2023-06-30</v>
      </c>
    </row>
    <row r="2058" spans="1:18" hidden="1" x14ac:dyDescent="0.3">
      <c r="A2058" s="25" t="s">
        <v>563</v>
      </c>
      <c r="B2058" s="23" t="s">
        <v>564</v>
      </c>
      <c r="C2058" s="5" t="s">
        <v>41</v>
      </c>
      <c r="D2058" s="5" t="s">
        <v>52</v>
      </c>
      <c r="E2058" s="5" t="s">
        <v>22</v>
      </c>
      <c r="F2058" s="6">
        <v>45107</v>
      </c>
      <c r="G2058" s="55">
        <f t="shared" si="268"/>
        <v>2023</v>
      </c>
      <c r="H2058" s="55" t="str">
        <f t="shared" si="269"/>
        <v>Junio</v>
      </c>
      <c r="I2058" s="90" t="str">
        <f t="shared" si="270"/>
        <v>2023-1</v>
      </c>
      <c r="J2058" s="5">
        <v>66</v>
      </c>
      <c r="K2058" s="5">
        <v>66</v>
      </c>
      <c r="L2058" s="22">
        <f>K2059/J2059</f>
        <v>0.94599999999999995</v>
      </c>
      <c r="M2058" s="15">
        <f>IFERROR(IF((K2059/J2059)&gt;K2059/J2059,1.3,K2059/J2059),"")</f>
        <v>0.94599999999999995</v>
      </c>
      <c r="N2058" s="5" t="s">
        <v>23</v>
      </c>
      <c r="O2058" s="5" t="s">
        <v>23</v>
      </c>
      <c r="P2058" s="16">
        <v>0</v>
      </c>
      <c r="Q2058" s="16">
        <v>0</v>
      </c>
      <c r="R2058" s="5" t="str">
        <f t="shared" si="271"/>
        <v>414.8-2023-12-31</v>
      </c>
    </row>
    <row r="2059" spans="1:18" hidden="1" x14ac:dyDescent="0.3">
      <c r="A2059" s="25" t="s">
        <v>563</v>
      </c>
      <c r="B2059" s="23" t="s">
        <v>564</v>
      </c>
      <c r="C2059" s="5" t="s">
        <v>41</v>
      </c>
      <c r="D2059" s="5" t="s">
        <v>52</v>
      </c>
      <c r="E2059" s="5" t="s">
        <v>22</v>
      </c>
      <c r="F2059" s="6">
        <v>45291</v>
      </c>
      <c r="G2059" s="55">
        <f t="shared" si="268"/>
        <v>2023</v>
      </c>
      <c r="H2059" s="55" t="str">
        <f t="shared" si="269"/>
        <v>Diciembre</v>
      </c>
      <c r="I2059" s="90" t="str">
        <f t="shared" si="270"/>
        <v>2023-2</v>
      </c>
      <c r="J2059" s="5">
        <v>100</v>
      </c>
      <c r="K2059" s="10">
        <v>94.6</v>
      </c>
      <c r="L2059" s="15">
        <f>IFERROR(IF((K2060/J2060)&gt;1.3,1.3,K2060/J2060),"")</f>
        <v>1.0797476340694006</v>
      </c>
      <c r="M2059" s="15">
        <f>IFERROR(IF((K2060/J2060)&gt;K2060/J2060,1.3,K2060/J2060),"")</f>
        <v>1.0797476340694006</v>
      </c>
      <c r="N2059" s="5" t="s">
        <v>23</v>
      </c>
      <c r="O2059" s="5" t="s">
        <v>23</v>
      </c>
      <c r="P2059" s="16">
        <v>0</v>
      </c>
      <c r="Q2059" s="16">
        <v>0</v>
      </c>
      <c r="R2059" s="5" t="str">
        <f t="shared" si="271"/>
        <v>414.8-2024-06-30</v>
      </c>
    </row>
    <row r="2060" spans="1:18" hidden="1" x14ac:dyDescent="0.3">
      <c r="A2060" s="25" t="s">
        <v>563</v>
      </c>
      <c r="B2060" s="23" t="s">
        <v>564</v>
      </c>
      <c r="C2060" s="3" t="s">
        <v>41</v>
      </c>
      <c r="D2060" s="5" t="s">
        <v>52</v>
      </c>
      <c r="E2060" s="5" t="s">
        <v>22</v>
      </c>
      <c r="F2060" s="6">
        <v>45473</v>
      </c>
      <c r="G2060" s="55">
        <f t="shared" si="268"/>
        <v>2024</v>
      </c>
      <c r="H2060" s="55" t="str">
        <f t="shared" si="269"/>
        <v>Junio</v>
      </c>
      <c r="I2060" s="90" t="str">
        <f t="shared" si="270"/>
        <v>2024-1</v>
      </c>
      <c r="J2060" s="5">
        <v>79.25</v>
      </c>
      <c r="K2060" s="5">
        <v>85.57</v>
      </c>
      <c r="L2060" s="15">
        <v>1</v>
      </c>
      <c r="M2060" s="15">
        <v>1</v>
      </c>
      <c r="N2060" s="5" t="s">
        <v>23</v>
      </c>
      <c r="O2060" s="5" t="s">
        <v>23</v>
      </c>
      <c r="P2060" s="5">
        <v>0</v>
      </c>
      <c r="Q2060" s="5">
        <v>0</v>
      </c>
      <c r="R2060" s="5" t="str">
        <f t="shared" si="271"/>
        <v>414.9-2024-06-30</v>
      </c>
    </row>
    <row r="2061" spans="1:18" hidden="1" x14ac:dyDescent="0.3">
      <c r="A2061" s="25" t="s">
        <v>565</v>
      </c>
      <c r="B2061" s="23" t="s">
        <v>566</v>
      </c>
      <c r="C2061" s="3" t="s">
        <v>41</v>
      </c>
      <c r="D2061" s="5" t="s">
        <v>52</v>
      </c>
      <c r="E2061" s="5" t="s">
        <v>22</v>
      </c>
      <c r="F2061" s="6">
        <v>45473</v>
      </c>
      <c r="G2061" s="55">
        <f t="shared" si="268"/>
        <v>2024</v>
      </c>
      <c r="H2061" s="55" t="str">
        <f t="shared" si="269"/>
        <v>Junio</v>
      </c>
      <c r="I2061" s="90" t="str">
        <f t="shared" si="270"/>
        <v>2024-1</v>
      </c>
      <c r="J2061" s="5">
        <v>52.19</v>
      </c>
      <c r="K2061" s="5">
        <v>45</v>
      </c>
      <c r="L2061" s="15">
        <v>0.8622341444721211</v>
      </c>
      <c r="M2061" s="15">
        <v>0.8622341444721211</v>
      </c>
      <c r="N2061" s="5" t="s">
        <v>23</v>
      </c>
      <c r="O2061" s="5" t="s">
        <v>23</v>
      </c>
      <c r="P2061" s="5">
        <v>0</v>
      </c>
      <c r="Q2061" s="5">
        <v>0</v>
      </c>
      <c r="R2061" s="5" t="str">
        <f t="shared" si="271"/>
        <v>415.1-2023-06-30</v>
      </c>
    </row>
    <row r="2062" spans="1:18" hidden="1" x14ac:dyDescent="0.3">
      <c r="A2062" s="25" t="s">
        <v>567</v>
      </c>
      <c r="B2062" s="23" t="s">
        <v>568</v>
      </c>
      <c r="C2062" s="5" t="s">
        <v>315</v>
      </c>
      <c r="D2062" s="5" t="s">
        <v>52</v>
      </c>
      <c r="E2062" s="5" t="s">
        <v>22</v>
      </c>
      <c r="F2062" s="6">
        <v>45107</v>
      </c>
      <c r="G2062" s="55">
        <f t="shared" si="268"/>
        <v>2023</v>
      </c>
      <c r="H2062" s="55" t="str">
        <f t="shared" si="269"/>
        <v>Junio</v>
      </c>
      <c r="I2062" s="90" t="str">
        <f t="shared" si="270"/>
        <v>2023-1</v>
      </c>
      <c r="J2062" s="5">
        <v>63</v>
      </c>
      <c r="K2062" s="5">
        <v>52</v>
      </c>
      <c r="L2062" s="22">
        <f>K2063/J2063</f>
        <v>0.99860000000000004</v>
      </c>
      <c r="M2062" s="15">
        <f>IFERROR(IF((K2063/J2063)&gt;K2063/J2063,1.3,K2063/J2063),"")</f>
        <v>0.99860000000000004</v>
      </c>
      <c r="N2062" s="5" t="s">
        <v>23</v>
      </c>
      <c r="O2062" s="5" t="s">
        <v>23</v>
      </c>
      <c r="P2062" s="16">
        <v>0</v>
      </c>
      <c r="Q2062" s="16">
        <v>0</v>
      </c>
      <c r="R2062" s="5" t="str">
        <f t="shared" si="271"/>
        <v>415.1-2023-12-31</v>
      </c>
    </row>
    <row r="2063" spans="1:18" hidden="1" x14ac:dyDescent="0.3">
      <c r="A2063" s="25" t="s">
        <v>567</v>
      </c>
      <c r="B2063" s="23" t="s">
        <v>568</v>
      </c>
      <c r="C2063" s="5" t="s">
        <v>315</v>
      </c>
      <c r="D2063" s="5" t="s">
        <v>52</v>
      </c>
      <c r="E2063" s="5" t="s">
        <v>22</v>
      </c>
      <c r="F2063" s="6">
        <v>45291</v>
      </c>
      <c r="G2063" s="55">
        <f t="shared" si="268"/>
        <v>2023</v>
      </c>
      <c r="H2063" s="55" t="str">
        <f t="shared" si="269"/>
        <v>Diciembre</v>
      </c>
      <c r="I2063" s="90" t="str">
        <f t="shared" si="270"/>
        <v>2023-2</v>
      </c>
      <c r="J2063" s="5">
        <v>100</v>
      </c>
      <c r="K2063" s="10">
        <v>99.86</v>
      </c>
      <c r="L2063" s="15">
        <f>IFERROR(IF((K2064/J2064)&gt;1.3,1.3,K2064/J2064),"")</f>
        <v>0.83464667005592263</v>
      </c>
      <c r="M2063" s="15">
        <f>IFERROR(IF((K2064/J2064)&gt;K2064/J2064,1.3,K2064/J2064),"")</f>
        <v>0.83464667005592263</v>
      </c>
      <c r="N2063" s="5" t="s">
        <v>23</v>
      </c>
      <c r="O2063" s="5" t="s">
        <v>23</v>
      </c>
      <c r="P2063" s="16">
        <v>0</v>
      </c>
      <c r="Q2063" s="16">
        <v>1</v>
      </c>
      <c r="R2063" s="5" t="str">
        <f t="shared" si="271"/>
        <v>415.1-2024-06-30</v>
      </c>
    </row>
    <row r="2064" spans="1:18" hidden="1" x14ac:dyDescent="0.3">
      <c r="A2064" s="25" t="s">
        <v>567</v>
      </c>
      <c r="B2064" s="23" t="s">
        <v>568</v>
      </c>
      <c r="C2064" s="5" t="s">
        <v>315</v>
      </c>
      <c r="D2064" s="5" t="s">
        <v>52</v>
      </c>
      <c r="E2064" s="5" t="s">
        <v>22</v>
      </c>
      <c r="F2064" s="6">
        <v>45473</v>
      </c>
      <c r="G2064" s="55">
        <f t="shared" si="268"/>
        <v>2024</v>
      </c>
      <c r="H2064" s="55" t="str">
        <f t="shared" si="269"/>
        <v>Junio</v>
      </c>
      <c r="I2064" s="90" t="str">
        <f t="shared" si="270"/>
        <v>2024-1</v>
      </c>
      <c r="J2064" s="5">
        <v>78.680000000000007</v>
      </c>
      <c r="K2064" s="5">
        <v>65.67</v>
      </c>
      <c r="L2064" s="15">
        <v>0.83464667005592263</v>
      </c>
      <c r="M2064" s="15">
        <v>0.83464667005592263</v>
      </c>
      <c r="N2064" s="5" t="s">
        <v>23</v>
      </c>
      <c r="O2064" s="5" t="s">
        <v>23</v>
      </c>
      <c r="P2064" s="5">
        <v>0</v>
      </c>
      <c r="Q2064" s="5">
        <v>1</v>
      </c>
      <c r="R2064" s="5" t="str">
        <f t="shared" si="271"/>
        <v>415.10-2023-06-30</v>
      </c>
    </row>
    <row r="2065" spans="1:18" hidden="1" x14ac:dyDescent="0.3">
      <c r="A2065" s="25" t="s">
        <v>569</v>
      </c>
      <c r="B2065" s="23" t="s">
        <v>570</v>
      </c>
      <c r="C2065" s="5" t="s">
        <v>34</v>
      </c>
      <c r="D2065" s="5" t="s">
        <v>52</v>
      </c>
      <c r="E2065" s="5" t="s">
        <v>22</v>
      </c>
      <c r="F2065" s="6">
        <v>45107</v>
      </c>
      <c r="G2065" s="55">
        <f t="shared" si="268"/>
        <v>2023</v>
      </c>
      <c r="H2065" s="55" t="str">
        <f t="shared" si="269"/>
        <v>Junio</v>
      </c>
      <c r="I2065" s="90" t="str">
        <f t="shared" si="270"/>
        <v>2023-1</v>
      </c>
      <c r="J2065" s="5">
        <v>58</v>
      </c>
      <c r="K2065" s="5">
        <v>37</v>
      </c>
      <c r="L2065" s="22">
        <f>K2066/J2066</f>
        <v>0.84329999999999994</v>
      </c>
      <c r="M2065" s="15">
        <f>IFERROR(IF((K2066/J2066)&gt;K2066/J2066,1.3,K2066/J2066),"")</f>
        <v>0.84329999999999994</v>
      </c>
      <c r="N2065" s="5" t="s">
        <v>23</v>
      </c>
      <c r="O2065" s="5" t="s">
        <v>23</v>
      </c>
      <c r="P2065" s="16">
        <v>0</v>
      </c>
      <c r="Q2065" s="16">
        <v>0</v>
      </c>
      <c r="R2065" s="5" t="str">
        <f t="shared" si="271"/>
        <v>415.10-2023-12-31</v>
      </c>
    </row>
    <row r="2066" spans="1:18" hidden="1" x14ac:dyDescent="0.3">
      <c r="A2066" s="25" t="s">
        <v>569</v>
      </c>
      <c r="B2066" s="23" t="s">
        <v>570</v>
      </c>
      <c r="C2066" s="5" t="s">
        <v>34</v>
      </c>
      <c r="D2066" s="5" t="s">
        <v>52</v>
      </c>
      <c r="E2066" s="5" t="s">
        <v>22</v>
      </c>
      <c r="F2066" s="6">
        <v>45291</v>
      </c>
      <c r="G2066" s="55">
        <f t="shared" si="268"/>
        <v>2023</v>
      </c>
      <c r="H2066" s="55" t="str">
        <f t="shared" si="269"/>
        <v>Diciembre</v>
      </c>
      <c r="I2066" s="90" t="str">
        <f t="shared" si="270"/>
        <v>2023-2</v>
      </c>
      <c r="J2066" s="5">
        <v>100</v>
      </c>
      <c r="K2066" s="10">
        <v>84.33</v>
      </c>
      <c r="L2066" s="15">
        <f>IFERROR(IF((K2067/J2067)&gt;1.3,1.3,K2067/J2067),"")</f>
        <v>0.97</v>
      </c>
      <c r="M2066" s="15">
        <f>IFERROR(IF((K2067/J2067)&gt;K2067/J2067,1.3,K2067/J2067),"")</f>
        <v>0.97</v>
      </c>
      <c r="N2066" s="5" t="s">
        <v>23</v>
      </c>
      <c r="O2066" s="5" t="s">
        <v>23</v>
      </c>
      <c r="P2066" s="16">
        <v>0</v>
      </c>
      <c r="Q2066" s="16">
        <v>0</v>
      </c>
      <c r="R2066" s="5" t="str">
        <f t="shared" si="271"/>
        <v>415.11-2024-06-30</v>
      </c>
    </row>
    <row r="2067" spans="1:18" hidden="1" x14ac:dyDescent="0.3">
      <c r="A2067" s="25" t="s">
        <v>571</v>
      </c>
      <c r="B2067" s="23" t="s">
        <v>572</v>
      </c>
      <c r="C2067" s="5" t="s">
        <v>315</v>
      </c>
      <c r="D2067" s="5" t="s">
        <v>52</v>
      </c>
      <c r="E2067" s="5" t="s">
        <v>22</v>
      </c>
      <c r="F2067" s="6">
        <v>45473</v>
      </c>
      <c r="G2067" s="55">
        <f t="shared" si="268"/>
        <v>2024</v>
      </c>
      <c r="H2067" s="55" t="str">
        <f t="shared" si="269"/>
        <v>Junio</v>
      </c>
      <c r="I2067" s="90" t="str">
        <f t="shared" si="270"/>
        <v>2024-1</v>
      </c>
      <c r="J2067" s="5">
        <v>100</v>
      </c>
      <c r="K2067" s="5">
        <v>97</v>
      </c>
      <c r="L2067" s="15">
        <v>0.97</v>
      </c>
      <c r="M2067" s="15">
        <v>0.97</v>
      </c>
      <c r="N2067" s="5" t="s">
        <v>23</v>
      </c>
      <c r="O2067" s="5" t="s">
        <v>23</v>
      </c>
      <c r="P2067" s="5">
        <v>0</v>
      </c>
      <c r="Q2067" s="5">
        <v>0</v>
      </c>
      <c r="R2067" s="5" t="str">
        <f t="shared" si="271"/>
        <v>415.12-2024-06-30</v>
      </c>
    </row>
    <row r="2068" spans="1:18" hidden="1" x14ac:dyDescent="0.3">
      <c r="A2068" s="25" t="s">
        <v>573</v>
      </c>
      <c r="B2068" s="23" t="s">
        <v>574</v>
      </c>
      <c r="C2068" s="5" t="s">
        <v>178</v>
      </c>
      <c r="D2068" s="5" t="s">
        <v>52</v>
      </c>
      <c r="E2068" s="5" t="s">
        <v>22</v>
      </c>
      <c r="F2068" s="6">
        <v>45473</v>
      </c>
      <c r="G2068" s="55">
        <f t="shared" si="268"/>
        <v>2024</v>
      </c>
      <c r="H2068" s="55" t="str">
        <f t="shared" si="269"/>
        <v>Junio</v>
      </c>
      <c r="I2068" s="90" t="str">
        <f t="shared" si="270"/>
        <v>2024-1</v>
      </c>
      <c r="J2068" s="5">
        <v>87.8</v>
      </c>
      <c r="K2068" s="5">
        <v>77.5</v>
      </c>
      <c r="L2068" s="15">
        <v>0.88268792710706157</v>
      </c>
      <c r="M2068" s="15">
        <v>0.88268792710706157</v>
      </c>
      <c r="N2068" s="5" t="s">
        <v>23</v>
      </c>
      <c r="O2068" s="5" t="s">
        <v>23</v>
      </c>
      <c r="P2068" s="5">
        <v>0</v>
      </c>
      <c r="Q2068" s="5">
        <v>0</v>
      </c>
      <c r="R2068" s="5" t="str">
        <f t="shared" si="271"/>
        <v>415.13-2024-06-30</v>
      </c>
    </row>
    <row r="2069" spans="1:18" hidden="1" x14ac:dyDescent="0.3">
      <c r="A2069" s="25" t="s">
        <v>575</v>
      </c>
      <c r="B2069" s="23" t="s">
        <v>576</v>
      </c>
      <c r="C2069" s="5" t="s">
        <v>46</v>
      </c>
      <c r="D2069" s="5" t="s">
        <v>52</v>
      </c>
      <c r="E2069" s="5" t="s">
        <v>22</v>
      </c>
      <c r="F2069" s="6">
        <v>45473</v>
      </c>
      <c r="G2069" s="55">
        <f t="shared" si="268"/>
        <v>2024</v>
      </c>
      <c r="H2069" s="55" t="str">
        <f t="shared" si="269"/>
        <v>Junio</v>
      </c>
      <c r="I2069" s="90" t="str">
        <f t="shared" si="270"/>
        <v>2024-1</v>
      </c>
      <c r="J2069" s="5">
        <v>100</v>
      </c>
      <c r="K2069" s="5">
        <v>85</v>
      </c>
      <c r="L2069" s="15">
        <v>0.85</v>
      </c>
      <c r="M2069" s="15">
        <v>0.85</v>
      </c>
      <c r="N2069" s="5" t="s">
        <v>23</v>
      </c>
      <c r="O2069" s="5" t="s">
        <v>23</v>
      </c>
      <c r="P2069" s="5">
        <v>0</v>
      </c>
      <c r="Q2069" s="5">
        <v>0</v>
      </c>
      <c r="R2069" s="5" t="str">
        <f t="shared" si="271"/>
        <v>415.14-2024-06-30</v>
      </c>
    </row>
    <row r="2070" spans="1:18" hidden="1" x14ac:dyDescent="0.3">
      <c r="A2070" s="25" t="s">
        <v>577</v>
      </c>
      <c r="B2070" s="23" t="s">
        <v>578</v>
      </c>
      <c r="C2070" s="5" t="s">
        <v>34</v>
      </c>
      <c r="D2070" s="5" t="s">
        <v>52</v>
      </c>
      <c r="E2070" s="5" t="s">
        <v>22</v>
      </c>
      <c r="F2070" s="6">
        <v>45473</v>
      </c>
      <c r="G2070" s="55">
        <f t="shared" si="268"/>
        <v>2024</v>
      </c>
      <c r="H2070" s="55" t="str">
        <f t="shared" si="269"/>
        <v>Junio</v>
      </c>
      <c r="I2070" s="90" t="str">
        <f t="shared" si="270"/>
        <v>2024-1</v>
      </c>
      <c r="J2070" s="5">
        <v>27.99</v>
      </c>
      <c r="K2070" s="5">
        <v>26.66</v>
      </c>
      <c r="L2070" s="15">
        <v>0.95248302965344767</v>
      </c>
      <c r="M2070" s="15">
        <v>0.95248302965344767</v>
      </c>
      <c r="N2070" s="5" t="s">
        <v>23</v>
      </c>
      <c r="O2070" s="5" t="s">
        <v>23</v>
      </c>
      <c r="P2070" s="5">
        <v>0</v>
      </c>
      <c r="Q2070" s="5">
        <v>0</v>
      </c>
      <c r="R2070" s="5" t="str">
        <f t="shared" si="271"/>
        <v>415.2-2023-06-30</v>
      </c>
    </row>
    <row r="2071" spans="1:18" hidden="1" x14ac:dyDescent="0.3">
      <c r="A2071" s="25" t="s">
        <v>579</v>
      </c>
      <c r="B2071" s="23" t="s">
        <v>580</v>
      </c>
      <c r="C2071" s="5" t="s">
        <v>46</v>
      </c>
      <c r="D2071" s="5" t="s">
        <v>52</v>
      </c>
      <c r="E2071" s="5" t="s">
        <v>22</v>
      </c>
      <c r="F2071" s="6">
        <v>45107</v>
      </c>
      <c r="G2071" s="55">
        <f t="shared" si="268"/>
        <v>2023</v>
      </c>
      <c r="H2071" s="55" t="str">
        <f t="shared" si="269"/>
        <v>Junio</v>
      </c>
      <c r="I2071" s="90" t="str">
        <f t="shared" si="270"/>
        <v>2023-1</v>
      </c>
      <c r="J2071" s="5">
        <v>88</v>
      </c>
      <c r="K2071" s="5">
        <v>94</v>
      </c>
      <c r="L2071" s="22">
        <f>K2072/J2072</f>
        <v>1</v>
      </c>
      <c r="M2071" s="15">
        <f>IFERROR(IF((K2072/J2072)&gt;K2072/J2072,1.3,K2072/J2072),"")</f>
        <v>1</v>
      </c>
      <c r="N2071" s="5" t="s">
        <v>23</v>
      </c>
      <c r="O2071" s="5" t="s">
        <v>23</v>
      </c>
      <c r="P2071" s="16">
        <v>0</v>
      </c>
      <c r="Q2071" s="16">
        <v>0</v>
      </c>
      <c r="R2071" s="5" t="str">
        <f t="shared" si="271"/>
        <v>415.2-2023-12-31</v>
      </c>
    </row>
    <row r="2072" spans="1:18" hidden="1" x14ac:dyDescent="0.3">
      <c r="A2072" s="25" t="s">
        <v>579</v>
      </c>
      <c r="B2072" s="23" t="s">
        <v>580</v>
      </c>
      <c r="C2072" s="5" t="s">
        <v>46</v>
      </c>
      <c r="D2072" s="5" t="s">
        <v>52</v>
      </c>
      <c r="E2072" s="5" t="s">
        <v>22</v>
      </c>
      <c r="F2072" s="6">
        <v>45291</v>
      </c>
      <c r="G2072" s="55">
        <f t="shared" si="268"/>
        <v>2023</v>
      </c>
      <c r="H2072" s="55" t="str">
        <f t="shared" si="269"/>
        <v>Diciembre</v>
      </c>
      <c r="I2072" s="90" t="str">
        <f t="shared" si="270"/>
        <v>2023-2</v>
      </c>
      <c r="J2072" s="5">
        <v>100</v>
      </c>
      <c r="K2072" s="10">
        <v>100</v>
      </c>
      <c r="L2072" s="15">
        <f>IFERROR(IF((K2073/J2073)&gt;1.3,1.3,K2073/J2073),"")</f>
        <v>0.85878818227341014</v>
      </c>
      <c r="M2072" s="15">
        <f>IFERROR(IF((K2073/J2073)&gt;K2073/J2073,1.3,K2073/J2073),"")</f>
        <v>0.85878818227341014</v>
      </c>
      <c r="N2072" s="5" t="s">
        <v>23</v>
      </c>
      <c r="O2072" s="5" t="s">
        <v>23</v>
      </c>
      <c r="P2072" s="16">
        <v>0</v>
      </c>
      <c r="Q2072" s="16">
        <v>0</v>
      </c>
      <c r="R2072" s="5" t="str">
        <f t="shared" si="271"/>
        <v>415.2-2024-06-30</v>
      </c>
    </row>
    <row r="2073" spans="1:18" hidden="1" x14ac:dyDescent="0.3">
      <c r="A2073" s="25" t="s">
        <v>579</v>
      </c>
      <c r="B2073" s="23" t="s">
        <v>580</v>
      </c>
      <c r="C2073" s="5" t="s">
        <v>46</v>
      </c>
      <c r="D2073" s="5" t="s">
        <v>52</v>
      </c>
      <c r="E2073" s="5" t="s">
        <v>22</v>
      </c>
      <c r="F2073" s="6">
        <v>45473</v>
      </c>
      <c r="G2073" s="55">
        <f t="shared" si="268"/>
        <v>2024</v>
      </c>
      <c r="H2073" s="55" t="str">
        <f t="shared" si="269"/>
        <v>Junio</v>
      </c>
      <c r="I2073" s="90" t="str">
        <f t="shared" si="270"/>
        <v>2024-1</v>
      </c>
      <c r="J2073" s="5">
        <v>79.88</v>
      </c>
      <c r="K2073" s="5">
        <v>68.599999999999994</v>
      </c>
      <c r="L2073" s="15">
        <v>0.85878818227341014</v>
      </c>
      <c r="M2073" s="15">
        <v>0.85878818227341014</v>
      </c>
      <c r="N2073" s="5" t="s">
        <v>23</v>
      </c>
      <c r="O2073" s="5" t="s">
        <v>23</v>
      </c>
      <c r="P2073" s="5">
        <v>0</v>
      </c>
      <c r="Q2073" s="5">
        <v>0</v>
      </c>
      <c r="R2073" s="5" t="str">
        <f t="shared" si="271"/>
        <v>415.3-2023-06-30</v>
      </c>
    </row>
    <row r="2074" spans="1:18" hidden="1" x14ac:dyDescent="0.3">
      <c r="A2074" s="25" t="s">
        <v>581</v>
      </c>
      <c r="B2074" s="23" t="s">
        <v>582</v>
      </c>
      <c r="C2074" s="5" t="s">
        <v>303</v>
      </c>
      <c r="D2074" s="5" t="s">
        <v>52</v>
      </c>
      <c r="E2074" s="5" t="s">
        <v>22</v>
      </c>
      <c r="F2074" s="6">
        <v>45107</v>
      </c>
      <c r="G2074" s="55">
        <f t="shared" si="268"/>
        <v>2023</v>
      </c>
      <c r="H2074" s="55" t="str">
        <f t="shared" si="269"/>
        <v>Junio</v>
      </c>
      <c r="I2074" s="90" t="str">
        <f t="shared" si="270"/>
        <v>2023-1</v>
      </c>
      <c r="J2074" s="5">
        <v>58</v>
      </c>
      <c r="K2074" s="5">
        <v>50</v>
      </c>
      <c r="L2074" s="22">
        <f>K2075/J2075</f>
        <v>0.98</v>
      </c>
      <c r="M2074" s="15">
        <f>IFERROR(IF((K2075/J2075)&gt;K2075/J2075,1.3,K2075/J2075),"")</f>
        <v>0.98</v>
      </c>
      <c r="N2074" s="5" t="s">
        <v>23</v>
      </c>
      <c r="O2074" s="5" t="s">
        <v>23</v>
      </c>
      <c r="P2074" s="16">
        <v>0</v>
      </c>
      <c r="Q2074" s="16">
        <v>0</v>
      </c>
      <c r="R2074" s="5" t="str">
        <f t="shared" si="271"/>
        <v>415.3-2023-12-31</v>
      </c>
    </row>
    <row r="2075" spans="1:18" hidden="1" x14ac:dyDescent="0.3">
      <c r="A2075" s="25" t="s">
        <v>581</v>
      </c>
      <c r="B2075" s="23" t="s">
        <v>582</v>
      </c>
      <c r="C2075" s="5" t="s">
        <v>303</v>
      </c>
      <c r="D2075" s="5" t="s">
        <v>52</v>
      </c>
      <c r="E2075" s="5" t="s">
        <v>22</v>
      </c>
      <c r="F2075" s="6">
        <v>45291</v>
      </c>
      <c r="G2075" s="55">
        <f t="shared" si="268"/>
        <v>2023</v>
      </c>
      <c r="H2075" s="55" t="str">
        <f t="shared" si="269"/>
        <v>Diciembre</v>
      </c>
      <c r="I2075" s="90" t="str">
        <f t="shared" si="270"/>
        <v>2023-2</v>
      </c>
      <c r="J2075" s="5">
        <v>100</v>
      </c>
      <c r="K2075" s="10">
        <v>98</v>
      </c>
      <c r="L2075" s="15">
        <f>IFERROR(IF((K2076/J2076)&gt;1.3,1.3,K2076/J2076),"")</f>
        <v>0.74571215510812827</v>
      </c>
      <c r="M2075" s="15">
        <f>IFERROR(IF((K2076/J2076)&gt;K2076/J2076,1.3,K2076/J2076),"")</f>
        <v>0.74571215510812827</v>
      </c>
      <c r="N2075" s="5" t="s">
        <v>23</v>
      </c>
      <c r="O2075" s="5" t="s">
        <v>23</v>
      </c>
      <c r="P2075" s="16">
        <v>0</v>
      </c>
      <c r="Q2075" s="16">
        <v>0</v>
      </c>
      <c r="R2075" s="5" t="str">
        <f t="shared" si="271"/>
        <v>415.3-2024-06-30</v>
      </c>
    </row>
    <row r="2076" spans="1:18" hidden="1" x14ac:dyDescent="0.3">
      <c r="A2076" s="25" t="s">
        <v>581</v>
      </c>
      <c r="B2076" s="23" t="s">
        <v>582</v>
      </c>
      <c r="C2076" s="5" t="s">
        <v>303</v>
      </c>
      <c r="D2076" s="5" t="s">
        <v>52</v>
      </c>
      <c r="E2076" s="5" t="s">
        <v>22</v>
      </c>
      <c r="F2076" s="6">
        <v>45473</v>
      </c>
      <c r="G2076" s="55">
        <f t="shared" si="268"/>
        <v>2024</v>
      </c>
      <c r="H2076" s="55" t="str">
        <f t="shared" si="269"/>
        <v>Junio</v>
      </c>
      <c r="I2076" s="90" t="str">
        <f t="shared" si="270"/>
        <v>2024-1</v>
      </c>
      <c r="J2076" s="5">
        <v>53.64</v>
      </c>
      <c r="K2076" s="5">
        <v>40</v>
      </c>
      <c r="L2076" s="15">
        <v>0.74571215510812827</v>
      </c>
      <c r="M2076" s="15">
        <v>0.74571215510812827</v>
      </c>
      <c r="N2076" s="5" t="s">
        <v>23</v>
      </c>
      <c r="O2076" s="5" t="s">
        <v>23</v>
      </c>
      <c r="P2076" s="5">
        <v>0</v>
      </c>
      <c r="Q2076" s="5">
        <v>0</v>
      </c>
      <c r="R2076" s="5" t="str">
        <f t="shared" si="271"/>
        <v>415.4-2023-06-30</v>
      </c>
    </row>
    <row r="2077" spans="1:18" hidden="1" x14ac:dyDescent="0.3">
      <c r="A2077" s="25" t="s">
        <v>583</v>
      </c>
      <c r="B2077" s="23" t="s">
        <v>584</v>
      </c>
      <c r="C2077" s="5" t="s">
        <v>180</v>
      </c>
      <c r="D2077" s="5" t="s">
        <v>52</v>
      </c>
      <c r="E2077" s="5" t="s">
        <v>22</v>
      </c>
      <c r="F2077" s="6">
        <v>45107</v>
      </c>
      <c r="G2077" s="55">
        <f t="shared" si="268"/>
        <v>2023</v>
      </c>
      <c r="H2077" s="55" t="str">
        <f t="shared" si="269"/>
        <v>Junio</v>
      </c>
      <c r="I2077" s="90" t="str">
        <f t="shared" si="270"/>
        <v>2023-1</v>
      </c>
      <c r="J2077" s="5">
        <v>20</v>
      </c>
      <c r="K2077" s="5">
        <v>24</v>
      </c>
      <c r="L2077" s="22">
        <f>K2078/J2078</f>
        <v>1</v>
      </c>
      <c r="M2077" s="15">
        <f>IFERROR(IF((K2078/J2078)&gt;K2078/J2078,1.3,K2078/J2078),"")</f>
        <v>1</v>
      </c>
      <c r="N2077" s="5" t="s">
        <v>23</v>
      </c>
      <c r="O2077" s="5" t="s">
        <v>23</v>
      </c>
      <c r="P2077" s="16">
        <v>0</v>
      </c>
      <c r="Q2077" s="16">
        <v>0</v>
      </c>
      <c r="R2077" s="5" t="str">
        <f t="shared" si="271"/>
        <v>415.4-2023-12-31</v>
      </c>
    </row>
    <row r="2078" spans="1:18" hidden="1" x14ac:dyDescent="0.3">
      <c r="A2078" s="25" t="s">
        <v>583</v>
      </c>
      <c r="B2078" s="23" t="s">
        <v>584</v>
      </c>
      <c r="C2078" s="5" t="s">
        <v>180</v>
      </c>
      <c r="D2078" s="5" t="s">
        <v>52</v>
      </c>
      <c r="E2078" s="5" t="s">
        <v>22</v>
      </c>
      <c r="F2078" s="6">
        <v>45291</v>
      </c>
      <c r="G2078" s="55">
        <f t="shared" si="268"/>
        <v>2023</v>
      </c>
      <c r="H2078" s="55" t="str">
        <f t="shared" si="269"/>
        <v>Diciembre</v>
      </c>
      <c r="I2078" s="90" t="str">
        <f t="shared" si="270"/>
        <v>2023-2</v>
      </c>
      <c r="J2078" s="5">
        <v>100</v>
      </c>
      <c r="K2078" s="10">
        <v>100</v>
      </c>
      <c r="L2078" s="15">
        <f>IFERROR(IF((K2079/J2079)&gt;1.3,1.3,K2079/J2079),"")</f>
        <v>1.2183079056865467</v>
      </c>
      <c r="M2078" s="15">
        <f>IFERROR(IF((K2079/J2079)&gt;K2079/J2079,1.3,K2079/J2079),"")</f>
        <v>1.2183079056865467</v>
      </c>
      <c r="N2078" s="5" t="s">
        <v>23</v>
      </c>
      <c r="O2078" s="5" t="s">
        <v>23</v>
      </c>
      <c r="P2078" s="16">
        <v>0</v>
      </c>
      <c r="Q2078" s="16">
        <v>0</v>
      </c>
      <c r="R2078" s="5" t="str">
        <f t="shared" si="271"/>
        <v>415.4-2024-06-30</v>
      </c>
    </row>
    <row r="2079" spans="1:18" hidden="1" x14ac:dyDescent="0.3">
      <c r="A2079" s="25" t="s">
        <v>583</v>
      </c>
      <c r="B2079" s="23" t="s">
        <v>584</v>
      </c>
      <c r="C2079" s="5" t="s">
        <v>180</v>
      </c>
      <c r="D2079" s="5" t="s">
        <v>52</v>
      </c>
      <c r="E2079" s="5" t="s">
        <v>22</v>
      </c>
      <c r="F2079" s="6">
        <v>45473</v>
      </c>
      <c r="G2079" s="55">
        <f t="shared" si="268"/>
        <v>2024</v>
      </c>
      <c r="H2079" s="55" t="str">
        <f t="shared" si="269"/>
        <v>Junio</v>
      </c>
      <c r="I2079" s="90" t="str">
        <f t="shared" si="270"/>
        <v>2024-1</v>
      </c>
      <c r="J2079" s="5">
        <v>36.049999999999997</v>
      </c>
      <c r="K2079" s="5">
        <v>43.92</v>
      </c>
      <c r="L2079" s="15">
        <v>1</v>
      </c>
      <c r="M2079" s="15">
        <v>1</v>
      </c>
      <c r="N2079" s="5" t="s">
        <v>23</v>
      </c>
      <c r="O2079" s="5" t="s">
        <v>23</v>
      </c>
      <c r="P2079" s="5">
        <v>0</v>
      </c>
      <c r="Q2079" s="5">
        <v>0</v>
      </c>
      <c r="R2079" s="5" t="str">
        <f t="shared" si="271"/>
        <v>415.5-2023-06-30</v>
      </c>
    </row>
    <row r="2080" spans="1:18" hidden="1" x14ac:dyDescent="0.3">
      <c r="A2080" s="25" t="s">
        <v>585</v>
      </c>
      <c r="B2080" s="23" t="s">
        <v>586</v>
      </c>
      <c r="C2080" s="5" t="s">
        <v>44</v>
      </c>
      <c r="D2080" s="5" t="s">
        <v>52</v>
      </c>
      <c r="E2080" s="5" t="s">
        <v>22</v>
      </c>
      <c r="F2080" s="6">
        <v>45107</v>
      </c>
      <c r="G2080" s="55">
        <f t="shared" si="268"/>
        <v>2023</v>
      </c>
      <c r="H2080" s="55" t="str">
        <f t="shared" si="269"/>
        <v>Junio</v>
      </c>
      <c r="I2080" s="90" t="str">
        <f t="shared" si="270"/>
        <v>2023-1</v>
      </c>
      <c r="J2080" s="5">
        <v>54</v>
      </c>
      <c r="K2080" s="5">
        <v>63</v>
      </c>
      <c r="L2080" s="22">
        <f>K2081/J2081</f>
        <v>0.9</v>
      </c>
      <c r="M2080" s="15">
        <f>IFERROR(IF((K2081/J2081)&gt;K2081/J2081,1.3,K2081/J2081),"")</f>
        <v>0.9</v>
      </c>
      <c r="N2080" s="5" t="s">
        <v>23</v>
      </c>
      <c r="O2080" s="5" t="s">
        <v>23</v>
      </c>
      <c r="P2080" s="16">
        <v>0</v>
      </c>
      <c r="Q2080" s="16">
        <v>0</v>
      </c>
      <c r="R2080" s="5" t="str">
        <f t="shared" si="271"/>
        <v>415.5-2023-12-31</v>
      </c>
    </row>
    <row r="2081" spans="1:18" hidden="1" x14ac:dyDescent="0.3">
      <c r="A2081" s="25" t="s">
        <v>585</v>
      </c>
      <c r="B2081" s="23" t="s">
        <v>586</v>
      </c>
      <c r="C2081" s="5" t="s">
        <v>44</v>
      </c>
      <c r="D2081" s="5" t="s">
        <v>52</v>
      </c>
      <c r="E2081" s="5" t="s">
        <v>22</v>
      </c>
      <c r="F2081" s="6">
        <v>45291</v>
      </c>
      <c r="G2081" s="55">
        <f t="shared" si="268"/>
        <v>2023</v>
      </c>
      <c r="H2081" s="55" t="str">
        <f t="shared" si="269"/>
        <v>Diciembre</v>
      </c>
      <c r="I2081" s="90" t="str">
        <f t="shared" si="270"/>
        <v>2023-2</v>
      </c>
      <c r="J2081" s="5">
        <v>100</v>
      </c>
      <c r="K2081" s="10">
        <v>90</v>
      </c>
      <c r="L2081" s="15">
        <f>IFERROR(IF((K2082/J2082)&gt;1.3,1.3,K2082/J2082),"")</f>
        <v>1.0668389955686854</v>
      </c>
      <c r="M2081" s="15">
        <f>IFERROR(IF((K2082/J2082)&gt;K2082/J2082,1.3,K2082/J2082),"")</f>
        <v>1.0668389955686854</v>
      </c>
      <c r="N2081" s="5" t="s">
        <v>23</v>
      </c>
      <c r="O2081" s="5" t="s">
        <v>23</v>
      </c>
      <c r="P2081" s="16">
        <v>0</v>
      </c>
      <c r="Q2081" s="16">
        <v>0</v>
      </c>
      <c r="R2081" s="5" t="str">
        <f t="shared" si="271"/>
        <v>415.5-2024-06-30</v>
      </c>
    </row>
    <row r="2082" spans="1:18" hidden="1" x14ac:dyDescent="0.3">
      <c r="A2082" s="25" t="s">
        <v>585</v>
      </c>
      <c r="B2082" s="23" t="s">
        <v>586</v>
      </c>
      <c r="C2082" s="5" t="s">
        <v>44</v>
      </c>
      <c r="D2082" s="5" t="s">
        <v>52</v>
      </c>
      <c r="E2082" s="5" t="s">
        <v>22</v>
      </c>
      <c r="F2082" s="6">
        <v>45473</v>
      </c>
      <c r="G2082" s="55">
        <f t="shared" si="268"/>
        <v>2024</v>
      </c>
      <c r="H2082" s="55" t="str">
        <f t="shared" si="269"/>
        <v>Junio</v>
      </c>
      <c r="I2082" s="90" t="str">
        <f t="shared" si="270"/>
        <v>2024-1</v>
      </c>
      <c r="J2082" s="5">
        <v>81.239999999999995</v>
      </c>
      <c r="K2082" s="5">
        <v>86.67</v>
      </c>
      <c r="L2082" s="15">
        <v>1</v>
      </c>
      <c r="M2082" s="15">
        <v>1</v>
      </c>
      <c r="N2082" s="5" t="s">
        <v>23</v>
      </c>
      <c r="O2082" s="5" t="s">
        <v>23</v>
      </c>
      <c r="P2082" s="5">
        <v>0</v>
      </c>
      <c r="Q2082" s="5">
        <v>0</v>
      </c>
      <c r="R2082" s="5" t="str">
        <f t="shared" si="271"/>
        <v>415.6-2023-06-30</v>
      </c>
    </row>
    <row r="2083" spans="1:18" hidden="1" x14ac:dyDescent="0.3">
      <c r="A2083" s="25" t="s">
        <v>587</v>
      </c>
      <c r="B2083" s="23" t="s">
        <v>588</v>
      </c>
      <c r="C2083" s="5" t="s">
        <v>32</v>
      </c>
      <c r="D2083" s="5" t="s">
        <v>52</v>
      </c>
      <c r="E2083" s="5" t="s">
        <v>22</v>
      </c>
      <c r="F2083" s="6">
        <v>45107</v>
      </c>
      <c r="G2083" s="55">
        <f t="shared" si="268"/>
        <v>2023</v>
      </c>
      <c r="H2083" s="55" t="str">
        <f t="shared" si="269"/>
        <v>Junio</v>
      </c>
      <c r="I2083" s="90" t="str">
        <f t="shared" si="270"/>
        <v>2023-1</v>
      </c>
      <c r="J2083" s="5">
        <v>62</v>
      </c>
      <c r="K2083" s="5">
        <v>51</v>
      </c>
      <c r="L2083" s="22">
        <f>K2084/J2084</f>
        <v>1</v>
      </c>
      <c r="M2083" s="15">
        <f>IFERROR(IF((K2084/J2084)&gt;K2084/J2084,1.3,K2084/J2084),"")</f>
        <v>1</v>
      </c>
      <c r="N2083" s="5" t="s">
        <v>23</v>
      </c>
      <c r="O2083" s="5" t="s">
        <v>23</v>
      </c>
      <c r="P2083" s="16">
        <v>0</v>
      </c>
      <c r="Q2083" s="16">
        <v>0</v>
      </c>
      <c r="R2083" s="5" t="str">
        <f t="shared" si="271"/>
        <v>415.6-2023-12-31</v>
      </c>
    </row>
    <row r="2084" spans="1:18" hidden="1" x14ac:dyDescent="0.3">
      <c r="A2084" s="25" t="s">
        <v>587</v>
      </c>
      <c r="B2084" s="23" t="s">
        <v>588</v>
      </c>
      <c r="C2084" s="5" t="s">
        <v>32</v>
      </c>
      <c r="D2084" s="5" t="s">
        <v>52</v>
      </c>
      <c r="E2084" s="5" t="s">
        <v>22</v>
      </c>
      <c r="F2084" s="6">
        <v>45291</v>
      </c>
      <c r="G2084" s="55">
        <f t="shared" si="268"/>
        <v>2023</v>
      </c>
      <c r="H2084" s="55" t="str">
        <f t="shared" si="269"/>
        <v>Diciembre</v>
      </c>
      <c r="I2084" s="90" t="str">
        <f t="shared" si="270"/>
        <v>2023-2</v>
      </c>
      <c r="J2084" s="5">
        <v>100</v>
      </c>
      <c r="K2084" s="10">
        <v>100</v>
      </c>
      <c r="L2084" s="15">
        <f>IFERROR(IF((K2085/J2085)&gt;1.3,1.3,K2085/J2085),"")</f>
        <v>0.7329122807017544</v>
      </c>
      <c r="M2084" s="15">
        <f>IFERROR(IF((K2085/J2085)&gt;K2085/J2085,1.3,K2085/J2085),"")</f>
        <v>0.7329122807017544</v>
      </c>
      <c r="N2084" s="5" t="s">
        <v>23</v>
      </c>
      <c r="O2084" s="5" t="s">
        <v>23</v>
      </c>
      <c r="P2084" s="16">
        <v>0</v>
      </c>
      <c r="Q2084" s="16">
        <v>0</v>
      </c>
      <c r="R2084" s="5" t="str">
        <f t="shared" si="271"/>
        <v>415.6-2024-06-30</v>
      </c>
    </row>
    <row r="2085" spans="1:18" hidden="1" x14ac:dyDescent="0.3">
      <c r="A2085" s="25" t="s">
        <v>587</v>
      </c>
      <c r="B2085" s="23" t="s">
        <v>588</v>
      </c>
      <c r="C2085" s="5" t="s">
        <v>32</v>
      </c>
      <c r="D2085" s="5" t="s">
        <v>52</v>
      </c>
      <c r="E2085" s="5" t="s">
        <v>22</v>
      </c>
      <c r="F2085" s="6">
        <v>45473</v>
      </c>
      <c r="G2085" s="55">
        <f t="shared" si="268"/>
        <v>2024</v>
      </c>
      <c r="H2085" s="55" t="str">
        <f t="shared" si="269"/>
        <v>Junio</v>
      </c>
      <c r="I2085" s="90" t="str">
        <f t="shared" si="270"/>
        <v>2024-1</v>
      </c>
      <c r="J2085" s="5">
        <v>71.25</v>
      </c>
      <c r="K2085" s="5">
        <v>52.22</v>
      </c>
      <c r="L2085" s="15">
        <v>0.7329122807017544</v>
      </c>
      <c r="M2085" s="15">
        <v>0.7329122807017544</v>
      </c>
      <c r="N2085" s="5" t="s">
        <v>23</v>
      </c>
      <c r="O2085" s="5" t="s">
        <v>23</v>
      </c>
      <c r="P2085" s="5">
        <v>0</v>
      </c>
      <c r="Q2085" s="5">
        <v>0</v>
      </c>
      <c r="R2085" s="5" t="str">
        <f t="shared" si="271"/>
        <v>415.7-2024-06-30</v>
      </c>
    </row>
    <row r="2086" spans="1:18" hidden="1" x14ac:dyDescent="0.3">
      <c r="A2086" s="25" t="s">
        <v>589</v>
      </c>
      <c r="B2086" s="23" t="s">
        <v>590</v>
      </c>
      <c r="C2086" s="5" t="s">
        <v>34</v>
      </c>
      <c r="D2086" s="5" t="s">
        <v>52</v>
      </c>
      <c r="E2086" s="5" t="s">
        <v>22</v>
      </c>
      <c r="F2086" s="6">
        <v>45473</v>
      </c>
      <c r="G2086" s="55">
        <f t="shared" si="268"/>
        <v>2024</v>
      </c>
      <c r="H2086" s="55" t="str">
        <f t="shared" si="269"/>
        <v>Junio</v>
      </c>
      <c r="I2086" s="90" t="str">
        <f t="shared" si="270"/>
        <v>2024-1</v>
      </c>
      <c r="J2086" s="5">
        <v>46.98</v>
      </c>
      <c r="K2086" s="5">
        <v>57.83</v>
      </c>
      <c r="L2086" s="15">
        <v>1</v>
      </c>
      <c r="M2086" s="15">
        <v>1</v>
      </c>
      <c r="N2086" s="5" t="s">
        <v>23</v>
      </c>
      <c r="O2086" s="5" t="s">
        <v>23</v>
      </c>
      <c r="P2086" s="5">
        <v>0</v>
      </c>
      <c r="Q2086" s="5">
        <v>0</v>
      </c>
      <c r="R2086" s="5" t="str">
        <f t="shared" si="271"/>
        <v>415.8-2024-06-30</v>
      </c>
    </row>
    <row r="2087" spans="1:18" hidden="1" x14ac:dyDescent="0.3">
      <c r="A2087" s="25" t="s">
        <v>591</v>
      </c>
      <c r="B2087" s="23" t="s">
        <v>592</v>
      </c>
      <c r="C2087" s="5"/>
      <c r="D2087" s="5" t="s">
        <v>52</v>
      </c>
      <c r="E2087" s="5" t="s">
        <v>22</v>
      </c>
      <c r="F2087" s="6">
        <v>45473</v>
      </c>
      <c r="G2087" s="55">
        <f t="shared" si="268"/>
        <v>2024</v>
      </c>
      <c r="H2087" s="55" t="str">
        <f t="shared" si="269"/>
        <v>Junio</v>
      </c>
      <c r="I2087" s="90" t="str">
        <f t="shared" si="270"/>
        <v>2024-1</v>
      </c>
      <c r="J2087" s="5">
        <v>53.64</v>
      </c>
      <c r="K2087" s="5">
        <v>48.5</v>
      </c>
      <c r="L2087" s="15">
        <v>0.90417598806860555</v>
      </c>
      <c r="M2087" s="15">
        <v>0.90417598806860555</v>
      </c>
      <c r="N2087" s="5" t="s">
        <v>23</v>
      </c>
      <c r="O2087" s="5" t="s">
        <v>23</v>
      </c>
      <c r="P2087" s="5">
        <v>0</v>
      </c>
      <c r="Q2087" s="5">
        <v>0</v>
      </c>
      <c r="R2087" s="5" t="str">
        <f t="shared" si="271"/>
        <v>415.9-2024-06-30</v>
      </c>
    </row>
    <row r="2088" spans="1:18" hidden="1" x14ac:dyDescent="0.3">
      <c r="A2088" s="25" t="s">
        <v>593</v>
      </c>
      <c r="B2088" s="23" t="s">
        <v>594</v>
      </c>
      <c r="C2088" s="5" t="s">
        <v>34</v>
      </c>
      <c r="D2088" s="5" t="s">
        <v>52</v>
      </c>
      <c r="E2088" s="5" t="s">
        <v>22</v>
      </c>
      <c r="F2088" s="6">
        <v>45473</v>
      </c>
      <c r="G2088" s="55">
        <f t="shared" si="268"/>
        <v>2024</v>
      </c>
      <c r="H2088" s="55" t="str">
        <f t="shared" si="269"/>
        <v>Junio</v>
      </c>
      <c r="I2088" s="90" t="str">
        <f t="shared" si="270"/>
        <v>2024-1</v>
      </c>
      <c r="J2088" s="5">
        <v>64.53</v>
      </c>
      <c r="K2088" s="5">
        <v>54.67</v>
      </c>
      <c r="L2088" s="15">
        <v>0.84720285138695184</v>
      </c>
      <c r="M2088" s="15">
        <v>0.84720285138695184</v>
      </c>
      <c r="N2088" s="5" t="s">
        <v>23</v>
      </c>
      <c r="O2088" s="5" t="s">
        <v>23</v>
      </c>
      <c r="P2088" s="5">
        <v>0</v>
      </c>
      <c r="Q2088" s="5">
        <v>0</v>
      </c>
      <c r="R2088" s="5" t="str">
        <f t="shared" si="271"/>
        <v>416.1-2023-06-30</v>
      </c>
    </row>
    <row r="2089" spans="1:18" hidden="1" x14ac:dyDescent="0.3">
      <c r="A2089" s="25" t="s">
        <v>595</v>
      </c>
      <c r="B2089" s="23" t="s">
        <v>596</v>
      </c>
      <c r="C2089" s="5" t="s">
        <v>336</v>
      </c>
      <c r="D2089" s="5" t="s">
        <v>52</v>
      </c>
      <c r="E2089" s="5" t="s">
        <v>22</v>
      </c>
      <c r="F2089" s="6">
        <v>45107</v>
      </c>
      <c r="G2089" s="55">
        <f t="shared" si="268"/>
        <v>2023</v>
      </c>
      <c r="H2089" s="55" t="str">
        <f t="shared" si="269"/>
        <v>Junio</v>
      </c>
      <c r="I2089" s="90" t="str">
        <f t="shared" si="270"/>
        <v>2023-1</v>
      </c>
      <c r="J2089" s="5">
        <v>63</v>
      </c>
      <c r="K2089" s="5">
        <v>62</v>
      </c>
      <c r="L2089" s="22">
        <f>K2090/J2090</f>
        <v>1</v>
      </c>
      <c r="M2089" s="15">
        <f>IFERROR(IF((K2090/J2090)&gt;K2090/J2090,1.3,K2090/J2090),"")</f>
        <v>1</v>
      </c>
      <c r="N2089" s="5" t="s">
        <v>23</v>
      </c>
      <c r="O2089" s="5" t="s">
        <v>23</v>
      </c>
      <c r="P2089" s="16">
        <v>0</v>
      </c>
      <c r="Q2089" s="16">
        <v>0</v>
      </c>
      <c r="R2089" s="5" t="str">
        <f t="shared" si="271"/>
        <v>416.1-2023-12-31</v>
      </c>
    </row>
    <row r="2090" spans="1:18" hidden="1" x14ac:dyDescent="0.3">
      <c r="A2090" s="25" t="s">
        <v>595</v>
      </c>
      <c r="B2090" s="23" t="s">
        <v>596</v>
      </c>
      <c r="C2090" s="5" t="s">
        <v>336</v>
      </c>
      <c r="D2090" s="5" t="s">
        <v>52</v>
      </c>
      <c r="E2090" s="5" t="s">
        <v>22</v>
      </c>
      <c r="F2090" s="6">
        <v>45291</v>
      </c>
      <c r="G2090" s="55">
        <f t="shared" si="268"/>
        <v>2023</v>
      </c>
      <c r="H2090" s="55" t="str">
        <f t="shared" si="269"/>
        <v>Diciembre</v>
      </c>
      <c r="I2090" s="90" t="str">
        <f t="shared" si="270"/>
        <v>2023-2</v>
      </c>
      <c r="J2090" s="5">
        <v>100</v>
      </c>
      <c r="K2090" s="10">
        <v>100</v>
      </c>
      <c r="L2090" s="15">
        <f>IFERROR(IF((K2091/J2091)&gt;1.3,1.3,K2091/J2091),"")</f>
        <v>1.0085343837190219</v>
      </c>
      <c r="M2090" s="15">
        <f>IFERROR(IF((K2091/J2091)&gt;K2091/J2091,1.3,K2091/J2091),"")</f>
        <v>1.0085343837190219</v>
      </c>
      <c r="N2090" s="5" t="s">
        <v>23</v>
      </c>
      <c r="O2090" s="5" t="s">
        <v>23</v>
      </c>
      <c r="P2090" s="16">
        <v>0</v>
      </c>
      <c r="Q2090" s="16">
        <v>0</v>
      </c>
      <c r="R2090" s="5" t="str">
        <f t="shared" si="271"/>
        <v>416.1-2024-06-30</v>
      </c>
    </row>
    <row r="2091" spans="1:18" hidden="1" x14ac:dyDescent="0.3">
      <c r="A2091" s="25" t="s">
        <v>595</v>
      </c>
      <c r="B2091" s="23" t="s">
        <v>596</v>
      </c>
      <c r="C2091" s="5" t="s">
        <v>336</v>
      </c>
      <c r="D2091" s="5" t="s">
        <v>52</v>
      </c>
      <c r="E2091" s="5" t="s">
        <v>22</v>
      </c>
      <c r="F2091" s="6">
        <v>45473</v>
      </c>
      <c r="G2091" s="55">
        <f t="shared" si="268"/>
        <v>2024</v>
      </c>
      <c r="H2091" s="55" t="str">
        <f t="shared" si="269"/>
        <v>Junio</v>
      </c>
      <c r="I2091" s="90" t="str">
        <f t="shared" si="270"/>
        <v>2024-1</v>
      </c>
      <c r="J2091" s="5">
        <v>60.93</v>
      </c>
      <c r="K2091" s="5">
        <v>61.45</v>
      </c>
      <c r="L2091" s="15">
        <v>1</v>
      </c>
      <c r="M2091" s="15">
        <v>1</v>
      </c>
      <c r="N2091" s="5" t="s">
        <v>23</v>
      </c>
      <c r="O2091" s="5" t="s">
        <v>23</v>
      </c>
      <c r="P2091" s="5">
        <v>0</v>
      </c>
      <c r="Q2091" s="5">
        <v>0</v>
      </c>
      <c r="R2091" s="5" t="str">
        <f t="shared" si="271"/>
        <v>416.2-2023-06-30</v>
      </c>
    </row>
    <row r="2092" spans="1:18" hidden="1" x14ac:dyDescent="0.3">
      <c r="A2092" s="25" t="s">
        <v>597</v>
      </c>
      <c r="B2092" s="23" t="s">
        <v>598</v>
      </c>
      <c r="C2092" s="5" t="s">
        <v>79</v>
      </c>
      <c r="D2092" s="5" t="s">
        <v>52</v>
      </c>
      <c r="E2092" s="5" t="s">
        <v>22</v>
      </c>
      <c r="F2092" s="6">
        <v>45107</v>
      </c>
      <c r="G2092" s="55">
        <f t="shared" si="268"/>
        <v>2023</v>
      </c>
      <c r="H2092" s="55" t="str">
        <f t="shared" si="269"/>
        <v>Junio</v>
      </c>
      <c r="I2092" s="90" t="str">
        <f t="shared" si="270"/>
        <v>2023-1</v>
      </c>
      <c r="J2092" s="5">
        <v>78</v>
      </c>
      <c r="K2092" s="5">
        <v>73</v>
      </c>
      <c r="L2092" s="22">
        <f>K2093/J2093</f>
        <v>0.96</v>
      </c>
      <c r="M2092" s="15">
        <f>IFERROR(IF((K2093/J2093)&gt;K2093/J2093,1.3,K2093/J2093),"")</f>
        <v>0.96</v>
      </c>
      <c r="N2092" s="5" t="s">
        <v>23</v>
      </c>
      <c r="O2092" s="5" t="s">
        <v>23</v>
      </c>
      <c r="P2092" s="16">
        <v>0</v>
      </c>
      <c r="Q2092" s="16">
        <v>0</v>
      </c>
      <c r="R2092" s="5" t="str">
        <f t="shared" si="271"/>
        <v>416.2-2023-12-31</v>
      </c>
    </row>
    <row r="2093" spans="1:18" hidden="1" x14ac:dyDescent="0.3">
      <c r="A2093" s="25" t="s">
        <v>597</v>
      </c>
      <c r="B2093" s="23" t="s">
        <v>598</v>
      </c>
      <c r="C2093" s="5" t="s">
        <v>79</v>
      </c>
      <c r="D2093" s="5" t="s">
        <v>52</v>
      </c>
      <c r="E2093" s="5" t="s">
        <v>22</v>
      </c>
      <c r="F2093" s="6">
        <v>45291</v>
      </c>
      <c r="G2093" s="55">
        <f t="shared" si="268"/>
        <v>2023</v>
      </c>
      <c r="H2093" s="55" t="str">
        <f t="shared" si="269"/>
        <v>Diciembre</v>
      </c>
      <c r="I2093" s="90" t="str">
        <f t="shared" si="270"/>
        <v>2023-2</v>
      </c>
      <c r="J2093" s="5">
        <v>100</v>
      </c>
      <c r="K2093" s="10">
        <v>96</v>
      </c>
      <c r="L2093" s="15">
        <f>IFERROR(IF((K2094/J2094)&gt;1.3,1.3,K2094/J2094),"")</f>
        <v>0.97155514105852181</v>
      </c>
      <c r="M2093" s="15">
        <f>IFERROR(IF((K2094/J2094)&gt;K2094/J2094,1.3,K2094/J2094),"")</f>
        <v>0.97155514105852181</v>
      </c>
      <c r="N2093" s="5" t="s">
        <v>23</v>
      </c>
      <c r="O2093" s="5" t="s">
        <v>23</v>
      </c>
      <c r="P2093" s="16">
        <v>0</v>
      </c>
      <c r="Q2093" s="16">
        <v>0</v>
      </c>
      <c r="R2093" s="5" t="str">
        <f t="shared" si="271"/>
        <v>416.2-2024-06-30</v>
      </c>
    </row>
    <row r="2094" spans="1:18" hidden="1" x14ac:dyDescent="0.3">
      <c r="A2094" s="25" t="s">
        <v>597</v>
      </c>
      <c r="B2094" s="23" t="s">
        <v>598</v>
      </c>
      <c r="C2094" s="5" t="s">
        <v>79</v>
      </c>
      <c r="D2094" s="5" t="s">
        <v>52</v>
      </c>
      <c r="E2094" s="5" t="s">
        <v>22</v>
      </c>
      <c r="F2094" s="6">
        <v>45473</v>
      </c>
      <c r="G2094" s="55">
        <f t="shared" si="268"/>
        <v>2024</v>
      </c>
      <c r="H2094" s="55" t="str">
        <f t="shared" si="269"/>
        <v>Junio</v>
      </c>
      <c r="I2094" s="90" t="str">
        <f t="shared" si="270"/>
        <v>2024-1</v>
      </c>
      <c r="J2094" s="5">
        <v>42.89</v>
      </c>
      <c r="K2094" s="5">
        <v>41.67</v>
      </c>
      <c r="L2094" s="15">
        <v>0.97155514105852181</v>
      </c>
      <c r="M2094" s="15">
        <v>0.97155514105852181</v>
      </c>
      <c r="N2094" s="5" t="s">
        <v>23</v>
      </c>
      <c r="O2094" s="5" t="s">
        <v>23</v>
      </c>
      <c r="P2094" s="5">
        <v>0</v>
      </c>
      <c r="Q2094" s="5">
        <v>0</v>
      </c>
      <c r="R2094" s="5" t="str">
        <f t="shared" si="271"/>
        <v>416.3-2024-06-30</v>
      </c>
    </row>
    <row r="2095" spans="1:18" hidden="1" x14ac:dyDescent="0.3">
      <c r="A2095" s="25" t="s">
        <v>599</v>
      </c>
      <c r="B2095" s="23" t="s">
        <v>600</v>
      </c>
      <c r="C2095" s="5" t="s">
        <v>79</v>
      </c>
      <c r="D2095" s="5" t="s">
        <v>52</v>
      </c>
      <c r="E2095" s="5" t="s">
        <v>22</v>
      </c>
      <c r="F2095" s="6">
        <v>45473</v>
      </c>
      <c r="G2095" s="55">
        <f t="shared" si="268"/>
        <v>2024</v>
      </c>
      <c r="H2095" s="55" t="str">
        <f t="shared" si="269"/>
        <v>Junio</v>
      </c>
      <c r="I2095" s="90" t="str">
        <f t="shared" si="270"/>
        <v>2024-1</v>
      </c>
      <c r="J2095" s="5">
        <v>42.15</v>
      </c>
      <c r="K2095" s="5">
        <v>90</v>
      </c>
      <c r="L2095" s="15">
        <v>1</v>
      </c>
      <c r="M2095" s="15">
        <v>1</v>
      </c>
      <c r="N2095" s="5" t="s">
        <v>23</v>
      </c>
      <c r="O2095" s="5" t="s">
        <v>23</v>
      </c>
      <c r="P2095" s="5">
        <v>0</v>
      </c>
      <c r="Q2095" s="5">
        <v>0</v>
      </c>
      <c r="R2095" s="5" t="str">
        <f t="shared" si="271"/>
        <v>416.4-2024-06-30</v>
      </c>
    </row>
    <row r="2096" spans="1:18" hidden="1" x14ac:dyDescent="0.3">
      <c r="A2096" s="25" t="s">
        <v>601</v>
      </c>
      <c r="B2096" s="23" t="s">
        <v>602</v>
      </c>
      <c r="C2096" s="5" t="s">
        <v>79</v>
      </c>
      <c r="D2096" s="5" t="s">
        <v>52</v>
      </c>
      <c r="E2096" s="5" t="s">
        <v>22</v>
      </c>
      <c r="F2096" s="6">
        <v>45473</v>
      </c>
      <c r="G2096" s="55">
        <f t="shared" si="268"/>
        <v>2024</v>
      </c>
      <c r="H2096" s="55" t="str">
        <f t="shared" si="269"/>
        <v>Junio</v>
      </c>
      <c r="I2096" s="90" t="str">
        <f t="shared" si="270"/>
        <v>2024-1</v>
      </c>
      <c r="J2096" s="5">
        <v>58.9</v>
      </c>
      <c r="K2096" s="5">
        <v>60</v>
      </c>
      <c r="L2096" s="15">
        <v>1</v>
      </c>
      <c r="M2096" s="15">
        <v>1</v>
      </c>
      <c r="N2096" s="5" t="s">
        <v>23</v>
      </c>
      <c r="O2096" s="5" t="s">
        <v>23</v>
      </c>
      <c r="P2096" s="5">
        <v>0</v>
      </c>
      <c r="Q2096" s="5">
        <v>0</v>
      </c>
      <c r="R2096" s="5" t="str">
        <f t="shared" si="271"/>
        <v>416.5-2024-06-30</v>
      </c>
    </row>
    <row r="2097" spans="1:18" hidden="1" x14ac:dyDescent="0.3">
      <c r="A2097" s="25" t="s">
        <v>603</v>
      </c>
      <c r="B2097" s="23" t="s">
        <v>604</v>
      </c>
      <c r="C2097" s="5" t="s">
        <v>79</v>
      </c>
      <c r="D2097" s="5" t="s">
        <v>52</v>
      </c>
      <c r="E2097" s="5" t="s">
        <v>22</v>
      </c>
      <c r="F2097" s="6">
        <v>45473</v>
      </c>
      <c r="G2097" s="55">
        <f t="shared" si="268"/>
        <v>2024</v>
      </c>
      <c r="H2097" s="55" t="str">
        <f t="shared" si="269"/>
        <v>Junio</v>
      </c>
      <c r="I2097" s="90" t="str">
        <f t="shared" si="270"/>
        <v>2024-1</v>
      </c>
      <c r="J2097" s="5">
        <v>36.28</v>
      </c>
      <c r="K2097" s="5">
        <v>35</v>
      </c>
      <c r="L2097" s="15">
        <v>0.96471885336273422</v>
      </c>
      <c r="M2097" s="15">
        <v>0.96471885336273422</v>
      </c>
      <c r="N2097" s="5" t="s">
        <v>23</v>
      </c>
      <c r="O2097" s="5" t="s">
        <v>23</v>
      </c>
      <c r="P2097" s="5">
        <v>0</v>
      </c>
      <c r="Q2097" s="5">
        <v>0</v>
      </c>
      <c r="R2097" s="5" t="str">
        <f t="shared" si="271"/>
        <v>416.6-2024-06-30</v>
      </c>
    </row>
    <row r="2098" spans="1:18" hidden="1" x14ac:dyDescent="0.3">
      <c r="A2098" s="25" t="s">
        <v>605</v>
      </c>
      <c r="B2098" s="23" t="s">
        <v>606</v>
      </c>
      <c r="C2098" s="5" t="s">
        <v>79</v>
      </c>
      <c r="D2098" s="5" t="s">
        <v>52</v>
      </c>
      <c r="E2098" s="5" t="s">
        <v>22</v>
      </c>
      <c r="F2098" s="6">
        <v>45473</v>
      </c>
      <c r="G2098" s="55">
        <f t="shared" si="268"/>
        <v>2024</v>
      </c>
      <c r="H2098" s="55" t="str">
        <f t="shared" si="269"/>
        <v>Junio</v>
      </c>
      <c r="I2098" s="90" t="str">
        <f t="shared" si="270"/>
        <v>2024-1</v>
      </c>
      <c r="J2098" s="5">
        <v>57.55</v>
      </c>
      <c r="K2098" s="5">
        <v>61.67</v>
      </c>
      <c r="L2098" s="15">
        <v>1</v>
      </c>
      <c r="M2098" s="15">
        <v>1</v>
      </c>
      <c r="N2098" s="5" t="s">
        <v>23</v>
      </c>
      <c r="O2098" s="5" t="s">
        <v>23</v>
      </c>
      <c r="P2098" s="5">
        <v>0</v>
      </c>
      <c r="Q2098" s="5">
        <v>0</v>
      </c>
      <c r="R2098" s="5" t="str">
        <f t="shared" si="271"/>
        <v>416.7-2023-06-30</v>
      </c>
    </row>
    <row r="2099" spans="1:18" hidden="1" x14ac:dyDescent="0.3">
      <c r="A2099" s="25" t="s">
        <v>607</v>
      </c>
      <c r="B2099" s="23" t="s">
        <v>608</v>
      </c>
      <c r="C2099" s="5" t="s">
        <v>343</v>
      </c>
      <c r="D2099" s="5" t="s">
        <v>52</v>
      </c>
      <c r="E2099" s="5" t="s">
        <v>22</v>
      </c>
      <c r="F2099" s="6">
        <v>45107</v>
      </c>
      <c r="G2099" s="55">
        <f t="shared" si="268"/>
        <v>2023</v>
      </c>
      <c r="H2099" s="55" t="str">
        <f t="shared" si="269"/>
        <v>Junio</v>
      </c>
      <c r="I2099" s="90" t="str">
        <f t="shared" si="270"/>
        <v>2023-1</v>
      </c>
      <c r="J2099" s="5">
        <v>58</v>
      </c>
      <c r="K2099" s="5">
        <v>62</v>
      </c>
      <c r="L2099" s="22">
        <f>K2100/J2100</f>
        <v>0.92500000000000004</v>
      </c>
      <c r="M2099" s="15">
        <f t="shared" ref="M2099:M2104" si="272">IFERROR(IF((K2100/J2100)&gt;K2100/J2100,1.3,K2100/J2100),"")</f>
        <v>0.92500000000000004</v>
      </c>
      <c r="N2099" s="5" t="s">
        <v>23</v>
      </c>
      <c r="O2099" s="5" t="s">
        <v>23</v>
      </c>
      <c r="P2099" s="16">
        <v>0</v>
      </c>
      <c r="Q2099" s="16">
        <v>0</v>
      </c>
      <c r="R2099" s="5" t="str">
        <f t="shared" si="271"/>
        <v>416.7-2023-12-31</v>
      </c>
    </row>
    <row r="2100" spans="1:18" hidden="1" x14ac:dyDescent="0.3">
      <c r="A2100" s="25" t="s">
        <v>607</v>
      </c>
      <c r="B2100" s="23" t="s">
        <v>608</v>
      </c>
      <c r="C2100" s="5" t="s">
        <v>343</v>
      </c>
      <c r="D2100" s="5" t="s">
        <v>52</v>
      </c>
      <c r="E2100" s="5" t="s">
        <v>22</v>
      </c>
      <c r="F2100" s="6">
        <v>45291</v>
      </c>
      <c r="G2100" s="55">
        <f t="shared" si="268"/>
        <v>2023</v>
      </c>
      <c r="H2100" s="55" t="str">
        <f t="shared" si="269"/>
        <v>Diciembre</v>
      </c>
      <c r="I2100" s="90" t="str">
        <f t="shared" si="270"/>
        <v>2023-2</v>
      </c>
      <c r="J2100" s="5">
        <v>100</v>
      </c>
      <c r="K2100" s="10">
        <v>92.5</v>
      </c>
      <c r="L2100" s="15">
        <f>IFERROR(IF((K2101/J2101)&gt;1.3,1.3,K2101/J2101),"")</f>
        <v>0.96808510638297873</v>
      </c>
      <c r="M2100" s="15">
        <f t="shared" si="272"/>
        <v>0.96808510638297873</v>
      </c>
      <c r="N2100" s="5" t="s">
        <v>23</v>
      </c>
      <c r="O2100" s="5" t="s">
        <v>23</v>
      </c>
      <c r="P2100" s="16">
        <v>0</v>
      </c>
      <c r="Q2100" s="16">
        <v>0</v>
      </c>
      <c r="R2100" s="5" t="str">
        <f t="shared" si="271"/>
        <v>416.8-2023-06-30</v>
      </c>
    </row>
    <row r="2101" spans="1:18" hidden="1" x14ac:dyDescent="0.3">
      <c r="A2101" s="25" t="s">
        <v>609</v>
      </c>
      <c r="B2101" s="23" t="s">
        <v>610</v>
      </c>
      <c r="C2101" s="5" t="s">
        <v>46</v>
      </c>
      <c r="D2101" s="5" t="s">
        <v>52</v>
      </c>
      <c r="E2101" s="5" t="s">
        <v>22</v>
      </c>
      <c r="F2101" s="6">
        <v>45107</v>
      </c>
      <c r="G2101" s="55">
        <f t="shared" si="268"/>
        <v>2023</v>
      </c>
      <c r="H2101" s="55" t="str">
        <f t="shared" si="269"/>
        <v>Junio</v>
      </c>
      <c r="I2101" s="90" t="str">
        <f t="shared" si="270"/>
        <v>2023-1</v>
      </c>
      <c r="J2101" s="5">
        <v>94</v>
      </c>
      <c r="K2101" s="5">
        <v>91</v>
      </c>
      <c r="L2101" s="22">
        <f>K2102/J2102</f>
        <v>0.99879999999999991</v>
      </c>
      <c r="M2101" s="15">
        <f t="shared" si="272"/>
        <v>0.99879999999999991</v>
      </c>
      <c r="N2101" s="5" t="s">
        <v>23</v>
      </c>
      <c r="O2101" s="5" t="s">
        <v>23</v>
      </c>
      <c r="P2101" s="16">
        <v>0</v>
      </c>
      <c r="Q2101" s="16">
        <v>0</v>
      </c>
      <c r="R2101" s="5" t="str">
        <f t="shared" si="271"/>
        <v>416.8-2023-12-31</v>
      </c>
    </row>
    <row r="2102" spans="1:18" hidden="1" x14ac:dyDescent="0.3">
      <c r="A2102" s="25" t="s">
        <v>609</v>
      </c>
      <c r="B2102" s="23" t="s">
        <v>610</v>
      </c>
      <c r="C2102" s="5" t="s">
        <v>432</v>
      </c>
      <c r="D2102" s="5" t="s">
        <v>52</v>
      </c>
      <c r="E2102" s="5" t="s">
        <v>22</v>
      </c>
      <c r="F2102" s="6">
        <v>45291</v>
      </c>
      <c r="G2102" s="55">
        <f t="shared" si="268"/>
        <v>2023</v>
      </c>
      <c r="H2102" s="55" t="str">
        <f t="shared" si="269"/>
        <v>Diciembre</v>
      </c>
      <c r="I2102" s="90" t="str">
        <f t="shared" si="270"/>
        <v>2023-2</v>
      </c>
      <c r="J2102" s="5">
        <v>100</v>
      </c>
      <c r="K2102" s="10">
        <v>99.88</v>
      </c>
      <c r="L2102" s="15">
        <f>IFERROR(IF((K2103/J2103)&gt;1.3,1.3,K2103/J2103),"")</f>
        <v>1.1200000000000001</v>
      </c>
      <c r="M2102" s="15">
        <f t="shared" si="272"/>
        <v>1.1200000000000001</v>
      </c>
      <c r="N2102" s="5" t="s">
        <v>23</v>
      </c>
      <c r="O2102" s="5" t="s">
        <v>23</v>
      </c>
      <c r="P2102" s="16">
        <v>0</v>
      </c>
      <c r="Q2102" s="16">
        <v>0</v>
      </c>
      <c r="R2102" s="5" t="str">
        <f t="shared" si="271"/>
        <v>417.1-2023-06-30</v>
      </c>
    </row>
    <row r="2103" spans="1:18" hidden="1" x14ac:dyDescent="0.3">
      <c r="A2103" s="25" t="s">
        <v>611</v>
      </c>
      <c r="B2103" s="23" t="s">
        <v>612</v>
      </c>
      <c r="C2103" s="5" t="s">
        <v>298</v>
      </c>
      <c r="D2103" s="5" t="s">
        <v>52</v>
      </c>
      <c r="E2103" s="5" t="s">
        <v>22</v>
      </c>
      <c r="F2103" s="6">
        <v>45107</v>
      </c>
      <c r="G2103" s="55">
        <f t="shared" si="268"/>
        <v>2023</v>
      </c>
      <c r="H2103" s="55" t="str">
        <f t="shared" si="269"/>
        <v>Junio</v>
      </c>
      <c r="I2103" s="90" t="str">
        <f t="shared" si="270"/>
        <v>2023-1</v>
      </c>
      <c r="J2103" s="5">
        <v>50</v>
      </c>
      <c r="K2103" s="5">
        <v>56</v>
      </c>
      <c r="L2103" s="22">
        <f>K2104/J2104</f>
        <v>0.94</v>
      </c>
      <c r="M2103" s="15">
        <f t="shared" si="272"/>
        <v>0.94</v>
      </c>
      <c r="N2103" s="5" t="s">
        <v>23</v>
      </c>
      <c r="O2103" s="5" t="s">
        <v>23</v>
      </c>
      <c r="P2103" s="16">
        <v>0</v>
      </c>
      <c r="Q2103" s="16">
        <v>0</v>
      </c>
      <c r="R2103" s="5" t="str">
        <f t="shared" si="271"/>
        <v>417.1-2023-12-31</v>
      </c>
    </row>
    <row r="2104" spans="1:18" hidden="1" x14ac:dyDescent="0.3">
      <c r="A2104" s="25" t="s">
        <v>611</v>
      </c>
      <c r="B2104" s="23" t="s">
        <v>612</v>
      </c>
      <c r="C2104" s="5" t="s">
        <v>298</v>
      </c>
      <c r="D2104" s="5" t="s">
        <v>52</v>
      </c>
      <c r="E2104" s="5" t="s">
        <v>22</v>
      </c>
      <c r="F2104" s="6">
        <v>45291</v>
      </c>
      <c r="G2104" s="55">
        <f t="shared" si="268"/>
        <v>2023</v>
      </c>
      <c r="H2104" s="55" t="str">
        <f t="shared" si="269"/>
        <v>Diciembre</v>
      </c>
      <c r="I2104" s="90" t="str">
        <f t="shared" si="270"/>
        <v>2023-2</v>
      </c>
      <c r="J2104" s="5">
        <v>100</v>
      </c>
      <c r="K2104" s="10">
        <v>94</v>
      </c>
      <c r="L2104" s="15">
        <f>IFERROR(IF((K2105/J2105)&gt;1.3,1.3,K2105/J2105),"")</f>
        <v>0.99139095205941918</v>
      </c>
      <c r="M2104" s="15">
        <f t="shared" si="272"/>
        <v>0.99139095205941918</v>
      </c>
      <c r="N2104" s="5" t="s">
        <v>23</v>
      </c>
      <c r="O2104" s="5" t="s">
        <v>23</v>
      </c>
      <c r="P2104" s="16">
        <v>0</v>
      </c>
      <c r="Q2104" s="16">
        <v>0</v>
      </c>
      <c r="R2104" s="5" t="str">
        <f t="shared" si="271"/>
        <v>417.1-2024-06-30</v>
      </c>
    </row>
    <row r="2105" spans="1:18" hidden="1" x14ac:dyDescent="0.3">
      <c r="A2105" s="25" t="s">
        <v>611</v>
      </c>
      <c r="B2105" s="23" t="s">
        <v>612</v>
      </c>
      <c r="C2105" s="5" t="s">
        <v>298</v>
      </c>
      <c r="D2105" s="5" t="s">
        <v>52</v>
      </c>
      <c r="E2105" s="5" t="s">
        <v>22</v>
      </c>
      <c r="F2105" s="6">
        <v>45473</v>
      </c>
      <c r="G2105" s="55">
        <f t="shared" si="268"/>
        <v>2024</v>
      </c>
      <c r="H2105" s="55" t="str">
        <f t="shared" si="269"/>
        <v>Junio</v>
      </c>
      <c r="I2105" s="90" t="str">
        <f t="shared" si="270"/>
        <v>2024-1</v>
      </c>
      <c r="J2105" s="5">
        <v>59.24</v>
      </c>
      <c r="K2105" s="5">
        <v>58.73</v>
      </c>
      <c r="L2105" s="15">
        <v>0.99139095205941918</v>
      </c>
      <c r="M2105" s="15">
        <v>0.99139095205941918</v>
      </c>
      <c r="N2105" s="5" t="s">
        <v>23</v>
      </c>
      <c r="O2105" s="5" t="s">
        <v>23</v>
      </c>
      <c r="P2105" s="5">
        <v>0</v>
      </c>
      <c r="Q2105" s="5">
        <v>0</v>
      </c>
      <c r="R2105" s="5" t="str">
        <f t="shared" si="271"/>
        <v>417.2-2023-06-30</v>
      </c>
    </row>
    <row r="2106" spans="1:18" hidden="1" x14ac:dyDescent="0.3">
      <c r="A2106" s="25" t="s">
        <v>613</v>
      </c>
      <c r="B2106" s="23" t="s">
        <v>614</v>
      </c>
      <c r="C2106" s="5" t="s">
        <v>87</v>
      </c>
      <c r="D2106" s="5" t="s">
        <v>52</v>
      </c>
      <c r="E2106" s="5" t="s">
        <v>22</v>
      </c>
      <c r="F2106" s="6">
        <v>45107</v>
      </c>
      <c r="G2106" s="55">
        <f t="shared" si="268"/>
        <v>2023</v>
      </c>
      <c r="H2106" s="55" t="str">
        <f t="shared" si="269"/>
        <v>Junio</v>
      </c>
      <c r="I2106" s="90" t="str">
        <f t="shared" si="270"/>
        <v>2023-1</v>
      </c>
      <c r="J2106" s="5">
        <v>63</v>
      </c>
      <c r="K2106" s="5">
        <v>53</v>
      </c>
      <c r="L2106" s="22">
        <f>K2107/J2107</f>
        <v>0.86670000000000003</v>
      </c>
      <c r="M2106" s="15">
        <f>IFERROR(IF((K2107/J2107)&gt;K2107/J2107,1.3,K2107/J2107),"")</f>
        <v>0.86670000000000003</v>
      </c>
      <c r="N2106" s="5" t="s">
        <v>23</v>
      </c>
      <c r="O2106" s="5" t="s">
        <v>23</v>
      </c>
      <c r="P2106" s="16">
        <v>0</v>
      </c>
      <c r="Q2106" s="16">
        <v>0</v>
      </c>
      <c r="R2106" s="5" t="str">
        <f t="shared" si="271"/>
        <v>417.2-2023-12-31</v>
      </c>
    </row>
    <row r="2107" spans="1:18" hidden="1" x14ac:dyDescent="0.3">
      <c r="A2107" s="25" t="s">
        <v>613</v>
      </c>
      <c r="B2107" s="23" t="s">
        <v>614</v>
      </c>
      <c r="C2107" s="5" t="s">
        <v>87</v>
      </c>
      <c r="D2107" s="5" t="s">
        <v>52</v>
      </c>
      <c r="E2107" s="5" t="s">
        <v>22</v>
      </c>
      <c r="F2107" s="6">
        <v>45291</v>
      </c>
      <c r="G2107" s="55">
        <f t="shared" si="268"/>
        <v>2023</v>
      </c>
      <c r="H2107" s="55" t="str">
        <f t="shared" si="269"/>
        <v>Diciembre</v>
      </c>
      <c r="I2107" s="90" t="str">
        <f t="shared" si="270"/>
        <v>2023-2</v>
      </c>
      <c r="J2107" s="5">
        <v>100</v>
      </c>
      <c r="K2107" s="10">
        <v>86.67</v>
      </c>
      <c r="L2107" s="15">
        <f>IFERROR(IF((K2108/J2108)&gt;1.3,1.3,K2108/J2108),"")</f>
        <v>1.186742694226657</v>
      </c>
      <c r="M2107" s="15">
        <f>IFERROR(IF((K2108/J2108)&gt;K2108/J2108,1.3,K2108/J2108),"")</f>
        <v>1.186742694226657</v>
      </c>
      <c r="N2107" s="5" t="s">
        <v>23</v>
      </c>
      <c r="O2107" s="5" t="s">
        <v>23</v>
      </c>
      <c r="P2107" s="16">
        <v>0</v>
      </c>
      <c r="Q2107" s="16">
        <v>0</v>
      </c>
      <c r="R2107" s="5" t="str">
        <f t="shared" si="271"/>
        <v>417.2-2024-06-30</v>
      </c>
    </row>
    <row r="2108" spans="1:18" hidden="1" x14ac:dyDescent="0.3">
      <c r="A2108" s="25" t="s">
        <v>613</v>
      </c>
      <c r="B2108" s="23" t="s">
        <v>614</v>
      </c>
      <c r="C2108" s="5" t="s">
        <v>87</v>
      </c>
      <c r="D2108" s="5" t="s">
        <v>52</v>
      </c>
      <c r="E2108" s="5" t="s">
        <v>22</v>
      </c>
      <c r="F2108" s="6">
        <v>45473</v>
      </c>
      <c r="G2108" s="55">
        <f t="shared" si="268"/>
        <v>2024</v>
      </c>
      <c r="H2108" s="55" t="str">
        <f t="shared" si="269"/>
        <v>Junio</v>
      </c>
      <c r="I2108" s="90" t="str">
        <f t="shared" si="270"/>
        <v>2024-1</v>
      </c>
      <c r="J2108" s="5">
        <v>70.150000000000006</v>
      </c>
      <c r="K2108" s="5">
        <v>83.25</v>
      </c>
      <c r="L2108" s="15">
        <v>1</v>
      </c>
      <c r="M2108" s="15">
        <v>1</v>
      </c>
      <c r="N2108" s="5" t="s">
        <v>23</v>
      </c>
      <c r="O2108" s="5" t="s">
        <v>23</v>
      </c>
      <c r="P2108" s="5">
        <v>0</v>
      </c>
      <c r="Q2108" s="5">
        <v>0</v>
      </c>
      <c r="R2108" s="5" t="str">
        <f t="shared" si="271"/>
        <v>417.3-2023-06-30</v>
      </c>
    </row>
    <row r="2109" spans="1:18" hidden="1" x14ac:dyDescent="0.3">
      <c r="A2109" s="25" t="s">
        <v>615</v>
      </c>
      <c r="B2109" s="23" t="s">
        <v>616</v>
      </c>
      <c r="C2109" s="5" t="s">
        <v>86</v>
      </c>
      <c r="D2109" s="5" t="s">
        <v>52</v>
      </c>
      <c r="E2109" s="5" t="s">
        <v>22</v>
      </c>
      <c r="F2109" s="6">
        <v>45107</v>
      </c>
      <c r="G2109" s="55">
        <f t="shared" si="268"/>
        <v>2023</v>
      </c>
      <c r="H2109" s="55" t="str">
        <f t="shared" si="269"/>
        <v>Junio</v>
      </c>
      <c r="I2109" s="90" t="str">
        <f t="shared" si="270"/>
        <v>2023-1</v>
      </c>
      <c r="J2109" s="5">
        <v>56</v>
      </c>
      <c r="K2109" s="5">
        <v>74</v>
      </c>
      <c r="L2109" s="22">
        <f>IF(IFERROR(K2110/J2110,"")&gt;130%,130%,K2110/J2110)</f>
        <v>0.9375</v>
      </c>
      <c r="M2109" s="15">
        <f>IFERROR(IF((K2110/J2110)&gt;K2110/J2110,1.3,K2110/J2110),"")</f>
        <v>0.9375</v>
      </c>
      <c r="N2109" s="5" t="s">
        <v>23</v>
      </c>
      <c r="O2109" s="5" t="s">
        <v>23</v>
      </c>
      <c r="P2109" s="16">
        <v>0</v>
      </c>
      <c r="Q2109" s="16">
        <v>0</v>
      </c>
      <c r="R2109" s="5" t="str">
        <f t="shared" si="271"/>
        <v>417.3-2023-12-31</v>
      </c>
    </row>
    <row r="2110" spans="1:18" hidden="1" x14ac:dyDescent="0.3">
      <c r="A2110" s="25" t="s">
        <v>615</v>
      </c>
      <c r="B2110" s="23" t="s">
        <v>616</v>
      </c>
      <c r="C2110" s="5" t="s">
        <v>86</v>
      </c>
      <c r="D2110" s="5" t="s">
        <v>52</v>
      </c>
      <c r="E2110" s="5" t="s">
        <v>22</v>
      </c>
      <c r="F2110" s="6">
        <v>45291</v>
      </c>
      <c r="G2110" s="55">
        <f t="shared" si="268"/>
        <v>2023</v>
      </c>
      <c r="H2110" s="55" t="str">
        <f t="shared" si="269"/>
        <v>Diciembre</v>
      </c>
      <c r="I2110" s="90" t="str">
        <f t="shared" si="270"/>
        <v>2023-2</v>
      </c>
      <c r="J2110" s="5">
        <v>100</v>
      </c>
      <c r="K2110" s="10">
        <v>93.75</v>
      </c>
      <c r="L2110" s="15">
        <f>IFERROR(IF((K2111/J2111)&gt;1.3,1.3,K2111/J2111),"")</f>
        <v>1.3</v>
      </c>
      <c r="M2110" s="15">
        <f>IFERROR(IF((K2111/J2111)&gt;K2111/J2111,1.3,K2111/J2111),"")</f>
        <v>1.4126554894537591</v>
      </c>
      <c r="N2110" s="5" t="s">
        <v>23</v>
      </c>
      <c r="O2110" s="5" t="s">
        <v>23</v>
      </c>
      <c r="P2110" s="16">
        <v>0</v>
      </c>
      <c r="Q2110" s="16">
        <v>0</v>
      </c>
      <c r="R2110" s="5" t="str">
        <f t="shared" si="271"/>
        <v>417.3-2024-06-30</v>
      </c>
    </row>
    <row r="2111" spans="1:18" hidden="1" x14ac:dyDescent="0.3">
      <c r="A2111" s="25" t="s">
        <v>615</v>
      </c>
      <c r="B2111" s="23" t="s">
        <v>616</v>
      </c>
      <c r="C2111" s="5" t="s">
        <v>86</v>
      </c>
      <c r="D2111" s="5" t="s">
        <v>52</v>
      </c>
      <c r="E2111" s="5" t="s">
        <v>22</v>
      </c>
      <c r="F2111" s="6">
        <v>45473</v>
      </c>
      <c r="G2111" s="55">
        <f t="shared" si="268"/>
        <v>2024</v>
      </c>
      <c r="H2111" s="55" t="str">
        <f t="shared" si="269"/>
        <v>Junio</v>
      </c>
      <c r="I2111" s="90" t="str">
        <f t="shared" si="270"/>
        <v>2024-1</v>
      </c>
      <c r="J2111" s="5">
        <v>36.979999999999997</v>
      </c>
      <c r="K2111" s="5">
        <v>52.24</v>
      </c>
      <c r="L2111" s="15">
        <v>1</v>
      </c>
      <c r="M2111" s="15">
        <v>1</v>
      </c>
      <c r="N2111" s="5" t="s">
        <v>23</v>
      </c>
      <c r="O2111" s="5" t="s">
        <v>23</v>
      </c>
      <c r="P2111" s="5">
        <v>0</v>
      </c>
      <c r="Q2111" s="5">
        <v>0</v>
      </c>
      <c r="R2111" s="5" t="str">
        <f t="shared" si="271"/>
        <v>417.4-2023-06-30</v>
      </c>
    </row>
    <row r="2112" spans="1:18" hidden="1" x14ac:dyDescent="0.3">
      <c r="A2112" s="25" t="s">
        <v>617</v>
      </c>
      <c r="B2112" s="23" t="s">
        <v>618</v>
      </c>
      <c r="C2112" s="5" t="s">
        <v>245</v>
      </c>
      <c r="D2112" s="5" t="s">
        <v>52</v>
      </c>
      <c r="E2112" s="5" t="s">
        <v>22</v>
      </c>
      <c r="F2112" s="6">
        <v>45107</v>
      </c>
      <c r="G2112" s="55">
        <f t="shared" si="268"/>
        <v>2023</v>
      </c>
      <c r="H2112" s="55" t="str">
        <f t="shared" si="269"/>
        <v>Junio</v>
      </c>
      <c r="I2112" s="90" t="str">
        <f t="shared" si="270"/>
        <v>2023-1</v>
      </c>
      <c r="J2112" s="5">
        <v>44</v>
      </c>
      <c r="K2112" s="5">
        <v>49</v>
      </c>
      <c r="L2112" s="22">
        <f>K2113/J2113</f>
        <v>0.94169999999999998</v>
      </c>
      <c r="M2112" s="15">
        <f>IFERROR(IF((K2113/J2113)&gt;K2113/J2113,1.3,K2113/J2113),"")</f>
        <v>0.94169999999999998</v>
      </c>
      <c r="N2112" s="5" t="s">
        <v>23</v>
      </c>
      <c r="O2112" s="5" t="s">
        <v>23</v>
      </c>
      <c r="P2112" s="16">
        <v>0</v>
      </c>
      <c r="Q2112" s="16">
        <v>0</v>
      </c>
      <c r="R2112" s="5" t="str">
        <f t="shared" si="271"/>
        <v>417.4-2023-12-31</v>
      </c>
    </row>
    <row r="2113" spans="1:18" hidden="1" x14ac:dyDescent="0.3">
      <c r="A2113" s="25" t="s">
        <v>617</v>
      </c>
      <c r="B2113" s="23" t="s">
        <v>618</v>
      </c>
      <c r="C2113" s="5" t="s">
        <v>245</v>
      </c>
      <c r="D2113" s="5" t="s">
        <v>52</v>
      </c>
      <c r="E2113" s="5" t="s">
        <v>22</v>
      </c>
      <c r="F2113" s="6">
        <v>45291</v>
      </c>
      <c r="G2113" s="55">
        <f t="shared" si="268"/>
        <v>2023</v>
      </c>
      <c r="H2113" s="55" t="str">
        <f t="shared" si="269"/>
        <v>Diciembre</v>
      </c>
      <c r="I2113" s="90" t="str">
        <f t="shared" si="270"/>
        <v>2023-2</v>
      </c>
      <c r="J2113" s="5">
        <v>100</v>
      </c>
      <c r="K2113" s="10">
        <v>94.17</v>
      </c>
      <c r="L2113" s="15">
        <f>IFERROR(IF((K2114/J2114)&gt;1.3,1.3,K2114/J2114),"")</f>
        <v>1.0931347804139324</v>
      </c>
      <c r="M2113" s="15">
        <f>IFERROR(IF((K2114/J2114)&gt;K2114/J2114,1.3,K2114/J2114),"")</f>
        <v>1.0931347804139324</v>
      </c>
      <c r="N2113" s="5" t="s">
        <v>23</v>
      </c>
      <c r="O2113" s="5" t="s">
        <v>23</v>
      </c>
      <c r="P2113" s="16">
        <v>0</v>
      </c>
      <c r="Q2113" s="16">
        <v>0</v>
      </c>
      <c r="R2113" s="5" t="str">
        <f t="shared" si="271"/>
        <v>417.4-2024-06-30</v>
      </c>
    </row>
    <row r="2114" spans="1:18" hidden="1" x14ac:dyDescent="0.3">
      <c r="A2114" s="25" t="s">
        <v>617</v>
      </c>
      <c r="B2114" s="23" t="s">
        <v>618</v>
      </c>
      <c r="C2114" s="5" t="s">
        <v>245</v>
      </c>
      <c r="D2114" s="5" t="s">
        <v>52</v>
      </c>
      <c r="E2114" s="5" t="s">
        <v>22</v>
      </c>
      <c r="F2114" s="6">
        <v>45473</v>
      </c>
      <c r="G2114" s="55">
        <f t="shared" si="268"/>
        <v>2024</v>
      </c>
      <c r="H2114" s="55" t="str">
        <f t="shared" si="269"/>
        <v>Junio</v>
      </c>
      <c r="I2114" s="90" t="str">
        <f t="shared" si="270"/>
        <v>2024-1</v>
      </c>
      <c r="J2114" s="5">
        <v>39.619999999999997</v>
      </c>
      <c r="K2114" s="5">
        <v>43.31</v>
      </c>
      <c r="L2114" s="15">
        <v>1</v>
      </c>
      <c r="M2114" s="15">
        <v>1</v>
      </c>
      <c r="N2114" s="5" t="s">
        <v>23</v>
      </c>
      <c r="O2114" s="5" t="s">
        <v>23</v>
      </c>
      <c r="P2114" s="5">
        <v>0</v>
      </c>
      <c r="Q2114" s="5">
        <v>0</v>
      </c>
      <c r="R2114" s="5" t="str">
        <f t="shared" si="271"/>
        <v>417.5-2023-06-30</v>
      </c>
    </row>
    <row r="2115" spans="1:18" hidden="1" x14ac:dyDescent="0.3">
      <c r="A2115" s="25" t="s">
        <v>619</v>
      </c>
      <c r="B2115" s="23" t="s">
        <v>620</v>
      </c>
      <c r="C2115" s="5" t="s">
        <v>50</v>
      </c>
      <c r="D2115" s="5" t="s">
        <v>52</v>
      </c>
      <c r="E2115" s="5" t="s">
        <v>22</v>
      </c>
      <c r="F2115" s="6">
        <v>45107</v>
      </c>
      <c r="G2115" s="55">
        <f t="shared" ref="G2115:G2178" si="273">YEAR(F2115)</f>
        <v>2023</v>
      </c>
      <c r="H2115" s="55" t="str">
        <f t="shared" ref="H2115:H2178" si="274">PROPER(TEXT(F2115,"mmmm"))</f>
        <v>Junio</v>
      </c>
      <c r="I2115" s="90" t="str">
        <f t="shared" ref="I2115:I2178" si="275">IF(OR(H2115="Enero",H2115="Febrero",H2115="Marzo",H2115="Abril",H2115="Mayo",H2115="Junio"),G2115&amp;"-1",IF(OR(H2115="Julio",H2115="Agosto",H2115="Septiembre",H2115="Octubre",H2115="Noviembre",H2115="Diciembre"),G2115&amp;"-2"))</f>
        <v>2023-1</v>
      </c>
      <c r="J2115" s="5">
        <v>62</v>
      </c>
      <c r="K2115" s="5">
        <v>64</v>
      </c>
      <c r="L2115" s="22">
        <f>K2116/J2116</f>
        <v>0.99</v>
      </c>
      <c r="M2115" s="15">
        <f>IFERROR(IF((K2116/J2116)&gt;K2116/J2116,1.3,K2116/J2116),"")</f>
        <v>0.99</v>
      </c>
      <c r="N2115" s="5" t="s">
        <v>23</v>
      </c>
      <c r="O2115" s="5" t="s">
        <v>23</v>
      </c>
      <c r="P2115" s="16">
        <v>0</v>
      </c>
      <c r="Q2115" s="16">
        <v>0</v>
      </c>
      <c r="R2115" s="5" t="str">
        <f t="shared" si="271"/>
        <v>417.5-2023-12-31</v>
      </c>
    </row>
    <row r="2116" spans="1:18" hidden="1" x14ac:dyDescent="0.3">
      <c r="A2116" s="25" t="s">
        <v>619</v>
      </c>
      <c r="B2116" s="23" t="s">
        <v>620</v>
      </c>
      <c r="C2116" s="5" t="s">
        <v>50</v>
      </c>
      <c r="D2116" s="5" t="s">
        <v>52</v>
      </c>
      <c r="E2116" s="5" t="s">
        <v>22</v>
      </c>
      <c r="F2116" s="6">
        <v>45291</v>
      </c>
      <c r="G2116" s="55">
        <f t="shared" si="273"/>
        <v>2023</v>
      </c>
      <c r="H2116" s="55" t="str">
        <f t="shared" si="274"/>
        <v>Diciembre</v>
      </c>
      <c r="I2116" s="90" t="str">
        <f t="shared" si="275"/>
        <v>2023-2</v>
      </c>
      <c r="J2116" s="5">
        <v>100</v>
      </c>
      <c r="K2116" s="10">
        <v>99</v>
      </c>
      <c r="L2116" s="15">
        <f>IFERROR(IF((K2117/J2117)&gt;1.3,1.3,K2117/J2117),"")</f>
        <v>1</v>
      </c>
      <c r="M2116" s="15">
        <f>IFERROR(IF((K2117/J2117)&gt;K2117/J2117,1.3,K2117/J2117),"")</f>
        <v>1</v>
      </c>
      <c r="N2116" s="5" t="s">
        <v>23</v>
      </c>
      <c r="O2116" s="5" t="s">
        <v>23</v>
      </c>
      <c r="P2116" s="16">
        <v>0</v>
      </c>
      <c r="Q2116" s="16">
        <v>0</v>
      </c>
      <c r="R2116" s="5" t="str">
        <f t="shared" si="271"/>
        <v>417.5-2024-06-30</v>
      </c>
    </row>
    <row r="2117" spans="1:18" hidden="1" x14ac:dyDescent="0.3">
      <c r="A2117" s="25" t="s">
        <v>619</v>
      </c>
      <c r="B2117" s="23" t="s">
        <v>620</v>
      </c>
      <c r="C2117" s="5" t="s">
        <v>50</v>
      </c>
      <c r="D2117" s="5" t="s">
        <v>52</v>
      </c>
      <c r="E2117" s="5" t="s">
        <v>22</v>
      </c>
      <c r="F2117" s="6">
        <v>45473</v>
      </c>
      <c r="G2117" s="55">
        <f t="shared" si="273"/>
        <v>2024</v>
      </c>
      <c r="H2117" s="55" t="str">
        <f t="shared" si="274"/>
        <v>Junio</v>
      </c>
      <c r="I2117" s="90" t="str">
        <f t="shared" si="275"/>
        <v>2024-1</v>
      </c>
      <c r="J2117" s="5">
        <v>48.75</v>
      </c>
      <c r="K2117" s="5">
        <v>48.75</v>
      </c>
      <c r="L2117" s="15">
        <v>1</v>
      </c>
      <c r="M2117" s="15">
        <v>1</v>
      </c>
      <c r="N2117" s="5" t="s">
        <v>23</v>
      </c>
      <c r="O2117" s="5" t="s">
        <v>23</v>
      </c>
      <c r="P2117" s="5">
        <v>0</v>
      </c>
      <c r="Q2117" s="5">
        <v>0</v>
      </c>
      <c r="R2117" s="5" t="str">
        <f t="shared" ref="R2117:R2180" si="276">A2118&amp;"-"&amp;YEAR(F2118)&amp;"-"&amp;IF(LEN(MONTH(F2118))=1,"0"&amp;MONTH(F2118),MONTH(F2118))&amp;"-"&amp;DAY(F2118)</f>
        <v>417.6-2023-06-30</v>
      </c>
    </row>
    <row r="2118" spans="1:18" hidden="1" x14ac:dyDescent="0.3">
      <c r="A2118" s="25" t="s">
        <v>621</v>
      </c>
      <c r="B2118" s="23" t="s">
        <v>622</v>
      </c>
      <c r="C2118" s="5"/>
      <c r="D2118" s="5" t="s">
        <v>52</v>
      </c>
      <c r="E2118" s="5" t="s">
        <v>22</v>
      </c>
      <c r="F2118" s="6">
        <v>45107</v>
      </c>
      <c r="G2118" s="55">
        <f t="shared" si="273"/>
        <v>2023</v>
      </c>
      <c r="H2118" s="55" t="str">
        <f t="shared" si="274"/>
        <v>Junio</v>
      </c>
      <c r="I2118" s="90" t="str">
        <f t="shared" si="275"/>
        <v>2023-1</v>
      </c>
      <c r="J2118" s="5">
        <v>52</v>
      </c>
      <c r="K2118" s="5">
        <v>63</v>
      </c>
      <c r="L2118" s="22">
        <f>K2119/J2119</f>
        <v>0.98750000000000004</v>
      </c>
      <c r="M2118" s="15">
        <f>IFERROR(IF((K2119/J2119)&gt;K2119/J2119,1.3,K2119/J2119),"")</f>
        <v>0.98750000000000004</v>
      </c>
      <c r="N2118" s="5" t="s">
        <v>23</v>
      </c>
      <c r="O2118" s="5" t="s">
        <v>23</v>
      </c>
      <c r="P2118" s="16">
        <v>0</v>
      </c>
      <c r="Q2118" s="16">
        <v>0</v>
      </c>
      <c r="R2118" s="5" t="str">
        <f t="shared" si="276"/>
        <v>417.6-2023-12-31</v>
      </c>
    </row>
    <row r="2119" spans="1:18" hidden="1" x14ac:dyDescent="0.3">
      <c r="A2119" s="25" t="s">
        <v>621</v>
      </c>
      <c r="B2119" s="23" t="s">
        <v>622</v>
      </c>
      <c r="C2119" s="5"/>
      <c r="D2119" s="5" t="s">
        <v>52</v>
      </c>
      <c r="E2119" s="5" t="s">
        <v>22</v>
      </c>
      <c r="F2119" s="6">
        <v>45291</v>
      </c>
      <c r="G2119" s="55">
        <f t="shared" si="273"/>
        <v>2023</v>
      </c>
      <c r="H2119" s="55" t="str">
        <f t="shared" si="274"/>
        <v>Diciembre</v>
      </c>
      <c r="I2119" s="90" t="str">
        <f t="shared" si="275"/>
        <v>2023-2</v>
      </c>
      <c r="J2119" s="5">
        <v>100</v>
      </c>
      <c r="K2119" s="10">
        <v>98.75</v>
      </c>
      <c r="L2119" s="15">
        <f>IFERROR(IF((K2120/J2120)&gt;1.3,1.3,K2120/J2120),"")</f>
        <v>1.0430084745762711</v>
      </c>
      <c r="M2119" s="15">
        <f>IFERROR(IF((K2120/J2120)&gt;K2120/J2120,1.3,K2120/J2120),"")</f>
        <v>1.0430084745762711</v>
      </c>
      <c r="N2119" s="5" t="s">
        <v>23</v>
      </c>
      <c r="O2119" s="5" t="s">
        <v>23</v>
      </c>
      <c r="P2119" s="16">
        <v>0</v>
      </c>
      <c r="Q2119" s="16">
        <v>0</v>
      </c>
      <c r="R2119" s="5" t="str">
        <f t="shared" si="276"/>
        <v>417.6-2024-06-30</v>
      </c>
    </row>
    <row r="2120" spans="1:18" hidden="1" x14ac:dyDescent="0.3">
      <c r="A2120" s="25" t="s">
        <v>621</v>
      </c>
      <c r="B2120" s="23" t="s">
        <v>622</v>
      </c>
      <c r="C2120" s="5"/>
      <c r="D2120" s="5" t="s">
        <v>52</v>
      </c>
      <c r="E2120" s="5" t="s">
        <v>22</v>
      </c>
      <c r="F2120" s="6">
        <v>45473</v>
      </c>
      <c r="G2120" s="55">
        <f t="shared" si="273"/>
        <v>2024</v>
      </c>
      <c r="H2120" s="55" t="str">
        <f t="shared" si="274"/>
        <v>Junio</v>
      </c>
      <c r="I2120" s="90" t="str">
        <f t="shared" si="275"/>
        <v>2024-1</v>
      </c>
      <c r="J2120" s="5">
        <v>47.2</v>
      </c>
      <c r="K2120" s="5">
        <v>49.23</v>
      </c>
      <c r="L2120" s="15">
        <v>1</v>
      </c>
      <c r="M2120" s="15">
        <v>1</v>
      </c>
      <c r="N2120" s="5" t="s">
        <v>23</v>
      </c>
      <c r="O2120" s="5" t="s">
        <v>23</v>
      </c>
      <c r="P2120" s="5">
        <v>0</v>
      </c>
      <c r="Q2120" s="5">
        <v>0</v>
      </c>
      <c r="R2120" s="5" t="str">
        <f t="shared" si="276"/>
        <v>418.1-2023-06-30</v>
      </c>
    </row>
    <row r="2121" spans="1:18" hidden="1" x14ac:dyDescent="0.3">
      <c r="A2121" s="25" t="s">
        <v>623</v>
      </c>
      <c r="B2121" s="23" t="s">
        <v>624</v>
      </c>
      <c r="C2121" s="5" t="s">
        <v>39</v>
      </c>
      <c r="D2121" s="5" t="s">
        <v>52</v>
      </c>
      <c r="E2121" s="5" t="s">
        <v>22</v>
      </c>
      <c r="F2121" s="6">
        <v>45107</v>
      </c>
      <c r="G2121" s="55">
        <f t="shared" si="273"/>
        <v>2023</v>
      </c>
      <c r="H2121" s="55" t="str">
        <f t="shared" si="274"/>
        <v>Junio</v>
      </c>
      <c r="I2121" s="90" t="str">
        <f t="shared" si="275"/>
        <v>2023-1</v>
      </c>
      <c r="J2121" s="5">
        <v>43</v>
      </c>
      <c r="K2121" s="5">
        <v>46</v>
      </c>
      <c r="L2121" s="22">
        <f>K2122/J2122</f>
        <v>0.875</v>
      </c>
      <c r="M2121" s="15">
        <f>IFERROR(IF((K2122/J2122)&gt;K2122/J2122,1.3,K2122/J2122),"")</f>
        <v>0.875</v>
      </c>
      <c r="N2121" s="5" t="s">
        <v>23</v>
      </c>
      <c r="O2121" s="5" t="s">
        <v>23</v>
      </c>
      <c r="P2121" s="16">
        <v>0</v>
      </c>
      <c r="Q2121" s="16">
        <v>0</v>
      </c>
      <c r="R2121" s="5" t="str">
        <f t="shared" si="276"/>
        <v>418.1-2023-12-31</v>
      </c>
    </row>
    <row r="2122" spans="1:18" hidden="1" x14ac:dyDescent="0.3">
      <c r="A2122" s="25" t="s">
        <v>623</v>
      </c>
      <c r="B2122" s="23" t="s">
        <v>624</v>
      </c>
      <c r="C2122" s="5" t="s">
        <v>39</v>
      </c>
      <c r="D2122" s="5" t="s">
        <v>52</v>
      </c>
      <c r="E2122" s="5" t="s">
        <v>22</v>
      </c>
      <c r="F2122" s="6">
        <v>45291</v>
      </c>
      <c r="G2122" s="55">
        <f t="shared" si="273"/>
        <v>2023</v>
      </c>
      <c r="H2122" s="55" t="str">
        <f t="shared" si="274"/>
        <v>Diciembre</v>
      </c>
      <c r="I2122" s="90" t="str">
        <f t="shared" si="275"/>
        <v>2023-2</v>
      </c>
      <c r="J2122" s="5">
        <v>100</v>
      </c>
      <c r="K2122" s="10">
        <v>87.5</v>
      </c>
      <c r="L2122" s="15">
        <f>IFERROR(IF((K2123/J2123)&gt;1.3,1.3,K2123/J2123),"")</f>
        <v>1.3</v>
      </c>
      <c r="M2122" s="15">
        <f>IFERROR(IF((K2123/J2123)&gt;K2123/J2123,1.3,K2123/J2123),"")</f>
        <v>1.354864755752927</v>
      </c>
      <c r="N2122" s="5" t="s">
        <v>23</v>
      </c>
      <c r="O2122" s="5" t="s">
        <v>23</v>
      </c>
      <c r="P2122" s="16">
        <v>0</v>
      </c>
      <c r="Q2122" s="16">
        <v>0</v>
      </c>
      <c r="R2122" s="5" t="str">
        <f t="shared" si="276"/>
        <v>418.1-2024-06-30</v>
      </c>
    </row>
    <row r="2123" spans="1:18" hidden="1" x14ac:dyDescent="0.3">
      <c r="A2123" s="25" t="s">
        <v>623</v>
      </c>
      <c r="B2123" s="23" t="s">
        <v>624</v>
      </c>
      <c r="C2123" s="5" t="s">
        <v>39</v>
      </c>
      <c r="D2123" s="5" t="s">
        <v>52</v>
      </c>
      <c r="E2123" s="5" t="s">
        <v>22</v>
      </c>
      <c r="F2123" s="6">
        <v>45473</v>
      </c>
      <c r="G2123" s="55">
        <f t="shared" si="273"/>
        <v>2024</v>
      </c>
      <c r="H2123" s="55" t="str">
        <f t="shared" si="274"/>
        <v>Junio</v>
      </c>
      <c r="I2123" s="90" t="str">
        <f t="shared" si="275"/>
        <v>2024-1</v>
      </c>
      <c r="J2123" s="5">
        <v>49.54</v>
      </c>
      <c r="K2123" s="5">
        <v>67.12</v>
      </c>
      <c r="L2123" s="15">
        <v>1</v>
      </c>
      <c r="M2123" s="15">
        <v>1</v>
      </c>
      <c r="N2123" s="5" t="s">
        <v>23</v>
      </c>
      <c r="O2123" s="5" t="s">
        <v>23</v>
      </c>
      <c r="P2123" s="5">
        <v>0</v>
      </c>
      <c r="Q2123" s="5">
        <v>0</v>
      </c>
      <c r="R2123" s="5" t="str">
        <f t="shared" si="276"/>
        <v>418.2-2023-06-30</v>
      </c>
    </row>
    <row r="2124" spans="1:18" hidden="1" x14ac:dyDescent="0.3">
      <c r="A2124" s="25" t="s">
        <v>625</v>
      </c>
      <c r="B2124" s="23" t="s">
        <v>626</v>
      </c>
      <c r="C2124" s="5" t="s">
        <v>77</v>
      </c>
      <c r="D2124" s="5" t="s">
        <v>52</v>
      </c>
      <c r="E2124" s="5" t="s">
        <v>22</v>
      </c>
      <c r="F2124" s="6">
        <v>45107</v>
      </c>
      <c r="G2124" s="55">
        <f t="shared" si="273"/>
        <v>2023</v>
      </c>
      <c r="H2124" s="55" t="str">
        <f t="shared" si="274"/>
        <v>Junio</v>
      </c>
      <c r="I2124" s="90" t="str">
        <f t="shared" si="275"/>
        <v>2023-1</v>
      </c>
      <c r="J2124" s="5">
        <v>39</v>
      </c>
      <c r="K2124" s="5">
        <v>20</v>
      </c>
      <c r="L2124" s="22">
        <f>K2125/J2125</f>
        <v>0.86250000000000004</v>
      </c>
      <c r="M2124" s="15">
        <f>IFERROR(IF((K2125/J2125)&gt;K2125/J2125,1.3,K2125/J2125),"")</f>
        <v>0.86250000000000004</v>
      </c>
      <c r="N2124" s="5" t="s">
        <v>23</v>
      </c>
      <c r="O2124" s="5" t="s">
        <v>23</v>
      </c>
      <c r="P2124" s="16">
        <v>0</v>
      </c>
      <c r="Q2124" s="16">
        <v>0</v>
      </c>
      <c r="R2124" s="5" t="str">
        <f t="shared" si="276"/>
        <v>418.2-2023-12-31</v>
      </c>
    </row>
    <row r="2125" spans="1:18" hidden="1" x14ac:dyDescent="0.3">
      <c r="A2125" s="25" t="s">
        <v>625</v>
      </c>
      <c r="B2125" s="23" t="s">
        <v>626</v>
      </c>
      <c r="C2125" s="5" t="s">
        <v>77</v>
      </c>
      <c r="D2125" s="5" t="s">
        <v>52</v>
      </c>
      <c r="E2125" s="5" t="s">
        <v>22</v>
      </c>
      <c r="F2125" s="6">
        <v>45291</v>
      </c>
      <c r="G2125" s="55">
        <f t="shared" si="273"/>
        <v>2023</v>
      </c>
      <c r="H2125" s="55" t="str">
        <f t="shared" si="274"/>
        <v>Diciembre</v>
      </c>
      <c r="I2125" s="90" t="str">
        <f t="shared" si="275"/>
        <v>2023-2</v>
      </c>
      <c r="J2125" s="5">
        <v>100</v>
      </c>
      <c r="K2125" s="10">
        <v>86.25</v>
      </c>
      <c r="L2125" s="15">
        <f>IFERROR(IF((K2126/J2126)&gt;1.3,1.3,K2126/J2126),"")</f>
        <v>0.68095557043983035</v>
      </c>
      <c r="M2125" s="15">
        <f>IFERROR(IF((K2126/J2126)&gt;K2126/J2126,1.3,K2126/J2126),"")</f>
        <v>0.68095557043983035</v>
      </c>
      <c r="N2125" s="5" t="s">
        <v>23</v>
      </c>
      <c r="O2125" s="5" t="s">
        <v>23</v>
      </c>
      <c r="P2125" s="16">
        <v>0</v>
      </c>
      <c r="Q2125" s="16">
        <v>0</v>
      </c>
      <c r="R2125" s="5" t="str">
        <f t="shared" si="276"/>
        <v>418.2-2024-06-30</v>
      </c>
    </row>
    <row r="2126" spans="1:18" hidden="1" x14ac:dyDescent="0.3">
      <c r="A2126" s="25" t="s">
        <v>625</v>
      </c>
      <c r="B2126" s="23" t="s">
        <v>626</v>
      </c>
      <c r="C2126" s="5" t="s">
        <v>77</v>
      </c>
      <c r="D2126" s="5" t="s">
        <v>52</v>
      </c>
      <c r="E2126" s="5" t="s">
        <v>22</v>
      </c>
      <c r="F2126" s="6">
        <v>45473</v>
      </c>
      <c r="G2126" s="55">
        <f t="shared" si="273"/>
        <v>2024</v>
      </c>
      <c r="H2126" s="55" t="str">
        <f t="shared" si="274"/>
        <v>Junio</v>
      </c>
      <c r="I2126" s="90" t="str">
        <f t="shared" si="275"/>
        <v>2024-1</v>
      </c>
      <c r="J2126" s="5">
        <v>89.58</v>
      </c>
      <c r="K2126" s="5">
        <v>61</v>
      </c>
      <c r="L2126" s="15">
        <v>0.68095557043983035</v>
      </c>
      <c r="M2126" s="15">
        <v>0.68095557043983035</v>
      </c>
      <c r="N2126" s="5" t="s">
        <v>23</v>
      </c>
      <c r="O2126" s="5" t="s">
        <v>23</v>
      </c>
      <c r="P2126" s="5">
        <v>0</v>
      </c>
      <c r="Q2126" s="5">
        <v>0</v>
      </c>
      <c r="R2126" s="5" t="str">
        <f t="shared" si="276"/>
        <v>418.3-2023-06-30</v>
      </c>
    </row>
    <row r="2127" spans="1:18" hidden="1" x14ac:dyDescent="0.3">
      <c r="A2127" s="25" t="s">
        <v>627</v>
      </c>
      <c r="B2127" s="23" t="s">
        <v>628</v>
      </c>
      <c r="C2127" s="5" t="s">
        <v>102</v>
      </c>
      <c r="D2127" s="5" t="s">
        <v>52</v>
      </c>
      <c r="E2127" s="5" t="s">
        <v>22</v>
      </c>
      <c r="F2127" s="6">
        <v>45107</v>
      </c>
      <c r="G2127" s="55">
        <f t="shared" si="273"/>
        <v>2023</v>
      </c>
      <c r="H2127" s="55" t="str">
        <f t="shared" si="274"/>
        <v>Junio</v>
      </c>
      <c r="I2127" s="90" t="str">
        <f t="shared" si="275"/>
        <v>2023-1</v>
      </c>
      <c r="J2127" s="5">
        <v>56</v>
      </c>
      <c r="K2127" s="5">
        <v>63</v>
      </c>
      <c r="L2127" s="8">
        <f>IF(IFERROR(K2128/J2128,"")&gt;130%,130%,K2128/J2128)</f>
        <v>0.90949999999999998</v>
      </c>
      <c r="M2127" s="15">
        <f>IFERROR(IF((K2128/J2128)&gt;K2128/J2128,1.3,K2128/J2128),"")</f>
        <v>0.90949999999999998</v>
      </c>
      <c r="N2127" s="5" t="s">
        <v>23</v>
      </c>
      <c r="O2127" s="5" t="s">
        <v>23</v>
      </c>
      <c r="P2127" s="16">
        <v>0</v>
      </c>
      <c r="Q2127" s="16">
        <v>0</v>
      </c>
      <c r="R2127" s="5" t="str">
        <f t="shared" si="276"/>
        <v>418.3-2023-12-31</v>
      </c>
    </row>
    <row r="2128" spans="1:18" hidden="1" x14ac:dyDescent="0.3">
      <c r="A2128" s="25" t="s">
        <v>627</v>
      </c>
      <c r="B2128" s="23" t="s">
        <v>628</v>
      </c>
      <c r="C2128" s="5" t="s">
        <v>102</v>
      </c>
      <c r="D2128" s="5" t="s">
        <v>52</v>
      </c>
      <c r="E2128" s="5" t="s">
        <v>22</v>
      </c>
      <c r="F2128" s="6">
        <v>45291</v>
      </c>
      <c r="G2128" s="55">
        <f t="shared" si="273"/>
        <v>2023</v>
      </c>
      <c r="H2128" s="55" t="str">
        <f t="shared" si="274"/>
        <v>Diciembre</v>
      </c>
      <c r="I2128" s="90" t="str">
        <f t="shared" si="275"/>
        <v>2023-2</v>
      </c>
      <c r="J2128" s="5">
        <v>100</v>
      </c>
      <c r="K2128" s="10">
        <v>90.95</v>
      </c>
      <c r="L2128" s="15">
        <f>IFERROR(IF((K2129/J2129)&gt;1.3,1.3,K2129/J2129),"")</f>
        <v>1.0676156583629894</v>
      </c>
      <c r="M2128" s="15">
        <f>IFERROR(IF((K2129/J2129)&gt;K2129/J2129,1.3,K2129/J2129),"")</f>
        <v>1.0676156583629894</v>
      </c>
      <c r="N2128" s="5" t="s">
        <v>23</v>
      </c>
      <c r="O2128" s="5" t="s">
        <v>23</v>
      </c>
      <c r="P2128" s="16">
        <v>0</v>
      </c>
      <c r="Q2128" s="16">
        <v>0</v>
      </c>
      <c r="R2128" s="5" t="str">
        <f t="shared" si="276"/>
        <v>418.3-2024-06-30</v>
      </c>
    </row>
    <row r="2129" spans="1:18" hidden="1" x14ac:dyDescent="0.3">
      <c r="A2129" s="25" t="s">
        <v>627</v>
      </c>
      <c r="B2129" s="23" t="s">
        <v>628</v>
      </c>
      <c r="C2129" s="5" t="s">
        <v>102</v>
      </c>
      <c r="D2129" s="5" t="s">
        <v>52</v>
      </c>
      <c r="E2129" s="5" t="s">
        <v>22</v>
      </c>
      <c r="F2129" s="6">
        <v>45473</v>
      </c>
      <c r="G2129" s="55">
        <f t="shared" si="273"/>
        <v>2024</v>
      </c>
      <c r="H2129" s="55" t="str">
        <f t="shared" si="274"/>
        <v>Junio</v>
      </c>
      <c r="I2129" s="90" t="str">
        <f t="shared" si="275"/>
        <v>2024-1</v>
      </c>
      <c r="J2129" s="5">
        <v>42.15</v>
      </c>
      <c r="K2129" s="5">
        <v>45</v>
      </c>
      <c r="L2129" s="15">
        <v>1</v>
      </c>
      <c r="M2129" s="15">
        <v>1</v>
      </c>
      <c r="N2129" s="5" t="s">
        <v>23</v>
      </c>
      <c r="O2129" s="5" t="s">
        <v>23</v>
      </c>
      <c r="P2129" s="5">
        <v>0</v>
      </c>
      <c r="Q2129" s="5">
        <v>0</v>
      </c>
      <c r="R2129" s="5" t="str">
        <f t="shared" si="276"/>
        <v>418.4-2023-06-30</v>
      </c>
    </row>
    <row r="2130" spans="1:18" hidden="1" x14ac:dyDescent="0.3">
      <c r="A2130" s="25" t="s">
        <v>629</v>
      </c>
      <c r="B2130" s="23" t="s">
        <v>630</v>
      </c>
      <c r="C2130" s="5" t="s">
        <v>118</v>
      </c>
      <c r="D2130" s="5" t="s">
        <v>52</v>
      </c>
      <c r="E2130" s="5" t="s">
        <v>22</v>
      </c>
      <c r="F2130" s="6">
        <v>45107</v>
      </c>
      <c r="G2130" s="55">
        <f t="shared" si="273"/>
        <v>2023</v>
      </c>
      <c r="H2130" s="55" t="str">
        <f t="shared" si="274"/>
        <v>Junio</v>
      </c>
      <c r="I2130" s="90" t="str">
        <f t="shared" si="275"/>
        <v>2023-1</v>
      </c>
      <c r="J2130" s="5">
        <v>67</v>
      </c>
      <c r="K2130" s="5">
        <v>61</v>
      </c>
      <c r="L2130" s="22">
        <f>K2131/J2131</f>
        <v>0.99780000000000002</v>
      </c>
      <c r="M2130" s="15">
        <f>IFERROR(IF((K2131/J2131)&gt;K2131/J2131,1.3,K2131/J2131),"")</f>
        <v>0.99780000000000002</v>
      </c>
      <c r="N2130" s="5" t="s">
        <v>23</v>
      </c>
      <c r="O2130" s="5" t="s">
        <v>23</v>
      </c>
      <c r="P2130" s="16">
        <v>0</v>
      </c>
      <c r="Q2130" s="16">
        <v>0</v>
      </c>
      <c r="R2130" s="5" t="str">
        <f t="shared" si="276"/>
        <v>418.4-2023-12-31</v>
      </c>
    </row>
    <row r="2131" spans="1:18" hidden="1" x14ac:dyDescent="0.3">
      <c r="A2131" s="25" t="s">
        <v>629</v>
      </c>
      <c r="B2131" s="23" t="s">
        <v>630</v>
      </c>
      <c r="C2131" s="5" t="s">
        <v>118</v>
      </c>
      <c r="D2131" s="5" t="s">
        <v>52</v>
      </c>
      <c r="E2131" s="5" t="s">
        <v>22</v>
      </c>
      <c r="F2131" s="6">
        <v>45291</v>
      </c>
      <c r="G2131" s="55">
        <f t="shared" si="273"/>
        <v>2023</v>
      </c>
      <c r="H2131" s="55" t="str">
        <f t="shared" si="274"/>
        <v>Diciembre</v>
      </c>
      <c r="I2131" s="90" t="str">
        <f t="shared" si="275"/>
        <v>2023-2</v>
      </c>
      <c r="J2131" s="5">
        <v>100</v>
      </c>
      <c r="K2131" s="10">
        <v>99.78</v>
      </c>
      <c r="L2131" s="15">
        <f>IFERROR(IF((K2132/J2132)&gt;1.3,1.3,K2132/J2132),"")</f>
        <v>1.0986892829606785</v>
      </c>
      <c r="M2131" s="15">
        <f>IFERROR(IF((K2132/J2132)&gt;K2132/J2132,1.3,K2132/J2132),"")</f>
        <v>1.0986892829606785</v>
      </c>
      <c r="N2131" s="5" t="s">
        <v>23</v>
      </c>
      <c r="O2131" s="5" t="s">
        <v>23</v>
      </c>
      <c r="P2131" s="16">
        <v>0</v>
      </c>
      <c r="Q2131" s="16">
        <v>0</v>
      </c>
      <c r="R2131" s="5" t="str">
        <f t="shared" si="276"/>
        <v>418.4-2024-06-30</v>
      </c>
    </row>
    <row r="2132" spans="1:18" hidden="1" x14ac:dyDescent="0.3">
      <c r="A2132" s="25" t="s">
        <v>629</v>
      </c>
      <c r="B2132" s="23" t="s">
        <v>630</v>
      </c>
      <c r="C2132" s="5" t="s">
        <v>118</v>
      </c>
      <c r="D2132" s="5" t="s">
        <v>52</v>
      </c>
      <c r="E2132" s="5" t="s">
        <v>22</v>
      </c>
      <c r="F2132" s="6">
        <v>45473</v>
      </c>
      <c r="G2132" s="55">
        <f t="shared" si="273"/>
        <v>2024</v>
      </c>
      <c r="H2132" s="55" t="str">
        <f t="shared" si="274"/>
        <v>Junio</v>
      </c>
      <c r="I2132" s="90" t="str">
        <f t="shared" si="275"/>
        <v>2024-1</v>
      </c>
      <c r="J2132" s="5">
        <v>51.88</v>
      </c>
      <c r="K2132" s="5">
        <v>57</v>
      </c>
      <c r="L2132" s="15">
        <v>1</v>
      </c>
      <c r="M2132" s="15">
        <v>1</v>
      </c>
      <c r="N2132" s="5" t="s">
        <v>23</v>
      </c>
      <c r="O2132" s="5" t="s">
        <v>23</v>
      </c>
      <c r="P2132" s="5">
        <v>0</v>
      </c>
      <c r="Q2132" s="5">
        <v>0</v>
      </c>
      <c r="R2132" s="5" t="str">
        <f t="shared" si="276"/>
        <v>418.5-2023-06-30</v>
      </c>
    </row>
    <row r="2133" spans="1:18" hidden="1" x14ac:dyDescent="0.3">
      <c r="A2133" s="25" t="s">
        <v>631</v>
      </c>
      <c r="B2133" s="23" t="s">
        <v>632</v>
      </c>
      <c r="C2133" s="5" t="s">
        <v>219</v>
      </c>
      <c r="D2133" s="5" t="s">
        <v>52</v>
      </c>
      <c r="E2133" s="5" t="s">
        <v>22</v>
      </c>
      <c r="F2133" s="6">
        <v>45107</v>
      </c>
      <c r="G2133" s="55">
        <f t="shared" si="273"/>
        <v>2023</v>
      </c>
      <c r="H2133" s="55" t="str">
        <f t="shared" si="274"/>
        <v>Junio</v>
      </c>
      <c r="I2133" s="90" t="str">
        <f t="shared" si="275"/>
        <v>2023-1</v>
      </c>
      <c r="J2133" s="5">
        <v>56</v>
      </c>
      <c r="K2133" s="5">
        <v>70</v>
      </c>
      <c r="L2133" s="22">
        <f>K2134/J2134</f>
        <v>1</v>
      </c>
      <c r="M2133" s="15">
        <f>IFERROR(IF((K2134/J2134)&gt;K2134/J2134,1.3,K2134/J2134),"")</f>
        <v>1</v>
      </c>
      <c r="N2133" s="5" t="s">
        <v>23</v>
      </c>
      <c r="O2133" s="5" t="s">
        <v>23</v>
      </c>
      <c r="P2133" s="16">
        <v>0</v>
      </c>
      <c r="Q2133" s="16">
        <v>0</v>
      </c>
      <c r="R2133" s="5" t="str">
        <f t="shared" si="276"/>
        <v>418.5-2023-12-31</v>
      </c>
    </row>
    <row r="2134" spans="1:18" hidden="1" x14ac:dyDescent="0.3">
      <c r="A2134" s="25" t="s">
        <v>631</v>
      </c>
      <c r="B2134" s="23" t="s">
        <v>632</v>
      </c>
      <c r="C2134" s="5" t="s">
        <v>219</v>
      </c>
      <c r="D2134" s="5" t="s">
        <v>52</v>
      </c>
      <c r="E2134" s="5" t="s">
        <v>22</v>
      </c>
      <c r="F2134" s="6">
        <v>45291</v>
      </c>
      <c r="G2134" s="55">
        <f t="shared" si="273"/>
        <v>2023</v>
      </c>
      <c r="H2134" s="55" t="str">
        <f t="shared" si="274"/>
        <v>Diciembre</v>
      </c>
      <c r="I2134" s="90" t="str">
        <f t="shared" si="275"/>
        <v>2023-2</v>
      </c>
      <c r="J2134" s="5">
        <v>100</v>
      </c>
      <c r="K2134" s="10">
        <v>100</v>
      </c>
      <c r="L2134" s="15">
        <f>IFERROR(IF((K2135/J2135)&gt;1.3,1.3,K2135/J2135),"")</f>
        <v>0.86423010951312829</v>
      </c>
      <c r="M2134" s="15">
        <f>IFERROR(IF((K2135/J2135)&gt;K2135/J2135,1.3,K2135/J2135),"")</f>
        <v>0.86423010951312829</v>
      </c>
      <c r="N2134" s="5" t="s">
        <v>23</v>
      </c>
      <c r="O2134" s="5" t="s">
        <v>23</v>
      </c>
      <c r="P2134" s="16">
        <v>0</v>
      </c>
      <c r="Q2134" s="16">
        <v>0</v>
      </c>
      <c r="R2134" s="5" t="str">
        <f t="shared" si="276"/>
        <v>418.5-2024-06-30</v>
      </c>
    </row>
    <row r="2135" spans="1:18" hidden="1" x14ac:dyDescent="0.3">
      <c r="A2135" s="25" t="s">
        <v>631</v>
      </c>
      <c r="B2135" s="23" t="s">
        <v>632</v>
      </c>
      <c r="C2135" s="5" t="s">
        <v>219</v>
      </c>
      <c r="D2135" s="5" t="s">
        <v>52</v>
      </c>
      <c r="E2135" s="5" t="s">
        <v>22</v>
      </c>
      <c r="F2135" s="6">
        <v>45473</v>
      </c>
      <c r="G2135" s="55">
        <f t="shared" si="273"/>
        <v>2024</v>
      </c>
      <c r="H2135" s="55" t="str">
        <f t="shared" si="274"/>
        <v>Junio</v>
      </c>
      <c r="I2135" s="90" t="str">
        <f t="shared" si="275"/>
        <v>2024-1</v>
      </c>
      <c r="J2135" s="5">
        <v>75.790000000000006</v>
      </c>
      <c r="K2135" s="5">
        <v>65.5</v>
      </c>
      <c r="L2135" s="15">
        <v>0.86423010951312829</v>
      </c>
      <c r="M2135" s="15">
        <v>0.86423010951312829</v>
      </c>
      <c r="N2135" s="5" t="s">
        <v>23</v>
      </c>
      <c r="O2135" s="5" t="s">
        <v>23</v>
      </c>
      <c r="P2135" s="5">
        <v>0</v>
      </c>
      <c r="Q2135" s="5">
        <v>0</v>
      </c>
      <c r="R2135" s="5" t="str">
        <f t="shared" si="276"/>
        <v>418.6-2023-06-30</v>
      </c>
    </row>
    <row r="2136" spans="1:18" hidden="1" x14ac:dyDescent="0.3">
      <c r="A2136" s="25" t="s">
        <v>633</v>
      </c>
      <c r="B2136" s="23" t="s">
        <v>634</v>
      </c>
      <c r="C2136" s="5" t="s">
        <v>20</v>
      </c>
      <c r="D2136" s="5" t="s">
        <v>52</v>
      </c>
      <c r="E2136" s="5" t="s">
        <v>22</v>
      </c>
      <c r="F2136" s="6">
        <v>45107</v>
      </c>
      <c r="G2136" s="55">
        <f t="shared" si="273"/>
        <v>2023</v>
      </c>
      <c r="H2136" s="55" t="str">
        <f t="shared" si="274"/>
        <v>Junio</v>
      </c>
      <c r="I2136" s="90" t="str">
        <f t="shared" si="275"/>
        <v>2023-1</v>
      </c>
      <c r="J2136" s="5">
        <v>56</v>
      </c>
      <c r="K2136" s="5">
        <v>66</v>
      </c>
      <c r="L2136" s="22">
        <f>K2137/J2137</f>
        <v>1</v>
      </c>
      <c r="M2136" s="15">
        <f>IFERROR(IF((K2137/J2137)&gt;K2137/J2137,1.3,K2137/J2137),"")</f>
        <v>1</v>
      </c>
      <c r="N2136" s="5" t="s">
        <v>23</v>
      </c>
      <c r="O2136" s="5" t="s">
        <v>23</v>
      </c>
      <c r="P2136" s="16">
        <v>0</v>
      </c>
      <c r="Q2136" s="16">
        <v>0</v>
      </c>
      <c r="R2136" s="5" t="str">
        <f t="shared" si="276"/>
        <v>418.6-2023-12-31</v>
      </c>
    </row>
    <row r="2137" spans="1:18" hidden="1" x14ac:dyDescent="0.3">
      <c r="A2137" s="25" t="s">
        <v>633</v>
      </c>
      <c r="B2137" s="23" t="s">
        <v>634</v>
      </c>
      <c r="C2137" s="5" t="s">
        <v>20</v>
      </c>
      <c r="D2137" s="5" t="s">
        <v>52</v>
      </c>
      <c r="E2137" s="5" t="s">
        <v>22</v>
      </c>
      <c r="F2137" s="6">
        <v>45291</v>
      </c>
      <c r="G2137" s="55">
        <f t="shared" si="273"/>
        <v>2023</v>
      </c>
      <c r="H2137" s="55" t="str">
        <f t="shared" si="274"/>
        <v>Diciembre</v>
      </c>
      <c r="I2137" s="90" t="str">
        <f t="shared" si="275"/>
        <v>2023-2</v>
      </c>
      <c r="J2137" s="5">
        <v>100</v>
      </c>
      <c r="K2137" s="10">
        <v>100</v>
      </c>
      <c r="L2137" s="15">
        <f>IFERROR(IF((K2138/J2138)&gt;1.3,1.3,K2138/J2138),"")</f>
        <v>0.83035258048032701</v>
      </c>
      <c r="M2137" s="15">
        <f>IFERROR(IF((K2138/J2138)&gt;K2138/J2138,1.3,K2138/J2138),"")</f>
        <v>0.83035258048032701</v>
      </c>
      <c r="N2137" s="5" t="s">
        <v>23</v>
      </c>
      <c r="O2137" s="5" t="s">
        <v>23</v>
      </c>
      <c r="P2137" s="16">
        <v>0</v>
      </c>
      <c r="Q2137" s="16">
        <v>0</v>
      </c>
      <c r="R2137" s="5" t="str">
        <f t="shared" si="276"/>
        <v>418.6-2024-06-30</v>
      </c>
    </row>
    <row r="2138" spans="1:18" hidden="1" x14ac:dyDescent="0.3">
      <c r="A2138" s="25" t="s">
        <v>633</v>
      </c>
      <c r="B2138" s="23" t="s">
        <v>634</v>
      </c>
      <c r="C2138" s="5" t="s">
        <v>20</v>
      </c>
      <c r="D2138" s="5" t="s">
        <v>52</v>
      </c>
      <c r="E2138" s="5" t="s">
        <v>22</v>
      </c>
      <c r="F2138" s="6">
        <v>45473</v>
      </c>
      <c r="G2138" s="55">
        <f t="shared" si="273"/>
        <v>2024</v>
      </c>
      <c r="H2138" s="55" t="str">
        <f t="shared" si="274"/>
        <v>Junio</v>
      </c>
      <c r="I2138" s="90" t="str">
        <f t="shared" si="275"/>
        <v>2024-1</v>
      </c>
      <c r="J2138" s="5">
        <v>19.57</v>
      </c>
      <c r="K2138" s="5">
        <v>16.25</v>
      </c>
      <c r="L2138" s="15">
        <v>0.83035258048032701</v>
      </c>
      <c r="M2138" s="15">
        <v>0.83035258048032701</v>
      </c>
      <c r="N2138" s="5" t="s">
        <v>23</v>
      </c>
      <c r="O2138" s="5" t="s">
        <v>23</v>
      </c>
      <c r="P2138" s="5">
        <v>0</v>
      </c>
      <c r="Q2138" s="5">
        <v>0</v>
      </c>
      <c r="R2138" s="5" t="str">
        <f t="shared" si="276"/>
        <v>418.7-2023-06-30</v>
      </c>
    </row>
    <row r="2139" spans="1:18" hidden="1" x14ac:dyDescent="0.3">
      <c r="A2139" s="25" t="s">
        <v>635</v>
      </c>
      <c r="B2139" s="23" t="s">
        <v>636</v>
      </c>
      <c r="C2139" s="5" t="s">
        <v>476</v>
      </c>
      <c r="D2139" s="5" t="s">
        <v>52</v>
      </c>
      <c r="E2139" s="5" t="s">
        <v>22</v>
      </c>
      <c r="F2139" s="6">
        <v>45107</v>
      </c>
      <c r="G2139" s="55">
        <f t="shared" si="273"/>
        <v>2023</v>
      </c>
      <c r="H2139" s="55" t="str">
        <f t="shared" si="274"/>
        <v>Junio</v>
      </c>
      <c r="I2139" s="90" t="str">
        <f t="shared" si="275"/>
        <v>2023-1</v>
      </c>
      <c r="J2139" s="5">
        <v>61</v>
      </c>
      <c r="K2139" s="5">
        <v>69</v>
      </c>
      <c r="L2139" s="22">
        <f>K2140/J2140</f>
        <v>1</v>
      </c>
      <c r="M2139" s="15">
        <f>IFERROR(IF((K2140/J2140)&gt;K2140/J2140,1.3,K2140/J2140),"")</f>
        <v>1</v>
      </c>
      <c r="N2139" s="5" t="s">
        <v>23</v>
      </c>
      <c r="O2139" s="5" t="s">
        <v>23</v>
      </c>
      <c r="P2139" s="16">
        <v>0</v>
      </c>
      <c r="Q2139" s="16">
        <v>0</v>
      </c>
      <c r="R2139" s="5" t="str">
        <f t="shared" si="276"/>
        <v>418.7-2023-12-31</v>
      </c>
    </row>
    <row r="2140" spans="1:18" hidden="1" x14ac:dyDescent="0.3">
      <c r="A2140" s="25" t="s">
        <v>635</v>
      </c>
      <c r="B2140" s="23" t="s">
        <v>636</v>
      </c>
      <c r="C2140" s="5" t="s">
        <v>476</v>
      </c>
      <c r="D2140" s="5" t="s">
        <v>52</v>
      </c>
      <c r="E2140" s="5" t="s">
        <v>22</v>
      </c>
      <c r="F2140" s="6">
        <v>45291</v>
      </c>
      <c r="G2140" s="55">
        <f t="shared" si="273"/>
        <v>2023</v>
      </c>
      <c r="H2140" s="55" t="str">
        <f t="shared" si="274"/>
        <v>Diciembre</v>
      </c>
      <c r="I2140" s="90" t="str">
        <f t="shared" si="275"/>
        <v>2023-2</v>
      </c>
      <c r="J2140" s="5">
        <v>100</v>
      </c>
      <c r="K2140" s="10">
        <v>100</v>
      </c>
      <c r="L2140" s="15">
        <f>IFERROR(IF((K2141/J2141)&gt;1.3,1.3,K2141/J2141),"")</f>
        <v>1.0600343053173242</v>
      </c>
      <c r="M2140" s="15">
        <f>IFERROR(IF((K2141/J2141)&gt;K2141/J2141,1.3,K2141/J2141),"")</f>
        <v>1.0600343053173242</v>
      </c>
      <c r="N2140" s="5" t="s">
        <v>23</v>
      </c>
      <c r="O2140" s="5" t="s">
        <v>23</v>
      </c>
      <c r="P2140" s="16">
        <v>0</v>
      </c>
      <c r="Q2140" s="16">
        <v>0</v>
      </c>
      <c r="R2140" s="5" t="str">
        <f t="shared" si="276"/>
        <v>418.7-2024-06-30</v>
      </c>
    </row>
    <row r="2141" spans="1:18" hidden="1" x14ac:dyDescent="0.3">
      <c r="A2141" s="25" t="s">
        <v>635</v>
      </c>
      <c r="B2141" s="23" t="s">
        <v>636</v>
      </c>
      <c r="C2141" s="5" t="s">
        <v>476</v>
      </c>
      <c r="D2141" s="5" t="s">
        <v>52</v>
      </c>
      <c r="E2141" s="5" t="s">
        <v>22</v>
      </c>
      <c r="F2141" s="6">
        <v>45473</v>
      </c>
      <c r="G2141" s="55">
        <f t="shared" si="273"/>
        <v>2024</v>
      </c>
      <c r="H2141" s="55" t="str">
        <f t="shared" si="274"/>
        <v>Junio</v>
      </c>
      <c r="I2141" s="90" t="str">
        <f t="shared" si="275"/>
        <v>2024-1</v>
      </c>
      <c r="J2141" s="5">
        <v>64.13</v>
      </c>
      <c r="K2141" s="5">
        <v>67.98</v>
      </c>
      <c r="L2141" s="15">
        <v>1</v>
      </c>
      <c r="M2141" s="15">
        <v>1</v>
      </c>
      <c r="N2141" s="5" t="s">
        <v>23</v>
      </c>
      <c r="O2141" s="5" t="s">
        <v>23</v>
      </c>
      <c r="P2141" s="5">
        <v>0</v>
      </c>
      <c r="Q2141" s="5">
        <v>0</v>
      </c>
      <c r="R2141" s="5" t="str">
        <f t="shared" si="276"/>
        <v>418.8-2023-06-30</v>
      </c>
    </row>
    <row r="2142" spans="1:18" hidden="1" x14ac:dyDescent="0.3">
      <c r="A2142" s="25" t="s">
        <v>637</v>
      </c>
      <c r="B2142" s="23" t="s">
        <v>638</v>
      </c>
      <c r="C2142" s="5" t="s">
        <v>476</v>
      </c>
      <c r="D2142" s="5" t="s">
        <v>52</v>
      </c>
      <c r="E2142" s="5" t="s">
        <v>22</v>
      </c>
      <c r="F2142" s="6">
        <v>45107</v>
      </c>
      <c r="G2142" s="55">
        <f t="shared" si="273"/>
        <v>2023</v>
      </c>
      <c r="H2142" s="55" t="str">
        <f t="shared" si="274"/>
        <v>Junio</v>
      </c>
      <c r="I2142" s="90" t="str">
        <f t="shared" si="275"/>
        <v>2023-1</v>
      </c>
      <c r="J2142" s="5">
        <v>64</v>
      </c>
      <c r="K2142" s="5">
        <v>66</v>
      </c>
      <c r="L2142" s="22">
        <f>K2143/J2143</f>
        <v>0.97739999999999994</v>
      </c>
      <c r="M2142" s="15">
        <f>IFERROR(IF((K2143/J2143)&gt;K2143/J2143,1.3,K2143/J2143),"")</f>
        <v>0.97739999999999994</v>
      </c>
      <c r="N2142" s="5" t="s">
        <v>23</v>
      </c>
      <c r="O2142" s="5" t="s">
        <v>23</v>
      </c>
      <c r="P2142" s="16">
        <v>0</v>
      </c>
      <c r="Q2142" s="16">
        <v>0</v>
      </c>
      <c r="R2142" s="5" t="str">
        <f t="shared" si="276"/>
        <v>418.8-2023-12-31</v>
      </c>
    </row>
    <row r="2143" spans="1:18" hidden="1" x14ac:dyDescent="0.3">
      <c r="A2143" s="25" t="s">
        <v>637</v>
      </c>
      <c r="B2143" s="23" t="s">
        <v>638</v>
      </c>
      <c r="C2143" s="5" t="s">
        <v>476</v>
      </c>
      <c r="D2143" s="5" t="s">
        <v>52</v>
      </c>
      <c r="E2143" s="5" t="s">
        <v>22</v>
      </c>
      <c r="F2143" s="6">
        <v>45291</v>
      </c>
      <c r="G2143" s="55">
        <f t="shared" si="273"/>
        <v>2023</v>
      </c>
      <c r="H2143" s="55" t="str">
        <f t="shared" si="274"/>
        <v>Diciembre</v>
      </c>
      <c r="I2143" s="90" t="str">
        <f t="shared" si="275"/>
        <v>2023-2</v>
      </c>
      <c r="J2143" s="5">
        <v>100</v>
      </c>
      <c r="K2143" s="10">
        <v>97.74</v>
      </c>
      <c r="L2143" s="15">
        <f>IFERROR(IF((K2144/J2144)&gt;1.3,1.3,K2144/J2144),"")</f>
        <v>1.0946149974836437</v>
      </c>
      <c r="M2143" s="15">
        <f>IFERROR(IF((K2144/J2144)&gt;K2144/J2144,1.3,K2144/J2144),"")</f>
        <v>1.0946149974836437</v>
      </c>
      <c r="N2143" s="5" t="s">
        <v>23</v>
      </c>
      <c r="O2143" s="5" t="s">
        <v>23</v>
      </c>
      <c r="P2143" s="16">
        <v>0</v>
      </c>
      <c r="Q2143" s="16">
        <v>0</v>
      </c>
      <c r="R2143" s="5" t="str">
        <f t="shared" si="276"/>
        <v>418.8-2024-06-30</v>
      </c>
    </row>
    <row r="2144" spans="1:18" hidden="1" x14ac:dyDescent="0.3">
      <c r="A2144" s="25" t="s">
        <v>637</v>
      </c>
      <c r="B2144" s="23" t="s">
        <v>638</v>
      </c>
      <c r="C2144" s="5" t="s">
        <v>476</v>
      </c>
      <c r="D2144" s="5" t="s">
        <v>52</v>
      </c>
      <c r="E2144" s="5" t="s">
        <v>22</v>
      </c>
      <c r="F2144" s="6">
        <v>45473</v>
      </c>
      <c r="G2144" s="55">
        <f t="shared" si="273"/>
        <v>2024</v>
      </c>
      <c r="H2144" s="55" t="str">
        <f t="shared" si="274"/>
        <v>Junio</v>
      </c>
      <c r="I2144" s="90" t="str">
        <f t="shared" si="275"/>
        <v>2024-1</v>
      </c>
      <c r="J2144" s="5">
        <v>59.61</v>
      </c>
      <c r="K2144" s="5">
        <v>65.25</v>
      </c>
      <c r="L2144" s="15">
        <v>1</v>
      </c>
      <c r="M2144" s="15">
        <v>1</v>
      </c>
      <c r="N2144" s="5" t="s">
        <v>23</v>
      </c>
      <c r="O2144" s="5" t="s">
        <v>23</v>
      </c>
      <c r="P2144" s="5">
        <v>0</v>
      </c>
      <c r="Q2144" s="5">
        <v>0</v>
      </c>
      <c r="R2144" s="5" t="str">
        <f t="shared" si="276"/>
        <v>418.9-2023-06-30</v>
      </c>
    </row>
    <row r="2145" spans="1:18" hidden="1" x14ac:dyDescent="0.3">
      <c r="A2145" s="25" t="s">
        <v>639</v>
      </c>
      <c r="B2145" s="23" t="s">
        <v>640</v>
      </c>
      <c r="C2145" s="5" t="s">
        <v>476</v>
      </c>
      <c r="D2145" s="5" t="s">
        <v>52</v>
      </c>
      <c r="E2145" s="5" t="s">
        <v>22</v>
      </c>
      <c r="F2145" s="6">
        <v>45107</v>
      </c>
      <c r="G2145" s="55">
        <f t="shared" si="273"/>
        <v>2023</v>
      </c>
      <c r="H2145" s="55" t="str">
        <f t="shared" si="274"/>
        <v>Junio</v>
      </c>
      <c r="I2145" s="90" t="str">
        <f t="shared" si="275"/>
        <v>2023-1</v>
      </c>
      <c r="J2145" s="5">
        <v>71</v>
      </c>
      <c r="K2145" s="5">
        <v>84</v>
      </c>
      <c r="L2145" s="22">
        <f>K2146/J2146</f>
        <v>1</v>
      </c>
      <c r="M2145" s="15">
        <f>IFERROR(IF((K2146/J2146)&gt;K2146/J2146,1.3,K2146/J2146),"")</f>
        <v>1</v>
      </c>
      <c r="N2145" s="5" t="s">
        <v>23</v>
      </c>
      <c r="O2145" s="5" t="s">
        <v>23</v>
      </c>
      <c r="P2145" s="16">
        <v>0</v>
      </c>
      <c r="Q2145" s="16">
        <v>0</v>
      </c>
      <c r="R2145" s="5" t="str">
        <f t="shared" si="276"/>
        <v>418.9-2023-12-31</v>
      </c>
    </row>
    <row r="2146" spans="1:18" hidden="1" x14ac:dyDescent="0.3">
      <c r="A2146" s="25" t="s">
        <v>639</v>
      </c>
      <c r="B2146" s="23" t="s">
        <v>640</v>
      </c>
      <c r="C2146" s="5" t="s">
        <v>476</v>
      </c>
      <c r="D2146" s="5" t="s">
        <v>52</v>
      </c>
      <c r="E2146" s="5" t="s">
        <v>22</v>
      </c>
      <c r="F2146" s="6">
        <v>45291</v>
      </c>
      <c r="G2146" s="55">
        <f t="shared" si="273"/>
        <v>2023</v>
      </c>
      <c r="H2146" s="55" t="str">
        <f t="shared" si="274"/>
        <v>Diciembre</v>
      </c>
      <c r="I2146" s="90" t="str">
        <f t="shared" si="275"/>
        <v>2023-2</v>
      </c>
      <c r="J2146" s="5">
        <v>100</v>
      </c>
      <c r="K2146" s="10">
        <v>100</v>
      </c>
      <c r="L2146" s="15">
        <f>IFERROR(IF((K2147/J2147)&gt;1.3,1.3,K2147/J2147),"")</f>
        <v>1.0196036191296853</v>
      </c>
      <c r="M2146" s="15">
        <f>IFERROR(IF((K2147/J2147)&gt;K2147/J2147,1.3,K2147/J2147),"")</f>
        <v>1.0196036191296853</v>
      </c>
      <c r="N2146" s="5" t="s">
        <v>23</v>
      </c>
      <c r="O2146" s="5" t="s">
        <v>23</v>
      </c>
      <c r="P2146" s="16">
        <v>0</v>
      </c>
      <c r="Q2146" s="16">
        <v>0</v>
      </c>
      <c r="R2146" s="5" t="str">
        <f t="shared" si="276"/>
        <v>418.9-2024-06-30</v>
      </c>
    </row>
    <row r="2147" spans="1:18" hidden="1" x14ac:dyDescent="0.3">
      <c r="A2147" s="25" t="s">
        <v>639</v>
      </c>
      <c r="B2147" s="23" t="s">
        <v>640</v>
      </c>
      <c r="C2147" s="5" t="s">
        <v>476</v>
      </c>
      <c r="D2147" s="5" t="s">
        <v>52</v>
      </c>
      <c r="E2147" s="5" t="s">
        <v>22</v>
      </c>
      <c r="F2147" s="6">
        <v>45473</v>
      </c>
      <c r="G2147" s="55">
        <f t="shared" si="273"/>
        <v>2024</v>
      </c>
      <c r="H2147" s="55" t="str">
        <f t="shared" si="274"/>
        <v>Junio</v>
      </c>
      <c r="I2147" s="90" t="str">
        <f t="shared" si="275"/>
        <v>2024-1</v>
      </c>
      <c r="J2147" s="5">
        <v>46.42</v>
      </c>
      <c r="K2147" s="5">
        <v>47.33</v>
      </c>
      <c r="L2147" s="15">
        <v>1</v>
      </c>
      <c r="M2147" s="15">
        <v>1</v>
      </c>
      <c r="N2147" s="5" t="s">
        <v>23</v>
      </c>
      <c r="O2147" s="5" t="s">
        <v>23</v>
      </c>
      <c r="P2147" s="5">
        <v>0</v>
      </c>
      <c r="Q2147" s="5">
        <v>0</v>
      </c>
      <c r="R2147" s="5" t="str">
        <f t="shared" si="276"/>
        <v>420.1-2023-06-30</v>
      </c>
    </row>
    <row r="2148" spans="1:18" hidden="1" x14ac:dyDescent="0.3">
      <c r="A2148" s="25" t="s">
        <v>641</v>
      </c>
      <c r="B2148" s="23" t="s">
        <v>642</v>
      </c>
      <c r="C2148" s="5" t="s">
        <v>93</v>
      </c>
      <c r="D2148" s="5" t="s">
        <v>52</v>
      </c>
      <c r="E2148" s="5" t="s">
        <v>22</v>
      </c>
      <c r="F2148" s="6">
        <v>45107</v>
      </c>
      <c r="G2148" s="55">
        <f t="shared" si="273"/>
        <v>2023</v>
      </c>
      <c r="H2148" s="55" t="str">
        <f t="shared" si="274"/>
        <v>Junio</v>
      </c>
      <c r="I2148" s="90" t="str">
        <f t="shared" si="275"/>
        <v>2023-1</v>
      </c>
      <c r="J2148" s="5">
        <v>50.8</v>
      </c>
      <c r="K2148" s="5">
        <v>47.47</v>
      </c>
      <c r="L2148" s="22">
        <f>K2149/J2149</f>
        <v>1</v>
      </c>
      <c r="M2148" s="15">
        <f>IFERROR(IF((K2149/J2149)&gt;K2149/J2149,1.3,K2149/J2149),"")</f>
        <v>1</v>
      </c>
      <c r="N2148" s="5" t="s">
        <v>23</v>
      </c>
      <c r="O2148" s="5" t="s">
        <v>23</v>
      </c>
      <c r="P2148" s="16">
        <v>0</v>
      </c>
      <c r="Q2148" s="16">
        <v>0</v>
      </c>
      <c r="R2148" s="5" t="str">
        <f t="shared" si="276"/>
        <v>420.1-2023-12-31</v>
      </c>
    </row>
    <row r="2149" spans="1:18" hidden="1" x14ac:dyDescent="0.3">
      <c r="A2149" s="25" t="s">
        <v>641</v>
      </c>
      <c r="B2149" s="23" t="s">
        <v>642</v>
      </c>
      <c r="C2149" s="5" t="s">
        <v>93</v>
      </c>
      <c r="D2149" s="5" t="s">
        <v>52</v>
      </c>
      <c r="E2149" s="5" t="s">
        <v>22</v>
      </c>
      <c r="F2149" s="6">
        <v>45291</v>
      </c>
      <c r="G2149" s="55">
        <f t="shared" si="273"/>
        <v>2023</v>
      </c>
      <c r="H2149" s="55" t="str">
        <f t="shared" si="274"/>
        <v>Diciembre</v>
      </c>
      <c r="I2149" s="90" t="str">
        <f t="shared" si="275"/>
        <v>2023-2</v>
      </c>
      <c r="J2149" s="5">
        <v>100</v>
      </c>
      <c r="K2149" s="10">
        <v>100</v>
      </c>
      <c r="L2149" s="15">
        <f>IFERROR(IF((K2150/J2150)&gt;1.3,1.3,K2150/J2150),"")</f>
        <v>0.97001934235976783</v>
      </c>
      <c r="M2149" s="15">
        <f>IFERROR(IF((K2150/J2150)&gt;K2150/J2150,1.3,K2150/J2150),"")</f>
        <v>0.97001934235976783</v>
      </c>
      <c r="N2149" s="5" t="s">
        <v>23</v>
      </c>
      <c r="O2149" s="5" t="s">
        <v>23</v>
      </c>
      <c r="P2149" s="16">
        <v>0</v>
      </c>
      <c r="Q2149" s="16">
        <v>0</v>
      </c>
      <c r="R2149" s="5" t="str">
        <f t="shared" si="276"/>
        <v>420.1-2024-06-30</v>
      </c>
    </row>
    <row r="2150" spans="1:18" hidden="1" x14ac:dyDescent="0.3">
      <c r="A2150" s="25" t="s">
        <v>641</v>
      </c>
      <c r="B2150" s="23" t="s">
        <v>642</v>
      </c>
      <c r="C2150" s="5" t="s">
        <v>93</v>
      </c>
      <c r="D2150" s="5" t="s">
        <v>52</v>
      </c>
      <c r="E2150" s="5" t="s">
        <v>22</v>
      </c>
      <c r="F2150" s="6">
        <v>45473</v>
      </c>
      <c r="G2150" s="55">
        <f t="shared" si="273"/>
        <v>2024</v>
      </c>
      <c r="H2150" s="55" t="str">
        <f t="shared" si="274"/>
        <v>Junio</v>
      </c>
      <c r="I2150" s="90" t="str">
        <f t="shared" si="275"/>
        <v>2024-1</v>
      </c>
      <c r="J2150" s="5">
        <v>72.38</v>
      </c>
      <c r="K2150" s="5">
        <v>70.209999999999994</v>
      </c>
      <c r="L2150" s="15">
        <v>0.97001934235976783</v>
      </c>
      <c r="M2150" s="15">
        <v>0.97001934235976783</v>
      </c>
      <c r="N2150" s="5" t="s">
        <v>23</v>
      </c>
      <c r="O2150" s="5" t="s">
        <v>23</v>
      </c>
      <c r="P2150" s="5">
        <v>0</v>
      </c>
      <c r="Q2150" s="5">
        <v>0</v>
      </c>
      <c r="R2150" s="5" t="str">
        <f t="shared" si="276"/>
        <v>420.2-2023-06-30</v>
      </c>
    </row>
    <row r="2151" spans="1:18" hidden="1" x14ac:dyDescent="0.3">
      <c r="A2151" s="25" t="s">
        <v>643</v>
      </c>
      <c r="B2151" s="28" t="s">
        <v>644</v>
      </c>
      <c r="C2151" s="27" t="s">
        <v>90</v>
      </c>
      <c r="D2151" s="27" t="s">
        <v>52</v>
      </c>
      <c r="E2151" s="27" t="s">
        <v>22</v>
      </c>
      <c r="F2151" s="29">
        <v>45107</v>
      </c>
      <c r="G2151" s="55">
        <f t="shared" si="273"/>
        <v>2023</v>
      </c>
      <c r="H2151" s="55" t="str">
        <f t="shared" si="274"/>
        <v>Junio</v>
      </c>
      <c r="I2151" s="90" t="str">
        <f t="shared" si="275"/>
        <v>2023-1</v>
      </c>
      <c r="J2151" s="27">
        <v>31.86</v>
      </c>
      <c r="K2151" s="27">
        <v>54</v>
      </c>
      <c r="L2151" s="30">
        <f>IF(IFERROR(K2152/J2152,"")&gt;130%,130%,K2152/J2152)</f>
        <v>1</v>
      </c>
      <c r="M2151" s="15">
        <f>IFERROR(IF((K2152/J2152)&gt;K2152/J2152,1.3,K2152/J2152),"")</f>
        <v>1</v>
      </c>
      <c r="N2151" s="27" t="s">
        <v>23</v>
      </c>
      <c r="O2151" s="27" t="s">
        <v>23</v>
      </c>
      <c r="P2151" s="16">
        <v>0</v>
      </c>
      <c r="Q2151" s="16">
        <v>0</v>
      </c>
      <c r="R2151" s="5" t="str">
        <f t="shared" si="276"/>
        <v>420.2-2023-12-31</v>
      </c>
    </row>
    <row r="2152" spans="1:18" hidden="1" x14ac:dyDescent="0.3">
      <c r="A2152" s="25" t="s">
        <v>643</v>
      </c>
      <c r="B2152" s="28" t="s">
        <v>644</v>
      </c>
      <c r="C2152" s="27" t="s">
        <v>90</v>
      </c>
      <c r="D2152" s="27" t="s">
        <v>52</v>
      </c>
      <c r="E2152" s="27" t="s">
        <v>22</v>
      </c>
      <c r="F2152" s="6">
        <v>45291</v>
      </c>
      <c r="G2152" s="55">
        <f t="shared" si="273"/>
        <v>2023</v>
      </c>
      <c r="H2152" s="55" t="str">
        <f t="shared" si="274"/>
        <v>Diciembre</v>
      </c>
      <c r="I2152" s="90" t="str">
        <f t="shared" si="275"/>
        <v>2023-2</v>
      </c>
      <c r="J2152" s="5">
        <v>100</v>
      </c>
      <c r="K2152" s="10">
        <v>100</v>
      </c>
      <c r="L2152" s="15">
        <f>IFERROR(IF((K2153/J2153)&gt;1.3,1.3,K2153/J2153),"")</f>
        <v>1.114359415305245</v>
      </c>
      <c r="M2152" s="15">
        <f>IFERROR(IF((K2153/J2153)&gt;K2153/J2153,1.3,K2153/J2153),"")</f>
        <v>1.114359415305245</v>
      </c>
      <c r="N2152" s="27" t="s">
        <v>23</v>
      </c>
      <c r="O2152" s="27" t="s">
        <v>23</v>
      </c>
      <c r="P2152" s="16">
        <v>0</v>
      </c>
      <c r="Q2152" s="16">
        <v>0</v>
      </c>
      <c r="R2152" s="5" t="str">
        <f t="shared" si="276"/>
        <v>420.2-2024-06-30</v>
      </c>
    </row>
    <row r="2153" spans="1:18" hidden="1" x14ac:dyDescent="0.3">
      <c r="A2153" s="25" t="s">
        <v>643</v>
      </c>
      <c r="B2153" s="23" t="s">
        <v>644</v>
      </c>
      <c r="C2153" s="5" t="s">
        <v>90</v>
      </c>
      <c r="D2153" s="5" t="s">
        <v>52</v>
      </c>
      <c r="E2153" s="5" t="s">
        <v>22</v>
      </c>
      <c r="F2153" s="6">
        <v>45473</v>
      </c>
      <c r="G2153" s="55">
        <f t="shared" si="273"/>
        <v>2024</v>
      </c>
      <c r="H2153" s="55" t="str">
        <f t="shared" si="274"/>
        <v>Junio</v>
      </c>
      <c r="I2153" s="90" t="str">
        <f t="shared" si="275"/>
        <v>2024-1</v>
      </c>
      <c r="J2153" s="5">
        <v>23.26</v>
      </c>
      <c r="K2153" s="5">
        <v>25.92</v>
      </c>
      <c r="L2153" s="15">
        <v>1</v>
      </c>
      <c r="M2153" s="15">
        <v>1</v>
      </c>
      <c r="N2153" s="5" t="s">
        <v>23</v>
      </c>
      <c r="O2153" s="5" t="s">
        <v>23</v>
      </c>
      <c r="P2153" s="5">
        <v>0</v>
      </c>
      <c r="Q2153" s="5">
        <v>0</v>
      </c>
      <c r="R2153" s="5" t="str">
        <f t="shared" si="276"/>
        <v>420.3-2023-06-30</v>
      </c>
    </row>
    <row r="2154" spans="1:18" hidden="1" x14ac:dyDescent="0.3">
      <c r="A2154" s="25" t="s">
        <v>645</v>
      </c>
      <c r="B2154" s="23" t="s">
        <v>646</v>
      </c>
      <c r="C2154" s="5" t="s">
        <v>241</v>
      </c>
      <c r="D2154" s="5" t="s">
        <v>52</v>
      </c>
      <c r="E2154" s="5" t="s">
        <v>22</v>
      </c>
      <c r="F2154" s="6">
        <v>45107</v>
      </c>
      <c r="G2154" s="55">
        <f t="shared" si="273"/>
        <v>2023</v>
      </c>
      <c r="H2154" s="55" t="str">
        <f t="shared" si="274"/>
        <v>Junio</v>
      </c>
      <c r="I2154" s="90" t="str">
        <f t="shared" si="275"/>
        <v>2023-1</v>
      </c>
      <c r="J2154" s="5">
        <v>15.06</v>
      </c>
      <c r="K2154" s="5">
        <v>17.3</v>
      </c>
      <c r="L2154" s="15">
        <f>K2155/J2155</f>
        <v>1</v>
      </c>
      <c r="M2154" s="15">
        <f>IFERROR(IF((K2155/J2155)&gt;K2155/J2155,1.3,K2155/J2155),"")</f>
        <v>1</v>
      </c>
      <c r="N2154" s="5" t="s">
        <v>23</v>
      </c>
      <c r="O2154" s="5" t="s">
        <v>23</v>
      </c>
      <c r="P2154" s="16">
        <v>1</v>
      </c>
      <c r="Q2154" s="16">
        <v>1</v>
      </c>
      <c r="R2154" s="5" t="str">
        <f t="shared" si="276"/>
        <v>420.3-2023-12-31</v>
      </c>
    </row>
    <row r="2155" spans="1:18" hidden="1" x14ac:dyDescent="0.3">
      <c r="A2155" s="25" t="s">
        <v>645</v>
      </c>
      <c r="B2155" s="23" t="s">
        <v>646</v>
      </c>
      <c r="C2155" s="5" t="s">
        <v>241</v>
      </c>
      <c r="D2155" s="5" t="s">
        <v>52</v>
      </c>
      <c r="E2155" s="5" t="s">
        <v>22</v>
      </c>
      <c r="F2155" s="6">
        <v>45291</v>
      </c>
      <c r="G2155" s="55">
        <f t="shared" si="273"/>
        <v>2023</v>
      </c>
      <c r="H2155" s="55" t="str">
        <f t="shared" si="274"/>
        <v>Diciembre</v>
      </c>
      <c r="I2155" s="90" t="str">
        <f t="shared" si="275"/>
        <v>2023-2</v>
      </c>
      <c r="J2155" s="5">
        <v>100</v>
      </c>
      <c r="K2155" s="10">
        <v>100</v>
      </c>
      <c r="L2155" s="15">
        <f>IFERROR(IF((K2156/J2156)&gt;1.3,1.3,K2156/J2156),"")</f>
        <v>1.034671247852569</v>
      </c>
      <c r="M2155" s="15">
        <f>IFERROR(IF((K2156/J2156)&gt;K2156/J2156,1.3,K2156/J2156),"")</f>
        <v>1.034671247852569</v>
      </c>
      <c r="N2155" s="5" t="s">
        <v>23</v>
      </c>
      <c r="O2155" s="5" t="s">
        <v>23</v>
      </c>
      <c r="P2155" s="16">
        <v>1</v>
      </c>
      <c r="Q2155" s="16">
        <v>1</v>
      </c>
      <c r="R2155" s="5" t="str">
        <f t="shared" si="276"/>
        <v>420.3-2024-06-30</v>
      </c>
    </row>
    <row r="2156" spans="1:18" hidden="1" x14ac:dyDescent="0.3">
      <c r="A2156" s="25" t="s">
        <v>645</v>
      </c>
      <c r="B2156" s="23" t="s">
        <v>646</v>
      </c>
      <c r="C2156" s="5" t="s">
        <v>241</v>
      </c>
      <c r="D2156" s="5" t="s">
        <v>52</v>
      </c>
      <c r="E2156" s="5" t="s">
        <v>22</v>
      </c>
      <c r="F2156" s="6">
        <v>45473</v>
      </c>
      <c r="G2156" s="55">
        <f t="shared" si="273"/>
        <v>2024</v>
      </c>
      <c r="H2156" s="55" t="str">
        <f t="shared" si="274"/>
        <v>Junio</v>
      </c>
      <c r="I2156" s="90" t="str">
        <f t="shared" si="275"/>
        <v>2024-1</v>
      </c>
      <c r="J2156" s="5">
        <v>64.03</v>
      </c>
      <c r="K2156" s="5">
        <v>66.25</v>
      </c>
      <c r="L2156" s="15">
        <v>1</v>
      </c>
      <c r="M2156" s="15">
        <v>1</v>
      </c>
      <c r="N2156" s="5" t="s">
        <v>23</v>
      </c>
      <c r="O2156" s="5" t="s">
        <v>23</v>
      </c>
      <c r="P2156" s="5">
        <v>1</v>
      </c>
      <c r="Q2156" s="5">
        <v>1</v>
      </c>
      <c r="R2156" s="5" t="str">
        <f t="shared" si="276"/>
        <v>420.4-2023-06-30</v>
      </c>
    </row>
    <row r="2157" spans="1:18" hidden="1" x14ac:dyDescent="0.3">
      <c r="A2157" s="25" t="s">
        <v>647</v>
      </c>
      <c r="B2157" s="23" t="s">
        <v>648</v>
      </c>
      <c r="C2157" s="5" t="s">
        <v>60</v>
      </c>
      <c r="D2157" s="5" t="s">
        <v>52</v>
      </c>
      <c r="E2157" s="5" t="s">
        <v>22</v>
      </c>
      <c r="F2157" s="6">
        <v>45107</v>
      </c>
      <c r="G2157" s="55">
        <f t="shared" si="273"/>
        <v>2023</v>
      </c>
      <c r="H2157" s="55" t="str">
        <f t="shared" si="274"/>
        <v>Junio</v>
      </c>
      <c r="I2157" s="90" t="str">
        <f t="shared" si="275"/>
        <v>2023-1</v>
      </c>
      <c r="J2157" s="5">
        <v>57.83</v>
      </c>
      <c r="K2157" s="10">
        <v>47.72</v>
      </c>
      <c r="L2157" s="22">
        <f>K2158/J2158</f>
        <v>1</v>
      </c>
      <c r="M2157" s="15">
        <f>IFERROR(IF((K2158/J2158)&gt;K2158/J2158,1.3,K2158/J2158),"")</f>
        <v>1</v>
      </c>
      <c r="N2157" s="5" t="s">
        <v>23</v>
      </c>
      <c r="O2157" s="5" t="s">
        <v>23</v>
      </c>
      <c r="P2157" s="16">
        <v>0</v>
      </c>
      <c r="Q2157" s="16">
        <v>0</v>
      </c>
      <c r="R2157" s="5" t="str">
        <f t="shared" si="276"/>
        <v>420.4-2023-12-31</v>
      </c>
    </row>
    <row r="2158" spans="1:18" hidden="1" x14ac:dyDescent="0.3">
      <c r="A2158" s="25" t="s">
        <v>647</v>
      </c>
      <c r="B2158" s="23" t="s">
        <v>648</v>
      </c>
      <c r="C2158" s="5" t="s">
        <v>60</v>
      </c>
      <c r="D2158" s="5" t="s">
        <v>52</v>
      </c>
      <c r="E2158" s="5" t="s">
        <v>22</v>
      </c>
      <c r="F2158" s="6">
        <v>45291</v>
      </c>
      <c r="G2158" s="55">
        <f t="shared" si="273"/>
        <v>2023</v>
      </c>
      <c r="H2158" s="55" t="str">
        <f t="shared" si="274"/>
        <v>Diciembre</v>
      </c>
      <c r="I2158" s="90" t="str">
        <f t="shared" si="275"/>
        <v>2023-2</v>
      </c>
      <c r="J2158" s="5">
        <v>100</v>
      </c>
      <c r="K2158" s="10">
        <v>100</v>
      </c>
      <c r="L2158" s="15">
        <f>IFERROR(IF((K2159/J2159)&gt;1.3,1.3,K2159/J2159),"")</f>
        <v>0.77991086732944803</v>
      </c>
      <c r="M2158" s="15">
        <f>IFERROR(IF((K2159/J2159)&gt;K2159/J2159,1.3,K2159/J2159),"")</f>
        <v>0.77991086732944803</v>
      </c>
      <c r="N2158" s="5" t="s">
        <v>23</v>
      </c>
      <c r="O2158" s="5" t="s">
        <v>23</v>
      </c>
      <c r="P2158" s="16">
        <v>0</v>
      </c>
      <c r="Q2158" s="16">
        <v>0</v>
      </c>
      <c r="R2158" s="5" t="str">
        <f t="shared" si="276"/>
        <v>420.4-2024-06-30</v>
      </c>
    </row>
    <row r="2159" spans="1:18" hidden="1" x14ac:dyDescent="0.3">
      <c r="A2159" s="25" t="s">
        <v>647</v>
      </c>
      <c r="B2159" s="23" t="s">
        <v>648</v>
      </c>
      <c r="C2159" s="5" t="s">
        <v>60</v>
      </c>
      <c r="D2159" s="5" t="s">
        <v>52</v>
      </c>
      <c r="E2159" s="5" t="s">
        <v>22</v>
      </c>
      <c r="F2159" s="6">
        <v>45473</v>
      </c>
      <c r="G2159" s="55">
        <f t="shared" si="273"/>
        <v>2024</v>
      </c>
      <c r="H2159" s="55" t="str">
        <f t="shared" si="274"/>
        <v>Junio</v>
      </c>
      <c r="I2159" s="90" t="str">
        <f t="shared" si="275"/>
        <v>2024-1</v>
      </c>
      <c r="J2159" s="5">
        <v>58.34</v>
      </c>
      <c r="K2159" s="5">
        <v>45.5</v>
      </c>
      <c r="L2159" s="15">
        <v>0.77991086732944803</v>
      </c>
      <c r="M2159" s="15">
        <v>0.77991086732944803</v>
      </c>
      <c r="N2159" s="5" t="s">
        <v>23</v>
      </c>
      <c r="O2159" s="5" t="s">
        <v>23</v>
      </c>
      <c r="P2159" s="5">
        <v>0</v>
      </c>
      <c r="Q2159" s="5">
        <v>0</v>
      </c>
      <c r="R2159" s="5" t="str">
        <f t="shared" si="276"/>
        <v>420.5-2023-06-30</v>
      </c>
    </row>
    <row r="2160" spans="1:18" hidden="1" x14ac:dyDescent="0.3">
      <c r="A2160" s="25" t="s">
        <v>649</v>
      </c>
      <c r="B2160" s="23" t="s">
        <v>650</v>
      </c>
      <c r="C2160" s="5" t="s">
        <v>190</v>
      </c>
      <c r="D2160" s="5" t="s">
        <v>52</v>
      </c>
      <c r="E2160" s="5" t="s">
        <v>22</v>
      </c>
      <c r="F2160" s="6">
        <v>45107</v>
      </c>
      <c r="G2160" s="55">
        <f t="shared" si="273"/>
        <v>2023</v>
      </c>
      <c r="H2160" s="55" t="str">
        <f t="shared" si="274"/>
        <v>Junio</v>
      </c>
      <c r="I2160" s="90" t="str">
        <f t="shared" si="275"/>
        <v>2023-1</v>
      </c>
      <c r="J2160" s="5">
        <v>39.369999999999997</v>
      </c>
      <c r="K2160" s="10">
        <v>41.15</v>
      </c>
      <c r="L2160" s="15">
        <f>K2161/J2161</f>
        <v>1</v>
      </c>
      <c r="M2160" s="15">
        <f>IFERROR(IF((K2161/J2161)&gt;K2161/J2161,1.3,K2161/J2161),"")</f>
        <v>1</v>
      </c>
      <c r="N2160" s="5" t="s">
        <v>23</v>
      </c>
      <c r="O2160" s="5" t="s">
        <v>23</v>
      </c>
      <c r="P2160" s="16">
        <v>0</v>
      </c>
      <c r="Q2160" s="16">
        <v>0</v>
      </c>
      <c r="R2160" s="5" t="str">
        <f t="shared" si="276"/>
        <v>420.5-2023-12-31</v>
      </c>
    </row>
    <row r="2161" spans="1:18" hidden="1" x14ac:dyDescent="0.3">
      <c r="A2161" s="25" t="s">
        <v>649</v>
      </c>
      <c r="B2161" s="23" t="s">
        <v>650</v>
      </c>
      <c r="C2161" s="5" t="s">
        <v>190</v>
      </c>
      <c r="D2161" s="5" t="s">
        <v>52</v>
      </c>
      <c r="E2161" s="5" t="s">
        <v>22</v>
      </c>
      <c r="F2161" s="6">
        <v>45291</v>
      </c>
      <c r="G2161" s="55">
        <f t="shared" si="273"/>
        <v>2023</v>
      </c>
      <c r="H2161" s="55" t="str">
        <f t="shared" si="274"/>
        <v>Diciembre</v>
      </c>
      <c r="I2161" s="90" t="str">
        <f t="shared" si="275"/>
        <v>2023-2</v>
      </c>
      <c r="J2161" s="5">
        <v>100</v>
      </c>
      <c r="K2161" s="10">
        <v>100</v>
      </c>
      <c r="L2161" s="15">
        <f>IFERROR(IF((K2162/J2162)&gt;1.3,1.3,K2162/J2162),"")</f>
        <v>0.92397260273972603</v>
      </c>
      <c r="M2161" s="15">
        <f>IFERROR(IF((K2162/J2162)&gt;K2162/J2162,1.3,K2162/J2162),"")</f>
        <v>0.92397260273972603</v>
      </c>
      <c r="N2161" s="5" t="s">
        <v>23</v>
      </c>
      <c r="O2161" s="5" t="s">
        <v>23</v>
      </c>
      <c r="P2161" s="16">
        <v>0</v>
      </c>
      <c r="Q2161" s="16">
        <v>0</v>
      </c>
      <c r="R2161" s="5" t="str">
        <f t="shared" si="276"/>
        <v>420.5-2024-06-30</v>
      </c>
    </row>
    <row r="2162" spans="1:18" hidden="1" x14ac:dyDescent="0.3">
      <c r="A2162" s="25" t="s">
        <v>649</v>
      </c>
      <c r="B2162" s="23" t="s">
        <v>650</v>
      </c>
      <c r="C2162" s="5" t="s">
        <v>190</v>
      </c>
      <c r="D2162" s="5" t="s">
        <v>52</v>
      </c>
      <c r="E2162" s="5" t="s">
        <v>22</v>
      </c>
      <c r="F2162" s="6">
        <v>45473</v>
      </c>
      <c r="G2162" s="55">
        <f t="shared" si="273"/>
        <v>2024</v>
      </c>
      <c r="H2162" s="55" t="str">
        <f t="shared" si="274"/>
        <v>Junio</v>
      </c>
      <c r="I2162" s="90" t="str">
        <f t="shared" si="275"/>
        <v>2024-1</v>
      </c>
      <c r="J2162" s="5">
        <v>58.4</v>
      </c>
      <c r="K2162" s="5">
        <v>53.96</v>
      </c>
      <c r="L2162" s="15">
        <v>0.92397260273972603</v>
      </c>
      <c r="M2162" s="15">
        <v>0.92397260273972603</v>
      </c>
      <c r="N2162" s="5" t="s">
        <v>23</v>
      </c>
      <c r="O2162" s="5" t="s">
        <v>23</v>
      </c>
      <c r="P2162" s="5">
        <v>0</v>
      </c>
      <c r="Q2162" s="5">
        <v>0</v>
      </c>
      <c r="R2162" s="5" t="str">
        <f t="shared" si="276"/>
        <v>420.6-2024-06-30</v>
      </c>
    </row>
    <row r="2163" spans="1:18" hidden="1" x14ac:dyDescent="0.3">
      <c r="A2163" s="25" t="s">
        <v>651</v>
      </c>
      <c r="B2163" s="23" t="s">
        <v>652</v>
      </c>
      <c r="C2163" s="5" t="s">
        <v>653</v>
      </c>
      <c r="D2163" s="5" t="s">
        <v>52</v>
      </c>
      <c r="E2163" s="5" t="s">
        <v>22</v>
      </c>
      <c r="F2163" s="6">
        <v>45473</v>
      </c>
      <c r="G2163" s="55">
        <f t="shared" si="273"/>
        <v>2024</v>
      </c>
      <c r="H2163" s="55" t="str">
        <f t="shared" si="274"/>
        <v>Junio</v>
      </c>
      <c r="I2163" s="90" t="str">
        <f t="shared" si="275"/>
        <v>2024-1</v>
      </c>
      <c r="J2163" s="5">
        <v>44.68</v>
      </c>
      <c r="K2163" s="5">
        <v>25</v>
      </c>
      <c r="L2163" s="15">
        <v>0.55953446732318712</v>
      </c>
      <c r="M2163" s="15">
        <v>0.55953446732318712</v>
      </c>
      <c r="N2163" s="5" t="s">
        <v>23</v>
      </c>
      <c r="O2163" s="5" t="s">
        <v>23</v>
      </c>
      <c r="P2163" s="5">
        <v>0</v>
      </c>
      <c r="Q2163" s="5">
        <v>0</v>
      </c>
      <c r="R2163" s="5" t="str">
        <f t="shared" si="276"/>
        <v>469.0-2023-06-30</v>
      </c>
    </row>
    <row r="2164" spans="1:18" hidden="1" x14ac:dyDescent="0.3">
      <c r="A2164" s="25" t="s">
        <v>654</v>
      </c>
      <c r="B2164" s="23" t="s">
        <v>655</v>
      </c>
      <c r="C2164" s="5" t="s">
        <v>476</v>
      </c>
      <c r="D2164" s="5" t="s">
        <v>52</v>
      </c>
      <c r="E2164" s="5" t="s">
        <v>22</v>
      </c>
      <c r="F2164" s="6">
        <v>45107</v>
      </c>
      <c r="G2164" s="55">
        <f t="shared" si="273"/>
        <v>2023</v>
      </c>
      <c r="H2164" s="55" t="str">
        <f t="shared" si="274"/>
        <v>Junio</v>
      </c>
      <c r="I2164" s="90" t="str">
        <f t="shared" si="275"/>
        <v>2023-1</v>
      </c>
      <c r="J2164" s="5">
        <v>53</v>
      </c>
      <c r="K2164" s="5">
        <v>33</v>
      </c>
      <c r="L2164" s="22">
        <f>K2165/J2165</f>
        <v>0.55000000000000004</v>
      </c>
      <c r="M2164" s="15">
        <f>IFERROR(IF((K2165/J2165)&gt;K2165/J2165,1.3,K2165/J2165),"")</f>
        <v>0.55000000000000004</v>
      </c>
      <c r="N2164" s="5" t="s">
        <v>23</v>
      </c>
      <c r="O2164" s="5" t="s">
        <v>23</v>
      </c>
      <c r="P2164" s="16">
        <v>0</v>
      </c>
      <c r="Q2164" s="16">
        <v>0</v>
      </c>
      <c r="R2164" s="5" t="str">
        <f t="shared" si="276"/>
        <v>469.0-2023-12-31</v>
      </c>
    </row>
    <row r="2165" spans="1:18" hidden="1" x14ac:dyDescent="0.3">
      <c r="A2165" s="25" t="s">
        <v>654</v>
      </c>
      <c r="B2165" s="23" t="s">
        <v>655</v>
      </c>
      <c r="C2165" s="5" t="s">
        <v>476</v>
      </c>
      <c r="D2165" s="5" t="s">
        <v>52</v>
      </c>
      <c r="E2165" s="5" t="s">
        <v>22</v>
      </c>
      <c r="F2165" s="6">
        <v>45291</v>
      </c>
      <c r="G2165" s="55">
        <f t="shared" si="273"/>
        <v>2023</v>
      </c>
      <c r="H2165" s="55" t="str">
        <f t="shared" si="274"/>
        <v>Diciembre</v>
      </c>
      <c r="I2165" s="90" t="str">
        <f t="shared" si="275"/>
        <v>2023-2</v>
      </c>
      <c r="J2165" s="5">
        <v>100</v>
      </c>
      <c r="K2165" s="10">
        <v>55</v>
      </c>
      <c r="L2165" s="15">
        <f>IFERROR(IF((K2166/J2166)&gt;1.3,1.3,K2166/J2166),"")</f>
        <v>1.0508474576271187</v>
      </c>
      <c r="M2165" s="15">
        <f>IFERROR(IF((K2166/J2166)&gt;K2166/J2166,1.3,K2166/J2166),"")</f>
        <v>1.0508474576271187</v>
      </c>
      <c r="N2165" s="5" t="s">
        <v>23</v>
      </c>
      <c r="O2165" s="5" t="s">
        <v>23</v>
      </c>
      <c r="P2165" s="16">
        <v>0</v>
      </c>
      <c r="Q2165" s="16">
        <v>0</v>
      </c>
      <c r="R2165" s="5" t="str">
        <f t="shared" si="276"/>
        <v>469.1-2023-06-30</v>
      </c>
    </row>
    <row r="2166" spans="1:18" hidden="1" x14ac:dyDescent="0.3">
      <c r="A2166" s="25" t="s">
        <v>656</v>
      </c>
      <c r="B2166" s="23" t="s">
        <v>657</v>
      </c>
      <c r="C2166" s="5" t="s">
        <v>336</v>
      </c>
      <c r="D2166" s="5" t="s">
        <v>52</v>
      </c>
      <c r="E2166" s="5" t="s">
        <v>22</v>
      </c>
      <c r="F2166" s="6">
        <v>45107</v>
      </c>
      <c r="G2166" s="55">
        <f t="shared" si="273"/>
        <v>2023</v>
      </c>
      <c r="H2166" s="55" t="str">
        <f t="shared" si="274"/>
        <v>Junio</v>
      </c>
      <c r="I2166" s="90" t="str">
        <f t="shared" si="275"/>
        <v>2023-1</v>
      </c>
      <c r="J2166" s="5">
        <v>59</v>
      </c>
      <c r="K2166" s="5">
        <v>62</v>
      </c>
      <c r="L2166" s="22">
        <f>K2167/J2167</f>
        <v>1</v>
      </c>
      <c r="M2166" s="15">
        <f>IFERROR(IF((K2167/J2167)&gt;K2167/J2167,1.3,K2167/J2167),"")</f>
        <v>1</v>
      </c>
      <c r="N2166" s="5" t="s">
        <v>23</v>
      </c>
      <c r="O2166" s="5" t="s">
        <v>23</v>
      </c>
      <c r="P2166" s="16">
        <v>0</v>
      </c>
      <c r="Q2166" s="16">
        <v>0</v>
      </c>
      <c r="R2166" s="5" t="str">
        <f t="shared" si="276"/>
        <v>469.1-2023-12-31</v>
      </c>
    </row>
    <row r="2167" spans="1:18" hidden="1" x14ac:dyDescent="0.3">
      <c r="A2167" s="25" t="s">
        <v>656</v>
      </c>
      <c r="B2167" s="23" t="s">
        <v>657</v>
      </c>
      <c r="C2167" s="5" t="s">
        <v>432</v>
      </c>
      <c r="D2167" s="5" t="s">
        <v>52</v>
      </c>
      <c r="E2167" s="5" t="s">
        <v>22</v>
      </c>
      <c r="F2167" s="6">
        <v>45291</v>
      </c>
      <c r="G2167" s="55">
        <f t="shared" si="273"/>
        <v>2023</v>
      </c>
      <c r="H2167" s="55" t="str">
        <f t="shared" si="274"/>
        <v>Diciembre</v>
      </c>
      <c r="I2167" s="90" t="str">
        <f t="shared" si="275"/>
        <v>2023-2</v>
      </c>
      <c r="J2167" s="5">
        <v>100</v>
      </c>
      <c r="K2167" s="10">
        <v>100</v>
      </c>
      <c r="L2167" s="15">
        <f>IFERROR(IF((K2168/J2168)&gt;1.3,1.3,K2168/J2168),"")</f>
        <v>1</v>
      </c>
      <c r="M2167" s="15">
        <f>IFERROR(IF((K2168/J2168)&gt;K2168/J2168,1.3,K2168/J2168),"")</f>
        <v>1</v>
      </c>
      <c r="N2167" s="5" t="s">
        <v>23</v>
      </c>
      <c r="O2167" s="5" t="s">
        <v>23</v>
      </c>
      <c r="P2167" s="16">
        <v>0</v>
      </c>
      <c r="Q2167" s="16">
        <v>0</v>
      </c>
      <c r="R2167" s="5" t="str">
        <f t="shared" si="276"/>
        <v>469.1-2024-06-30</v>
      </c>
    </row>
    <row r="2168" spans="1:18" hidden="1" x14ac:dyDescent="0.3">
      <c r="A2168" s="25" t="s">
        <v>656</v>
      </c>
      <c r="B2168" s="23" t="s">
        <v>657</v>
      </c>
      <c r="C2168" s="5" t="s">
        <v>476</v>
      </c>
      <c r="D2168" s="5" t="s">
        <v>52</v>
      </c>
      <c r="E2168" s="5" t="s">
        <v>22</v>
      </c>
      <c r="F2168" s="6">
        <v>45473</v>
      </c>
      <c r="G2168" s="55">
        <f t="shared" si="273"/>
        <v>2024</v>
      </c>
      <c r="H2168" s="55" t="str">
        <f t="shared" si="274"/>
        <v>Junio</v>
      </c>
      <c r="I2168" s="90" t="str">
        <f t="shared" si="275"/>
        <v>2024-1</v>
      </c>
      <c r="J2168" s="5">
        <v>100</v>
      </c>
      <c r="K2168" s="5">
        <v>100</v>
      </c>
      <c r="L2168" s="15">
        <v>1</v>
      </c>
      <c r="M2168" s="15">
        <v>1</v>
      </c>
      <c r="N2168" s="5" t="s">
        <v>23</v>
      </c>
      <c r="O2168" s="5" t="s">
        <v>23</v>
      </c>
      <c r="P2168" s="5">
        <v>0</v>
      </c>
      <c r="Q2168" s="5">
        <v>0</v>
      </c>
      <c r="R2168" s="5" t="str">
        <f t="shared" si="276"/>
        <v>469.10-2024-06-30</v>
      </c>
    </row>
    <row r="2169" spans="1:18" hidden="1" x14ac:dyDescent="0.3">
      <c r="A2169" s="25" t="s">
        <v>658</v>
      </c>
      <c r="B2169" s="23" t="s">
        <v>659</v>
      </c>
      <c r="C2169" s="5" t="s">
        <v>432</v>
      </c>
      <c r="D2169" s="5" t="s">
        <v>52</v>
      </c>
      <c r="E2169" s="5" t="s">
        <v>22</v>
      </c>
      <c r="F2169" s="6">
        <v>45473</v>
      </c>
      <c r="G2169" s="55">
        <f t="shared" si="273"/>
        <v>2024</v>
      </c>
      <c r="H2169" s="55" t="str">
        <f t="shared" si="274"/>
        <v>Junio</v>
      </c>
      <c r="I2169" s="90" t="str">
        <f t="shared" si="275"/>
        <v>2024-1</v>
      </c>
      <c r="J2169" s="5">
        <v>34.58</v>
      </c>
      <c r="K2169" s="5">
        <v>50</v>
      </c>
      <c r="L2169" s="15">
        <v>1</v>
      </c>
      <c r="M2169" s="15">
        <v>1</v>
      </c>
      <c r="N2169" s="5" t="s">
        <v>23</v>
      </c>
      <c r="O2169" s="5" t="s">
        <v>23</v>
      </c>
      <c r="P2169" s="5">
        <v>0</v>
      </c>
      <c r="Q2169" s="5">
        <v>0</v>
      </c>
      <c r="R2169" s="5" t="str">
        <f t="shared" si="276"/>
        <v>469.2-2023-06-30</v>
      </c>
    </row>
    <row r="2170" spans="1:18" hidden="1" x14ac:dyDescent="0.3">
      <c r="A2170" s="25" t="s">
        <v>660</v>
      </c>
      <c r="B2170" s="23" t="s">
        <v>661</v>
      </c>
      <c r="C2170" s="5" t="s">
        <v>476</v>
      </c>
      <c r="D2170" s="5" t="s">
        <v>52</v>
      </c>
      <c r="E2170" s="5" t="s">
        <v>22</v>
      </c>
      <c r="F2170" s="6">
        <v>45107</v>
      </c>
      <c r="G2170" s="55">
        <f t="shared" si="273"/>
        <v>2023</v>
      </c>
      <c r="H2170" s="55" t="str">
        <f t="shared" si="274"/>
        <v>Junio</v>
      </c>
      <c r="I2170" s="90" t="str">
        <f t="shared" si="275"/>
        <v>2023-1</v>
      </c>
      <c r="J2170" s="5">
        <v>63</v>
      </c>
      <c r="K2170" s="5">
        <v>50</v>
      </c>
      <c r="L2170" s="22">
        <f>K2171/J2171</f>
        <v>0.83329999999999993</v>
      </c>
      <c r="M2170" s="15">
        <f>IFERROR(IF((K2171/J2171)&gt;K2171/J2171,1.3,K2171/J2171),"")</f>
        <v>0.83329999999999993</v>
      </c>
      <c r="N2170" s="5" t="s">
        <v>23</v>
      </c>
      <c r="O2170" s="5" t="s">
        <v>23</v>
      </c>
      <c r="P2170" s="16">
        <v>0</v>
      </c>
      <c r="Q2170" s="16">
        <v>0</v>
      </c>
      <c r="R2170" s="5" t="str">
        <f t="shared" si="276"/>
        <v>469.2-2023-12-31</v>
      </c>
    </row>
    <row r="2171" spans="1:18" hidden="1" x14ac:dyDescent="0.3">
      <c r="A2171" s="25" t="s">
        <v>660</v>
      </c>
      <c r="B2171" s="23" t="s">
        <v>661</v>
      </c>
      <c r="C2171" s="5" t="s">
        <v>476</v>
      </c>
      <c r="D2171" s="5" t="s">
        <v>52</v>
      </c>
      <c r="E2171" s="5" t="s">
        <v>22</v>
      </c>
      <c r="F2171" s="6">
        <v>45291</v>
      </c>
      <c r="G2171" s="55">
        <f t="shared" si="273"/>
        <v>2023</v>
      </c>
      <c r="H2171" s="55" t="str">
        <f t="shared" si="274"/>
        <v>Diciembre</v>
      </c>
      <c r="I2171" s="90" t="str">
        <f t="shared" si="275"/>
        <v>2023-2</v>
      </c>
      <c r="J2171" s="5">
        <v>100</v>
      </c>
      <c r="K2171" s="10">
        <v>83.33</v>
      </c>
      <c r="L2171" s="15">
        <f>IFERROR(IF((K2172/J2172)&gt;1.3,1.3,K2172/J2172),"")</f>
        <v>0.91212458286985532</v>
      </c>
      <c r="M2171" s="15">
        <f>IFERROR(IF((K2172/J2172)&gt;K2172/J2172,1.3,K2172/J2172),"")</f>
        <v>0.91212458286985532</v>
      </c>
      <c r="N2171" s="5" t="s">
        <v>23</v>
      </c>
      <c r="O2171" s="5" t="s">
        <v>23</v>
      </c>
      <c r="P2171" s="16">
        <v>0</v>
      </c>
      <c r="Q2171" s="16">
        <v>0</v>
      </c>
      <c r="R2171" s="5" t="str">
        <f t="shared" si="276"/>
        <v>469.2-2024-06-30</v>
      </c>
    </row>
    <row r="2172" spans="1:18" hidden="1" x14ac:dyDescent="0.3">
      <c r="A2172" s="25" t="s">
        <v>660</v>
      </c>
      <c r="B2172" s="23" t="s">
        <v>661</v>
      </c>
      <c r="C2172" s="5" t="s">
        <v>476</v>
      </c>
      <c r="D2172" s="5" t="s">
        <v>52</v>
      </c>
      <c r="E2172" s="5" t="s">
        <v>22</v>
      </c>
      <c r="F2172" s="6">
        <v>45473</v>
      </c>
      <c r="G2172" s="55">
        <f t="shared" si="273"/>
        <v>2024</v>
      </c>
      <c r="H2172" s="55" t="str">
        <f t="shared" si="274"/>
        <v>Junio</v>
      </c>
      <c r="I2172" s="90" t="str">
        <f t="shared" si="275"/>
        <v>2024-1</v>
      </c>
      <c r="J2172" s="5">
        <v>89.9</v>
      </c>
      <c r="K2172" s="5">
        <v>82</v>
      </c>
      <c r="L2172" s="15">
        <v>0.91212458286985532</v>
      </c>
      <c r="M2172" s="15">
        <v>0.91212458286985532</v>
      </c>
      <c r="N2172" s="5" t="s">
        <v>23</v>
      </c>
      <c r="O2172" s="5" t="s">
        <v>23</v>
      </c>
      <c r="P2172" s="5">
        <v>0</v>
      </c>
      <c r="Q2172" s="5">
        <v>0</v>
      </c>
      <c r="R2172" s="5" t="str">
        <f t="shared" si="276"/>
        <v>469.3-2023-06-30</v>
      </c>
    </row>
    <row r="2173" spans="1:18" hidden="1" x14ac:dyDescent="0.3">
      <c r="A2173" s="25" t="s">
        <v>662</v>
      </c>
      <c r="B2173" s="23" t="s">
        <v>663</v>
      </c>
      <c r="C2173" s="5" t="s">
        <v>476</v>
      </c>
      <c r="D2173" s="5" t="s">
        <v>52</v>
      </c>
      <c r="E2173" s="5" t="s">
        <v>22</v>
      </c>
      <c r="F2173" s="6">
        <v>45107</v>
      </c>
      <c r="G2173" s="55">
        <f t="shared" si="273"/>
        <v>2023</v>
      </c>
      <c r="H2173" s="55" t="str">
        <f t="shared" si="274"/>
        <v>Junio</v>
      </c>
      <c r="I2173" s="90" t="str">
        <f t="shared" si="275"/>
        <v>2023-1</v>
      </c>
      <c r="J2173" s="5">
        <v>50</v>
      </c>
      <c r="K2173" s="5">
        <v>78</v>
      </c>
      <c r="L2173" s="22">
        <f>IF(IFERROR(K2174/J2174,"")&gt;130%,130%,K2174/J2174)</f>
        <v>1</v>
      </c>
      <c r="M2173" s="15">
        <f>IFERROR(IF((K2174/J2174)&gt;K2174/J2174,1.3,K2174/J2174),"")</f>
        <v>1</v>
      </c>
      <c r="N2173" s="5" t="s">
        <v>23</v>
      </c>
      <c r="O2173" s="5" t="s">
        <v>23</v>
      </c>
      <c r="P2173" s="16">
        <v>0</v>
      </c>
      <c r="Q2173" s="16">
        <v>0</v>
      </c>
      <c r="R2173" s="5" t="str">
        <f t="shared" si="276"/>
        <v>469.3-2023-12-31</v>
      </c>
    </row>
    <row r="2174" spans="1:18" hidden="1" x14ac:dyDescent="0.3">
      <c r="A2174" s="25" t="s">
        <v>662</v>
      </c>
      <c r="B2174" s="23" t="s">
        <v>663</v>
      </c>
      <c r="C2174" s="5" t="s">
        <v>476</v>
      </c>
      <c r="D2174" s="5" t="s">
        <v>52</v>
      </c>
      <c r="E2174" s="5" t="s">
        <v>22</v>
      </c>
      <c r="F2174" s="6">
        <v>45291</v>
      </c>
      <c r="G2174" s="55">
        <f t="shared" si="273"/>
        <v>2023</v>
      </c>
      <c r="H2174" s="55" t="str">
        <f t="shared" si="274"/>
        <v>Diciembre</v>
      </c>
      <c r="I2174" s="90" t="str">
        <f t="shared" si="275"/>
        <v>2023-2</v>
      </c>
      <c r="J2174" s="5">
        <v>100</v>
      </c>
      <c r="K2174" s="10">
        <v>100</v>
      </c>
      <c r="L2174" s="15">
        <f>IFERROR(IF((K2175/J2175)&gt;1.3,1.3,K2175/J2175),"")</f>
        <v>1.0916145181476846</v>
      </c>
      <c r="M2174" s="15">
        <f>IFERROR(IF((K2175/J2175)&gt;K2175/J2175,1.3,K2175/J2175),"")</f>
        <v>1.0916145181476846</v>
      </c>
      <c r="N2174" s="5" t="s">
        <v>23</v>
      </c>
      <c r="O2174" s="5" t="s">
        <v>23</v>
      </c>
      <c r="P2174" s="16">
        <v>0</v>
      </c>
      <c r="Q2174" s="16">
        <v>0</v>
      </c>
      <c r="R2174" s="5" t="str">
        <f t="shared" si="276"/>
        <v>469.3-2024-06-30</v>
      </c>
    </row>
    <row r="2175" spans="1:18" hidden="1" x14ac:dyDescent="0.3">
      <c r="A2175" s="25" t="s">
        <v>662</v>
      </c>
      <c r="B2175" s="23" t="s">
        <v>663</v>
      </c>
      <c r="C2175" s="5" t="s">
        <v>476</v>
      </c>
      <c r="D2175" s="5" t="s">
        <v>52</v>
      </c>
      <c r="E2175" s="5" t="s">
        <v>22</v>
      </c>
      <c r="F2175" s="6">
        <v>45473</v>
      </c>
      <c r="G2175" s="55">
        <f t="shared" si="273"/>
        <v>2024</v>
      </c>
      <c r="H2175" s="55" t="str">
        <f t="shared" si="274"/>
        <v>Junio</v>
      </c>
      <c r="I2175" s="90" t="str">
        <f t="shared" si="275"/>
        <v>2024-1</v>
      </c>
      <c r="J2175" s="5">
        <v>39.950000000000003</v>
      </c>
      <c r="K2175" s="5">
        <v>43.61</v>
      </c>
      <c r="L2175" s="15">
        <v>1</v>
      </c>
      <c r="M2175" s="15">
        <v>1</v>
      </c>
      <c r="N2175" s="5" t="s">
        <v>23</v>
      </c>
      <c r="O2175" s="5" t="s">
        <v>23</v>
      </c>
      <c r="P2175" s="5">
        <v>0</v>
      </c>
      <c r="Q2175" s="5">
        <v>0</v>
      </c>
      <c r="R2175" s="5" t="str">
        <f t="shared" si="276"/>
        <v>469.4-2023-06-30</v>
      </c>
    </row>
    <row r="2176" spans="1:18" hidden="1" x14ac:dyDescent="0.3">
      <c r="A2176" s="25" t="s">
        <v>664</v>
      </c>
      <c r="B2176" s="23" t="s">
        <v>665</v>
      </c>
      <c r="C2176" s="5" t="s">
        <v>476</v>
      </c>
      <c r="D2176" s="5" t="s">
        <v>52</v>
      </c>
      <c r="E2176" s="5" t="s">
        <v>22</v>
      </c>
      <c r="F2176" s="6">
        <v>45107</v>
      </c>
      <c r="G2176" s="55">
        <f t="shared" si="273"/>
        <v>2023</v>
      </c>
      <c r="H2176" s="55" t="str">
        <f t="shared" si="274"/>
        <v>Junio</v>
      </c>
      <c r="I2176" s="90" t="str">
        <f t="shared" si="275"/>
        <v>2023-1</v>
      </c>
      <c r="J2176" s="5">
        <v>68</v>
      </c>
      <c r="K2176" s="5">
        <v>71</v>
      </c>
      <c r="L2176" s="22">
        <f>K2177/J2177</f>
        <v>1</v>
      </c>
      <c r="M2176" s="15">
        <f>IFERROR(IF((K2177/J2177)&gt;K2177/J2177,1.3,K2177/J2177),"")</f>
        <v>1</v>
      </c>
      <c r="N2176" s="5" t="s">
        <v>23</v>
      </c>
      <c r="O2176" s="5" t="s">
        <v>23</v>
      </c>
      <c r="P2176" s="16">
        <v>0</v>
      </c>
      <c r="Q2176" s="16">
        <v>0</v>
      </c>
      <c r="R2176" s="5" t="str">
        <f t="shared" si="276"/>
        <v>469.4-2023-12-31</v>
      </c>
    </row>
    <row r="2177" spans="1:18" hidden="1" x14ac:dyDescent="0.3">
      <c r="A2177" s="25" t="s">
        <v>664</v>
      </c>
      <c r="B2177" s="23" t="s">
        <v>665</v>
      </c>
      <c r="C2177" s="5" t="s">
        <v>476</v>
      </c>
      <c r="D2177" s="5" t="s">
        <v>52</v>
      </c>
      <c r="E2177" s="5" t="s">
        <v>22</v>
      </c>
      <c r="F2177" s="6">
        <v>45291</v>
      </c>
      <c r="G2177" s="55">
        <f t="shared" si="273"/>
        <v>2023</v>
      </c>
      <c r="H2177" s="55" t="str">
        <f t="shared" si="274"/>
        <v>Diciembre</v>
      </c>
      <c r="I2177" s="90" t="str">
        <f t="shared" si="275"/>
        <v>2023-2</v>
      </c>
      <c r="J2177" s="5">
        <v>100</v>
      </c>
      <c r="K2177" s="10">
        <v>100</v>
      </c>
      <c r="L2177" s="15">
        <f>IFERROR(IF((K2178/J2178)&gt;1.3,1.3,K2178/J2178),"")</f>
        <v>1.3</v>
      </c>
      <c r="M2177" s="15">
        <f>IFERROR(IF((K2178/J2178)&gt;K2178/J2178,1.3,K2178/J2178),"")</f>
        <v>1.3593802627147187</v>
      </c>
      <c r="N2177" s="5" t="s">
        <v>23</v>
      </c>
      <c r="O2177" s="5" t="s">
        <v>23</v>
      </c>
      <c r="P2177" s="16">
        <v>0</v>
      </c>
      <c r="Q2177" s="16">
        <v>0</v>
      </c>
      <c r="R2177" s="5" t="str">
        <f t="shared" si="276"/>
        <v>469.4-2024-06-30</v>
      </c>
    </row>
    <row r="2178" spans="1:18" hidden="1" x14ac:dyDescent="0.3">
      <c r="A2178" s="25" t="s">
        <v>664</v>
      </c>
      <c r="B2178" s="23" t="s">
        <v>665</v>
      </c>
      <c r="C2178" s="5" t="s">
        <v>476</v>
      </c>
      <c r="D2178" s="5" t="s">
        <v>52</v>
      </c>
      <c r="E2178" s="5" t="s">
        <v>22</v>
      </c>
      <c r="F2178" s="6">
        <v>45473</v>
      </c>
      <c r="G2178" s="55">
        <f t="shared" si="273"/>
        <v>2024</v>
      </c>
      <c r="H2178" s="55" t="str">
        <f t="shared" si="274"/>
        <v>Junio</v>
      </c>
      <c r="I2178" s="90" t="str">
        <f t="shared" si="275"/>
        <v>2024-1</v>
      </c>
      <c r="J2178" s="5">
        <v>29.69</v>
      </c>
      <c r="K2178" s="5">
        <v>40.36</v>
      </c>
      <c r="L2178" s="15">
        <v>1</v>
      </c>
      <c r="M2178" s="15">
        <v>1</v>
      </c>
      <c r="N2178" s="5" t="s">
        <v>23</v>
      </c>
      <c r="O2178" s="5" t="s">
        <v>23</v>
      </c>
      <c r="P2178" s="5">
        <v>0</v>
      </c>
      <c r="Q2178" s="5">
        <v>0</v>
      </c>
      <c r="R2178" s="5" t="str">
        <f t="shared" si="276"/>
        <v>469.5-2023-06-30</v>
      </c>
    </row>
    <row r="2179" spans="1:18" hidden="1" x14ac:dyDescent="0.3">
      <c r="A2179" s="25" t="s">
        <v>666</v>
      </c>
      <c r="B2179" s="23" t="s">
        <v>667</v>
      </c>
      <c r="C2179" s="5" t="s">
        <v>476</v>
      </c>
      <c r="D2179" s="5" t="s">
        <v>52</v>
      </c>
      <c r="E2179" s="5" t="s">
        <v>22</v>
      </c>
      <c r="F2179" s="6">
        <v>45107</v>
      </c>
      <c r="G2179" s="55">
        <f t="shared" ref="G2179:G2242" si="277">YEAR(F2179)</f>
        <v>2023</v>
      </c>
      <c r="H2179" s="55" t="str">
        <f t="shared" ref="H2179:H2242" si="278">PROPER(TEXT(F2179,"mmmm"))</f>
        <v>Junio</v>
      </c>
      <c r="I2179" s="90" t="str">
        <f t="shared" ref="I2179:I2242" si="279">IF(OR(H2179="Enero",H2179="Febrero",H2179="Marzo",H2179="Abril",H2179="Mayo",H2179="Junio"),G2179&amp;"-1",IF(OR(H2179="Julio",H2179="Agosto",H2179="Septiembre",H2179="Octubre",H2179="Noviembre",H2179="Diciembre"),G2179&amp;"-2"))</f>
        <v>2023-1</v>
      </c>
      <c r="J2179" s="5">
        <v>53</v>
      </c>
      <c r="K2179" s="5">
        <v>63</v>
      </c>
      <c r="L2179" s="22">
        <f>K2180/J2180</f>
        <v>1</v>
      </c>
      <c r="M2179" s="15">
        <f>IFERROR(IF((K2180/J2180)&gt;K2180/J2180,1.3,K2180/J2180),"")</f>
        <v>1</v>
      </c>
      <c r="N2179" s="5" t="s">
        <v>23</v>
      </c>
      <c r="O2179" s="5" t="s">
        <v>23</v>
      </c>
      <c r="P2179" s="16">
        <v>0</v>
      </c>
      <c r="Q2179" s="16">
        <v>0</v>
      </c>
      <c r="R2179" s="5" t="str">
        <f t="shared" si="276"/>
        <v>469.5-2023-12-31</v>
      </c>
    </row>
    <row r="2180" spans="1:18" hidden="1" x14ac:dyDescent="0.3">
      <c r="A2180" s="25" t="s">
        <v>666</v>
      </c>
      <c r="B2180" s="23" t="s">
        <v>667</v>
      </c>
      <c r="C2180" s="5" t="s">
        <v>476</v>
      </c>
      <c r="D2180" s="5" t="s">
        <v>52</v>
      </c>
      <c r="E2180" s="5" t="s">
        <v>22</v>
      </c>
      <c r="F2180" s="6">
        <v>45291</v>
      </c>
      <c r="G2180" s="55">
        <f t="shared" si="277"/>
        <v>2023</v>
      </c>
      <c r="H2180" s="55" t="str">
        <f t="shared" si="278"/>
        <v>Diciembre</v>
      </c>
      <c r="I2180" s="90" t="str">
        <f t="shared" si="279"/>
        <v>2023-2</v>
      </c>
      <c r="J2180" s="5">
        <v>100</v>
      </c>
      <c r="K2180" s="10">
        <v>100</v>
      </c>
      <c r="L2180" s="15">
        <f>IFERROR(IF((K2181/J2181)&gt;1.3,1.3,K2181/J2181),"")</f>
        <v>1.1199510403916768</v>
      </c>
      <c r="M2180" s="15">
        <f>IFERROR(IF((K2181/J2181)&gt;K2181/J2181,1.3,K2181/J2181),"")</f>
        <v>1.1199510403916768</v>
      </c>
      <c r="N2180" s="5" t="s">
        <v>23</v>
      </c>
      <c r="O2180" s="5" t="s">
        <v>23</v>
      </c>
      <c r="P2180" s="16">
        <v>0</v>
      </c>
      <c r="Q2180" s="16">
        <v>0</v>
      </c>
      <c r="R2180" s="5" t="str">
        <f t="shared" si="276"/>
        <v>469.5-2024-06-30</v>
      </c>
    </row>
    <row r="2181" spans="1:18" hidden="1" x14ac:dyDescent="0.3">
      <c r="A2181" s="25" t="s">
        <v>666</v>
      </c>
      <c r="B2181" s="23" t="s">
        <v>667</v>
      </c>
      <c r="C2181" s="5" t="s">
        <v>476</v>
      </c>
      <c r="D2181" s="5" t="s">
        <v>52</v>
      </c>
      <c r="E2181" s="5" t="s">
        <v>22</v>
      </c>
      <c r="F2181" s="6">
        <v>45473</v>
      </c>
      <c r="G2181" s="55">
        <f t="shared" si="277"/>
        <v>2024</v>
      </c>
      <c r="H2181" s="55" t="str">
        <f t="shared" si="278"/>
        <v>Junio</v>
      </c>
      <c r="I2181" s="90" t="str">
        <f t="shared" si="279"/>
        <v>2024-1</v>
      </c>
      <c r="J2181" s="5">
        <v>40.85</v>
      </c>
      <c r="K2181" s="5">
        <v>45.75</v>
      </c>
      <c r="L2181" s="15">
        <v>1</v>
      </c>
      <c r="M2181" s="15">
        <v>1</v>
      </c>
      <c r="N2181" s="5" t="s">
        <v>23</v>
      </c>
      <c r="O2181" s="5" t="s">
        <v>23</v>
      </c>
      <c r="P2181" s="5">
        <v>0</v>
      </c>
      <c r="Q2181" s="5">
        <v>0</v>
      </c>
      <c r="R2181" s="5" t="str">
        <f t="shared" ref="R2181:R2244" si="280">A2182&amp;"-"&amp;YEAR(F2182)&amp;"-"&amp;IF(LEN(MONTH(F2182))=1,"0"&amp;MONTH(F2182),MONTH(F2182))&amp;"-"&amp;DAY(F2182)</f>
        <v>469.6-2023-06-30</v>
      </c>
    </row>
    <row r="2182" spans="1:18" hidden="1" x14ac:dyDescent="0.3">
      <c r="A2182" s="25" t="s">
        <v>668</v>
      </c>
      <c r="B2182" s="23" t="s">
        <v>669</v>
      </c>
      <c r="C2182" s="5" t="s">
        <v>476</v>
      </c>
      <c r="D2182" s="5" t="s">
        <v>52</v>
      </c>
      <c r="E2182" s="5" t="s">
        <v>22</v>
      </c>
      <c r="F2182" s="6">
        <v>45107</v>
      </c>
      <c r="G2182" s="55">
        <f t="shared" si="277"/>
        <v>2023</v>
      </c>
      <c r="H2182" s="55" t="str">
        <f t="shared" si="278"/>
        <v>Junio</v>
      </c>
      <c r="I2182" s="90" t="str">
        <f t="shared" si="279"/>
        <v>2023-1</v>
      </c>
      <c r="J2182" s="5">
        <v>65</v>
      </c>
      <c r="K2182" s="5">
        <v>67</v>
      </c>
      <c r="L2182" s="22">
        <f>K2183/J2183</f>
        <v>1</v>
      </c>
      <c r="M2182" s="15">
        <f>IFERROR(IF((K2183/J2183)&gt;K2183/J2183,1.3,K2183/J2183),"")</f>
        <v>1</v>
      </c>
      <c r="N2182" s="5" t="s">
        <v>23</v>
      </c>
      <c r="O2182" s="5" t="s">
        <v>23</v>
      </c>
      <c r="P2182" s="16">
        <v>0</v>
      </c>
      <c r="Q2182" s="16">
        <v>0</v>
      </c>
      <c r="R2182" s="5" t="str">
        <f t="shared" si="280"/>
        <v>469.6-2023-12-31</v>
      </c>
    </row>
    <row r="2183" spans="1:18" hidden="1" x14ac:dyDescent="0.3">
      <c r="A2183" s="25" t="s">
        <v>668</v>
      </c>
      <c r="B2183" s="23" t="s">
        <v>669</v>
      </c>
      <c r="C2183" s="5" t="s">
        <v>476</v>
      </c>
      <c r="D2183" s="5" t="s">
        <v>52</v>
      </c>
      <c r="E2183" s="5" t="s">
        <v>22</v>
      </c>
      <c r="F2183" s="6">
        <v>45291</v>
      </c>
      <c r="G2183" s="55">
        <f t="shared" si="277"/>
        <v>2023</v>
      </c>
      <c r="H2183" s="55" t="str">
        <f t="shared" si="278"/>
        <v>Diciembre</v>
      </c>
      <c r="I2183" s="90" t="str">
        <f t="shared" si="279"/>
        <v>2023-2</v>
      </c>
      <c r="J2183" s="5">
        <v>100</v>
      </c>
      <c r="K2183" s="10">
        <v>100</v>
      </c>
      <c r="L2183" s="15">
        <f>IFERROR(IF((K2184/J2184)&gt;1.3,1.3,K2184/J2184),"")</f>
        <v>1.2650497295410923</v>
      </c>
      <c r="M2183" s="15">
        <f>IFERROR(IF((K2184/J2184)&gt;K2184/J2184,1.3,K2184/J2184),"")</f>
        <v>1.2650497295410923</v>
      </c>
      <c r="N2183" s="5" t="s">
        <v>23</v>
      </c>
      <c r="O2183" s="5" t="s">
        <v>23</v>
      </c>
      <c r="P2183" s="16">
        <v>0</v>
      </c>
      <c r="Q2183" s="16">
        <v>0</v>
      </c>
      <c r="R2183" s="5" t="str">
        <f t="shared" si="280"/>
        <v>469.6-2024-06-30</v>
      </c>
    </row>
    <row r="2184" spans="1:18" hidden="1" x14ac:dyDescent="0.3">
      <c r="A2184" s="25" t="s">
        <v>668</v>
      </c>
      <c r="B2184" s="23" t="s">
        <v>669</v>
      </c>
      <c r="C2184" s="5" t="s">
        <v>476</v>
      </c>
      <c r="D2184" s="5" t="s">
        <v>52</v>
      </c>
      <c r="E2184" s="5" t="s">
        <v>22</v>
      </c>
      <c r="F2184" s="6">
        <v>45473</v>
      </c>
      <c r="G2184" s="55">
        <f t="shared" si="277"/>
        <v>2024</v>
      </c>
      <c r="H2184" s="55" t="str">
        <f t="shared" si="278"/>
        <v>Junio</v>
      </c>
      <c r="I2184" s="90" t="str">
        <f t="shared" si="279"/>
        <v>2024-1</v>
      </c>
      <c r="J2184" s="5">
        <v>57.31</v>
      </c>
      <c r="K2184" s="5">
        <v>72.5</v>
      </c>
      <c r="L2184" s="15">
        <v>1</v>
      </c>
      <c r="M2184" s="15">
        <v>1</v>
      </c>
      <c r="N2184" s="5" t="s">
        <v>23</v>
      </c>
      <c r="O2184" s="5" t="s">
        <v>23</v>
      </c>
      <c r="P2184" s="5">
        <v>0</v>
      </c>
      <c r="Q2184" s="5">
        <v>0</v>
      </c>
      <c r="R2184" s="5" t="str">
        <f t="shared" si="280"/>
        <v>469.7-2023-06-30</v>
      </c>
    </row>
    <row r="2185" spans="1:18" hidden="1" x14ac:dyDescent="0.3">
      <c r="A2185" s="25" t="s">
        <v>670</v>
      </c>
      <c r="B2185" s="23" t="s">
        <v>671</v>
      </c>
      <c r="C2185" s="5" t="s">
        <v>476</v>
      </c>
      <c r="D2185" s="5" t="s">
        <v>52</v>
      </c>
      <c r="E2185" s="5" t="s">
        <v>22</v>
      </c>
      <c r="F2185" s="6">
        <v>45107</v>
      </c>
      <c r="G2185" s="55">
        <f t="shared" si="277"/>
        <v>2023</v>
      </c>
      <c r="H2185" s="55" t="str">
        <f t="shared" si="278"/>
        <v>Junio</v>
      </c>
      <c r="I2185" s="90" t="str">
        <f t="shared" si="279"/>
        <v>2023-1</v>
      </c>
      <c r="J2185" s="5">
        <v>52</v>
      </c>
      <c r="K2185" s="5">
        <v>67</v>
      </c>
      <c r="L2185" s="22">
        <f>K2186/J2186</f>
        <v>1</v>
      </c>
      <c r="M2185" s="15">
        <f>IFERROR(IF((K2186/J2186)&gt;K2186/J2186,1.3,K2186/J2186),"")</f>
        <v>1</v>
      </c>
      <c r="N2185" s="5" t="s">
        <v>23</v>
      </c>
      <c r="O2185" s="5" t="s">
        <v>23</v>
      </c>
      <c r="P2185" s="16">
        <v>0</v>
      </c>
      <c r="Q2185" s="16">
        <v>0</v>
      </c>
      <c r="R2185" s="5" t="str">
        <f t="shared" si="280"/>
        <v>469.7-2023-12-31</v>
      </c>
    </row>
    <row r="2186" spans="1:18" hidden="1" x14ac:dyDescent="0.3">
      <c r="A2186" s="25" t="s">
        <v>670</v>
      </c>
      <c r="B2186" s="23" t="s">
        <v>671</v>
      </c>
      <c r="C2186" s="5" t="s">
        <v>476</v>
      </c>
      <c r="D2186" s="5" t="s">
        <v>52</v>
      </c>
      <c r="E2186" s="5" t="s">
        <v>22</v>
      </c>
      <c r="F2186" s="6">
        <v>45291</v>
      </c>
      <c r="G2186" s="55">
        <f t="shared" si="277"/>
        <v>2023</v>
      </c>
      <c r="H2186" s="55" t="str">
        <f t="shared" si="278"/>
        <v>Diciembre</v>
      </c>
      <c r="I2186" s="90" t="str">
        <f t="shared" si="279"/>
        <v>2023-2</v>
      </c>
      <c r="J2186" s="5">
        <v>100</v>
      </c>
      <c r="K2186" s="10">
        <v>100</v>
      </c>
      <c r="L2186" s="15">
        <f>IFERROR(IF((K2187/J2187)&gt;1.3,1.3,K2187/J2187),"")</f>
        <v>1.2513651255915546</v>
      </c>
      <c r="M2186" s="15">
        <f>IFERROR(IF((K2187/J2187)&gt;K2187/J2187,1.3,K2187/J2187),"")</f>
        <v>1.2513651255915546</v>
      </c>
      <c r="N2186" s="5" t="s">
        <v>23</v>
      </c>
      <c r="O2186" s="5" t="s">
        <v>23</v>
      </c>
      <c r="P2186" s="16">
        <v>0</v>
      </c>
      <c r="Q2186" s="16">
        <v>0</v>
      </c>
      <c r="R2186" s="5" t="str">
        <f t="shared" si="280"/>
        <v>469.7-2024-06-30</v>
      </c>
    </row>
    <row r="2187" spans="1:18" hidden="1" x14ac:dyDescent="0.3">
      <c r="A2187" s="25" t="s">
        <v>670</v>
      </c>
      <c r="B2187" s="23" t="s">
        <v>671</v>
      </c>
      <c r="C2187" s="5" t="s">
        <v>476</v>
      </c>
      <c r="D2187" s="5" t="s">
        <v>52</v>
      </c>
      <c r="E2187" s="5" t="s">
        <v>22</v>
      </c>
      <c r="F2187" s="6">
        <v>45473</v>
      </c>
      <c r="G2187" s="55">
        <f t="shared" si="277"/>
        <v>2024</v>
      </c>
      <c r="H2187" s="55" t="str">
        <f t="shared" si="278"/>
        <v>Junio</v>
      </c>
      <c r="I2187" s="90" t="str">
        <f t="shared" si="279"/>
        <v>2024-1</v>
      </c>
      <c r="J2187" s="5">
        <v>54.94</v>
      </c>
      <c r="K2187" s="5">
        <v>68.75</v>
      </c>
      <c r="L2187" s="15">
        <v>1</v>
      </c>
      <c r="M2187" s="15">
        <v>1</v>
      </c>
      <c r="N2187" s="5" t="s">
        <v>23</v>
      </c>
      <c r="O2187" s="5" t="s">
        <v>23</v>
      </c>
      <c r="P2187" s="5">
        <v>0</v>
      </c>
      <c r="Q2187" s="5">
        <v>0</v>
      </c>
      <c r="R2187" s="5" t="str">
        <f t="shared" si="280"/>
        <v>469.8-2024-06-30</v>
      </c>
    </row>
    <row r="2188" spans="1:18" hidden="1" x14ac:dyDescent="0.3">
      <c r="A2188" s="25" t="s">
        <v>672</v>
      </c>
      <c r="B2188" s="23" t="s">
        <v>673</v>
      </c>
      <c r="C2188" s="5" t="s">
        <v>476</v>
      </c>
      <c r="D2188" s="5" t="s">
        <v>52</v>
      </c>
      <c r="E2188" s="5" t="s">
        <v>22</v>
      </c>
      <c r="F2188" s="6">
        <v>45473</v>
      </c>
      <c r="G2188" s="55">
        <f t="shared" si="277"/>
        <v>2024</v>
      </c>
      <c r="H2188" s="55" t="str">
        <f t="shared" si="278"/>
        <v>Junio</v>
      </c>
      <c r="I2188" s="90" t="str">
        <f t="shared" si="279"/>
        <v>2024-1</v>
      </c>
      <c r="J2188" s="5">
        <v>50.46</v>
      </c>
      <c r="K2188" s="5">
        <v>50</v>
      </c>
      <c r="L2188" s="15">
        <v>0.99088386841062226</v>
      </c>
      <c r="M2188" s="15">
        <v>0.99088386841062226</v>
      </c>
      <c r="N2188" s="5" t="s">
        <v>23</v>
      </c>
      <c r="O2188" s="5" t="s">
        <v>23</v>
      </c>
      <c r="P2188" s="5">
        <v>0</v>
      </c>
      <c r="Q2188" s="5">
        <v>0</v>
      </c>
      <c r="R2188" s="5" t="str">
        <f t="shared" si="280"/>
        <v>469.9-2023-06-30</v>
      </c>
    </row>
    <row r="2189" spans="1:18" hidden="1" x14ac:dyDescent="0.3">
      <c r="A2189" s="25" t="s">
        <v>674</v>
      </c>
      <c r="B2189" s="23" t="s">
        <v>675</v>
      </c>
      <c r="C2189" s="5" t="s">
        <v>476</v>
      </c>
      <c r="D2189" s="5" t="s">
        <v>52</v>
      </c>
      <c r="E2189" s="5" t="s">
        <v>22</v>
      </c>
      <c r="F2189" s="6">
        <v>45107</v>
      </c>
      <c r="G2189" s="55">
        <f t="shared" si="277"/>
        <v>2023</v>
      </c>
      <c r="H2189" s="55" t="str">
        <f t="shared" si="278"/>
        <v>Junio</v>
      </c>
      <c r="I2189" s="90" t="str">
        <f t="shared" si="279"/>
        <v>2023-1</v>
      </c>
      <c r="J2189" s="5">
        <v>54</v>
      </c>
      <c r="K2189" s="5">
        <v>70</v>
      </c>
      <c r="L2189" s="22">
        <f>K2190/J2190</f>
        <v>0.9840000000000001</v>
      </c>
      <c r="M2189" s="15">
        <f>IFERROR(IF((K2190/J2190)&gt;K2190/J2190,1.3,K2190/J2190),"")</f>
        <v>0.9840000000000001</v>
      </c>
      <c r="N2189" s="5" t="s">
        <v>23</v>
      </c>
      <c r="O2189" s="5" t="s">
        <v>23</v>
      </c>
      <c r="P2189" s="16">
        <v>0</v>
      </c>
      <c r="Q2189" s="16">
        <v>0</v>
      </c>
      <c r="R2189" s="5" t="str">
        <f t="shared" si="280"/>
        <v>469.9-2023-12-31</v>
      </c>
    </row>
    <row r="2190" spans="1:18" hidden="1" x14ac:dyDescent="0.3">
      <c r="A2190" s="25" t="s">
        <v>674</v>
      </c>
      <c r="B2190" s="23" t="s">
        <v>675</v>
      </c>
      <c r="C2190" s="5" t="s">
        <v>476</v>
      </c>
      <c r="D2190" s="5" t="s">
        <v>52</v>
      </c>
      <c r="E2190" s="5" t="s">
        <v>22</v>
      </c>
      <c r="F2190" s="6">
        <v>45291</v>
      </c>
      <c r="G2190" s="55">
        <f t="shared" si="277"/>
        <v>2023</v>
      </c>
      <c r="H2190" s="55" t="str">
        <f t="shared" si="278"/>
        <v>Diciembre</v>
      </c>
      <c r="I2190" s="90" t="str">
        <f t="shared" si="279"/>
        <v>2023-2</v>
      </c>
      <c r="J2190" s="5">
        <v>100</v>
      </c>
      <c r="K2190" s="10">
        <v>98.4</v>
      </c>
      <c r="L2190" s="15">
        <f>IFERROR(IF((K2191/J2191)&gt;1.3,1.3,K2191/J2191),"")</f>
        <v>0.99666570020295731</v>
      </c>
      <c r="M2190" s="15">
        <f>IFERROR(IF((K2191/J2191)&gt;K2191/J2191,1.3,K2191/J2191),"")</f>
        <v>0.99666570020295731</v>
      </c>
      <c r="N2190" s="5" t="s">
        <v>23</v>
      </c>
      <c r="O2190" s="5" t="s">
        <v>23</v>
      </c>
      <c r="P2190" s="16">
        <v>0</v>
      </c>
      <c r="Q2190" s="16">
        <v>0</v>
      </c>
      <c r="R2190" s="5" t="str">
        <f t="shared" si="280"/>
        <v>469.9-2024-06-30</v>
      </c>
    </row>
    <row r="2191" spans="1:18" hidden="1" x14ac:dyDescent="0.3">
      <c r="A2191" s="25" t="s">
        <v>674</v>
      </c>
      <c r="B2191" s="23" t="s">
        <v>675</v>
      </c>
      <c r="C2191" s="5" t="s">
        <v>432</v>
      </c>
      <c r="D2191" s="5" t="s">
        <v>52</v>
      </c>
      <c r="E2191" s="5" t="s">
        <v>22</v>
      </c>
      <c r="F2191" s="6">
        <v>45473</v>
      </c>
      <c r="G2191" s="55">
        <f t="shared" si="277"/>
        <v>2024</v>
      </c>
      <c r="H2191" s="55" t="str">
        <f t="shared" si="278"/>
        <v>Junio</v>
      </c>
      <c r="I2191" s="90" t="str">
        <f t="shared" si="279"/>
        <v>2024-1</v>
      </c>
      <c r="J2191" s="5">
        <v>68.98</v>
      </c>
      <c r="K2191" s="5">
        <v>68.75</v>
      </c>
      <c r="L2191" s="15">
        <v>0.99666570020295731</v>
      </c>
      <c r="M2191" s="15">
        <v>0.99666570020295731</v>
      </c>
      <c r="N2191" s="5" t="s">
        <v>23</v>
      </c>
      <c r="O2191" s="5" t="s">
        <v>23</v>
      </c>
      <c r="P2191" s="5">
        <v>0</v>
      </c>
      <c r="Q2191" s="5">
        <v>0</v>
      </c>
      <c r="R2191" s="5" t="str">
        <f t="shared" si="280"/>
        <v>470.1-2024-06-30</v>
      </c>
    </row>
    <row r="2192" spans="1:18" hidden="1" x14ac:dyDescent="0.3">
      <c r="A2192" s="25" t="s">
        <v>676</v>
      </c>
      <c r="B2192" s="23" t="s">
        <v>677</v>
      </c>
      <c r="C2192" s="5" t="s">
        <v>104</v>
      </c>
      <c r="D2192" s="5" t="s">
        <v>52</v>
      </c>
      <c r="E2192" s="5" t="s">
        <v>22</v>
      </c>
      <c r="F2192" s="6">
        <v>45473</v>
      </c>
      <c r="G2192" s="55">
        <f t="shared" si="277"/>
        <v>2024</v>
      </c>
      <c r="H2192" s="55" t="str">
        <f t="shared" si="278"/>
        <v>Junio</v>
      </c>
      <c r="I2192" s="90" t="str">
        <f t="shared" si="279"/>
        <v>2024-1</v>
      </c>
      <c r="J2192" s="5">
        <v>56.79</v>
      </c>
      <c r="K2192" s="5">
        <v>60</v>
      </c>
      <c r="L2192" s="15">
        <v>1</v>
      </c>
      <c r="M2192" s="15">
        <v>1</v>
      </c>
      <c r="N2192" s="5" t="s">
        <v>23</v>
      </c>
      <c r="O2192" s="5" t="s">
        <v>23</v>
      </c>
      <c r="P2192" s="5">
        <v>0</v>
      </c>
      <c r="Q2192" s="5">
        <v>0</v>
      </c>
      <c r="R2192" s="5" t="str">
        <f t="shared" si="280"/>
        <v>470.2-2024-06-30</v>
      </c>
    </row>
    <row r="2193" spans="1:18" hidden="1" x14ac:dyDescent="0.3">
      <c r="A2193" s="25" t="s">
        <v>678</v>
      </c>
      <c r="B2193" s="23" t="s">
        <v>679</v>
      </c>
      <c r="C2193" s="5" t="s">
        <v>118</v>
      </c>
      <c r="D2193" s="5" t="s">
        <v>52</v>
      </c>
      <c r="E2193" s="5" t="s">
        <v>22</v>
      </c>
      <c r="F2193" s="6">
        <v>45473</v>
      </c>
      <c r="G2193" s="55">
        <f t="shared" si="277"/>
        <v>2024</v>
      </c>
      <c r="H2193" s="55" t="str">
        <f t="shared" si="278"/>
        <v>Junio</v>
      </c>
      <c r="I2193" s="90" t="str">
        <f t="shared" si="279"/>
        <v>2024-1</v>
      </c>
      <c r="J2193" s="5">
        <v>67.84</v>
      </c>
      <c r="K2193" s="5">
        <v>63.75</v>
      </c>
      <c r="L2193" s="15">
        <v>0.93971108490566035</v>
      </c>
      <c r="M2193" s="15">
        <v>0.93971108490566035</v>
      </c>
      <c r="N2193" s="5" t="s">
        <v>23</v>
      </c>
      <c r="O2193" s="5" t="s">
        <v>23</v>
      </c>
      <c r="P2193" s="5">
        <v>0</v>
      </c>
      <c r="Q2193" s="5">
        <v>0</v>
      </c>
      <c r="R2193" s="5" t="str">
        <f t="shared" si="280"/>
        <v>470.3-2024-06-30</v>
      </c>
    </row>
    <row r="2194" spans="1:18" hidden="1" x14ac:dyDescent="0.3">
      <c r="A2194" s="25" t="s">
        <v>680</v>
      </c>
      <c r="B2194" s="23" t="s">
        <v>681</v>
      </c>
      <c r="C2194" s="5" t="s">
        <v>208</v>
      </c>
      <c r="D2194" s="5" t="s">
        <v>52</v>
      </c>
      <c r="E2194" s="5" t="s">
        <v>22</v>
      </c>
      <c r="F2194" s="6">
        <v>45473</v>
      </c>
      <c r="G2194" s="55">
        <f t="shared" si="277"/>
        <v>2024</v>
      </c>
      <c r="H2194" s="55" t="str">
        <f t="shared" si="278"/>
        <v>Junio</v>
      </c>
      <c r="I2194" s="90" t="str">
        <f t="shared" si="279"/>
        <v>2024-1</v>
      </c>
      <c r="J2194" s="5">
        <v>71.58</v>
      </c>
      <c r="K2194" s="5">
        <v>80</v>
      </c>
      <c r="L2194" s="15">
        <v>1</v>
      </c>
      <c r="M2194" s="15">
        <v>1</v>
      </c>
      <c r="N2194" s="5" t="s">
        <v>23</v>
      </c>
      <c r="O2194" s="5" t="s">
        <v>23</v>
      </c>
      <c r="P2194" s="5">
        <v>0</v>
      </c>
      <c r="Q2194" s="5">
        <v>0</v>
      </c>
      <c r="R2194" s="5" t="str">
        <f t="shared" si="280"/>
        <v>470.4-2024-06-30</v>
      </c>
    </row>
    <row r="2195" spans="1:18" hidden="1" x14ac:dyDescent="0.3">
      <c r="A2195" s="25" t="s">
        <v>682</v>
      </c>
      <c r="B2195" s="23" t="s">
        <v>683</v>
      </c>
      <c r="C2195" s="5" t="s">
        <v>354</v>
      </c>
      <c r="D2195" s="5" t="s">
        <v>52</v>
      </c>
      <c r="E2195" s="5" t="s">
        <v>22</v>
      </c>
      <c r="F2195" s="6">
        <v>45473</v>
      </c>
      <c r="G2195" s="55">
        <f t="shared" si="277"/>
        <v>2024</v>
      </c>
      <c r="H2195" s="55" t="str">
        <f t="shared" si="278"/>
        <v>Junio</v>
      </c>
      <c r="I2195" s="90" t="str">
        <f t="shared" si="279"/>
        <v>2024-1</v>
      </c>
      <c r="J2195" s="5">
        <v>74.19</v>
      </c>
      <c r="K2195" s="5">
        <v>90</v>
      </c>
      <c r="L2195" s="15">
        <v>1</v>
      </c>
      <c r="M2195" s="15">
        <v>1</v>
      </c>
      <c r="N2195" s="5" t="s">
        <v>23</v>
      </c>
      <c r="O2195" s="5" t="s">
        <v>23</v>
      </c>
      <c r="P2195" s="5">
        <v>0</v>
      </c>
      <c r="Q2195" s="5">
        <v>0</v>
      </c>
      <c r="R2195" s="5" t="str">
        <f t="shared" si="280"/>
        <v>470.5-2024-06-30</v>
      </c>
    </row>
    <row r="2196" spans="1:18" hidden="1" x14ac:dyDescent="0.3">
      <c r="A2196" s="25" t="s">
        <v>684</v>
      </c>
      <c r="B2196" s="23" t="s">
        <v>685</v>
      </c>
      <c r="C2196" s="5" t="s">
        <v>279</v>
      </c>
      <c r="D2196" s="5" t="s">
        <v>52</v>
      </c>
      <c r="E2196" s="5" t="s">
        <v>22</v>
      </c>
      <c r="F2196" s="6">
        <v>45473</v>
      </c>
      <c r="G2196" s="55">
        <f t="shared" si="277"/>
        <v>2024</v>
      </c>
      <c r="H2196" s="55" t="str">
        <f t="shared" si="278"/>
        <v>Junio</v>
      </c>
      <c r="I2196" s="90" t="str">
        <f t="shared" si="279"/>
        <v>2024-1</v>
      </c>
      <c r="J2196" s="5">
        <v>34.85</v>
      </c>
      <c r="K2196" s="5">
        <v>55</v>
      </c>
      <c r="L2196" s="15">
        <v>1</v>
      </c>
      <c r="M2196" s="15">
        <v>1</v>
      </c>
      <c r="N2196" s="5" t="s">
        <v>23</v>
      </c>
      <c r="O2196" s="5" t="s">
        <v>23</v>
      </c>
      <c r="P2196" s="5">
        <v>0</v>
      </c>
      <c r="Q2196" s="5">
        <v>0</v>
      </c>
      <c r="R2196" s="5" t="str">
        <f t="shared" si="280"/>
        <v>Med 1-2023-06-30</v>
      </c>
    </row>
    <row r="2197" spans="1:18" hidden="1" x14ac:dyDescent="0.3">
      <c r="A2197" s="25" t="s">
        <v>686</v>
      </c>
      <c r="B2197" s="5" t="s">
        <v>687</v>
      </c>
      <c r="C2197" s="5" t="s">
        <v>432</v>
      </c>
      <c r="D2197" s="5" t="s">
        <v>47</v>
      </c>
      <c r="E2197" s="5" t="s">
        <v>22</v>
      </c>
      <c r="F2197" s="6">
        <v>45107</v>
      </c>
      <c r="G2197" s="55">
        <f t="shared" si="277"/>
        <v>2023</v>
      </c>
      <c r="H2197" s="55" t="str">
        <f t="shared" si="278"/>
        <v>Junio</v>
      </c>
      <c r="I2197" s="90" t="str">
        <f t="shared" si="279"/>
        <v>2023-1</v>
      </c>
      <c r="J2197" s="5">
        <v>2558</v>
      </c>
      <c r="K2197" s="9">
        <v>2500</v>
      </c>
      <c r="L2197" s="15">
        <f>IFERROR(IF((K2198/J2198)&gt;1.3,1.3,K2198/J2198),"")</f>
        <v>0.97607373994900959</v>
      </c>
      <c r="M2197" s="15">
        <f>IFERROR(IF((K2198/J2198)&gt;K2198/J2198,1.3,K2198/J2198),"")</f>
        <v>0.97607373994900959</v>
      </c>
      <c r="N2197" s="5" t="s">
        <v>48</v>
      </c>
      <c r="O2197" s="5" t="s">
        <v>48</v>
      </c>
      <c r="P2197" s="16">
        <v>0</v>
      </c>
      <c r="Q2197" s="16">
        <v>0</v>
      </c>
      <c r="R2197" s="5" t="str">
        <f t="shared" si="280"/>
        <v>Med 1-2023-12-31</v>
      </c>
    </row>
    <row r="2198" spans="1:18" hidden="1" x14ac:dyDescent="0.3">
      <c r="A2198" s="25" t="s">
        <v>686</v>
      </c>
      <c r="B2198" s="5" t="s">
        <v>687</v>
      </c>
      <c r="C2198" s="5" t="s">
        <v>432</v>
      </c>
      <c r="D2198" s="5" t="s">
        <v>47</v>
      </c>
      <c r="E2198" s="5" t="s">
        <v>22</v>
      </c>
      <c r="F2198" s="6">
        <v>45291</v>
      </c>
      <c r="G2198" s="55">
        <f t="shared" si="277"/>
        <v>2023</v>
      </c>
      <c r="H2198" s="55" t="str">
        <f t="shared" si="278"/>
        <v>Diciembre</v>
      </c>
      <c r="I2198" s="90" t="str">
        <f t="shared" si="279"/>
        <v>2023-2</v>
      </c>
      <c r="J2198" s="5">
        <v>5099</v>
      </c>
      <c r="K2198" s="5">
        <v>4977</v>
      </c>
      <c r="L2198" s="15">
        <v>0.97607373994900959</v>
      </c>
      <c r="M2198" s="15">
        <v>0.97607373994900959</v>
      </c>
      <c r="N2198" s="5" t="s">
        <v>48</v>
      </c>
      <c r="O2198" s="5" t="s">
        <v>48</v>
      </c>
      <c r="P2198" s="5">
        <v>0</v>
      </c>
      <c r="Q2198" s="5">
        <v>0</v>
      </c>
      <c r="R2198" s="5" t="str">
        <f t="shared" si="280"/>
        <v>Med 1-2024-06-30</v>
      </c>
    </row>
    <row r="2199" spans="1:18" hidden="1" x14ac:dyDescent="0.3">
      <c r="A2199" s="25" t="s">
        <v>686</v>
      </c>
      <c r="B2199" s="5" t="s">
        <v>687</v>
      </c>
      <c r="C2199" s="5" t="s">
        <v>432</v>
      </c>
      <c r="D2199" s="5" t="s">
        <v>47</v>
      </c>
      <c r="E2199" s="5" t="s">
        <v>22</v>
      </c>
      <c r="F2199" s="6">
        <v>45473</v>
      </c>
      <c r="G2199" s="55">
        <f t="shared" si="277"/>
        <v>2024</v>
      </c>
      <c r="H2199" s="55" t="str">
        <f t="shared" si="278"/>
        <v>Junio</v>
      </c>
      <c r="I2199" s="90" t="str">
        <f t="shared" si="279"/>
        <v>2024-1</v>
      </c>
      <c r="J2199">
        <v>2575</v>
      </c>
      <c r="K2199">
        <v>2624</v>
      </c>
      <c r="L2199" s="15">
        <v>1.019029126213592</v>
      </c>
      <c r="M2199" s="15">
        <v>1.019029126213592</v>
      </c>
      <c r="N2199" s="5" t="s">
        <v>48</v>
      </c>
      <c r="O2199" s="5" t="s">
        <v>48</v>
      </c>
      <c r="P2199" s="5">
        <v>0</v>
      </c>
      <c r="Q2199" s="5">
        <v>0</v>
      </c>
      <c r="R2199" s="5" t="str">
        <f t="shared" si="280"/>
        <v>Med 1.1-2023-06-30</v>
      </c>
    </row>
    <row r="2200" spans="1:18" hidden="1" x14ac:dyDescent="0.3">
      <c r="A2200" s="25" t="s">
        <v>688</v>
      </c>
      <c r="B2200" s="5" t="s">
        <v>689</v>
      </c>
      <c r="C2200" s="5" t="s">
        <v>432</v>
      </c>
      <c r="D2200" s="5" t="s">
        <v>47</v>
      </c>
      <c r="E2200" s="5" t="s">
        <v>22</v>
      </c>
      <c r="F2200" s="6">
        <v>45107</v>
      </c>
      <c r="G2200" s="55">
        <f t="shared" si="277"/>
        <v>2023</v>
      </c>
      <c r="H2200" s="55" t="str">
        <f t="shared" si="278"/>
        <v>Junio</v>
      </c>
      <c r="I2200" s="90" t="str">
        <f t="shared" si="279"/>
        <v>2023-1</v>
      </c>
      <c r="J2200">
        <v>542</v>
      </c>
      <c r="K2200" s="71">
        <v>548</v>
      </c>
      <c r="L2200" s="15">
        <f>IFERROR(IF((K2201/J2201)&gt;1.3,1.3,K2201/J2201),"")</f>
        <v>0.98716683119447191</v>
      </c>
      <c r="M2200" s="15">
        <f>IFERROR(IF((K2201/J2201)&gt;K2201/J2201,1.3,K2201/J2201),"")</f>
        <v>0.98716683119447191</v>
      </c>
      <c r="N2200" s="5" t="s">
        <v>48</v>
      </c>
      <c r="O2200" s="5" t="s">
        <v>48</v>
      </c>
      <c r="P2200" s="16">
        <v>0</v>
      </c>
      <c r="Q2200" s="16">
        <v>0</v>
      </c>
      <c r="R2200" s="5" t="str">
        <f t="shared" si="280"/>
        <v>Med 1.1-2023-12-31</v>
      </c>
    </row>
    <row r="2201" spans="1:18" hidden="1" x14ac:dyDescent="0.3">
      <c r="A2201" s="25" t="s">
        <v>688</v>
      </c>
      <c r="B2201" s="5" t="s">
        <v>689</v>
      </c>
      <c r="C2201" s="5" t="s">
        <v>432</v>
      </c>
      <c r="D2201" s="5" t="s">
        <v>47</v>
      </c>
      <c r="E2201" s="5" t="s">
        <v>22</v>
      </c>
      <c r="F2201" s="6">
        <v>45291</v>
      </c>
      <c r="G2201" s="55">
        <f t="shared" si="277"/>
        <v>2023</v>
      </c>
      <c r="H2201" s="55" t="str">
        <f t="shared" si="278"/>
        <v>Diciembre</v>
      </c>
      <c r="I2201" s="90" t="str">
        <f t="shared" si="279"/>
        <v>2023-2</v>
      </c>
      <c r="J2201">
        <v>1013</v>
      </c>
      <c r="K2201">
        <v>1000</v>
      </c>
      <c r="L2201" s="15">
        <v>0.98716683119447191</v>
      </c>
      <c r="M2201" s="15">
        <v>0.98716683119447191</v>
      </c>
      <c r="N2201" s="5" t="s">
        <v>48</v>
      </c>
      <c r="O2201" s="5" t="s">
        <v>48</v>
      </c>
      <c r="P2201" s="5">
        <v>0</v>
      </c>
      <c r="Q2201" s="5">
        <v>0</v>
      </c>
      <c r="R2201" s="5" t="str">
        <f t="shared" si="280"/>
        <v>Med 1.1-2024-06-30</v>
      </c>
    </row>
    <row r="2202" spans="1:18" hidden="1" x14ac:dyDescent="0.3">
      <c r="A2202" s="25" t="s">
        <v>688</v>
      </c>
      <c r="B2202" s="5" t="s">
        <v>689</v>
      </c>
      <c r="C2202" s="5" t="s">
        <v>432</v>
      </c>
      <c r="D2202" s="5" t="s">
        <v>47</v>
      </c>
      <c r="E2202" s="5" t="s">
        <v>22</v>
      </c>
      <c r="F2202" s="6">
        <v>45473</v>
      </c>
      <c r="G2202" s="55">
        <f t="shared" si="277"/>
        <v>2024</v>
      </c>
      <c r="H2202" s="55" t="str">
        <f t="shared" si="278"/>
        <v>Junio</v>
      </c>
      <c r="I2202" s="90" t="str">
        <f t="shared" si="279"/>
        <v>2024-1</v>
      </c>
      <c r="J2202">
        <v>582</v>
      </c>
      <c r="K2202">
        <v>562</v>
      </c>
      <c r="L2202" s="15">
        <v>0.96563573883161513</v>
      </c>
      <c r="M2202" s="15">
        <v>0.96563573883161513</v>
      </c>
      <c r="N2202" s="5" t="s">
        <v>48</v>
      </c>
      <c r="O2202" s="5" t="s">
        <v>48</v>
      </c>
      <c r="P2202" s="5">
        <v>0</v>
      </c>
      <c r="Q2202" s="5">
        <v>0</v>
      </c>
      <c r="R2202" s="5" t="str">
        <f t="shared" si="280"/>
        <v>Med 1.2-2023-06-30</v>
      </c>
    </row>
    <row r="2203" spans="1:18" hidden="1" x14ac:dyDescent="0.3">
      <c r="A2203" s="25" t="s">
        <v>690</v>
      </c>
      <c r="B2203" s="5" t="s">
        <v>691</v>
      </c>
      <c r="C2203" s="5" t="s">
        <v>432</v>
      </c>
      <c r="D2203" s="5" t="s">
        <v>47</v>
      </c>
      <c r="E2203" s="5" t="s">
        <v>22</v>
      </c>
      <c r="F2203" s="6">
        <v>45107</v>
      </c>
      <c r="G2203" s="55">
        <f t="shared" si="277"/>
        <v>2023</v>
      </c>
      <c r="H2203" s="55" t="str">
        <f t="shared" si="278"/>
        <v>Junio</v>
      </c>
      <c r="I2203" s="90" t="str">
        <f t="shared" si="279"/>
        <v>2023-1</v>
      </c>
      <c r="J2203">
        <v>15</v>
      </c>
      <c r="K2203" s="71">
        <v>21</v>
      </c>
      <c r="L2203" s="15">
        <f>IFERROR(IF((K2204/J2204)&gt;1.3,1.3,K2204/J2204),"")</f>
        <v>0.66666666666666663</v>
      </c>
      <c r="M2203" s="15">
        <f>IFERROR(IF((K2204/J2204)&gt;K2204/J2204,1.3,K2204/J2204),"")</f>
        <v>0.66666666666666663</v>
      </c>
      <c r="N2203" s="5" t="s">
        <v>48</v>
      </c>
      <c r="O2203" s="5" t="s">
        <v>48</v>
      </c>
      <c r="P2203" s="16">
        <v>0</v>
      </c>
      <c r="Q2203" s="16">
        <v>0</v>
      </c>
      <c r="R2203" s="5" t="str">
        <f t="shared" si="280"/>
        <v>Med 1.2-2023-12-31</v>
      </c>
    </row>
    <row r="2204" spans="1:18" hidden="1" x14ac:dyDescent="0.3">
      <c r="A2204" s="25" t="s">
        <v>690</v>
      </c>
      <c r="B2204" s="5" t="s">
        <v>691</v>
      </c>
      <c r="C2204" s="5" t="s">
        <v>432</v>
      </c>
      <c r="D2204" s="5" t="s">
        <v>47</v>
      </c>
      <c r="E2204" s="5" t="s">
        <v>22</v>
      </c>
      <c r="F2204" s="6">
        <v>45291</v>
      </c>
      <c r="G2204" s="55">
        <f t="shared" si="277"/>
        <v>2023</v>
      </c>
      <c r="H2204" s="55" t="str">
        <f t="shared" si="278"/>
        <v>Diciembre</v>
      </c>
      <c r="I2204" s="90" t="str">
        <f t="shared" si="279"/>
        <v>2023-2</v>
      </c>
      <c r="J2204">
        <v>30</v>
      </c>
      <c r="K2204">
        <v>20</v>
      </c>
      <c r="L2204" s="15">
        <v>0.66666666666666663</v>
      </c>
      <c r="M2204" s="15">
        <v>0.66666666666666663</v>
      </c>
      <c r="N2204" s="5" t="s">
        <v>48</v>
      </c>
      <c r="O2204" s="5" t="s">
        <v>48</v>
      </c>
      <c r="P2204" s="5">
        <v>0</v>
      </c>
      <c r="Q2204" s="5">
        <v>0</v>
      </c>
      <c r="R2204" s="5" t="str">
        <f t="shared" si="280"/>
        <v>Med 1.2-2024-06-30</v>
      </c>
    </row>
    <row r="2205" spans="1:18" hidden="1" x14ac:dyDescent="0.3">
      <c r="A2205" s="25" t="s">
        <v>690</v>
      </c>
      <c r="B2205" s="5" t="s">
        <v>691</v>
      </c>
      <c r="C2205" s="5" t="s">
        <v>432</v>
      </c>
      <c r="D2205" s="5" t="s">
        <v>47</v>
      </c>
      <c r="E2205" s="5" t="s">
        <v>22</v>
      </c>
      <c r="F2205" s="6">
        <v>45473</v>
      </c>
      <c r="G2205" s="55">
        <f t="shared" si="277"/>
        <v>2024</v>
      </c>
      <c r="H2205" s="55" t="str">
        <f t="shared" si="278"/>
        <v>Junio</v>
      </c>
      <c r="I2205" s="90" t="str">
        <f t="shared" si="279"/>
        <v>2024-1</v>
      </c>
      <c r="J2205">
        <v>0</v>
      </c>
      <c r="K2205">
        <v>0</v>
      </c>
      <c r="L2205" s="15"/>
      <c r="M2205" s="15"/>
      <c r="N2205" s="5" t="s">
        <v>48</v>
      </c>
      <c r="O2205" s="5" t="s">
        <v>48</v>
      </c>
      <c r="P2205" s="5">
        <v>0</v>
      </c>
      <c r="Q2205" s="5">
        <v>0</v>
      </c>
      <c r="R2205" s="5" t="str">
        <f t="shared" si="280"/>
        <v>Med 1.3-2023-06-30</v>
      </c>
    </row>
    <row r="2206" spans="1:18" hidden="1" x14ac:dyDescent="0.3">
      <c r="A2206" s="25" t="s">
        <v>692</v>
      </c>
      <c r="B2206" s="5" t="s">
        <v>693</v>
      </c>
      <c r="C2206" s="5" t="s">
        <v>432</v>
      </c>
      <c r="D2206" s="5" t="s">
        <v>47</v>
      </c>
      <c r="E2206" s="5" t="s">
        <v>22</v>
      </c>
      <c r="F2206" s="6">
        <v>45107</v>
      </c>
      <c r="G2206" s="55">
        <f t="shared" si="277"/>
        <v>2023</v>
      </c>
      <c r="H2206" s="55" t="str">
        <f t="shared" si="278"/>
        <v>Junio</v>
      </c>
      <c r="I2206" s="90" t="str">
        <f t="shared" si="279"/>
        <v>2023-1</v>
      </c>
      <c r="J2206">
        <v>557</v>
      </c>
      <c r="K2206" s="71">
        <v>569</v>
      </c>
      <c r="L2206" s="15">
        <f>IFERROR(IF((K2207/J2207)&gt;1.3,1.3,K2207/J2207),"")</f>
        <v>0.97794822627037392</v>
      </c>
      <c r="M2206" s="15">
        <f>IFERROR(IF((K2207/J2207)&gt;K2207/J2207,1.3,K2207/J2207),"")</f>
        <v>0.97794822627037392</v>
      </c>
      <c r="N2206" s="5" t="s">
        <v>48</v>
      </c>
      <c r="O2206" s="5" t="s">
        <v>48</v>
      </c>
      <c r="P2206" s="16">
        <v>0</v>
      </c>
      <c r="Q2206" s="16">
        <v>0</v>
      </c>
      <c r="R2206" s="5" t="str">
        <f t="shared" si="280"/>
        <v>Med 1.3-2023-12-31</v>
      </c>
    </row>
    <row r="2207" spans="1:18" hidden="1" x14ac:dyDescent="0.3">
      <c r="A2207" s="25" t="s">
        <v>692</v>
      </c>
      <c r="B2207" s="5" t="s">
        <v>693</v>
      </c>
      <c r="C2207" s="5" t="s">
        <v>432</v>
      </c>
      <c r="D2207" s="5" t="s">
        <v>47</v>
      </c>
      <c r="E2207" s="5" t="s">
        <v>22</v>
      </c>
      <c r="F2207" s="6">
        <v>45291</v>
      </c>
      <c r="G2207" s="55">
        <f t="shared" si="277"/>
        <v>2023</v>
      </c>
      <c r="H2207" s="55" t="str">
        <f t="shared" si="278"/>
        <v>Diciembre</v>
      </c>
      <c r="I2207" s="90" t="str">
        <f t="shared" si="279"/>
        <v>2023-2</v>
      </c>
      <c r="J2207">
        <v>1043</v>
      </c>
      <c r="K2207">
        <v>1020</v>
      </c>
      <c r="L2207" s="15">
        <v>0.97794822627037392</v>
      </c>
      <c r="M2207" s="15">
        <v>0.97794822627037392</v>
      </c>
      <c r="N2207" s="5" t="s">
        <v>48</v>
      </c>
      <c r="O2207" s="5" t="s">
        <v>48</v>
      </c>
      <c r="P2207" s="5">
        <v>0</v>
      </c>
      <c r="Q2207" s="5">
        <v>0</v>
      </c>
      <c r="R2207" s="5" t="str">
        <f t="shared" si="280"/>
        <v>Med 1.3-2024-06-30</v>
      </c>
    </row>
    <row r="2208" spans="1:18" hidden="1" x14ac:dyDescent="0.3">
      <c r="A2208" s="25" t="s">
        <v>692</v>
      </c>
      <c r="B2208" s="5" t="s">
        <v>693</v>
      </c>
      <c r="C2208" s="5" t="s">
        <v>432</v>
      </c>
      <c r="D2208" s="5" t="s">
        <v>47</v>
      </c>
      <c r="E2208" s="5" t="s">
        <v>22</v>
      </c>
      <c r="F2208" s="6">
        <v>45473</v>
      </c>
      <c r="G2208" s="55">
        <f t="shared" si="277"/>
        <v>2024</v>
      </c>
      <c r="H2208" s="55" t="str">
        <f t="shared" si="278"/>
        <v>Junio</v>
      </c>
      <c r="I2208" s="90" t="str">
        <f t="shared" si="279"/>
        <v>2024-1</v>
      </c>
      <c r="J2208">
        <v>582</v>
      </c>
      <c r="K2208">
        <v>562</v>
      </c>
      <c r="L2208" s="15">
        <v>0.96563573883161513</v>
      </c>
      <c r="M2208" s="15">
        <v>0.96563573883161513</v>
      </c>
      <c r="N2208" s="5" t="s">
        <v>48</v>
      </c>
      <c r="O2208" s="5" t="s">
        <v>48</v>
      </c>
      <c r="P2208" s="5">
        <v>0</v>
      </c>
      <c r="Q2208" s="5">
        <v>0</v>
      </c>
      <c r="R2208" s="5" t="str">
        <f t="shared" si="280"/>
        <v>Med 1.4-2023-06-30</v>
      </c>
    </row>
    <row r="2209" spans="1:18" hidden="1" x14ac:dyDescent="0.3">
      <c r="A2209" s="25" t="s">
        <v>694</v>
      </c>
      <c r="B2209" s="5" t="s">
        <v>695</v>
      </c>
      <c r="C2209" s="5" t="s">
        <v>432</v>
      </c>
      <c r="D2209" s="5" t="s">
        <v>47</v>
      </c>
      <c r="E2209" s="5" t="s">
        <v>22</v>
      </c>
      <c r="F2209" s="6">
        <v>45107</v>
      </c>
      <c r="G2209" s="55">
        <f t="shared" si="277"/>
        <v>2023</v>
      </c>
      <c r="H2209" s="55" t="str">
        <f t="shared" si="278"/>
        <v>Junio</v>
      </c>
      <c r="I2209" s="90" t="str">
        <f t="shared" si="279"/>
        <v>2023-1</v>
      </c>
      <c r="J2209">
        <v>1987</v>
      </c>
      <c r="K2209" s="71">
        <v>1895</v>
      </c>
      <c r="L2209" s="15">
        <f>IFERROR(IF((K2210/J2210)&gt;1.3,1.3,K2210/J2210),"")</f>
        <v>0.97559171597633132</v>
      </c>
      <c r="M2209" s="15">
        <f>IFERROR(IF((K2210/J2210)&gt;K2210/J2210,1.3,K2210/J2210),"")</f>
        <v>0.97559171597633132</v>
      </c>
      <c r="N2209" s="5" t="s">
        <v>48</v>
      </c>
      <c r="O2209" s="5" t="s">
        <v>48</v>
      </c>
      <c r="P2209" s="16">
        <v>0</v>
      </c>
      <c r="Q2209" s="16">
        <v>0</v>
      </c>
      <c r="R2209" s="5" t="str">
        <f t="shared" si="280"/>
        <v>Med 1.4-2023-12-31</v>
      </c>
    </row>
    <row r="2210" spans="1:18" hidden="1" x14ac:dyDescent="0.3">
      <c r="A2210" s="25" t="s">
        <v>694</v>
      </c>
      <c r="B2210" s="5" t="s">
        <v>695</v>
      </c>
      <c r="C2210" s="5" t="s">
        <v>432</v>
      </c>
      <c r="D2210" s="5" t="s">
        <v>47</v>
      </c>
      <c r="E2210" s="5" t="s">
        <v>22</v>
      </c>
      <c r="F2210" s="6">
        <v>45291</v>
      </c>
      <c r="G2210" s="55">
        <f t="shared" si="277"/>
        <v>2023</v>
      </c>
      <c r="H2210" s="55" t="str">
        <f t="shared" si="278"/>
        <v>Diciembre</v>
      </c>
      <c r="I2210" s="90" t="str">
        <f t="shared" si="279"/>
        <v>2023-2</v>
      </c>
      <c r="J2210">
        <v>4056</v>
      </c>
      <c r="K2210">
        <v>3957</v>
      </c>
      <c r="L2210" s="15">
        <v>0.97559171597633132</v>
      </c>
      <c r="M2210" s="15">
        <v>0.97559171597633132</v>
      </c>
      <c r="N2210" s="5" t="s">
        <v>48</v>
      </c>
      <c r="O2210" s="5" t="s">
        <v>48</v>
      </c>
      <c r="P2210" s="5">
        <v>0</v>
      </c>
      <c r="Q2210" s="5">
        <v>0</v>
      </c>
      <c r="R2210" s="5" t="str">
        <f t="shared" si="280"/>
        <v>Med 1.4-2024-06-30</v>
      </c>
    </row>
    <row r="2211" spans="1:18" hidden="1" x14ac:dyDescent="0.3">
      <c r="A2211" s="25" t="s">
        <v>694</v>
      </c>
      <c r="B2211" s="5" t="s">
        <v>695</v>
      </c>
      <c r="C2211" s="5" t="s">
        <v>432</v>
      </c>
      <c r="D2211" s="5" t="s">
        <v>47</v>
      </c>
      <c r="E2211" s="5" t="s">
        <v>22</v>
      </c>
      <c r="F2211" s="6">
        <v>45473</v>
      </c>
      <c r="G2211" s="55">
        <f t="shared" si="277"/>
        <v>2024</v>
      </c>
      <c r="H2211" s="55" t="str">
        <f t="shared" si="278"/>
        <v>Junio</v>
      </c>
      <c r="I2211" s="90" t="str">
        <f t="shared" si="279"/>
        <v>2024-1</v>
      </c>
      <c r="J2211" s="9">
        <v>1992.779485500268</v>
      </c>
      <c r="K2211" s="9">
        <v>2062</v>
      </c>
      <c r="L2211" s="15">
        <v>1.03473566192516</v>
      </c>
      <c r="M2211" s="15">
        <v>1.03473566192516</v>
      </c>
      <c r="N2211" s="5" t="s">
        <v>48</v>
      </c>
      <c r="O2211" s="5" t="s">
        <v>48</v>
      </c>
      <c r="P2211" s="5">
        <v>0</v>
      </c>
      <c r="Q2211" s="5">
        <v>0</v>
      </c>
      <c r="R2211" s="5" t="str">
        <f t="shared" si="280"/>
        <v>Med 10-2023-06-30</v>
      </c>
    </row>
    <row r="2212" spans="1:18" hidden="1" x14ac:dyDescent="0.3">
      <c r="A2212" s="25" t="s">
        <v>696</v>
      </c>
      <c r="B2212" s="5" t="s">
        <v>697</v>
      </c>
      <c r="C2212" s="5" t="s">
        <v>432</v>
      </c>
      <c r="D2212" s="5" t="s">
        <v>47</v>
      </c>
      <c r="E2212" s="5" t="s">
        <v>22</v>
      </c>
      <c r="F2212" s="6">
        <v>45107</v>
      </c>
      <c r="G2212" s="55">
        <f t="shared" si="277"/>
        <v>2023</v>
      </c>
      <c r="H2212" s="55" t="str">
        <f t="shared" si="278"/>
        <v>Junio</v>
      </c>
      <c r="I2212" s="90" t="str">
        <f t="shared" si="279"/>
        <v>2023-1</v>
      </c>
      <c r="J2212" s="9">
        <v>7464800310</v>
      </c>
      <c r="K2212" s="9">
        <v>6799687380</v>
      </c>
      <c r="L2212" s="15">
        <f>IFERROR(IF((K2213/J2213)&gt;1.3,1.3,K2213/J2213),"")</f>
        <v>1.0317700453857792</v>
      </c>
      <c r="M2212" s="15">
        <f>IFERROR(IF((K2213/J2213)&gt;K2213/J2213,1.3,K2213/J2213),"")</f>
        <v>1.0317700453857792</v>
      </c>
      <c r="N2212" s="5" t="s">
        <v>95</v>
      </c>
      <c r="O2212" s="5" t="s">
        <v>95</v>
      </c>
      <c r="P2212" s="16">
        <v>0</v>
      </c>
      <c r="Q2212" s="16">
        <v>0</v>
      </c>
      <c r="R2212" s="5" t="str">
        <f t="shared" si="280"/>
        <v>Med 10-2023-12-31</v>
      </c>
    </row>
    <row r="2213" spans="1:18" hidden="1" x14ac:dyDescent="0.3">
      <c r="A2213" s="25" t="s">
        <v>696</v>
      </c>
      <c r="B2213" s="5" t="s">
        <v>697</v>
      </c>
      <c r="C2213" s="5" t="s">
        <v>432</v>
      </c>
      <c r="D2213" s="5" t="s">
        <v>47</v>
      </c>
      <c r="E2213" s="5" t="s">
        <v>22</v>
      </c>
      <c r="F2213" s="6">
        <v>45291</v>
      </c>
      <c r="G2213" s="55">
        <f t="shared" si="277"/>
        <v>2023</v>
      </c>
      <c r="H2213" s="55" t="str">
        <f t="shared" si="278"/>
        <v>Diciembre</v>
      </c>
      <c r="I2213" s="90" t="str">
        <f t="shared" si="279"/>
        <v>2023-2</v>
      </c>
      <c r="J2213" s="62">
        <v>16525</v>
      </c>
      <c r="K2213" s="62">
        <v>17050</v>
      </c>
      <c r="L2213" s="15">
        <v>1.031770045385779</v>
      </c>
      <c r="M2213" s="15">
        <v>1.031770045385779</v>
      </c>
      <c r="N2213" s="5" t="s">
        <v>95</v>
      </c>
      <c r="O2213" s="5" t="s">
        <v>95</v>
      </c>
      <c r="P2213" s="5">
        <v>0</v>
      </c>
      <c r="Q2213" s="5">
        <v>0</v>
      </c>
      <c r="R2213" s="5" t="str">
        <f t="shared" si="280"/>
        <v>Med 10-2024-06-30</v>
      </c>
    </row>
    <row r="2214" spans="1:18" hidden="1" x14ac:dyDescent="0.3">
      <c r="A2214" s="25" t="s">
        <v>696</v>
      </c>
      <c r="B2214" s="5" t="s">
        <v>697</v>
      </c>
      <c r="C2214" s="5" t="s">
        <v>432</v>
      </c>
      <c r="D2214" s="5" t="s">
        <v>47</v>
      </c>
      <c r="E2214" s="5" t="s">
        <v>22</v>
      </c>
      <c r="F2214" s="6">
        <v>45473</v>
      </c>
      <c r="G2214" s="55">
        <f t="shared" si="277"/>
        <v>2024</v>
      </c>
      <c r="H2214" s="55" t="str">
        <f t="shared" si="278"/>
        <v>Junio</v>
      </c>
      <c r="I2214" s="90" t="str">
        <f t="shared" si="279"/>
        <v>2024-1</v>
      </c>
      <c r="J2214" s="62">
        <v>8924.4965414416911</v>
      </c>
      <c r="K2214" s="62">
        <v>10555.383198</v>
      </c>
      <c r="L2214" s="15">
        <v>1.1827427069958669</v>
      </c>
      <c r="M2214" s="15">
        <v>1.1827427069958669</v>
      </c>
      <c r="N2214" s="5" t="s">
        <v>95</v>
      </c>
      <c r="O2214" s="5" t="s">
        <v>95</v>
      </c>
      <c r="P2214" s="5">
        <v>0</v>
      </c>
      <c r="Q2214" s="5">
        <v>0</v>
      </c>
      <c r="R2214" s="5" t="str">
        <f t="shared" si="280"/>
        <v>Med 11-2023-06-30</v>
      </c>
    </row>
    <row r="2215" spans="1:18" hidden="1" x14ac:dyDescent="0.3">
      <c r="A2215" s="25" t="s">
        <v>698</v>
      </c>
      <c r="B2215" s="5" t="s">
        <v>699</v>
      </c>
      <c r="C2215" s="5" t="s">
        <v>432</v>
      </c>
      <c r="D2215" s="5" t="s">
        <v>47</v>
      </c>
      <c r="E2215" s="5" t="s">
        <v>22</v>
      </c>
      <c r="F2215" s="6">
        <v>45107</v>
      </c>
      <c r="G2215" s="55">
        <f t="shared" si="277"/>
        <v>2023</v>
      </c>
      <c r="H2215" s="55" t="str">
        <f t="shared" si="278"/>
        <v>Junio</v>
      </c>
      <c r="I2215" s="90" t="str">
        <f t="shared" si="279"/>
        <v>2023-1</v>
      </c>
      <c r="J2215" s="9">
        <v>310095319</v>
      </c>
      <c r="K2215" s="9">
        <v>306819161</v>
      </c>
      <c r="L2215" s="15">
        <f>IFERROR(IF((K2216/J2216)&gt;1.3,1.3,K2216/J2216),"")</f>
        <v>0.40369393139841686</v>
      </c>
      <c r="M2215" s="15">
        <f>IFERROR(IF((K2216/J2216)&gt;K2216/J2216,1.3,K2216/J2216),"")</f>
        <v>0.40369393139841686</v>
      </c>
      <c r="N2215" s="5" t="s">
        <v>95</v>
      </c>
      <c r="O2215" s="5" t="s">
        <v>95</v>
      </c>
      <c r="P2215" s="16">
        <v>0</v>
      </c>
      <c r="Q2215" s="16">
        <v>0</v>
      </c>
      <c r="R2215" s="5" t="str">
        <f t="shared" si="280"/>
        <v>Med 11-2023-12-31</v>
      </c>
    </row>
    <row r="2216" spans="1:18" hidden="1" x14ac:dyDescent="0.3">
      <c r="A2216" s="25" t="s">
        <v>698</v>
      </c>
      <c r="B2216" s="5" t="s">
        <v>699</v>
      </c>
      <c r="C2216" s="5" t="s">
        <v>432</v>
      </c>
      <c r="D2216" s="5" t="s">
        <v>47</v>
      </c>
      <c r="E2216" s="5" t="s">
        <v>22</v>
      </c>
      <c r="F2216" s="6">
        <v>45291</v>
      </c>
      <c r="G2216" s="55">
        <f t="shared" si="277"/>
        <v>2023</v>
      </c>
      <c r="H2216" s="55" t="str">
        <f t="shared" si="278"/>
        <v>Diciembre</v>
      </c>
      <c r="I2216" s="90" t="str">
        <f t="shared" si="279"/>
        <v>2023-2</v>
      </c>
      <c r="J2216" s="62">
        <v>758</v>
      </c>
      <c r="K2216" s="62">
        <v>306</v>
      </c>
      <c r="L2216" s="15">
        <v>0.40369393139841692</v>
      </c>
      <c r="M2216" s="15">
        <v>0.40369393139841692</v>
      </c>
      <c r="N2216" s="5" t="s">
        <v>95</v>
      </c>
      <c r="O2216" s="5" t="s">
        <v>95</v>
      </c>
      <c r="P2216" s="5">
        <v>0</v>
      </c>
      <c r="Q2216" s="5">
        <v>0</v>
      </c>
      <c r="R2216" s="5" t="str">
        <f t="shared" si="280"/>
        <v>Med 11-2024-06-30</v>
      </c>
    </row>
    <row r="2217" spans="1:18" hidden="1" x14ac:dyDescent="0.3">
      <c r="A2217" s="25" t="s">
        <v>698</v>
      </c>
      <c r="B2217" s="5" t="s">
        <v>699</v>
      </c>
      <c r="C2217" s="5" t="s">
        <v>432</v>
      </c>
      <c r="D2217" s="5" t="s">
        <v>47</v>
      </c>
      <c r="E2217" s="5" t="s">
        <v>22</v>
      </c>
      <c r="F2217" s="6">
        <v>45473</v>
      </c>
      <c r="G2217" s="55">
        <f t="shared" si="277"/>
        <v>2024</v>
      </c>
      <c r="H2217" s="55" t="str">
        <f t="shared" si="278"/>
        <v>Junio</v>
      </c>
      <c r="I2217" s="90" t="str">
        <f t="shared" si="279"/>
        <v>2024-1</v>
      </c>
      <c r="J2217" s="62">
        <v>1028.02888967371</v>
      </c>
      <c r="K2217" s="62">
        <v>1782.0250679999999</v>
      </c>
      <c r="L2217" s="15">
        <v>1.3</v>
      </c>
      <c r="M2217" s="15">
        <v>1.7334387057601111</v>
      </c>
      <c r="N2217" s="5" t="s">
        <v>95</v>
      </c>
      <c r="O2217" s="5" t="s">
        <v>95</v>
      </c>
      <c r="P2217" s="5">
        <v>0</v>
      </c>
      <c r="Q2217" s="5">
        <v>0</v>
      </c>
      <c r="R2217" s="5" t="str">
        <f t="shared" si="280"/>
        <v>Med 12-2023-06-30</v>
      </c>
    </row>
    <row r="2218" spans="1:18" hidden="1" x14ac:dyDescent="0.3">
      <c r="A2218" s="25" t="s">
        <v>700</v>
      </c>
      <c r="B2218" s="5" t="s">
        <v>701</v>
      </c>
      <c r="C2218" s="5" t="s">
        <v>432</v>
      </c>
      <c r="D2218" s="5" t="s">
        <v>47</v>
      </c>
      <c r="E2218" s="5" t="s">
        <v>22</v>
      </c>
      <c r="F2218" s="6">
        <v>45107</v>
      </c>
      <c r="G2218" s="55">
        <f t="shared" si="277"/>
        <v>2023</v>
      </c>
      <c r="H2218" s="55" t="str">
        <f t="shared" si="278"/>
        <v>Junio</v>
      </c>
      <c r="I2218" s="90" t="str">
        <f t="shared" si="279"/>
        <v>2023-1</v>
      </c>
      <c r="J2218" s="9">
        <v>8320861622</v>
      </c>
      <c r="K2218" s="9">
        <v>7224513910</v>
      </c>
      <c r="L2218" s="15">
        <f>IFERROR(IF((K2219/J2219)&gt;1.3,1.3,K2219/J2219),"")</f>
        <v>0.97894736842105268</v>
      </c>
      <c r="M2218" s="15">
        <f>IFERROR(IF((K2219/J2219)&gt;K2219/J2219,1.3,K2219/J2219),"")</f>
        <v>0.97894736842105268</v>
      </c>
      <c r="N2218" s="5" t="s">
        <v>95</v>
      </c>
      <c r="O2218" s="5" t="s">
        <v>95</v>
      </c>
      <c r="P2218" s="16">
        <v>0</v>
      </c>
      <c r="Q2218" s="16">
        <v>0</v>
      </c>
      <c r="R2218" s="5" t="str">
        <f t="shared" si="280"/>
        <v>Med 14-2023-06-30</v>
      </c>
    </row>
    <row r="2219" spans="1:18" hidden="1" x14ac:dyDescent="0.3">
      <c r="A2219" s="25" t="s">
        <v>702</v>
      </c>
      <c r="B2219" s="5" t="s">
        <v>703</v>
      </c>
      <c r="C2219" s="5" t="s">
        <v>432</v>
      </c>
      <c r="D2219" s="5" t="s">
        <v>47</v>
      </c>
      <c r="E2219" s="5" t="s">
        <v>22</v>
      </c>
      <c r="F2219" s="6">
        <v>45107</v>
      </c>
      <c r="G2219" s="55">
        <f t="shared" si="277"/>
        <v>2023</v>
      </c>
      <c r="H2219" s="55" t="str">
        <f t="shared" si="278"/>
        <v>Junio</v>
      </c>
      <c r="I2219" s="90" t="str">
        <f t="shared" si="279"/>
        <v>2023-1</v>
      </c>
      <c r="J2219" s="5">
        <v>95</v>
      </c>
      <c r="K2219" s="9">
        <v>93</v>
      </c>
      <c r="L2219" s="8">
        <f>IFERROR(K2220/J2220,"")</f>
        <v>1</v>
      </c>
      <c r="M2219" s="15">
        <f>IFERROR(IF((K2220/J2220)&gt;K2220/J2220,1.3,K2220/J2220),"")</f>
        <v>1</v>
      </c>
      <c r="N2219" s="5" t="s">
        <v>23</v>
      </c>
      <c r="O2219" s="5" t="s">
        <v>23</v>
      </c>
      <c r="P2219" s="16">
        <v>0</v>
      </c>
      <c r="Q2219" s="16">
        <v>0</v>
      </c>
      <c r="R2219" s="5" t="str">
        <f t="shared" si="280"/>
        <v>Med 14-2023-12-31</v>
      </c>
    </row>
    <row r="2220" spans="1:18" hidden="1" x14ac:dyDescent="0.3">
      <c r="A2220" s="25" t="s">
        <v>702</v>
      </c>
      <c r="B2220" s="5" t="s">
        <v>703</v>
      </c>
      <c r="C2220" s="5" t="s">
        <v>432</v>
      </c>
      <c r="D2220" s="5" t="s">
        <v>47</v>
      </c>
      <c r="E2220" s="5" t="s">
        <v>22</v>
      </c>
      <c r="F2220" s="6">
        <v>45291</v>
      </c>
      <c r="G2220" s="55">
        <f t="shared" si="277"/>
        <v>2023</v>
      </c>
      <c r="H2220" s="55" t="str">
        <f t="shared" si="278"/>
        <v>Diciembre</v>
      </c>
      <c r="I2220" s="90" t="str">
        <f t="shared" si="279"/>
        <v>2023-2</v>
      </c>
      <c r="J2220" s="5">
        <v>100</v>
      </c>
      <c r="K2220" s="5">
        <v>100</v>
      </c>
      <c r="L2220" s="15">
        <v>1</v>
      </c>
      <c r="M2220" s="15">
        <v>1</v>
      </c>
      <c r="N2220" s="5" t="s">
        <v>23</v>
      </c>
      <c r="O2220" s="5" t="s">
        <v>23</v>
      </c>
      <c r="P2220" s="5">
        <v>0</v>
      </c>
      <c r="Q2220" s="5">
        <v>0</v>
      </c>
      <c r="R2220" s="5" t="str">
        <f t="shared" si="280"/>
        <v>Med 15-2023-06-30</v>
      </c>
    </row>
    <row r="2221" spans="1:18" hidden="1" x14ac:dyDescent="0.3">
      <c r="A2221" s="25" t="s">
        <v>704</v>
      </c>
      <c r="B2221" s="5" t="s">
        <v>705</v>
      </c>
      <c r="C2221" s="5" t="s">
        <v>432</v>
      </c>
      <c r="D2221" s="5" t="s">
        <v>47</v>
      </c>
      <c r="E2221" s="5" t="s">
        <v>22</v>
      </c>
      <c r="F2221" s="6">
        <v>45107</v>
      </c>
      <c r="G2221" s="55">
        <f t="shared" si="277"/>
        <v>2023</v>
      </c>
      <c r="H2221" s="55" t="str">
        <f t="shared" si="278"/>
        <v>Junio</v>
      </c>
      <c r="I2221" s="90" t="str">
        <f t="shared" si="279"/>
        <v>2023-1</v>
      </c>
      <c r="J2221" s="5">
        <v>60</v>
      </c>
      <c r="K2221" s="9">
        <v>66</v>
      </c>
      <c r="L2221" s="8">
        <f>IFERROR(K2222/J2222,"")</f>
        <v>0.86</v>
      </c>
      <c r="M2221" s="15">
        <f>IFERROR(IF((K2222/J2222)&gt;K2222/J2222,1.3,K2222/J2222),"")</f>
        <v>0.86</v>
      </c>
      <c r="N2221" s="5" t="s">
        <v>23</v>
      </c>
      <c r="O2221" s="5" t="s">
        <v>23</v>
      </c>
      <c r="P2221" s="16">
        <v>0</v>
      </c>
      <c r="Q2221" s="16">
        <v>0</v>
      </c>
      <c r="R2221" s="5" t="str">
        <f t="shared" si="280"/>
        <v>Med 15-2023-12-31</v>
      </c>
    </row>
    <row r="2222" spans="1:18" hidden="1" x14ac:dyDescent="0.3">
      <c r="A2222" s="25" t="s">
        <v>704</v>
      </c>
      <c r="B2222" s="5" t="s">
        <v>705</v>
      </c>
      <c r="C2222" s="5" t="s">
        <v>432</v>
      </c>
      <c r="D2222" s="5" t="s">
        <v>47</v>
      </c>
      <c r="E2222" s="5" t="s">
        <v>22</v>
      </c>
      <c r="F2222" s="6">
        <v>45291</v>
      </c>
      <c r="G2222" s="55">
        <f t="shared" si="277"/>
        <v>2023</v>
      </c>
      <c r="H2222" s="55" t="str">
        <f t="shared" si="278"/>
        <v>Diciembre</v>
      </c>
      <c r="I2222" s="90" t="str">
        <f t="shared" si="279"/>
        <v>2023-2</v>
      </c>
      <c r="J2222" s="5">
        <v>100</v>
      </c>
      <c r="K2222" s="5">
        <v>86</v>
      </c>
      <c r="L2222" s="15">
        <v>0.86</v>
      </c>
      <c r="M2222" s="15">
        <v>0.86</v>
      </c>
      <c r="N2222" s="5" t="s">
        <v>23</v>
      </c>
      <c r="O2222" s="5" t="s">
        <v>23</v>
      </c>
      <c r="P2222" s="5">
        <v>0</v>
      </c>
      <c r="Q2222" s="5">
        <v>0</v>
      </c>
      <c r="R2222" s="5" t="str">
        <f t="shared" si="280"/>
        <v>Med 15-2024-06-30</v>
      </c>
    </row>
    <row r="2223" spans="1:18" hidden="1" x14ac:dyDescent="0.3">
      <c r="A2223" s="25" t="s">
        <v>704</v>
      </c>
      <c r="B2223" s="5" t="s">
        <v>705</v>
      </c>
      <c r="C2223" s="5" t="s">
        <v>432</v>
      </c>
      <c r="D2223" s="5" t="s">
        <v>47</v>
      </c>
      <c r="E2223" s="5" t="s">
        <v>22</v>
      </c>
      <c r="F2223" s="6">
        <v>45473</v>
      </c>
      <c r="G2223" s="55">
        <f t="shared" si="277"/>
        <v>2024</v>
      </c>
      <c r="H2223" s="55" t="str">
        <f t="shared" si="278"/>
        <v>Junio</v>
      </c>
      <c r="I2223" s="90" t="str">
        <f t="shared" si="279"/>
        <v>2024-1</v>
      </c>
      <c r="J2223" s="5">
        <v>65.95</v>
      </c>
      <c r="K2223" s="5">
        <v>62.83</v>
      </c>
      <c r="L2223" s="15">
        <v>0.95269143290371483</v>
      </c>
      <c r="M2223" s="15">
        <v>0.95269143290371483</v>
      </c>
      <c r="N2223" s="5" t="s">
        <v>23</v>
      </c>
      <c r="O2223" s="5" t="s">
        <v>23</v>
      </c>
      <c r="P2223" s="5">
        <v>0</v>
      </c>
      <c r="Q2223" s="5">
        <v>0</v>
      </c>
      <c r="R2223" s="5" t="str">
        <f t="shared" si="280"/>
        <v>Med 16-2023-06-30</v>
      </c>
    </row>
    <row r="2224" spans="1:18" hidden="1" x14ac:dyDescent="0.3">
      <c r="A2224" s="25" t="s">
        <v>706</v>
      </c>
      <c r="B2224" s="5" t="s">
        <v>707</v>
      </c>
      <c r="C2224" s="5" t="s">
        <v>432</v>
      </c>
      <c r="D2224" s="5" t="s">
        <v>47</v>
      </c>
      <c r="E2224" s="5" t="s">
        <v>22</v>
      </c>
      <c r="F2224" s="6">
        <v>45107</v>
      </c>
      <c r="G2224" s="55">
        <f t="shared" si="277"/>
        <v>2023</v>
      </c>
      <c r="H2224" s="55" t="str">
        <f t="shared" si="278"/>
        <v>Junio</v>
      </c>
      <c r="I2224" s="90" t="str">
        <f t="shared" si="279"/>
        <v>2023-1</v>
      </c>
      <c r="J2224" s="5">
        <v>2</v>
      </c>
      <c r="K2224" s="9">
        <v>2</v>
      </c>
      <c r="L2224" s="8">
        <f>IFERROR(K2225/J2225,"")</f>
        <v>1</v>
      </c>
      <c r="M2224" s="15">
        <f>IFERROR(IF((K2225/J2225)&gt;K2225/J2225,1.3,K2225/J2225),"")</f>
        <v>1</v>
      </c>
      <c r="N2224" s="5" t="s">
        <v>48</v>
      </c>
      <c r="O2224" s="5" t="s">
        <v>48</v>
      </c>
      <c r="P2224" s="16">
        <v>0</v>
      </c>
      <c r="Q2224" s="16">
        <v>0</v>
      </c>
      <c r="R2224" s="5" t="str">
        <f t="shared" si="280"/>
        <v>Med 16-2023-12-31</v>
      </c>
    </row>
    <row r="2225" spans="1:18" hidden="1" x14ac:dyDescent="0.3">
      <c r="A2225" s="25" t="s">
        <v>706</v>
      </c>
      <c r="B2225" s="5" t="s">
        <v>707</v>
      </c>
      <c r="C2225" s="5" t="s">
        <v>432</v>
      </c>
      <c r="D2225" s="5" t="s">
        <v>47</v>
      </c>
      <c r="E2225" s="5" t="s">
        <v>22</v>
      </c>
      <c r="F2225" s="6">
        <v>45291</v>
      </c>
      <c r="G2225" s="55">
        <f t="shared" si="277"/>
        <v>2023</v>
      </c>
      <c r="H2225" s="55" t="str">
        <f t="shared" si="278"/>
        <v>Diciembre</v>
      </c>
      <c r="I2225" s="90" t="str">
        <f t="shared" si="279"/>
        <v>2023-2</v>
      </c>
      <c r="J2225" s="5">
        <v>2</v>
      </c>
      <c r="K2225" s="5">
        <v>2</v>
      </c>
      <c r="L2225" s="15">
        <v>1</v>
      </c>
      <c r="M2225" s="15">
        <v>1</v>
      </c>
      <c r="N2225" s="5" t="s">
        <v>48</v>
      </c>
      <c r="O2225" s="5" t="s">
        <v>48</v>
      </c>
      <c r="P2225" s="5">
        <v>0</v>
      </c>
      <c r="Q2225" s="5">
        <v>0</v>
      </c>
      <c r="R2225" s="5" t="str">
        <f t="shared" si="280"/>
        <v>Med 17-2023-06-30</v>
      </c>
    </row>
    <row r="2226" spans="1:18" hidden="1" x14ac:dyDescent="0.3">
      <c r="A2226" s="25" t="s">
        <v>708</v>
      </c>
      <c r="B2226" s="5" t="s">
        <v>709</v>
      </c>
      <c r="C2226" s="5" t="s">
        <v>432</v>
      </c>
      <c r="D2226" s="5" t="s">
        <v>47</v>
      </c>
      <c r="E2226" s="5" t="s">
        <v>22</v>
      </c>
      <c r="F2226" s="6">
        <v>45107</v>
      </c>
      <c r="G2226" s="55">
        <f t="shared" si="277"/>
        <v>2023</v>
      </c>
      <c r="H2226" s="55" t="str">
        <f t="shared" si="278"/>
        <v>Junio</v>
      </c>
      <c r="I2226" s="90" t="str">
        <f t="shared" si="279"/>
        <v>2023-1</v>
      </c>
      <c r="J2226" s="5">
        <v>66.5</v>
      </c>
      <c r="K2226" s="9">
        <v>63.1</v>
      </c>
      <c r="L2226" s="15">
        <f>IFERROR(IF((K2227/J2227)&gt;1.3,1.3,K2227/J2227),"")</f>
        <v>0.94029850746268662</v>
      </c>
      <c r="M2226" s="15">
        <f>IFERROR(IF((K2227/J2227)&gt;K2227/J2227,1.3,K2227/J2227),"")</f>
        <v>0.94029850746268662</v>
      </c>
      <c r="N2226" s="5" t="s">
        <v>48</v>
      </c>
      <c r="O2226" s="5" t="s">
        <v>48</v>
      </c>
      <c r="P2226" s="16">
        <v>1</v>
      </c>
      <c r="Q2226" s="16">
        <v>1</v>
      </c>
      <c r="R2226" s="5" t="str">
        <f t="shared" si="280"/>
        <v>Med 17-2023-12-31</v>
      </c>
    </row>
    <row r="2227" spans="1:18" hidden="1" x14ac:dyDescent="0.3">
      <c r="A2227" s="25" t="s">
        <v>708</v>
      </c>
      <c r="B2227" s="5" t="s">
        <v>709</v>
      </c>
      <c r="C2227" s="5" t="s">
        <v>432</v>
      </c>
      <c r="D2227" s="5" t="s">
        <v>47</v>
      </c>
      <c r="E2227" s="5" t="s">
        <v>22</v>
      </c>
      <c r="F2227" s="6">
        <v>45291</v>
      </c>
      <c r="G2227" s="55">
        <f t="shared" si="277"/>
        <v>2023</v>
      </c>
      <c r="H2227" s="55" t="str">
        <f t="shared" si="278"/>
        <v>Diciembre</v>
      </c>
      <c r="I2227" s="90" t="str">
        <f t="shared" si="279"/>
        <v>2023-2</v>
      </c>
      <c r="J2227" s="5">
        <v>67</v>
      </c>
      <c r="K2227" s="5">
        <v>63</v>
      </c>
      <c r="L2227" s="15">
        <v>0.94029850746268662</v>
      </c>
      <c r="M2227" s="15">
        <v>0.94029850746268662</v>
      </c>
      <c r="N2227" s="5" t="s">
        <v>48</v>
      </c>
      <c r="O2227" s="5" t="s">
        <v>48</v>
      </c>
      <c r="P2227" s="5">
        <v>1</v>
      </c>
      <c r="Q2227" s="5">
        <v>1</v>
      </c>
      <c r="R2227" s="5" t="str">
        <f t="shared" si="280"/>
        <v>Med 2-2023-06-30</v>
      </c>
    </row>
    <row r="2228" spans="1:18" hidden="1" x14ac:dyDescent="0.3">
      <c r="A2228" s="25" t="s">
        <v>710</v>
      </c>
      <c r="B2228" s="5" t="s">
        <v>711</v>
      </c>
      <c r="C2228" s="5" t="s">
        <v>432</v>
      </c>
      <c r="D2228" s="5" t="s">
        <v>47</v>
      </c>
      <c r="E2228" s="5" t="s">
        <v>22</v>
      </c>
      <c r="F2228" s="6">
        <v>45107</v>
      </c>
      <c r="G2228" s="55">
        <f t="shared" si="277"/>
        <v>2023</v>
      </c>
      <c r="H2228" s="55" t="str">
        <f t="shared" si="278"/>
        <v>Junio</v>
      </c>
      <c r="I2228" s="90" t="str">
        <f t="shared" si="279"/>
        <v>2023-1</v>
      </c>
      <c r="J2228" s="5">
        <v>2527</v>
      </c>
      <c r="K2228" s="9">
        <v>2464</v>
      </c>
      <c r="L2228" s="15">
        <f>IFERROR(IF((K2229/J2229)&gt;1.3,1.3,K2229/J2229),"")</f>
        <v>0.97658265528874777</v>
      </c>
      <c r="M2228" s="15">
        <f>IFERROR(IF((K2229/J2229)&gt;K2229/J2229,1.3,K2229/J2229),"")</f>
        <v>0.97658265528874777</v>
      </c>
      <c r="N2228" s="5" t="s">
        <v>48</v>
      </c>
      <c r="O2228" s="5" t="s">
        <v>48</v>
      </c>
      <c r="P2228" s="16">
        <v>0</v>
      </c>
      <c r="Q2228" s="16">
        <v>0</v>
      </c>
      <c r="R2228" s="5" t="str">
        <f t="shared" si="280"/>
        <v>Med 2-2023-12-31</v>
      </c>
    </row>
    <row r="2229" spans="1:18" hidden="1" x14ac:dyDescent="0.3">
      <c r="A2229" s="25" t="s">
        <v>710</v>
      </c>
      <c r="B2229" s="5" t="s">
        <v>711</v>
      </c>
      <c r="C2229" s="5" t="s">
        <v>432</v>
      </c>
      <c r="D2229" s="5" t="s">
        <v>47</v>
      </c>
      <c r="E2229" s="5" t="s">
        <v>22</v>
      </c>
      <c r="F2229" s="6">
        <v>45291</v>
      </c>
      <c r="G2229" s="55">
        <f t="shared" si="277"/>
        <v>2023</v>
      </c>
      <c r="H2229" s="55" t="str">
        <f t="shared" si="278"/>
        <v>Diciembre</v>
      </c>
      <c r="I2229" s="90" t="str">
        <f t="shared" si="279"/>
        <v>2023-2</v>
      </c>
      <c r="J2229" s="5">
        <v>5039</v>
      </c>
      <c r="K2229" s="5">
        <v>4921</v>
      </c>
      <c r="L2229" s="15">
        <v>0.97658265528874777</v>
      </c>
      <c r="M2229" s="15">
        <v>0.97658265528874777</v>
      </c>
      <c r="N2229" s="5" t="s">
        <v>48</v>
      </c>
      <c r="O2229" s="5" t="s">
        <v>48</v>
      </c>
      <c r="P2229" s="5">
        <v>0</v>
      </c>
      <c r="Q2229" s="5">
        <v>0</v>
      </c>
      <c r="R2229" s="5" t="str">
        <f t="shared" si="280"/>
        <v>Med 2.1-2023-06-30</v>
      </c>
    </row>
    <row r="2230" spans="1:18" hidden="1" x14ac:dyDescent="0.3">
      <c r="A2230" s="25" t="s">
        <v>712</v>
      </c>
      <c r="B2230" s="5" t="s">
        <v>713</v>
      </c>
      <c r="C2230" s="5" t="s">
        <v>432</v>
      </c>
      <c r="D2230" s="5" t="s">
        <v>47</v>
      </c>
      <c r="E2230" s="5" t="s">
        <v>22</v>
      </c>
      <c r="F2230" s="6">
        <v>45107</v>
      </c>
      <c r="G2230" s="55">
        <f t="shared" si="277"/>
        <v>2023</v>
      </c>
      <c r="H2230" s="55" t="str">
        <f t="shared" si="278"/>
        <v>Junio</v>
      </c>
      <c r="I2230" s="90" t="str">
        <f t="shared" si="279"/>
        <v>2023-1</v>
      </c>
      <c r="J2230" s="5">
        <v>1702</v>
      </c>
      <c r="K2230" s="9">
        <v>1784</v>
      </c>
      <c r="L2230" s="15">
        <f>IFERROR(IF((K2231/J2231)&gt;1.3,1.3,K2231/J2231),"")</f>
        <v>1.0543905635648756</v>
      </c>
      <c r="M2230" s="15">
        <f>IFERROR(IF((K2231/J2231)&gt;K2231/J2231,1.3,K2231/J2231),"")</f>
        <v>1.0543905635648756</v>
      </c>
      <c r="N2230" s="5" t="s">
        <v>48</v>
      </c>
      <c r="O2230" s="5" t="s">
        <v>48</v>
      </c>
      <c r="P2230" s="16">
        <v>0</v>
      </c>
      <c r="Q2230" s="16">
        <v>0</v>
      </c>
      <c r="R2230" s="5" t="str">
        <f t="shared" si="280"/>
        <v>Med 2.1-2023-12-31</v>
      </c>
    </row>
    <row r="2231" spans="1:18" hidden="1" x14ac:dyDescent="0.3">
      <c r="A2231" s="25" t="s">
        <v>712</v>
      </c>
      <c r="B2231" s="5" t="s">
        <v>713</v>
      </c>
      <c r="C2231" s="5" t="s">
        <v>432</v>
      </c>
      <c r="D2231" s="5" t="s">
        <v>47</v>
      </c>
      <c r="E2231" s="5" t="s">
        <v>22</v>
      </c>
      <c r="F2231" s="6">
        <v>45291</v>
      </c>
      <c r="G2231" s="55">
        <f t="shared" si="277"/>
        <v>2023</v>
      </c>
      <c r="H2231" s="55" t="str">
        <f t="shared" si="278"/>
        <v>Diciembre</v>
      </c>
      <c r="I2231" s="90" t="str">
        <f t="shared" si="279"/>
        <v>2023-2</v>
      </c>
      <c r="J2231" s="5">
        <v>3052</v>
      </c>
      <c r="K2231" s="5">
        <v>3218</v>
      </c>
      <c r="L2231" s="15">
        <v>1.054390563564876</v>
      </c>
      <c r="M2231" s="15">
        <v>1.054390563564876</v>
      </c>
      <c r="N2231" s="5" t="s">
        <v>48</v>
      </c>
      <c r="O2231" s="5" t="s">
        <v>48</v>
      </c>
      <c r="P2231" s="5">
        <v>0</v>
      </c>
      <c r="Q2231" s="5">
        <v>0</v>
      </c>
      <c r="R2231" s="5" t="str">
        <f t="shared" si="280"/>
        <v>Med 2.2-2023-06-30</v>
      </c>
    </row>
    <row r="2232" spans="1:18" hidden="1" x14ac:dyDescent="0.3">
      <c r="A2232" s="25" t="s">
        <v>714</v>
      </c>
      <c r="B2232" s="5" t="s">
        <v>715</v>
      </c>
      <c r="C2232" s="5" t="s">
        <v>432</v>
      </c>
      <c r="D2232" s="5" t="s">
        <v>47</v>
      </c>
      <c r="E2232" s="5" t="s">
        <v>22</v>
      </c>
      <c r="F2232" s="6">
        <v>45107</v>
      </c>
      <c r="G2232" s="55">
        <f t="shared" si="277"/>
        <v>2023</v>
      </c>
      <c r="H2232" s="55" t="str">
        <f t="shared" si="278"/>
        <v>Junio</v>
      </c>
      <c r="I2232" s="90" t="str">
        <f t="shared" si="279"/>
        <v>2023-1</v>
      </c>
      <c r="J2232" s="5">
        <v>4934</v>
      </c>
      <c r="K2232" s="9">
        <v>4702</v>
      </c>
      <c r="L2232" s="15">
        <f>IFERROR(IF((K2233/J2233)&gt;1.3,1.3,K2233/J2233),"")</f>
        <v>0.93910286300475609</v>
      </c>
      <c r="M2232" s="15">
        <f>IFERROR(IF((K2233/J2233)&gt;K2233/J2233,1.3,K2233/J2233),"")</f>
        <v>0.93910286300475609</v>
      </c>
      <c r="N2232" s="5" t="s">
        <v>48</v>
      </c>
      <c r="O2232" s="5" t="s">
        <v>48</v>
      </c>
      <c r="P2232" s="16">
        <v>0</v>
      </c>
      <c r="Q2232" s="16">
        <v>0</v>
      </c>
      <c r="R2232" s="5" t="str">
        <f t="shared" si="280"/>
        <v>Med 2.2-2023-12-31</v>
      </c>
    </row>
    <row r="2233" spans="1:18" hidden="1" x14ac:dyDescent="0.3">
      <c r="A2233" s="25" t="s">
        <v>714</v>
      </c>
      <c r="B2233" s="5" t="s">
        <v>715</v>
      </c>
      <c r="C2233" s="5" t="s">
        <v>432</v>
      </c>
      <c r="D2233" s="5" t="s">
        <v>47</v>
      </c>
      <c r="E2233" s="5" t="s">
        <v>22</v>
      </c>
      <c r="F2233" s="6">
        <v>45291</v>
      </c>
      <c r="G2233" s="55">
        <f t="shared" si="277"/>
        <v>2023</v>
      </c>
      <c r="H2233" s="55" t="str">
        <f t="shared" si="278"/>
        <v>Diciembre</v>
      </c>
      <c r="I2233" s="90" t="str">
        <f t="shared" si="279"/>
        <v>2023-2</v>
      </c>
      <c r="J2233" s="5">
        <v>10723</v>
      </c>
      <c r="K2233" s="5">
        <v>10070</v>
      </c>
      <c r="L2233" s="15">
        <v>0.93910286300475609</v>
      </c>
      <c r="M2233" s="15">
        <v>0.93910286300475609</v>
      </c>
      <c r="N2233" s="5" t="s">
        <v>48</v>
      </c>
      <c r="O2233" s="5" t="s">
        <v>48</v>
      </c>
      <c r="P2233" s="5">
        <v>0</v>
      </c>
      <c r="Q2233" s="5">
        <v>0</v>
      </c>
      <c r="R2233" s="5" t="str">
        <f t="shared" si="280"/>
        <v>Med 3-2023-06-30</v>
      </c>
    </row>
    <row r="2234" spans="1:18" hidden="1" x14ac:dyDescent="0.3">
      <c r="A2234" s="25" t="s">
        <v>716</v>
      </c>
      <c r="B2234" s="5" t="s">
        <v>717</v>
      </c>
      <c r="C2234" s="5" t="s">
        <v>432</v>
      </c>
      <c r="D2234" s="5" t="s">
        <v>47</v>
      </c>
      <c r="E2234" s="5" t="s">
        <v>22</v>
      </c>
      <c r="F2234" s="6">
        <v>45107</v>
      </c>
      <c r="G2234" s="55">
        <f t="shared" si="277"/>
        <v>2023</v>
      </c>
      <c r="H2234" s="55" t="str">
        <f t="shared" si="278"/>
        <v>Junio</v>
      </c>
      <c r="I2234" s="90" t="str">
        <f t="shared" si="279"/>
        <v>2023-1</v>
      </c>
      <c r="J2234" s="5">
        <v>16</v>
      </c>
      <c r="K2234" s="9">
        <v>15</v>
      </c>
      <c r="L2234" s="15">
        <f>IFERROR(IF((K2235/J2235)&gt;1.3,1.3,K2235/J2235),"")</f>
        <v>0.67592592592592593</v>
      </c>
      <c r="M2234" s="15">
        <f>IFERROR(IF((K2235/J2235)&gt;K2235/J2235,1.3,K2235/J2235),"")</f>
        <v>0.67592592592592593</v>
      </c>
      <c r="N2234" s="5" t="s">
        <v>48</v>
      </c>
      <c r="O2234" s="5" t="s">
        <v>48</v>
      </c>
      <c r="P2234" s="16">
        <v>0</v>
      </c>
      <c r="Q2234" s="16">
        <v>0</v>
      </c>
      <c r="R2234" s="5" t="str">
        <f t="shared" si="280"/>
        <v>Med 3-2023-12-31</v>
      </c>
    </row>
    <row r="2235" spans="1:18" hidden="1" x14ac:dyDescent="0.3">
      <c r="A2235" s="25" t="s">
        <v>716</v>
      </c>
      <c r="B2235" s="5" t="s">
        <v>717</v>
      </c>
      <c r="C2235" s="5" t="s">
        <v>432</v>
      </c>
      <c r="D2235" s="5" t="s">
        <v>47</v>
      </c>
      <c r="E2235" s="5" t="s">
        <v>22</v>
      </c>
      <c r="F2235" s="6">
        <v>45291</v>
      </c>
      <c r="G2235" s="55">
        <f t="shared" si="277"/>
        <v>2023</v>
      </c>
      <c r="H2235" s="55" t="str">
        <f t="shared" si="278"/>
        <v>Diciembre</v>
      </c>
      <c r="I2235" s="90" t="str">
        <f t="shared" si="279"/>
        <v>2023-2</v>
      </c>
      <c r="J2235" s="5">
        <v>432</v>
      </c>
      <c r="K2235" s="5">
        <v>292</v>
      </c>
      <c r="L2235" s="15">
        <v>0.67592592592592593</v>
      </c>
      <c r="M2235" s="15">
        <v>0.67592592592592593</v>
      </c>
      <c r="N2235" s="5" t="s">
        <v>48</v>
      </c>
      <c r="O2235" s="5" t="s">
        <v>48</v>
      </c>
      <c r="P2235" s="5">
        <v>0</v>
      </c>
      <c r="Q2235" s="5">
        <v>0</v>
      </c>
      <c r="R2235" s="5" t="str">
        <f t="shared" si="280"/>
        <v>Med 4-2023-06-30</v>
      </c>
    </row>
    <row r="2236" spans="1:18" hidden="1" x14ac:dyDescent="0.3">
      <c r="A2236" s="25" t="s">
        <v>718</v>
      </c>
      <c r="B2236" s="5" t="s">
        <v>719</v>
      </c>
      <c r="C2236" s="5" t="s">
        <v>432</v>
      </c>
      <c r="D2236" s="5" t="s">
        <v>47</v>
      </c>
      <c r="E2236" s="5" t="s">
        <v>22</v>
      </c>
      <c r="F2236" s="6">
        <v>45107</v>
      </c>
      <c r="G2236" s="55">
        <f t="shared" si="277"/>
        <v>2023</v>
      </c>
      <c r="H2236" s="55" t="str">
        <f t="shared" si="278"/>
        <v>Junio</v>
      </c>
      <c r="I2236" s="90" t="str">
        <f t="shared" si="279"/>
        <v>2023-1</v>
      </c>
      <c r="J2236" s="5">
        <v>31</v>
      </c>
      <c r="K2236" s="9">
        <v>36</v>
      </c>
      <c r="L2236" s="15">
        <f>IFERROR(IF((K2237/J2237)&gt;1.3,1.3,K2237/J2237),"")</f>
        <v>0.93333333333333335</v>
      </c>
      <c r="M2236" s="15">
        <f>IFERROR(IF((K2237/J2237)&gt;K2237/J2237,1.3,K2237/J2237),"")</f>
        <v>0.93333333333333335</v>
      </c>
      <c r="N2236" s="5" t="s">
        <v>48</v>
      </c>
      <c r="O2236" s="5" t="s">
        <v>48</v>
      </c>
      <c r="P2236" s="16">
        <v>0</v>
      </c>
      <c r="Q2236" s="16">
        <v>0</v>
      </c>
      <c r="R2236" s="5" t="str">
        <f t="shared" si="280"/>
        <v>Med 4-2023-12-31</v>
      </c>
    </row>
    <row r="2237" spans="1:18" hidden="1" x14ac:dyDescent="0.3">
      <c r="A2237" s="25" t="s">
        <v>718</v>
      </c>
      <c r="B2237" s="5" t="s">
        <v>719</v>
      </c>
      <c r="C2237" s="5" t="s">
        <v>432</v>
      </c>
      <c r="D2237" s="5" t="s">
        <v>47</v>
      </c>
      <c r="E2237" s="5" t="s">
        <v>22</v>
      </c>
      <c r="F2237" s="6">
        <v>45291</v>
      </c>
      <c r="G2237" s="55">
        <f t="shared" si="277"/>
        <v>2023</v>
      </c>
      <c r="H2237" s="55" t="str">
        <f t="shared" si="278"/>
        <v>Diciembre</v>
      </c>
      <c r="I2237" s="90" t="str">
        <f t="shared" si="279"/>
        <v>2023-2</v>
      </c>
      <c r="J2237" s="5">
        <v>60</v>
      </c>
      <c r="K2237" s="5">
        <v>56</v>
      </c>
      <c r="L2237" s="15">
        <v>0.93333333333333335</v>
      </c>
      <c r="M2237" s="15">
        <v>0.93333333333333335</v>
      </c>
      <c r="N2237" s="5" t="s">
        <v>48</v>
      </c>
      <c r="O2237" s="5" t="s">
        <v>48</v>
      </c>
      <c r="P2237" s="5">
        <v>0</v>
      </c>
      <c r="Q2237" s="5">
        <v>0</v>
      </c>
      <c r="R2237" s="5" t="str">
        <f t="shared" si="280"/>
        <v>Med 4.1-2023-06-30</v>
      </c>
    </row>
    <row r="2238" spans="1:18" hidden="1" x14ac:dyDescent="0.3">
      <c r="A2238" s="25" t="s">
        <v>720</v>
      </c>
      <c r="B2238" s="5" t="s">
        <v>721</v>
      </c>
      <c r="C2238" s="5" t="s">
        <v>432</v>
      </c>
      <c r="D2238" s="5" t="s">
        <v>47</v>
      </c>
      <c r="E2238" s="5" t="s">
        <v>22</v>
      </c>
      <c r="F2238" s="6">
        <v>45107</v>
      </c>
      <c r="G2238" s="55">
        <f t="shared" si="277"/>
        <v>2023</v>
      </c>
      <c r="H2238" s="55" t="str">
        <f t="shared" si="278"/>
        <v>Junio</v>
      </c>
      <c r="I2238" s="90" t="str">
        <f t="shared" si="279"/>
        <v>2023-1</v>
      </c>
      <c r="J2238" s="5">
        <v>162</v>
      </c>
      <c r="K2238" s="9">
        <v>218</v>
      </c>
      <c r="L2238" s="15">
        <f>IFERROR(IF((K2239/J2239)&gt;1.3,1.3,K2239/J2239),"")</f>
        <v>1.0543905635648756</v>
      </c>
      <c r="M2238" s="15">
        <f>IFERROR(IF((K2239/J2239)&gt;K2239/J2239,1.3,K2239/J2239),"")</f>
        <v>1.0543905635648756</v>
      </c>
      <c r="N2238" s="5" t="s">
        <v>48</v>
      </c>
      <c r="O2238" s="5" t="s">
        <v>48</v>
      </c>
      <c r="P2238" s="16">
        <v>0</v>
      </c>
      <c r="Q2238" s="16">
        <v>0</v>
      </c>
      <c r="R2238" s="5" t="str">
        <f t="shared" si="280"/>
        <v>Med 4.1-2023-12-31</v>
      </c>
    </row>
    <row r="2239" spans="1:18" hidden="1" x14ac:dyDescent="0.3">
      <c r="A2239" s="25" t="s">
        <v>720</v>
      </c>
      <c r="B2239" s="5" t="s">
        <v>721</v>
      </c>
      <c r="C2239" s="5" t="s">
        <v>432</v>
      </c>
      <c r="D2239" s="5" t="s">
        <v>47</v>
      </c>
      <c r="E2239" s="5" t="s">
        <v>22</v>
      </c>
      <c r="F2239" s="6">
        <v>45291</v>
      </c>
      <c r="G2239" s="55">
        <f t="shared" si="277"/>
        <v>2023</v>
      </c>
      <c r="H2239" s="55" t="str">
        <f t="shared" si="278"/>
        <v>Diciembre</v>
      </c>
      <c r="I2239" s="90" t="str">
        <f t="shared" si="279"/>
        <v>2023-2</v>
      </c>
      <c r="J2239" s="5">
        <v>3052</v>
      </c>
      <c r="K2239" s="5">
        <v>3218</v>
      </c>
      <c r="L2239" s="15">
        <v>1.054390563564876</v>
      </c>
      <c r="M2239" s="15">
        <v>1.054390563564876</v>
      </c>
      <c r="N2239" s="5" t="s">
        <v>48</v>
      </c>
      <c r="O2239" s="5" t="s">
        <v>48</v>
      </c>
      <c r="P2239" s="5">
        <v>0</v>
      </c>
      <c r="Q2239" s="5">
        <v>0</v>
      </c>
      <c r="R2239" s="5" t="str">
        <f t="shared" si="280"/>
        <v>Med 4.2-2023-06-30</v>
      </c>
    </row>
    <row r="2240" spans="1:18" hidden="1" x14ac:dyDescent="0.3">
      <c r="A2240" s="25" t="s">
        <v>722</v>
      </c>
      <c r="B2240" s="5" t="s">
        <v>723</v>
      </c>
      <c r="C2240" s="5" t="s">
        <v>432</v>
      </c>
      <c r="D2240" s="5" t="s">
        <v>47</v>
      </c>
      <c r="E2240" s="5" t="s">
        <v>22</v>
      </c>
      <c r="F2240" s="6">
        <v>45107</v>
      </c>
      <c r="G2240" s="55">
        <f t="shared" si="277"/>
        <v>2023</v>
      </c>
      <c r="H2240" s="55" t="str">
        <f t="shared" si="278"/>
        <v>Junio</v>
      </c>
      <c r="I2240" s="90" t="str">
        <f t="shared" si="279"/>
        <v>2023-1</v>
      </c>
      <c r="J2240" s="5">
        <v>212</v>
      </c>
      <c r="K2240" s="9">
        <v>129</v>
      </c>
      <c r="L2240" s="15">
        <f>IFERROR(IF((K2241/J2241)&gt;1.3,1.3,K2241/J2241),"")</f>
        <v>0.67592592592592593</v>
      </c>
      <c r="M2240" s="15">
        <f>IFERROR(IF((K2241/J2241)&gt;K2241/J2241,1.3,K2241/J2241),"")</f>
        <v>0.67592592592592593</v>
      </c>
      <c r="N2240" s="5" t="s">
        <v>48</v>
      </c>
      <c r="O2240" s="5" t="s">
        <v>48</v>
      </c>
      <c r="P2240" s="16">
        <v>0</v>
      </c>
      <c r="Q2240" s="16">
        <v>0</v>
      </c>
      <c r="R2240" s="5" t="str">
        <f t="shared" si="280"/>
        <v>Med 4.2-2023-12-31</v>
      </c>
    </row>
    <row r="2241" spans="1:18" hidden="1" x14ac:dyDescent="0.3">
      <c r="A2241" s="25" t="s">
        <v>722</v>
      </c>
      <c r="B2241" s="5" t="s">
        <v>723</v>
      </c>
      <c r="C2241" s="5" t="s">
        <v>432</v>
      </c>
      <c r="D2241" s="5" t="s">
        <v>47</v>
      </c>
      <c r="E2241" s="5" t="s">
        <v>22</v>
      </c>
      <c r="F2241" s="6">
        <v>45291</v>
      </c>
      <c r="G2241" s="55">
        <f t="shared" si="277"/>
        <v>2023</v>
      </c>
      <c r="H2241" s="55" t="str">
        <f t="shared" si="278"/>
        <v>Diciembre</v>
      </c>
      <c r="I2241" s="90" t="str">
        <f t="shared" si="279"/>
        <v>2023-2</v>
      </c>
      <c r="J2241" s="5">
        <v>432</v>
      </c>
      <c r="K2241" s="5">
        <v>292</v>
      </c>
      <c r="L2241" s="15">
        <v>0.67592592592592593</v>
      </c>
      <c r="M2241" s="15">
        <v>0.67592592592592593</v>
      </c>
      <c r="N2241" s="5" t="s">
        <v>48</v>
      </c>
      <c r="O2241" s="5" t="s">
        <v>48</v>
      </c>
      <c r="P2241" s="5">
        <v>0</v>
      </c>
      <c r="Q2241" s="5">
        <v>0</v>
      </c>
      <c r="R2241" s="5" t="str">
        <f t="shared" si="280"/>
        <v>Med 5-2023-06-30</v>
      </c>
    </row>
    <row r="2242" spans="1:18" hidden="1" x14ac:dyDescent="0.3">
      <c r="A2242" s="25" t="s">
        <v>724</v>
      </c>
      <c r="B2242" s="5" t="s">
        <v>725</v>
      </c>
      <c r="C2242" s="5" t="s">
        <v>432</v>
      </c>
      <c r="D2242" s="5" t="s">
        <v>47</v>
      </c>
      <c r="E2242" s="5" t="s">
        <v>22</v>
      </c>
      <c r="F2242" s="6">
        <v>45107</v>
      </c>
      <c r="G2242" s="55">
        <f t="shared" si="277"/>
        <v>2023</v>
      </c>
      <c r="H2242" s="55" t="str">
        <f t="shared" si="278"/>
        <v>Junio</v>
      </c>
      <c r="I2242" s="90" t="str">
        <f t="shared" si="279"/>
        <v>2023-1</v>
      </c>
      <c r="J2242" s="5">
        <v>5146</v>
      </c>
      <c r="K2242" s="9">
        <v>4831</v>
      </c>
      <c r="L2242" s="15">
        <f>IFERROR(IF((K2243/J2243)&gt;1.3,1.3,K2243/J2243),"")</f>
        <v>0.92891080233079337</v>
      </c>
      <c r="M2242" s="15">
        <f>IFERROR(IF((K2243/J2243)&gt;K2243/J2243,1.3,K2243/J2243),"")</f>
        <v>0.92891080233079337</v>
      </c>
      <c r="N2242" s="5" t="s">
        <v>48</v>
      </c>
      <c r="O2242" s="5" t="s">
        <v>48</v>
      </c>
      <c r="P2242" s="16">
        <v>0</v>
      </c>
      <c r="Q2242" s="16">
        <v>0</v>
      </c>
      <c r="R2242" s="5" t="str">
        <f t="shared" si="280"/>
        <v>Med 5-2023-12-31</v>
      </c>
    </row>
    <row r="2243" spans="1:18" hidden="1" x14ac:dyDescent="0.3">
      <c r="A2243" s="25" t="s">
        <v>724</v>
      </c>
      <c r="B2243" s="5" t="s">
        <v>725</v>
      </c>
      <c r="C2243" s="5" t="s">
        <v>432</v>
      </c>
      <c r="D2243" s="5" t="s">
        <v>47</v>
      </c>
      <c r="E2243" s="5" t="s">
        <v>22</v>
      </c>
      <c r="F2243" s="6">
        <v>45291</v>
      </c>
      <c r="G2243" s="55">
        <f t="shared" ref="G2243:G2306" si="281">YEAR(F2243)</f>
        <v>2023</v>
      </c>
      <c r="H2243" s="55" t="str">
        <f t="shared" ref="H2243:H2306" si="282">PROPER(TEXT(F2243,"mmmm"))</f>
        <v>Diciembre</v>
      </c>
      <c r="I2243" s="90" t="str">
        <f t="shared" ref="I2243:I2306" si="283">IF(OR(H2243="Enero",H2243="Febrero",H2243="Marzo",H2243="Abril",H2243="Mayo",H2243="Junio"),G2243&amp;"-1",IF(OR(H2243="Julio",H2243="Agosto",H2243="Septiembre",H2243="Octubre",H2243="Noviembre",H2243="Diciembre"),G2243&amp;"-2"))</f>
        <v>2023-2</v>
      </c>
      <c r="J2243" s="5">
        <v>11155</v>
      </c>
      <c r="K2243" s="5">
        <v>10362</v>
      </c>
      <c r="L2243" s="15">
        <v>0.92891080233079337</v>
      </c>
      <c r="M2243" s="15">
        <v>0.92891080233079337</v>
      </c>
      <c r="N2243" s="5" t="s">
        <v>48</v>
      </c>
      <c r="O2243" s="5" t="s">
        <v>48</v>
      </c>
      <c r="P2243" s="5">
        <v>0</v>
      </c>
      <c r="Q2243" s="5">
        <v>0</v>
      </c>
      <c r="R2243" s="5" t="str">
        <f t="shared" si="280"/>
        <v>Med 6-2023-06-30</v>
      </c>
    </row>
    <row r="2244" spans="1:18" hidden="1" x14ac:dyDescent="0.3">
      <c r="A2244" s="25" t="s">
        <v>726</v>
      </c>
      <c r="B2244" s="5" t="s">
        <v>727</v>
      </c>
      <c r="C2244" s="5" t="s">
        <v>432</v>
      </c>
      <c r="D2244" s="5" t="s">
        <v>47</v>
      </c>
      <c r="E2244" s="5" t="s">
        <v>22</v>
      </c>
      <c r="F2244" s="6">
        <v>45107</v>
      </c>
      <c r="G2244" s="55">
        <f t="shared" si="281"/>
        <v>2023</v>
      </c>
      <c r="H2244" s="55" t="str">
        <f t="shared" si="282"/>
        <v>Junio</v>
      </c>
      <c r="I2244" s="90" t="str">
        <f t="shared" si="283"/>
        <v>2023-1</v>
      </c>
      <c r="J2244" s="9">
        <v>1037307448</v>
      </c>
      <c r="K2244" s="9">
        <v>695692471</v>
      </c>
      <c r="L2244" s="15">
        <f>IFERROR(IF((K2245/J2245)&gt;1.3,1.3,K2245/J2245),"")</f>
        <v>0.93669193045028976</v>
      </c>
      <c r="M2244" s="15">
        <f>IFERROR(IF((K2245/J2245)&gt;K2245/J2245,1.3,K2245/J2245),"")</f>
        <v>0.93669193045028976</v>
      </c>
      <c r="N2244" s="5" t="s">
        <v>95</v>
      </c>
      <c r="O2244" s="5" t="s">
        <v>95</v>
      </c>
      <c r="P2244" s="16">
        <v>0</v>
      </c>
      <c r="Q2244" s="16">
        <v>0</v>
      </c>
      <c r="R2244" s="5" t="str">
        <f t="shared" si="280"/>
        <v>Med 6-2023-12-31</v>
      </c>
    </row>
    <row r="2245" spans="1:18" hidden="1" x14ac:dyDescent="0.3">
      <c r="A2245" s="25" t="s">
        <v>726</v>
      </c>
      <c r="B2245" s="5" t="s">
        <v>727</v>
      </c>
      <c r="C2245" s="5" t="s">
        <v>432</v>
      </c>
      <c r="D2245" s="5" t="s">
        <v>47</v>
      </c>
      <c r="E2245" s="5" t="s">
        <v>22</v>
      </c>
      <c r="F2245" s="6">
        <v>45291</v>
      </c>
      <c r="G2245" s="55">
        <f t="shared" si="281"/>
        <v>2023</v>
      </c>
      <c r="H2245" s="55" t="str">
        <f t="shared" si="282"/>
        <v>Diciembre</v>
      </c>
      <c r="I2245" s="90" t="str">
        <f t="shared" si="283"/>
        <v>2023-2</v>
      </c>
      <c r="J2245" s="62">
        <v>2243</v>
      </c>
      <c r="K2245" s="62">
        <v>2101</v>
      </c>
      <c r="L2245" s="15">
        <v>0.93669193045028976</v>
      </c>
      <c r="M2245" s="15">
        <v>0.93669193045028976</v>
      </c>
      <c r="N2245" s="5" t="s">
        <v>95</v>
      </c>
      <c r="O2245" s="5" t="s">
        <v>95</v>
      </c>
      <c r="P2245" s="5">
        <v>0</v>
      </c>
      <c r="Q2245" s="5">
        <v>0</v>
      </c>
      <c r="R2245" s="5" t="str">
        <f t="shared" ref="R2245:R2308" si="284">A2246&amp;"-"&amp;YEAR(F2246)&amp;"-"&amp;IF(LEN(MONTH(F2246))=1,"0"&amp;MONTH(F2246),MONTH(F2246))&amp;"-"&amp;DAY(F2246)</f>
        <v>Med 6-2024-06-30</v>
      </c>
    </row>
    <row r="2246" spans="1:18" hidden="1" x14ac:dyDescent="0.3">
      <c r="A2246" s="25" t="s">
        <v>726</v>
      </c>
      <c r="B2246" s="5" t="s">
        <v>727</v>
      </c>
      <c r="C2246" s="5" t="s">
        <v>432</v>
      </c>
      <c r="D2246" s="5" t="s">
        <v>47</v>
      </c>
      <c r="E2246" s="5" t="s">
        <v>22</v>
      </c>
      <c r="F2246" s="6">
        <v>45473</v>
      </c>
      <c r="G2246" s="55">
        <f t="shared" si="281"/>
        <v>2024</v>
      </c>
      <c r="H2246" s="55" t="str">
        <f t="shared" si="282"/>
        <v>Junio</v>
      </c>
      <c r="I2246" s="90" t="str">
        <f t="shared" si="283"/>
        <v>2024-1</v>
      </c>
      <c r="J2246" s="62">
        <v>1151.7570028791099</v>
      </c>
      <c r="K2246" s="62">
        <v>1979.0634379999999</v>
      </c>
      <c r="L2246" s="15">
        <v>1.3</v>
      </c>
      <c r="M2246" s="15">
        <v>1.7182994616510481</v>
      </c>
      <c r="N2246" s="5" t="s">
        <v>95</v>
      </c>
      <c r="O2246" s="5" t="s">
        <v>95</v>
      </c>
      <c r="P2246" s="5">
        <v>0</v>
      </c>
      <c r="Q2246" s="5">
        <v>0</v>
      </c>
      <c r="R2246" s="5" t="str">
        <f t="shared" si="284"/>
        <v>Med 7-2023-06-30</v>
      </c>
    </row>
    <row r="2247" spans="1:18" hidden="1" x14ac:dyDescent="0.3">
      <c r="A2247" s="25" t="s">
        <v>728</v>
      </c>
      <c r="B2247" s="5" t="s">
        <v>729</v>
      </c>
      <c r="C2247" s="5" t="s">
        <v>432</v>
      </c>
      <c r="D2247" s="5" t="s">
        <v>47</v>
      </c>
      <c r="E2247" s="5" t="s">
        <v>22</v>
      </c>
      <c r="F2247" s="6">
        <v>45107</v>
      </c>
      <c r="G2247" s="55">
        <f t="shared" si="281"/>
        <v>2023</v>
      </c>
      <c r="H2247" s="55" t="str">
        <f t="shared" si="282"/>
        <v>Junio</v>
      </c>
      <c r="I2247" s="90" t="str">
        <f t="shared" si="283"/>
        <v>2023-1</v>
      </c>
      <c r="J2247" s="5">
        <v>42</v>
      </c>
      <c r="K2247" s="9">
        <v>36.54</v>
      </c>
      <c r="L2247" s="15">
        <f>IFERROR(IF((K2248/J2248)&gt;1.3,1.3,K2248/J2248),"")</f>
        <v>1.2619047619047619</v>
      </c>
      <c r="M2247" s="15">
        <f>IFERROR(IF((K2248/J2248)&gt;K2248/J2248,1.3,K2248/J2248),"")</f>
        <v>1.2619047619047619</v>
      </c>
      <c r="N2247" s="5" t="s">
        <v>48</v>
      </c>
      <c r="O2247" s="5" t="s">
        <v>83</v>
      </c>
      <c r="P2247" s="16">
        <v>0</v>
      </c>
      <c r="Q2247" s="16">
        <v>0</v>
      </c>
      <c r="R2247" s="5" t="str">
        <f t="shared" si="284"/>
        <v>Med 7-2023-12-31</v>
      </c>
    </row>
    <row r="2248" spans="1:18" hidden="1" x14ac:dyDescent="0.3">
      <c r="A2248" s="25" t="s">
        <v>728</v>
      </c>
      <c r="B2248" s="5" t="s">
        <v>729</v>
      </c>
      <c r="C2248" s="5" t="s">
        <v>432</v>
      </c>
      <c r="D2248" s="5" t="s">
        <v>47</v>
      </c>
      <c r="E2248" s="5" t="s">
        <v>22</v>
      </c>
      <c r="F2248" s="6">
        <v>45291</v>
      </c>
      <c r="G2248" s="55">
        <f t="shared" si="281"/>
        <v>2023</v>
      </c>
      <c r="H2248" s="55" t="str">
        <f t="shared" si="282"/>
        <v>Diciembre</v>
      </c>
      <c r="I2248" s="90" t="str">
        <f t="shared" si="283"/>
        <v>2023-2</v>
      </c>
      <c r="J2248" s="5">
        <v>42</v>
      </c>
      <c r="K2248" s="5">
        <v>53</v>
      </c>
      <c r="L2248" s="15">
        <v>1.2619047619047621</v>
      </c>
      <c r="M2248" s="15">
        <v>1.2619047619047621</v>
      </c>
      <c r="N2248" s="5" t="s">
        <v>23</v>
      </c>
      <c r="O2248" s="5" t="s">
        <v>23</v>
      </c>
      <c r="P2248" s="5">
        <v>0</v>
      </c>
      <c r="Q2248" s="5">
        <v>0</v>
      </c>
      <c r="R2248" s="5" t="str">
        <f t="shared" si="284"/>
        <v>Med 7-2024-06-30</v>
      </c>
    </row>
    <row r="2249" spans="1:18" hidden="1" x14ac:dyDescent="0.3">
      <c r="A2249" s="25" t="s">
        <v>728</v>
      </c>
      <c r="B2249" s="5" t="s">
        <v>729</v>
      </c>
      <c r="C2249" s="5" t="s">
        <v>432</v>
      </c>
      <c r="D2249" s="5" t="s">
        <v>47</v>
      </c>
      <c r="E2249" s="5" t="s">
        <v>22</v>
      </c>
      <c r="F2249" s="6">
        <v>45473</v>
      </c>
      <c r="G2249" s="55">
        <f t="shared" si="281"/>
        <v>2024</v>
      </c>
      <c r="H2249" s="55" t="str">
        <f t="shared" si="282"/>
        <v>Junio</v>
      </c>
      <c r="I2249" s="90" t="str">
        <f t="shared" si="283"/>
        <v>2024-1</v>
      </c>
      <c r="J2249" s="5">
        <v>50</v>
      </c>
      <c r="K2249" s="5">
        <v>59.59</v>
      </c>
      <c r="L2249" s="15">
        <v>1.1918</v>
      </c>
      <c r="M2249" s="15">
        <v>1.1918</v>
      </c>
      <c r="N2249" s="5" t="s">
        <v>23</v>
      </c>
      <c r="O2249" s="5" t="s">
        <v>23</v>
      </c>
      <c r="P2249" s="5">
        <v>0</v>
      </c>
      <c r="Q2249" s="5">
        <v>0</v>
      </c>
      <c r="R2249" s="5" t="str">
        <f t="shared" si="284"/>
        <v>Med 8-2023-06-30</v>
      </c>
    </row>
    <row r="2250" spans="1:18" hidden="1" x14ac:dyDescent="0.3">
      <c r="A2250" s="25" t="s">
        <v>730</v>
      </c>
      <c r="B2250" s="5" t="s">
        <v>731</v>
      </c>
      <c r="C2250" s="5" t="s">
        <v>432</v>
      </c>
      <c r="D2250" s="5" t="s">
        <v>47</v>
      </c>
      <c r="E2250" s="5" t="s">
        <v>22</v>
      </c>
      <c r="F2250" s="6">
        <v>45107</v>
      </c>
      <c r="G2250" s="55">
        <f t="shared" si="281"/>
        <v>2023</v>
      </c>
      <c r="H2250" s="55" t="str">
        <f t="shared" si="282"/>
        <v>Junio</v>
      </c>
      <c r="I2250" s="90" t="str">
        <f t="shared" si="283"/>
        <v>2023-1</v>
      </c>
      <c r="J2250" s="82">
        <v>87.5</v>
      </c>
      <c r="K2250" s="9">
        <v>88.8</v>
      </c>
      <c r="L2250" s="15">
        <f>IFERROR(IF((K2251/J2251)&gt;1.3,1.3,K2251/J2251),"")</f>
        <v>1.0263459335624283</v>
      </c>
      <c r="M2250" s="15">
        <f>IFERROR(IF((K2251/J2251)&gt;K2251/J2251,1.3,K2251/J2251),"")</f>
        <v>1.0263459335624283</v>
      </c>
      <c r="N2250" s="5" t="s">
        <v>23</v>
      </c>
      <c r="O2250" s="5" t="s">
        <v>23</v>
      </c>
      <c r="P2250" s="16">
        <v>1</v>
      </c>
      <c r="Q2250" s="16">
        <v>1</v>
      </c>
      <c r="R2250" s="5" t="str">
        <f t="shared" si="284"/>
        <v>Med 8-2023-12-31</v>
      </c>
    </row>
    <row r="2251" spans="1:18" hidden="1" x14ac:dyDescent="0.3">
      <c r="A2251" s="25" t="s">
        <v>730</v>
      </c>
      <c r="B2251" s="5" t="s">
        <v>731</v>
      </c>
      <c r="C2251" s="5" t="s">
        <v>432</v>
      </c>
      <c r="D2251" s="5" t="s">
        <v>47</v>
      </c>
      <c r="E2251" s="5" t="s">
        <v>22</v>
      </c>
      <c r="F2251" s="6">
        <v>45291</v>
      </c>
      <c r="G2251" s="55">
        <f t="shared" si="281"/>
        <v>2023</v>
      </c>
      <c r="H2251" s="55" t="str">
        <f t="shared" si="282"/>
        <v>Diciembre</v>
      </c>
      <c r="I2251" s="90" t="str">
        <f t="shared" si="283"/>
        <v>2023-2</v>
      </c>
      <c r="J2251" s="5">
        <v>87.3</v>
      </c>
      <c r="K2251" s="5">
        <v>89.6</v>
      </c>
      <c r="L2251" s="15">
        <v>1.0263459335624281</v>
      </c>
      <c r="M2251" s="15">
        <v>1.0263459335624281</v>
      </c>
      <c r="N2251" s="5" t="s">
        <v>23</v>
      </c>
      <c r="O2251" s="5" t="s">
        <v>23</v>
      </c>
      <c r="P2251" s="5">
        <v>1</v>
      </c>
      <c r="Q2251" s="5">
        <v>1</v>
      </c>
      <c r="R2251" s="5" t="str">
        <f t="shared" si="284"/>
        <v>Med 8-2024-06-30</v>
      </c>
    </row>
    <row r="2252" spans="1:18" hidden="1" x14ac:dyDescent="0.3">
      <c r="A2252" s="25" t="s">
        <v>730</v>
      </c>
      <c r="B2252" s="5" t="s">
        <v>731</v>
      </c>
      <c r="C2252" s="5" t="s">
        <v>432</v>
      </c>
      <c r="D2252" s="5" t="s">
        <v>47</v>
      </c>
      <c r="E2252" s="5" t="s">
        <v>22</v>
      </c>
      <c r="F2252" s="6">
        <v>45473</v>
      </c>
      <c r="G2252" s="55">
        <f t="shared" si="281"/>
        <v>2024</v>
      </c>
      <c r="H2252" s="55" t="str">
        <f t="shared" si="282"/>
        <v>Junio</v>
      </c>
      <c r="I2252" s="90" t="str">
        <f t="shared" si="283"/>
        <v>2024-1</v>
      </c>
      <c r="J2252" s="5">
        <v>85</v>
      </c>
      <c r="K2252" s="5">
        <v>90.1</v>
      </c>
      <c r="L2252" s="15">
        <v>1.06</v>
      </c>
      <c r="M2252" s="15">
        <v>1.06</v>
      </c>
      <c r="N2252" s="5" t="s">
        <v>23</v>
      </c>
      <c r="O2252" s="5" t="s">
        <v>23</v>
      </c>
      <c r="P2252" s="5">
        <v>1</v>
      </c>
      <c r="Q2252" s="5">
        <v>1</v>
      </c>
      <c r="R2252" s="5" t="str">
        <f t="shared" si="284"/>
        <v>Med 9-2023-06-30</v>
      </c>
    </row>
    <row r="2253" spans="1:18" hidden="1" x14ac:dyDescent="0.3">
      <c r="A2253" s="25" t="s">
        <v>732</v>
      </c>
      <c r="B2253" s="5" t="s">
        <v>733</v>
      </c>
      <c r="C2253" s="5" t="s">
        <v>432</v>
      </c>
      <c r="D2253" s="5" t="s">
        <v>47</v>
      </c>
      <c r="E2253" s="5" t="s">
        <v>22</v>
      </c>
      <c r="F2253" s="6">
        <v>45107</v>
      </c>
      <c r="G2253" s="55">
        <f t="shared" si="281"/>
        <v>2023</v>
      </c>
      <c r="H2253" s="55" t="str">
        <f t="shared" si="282"/>
        <v>Junio</v>
      </c>
      <c r="I2253" s="90" t="str">
        <f t="shared" si="283"/>
        <v>2023-1</v>
      </c>
      <c r="J2253" s="5">
        <v>80</v>
      </c>
      <c r="K2253" s="9">
        <v>79.180000000000007</v>
      </c>
      <c r="L2253" s="15">
        <f>IFERROR(IF((K2254/J2254)&gt;1.3,1.3,K2254/J2254),"")</f>
        <v>0.81519612889941329</v>
      </c>
      <c r="M2253" s="15">
        <f>IFERROR(IF((K2254/J2254)&gt;K2254/J2254,1.3,K2254/J2254),"")</f>
        <v>0.81519612889941329</v>
      </c>
      <c r="N2253" s="5" t="s">
        <v>23</v>
      </c>
      <c r="O2253" s="5" t="s">
        <v>23</v>
      </c>
      <c r="P2253" s="16">
        <v>0</v>
      </c>
      <c r="Q2253" s="16">
        <v>0</v>
      </c>
      <c r="R2253" s="5" t="str">
        <f t="shared" si="284"/>
        <v>Med 9-2023-12-31</v>
      </c>
    </row>
    <row r="2254" spans="1:18" hidden="1" x14ac:dyDescent="0.3">
      <c r="A2254" s="25" t="s">
        <v>732</v>
      </c>
      <c r="B2254" s="5" t="s">
        <v>733</v>
      </c>
      <c r="C2254" s="5" t="s">
        <v>432</v>
      </c>
      <c r="D2254" s="5" t="s">
        <v>47</v>
      </c>
      <c r="E2254" s="5" t="s">
        <v>22</v>
      </c>
      <c r="F2254" s="6">
        <v>45291</v>
      </c>
      <c r="G2254" s="55">
        <f t="shared" si="281"/>
        <v>2023</v>
      </c>
      <c r="H2254" s="55" t="str">
        <f t="shared" si="282"/>
        <v>Diciembre</v>
      </c>
      <c r="I2254" s="90" t="str">
        <f t="shared" si="283"/>
        <v>2023-2</v>
      </c>
      <c r="J2254" s="5">
        <v>97.13</v>
      </c>
      <c r="K2254" s="5">
        <v>79.180000000000007</v>
      </c>
      <c r="L2254" s="15">
        <v>0.81519612889941329</v>
      </c>
      <c r="M2254" s="15">
        <v>0.81519612889941329</v>
      </c>
      <c r="N2254" s="5" t="s">
        <v>23</v>
      </c>
      <c r="O2254" s="5" t="s">
        <v>23</v>
      </c>
      <c r="P2254" s="5">
        <v>0</v>
      </c>
      <c r="Q2254" s="5">
        <v>0</v>
      </c>
      <c r="R2254" s="5" t="str">
        <f t="shared" si="284"/>
        <v>Med 9-2024-06-30</v>
      </c>
    </row>
    <row r="2255" spans="1:18" hidden="1" x14ac:dyDescent="0.3">
      <c r="A2255" s="25" t="s">
        <v>732</v>
      </c>
      <c r="B2255" s="5" t="s">
        <v>733</v>
      </c>
      <c r="C2255" s="5" t="s">
        <v>432</v>
      </c>
      <c r="D2255" s="5" t="s">
        <v>47</v>
      </c>
      <c r="E2255" s="5" t="s">
        <v>22</v>
      </c>
      <c r="F2255" s="6">
        <v>45473</v>
      </c>
      <c r="G2255" s="55">
        <f t="shared" si="281"/>
        <v>2024</v>
      </c>
      <c r="H2255" s="55" t="str">
        <f t="shared" si="282"/>
        <v>Junio</v>
      </c>
      <c r="I2255" s="90" t="str">
        <f t="shared" si="283"/>
        <v>2024-1</v>
      </c>
      <c r="J2255" s="5">
        <v>81</v>
      </c>
      <c r="K2255" s="5">
        <v>83.01</v>
      </c>
      <c r="L2255" s="15">
        <v>1.0248148148148151</v>
      </c>
      <c r="M2255" s="15">
        <v>1.0248148148148151</v>
      </c>
      <c r="N2255" s="5" t="s">
        <v>23</v>
      </c>
      <c r="O2255" s="5" t="s">
        <v>23</v>
      </c>
      <c r="P2255" s="5">
        <v>0</v>
      </c>
      <c r="Q2255" s="5">
        <v>0</v>
      </c>
      <c r="R2255" s="5" t="str">
        <f t="shared" si="284"/>
        <v>96-2024-12-31</v>
      </c>
    </row>
    <row r="2256" spans="1:18" hidden="1" x14ac:dyDescent="0.3">
      <c r="A2256" s="25">
        <v>96</v>
      </c>
      <c r="B2256" s="23" t="s">
        <v>76</v>
      </c>
      <c r="C2256" s="5" t="s">
        <v>77</v>
      </c>
      <c r="D2256" s="5" t="s">
        <v>47</v>
      </c>
      <c r="E2256" s="5" t="s">
        <v>22</v>
      </c>
      <c r="F2256" s="6">
        <v>45657</v>
      </c>
      <c r="G2256" s="55">
        <f t="shared" si="281"/>
        <v>2024</v>
      </c>
      <c r="H2256" s="55" t="str">
        <f t="shared" si="282"/>
        <v>Diciembre</v>
      </c>
      <c r="I2256" s="90" t="str">
        <f t="shared" si="283"/>
        <v>2024-2</v>
      </c>
      <c r="J2256" s="5">
        <v>336</v>
      </c>
      <c r="K2256" s="5">
        <v>272</v>
      </c>
      <c r="L2256" s="15">
        <f>IFERROR(IF((K2257/J2257)&gt;1.3,1.3,K2257/J2257),"")</f>
        <v>1</v>
      </c>
      <c r="M2256" s="15">
        <f>IFERROR(IF((K2257/J2257)&gt;K2257/J2257,1.3,K2257/J2257),"")</f>
        <v>1</v>
      </c>
      <c r="N2256" s="5" t="s">
        <v>23</v>
      </c>
      <c r="O2256" s="5" t="s">
        <v>23</v>
      </c>
      <c r="P2256" s="16">
        <v>0</v>
      </c>
      <c r="Q2256" s="16">
        <v>0</v>
      </c>
      <c r="R2256" s="5" t="str">
        <f t="shared" si="284"/>
        <v>97-2023-12-31</v>
      </c>
    </row>
    <row r="2257" spans="1:18" s="2" customFormat="1" hidden="1" x14ac:dyDescent="0.3">
      <c r="A2257" s="5">
        <v>97</v>
      </c>
      <c r="B2257" s="5" t="s">
        <v>78</v>
      </c>
      <c r="C2257" s="5" t="s">
        <v>79</v>
      </c>
      <c r="D2257" s="5" t="s">
        <v>47</v>
      </c>
      <c r="E2257" s="5" t="s">
        <v>22</v>
      </c>
      <c r="F2257" s="6">
        <v>45291</v>
      </c>
      <c r="G2257" s="55">
        <f t="shared" si="281"/>
        <v>2023</v>
      </c>
      <c r="H2257" s="55" t="str">
        <f t="shared" si="282"/>
        <v>Diciembre</v>
      </c>
      <c r="I2257" s="90" t="str">
        <f t="shared" si="283"/>
        <v>2023-2</v>
      </c>
      <c r="J2257" s="40">
        <v>1</v>
      </c>
      <c r="K2257" s="10">
        <v>1</v>
      </c>
      <c r="L2257" s="15" t="str">
        <f>IFERROR(IF((K2258/J2258)&gt;1.3,1.3,K2258/J2258),"")</f>
        <v/>
      </c>
      <c r="M2257" s="15" t="str">
        <f>IFERROR(IF((K2258/J2258)&gt;K2258/J2258,1.3,K2258/J2258),"")</f>
        <v/>
      </c>
      <c r="N2257" s="5" t="s">
        <v>48</v>
      </c>
      <c r="O2257" s="5" t="s">
        <v>48</v>
      </c>
      <c r="P2257" s="16">
        <v>0</v>
      </c>
      <c r="Q2257" s="16">
        <v>0</v>
      </c>
      <c r="R2257" s="5" t="str">
        <f t="shared" si="284"/>
        <v>97-2024-06-30</v>
      </c>
    </row>
    <row r="2258" spans="1:18" s="2" customFormat="1" hidden="1" x14ac:dyDescent="0.3">
      <c r="A2258" s="5">
        <v>97</v>
      </c>
      <c r="B2258" s="5" t="s">
        <v>78</v>
      </c>
      <c r="C2258" s="5" t="s">
        <v>79</v>
      </c>
      <c r="D2258" s="5" t="s">
        <v>47</v>
      </c>
      <c r="E2258" s="5" t="s">
        <v>22</v>
      </c>
      <c r="F2258" s="17">
        <v>45473</v>
      </c>
      <c r="G2258" s="55">
        <f t="shared" si="281"/>
        <v>2024</v>
      </c>
      <c r="H2258" s="55" t="str">
        <f t="shared" si="282"/>
        <v>Junio</v>
      </c>
      <c r="I2258" s="90" t="str">
        <f t="shared" si="283"/>
        <v>2024-1</v>
      </c>
      <c r="J2258" s="40">
        <v>0</v>
      </c>
      <c r="K2258" s="10">
        <v>0</v>
      </c>
      <c r="L2258" s="15"/>
      <c r="M2258" s="15"/>
      <c r="N2258" s="5" t="s">
        <v>119</v>
      </c>
      <c r="O2258" s="5" t="s">
        <v>119</v>
      </c>
      <c r="P2258" s="16">
        <v>0</v>
      </c>
      <c r="Q2258" s="16">
        <v>0</v>
      </c>
      <c r="R2258" s="5" t="str">
        <f t="shared" si="284"/>
        <v>97-2024-12-31</v>
      </c>
    </row>
    <row r="2259" spans="1:18" s="2" customFormat="1" hidden="1" x14ac:dyDescent="0.3">
      <c r="A2259" s="5">
        <v>97</v>
      </c>
      <c r="B2259" s="5" t="s">
        <v>78</v>
      </c>
      <c r="C2259" s="5" t="s">
        <v>79</v>
      </c>
      <c r="D2259" s="5" t="s">
        <v>47</v>
      </c>
      <c r="E2259" s="5" t="s">
        <v>22</v>
      </c>
      <c r="F2259" s="6">
        <v>45657</v>
      </c>
      <c r="G2259" s="55">
        <f t="shared" si="281"/>
        <v>2024</v>
      </c>
      <c r="H2259" s="55" t="str">
        <f t="shared" si="282"/>
        <v>Diciembre</v>
      </c>
      <c r="I2259" s="90" t="str">
        <f t="shared" si="283"/>
        <v>2024-2</v>
      </c>
      <c r="J2259" s="40">
        <v>0</v>
      </c>
      <c r="K2259" s="10">
        <v>0</v>
      </c>
      <c r="L2259" s="15">
        <v>1</v>
      </c>
      <c r="M2259" s="15">
        <v>1</v>
      </c>
      <c r="N2259" s="5" t="s">
        <v>119</v>
      </c>
      <c r="O2259" s="5" t="s">
        <v>119</v>
      </c>
      <c r="P2259" s="16">
        <v>0</v>
      </c>
      <c r="Q2259" s="16">
        <v>0</v>
      </c>
      <c r="R2259" s="5" t="str">
        <f t="shared" si="284"/>
        <v>98-2023-12-31</v>
      </c>
    </row>
    <row r="2260" spans="1:18" s="2" customFormat="1" hidden="1" x14ac:dyDescent="0.3">
      <c r="A2260" s="5">
        <v>98</v>
      </c>
      <c r="B2260" s="5" t="s">
        <v>80</v>
      </c>
      <c r="C2260" s="5" t="s">
        <v>79</v>
      </c>
      <c r="D2260" s="5" t="s">
        <v>47</v>
      </c>
      <c r="E2260" s="5" t="s">
        <v>22</v>
      </c>
      <c r="F2260" s="6">
        <v>45291</v>
      </c>
      <c r="G2260" s="55">
        <f t="shared" si="281"/>
        <v>2023</v>
      </c>
      <c r="H2260" s="55" t="str">
        <f t="shared" si="282"/>
        <v>Diciembre</v>
      </c>
      <c r="I2260" s="90" t="str">
        <f t="shared" si="283"/>
        <v>2023-2</v>
      </c>
      <c r="J2260" s="40">
        <v>1</v>
      </c>
      <c r="K2260" s="10">
        <v>1</v>
      </c>
      <c r="L2260" s="15" t="str">
        <f>IFERROR(IF((K2261/J2261)&gt;1.3,1.3,K2261/J2261),"")</f>
        <v/>
      </c>
      <c r="M2260" s="15" t="str">
        <f>IFERROR(IF((K2261/J2261)&gt;K2261/J2261,1.3,K2261/J2261),"")</f>
        <v/>
      </c>
      <c r="N2260" s="5" t="s">
        <v>48</v>
      </c>
      <c r="O2260" s="5" t="s">
        <v>48</v>
      </c>
      <c r="P2260" s="16">
        <v>0</v>
      </c>
      <c r="Q2260" s="16">
        <v>0</v>
      </c>
      <c r="R2260" s="5" t="str">
        <f t="shared" si="284"/>
        <v>98-2024-06-30</v>
      </c>
    </row>
    <row r="2261" spans="1:18" s="2" customFormat="1" hidden="1" x14ac:dyDescent="0.3">
      <c r="A2261" s="5">
        <v>98</v>
      </c>
      <c r="B2261" s="5" t="s">
        <v>80</v>
      </c>
      <c r="C2261" s="5" t="s">
        <v>79</v>
      </c>
      <c r="D2261" s="5" t="s">
        <v>47</v>
      </c>
      <c r="E2261" s="5" t="s">
        <v>22</v>
      </c>
      <c r="F2261" s="17">
        <v>45473</v>
      </c>
      <c r="G2261" s="55">
        <f t="shared" si="281"/>
        <v>2024</v>
      </c>
      <c r="H2261" s="55" t="str">
        <f t="shared" si="282"/>
        <v>Junio</v>
      </c>
      <c r="I2261" s="90" t="str">
        <f t="shared" si="283"/>
        <v>2024-1</v>
      </c>
      <c r="J2261" s="40">
        <v>0</v>
      </c>
      <c r="K2261" s="10">
        <v>0</v>
      </c>
      <c r="L2261" s="15"/>
      <c r="M2261" s="15"/>
      <c r="N2261" s="5" t="s">
        <v>48</v>
      </c>
      <c r="O2261" s="5" t="s">
        <v>48</v>
      </c>
      <c r="P2261" s="16">
        <v>0</v>
      </c>
      <c r="Q2261" s="16">
        <v>0</v>
      </c>
      <c r="R2261" s="5" t="str">
        <f t="shared" si="284"/>
        <v>98-2024-12-31</v>
      </c>
    </row>
    <row r="2262" spans="1:18" s="2" customFormat="1" hidden="1" x14ac:dyDescent="0.3">
      <c r="A2262" s="5">
        <v>98</v>
      </c>
      <c r="B2262" s="5" t="s">
        <v>80</v>
      </c>
      <c r="C2262" s="5" t="s">
        <v>79</v>
      </c>
      <c r="D2262" s="5" t="s">
        <v>47</v>
      </c>
      <c r="E2262" s="5" t="s">
        <v>22</v>
      </c>
      <c r="F2262" s="6">
        <v>45657</v>
      </c>
      <c r="G2262" s="55">
        <f t="shared" si="281"/>
        <v>2024</v>
      </c>
      <c r="H2262" s="55" t="str">
        <f t="shared" si="282"/>
        <v>Diciembre</v>
      </c>
      <c r="I2262" s="90" t="str">
        <f t="shared" si="283"/>
        <v>2024-2</v>
      </c>
      <c r="J2262" s="40">
        <v>5</v>
      </c>
      <c r="K2262" s="10">
        <v>5</v>
      </c>
      <c r="L2262" s="15">
        <v>1</v>
      </c>
      <c r="M2262" s="15">
        <v>1</v>
      </c>
      <c r="N2262" s="5" t="s">
        <v>48</v>
      </c>
      <c r="O2262" s="5" t="s">
        <v>48</v>
      </c>
      <c r="P2262" s="16">
        <v>0</v>
      </c>
      <c r="Q2262" s="16">
        <v>0</v>
      </c>
      <c r="R2262" s="5" t="str">
        <f t="shared" si="284"/>
        <v>14.1-2024-12-31</v>
      </c>
    </row>
    <row r="2263" spans="1:18" s="2" customFormat="1" hidden="1" x14ac:dyDescent="0.3">
      <c r="A2263" s="24" t="s">
        <v>509</v>
      </c>
      <c r="B2263" s="23" t="s">
        <v>510</v>
      </c>
      <c r="C2263" s="5" t="s">
        <v>178</v>
      </c>
      <c r="D2263" s="5" t="s">
        <v>47</v>
      </c>
      <c r="E2263" s="5" t="s">
        <v>22</v>
      </c>
      <c r="F2263" s="6">
        <v>45657</v>
      </c>
      <c r="G2263" s="55">
        <f t="shared" si="281"/>
        <v>2024</v>
      </c>
      <c r="H2263" s="55" t="str">
        <f t="shared" si="282"/>
        <v>Diciembre</v>
      </c>
      <c r="I2263" s="90" t="str">
        <f t="shared" si="283"/>
        <v>2024-2</v>
      </c>
      <c r="J2263" s="40">
        <v>7912</v>
      </c>
      <c r="K2263" s="9">
        <v>8165</v>
      </c>
      <c r="L2263" s="15">
        <f t="shared" ref="L2263:L2277" si="285">IFERROR(IF((K2264/J2264)&gt;1.3,1.3,K2264/J2264),"")</f>
        <v>1.0147208591797057</v>
      </c>
      <c r="M2263" s="15">
        <f t="shared" ref="M2263:M2277" si="286">IFERROR(IF((K2264/J2264)&gt;K2264/J2264,1.3,K2264/J2264),"")</f>
        <v>1.0147208591797057</v>
      </c>
      <c r="N2263" s="5" t="s">
        <v>23</v>
      </c>
      <c r="O2263" s="5" t="s">
        <v>23</v>
      </c>
      <c r="P2263" s="16">
        <v>0</v>
      </c>
      <c r="Q2263" s="16">
        <v>0</v>
      </c>
      <c r="R2263" s="5" t="str">
        <f t="shared" si="284"/>
        <v>14.2-2024-12-31</v>
      </c>
    </row>
    <row r="2264" spans="1:18" hidden="1" x14ac:dyDescent="0.3">
      <c r="A2264" s="24" t="s">
        <v>511</v>
      </c>
      <c r="B2264" s="23" t="s">
        <v>512</v>
      </c>
      <c r="C2264" s="5" t="s">
        <v>178</v>
      </c>
      <c r="D2264" s="5" t="s">
        <v>47</v>
      </c>
      <c r="E2264" s="5" t="s">
        <v>22</v>
      </c>
      <c r="F2264" s="6">
        <v>45657</v>
      </c>
      <c r="G2264" s="55">
        <f t="shared" si="281"/>
        <v>2024</v>
      </c>
      <c r="H2264" s="55" t="str">
        <f t="shared" si="282"/>
        <v>Diciembre</v>
      </c>
      <c r="I2264" s="90" t="str">
        <f t="shared" si="283"/>
        <v>2024-2</v>
      </c>
      <c r="J2264" s="40">
        <v>43204</v>
      </c>
      <c r="K2264" s="9">
        <v>43840</v>
      </c>
      <c r="L2264" s="15">
        <f t="shared" si="285"/>
        <v>1.0057843157653814</v>
      </c>
      <c r="M2264" s="15">
        <f t="shared" si="286"/>
        <v>1.0057843157653814</v>
      </c>
      <c r="N2264" s="5" t="s">
        <v>48</v>
      </c>
      <c r="O2264" s="5" t="s">
        <v>48</v>
      </c>
      <c r="P2264" s="16">
        <v>0</v>
      </c>
      <c r="Q2264" s="16">
        <v>0</v>
      </c>
      <c r="R2264" s="5" t="str">
        <f t="shared" si="284"/>
        <v>14.3-2024-12-31</v>
      </c>
    </row>
    <row r="2265" spans="1:18" hidden="1" x14ac:dyDescent="0.3">
      <c r="A2265" s="24" t="s">
        <v>513</v>
      </c>
      <c r="B2265" s="23" t="s">
        <v>514</v>
      </c>
      <c r="C2265" s="5" t="s">
        <v>178</v>
      </c>
      <c r="D2265" s="5" t="s">
        <v>47</v>
      </c>
      <c r="E2265" s="5" t="s">
        <v>22</v>
      </c>
      <c r="F2265" s="6">
        <v>45657</v>
      </c>
      <c r="G2265" s="55">
        <f t="shared" si="281"/>
        <v>2024</v>
      </c>
      <c r="H2265" s="55" t="str">
        <f t="shared" si="282"/>
        <v>Diciembre</v>
      </c>
      <c r="I2265" s="90" t="str">
        <f t="shared" si="283"/>
        <v>2024-2</v>
      </c>
      <c r="J2265" s="40">
        <v>48061</v>
      </c>
      <c r="K2265" s="9">
        <v>48339</v>
      </c>
      <c r="L2265" s="15">
        <f t="shared" si="285"/>
        <v>1.2</v>
      </c>
      <c r="M2265" s="15">
        <f t="shared" si="286"/>
        <v>1.2</v>
      </c>
      <c r="N2265" s="5" t="s">
        <v>23</v>
      </c>
      <c r="O2265" s="5" t="s">
        <v>23</v>
      </c>
      <c r="P2265" s="16">
        <v>0</v>
      </c>
      <c r="Q2265" s="16">
        <v>0</v>
      </c>
      <c r="R2265" s="5" t="str">
        <f t="shared" si="284"/>
        <v>14.4-2024-12-31</v>
      </c>
    </row>
    <row r="2266" spans="1:18" hidden="1" x14ac:dyDescent="0.3">
      <c r="A2266" s="24" t="s">
        <v>515</v>
      </c>
      <c r="B2266" s="23" t="s">
        <v>516</v>
      </c>
      <c r="C2266" s="5" t="s">
        <v>178</v>
      </c>
      <c r="D2266" s="5" t="s">
        <v>47</v>
      </c>
      <c r="E2266" s="5" t="s">
        <v>22</v>
      </c>
      <c r="F2266" s="6">
        <v>45657</v>
      </c>
      <c r="G2266" s="55">
        <f t="shared" si="281"/>
        <v>2024</v>
      </c>
      <c r="H2266" s="55" t="str">
        <f t="shared" si="282"/>
        <v>Diciembre</v>
      </c>
      <c r="I2266" s="90" t="str">
        <f t="shared" si="283"/>
        <v>2024-2</v>
      </c>
      <c r="J2266" s="40">
        <v>3055</v>
      </c>
      <c r="K2266" s="9">
        <v>3666</v>
      </c>
      <c r="L2266" s="15">
        <f t="shared" si="285"/>
        <v>1.0987654320987654</v>
      </c>
      <c r="M2266" s="15">
        <f t="shared" si="286"/>
        <v>1.0987654320987654</v>
      </c>
      <c r="N2266" s="5" t="s">
        <v>48</v>
      </c>
      <c r="O2266" s="5" t="s">
        <v>48</v>
      </c>
      <c r="P2266" s="16">
        <v>0</v>
      </c>
      <c r="Q2266" s="16">
        <v>0</v>
      </c>
      <c r="R2266" s="5" t="str">
        <f t="shared" si="284"/>
        <v>194-2024-12-31</v>
      </c>
    </row>
    <row r="2267" spans="1:18" hidden="1" x14ac:dyDescent="0.3">
      <c r="A2267" s="25">
        <v>194</v>
      </c>
      <c r="B2267" s="5" t="s">
        <v>127</v>
      </c>
      <c r="C2267" s="5" t="s">
        <v>46</v>
      </c>
      <c r="D2267" s="5" t="s">
        <v>47</v>
      </c>
      <c r="E2267" s="5" t="s">
        <v>22</v>
      </c>
      <c r="F2267" s="6">
        <v>45657</v>
      </c>
      <c r="G2267" s="55">
        <f t="shared" si="281"/>
        <v>2024</v>
      </c>
      <c r="H2267" s="55" t="str">
        <f t="shared" si="282"/>
        <v>Diciembre</v>
      </c>
      <c r="I2267" s="90" t="str">
        <f t="shared" si="283"/>
        <v>2024-2</v>
      </c>
      <c r="J2267" s="5">
        <v>81</v>
      </c>
      <c r="K2267" s="9">
        <v>89</v>
      </c>
      <c r="L2267" s="15">
        <f t="shared" si="285"/>
        <v>1</v>
      </c>
      <c r="M2267" s="15">
        <f t="shared" si="286"/>
        <v>1</v>
      </c>
      <c r="N2267" s="5" t="s">
        <v>23</v>
      </c>
      <c r="O2267" s="5" t="s">
        <v>23</v>
      </c>
      <c r="P2267" s="16">
        <v>0</v>
      </c>
      <c r="Q2267" s="16">
        <v>0</v>
      </c>
      <c r="R2267" s="5" t="str">
        <f t="shared" si="284"/>
        <v>518-2023-04-30</v>
      </c>
    </row>
    <row r="2268" spans="1:18" hidden="1" x14ac:dyDescent="0.3">
      <c r="A2268" s="25">
        <v>518</v>
      </c>
      <c r="B2268" s="5" t="s">
        <v>59</v>
      </c>
      <c r="C2268" s="5" t="s">
        <v>60</v>
      </c>
      <c r="D2268" s="5" t="s">
        <v>61</v>
      </c>
      <c r="E2268" s="5" t="s">
        <v>22</v>
      </c>
      <c r="F2268" s="17">
        <v>45046</v>
      </c>
      <c r="G2268" s="55">
        <f t="shared" si="281"/>
        <v>2023</v>
      </c>
      <c r="H2268" s="55" t="str">
        <f t="shared" si="282"/>
        <v>Abril</v>
      </c>
      <c r="I2268" s="90" t="str">
        <f t="shared" si="283"/>
        <v>2023-1</v>
      </c>
      <c r="J2268" s="5">
        <v>100</v>
      </c>
      <c r="K2268" s="10">
        <v>100</v>
      </c>
      <c r="L2268" s="15">
        <f t="shared" si="285"/>
        <v>1</v>
      </c>
      <c r="M2268" s="15">
        <f t="shared" si="286"/>
        <v>1</v>
      </c>
      <c r="N2268" s="5" t="s">
        <v>23</v>
      </c>
      <c r="O2268" s="5" t="s">
        <v>23</v>
      </c>
      <c r="P2268" s="16">
        <v>0</v>
      </c>
      <c r="Q2268" s="16">
        <v>0</v>
      </c>
      <c r="R2268" s="5" t="str">
        <f t="shared" si="284"/>
        <v>518-2023-06-30</v>
      </c>
    </row>
    <row r="2269" spans="1:18" hidden="1" x14ac:dyDescent="0.3">
      <c r="A2269" s="25">
        <v>518</v>
      </c>
      <c r="B2269" s="5" t="s">
        <v>59</v>
      </c>
      <c r="C2269" s="5" t="s">
        <v>60</v>
      </c>
      <c r="D2269" s="5" t="s">
        <v>61</v>
      </c>
      <c r="E2269" s="5" t="s">
        <v>22</v>
      </c>
      <c r="F2269" s="6">
        <v>45107</v>
      </c>
      <c r="G2269" s="55">
        <f t="shared" si="281"/>
        <v>2023</v>
      </c>
      <c r="H2269" s="55" t="str">
        <f t="shared" si="282"/>
        <v>Junio</v>
      </c>
      <c r="I2269" s="90" t="str">
        <f t="shared" si="283"/>
        <v>2023-1</v>
      </c>
      <c r="J2269" s="5">
        <v>100</v>
      </c>
      <c r="K2269" s="10">
        <v>100</v>
      </c>
      <c r="L2269" s="15">
        <f t="shared" si="285"/>
        <v>1</v>
      </c>
      <c r="M2269" s="15">
        <f t="shared" si="286"/>
        <v>1</v>
      </c>
      <c r="N2269" s="5" t="s">
        <v>23</v>
      </c>
      <c r="O2269" s="5" t="s">
        <v>23</v>
      </c>
      <c r="P2269" s="16">
        <v>0</v>
      </c>
      <c r="Q2269" s="16">
        <v>0</v>
      </c>
      <c r="R2269" s="5" t="str">
        <f t="shared" si="284"/>
        <v>518-2023-08-31</v>
      </c>
    </row>
    <row r="2270" spans="1:18" hidden="1" x14ac:dyDescent="0.3">
      <c r="A2270" s="25">
        <v>518</v>
      </c>
      <c r="B2270" s="5" t="s">
        <v>59</v>
      </c>
      <c r="C2270" s="5" t="s">
        <v>60</v>
      </c>
      <c r="D2270" s="5" t="s">
        <v>61</v>
      </c>
      <c r="E2270" s="5" t="s">
        <v>22</v>
      </c>
      <c r="F2270" s="6">
        <v>45169</v>
      </c>
      <c r="G2270" s="55">
        <f t="shared" si="281"/>
        <v>2023</v>
      </c>
      <c r="H2270" s="55" t="str">
        <f t="shared" si="282"/>
        <v>Agosto</v>
      </c>
      <c r="I2270" s="90" t="str">
        <f t="shared" si="283"/>
        <v>2023-2</v>
      </c>
      <c r="J2270" s="5">
        <v>100</v>
      </c>
      <c r="K2270" s="10">
        <v>100</v>
      </c>
      <c r="L2270" s="15">
        <f t="shared" si="285"/>
        <v>1</v>
      </c>
      <c r="M2270" s="15">
        <f t="shared" si="286"/>
        <v>1</v>
      </c>
      <c r="N2270" s="5" t="s">
        <v>23</v>
      </c>
      <c r="O2270" s="5" t="s">
        <v>23</v>
      </c>
      <c r="P2270" s="16">
        <v>0</v>
      </c>
      <c r="Q2270" s="16">
        <v>0</v>
      </c>
      <c r="R2270" s="5" t="str">
        <f t="shared" si="284"/>
        <v>518-2023-10-31</v>
      </c>
    </row>
    <row r="2271" spans="1:18" hidden="1" x14ac:dyDescent="0.3">
      <c r="A2271" s="25">
        <v>518</v>
      </c>
      <c r="B2271" s="5" t="s">
        <v>59</v>
      </c>
      <c r="C2271" s="5" t="s">
        <v>60</v>
      </c>
      <c r="D2271" s="5" t="s">
        <v>61</v>
      </c>
      <c r="E2271" s="5" t="s">
        <v>22</v>
      </c>
      <c r="F2271" s="6">
        <v>45230</v>
      </c>
      <c r="G2271" s="55">
        <f t="shared" si="281"/>
        <v>2023</v>
      </c>
      <c r="H2271" s="55" t="str">
        <f t="shared" si="282"/>
        <v>Octubre</v>
      </c>
      <c r="I2271" s="90" t="str">
        <f t="shared" si="283"/>
        <v>2023-2</v>
      </c>
      <c r="J2271" s="5">
        <v>100</v>
      </c>
      <c r="K2271" s="10">
        <v>100</v>
      </c>
      <c r="L2271" s="15">
        <f t="shared" si="285"/>
        <v>1.2222</v>
      </c>
      <c r="M2271" s="15">
        <f t="shared" si="286"/>
        <v>1.2222</v>
      </c>
      <c r="N2271" s="5" t="s">
        <v>23</v>
      </c>
      <c r="O2271" s="5" t="s">
        <v>23</v>
      </c>
      <c r="P2271" s="16">
        <v>0</v>
      </c>
      <c r="Q2271" s="16">
        <v>0</v>
      </c>
      <c r="R2271" s="5" t="str">
        <f t="shared" si="284"/>
        <v>518-2023-12-31</v>
      </c>
    </row>
    <row r="2272" spans="1:18" hidden="1" x14ac:dyDescent="0.3">
      <c r="A2272" s="25">
        <v>518</v>
      </c>
      <c r="B2272" s="5" t="s">
        <v>59</v>
      </c>
      <c r="C2272" s="5" t="s">
        <v>60</v>
      </c>
      <c r="D2272" s="5" t="s">
        <v>61</v>
      </c>
      <c r="E2272" s="5" t="s">
        <v>22</v>
      </c>
      <c r="F2272" s="6">
        <v>45291</v>
      </c>
      <c r="G2272" s="55">
        <f t="shared" si="281"/>
        <v>2023</v>
      </c>
      <c r="H2272" s="55" t="str">
        <f t="shared" si="282"/>
        <v>Diciembre</v>
      </c>
      <c r="I2272" s="90" t="str">
        <f t="shared" si="283"/>
        <v>2023-2</v>
      </c>
      <c r="J2272" s="5">
        <v>100</v>
      </c>
      <c r="K2272" s="10">
        <v>122.22</v>
      </c>
      <c r="L2272" s="15">
        <f t="shared" si="285"/>
        <v>1</v>
      </c>
      <c r="M2272" s="15">
        <f t="shared" si="286"/>
        <v>1</v>
      </c>
      <c r="N2272" s="5" t="s">
        <v>23</v>
      </c>
      <c r="O2272" s="5" t="s">
        <v>23</v>
      </c>
      <c r="P2272" s="16">
        <v>0</v>
      </c>
      <c r="Q2272" s="16">
        <v>0</v>
      </c>
      <c r="R2272" s="5" t="str">
        <f t="shared" si="284"/>
        <v>518-2024-04-30</v>
      </c>
    </row>
    <row r="2273" spans="1:18" hidden="1" x14ac:dyDescent="0.3">
      <c r="A2273" s="25">
        <v>518</v>
      </c>
      <c r="B2273" s="5" t="s">
        <v>59</v>
      </c>
      <c r="C2273" s="5" t="s">
        <v>60</v>
      </c>
      <c r="D2273" s="5" t="s">
        <v>61</v>
      </c>
      <c r="E2273" s="5" t="s">
        <v>22</v>
      </c>
      <c r="F2273" s="6">
        <v>45412</v>
      </c>
      <c r="G2273" s="55">
        <f t="shared" si="281"/>
        <v>2024</v>
      </c>
      <c r="H2273" s="55" t="str">
        <f t="shared" si="282"/>
        <v>Abril</v>
      </c>
      <c r="I2273" s="90" t="str">
        <f t="shared" si="283"/>
        <v>2024-1</v>
      </c>
      <c r="J2273" s="5">
        <v>100</v>
      </c>
      <c r="K2273" s="10">
        <v>100</v>
      </c>
      <c r="L2273" s="15">
        <f t="shared" si="285"/>
        <v>0.8</v>
      </c>
      <c r="M2273" s="15">
        <f t="shared" si="286"/>
        <v>0.8</v>
      </c>
      <c r="N2273" s="5" t="s">
        <v>23</v>
      </c>
      <c r="O2273" s="5" t="s">
        <v>23</v>
      </c>
      <c r="P2273" s="16">
        <v>0</v>
      </c>
      <c r="Q2273" s="16">
        <v>0</v>
      </c>
      <c r="R2273" s="5" t="str">
        <f t="shared" si="284"/>
        <v>518-2024-06-30</v>
      </c>
    </row>
    <row r="2274" spans="1:18" hidden="1" x14ac:dyDescent="0.3">
      <c r="A2274" s="25">
        <v>518</v>
      </c>
      <c r="B2274" s="5" t="s">
        <v>59</v>
      </c>
      <c r="C2274" s="5" t="s">
        <v>60</v>
      </c>
      <c r="D2274" s="5" t="s">
        <v>61</v>
      </c>
      <c r="E2274" s="5" t="s">
        <v>22</v>
      </c>
      <c r="F2274" s="6">
        <v>45473</v>
      </c>
      <c r="G2274" s="55">
        <f t="shared" si="281"/>
        <v>2024</v>
      </c>
      <c r="H2274" s="55" t="str">
        <f t="shared" si="282"/>
        <v>Junio</v>
      </c>
      <c r="I2274" s="90" t="str">
        <f t="shared" si="283"/>
        <v>2024-1</v>
      </c>
      <c r="J2274" s="5">
        <v>100</v>
      </c>
      <c r="K2274" s="5">
        <v>80</v>
      </c>
      <c r="L2274" s="15">
        <f t="shared" si="285"/>
        <v>1</v>
      </c>
      <c r="M2274" s="15">
        <f t="shared" si="286"/>
        <v>1</v>
      </c>
      <c r="N2274" s="5" t="s">
        <v>23</v>
      </c>
      <c r="O2274" s="5" t="s">
        <v>23</v>
      </c>
      <c r="P2274" s="16">
        <v>0</v>
      </c>
      <c r="Q2274" s="16">
        <v>0</v>
      </c>
      <c r="R2274" s="5" t="str">
        <f t="shared" si="284"/>
        <v>518-2024-08-31</v>
      </c>
    </row>
    <row r="2275" spans="1:18" hidden="1" x14ac:dyDescent="0.3">
      <c r="A2275" s="25">
        <v>518</v>
      </c>
      <c r="B2275" s="5" t="s">
        <v>59</v>
      </c>
      <c r="C2275" s="5" t="s">
        <v>60</v>
      </c>
      <c r="D2275" s="5" t="s">
        <v>61</v>
      </c>
      <c r="E2275" s="5" t="s">
        <v>22</v>
      </c>
      <c r="F2275" s="6">
        <v>45535</v>
      </c>
      <c r="G2275" s="55">
        <f t="shared" si="281"/>
        <v>2024</v>
      </c>
      <c r="H2275" s="55" t="str">
        <f t="shared" si="282"/>
        <v>Agosto</v>
      </c>
      <c r="I2275" s="90" t="str">
        <f t="shared" si="283"/>
        <v>2024-2</v>
      </c>
      <c r="J2275" s="5">
        <v>100</v>
      </c>
      <c r="K2275" s="10">
        <v>100</v>
      </c>
      <c r="L2275" s="15">
        <f t="shared" si="285"/>
        <v>1</v>
      </c>
      <c r="M2275" s="15">
        <f t="shared" si="286"/>
        <v>1</v>
      </c>
      <c r="N2275" s="5" t="s">
        <v>23</v>
      </c>
      <c r="O2275" s="5" t="s">
        <v>23</v>
      </c>
      <c r="P2275" s="16">
        <v>0</v>
      </c>
      <c r="Q2275" s="16">
        <v>0</v>
      </c>
      <c r="R2275" s="5" t="str">
        <f t="shared" si="284"/>
        <v>518-2024-10-31</v>
      </c>
    </row>
    <row r="2276" spans="1:18" hidden="1" x14ac:dyDescent="0.3">
      <c r="A2276" s="25">
        <v>518</v>
      </c>
      <c r="B2276" s="5" t="s">
        <v>59</v>
      </c>
      <c r="C2276" s="5" t="s">
        <v>60</v>
      </c>
      <c r="D2276" s="5" t="s">
        <v>61</v>
      </c>
      <c r="E2276" s="5" t="s">
        <v>22</v>
      </c>
      <c r="F2276" s="6">
        <v>45596</v>
      </c>
      <c r="G2276" s="55">
        <f t="shared" si="281"/>
        <v>2024</v>
      </c>
      <c r="H2276" s="55" t="str">
        <f t="shared" si="282"/>
        <v>Octubre</v>
      </c>
      <c r="I2276" s="90" t="str">
        <f t="shared" si="283"/>
        <v>2024-2</v>
      </c>
      <c r="J2276" s="5">
        <v>100</v>
      </c>
      <c r="K2276" s="10">
        <v>100</v>
      </c>
      <c r="L2276" s="15">
        <f t="shared" si="285"/>
        <v>1.125</v>
      </c>
      <c r="M2276" s="15">
        <f t="shared" si="286"/>
        <v>1.125</v>
      </c>
      <c r="N2276" s="5" t="s">
        <v>23</v>
      </c>
      <c r="O2276" s="5" t="s">
        <v>23</v>
      </c>
      <c r="P2276" s="16">
        <v>0</v>
      </c>
      <c r="Q2276" s="16">
        <v>0</v>
      </c>
      <c r="R2276" s="5" t="str">
        <f t="shared" si="284"/>
        <v>518-2024-12-31</v>
      </c>
    </row>
    <row r="2277" spans="1:18" hidden="1" x14ac:dyDescent="0.3">
      <c r="A2277" s="25">
        <v>518</v>
      </c>
      <c r="B2277" s="5" t="s">
        <v>59</v>
      </c>
      <c r="C2277" s="5" t="s">
        <v>60</v>
      </c>
      <c r="D2277" s="5" t="s">
        <v>61</v>
      </c>
      <c r="E2277" s="5" t="s">
        <v>22</v>
      </c>
      <c r="F2277" s="6">
        <v>45657</v>
      </c>
      <c r="G2277" s="55">
        <f t="shared" si="281"/>
        <v>2024</v>
      </c>
      <c r="H2277" s="55" t="str">
        <f t="shared" si="282"/>
        <v>Diciembre</v>
      </c>
      <c r="I2277" s="90" t="str">
        <f t="shared" si="283"/>
        <v>2024-2</v>
      </c>
      <c r="J2277" s="5">
        <v>100</v>
      </c>
      <c r="K2277" s="10">
        <v>112.5</v>
      </c>
      <c r="L2277" s="15">
        <f t="shared" si="285"/>
        <v>0.45578851412944349</v>
      </c>
      <c r="M2277" s="15">
        <f t="shared" si="286"/>
        <v>0.45578851412944349</v>
      </c>
      <c r="N2277" s="5" t="s">
        <v>23</v>
      </c>
      <c r="O2277" s="5" t="s">
        <v>23</v>
      </c>
      <c r="P2277" s="16">
        <v>0</v>
      </c>
      <c r="Q2277" s="16">
        <v>0</v>
      </c>
      <c r="R2277" s="5" t="str">
        <f t="shared" si="284"/>
        <v>124-2025-01-31</v>
      </c>
    </row>
    <row r="2278" spans="1:18" hidden="1" x14ac:dyDescent="0.3">
      <c r="A2278" s="25">
        <v>124</v>
      </c>
      <c r="B2278" s="5" t="s">
        <v>97</v>
      </c>
      <c r="C2278" s="5" t="s">
        <v>64</v>
      </c>
      <c r="D2278" s="5" t="s">
        <v>21</v>
      </c>
      <c r="E2278" s="5" t="s">
        <v>54</v>
      </c>
      <c r="F2278" s="6">
        <v>45688</v>
      </c>
      <c r="G2278" s="55">
        <f t="shared" si="281"/>
        <v>2025</v>
      </c>
      <c r="H2278" s="55" t="str">
        <f t="shared" si="282"/>
        <v>Enero</v>
      </c>
      <c r="I2278" s="90" t="str">
        <f t="shared" si="283"/>
        <v>2025-1</v>
      </c>
      <c r="J2278" s="5">
        <v>0.2</v>
      </c>
      <c r="K2278" s="84">
        <v>9.1157702825888698E-2</v>
      </c>
      <c r="L2278" s="8">
        <f t="shared" ref="L2278:L2283" si="287">IF(K2279&lt;J2279,100%,K2279&lt;J2279)</f>
        <v>1</v>
      </c>
      <c r="M2278" s="8">
        <f t="shared" ref="M2278:M2283" si="288">IF(K2279&lt;J2279,100%,K2279&lt;J2279)</f>
        <v>1</v>
      </c>
      <c r="N2278" s="5" t="s">
        <v>83</v>
      </c>
      <c r="O2278" s="5" t="s">
        <v>83</v>
      </c>
      <c r="P2278" s="16">
        <v>1</v>
      </c>
      <c r="Q2278" s="16">
        <v>2</v>
      </c>
      <c r="R2278" s="5" t="str">
        <f t="shared" si="284"/>
        <v>124-2025-02-28</v>
      </c>
    </row>
    <row r="2279" spans="1:18" hidden="1" x14ac:dyDescent="0.3">
      <c r="A2279" s="25">
        <v>124</v>
      </c>
      <c r="B2279" s="5" t="s">
        <v>97</v>
      </c>
      <c r="C2279" s="5" t="s">
        <v>64</v>
      </c>
      <c r="D2279" s="5" t="s">
        <v>21</v>
      </c>
      <c r="E2279" s="5" t="s">
        <v>54</v>
      </c>
      <c r="F2279" s="6">
        <v>45716</v>
      </c>
      <c r="G2279" s="55">
        <f t="shared" si="281"/>
        <v>2025</v>
      </c>
      <c r="H2279" s="55" t="str">
        <f t="shared" si="282"/>
        <v>Febrero</v>
      </c>
      <c r="I2279" s="90" t="str">
        <f t="shared" si="283"/>
        <v>2025-1</v>
      </c>
      <c r="J2279" s="5">
        <v>0.2</v>
      </c>
      <c r="K2279" s="85">
        <v>0</v>
      </c>
      <c r="L2279" s="8">
        <f t="shared" si="287"/>
        <v>1</v>
      </c>
      <c r="M2279" s="8">
        <f t="shared" si="288"/>
        <v>1</v>
      </c>
      <c r="N2279" s="5" t="s">
        <v>83</v>
      </c>
      <c r="O2279" s="5" t="s">
        <v>83</v>
      </c>
      <c r="P2279" s="16">
        <v>1</v>
      </c>
      <c r="Q2279" s="16">
        <v>2</v>
      </c>
      <c r="R2279" s="5" t="str">
        <f t="shared" si="284"/>
        <v>124-2025-03-31</v>
      </c>
    </row>
    <row r="2280" spans="1:18" hidden="1" x14ac:dyDescent="0.3">
      <c r="A2280" s="25">
        <v>124</v>
      </c>
      <c r="B2280" s="5" t="s">
        <v>97</v>
      </c>
      <c r="C2280" s="5" t="s">
        <v>64</v>
      </c>
      <c r="D2280" s="5" t="s">
        <v>21</v>
      </c>
      <c r="E2280" s="5" t="s">
        <v>54</v>
      </c>
      <c r="F2280" s="6">
        <v>45747</v>
      </c>
      <c r="G2280" s="55">
        <f t="shared" si="281"/>
        <v>2025</v>
      </c>
      <c r="H2280" s="55" t="str">
        <f t="shared" si="282"/>
        <v>Marzo</v>
      </c>
      <c r="I2280" s="90" t="str">
        <f t="shared" si="283"/>
        <v>2025-1</v>
      </c>
      <c r="J2280" s="5">
        <v>0.2</v>
      </c>
      <c r="K2280" s="84">
        <v>0.06</v>
      </c>
      <c r="L2280" s="8">
        <f t="shared" si="287"/>
        <v>1</v>
      </c>
      <c r="M2280" s="8">
        <f t="shared" si="288"/>
        <v>1</v>
      </c>
      <c r="N2280" s="5" t="s">
        <v>83</v>
      </c>
      <c r="O2280" s="5" t="s">
        <v>83</v>
      </c>
      <c r="P2280" s="16">
        <v>1</v>
      </c>
      <c r="Q2280" s="16">
        <v>2</v>
      </c>
      <c r="R2280" s="5" t="str">
        <f t="shared" si="284"/>
        <v>124-2025-04-30</v>
      </c>
    </row>
    <row r="2281" spans="1:18" hidden="1" x14ac:dyDescent="0.3">
      <c r="A2281" s="25">
        <v>124</v>
      </c>
      <c r="B2281" s="5" t="s">
        <v>97</v>
      </c>
      <c r="C2281" s="5" t="s">
        <v>64</v>
      </c>
      <c r="D2281" s="5" t="s">
        <v>21</v>
      </c>
      <c r="E2281" s="5" t="s">
        <v>54</v>
      </c>
      <c r="F2281" s="6">
        <v>45777</v>
      </c>
      <c r="G2281" s="55">
        <f t="shared" si="281"/>
        <v>2025</v>
      </c>
      <c r="H2281" s="55" t="str">
        <f t="shared" si="282"/>
        <v>Abril</v>
      </c>
      <c r="I2281" s="90" t="str">
        <f t="shared" si="283"/>
        <v>2025-1</v>
      </c>
      <c r="J2281" s="5">
        <v>0.2</v>
      </c>
      <c r="K2281" s="84">
        <v>0</v>
      </c>
      <c r="L2281" s="8">
        <f t="shared" si="287"/>
        <v>1</v>
      </c>
      <c r="M2281" s="8">
        <f t="shared" si="288"/>
        <v>1</v>
      </c>
      <c r="N2281" s="5" t="s">
        <v>83</v>
      </c>
      <c r="O2281" s="5" t="s">
        <v>83</v>
      </c>
      <c r="P2281" s="16">
        <v>1</v>
      </c>
      <c r="Q2281" s="16">
        <v>2</v>
      </c>
      <c r="R2281" s="5" t="str">
        <f t="shared" si="284"/>
        <v>124-2025-05-31</v>
      </c>
    </row>
    <row r="2282" spans="1:18" hidden="1" x14ac:dyDescent="0.3">
      <c r="A2282" s="25">
        <v>124</v>
      </c>
      <c r="B2282" s="5" t="s">
        <v>97</v>
      </c>
      <c r="C2282" s="5" t="s">
        <v>64</v>
      </c>
      <c r="D2282" s="5" t="s">
        <v>21</v>
      </c>
      <c r="E2282" s="5" t="s">
        <v>54</v>
      </c>
      <c r="F2282" s="6">
        <v>45808</v>
      </c>
      <c r="G2282" s="55">
        <f t="shared" si="281"/>
        <v>2025</v>
      </c>
      <c r="H2282" s="55" t="str">
        <f t="shared" si="282"/>
        <v>Mayo</v>
      </c>
      <c r="I2282" s="90" t="str">
        <f t="shared" si="283"/>
        <v>2025-1</v>
      </c>
      <c r="J2282" s="5">
        <v>0.2</v>
      </c>
      <c r="K2282" s="84">
        <v>0.06</v>
      </c>
      <c r="L2282" s="8">
        <f t="shared" si="287"/>
        <v>1</v>
      </c>
      <c r="M2282" s="8">
        <f t="shared" si="288"/>
        <v>1</v>
      </c>
      <c r="N2282" s="5" t="s">
        <v>83</v>
      </c>
      <c r="O2282" s="5" t="s">
        <v>83</v>
      </c>
      <c r="P2282" s="16">
        <v>1</v>
      </c>
      <c r="Q2282" s="16">
        <v>2</v>
      </c>
      <c r="R2282" s="5" t="str">
        <f t="shared" si="284"/>
        <v>124-2025-06-30</v>
      </c>
    </row>
    <row r="2283" spans="1:18" hidden="1" x14ac:dyDescent="0.3">
      <c r="A2283" s="25">
        <v>124</v>
      </c>
      <c r="B2283" s="5" t="s">
        <v>97</v>
      </c>
      <c r="C2283" s="5" t="s">
        <v>64</v>
      </c>
      <c r="D2283" s="5" t="s">
        <v>21</v>
      </c>
      <c r="E2283" s="5" t="s">
        <v>54</v>
      </c>
      <c r="F2283" s="6">
        <v>45838</v>
      </c>
      <c r="G2283" s="55">
        <f t="shared" si="281"/>
        <v>2025</v>
      </c>
      <c r="H2283" s="55" t="str">
        <f t="shared" si="282"/>
        <v>Junio</v>
      </c>
      <c r="I2283" s="90" t="str">
        <f t="shared" si="283"/>
        <v>2025-1</v>
      </c>
      <c r="J2283" s="5">
        <v>0.2</v>
      </c>
      <c r="K2283" s="84">
        <v>0</v>
      </c>
      <c r="L2283" s="8">
        <f t="shared" si="287"/>
        <v>1</v>
      </c>
      <c r="M2283" s="8">
        <f t="shared" si="288"/>
        <v>1</v>
      </c>
      <c r="N2283" s="5" t="s">
        <v>83</v>
      </c>
      <c r="O2283" s="5" t="s">
        <v>83</v>
      </c>
      <c r="P2283" s="16">
        <v>1</v>
      </c>
      <c r="Q2283" s="16">
        <v>2</v>
      </c>
      <c r="R2283" s="5" t="str">
        <f t="shared" si="284"/>
        <v>172-2025-01-31</v>
      </c>
    </row>
    <row r="2284" spans="1:18" hidden="1" x14ac:dyDescent="0.3">
      <c r="A2284" s="25">
        <v>172</v>
      </c>
      <c r="B2284" s="5" t="s">
        <v>122</v>
      </c>
      <c r="C2284" s="5" t="s">
        <v>93</v>
      </c>
      <c r="D2284" s="5" t="s">
        <v>21</v>
      </c>
      <c r="E2284" s="5" t="s">
        <v>22</v>
      </c>
      <c r="F2284" s="6">
        <v>45688</v>
      </c>
      <c r="G2284" s="55">
        <f t="shared" si="281"/>
        <v>2025</v>
      </c>
      <c r="H2284" s="55" t="str">
        <f t="shared" si="282"/>
        <v>Enero</v>
      </c>
      <c r="I2284" s="90" t="str">
        <f t="shared" si="283"/>
        <v>2025-1</v>
      </c>
      <c r="J2284" s="5">
        <v>95</v>
      </c>
      <c r="K2284" s="10">
        <v>80</v>
      </c>
      <c r="L2284" s="15">
        <f t="shared" ref="L2284:L2315" si="289">IFERROR(IF((K2285/J2285)&gt;1.3,1.3,K2285/J2285),"")</f>
        <v>1.0526315789473684</v>
      </c>
      <c r="M2284" s="15">
        <f t="shared" ref="M2284:M2315" si="290">IFERROR(IF((K2285/J2285)&gt;K2285/J2285,1.3,K2285/J2285),"")</f>
        <v>1.0526315789473684</v>
      </c>
      <c r="N2284" s="5" t="s">
        <v>23</v>
      </c>
      <c r="O2284" s="5" t="s">
        <v>23</v>
      </c>
      <c r="P2284" s="16">
        <v>0</v>
      </c>
      <c r="Q2284" s="16">
        <v>0</v>
      </c>
      <c r="R2284" s="5" t="str">
        <f t="shared" si="284"/>
        <v>172-2025-02-28</v>
      </c>
    </row>
    <row r="2285" spans="1:18" hidden="1" x14ac:dyDescent="0.3">
      <c r="A2285" s="25">
        <v>172</v>
      </c>
      <c r="B2285" s="5" t="s">
        <v>122</v>
      </c>
      <c r="C2285" s="5" t="s">
        <v>93</v>
      </c>
      <c r="D2285" s="5" t="s">
        <v>21</v>
      </c>
      <c r="E2285" s="5" t="s">
        <v>22</v>
      </c>
      <c r="F2285" s="6">
        <v>45716</v>
      </c>
      <c r="G2285" s="55">
        <f t="shared" si="281"/>
        <v>2025</v>
      </c>
      <c r="H2285" s="55" t="str">
        <f t="shared" si="282"/>
        <v>Febrero</v>
      </c>
      <c r="I2285" s="90" t="str">
        <f t="shared" si="283"/>
        <v>2025-1</v>
      </c>
      <c r="J2285" s="5">
        <v>95</v>
      </c>
      <c r="K2285" s="10">
        <v>100</v>
      </c>
      <c r="L2285" s="15">
        <f t="shared" si="289"/>
        <v>0.87715789473684214</v>
      </c>
      <c r="M2285" s="15">
        <f t="shared" si="290"/>
        <v>0.87715789473684214</v>
      </c>
      <c r="N2285" s="5" t="s">
        <v>23</v>
      </c>
      <c r="O2285" s="5" t="s">
        <v>23</v>
      </c>
      <c r="P2285" s="16">
        <v>0</v>
      </c>
      <c r="Q2285" s="16">
        <v>0</v>
      </c>
      <c r="R2285" s="5" t="str">
        <f t="shared" si="284"/>
        <v>172-2025-03-31</v>
      </c>
    </row>
    <row r="2286" spans="1:18" hidden="1" x14ac:dyDescent="0.3">
      <c r="A2286" s="25">
        <v>172</v>
      </c>
      <c r="B2286" s="5" t="s">
        <v>122</v>
      </c>
      <c r="C2286" s="5" t="s">
        <v>93</v>
      </c>
      <c r="D2286" s="5" t="s">
        <v>21</v>
      </c>
      <c r="E2286" s="5" t="s">
        <v>22</v>
      </c>
      <c r="F2286" s="6">
        <v>45747</v>
      </c>
      <c r="G2286" s="55">
        <f t="shared" si="281"/>
        <v>2025</v>
      </c>
      <c r="H2286" s="55" t="str">
        <f t="shared" si="282"/>
        <v>Marzo</v>
      </c>
      <c r="I2286" s="90" t="str">
        <f t="shared" si="283"/>
        <v>2025-1</v>
      </c>
      <c r="J2286" s="5">
        <v>95</v>
      </c>
      <c r="K2286" s="10">
        <v>83.33</v>
      </c>
      <c r="L2286" s="15">
        <f t="shared" si="289"/>
        <v>0.93568421052631578</v>
      </c>
      <c r="M2286" s="15">
        <f t="shared" si="290"/>
        <v>0.93568421052631578</v>
      </c>
      <c r="N2286" s="5" t="s">
        <v>23</v>
      </c>
      <c r="O2286" s="5" t="s">
        <v>23</v>
      </c>
      <c r="P2286" s="16">
        <v>0</v>
      </c>
      <c r="Q2286" s="16">
        <v>0</v>
      </c>
      <c r="R2286" s="5" t="str">
        <f t="shared" si="284"/>
        <v>172-2025-04-30</v>
      </c>
    </row>
    <row r="2287" spans="1:18" hidden="1" x14ac:dyDescent="0.3">
      <c r="A2287" s="25">
        <v>172</v>
      </c>
      <c r="B2287" s="5" t="s">
        <v>122</v>
      </c>
      <c r="C2287" s="5" t="s">
        <v>93</v>
      </c>
      <c r="D2287" s="5" t="s">
        <v>21</v>
      </c>
      <c r="E2287" s="5" t="s">
        <v>22</v>
      </c>
      <c r="F2287" s="6">
        <v>45777</v>
      </c>
      <c r="G2287" s="55">
        <f t="shared" si="281"/>
        <v>2025</v>
      </c>
      <c r="H2287" s="55" t="str">
        <f t="shared" si="282"/>
        <v>Abril</v>
      </c>
      <c r="I2287" s="90" t="str">
        <f t="shared" si="283"/>
        <v>2025-1</v>
      </c>
      <c r="J2287" s="5">
        <v>95</v>
      </c>
      <c r="K2287" s="9">
        <v>88.89</v>
      </c>
      <c r="L2287" s="15">
        <f t="shared" si="289"/>
        <v>1.006842105263158</v>
      </c>
      <c r="M2287" s="15">
        <f t="shared" si="290"/>
        <v>1.006842105263158</v>
      </c>
      <c r="N2287" s="5" t="s">
        <v>23</v>
      </c>
      <c r="O2287" s="5" t="s">
        <v>23</v>
      </c>
      <c r="P2287" s="16">
        <v>0</v>
      </c>
      <c r="Q2287" s="16">
        <v>0</v>
      </c>
      <c r="R2287" s="5" t="str">
        <f t="shared" si="284"/>
        <v>172-2025-05-31</v>
      </c>
    </row>
    <row r="2288" spans="1:18" hidden="1" x14ac:dyDescent="0.3">
      <c r="A2288" s="25">
        <v>172</v>
      </c>
      <c r="B2288" s="5" t="s">
        <v>122</v>
      </c>
      <c r="C2288" s="5" t="s">
        <v>93</v>
      </c>
      <c r="D2288" s="5" t="s">
        <v>21</v>
      </c>
      <c r="E2288" s="5" t="s">
        <v>22</v>
      </c>
      <c r="F2288" s="6">
        <v>45808</v>
      </c>
      <c r="G2288" s="55">
        <f t="shared" si="281"/>
        <v>2025</v>
      </c>
      <c r="H2288" s="55" t="str">
        <f t="shared" si="282"/>
        <v>Mayo</v>
      </c>
      <c r="I2288" s="90" t="str">
        <f t="shared" si="283"/>
        <v>2025-1</v>
      </c>
      <c r="J2288" s="5">
        <v>95</v>
      </c>
      <c r="K2288" s="9">
        <v>95.65</v>
      </c>
      <c r="L2288" s="15">
        <f t="shared" si="289"/>
        <v>0.86126315789473673</v>
      </c>
      <c r="M2288" s="15">
        <f t="shared" si="290"/>
        <v>0.86126315789473673</v>
      </c>
      <c r="N2288" s="5" t="s">
        <v>23</v>
      </c>
      <c r="O2288" s="5" t="s">
        <v>23</v>
      </c>
      <c r="P2288" s="16">
        <v>0</v>
      </c>
      <c r="Q2288" s="16">
        <v>0</v>
      </c>
      <c r="R2288" s="5" t="str">
        <f t="shared" si="284"/>
        <v>172-2025-06-30</v>
      </c>
    </row>
    <row r="2289" spans="1:18" hidden="1" x14ac:dyDescent="0.3">
      <c r="A2289" s="25">
        <v>172</v>
      </c>
      <c r="B2289" s="5" t="s">
        <v>122</v>
      </c>
      <c r="C2289" s="5" t="s">
        <v>93</v>
      </c>
      <c r="D2289" s="5" t="s">
        <v>21</v>
      </c>
      <c r="E2289" s="5" t="s">
        <v>22</v>
      </c>
      <c r="F2289" s="6">
        <v>45838</v>
      </c>
      <c r="G2289" s="55">
        <f t="shared" si="281"/>
        <v>2025</v>
      </c>
      <c r="H2289" s="55" t="str">
        <f t="shared" si="282"/>
        <v>Junio</v>
      </c>
      <c r="I2289" s="90" t="str">
        <f t="shared" si="283"/>
        <v>2025-1</v>
      </c>
      <c r="J2289" s="5">
        <v>95</v>
      </c>
      <c r="K2289" s="9">
        <v>81.819999999999993</v>
      </c>
      <c r="L2289" s="15">
        <f t="shared" si="289"/>
        <v>0.96242105263157907</v>
      </c>
      <c r="M2289" s="15">
        <f t="shared" si="290"/>
        <v>0.96242105263157907</v>
      </c>
      <c r="N2289" s="5" t="s">
        <v>23</v>
      </c>
      <c r="O2289" s="5" t="s">
        <v>23</v>
      </c>
      <c r="P2289" s="16">
        <v>0</v>
      </c>
      <c r="Q2289" s="16">
        <v>0</v>
      </c>
      <c r="R2289" s="5" t="str">
        <f t="shared" si="284"/>
        <v>172-2025-07-31</v>
      </c>
    </row>
    <row r="2290" spans="1:18" hidden="1" x14ac:dyDescent="0.3">
      <c r="A2290" s="25">
        <v>172</v>
      </c>
      <c r="B2290" s="5" t="s">
        <v>122</v>
      </c>
      <c r="C2290" s="5" t="s">
        <v>93</v>
      </c>
      <c r="D2290" s="5" t="s">
        <v>21</v>
      </c>
      <c r="E2290" s="5" t="s">
        <v>22</v>
      </c>
      <c r="F2290" s="6">
        <v>45869</v>
      </c>
      <c r="G2290" s="55">
        <f t="shared" si="281"/>
        <v>2025</v>
      </c>
      <c r="H2290" s="55" t="str">
        <f t="shared" si="282"/>
        <v>Julio</v>
      </c>
      <c r="I2290" s="90" t="str">
        <f t="shared" si="283"/>
        <v>2025-2</v>
      </c>
      <c r="J2290" s="5">
        <v>95</v>
      </c>
      <c r="K2290" s="9">
        <v>91.43</v>
      </c>
      <c r="L2290" s="15">
        <f t="shared" si="289"/>
        <v>0.46941176470588236</v>
      </c>
      <c r="M2290" s="15">
        <f t="shared" si="290"/>
        <v>0.46941176470588236</v>
      </c>
      <c r="N2290" s="5" t="s">
        <v>23</v>
      </c>
      <c r="O2290" s="5" t="s">
        <v>23</v>
      </c>
      <c r="P2290" s="16">
        <v>0</v>
      </c>
      <c r="Q2290" s="16">
        <v>0</v>
      </c>
      <c r="R2290" s="5" t="str">
        <f t="shared" si="284"/>
        <v>208-2025-01-31</v>
      </c>
    </row>
    <row r="2291" spans="1:18" hidden="1" x14ac:dyDescent="0.3">
      <c r="A2291" s="25">
        <v>208</v>
      </c>
      <c r="B2291" s="5" t="s">
        <v>140</v>
      </c>
      <c r="C2291" s="5" t="s">
        <v>90</v>
      </c>
      <c r="D2291" s="5" t="s">
        <v>21</v>
      </c>
      <c r="E2291" s="5" t="s">
        <v>54</v>
      </c>
      <c r="F2291" s="6">
        <v>45688</v>
      </c>
      <c r="G2291" s="55">
        <f t="shared" si="281"/>
        <v>2025</v>
      </c>
      <c r="H2291" s="55" t="str">
        <f t="shared" si="282"/>
        <v>Enero</v>
      </c>
      <c r="I2291" s="90" t="str">
        <f t="shared" si="283"/>
        <v>2025-1</v>
      </c>
      <c r="J2291" s="5">
        <v>1700</v>
      </c>
      <c r="K2291" s="9">
        <v>798</v>
      </c>
      <c r="L2291" s="15">
        <f t="shared" si="289"/>
        <v>0.65941176470588236</v>
      </c>
      <c r="M2291" s="15">
        <f t="shared" si="290"/>
        <v>0.65941176470588236</v>
      </c>
      <c r="N2291" s="5" t="s">
        <v>141</v>
      </c>
      <c r="O2291" s="5" t="s">
        <v>141</v>
      </c>
      <c r="P2291" s="16">
        <v>0</v>
      </c>
      <c r="Q2291" s="16">
        <v>0</v>
      </c>
      <c r="R2291" s="5" t="str">
        <f t="shared" si="284"/>
        <v>208-2025-02-28</v>
      </c>
    </row>
    <row r="2292" spans="1:18" hidden="1" x14ac:dyDescent="0.3">
      <c r="A2292" s="25">
        <v>208</v>
      </c>
      <c r="B2292" s="5" t="s">
        <v>140</v>
      </c>
      <c r="C2292" s="5" t="s">
        <v>90</v>
      </c>
      <c r="D2292" s="5" t="s">
        <v>21</v>
      </c>
      <c r="E2292" s="5" t="s">
        <v>54</v>
      </c>
      <c r="F2292" s="6">
        <v>45716</v>
      </c>
      <c r="G2292" s="55">
        <f t="shared" si="281"/>
        <v>2025</v>
      </c>
      <c r="H2292" s="55" t="str">
        <f t="shared" si="282"/>
        <v>Febrero</v>
      </c>
      <c r="I2292" s="90" t="str">
        <f t="shared" si="283"/>
        <v>2025-1</v>
      </c>
      <c r="J2292" s="5">
        <v>1700</v>
      </c>
      <c r="K2292" s="10">
        <v>1121</v>
      </c>
      <c r="L2292" s="15">
        <f t="shared" si="289"/>
        <v>0.7702941176470588</v>
      </c>
      <c r="M2292" s="15">
        <f t="shared" si="290"/>
        <v>0.7702941176470588</v>
      </c>
      <c r="N2292" s="5" t="s">
        <v>141</v>
      </c>
      <c r="O2292" s="5" t="s">
        <v>141</v>
      </c>
      <c r="P2292" s="16">
        <v>0</v>
      </c>
      <c r="Q2292" s="16">
        <v>0</v>
      </c>
      <c r="R2292" s="5" t="str">
        <f t="shared" si="284"/>
        <v>208-2025-03-31</v>
      </c>
    </row>
    <row r="2293" spans="1:18" hidden="1" x14ac:dyDescent="0.3">
      <c r="A2293" s="25">
        <v>208</v>
      </c>
      <c r="B2293" s="5" t="s">
        <v>140</v>
      </c>
      <c r="C2293" s="5" t="s">
        <v>90</v>
      </c>
      <c r="D2293" s="5" t="s">
        <v>21</v>
      </c>
      <c r="E2293" s="5" t="s">
        <v>54</v>
      </c>
      <c r="F2293" s="6">
        <v>45747</v>
      </c>
      <c r="G2293" s="55">
        <f t="shared" si="281"/>
        <v>2025</v>
      </c>
      <c r="H2293" s="55" t="str">
        <f t="shared" si="282"/>
        <v>Marzo</v>
      </c>
      <c r="I2293" s="90" t="str">
        <f t="shared" si="283"/>
        <v>2025-1</v>
      </c>
      <c r="J2293" s="5">
        <v>1700</v>
      </c>
      <c r="K2293" s="9">
        <v>1309.5</v>
      </c>
      <c r="L2293" s="15">
        <f t="shared" si="289"/>
        <v>0.74764705882352944</v>
      </c>
      <c r="M2293" s="15">
        <f t="shared" si="290"/>
        <v>0.74764705882352944</v>
      </c>
      <c r="N2293" s="5" t="s">
        <v>141</v>
      </c>
      <c r="O2293" s="5" t="s">
        <v>141</v>
      </c>
      <c r="P2293" s="16">
        <v>0</v>
      </c>
      <c r="Q2293" s="16">
        <v>0</v>
      </c>
      <c r="R2293" s="5" t="str">
        <f t="shared" si="284"/>
        <v>208-2025-04-30</v>
      </c>
    </row>
    <row r="2294" spans="1:18" hidden="1" x14ac:dyDescent="0.3">
      <c r="A2294" s="25">
        <v>208</v>
      </c>
      <c r="B2294" s="5" t="s">
        <v>140</v>
      </c>
      <c r="C2294" s="5" t="s">
        <v>90</v>
      </c>
      <c r="D2294" s="5" t="s">
        <v>21</v>
      </c>
      <c r="E2294" s="5" t="s">
        <v>54</v>
      </c>
      <c r="F2294" s="6">
        <v>45777</v>
      </c>
      <c r="G2294" s="55">
        <f t="shared" si="281"/>
        <v>2025</v>
      </c>
      <c r="H2294" s="55" t="str">
        <f t="shared" si="282"/>
        <v>Abril</v>
      </c>
      <c r="I2294" s="90" t="str">
        <f t="shared" si="283"/>
        <v>2025-1</v>
      </c>
      <c r="J2294" s="5">
        <v>1700</v>
      </c>
      <c r="K2294" s="9">
        <v>1271</v>
      </c>
      <c r="L2294" s="15">
        <f t="shared" si="289"/>
        <v>0.84823529411764709</v>
      </c>
      <c r="M2294" s="15">
        <f t="shared" si="290"/>
        <v>0.84823529411764709</v>
      </c>
      <c r="N2294" s="5" t="s">
        <v>141</v>
      </c>
      <c r="O2294" s="5" t="s">
        <v>141</v>
      </c>
      <c r="P2294" s="16">
        <v>0</v>
      </c>
      <c r="Q2294" s="16">
        <v>0</v>
      </c>
      <c r="R2294" s="5" t="str">
        <f t="shared" si="284"/>
        <v>208-2025-05-31</v>
      </c>
    </row>
    <row r="2295" spans="1:18" hidden="1" x14ac:dyDescent="0.3">
      <c r="A2295" s="25">
        <v>208</v>
      </c>
      <c r="B2295" s="5" t="s">
        <v>140</v>
      </c>
      <c r="C2295" s="5" t="s">
        <v>90</v>
      </c>
      <c r="D2295" s="5" t="s">
        <v>21</v>
      </c>
      <c r="E2295" s="5" t="s">
        <v>54</v>
      </c>
      <c r="F2295" s="6">
        <v>45808</v>
      </c>
      <c r="G2295" s="55">
        <f t="shared" si="281"/>
        <v>2025</v>
      </c>
      <c r="H2295" s="55" t="str">
        <f t="shared" si="282"/>
        <v>Mayo</v>
      </c>
      <c r="I2295" s="90" t="str">
        <f t="shared" si="283"/>
        <v>2025-1</v>
      </c>
      <c r="J2295" s="5">
        <v>1700</v>
      </c>
      <c r="K2295" s="9">
        <v>1442</v>
      </c>
      <c r="L2295" s="15">
        <f t="shared" si="289"/>
        <v>0.82882352941176474</v>
      </c>
      <c r="M2295" s="15">
        <f t="shared" si="290"/>
        <v>0.82882352941176474</v>
      </c>
      <c r="N2295" s="5" t="s">
        <v>141</v>
      </c>
      <c r="O2295" s="5" t="s">
        <v>141</v>
      </c>
      <c r="P2295" s="16">
        <v>0</v>
      </c>
      <c r="Q2295" s="16">
        <v>0</v>
      </c>
      <c r="R2295" s="5" t="str">
        <f t="shared" si="284"/>
        <v>208-2025-06-30</v>
      </c>
    </row>
    <row r="2296" spans="1:18" hidden="1" x14ac:dyDescent="0.3">
      <c r="A2296" s="25">
        <v>208</v>
      </c>
      <c r="B2296" s="5" t="s">
        <v>140</v>
      </c>
      <c r="C2296" s="5" t="s">
        <v>90</v>
      </c>
      <c r="D2296" s="5" t="s">
        <v>21</v>
      </c>
      <c r="E2296" s="5" t="s">
        <v>54</v>
      </c>
      <c r="F2296" s="6">
        <v>45838</v>
      </c>
      <c r="G2296" s="55">
        <f t="shared" si="281"/>
        <v>2025</v>
      </c>
      <c r="H2296" s="55" t="str">
        <f t="shared" si="282"/>
        <v>Junio</v>
      </c>
      <c r="I2296" s="90" t="str">
        <f t="shared" si="283"/>
        <v>2025-1</v>
      </c>
      <c r="J2296" s="5">
        <v>1700</v>
      </c>
      <c r="K2296" s="9">
        <v>1409</v>
      </c>
      <c r="L2296" s="15">
        <f t="shared" si="289"/>
        <v>0.38364800000000004</v>
      </c>
      <c r="M2296" s="15">
        <f t="shared" si="290"/>
        <v>0.38364800000000004</v>
      </c>
      <c r="N2296" s="5" t="s">
        <v>141</v>
      </c>
      <c r="O2296" s="5" t="s">
        <v>141</v>
      </c>
      <c r="P2296" s="16">
        <v>0</v>
      </c>
      <c r="Q2296" s="16">
        <v>0</v>
      </c>
      <c r="R2296" s="5" t="str">
        <f t="shared" si="284"/>
        <v>214-2025-01-31</v>
      </c>
    </row>
    <row r="2297" spans="1:18" hidden="1" x14ac:dyDescent="0.3">
      <c r="A2297" s="25">
        <v>214</v>
      </c>
      <c r="B2297" s="5" t="s">
        <v>143</v>
      </c>
      <c r="C2297" s="5" t="s">
        <v>90</v>
      </c>
      <c r="D2297" s="5" t="s">
        <v>21</v>
      </c>
      <c r="E2297" s="5" t="s">
        <v>54</v>
      </c>
      <c r="F2297" s="6">
        <v>45688</v>
      </c>
      <c r="G2297" s="55">
        <f t="shared" si="281"/>
        <v>2025</v>
      </c>
      <c r="H2297" s="55" t="str">
        <f t="shared" si="282"/>
        <v>Enero</v>
      </c>
      <c r="I2297" s="90" t="str">
        <f t="shared" si="283"/>
        <v>2025-1</v>
      </c>
      <c r="J2297" s="5">
        <v>7500</v>
      </c>
      <c r="K2297" s="9">
        <v>2877.36</v>
      </c>
      <c r="L2297" s="15">
        <f t="shared" si="289"/>
        <v>0.93865733333333334</v>
      </c>
      <c r="M2297" s="15">
        <f t="shared" si="290"/>
        <v>0.93865733333333334</v>
      </c>
      <c r="N2297" s="5" t="s">
        <v>144</v>
      </c>
      <c r="O2297" s="5" t="s">
        <v>144</v>
      </c>
      <c r="P2297" s="16">
        <v>0</v>
      </c>
      <c r="Q2297" s="16">
        <v>0</v>
      </c>
      <c r="R2297" s="5" t="str">
        <f t="shared" si="284"/>
        <v>214-2025-02-28</v>
      </c>
    </row>
    <row r="2298" spans="1:18" hidden="1" x14ac:dyDescent="0.3">
      <c r="A2298" s="25">
        <v>214</v>
      </c>
      <c r="B2298" s="5" t="s">
        <v>143</v>
      </c>
      <c r="C2298" s="5" t="s">
        <v>90</v>
      </c>
      <c r="D2298" s="5" t="s">
        <v>21</v>
      </c>
      <c r="E2298" s="5" t="s">
        <v>54</v>
      </c>
      <c r="F2298" s="6">
        <v>45716</v>
      </c>
      <c r="G2298" s="55">
        <f t="shared" si="281"/>
        <v>2025</v>
      </c>
      <c r="H2298" s="55" t="str">
        <f t="shared" si="282"/>
        <v>Febrero</v>
      </c>
      <c r="I2298" s="90" t="str">
        <f t="shared" si="283"/>
        <v>2025-1</v>
      </c>
      <c r="J2298" s="5">
        <v>7500</v>
      </c>
      <c r="K2298" s="10">
        <v>7039.93</v>
      </c>
      <c r="L2298" s="15">
        <f t="shared" si="289"/>
        <v>0.97289199999999998</v>
      </c>
      <c r="M2298" s="15">
        <f t="shared" si="290"/>
        <v>0.97289199999999998</v>
      </c>
      <c r="N2298" s="5" t="s">
        <v>144</v>
      </c>
      <c r="O2298" s="5" t="s">
        <v>144</v>
      </c>
      <c r="P2298" s="16">
        <v>0</v>
      </c>
      <c r="Q2298" s="16">
        <v>0</v>
      </c>
      <c r="R2298" s="5" t="str">
        <f t="shared" si="284"/>
        <v>214-2025-03-31</v>
      </c>
    </row>
    <row r="2299" spans="1:18" hidden="1" x14ac:dyDescent="0.3">
      <c r="A2299" s="25">
        <v>214</v>
      </c>
      <c r="B2299" s="5" t="s">
        <v>143</v>
      </c>
      <c r="C2299" s="5" t="s">
        <v>90</v>
      </c>
      <c r="D2299" s="5" t="s">
        <v>21</v>
      </c>
      <c r="E2299" s="5" t="s">
        <v>54</v>
      </c>
      <c r="F2299" s="6">
        <v>45747</v>
      </c>
      <c r="G2299" s="55">
        <f t="shared" si="281"/>
        <v>2025</v>
      </c>
      <c r="H2299" s="55" t="str">
        <f t="shared" si="282"/>
        <v>Marzo</v>
      </c>
      <c r="I2299" s="90" t="str">
        <f t="shared" si="283"/>
        <v>2025-1</v>
      </c>
      <c r="J2299" s="5">
        <v>7500</v>
      </c>
      <c r="K2299" s="9">
        <v>7296.69</v>
      </c>
      <c r="L2299" s="15">
        <f t="shared" si="289"/>
        <v>0.69502666666666668</v>
      </c>
      <c r="M2299" s="15">
        <f t="shared" si="290"/>
        <v>0.69502666666666668</v>
      </c>
      <c r="N2299" s="5" t="s">
        <v>144</v>
      </c>
      <c r="O2299" s="5" t="s">
        <v>144</v>
      </c>
      <c r="P2299" s="16">
        <v>0</v>
      </c>
      <c r="Q2299" s="16">
        <v>0</v>
      </c>
      <c r="R2299" s="5" t="str">
        <f t="shared" si="284"/>
        <v>214-2025-04-30</v>
      </c>
    </row>
    <row r="2300" spans="1:18" hidden="1" x14ac:dyDescent="0.3">
      <c r="A2300" s="25">
        <v>214</v>
      </c>
      <c r="B2300" s="5" t="s">
        <v>143</v>
      </c>
      <c r="C2300" s="5" t="s">
        <v>90</v>
      </c>
      <c r="D2300" s="5" t="s">
        <v>21</v>
      </c>
      <c r="E2300" s="5" t="s">
        <v>54</v>
      </c>
      <c r="F2300" s="6">
        <v>45777</v>
      </c>
      <c r="G2300" s="55">
        <f t="shared" si="281"/>
        <v>2025</v>
      </c>
      <c r="H2300" s="55" t="str">
        <f t="shared" si="282"/>
        <v>Abril</v>
      </c>
      <c r="I2300" s="90" t="str">
        <f t="shared" si="283"/>
        <v>2025-1</v>
      </c>
      <c r="J2300" s="5">
        <v>7500</v>
      </c>
      <c r="K2300" s="9">
        <v>5212.7</v>
      </c>
      <c r="L2300" s="15">
        <f t="shared" si="289"/>
        <v>0.8250546666666666</v>
      </c>
      <c r="M2300" s="15">
        <f t="shared" si="290"/>
        <v>0.8250546666666666</v>
      </c>
      <c r="N2300" s="5" t="s">
        <v>144</v>
      </c>
      <c r="O2300" s="5" t="s">
        <v>144</v>
      </c>
      <c r="P2300" s="16">
        <v>0</v>
      </c>
      <c r="Q2300" s="16">
        <v>0</v>
      </c>
      <c r="R2300" s="5" t="str">
        <f t="shared" si="284"/>
        <v>214-2025-05-31</v>
      </c>
    </row>
    <row r="2301" spans="1:18" hidden="1" x14ac:dyDescent="0.3">
      <c r="A2301" s="25">
        <v>214</v>
      </c>
      <c r="B2301" s="5" t="s">
        <v>143</v>
      </c>
      <c r="C2301" s="5" t="s">
        <v>90</v>
      </c>
      <c r="D2301" s="5" t="s">
        <v>21</v>
      </c>
      <c r="E2301" s="5" t="s">
        <v>54</v>
      </c>
      <c r="F2301" s="6">
        <v>45808</v>
      </c>
      <c r="G2301" s="55">
        <f t="shared" si="281"/>
        <v>2025</v>
      </c>
      <c r="H2301" s="55" t="str">
        <f t="shared" si="282"/>
        <v>Mayo</v>
      </c>
      <c r="I2301" s="90" t="str">
        <f t="shared" si="283"/>
        <v>2025-1</v>
      </c>
      <c r="J2301" s="5">
        <v>7500</v>
      </c>
      <c r="K2301" s="9">
        <v>6187.91</v>
      </c>
      <c r="L2301" s="15">
        <f t="shared" si="289"/>
        <v>0.37619999999999998</v>
      </c>
      <c r="M2301" s="15">
        <f t="shared" si="290"/>
        <v>0.37619999999999998</v>
      </c>
      <c r="N2301" s="5" t="s">
        <v>144</v>
      </c>
      <c r="O2301" s="5" t="s">
        <v>144</v>
      </c>
      <c r="P2301" s="16">
        <v>0</v>
      </c>
      <c r="Q2301" s="16">
        <v>0</v>
      </c>
      <c r="R2301" s="5" t="str">
        <f t="shared" si="284"/>
        <v>214-2025-06-30</v>
      </c>
    </row>
    <row r="2302" spans="1:18" hidden="1" x14ac:dyDescent="0.3">
      <c r="A2302" s="25">
        <v>214</v>
      </c>
      <c r="B2302" s="5" t="s">
        <v>143</v>
      </c>
      <c r="C2302" s="5" t="s">
        <v>90</v>
      </c>
      <c r="D2302" s="5" t="s">
        <v>21</v>
      </c>
      <c r="E2302" s="5" t="s">
        <v>54</v>
      </c>
      <c r="F2302" s="6">
        <v>45838</v>
      </c>
      <c r="G2302" s="55">
        <f t="shared" si="281"/>
        <v>2025</v>
      </c>
      <c r="H2302" s="55" t="str">
        <f t="shared" si="282"/>
        <v>Junio</v>
      </c>
      <c r="I2302" s="90" t="str">
        <f t="shared" si="283"/>
        <v>2025-1</v>
      </c>
      <c r="J2302" s="5">
        <v>7500</v>
      </c>
      <c r="K2302" s="9">
        <v>2821.5</v>
      </c>
      <c r="L2302" s="15">
        <f t="shared" si="289"/>
        <v>1.3</v>
      </c>
      <c r="M2302" s="15">
        <f t="shared" si="290"/>
        <v>1.4175</v>
      </c>
      <c r="N2302" s="5" t="s">
        <v>144</v>
      </c>
      <c r="O2302" s="5" t="s">
        <v>144</v>
      </c>
      <c r="P2302" s="16">
        <v>0</v>
      </c>
      <c r="Q2302" s="16">
        <v>0</v>
      </c>
      <c r="R2302" s="5" t="str">
        <f t="shared" si="284"/>
        <v>217-2025-01-31</v>
      </c>
    </row>
    <row r="2303" spans="1:18" hidden="1" x14ac:dyDescent="0.3">
      <c r="A2303" s="25">
        <v>217</v>
      </c>
      <c r="B2303" s="5" t="s">
        <v>147</v>
      </c>
      <c r="C2303" s="5" t="s">
        <v>90</v>
      </c>
      <c r="D2303" s="5" t="s">
        <v>21</v>
      </c>
      <c r="E2303" s="5" t="s">
        <v>22</v>
      </c>
      <c r="F2303" s="63">
        <v>45688</v>
      </c>
      <c r="G2303" s="55">
        <f t="shared" si="281"/>
        <v>2025</v>
      </c>
      <c r="H2303" s="55" t="str">
        <f t="shared" si="282"/>
        <v>Enero</v>
      </c>
      <c r="I2303" s="90" t="str">
        <f t="shared" si="283"/>
        <v>2025-1</v>
      </c>
      <c r="J2303" s="5">
        <v>20</v>
      </c>
      <c r="K2303" s="12">
        <v>28.35</v>
      </c>
      <c r="L2303" s="15">
        <f t="shared" si="289"/>
        <v>0.97750000000000004</v>
      </c>
      <c r="M2303" s="15">
        <f t="shared" si="290"/>
        <v>0.97750000000000004</v>
      </c>
      <c r="N2303" s="5" t="s">
        <v>23</v>
      </c>
      <c r="O2303" s="5" t="s">
        <v>23</v>
      </c>
      <c r="P2303" s="16">
        <v>0</v>
      </c>
      <c r="Q2303" s="16">
        <v>0</v>
      </c>
      <c r="R2303" s="5" t="str">
        <f t="shared" si="284"/>
        <v>217-2025-02-28</v>
      </c>
    </row>
    <row r="2304" spans="1:18" hidden="1" x14ac:dyDescent="0.3">
      <c r="A2304" s="25">
        <v>217</v>
      </c>
      <c r="B2304" s="5" t="s">
        <v>147</v>
      </c>
      <c r="C2304" s="5" t="s">
        <v>90</v>
      </c>
      <c r="D2304" s="5" t="s">
        <v>21</v>
      </c>
      <c r="E2304" s="5" t="s">
        <v>22</v>
      </c>
      <c r="F2304" s="63">
        <v>45716</v>
      </c>
      <c r="G2304" s="55">
        <f t="shared" si="281"/>
        <v>2025</v>
      </c>
      <c r="H2304" s="55" t="str">
        <f t="shared" si="282"/>
        <v>Febrero</v>
      </c>
      <c r="I2304" s="90" t="str">
        <f t="shared" si="283"/>
        <v>2025-1</v>
      </c>
      <c r="J2304" s="5">
        <v>20</v>
      </c>
      <c r="K2304" s="12">
        <v>19.55</v>
      </c>
      <c r="L2304" s="15">
        <f t="shared" si="289"/>
        <v>0.9365</v>
      </c>
      <c r="M2304" s="15">
        <f t="shared" si="290"/>
        <v>0.9365</v>
      </c>
      <c r="N2304" s="5" t="s">
        <v>23</v>
      </c>
      <c r="O2304" s="5" t="s">
        <v>23</v>
      </c>
      <c r="P2304" s="16">
        <v>0</v>
      </c>
      <c r="Q2304" s="16">
        <v>1</v>
      </c>
      <c r="R2304" s="5" t="str">
        <f t="shared" si="284"/>
        <v>217-2025-03-31</v>
      </c>
    </row>
    <row r="2305" spans="1:18" hidden="1" x14ac:dyDescent="0.3">
      <c r="A2305" s="25">
        <v>217</v>
      </c>
      <c r="B2305" s="5" t="s">
        <v>147</v>
      </c>
      <c r="C2305" s="5" t="s">
        <v>90</v>
      </c>
      <c r="D2305" s="5" t="s">
        <v>21</v>
      </c>
      <c r="E2305" s="5" t="s">
        <v>22</v>
      </c>
      <c r="F2305" s="63">
        <v>45747</v>
      </c>
      <c r="G2305" s="55">
        <f t="shared" si="281"/>
        <v>2025</v>
      </c>
      <c r="H2305" s="55" t="str">
        <f t="shared" si="282"/>
        <v>Marzo</v>
      </c>
      <c r="I2305" s="90" t="str">
        <f t="shared" si="283"/>
        <v>2025-1</v>
      </c>
      <c r="J2305" s="5">
        <v>20</v>
      </c>
      <c r="K2305" s="12">
        <v>18.73</v>
      </c>
      <c r="L2305" s="15">
        <f t="shared" si="289"/>
        <v>1.3</v>
      </c>
      <c r="M2305" s="15">
        <f t="shared" si="290"/>
        <v>1.4460000000000002</v>
      </c>
      <c r="N2305" s="5" t="s">
        <v>23</v>
      </c>
      <c r="O2305" s="5" t="s">
        <v>23</v>
      </c>
      <c r="P2305" s="16">
        <v>0</v>
      </c>
      <c r="Q2305" s="16">
        <v>1</v>
      </c>
      <c r="R2305" s="5" t="str">
        <f t="shared" si="284"/>
        <v>217-2025-04-30</v>
      </c>
    </row>
    <row r="2306" spans="1:18" hidden="1" x14ac:dyDescent="0.3">
      <c r="A2306" s="25">
        <v>217</v>
      </c>
      <c r="B2306" s="5" t="s">
        <v>147</v>
      </c>
      <c r="C2306" s="5" t="s">
        <v>90</v>
      </c>
      <c r="D2306" s="5" t="s">
        <v>21</v>
      </c>
      <c r="E2306" s="5" t="s">
        <v>22</v>
      </c>
      <c r="F2306" s="63">
        <v>45777</v>
      </c>
      <c r="G2306" s="55">
        <f t="shared" si="281"/>
        <v>2025</v>
      </c>
      <c r="H2306" s="55" t="str">
        <f t="shared" si="282"/>
        <v>Abril</v>
      </c>
      <c r="I2306" s="90" t="str">
        <f t="shared" si="283"/>
        <v>2025-1</v>
      </c>
      <c r="J2306" s="5">
        <v>20</v>
      </c>
      <c r="K2306" s="12">
        <v>28.92</v>
      </c>
      <c r="L2306" s="15">
        <f t="shared" si="289"/>
        <v>1.206</v>
      </c>
      <c r="M2306" s="15">
        <f t="shared" si="290"/>
        <v>1.206</v>
      </c>
      <c r="N2306" s="5" t="s">
        <v>23</v>
      </c>
      <c r="O2306" s="5" t="s">
        <v>23</v>
      </c>
      <c r="P2306" s="16">
        <v>0</v>
      </c>
      <c r="Q2306" s="16">
        <v>1</v>
      </c>
      <c r="R2306" s="5" t="str">
        <f t="shared" si="284"/>
        <v>217-2025-05-31</v>
      </c>
    </row>
    <row r="2307" spans="1:18" hidden="1" x14ac:dyDescent="0.3">
      <c r="A2307" s="25">
        <v>217</v>
      </c>
      <c r="B2307" s="5" t="s">
        <v>147</v>
      </c>
      <c r="C2307" s="5" t="s">
        <v>90</v>
      </c>
      <c r="D2307" s="5" t="s">
        <v>21</v>
      </c>
      <c r="E2307" s="5" t="s">
        <v>22</v>
      </c>
      <c r="F2307" s="63">
        <v>45808</v>
      </c>
      <c r="G2307" s="55">
        <f t="shared" ref="G2307:G2370" si="291">YEAR(F2307)</f>
        <v>2025</v>
      </c>
      <c r="H2307" s="55" t="str">
        <f t="shared" ref="H2307:H2370" si="292">PROPER(TEXT(F2307,"mmmm"))</f>
        <v>Mayo</v>
      </c>
      <c r="I2307" s="90" t="str">
        <f t="shared" ref="I2307:I2370" si="293">IF(OR(H2307="Enero",H2307="Febrero",H2307="Marzo",H2307="Abril",H2307="Mayo",H2307="Junio"),G2307&amp;"-1",IF(OR(H2307="Julio",H2307="Agosto",H2307="Septiembre",H2307="Octubre",H2307="Noviembre",H2307="Diciembre"),G2307&amp;"-2"))</f>
        <v>2025-1</v>
      </c>
      <c r="J2307" s="5">
        <v>20</v>
      </c>
      <c r="K2307" s="12">
        <v>24.12</v>
      </c>
      <c r="L2307" s="15">
        <f t="shared" si="289"/>
        <v>1.2364999999999999</v>
      </c>
      <c r="M2307" s="15">
        <f t="shared" si="290"/>
        <v>1.2364999999999999</v>
      </c>
      <c r="N2307" s="5" t="s">
        <v>23</v>
      </c>
      <c r="O2307" s="5" t="s">
        <v>23</v>
      </c>
      <c r="P2307" s="16">
        <v>0</v>
      </c>
      <c r="Q2307" s="16">
        <v>1</v>
      </c>
      <c r="R2307" s="5" t="str">
        <f t="shared" si="284"/>
        <v>217-2025-06-30</v>
      </c>
    </row>
    <row r="2308" spans="1:18" hidden="1" x14ac:dyDescent="0.3">
      <c r="A2308" s="25">
        <v>217</v>
      </c>
      <c r="B2308" s="5" t="s">
        <v>147</v>
      </c>
      <c r="C2308" s="5" t="s">
        <v>90</v>
      </c>
      <c r="D2308" s="5" t="s">
        <v>21</v>
      </c>
      <c r="E2308" s="5" t="s">
        <v>22</v>
      </c>
      <c r="F2308" s="63">
        <v>45838</v>
      </c>
      <c r="G2308" s="55">
        <f t="shared" si="291"/>
        <v>2025</v>
      </c>
      <c r="H2308" s="55" t="str">
        <f t="shared" si="292"/>
        <v>Junio</v>
      </c>
      <c r="I2308" s="90" t="str">
        <f t="shared" si="293"/>
        <v>2025-1</v>
      </c>
      <c r="J2308" s="5">
        <v>20</v>
      </c>
      <c r="K2308" s="5">
        <v>24.73</v>
      </c>
      <c r="L2308" s="15">
        <f t="shared" si="289"/>
        <v>0.65911046511627902</v>
      </c>
      <c r="M2308" s="15">
        <f t="shared" si="290"/>
        <v>0.65911046511627902</v>
      </c>
      <c r="N2308" s="5" t="s">
        <v>23</v>
      </c>
      <c r="O2308" s="5" t="s">
        <v>23</v>
      </c>
      <c r="P2308" s="16">
        <v>0</v>
      </c>
      <c r="Q2308" s="16">
        <v>1</v>
      </c>
      <c r="R2308" s="5" t="str">
        <f t="shared" si="284"/>
        <v>218-2025-01-31</v>
      </c>
    </row>
    <row r="2309" spans="1:18" hidden="1" x14ac:dyDescent="0.3">
      <c r="A2309" s="25">
        <v>218</v>
      </c>
      <c r="B2309" s="5" t="s">
        <v>148</v>
      </c>
      <c r="C2309" s="5" t="s">
        <v>90</v>
      </c>
      <c r="D2309" s="5" t="s">
        <v>21</v>
      </c>
      <c r="E2309" s="5" t="s">
        <v>54</v>
      </c>
      <c r="F2309" s="63">
        <v>45688</v>
      </c>
      <c r="G2309" s="55">
        <f t="shared" si="291"/>
        <v>2025</v>
      </c>
      <c r="H2309" s="55" t="str">
        <f t="shared" si="292"/>
        <v>Enero</v>
      </c>
      <c r="I2309" s="90" t="str">
        <f t="shared" si="293"/>
        <v>2025-1</v>
      </c>
      <c r="J2309" s="5">
        <v>172000</v>
      </c>
      <c r="K2309" s="9">
        <v>113367</v>
      </c>
      <c r="L2309" s="15">
        <f t="shared" si="289"/>
        <v>0.8532290116279071</v>
      </c>
      <c r="M2309" s="15">
        <f t="shared" si="290"/>
        <v>0.8532290116279071</v>
      </c>
      <c r="N2309" s="5" t="s">
        <v>149</v>
      </c>
      <c r="O2309" s="5" t="s">
        <v>149</v>
      </c>
      <c r="P2309" s="16">
        <v>0</v>
      </c>
      <c r="Q2309" s="16">
        <v>1</v>
      </c>
      <c r="R2309" s="5" t="str">
        <f t="shared" ref="R2309:R2372" si="294">A2310&amp;"-"&amp;YEAR(F2310)&amp;"-"&amp;IF(LEN(MONTH(F2310))=1,"0"&amp;MONTH(F2310),MONTH(F2310))&amp;"-"&amp;DAY(F2310)</f>
        <v>218-2025-02-28</v>
      </c>
    </row>
    <row r="2310" spans="1:18" hidden="1" x14ac:dyDescent="0.3">
      <c r="A2310" s="25">
        <v>218</v>
      </c>
      <c r="B2310" s="5" t="s">
        <v>148</v>
      </c>
      <c r="C2310" s="5" t="s">
        <v>90</v>
      </c>
      <c r="D2310" s="5" t="s">
        <v>21</v>
      </c>
      <c r="E2310" s="5" t="s">
        <v>54</v>
      </c>
      <c r="F2310" s="63">
        <v>45716</v>
      </c>
      <c r="G2310" s="55">
        <f t="shared" si="291"/>
        <v>2025</v>
      </c>
      <c r="H2310" s="55" t="str">
        <f t="shared" si="292"/>
        <v>Febrero</v>
      </c>
      <c r="I2310" s="90" t="str">
        <f t="shared" si="293"/>
        <v>2025-1</v>
      </c>
      <c r="J2310" s="5">
        <v>172000</v>
      </c>
      <c r="K2310" s="9">
        <v>146755.39000000001</v>
      </c>
      <c r="L2310" s="15">
        <f t="shared" si="289"/>
        <v>0.90095034883720926</v>
      </c>
      <c r="M2310" s="15">
        <f t="shared" si="290"/>
        <v>0.90095034883720926</v>
      </c>
      <c r="N2310" s="5" t="s">
        <v>149</v>
      </c>
      <c r="O2310" s="5" t="s">
        <v>149</v>
      </c>
      <c r="P2310" s="16">
        <v>0</v>
      </c>
      <c r="Q2310" s="16">
        <v>1</v>
      </c>
      <c r="R2310" s="5" t="str">
        <f t="shared" si="294"/>
        <v>218-2025-03-31</v>
      </c>
    </row>
    <row r="2311" spans="1:18" hidden="1" x14ac:dyDescent="0.3">
      <c r="A2311" s="25">
        <v>218</v>
      </c>
      <c r="B2311" s="5" t="s">
        <v>148</v>
      </c>
      <c r="C2311" s="5" t="s">
        <v>90</v>
      </c>
      <c r="D2311" s="5" t="s">
        <v>21</v>
      </c>
      <c r="E2311" s="5" t="s">
        <v>54</v>
      </c>
      <c r="F2311" s="63">
        <v>45747</v>
      </c>
      <c r="G2311" s="55">
        <f t="shared" si="291"/>
        <v>2025</v>
      </c>
      <c r="H2311" s="55" t="str">
        <f t="shared" si="292"/>
        <v>Marzo</v>
      </c>
      <c r="I2311" s="90" t="str">
        <f t="shared" si="293"/>
        <v>2025-1</v>
      </c>
      <c r="J2311" s="5">
        <v>172000</v>
      </c>
      <c r="K2311" s="9">
        <v>154963.46</v>
      </c>
      <c r="L2311" s="15">
        <f t="shared" si="289"/>
        <v>0.8045921511627907</v>
      </c>
      <c r="M2311" s="15">
        <f t="shared" si="290"/>
        <v>0.8045921511627907</v>
      </c>
      <c r="N2311" s="5" t="s">
        <v>149</v>
      </c>
      <c r="O2311" s="5" t="s">
        <v>149</v>
      </c>
      <c r="P2311" s="16">
        <v>0</v>
      </c>
      <c r="Q2311" s="16">
        <v>1</v>
      </c>
      <c r="R2311" s="5" t="str">
        <f t="shared" si="294"/>
        <v>218-2025-04-30</v>
      </c>
    </row>
    <row r="2312" spans="1:18" hidden="1" x14ac:dyDescent="0.3">
      <c r="A2312" s="25">
        <v>218</v>
      </c>
      <c r="B2312" s="5" t="s">
        <v>148</v>
      </c>
      <c r="C2312" s="5" t="s">
        <v>90</v>
      </c>
      <c r="D2312" s="5" t="s">
        <v>21</v>
      </c>
      <c r="E2312" s="5" t="s">
        <v>54</v>
      </c>
      <c r="F2312" s="63">
        <v>45777</v>
      </c>
      <c r="G2312" s="55">
        <f t="shared" si="291"/>
        <v>2025</v>
      </c>
      <c r="H2312" s="55" t="str">
        <f t="shared" si="292"/>
        <v>Abril</v>
      </c>
      <c r="I2312" s="90" t="str">
        <f t="shared" si="293"/>
        <v>2025-1</v>
      </c>
      <c r="J2312" s="5">
        <v>172000</v>
      </c>
      <c r="K2312" s="9">
        <v>138389.85</v>
      </c>
      <c r="L2312" s="15">
        <f t="shared" si="289"/>
        <v>1</v>
      </c>
      <c r="M2312" s="15">
        <f t="shared" si="290"/>
        <v>1</v>
      </c>
      <c r="N2312" s="5" t="s">
        <v>149</v>
      </c>
      <c r="O2312" s="5" t="s">
        <v>149</v>
      </c>
      <c r="P2312" s="16">
        <v>0</v>
      </c>
      <c r="Q2312" s="16">
        <v>1</v>
      </c>
      <c r="R2312" s="5" t="str">
        <f t="shared" si="294"/>
        <v>225-2025-01-31</v>
      </c>
    </row>
    <row r="2313" spans="1:18" hidden="1" x14ac:dyDescent="0.3">
      <c r="A2313" s="25">
        <v>225</v>
      </c>
      <c r="B2313" s="5" t="s">
        <v>156</v>
      </c>
      <c r="C2313" s="5" t="s">
        <v>90</v>
      </c>
      <c r="D2313" s="5" t="s">
        <v>21</v>
      </c>
      <c r="E2313" s="5" t="s">
        <v>22</v>
      </c>
      <c r="F2313" s="6">
        <v>45688</v>
      </c>
      <c r="G2313" s="55">
        <f t="shared" si="291"/>
        <v>2025</v>
      </c>
      <c r="H2313" s="55" t="str">
        <f t="shared" si="292"/>
        <v>Enero</v>
      </c>
      <c r="I2313" s="90" t="str">
        <f t="shared" si="293"/>
        <v>2025-1</v>
      </c>
      <c r="J2313" s="5">
        <v>100</v>
      </c>
      <c r="K2313" s="5">
        <v>100</v>
      </c>
      <c r="L2313" s="15">
        <f t="shared" si="289"/>
        <v>1</v>
      </c>
      <c r="M2313" s="15">
        <f t="shared" si="290"/>
        <v>1</v>
      </c>
      <c r="N2313" s="5" t="s">
        <v>23</v>
      </c>
      <c r="O2313" s="5" t="s">
        <v>23</v>
      </c>
      <c r="P2313" s="16">
        <v>0</v>
      </c>
      <c r="Q2313" s="16">
        <v>0</v>
      </c>
      <c r="R2313" s="5" t="str">
        <f t="shared" si="294"/>
        <v>225-2025-02-28</v>
      </c>
    </row>
    <row r="2314" spans="1:18" hidden="1" x14ac:dyDescent="0.3">
      <c r="A2314" s="25">
        <v>225</v>
      </c>
      <c r="B2314" s="5" t="s">
        <v>156</v>
      </c>
      <c r="C2314" s="5" t="s">
        <v>90</v>
      </c>
      <c r="D2314" s="5" t="s">
        <v>21</v>
      </c>
      <c r="E2314" s="5" t="s">
        <v>22</v>
      </c>
      <c r="F2314" s="6">
        <v>45716</v>
      </c>
      <c r="G2314" s="55">
        <f t="shared" si="291"/>
        <v>2025</v>
      </c>
      <c r="H2314" s="55" t="str">
        <f t="shared" si="292"/>
        <v>Febrero</v>
      </c>
      <c r="I2314" s="90" t="str">
        <f t="shared" si="293"/>
        <v>2025-1</v>
      </c>
      <c r="J2314" s="5">
        <v>100</v>
      </c>
      <c r="K2314" s="5">
        <v>100</v>
      </c>
      <c r="L2314" s="15">
        <f t="shared" si="289"/>
        <v>1</v>
      </c>
      <c r="M2314" s="15">
        <f t="shared" si="290"/>
        <v>1</v>
      </c>
      <c r="N2314" s="5" t="s">
        <v>23</v>
      </c>
      <c r="O2314" s="5" t="s">
        <v>23</v>
      </c>
      <c r="P2314" s="16">
        <v>0</v>
      </c>
      <c r="Q2314" s="16">
        <v>0</v>
      </c>
      <c r="R2314" s="5" t="str">
        <f t="shared" si="294"/>
        <v>225-2025-03-31</v>
      </c>
    </row>
    <row r="2315" spans="1:18" hidden="1" x14ac:dyDescent="0.3">
      <c r="A2315" s="25">
        <v>225</v>
      </c>
      <c r="B2315" s="5" t="s">
        <v>156</v>
      </c>
      <c r="C2315" s="5" t="s">
        <v>90</v>
      </c>
      <c r="D2315" s="5" t="s">
        <v>21</v>
      </c>
      <c r="E2315" s="5" t="s">
        <v>22</v>
      </c>
      <c r="F2315" s="6">
        <v>45747</v>
      </c>
      <c r="G2315" s="55">
        <f t="shared" si="291"/>
        <v>2025</v>
      </c>
      <c r="H2315" s="55" t="str">
        <f t="shared" si="292"/>
        <v>Marzo</v>
      </c>
      <c r="I2315" s="90" t="str">
        <f t="shared" si="293"/>
        <v>2025-1</v>
      </c>
      <c r="J2315" s="5">
        <v>100</v>
      </c>
      <c r="K2315" s="5">
        <v>100</v>
      </c>
      <c r="L2315" s="15">
        <f t="shared" si="289"/>
        <v>1</v>
      </c>
      <c r="M2315" s="15">
        <f t="shared" si="290"/>
        <v>1</v>
      </c>
      <c r="N2315" s="5" t="s">
        <v>23</v>
      </c>
      <c r="O2315" s="5" t="s">
        <v>23</v>
      </c>
      <c r="P2315" s="16">
        <v>0</v>
      </c>
      <c r="Q2315" s="16">
        <v>0</v>
      </c>
      <c r="R2315" s="5" t="str">
        <f t="shared" si="294"/>
        <v>225-2025-04-30</v>
      </c>
    </row>
    <row r="2316" spans="1:18" hidden="1" x14ac:dyDescent="0.3">
      <c r="A2316" s="25">
        <v>225</v>
      </c>
      <c r="B2316" s="5" t="s">
        <v>156</v>
      </c>
      <c r="C2316" s="5" t="s">
        <v>90</v>
      </c>
      <c r="D2316" s="5" t="s">
        <v>21</v>
      </c>
      <c r="E2316" s="5" t="s">
        <v>22</v>
      </c>
      <c r="F2316" s="6">
        <v>45777</v>
      </c>
      <c r="G2316" s="55">
        <f t="shared" si="291"/>
        <v>2025</v>
      </c>
      <c r="H2316" s="55" t="str">
        <f t="shared" si="292"/>
        <v>Abril</v>
      </c>
      <c r="I2316" s="90" t="str">
        <f t="shared" si="293"/>
        <v>2025-1</v>
      </c>
      <c r="J2316" s="5">
        <v>100</v>
      </c>
      <c r="K2316" s="5">
        <v>100</v>
      </c>
      <c r="L2316" s="15">
        <f t="shared" ref="L2316:L2335" si="295">IFERROR(IF((K2317/J2317)&gt;1.3,1.3,K2317/J2317),"")</f>
        <v>1</v>
      </c>
      <c r="M2316" s="15">
        <f t="shared" ref="M2316:M2335" si="296">IFERROR(IF((K2317/J2317)&gt;K2317/J2317,1.3,K2317/J2317),"")</f>
        <v>1</v>
      </c>
      <c r="N2316" s="5" t="s">
        <v>23</v>
      </c>
      <c r="O2316" s="5" t="s">
        <v>23</v>
      </c>
      <c r="P2316" s="16">
        <v>0</v>
      </c>
      <c r="Q2316" s="16">
        <v>0</v>
      </c>
      <c r="R2316" s="5" t="str">
        <f t="shared" si="294"/>
        <v>225-2025-05-31</v>
      </c>
    </row>
    <row r="2317" spans="1:18" hidden="1" x14ac:dyDescent="0.3">
      <c r="A2317" s="25">
        <v>225</v>
      </c>
      <c r="B2317" s="5" t="s">
        <v>156</v>
      </c>
      <c r="C2317" s="5" t="s">
        <v>90</v>
      </c>
      <c r="D2317" s="5" t="s">
        <v>21</v>
      </c>
      <c r="E2317" s="5" t="s">
        <v>22</v>
      </c>
      <c r="F2317" s="6">
        <v>45808</v>
      </c>
      <c r="G2317" s="55">
        <f t="shared" si="291"/>
        <v>2025</v>
      </c>
      <c r="H2317" s="55" t="str">
        <f t="shared" si="292"/>
        <v>Mayo</v>
      </c>
      <c r="I2317" s="90" t="str">
        <f t="shared" si="293"/>
        <v>2025-1</v>
      </c>
      <c r="J2317" s="5">
        <v>100</v>
      </c>
      <c r="K2317" s="5">
        <v>100</v>
      </c>
      <c r="L2317" s="15">
        <f t="shared" si="295"/>
        <v>1</v>
      </c>
      <c r="M2317" s="15">
        <f t="shared" si="296"/>
        <v>1</v>
      </c>
      <c r="N2317" s="5" t="s">
        <v>23</v>
      </c>
      <c r="O2317" s="5" t="s">
        <v>23</v>
      </c>
      <c r="P2317" s="16">
        <v>0</v>
      </c>
      <c r="Q2317" s="16">
        <v>0</v>
      </c>
      <c r="R2317" s="5" t="str">
        <f t="shared" si="294"/>
        <v>225-2025-06-30</v>
      </c>
    </row>
    <row r="2318" spans="1:18" hidden="1" x14ac:dyDescent="0.3">
      <c r="A2318" s="25">
        <v>225</v>
      </c>
      <c r="B2318" s="5" t="s">
        <v>156</v>
      </c>
      <c r="C2318" s="5" t="s">
        <v>90</v>
      </c>
      <c r="D2318" s="5" t="s">
        <v>21</v>
      </c>
      <c r="E2318" s="5" t="s">
        <v>22</v>
      </c>
      <c r="F2318" s="6">
        <v>45838</v>
      </c>
      <c r="G2318" s="55">
        <f t="shared" si="291"/>
        <v>2025</v>
      </c>
      <c r="H2318" s="55" t="str">
        <f t="shared" si="292"/>
        <v>Junio</v>
      </c>
      <c r="I2318" s="90" t="str">
        <f t="shared" si="293"/>
        <v>2025-1</v>
      </c>
      <c r="J2318" s="5">
        <v>100</v>
      </c>
      <c r="K2318" s="5">
        <v>100</v>
      </c>
      <c r="L2318" s="15">
        <f t="shared" si="295"/>
        <v>0.83329999999999993</v>
      </c>
      <c r="M2318" s="15">
        <f t="shared" si="296"/>
        <v>0.83329999999999993</v>
      </c>
      <c r="N2318" s="5" t="s">
        <v>23</v>
      </c>
      <c r="O2318" s="5" t="s">
        <v>23</v>
      </c>
      <c r="P2318" s="16">
        <v>0</v>
      </c>
      <c r="Q2318" s="16">
        <v>0</v>
      </c>
      <c r="R2318" s="5" t="str">
        <f t="shared" si="294"/>
        <v>518-2025-03-31</v>
      </c>
    </row>
    <row r="2319" spans="1:18" hidden="1" x14ac:dyDescent="0.3">
      <c r="A2319" s="25">
        <v>518</v>
      </c>
      <c r="B2319" s="5" t="s">
        <v>59</v>
      </c>
      <c r="C2319" s="5" t="s">
        <v>60</v>
      </c>
      <c r="D2319" s="5" t="s">
        <v>61</v>
      </c>
      <c r="E2319" s="5" t="s">
        <v>22</v>
      </c>
      <c r="F2319" s="6">
        <v>45747</v>
      </c>
      <c r="G2319" s="55">
        <f t="shared" si="291"/>
        <v>2025</v>
      </c>
      <c r="H2319" s="55" t="str">
        <f t="shared" si="292"/>
        <v>Marzo</v>
      </c>
      <c r="I2319" s="90" t="str">
        <f t="shared" si="293"/>
        <v>2025-1</v>
      </c>
      <c r="J2319" s="5">
        <v>100</v>
      </c>
      <c r="K2319" s="10">
        <v>83.33</v>
      </c>
      <c r="L2319" s="15">
        <f t="shared" si="295"/>
        <v>0.875</v>
      </c>
      <c r="M2319" s="15">
        <f t="shared" si="296"/>
        <v>0.875</v>
      </c>
      <c r="N2319" s="5" t="s">
        <v>23</v>
      </c>
      <c r="O2319" s="5" t="s">
        <v>23</v>
      </c>
      <c r="P2319" s="16">
        <v>0</v>
      </c>
      <c r="Q2319" s="16">
        <v>0</v>
      </c>
      <c r="R2319" s="5" t="str">
        <f t="shared" si="294"/>
        <v>518-2025-06-30</v>
      </c>
    </row>
    <row r="2320" spans="1:18" hidden="1" x14ac:dyDescent="0.3">
      <c r="A2320" s="25">
        <v>518</v>
      </c>
      <c r="B2320" s="5" t="s">
        <v>59</v>
      </c>
      <c r="C2320" s="5" t="s">
        <v>60</v>
      </c>
      <c r="D2320" s="5" t="s">
        <v>61</v>
      </c>
      <c r="E2320" s="5" t="s">
        <v>22</v>
      </c>
      <c r="F2320" s="6">
        <v>45838</v>
      </c>
      <c r="G2320" s="55">
        <f t="shared" si="291"/>
        <v>2025</v>
      </c>
      <c r="H2320" s="55" t="str">
        <f t="shared" si="292"/>
        <v>Junio</v>
      </c>
      <c r="I2320" s="90" t="str">
        <f t="shared" si="293"/>
        <v>2025-1</v>
      </c>
      <c r="J2320" s="5">
        <v>100</v>
      </c>
      <c r="K2320" s="10">
        <v>87.5</v>
      </c>
      <c r="L2320" s="15">
        <f t="shared" si="295"/>
        <v>1</v>
      </c>
      <c r="M2320" s="15">
        <f t="shared" si="296"/>
        <v>1</v>
      </c>
      <c r="N2320" s="5" t="s">
        <v>23</v>
      </c>
      <c r="O2320" s="5" t="s">
        <v>23</v>
      </c>
      <c r="P2320" s="16">
        <v>0</v>
      </c>
      <c r="Q2320" s="16">
        <v>0</v>
      </c>
      <c r="R2320" s="5" t="str">
        <f t="shared" si="294"/>
        <v>225-2025-07-31</v>
      </c>
    </row>
    <row r="2321" spans="1:18" hidden="1" x14ac:dyDescent="0.3">
      <c r="A2321" s="25">
        <v>225</v>
      </c>
      <c r="B2321" s="5" t="s">
        <v>156</v>
      </c>
      <c r="C2321" s="5" t="s">
        <v>90</v>
      </c>
      <c r="D2321" s="5" t="s">
        <v>21</v>
      </c>
      <c r="E2321" s="5" t="s">
        <v>22</v>
      </c>
      <c r="F2321" s="6">
        <v>45869</v>
      </c>
      <c r="G2321" s="55">
        <f t="shared" si="291"/>
        <v>2025</v>
      </c>
      <c r="H2321" s="55" t="str">
        <f t="shared" si="292"/>
        <v>Julio</v>
      </c>
      <c r="I2321" s="90" t="str">
        <f t="shared" si="293"/>
        <v>2025-2</v>
      </c>
      <c r="J2321" s="5">
        <v>100</v>
      </c>
      <c r="K2321" s="5">
        <v>100</v>
      </c>
      <c r="L2321" s="15">
        <f t="shared" si="295"/>
        <v>1.3</v>
      </c>
      <c r="M2321" s="15">
        <f t="shared" si="296"/>
        <v>1.5</v>
      </c>
      <c r="N2321" s="5" t="s">
        <v>23</v>
      </c>
      <c r="O2321" s="5" t="s">
        <v>23</v>
      </c>
      <c r="P2321" s="16">
        <v>0</v>
      </c>
      <c r="Q2321" s="16">
        <v>0</v>
      </c>
      <c r="R2321" s="5" t="str">
        <f t="shared" si="294"/>
        <v>273-2025-06-30</v>
      </c>
    </row>
    <row r="2322" spans="1:18" hidden="1" x14ac:dyDescent="0.3">
      <c r="A2322" s="5">
        <v>273</v>
      </c>
      <c r="B2322" s="5" t="s">
        <v>213</v>
      </c>
      <c r="C2322" s="5" t="s">
        <v>214</v>
      </c>
      <c r="D2322" s="5" t="s">
        <v>47</v>
      </c>
      <c r="E2322" s="5" t="s">
        <v>22</v>
      </c>
      <c r="F2322" s="6">
        <v>45838</v>
      </c>
      <c r="G2322" s="55">
        <f t="shared" si="291"/>
        <v>2025</v>
      </c>
      <c r="H2322" s="55" t="str">
        <f t="shared" si="292"/>
        <v>Junio</v>
      </c>
      <c r="I2322" s="90" t="str">
        <f t="shared" si="293"/>
        <v>2025-1</v>
      </c>
      <c r="J2322" s="5">
        <v>2</v>
      </c>
      <c r="K2322" s="5">
        <v>3</v>
      </c>
      <c r="L2322" s="15">
        <f t="shared" si="295"/>
        <v>1.0392592592592593</v>
      </c>
      <c r="M2322" s="15">
        <f t="shared" si="296"/>
        <v>1.0392592592592593</v>
      </c>
      <c r="N2322" s="5" t="s">
        <v>48</v>
      </c>
      <c r="O2322" s="5" t="s">
        <v>48</v>
      </c>
      <c r="P2322" s="5">
        <v>0</v>
      </c>
      <c r="Q2322" s="5">
        <v>0</v>
      </c>
      <c r="R2322" s="5" t="str">
        <f t="shared" si="294"/>
        <v>276-2025-06-30</v>
      </c>
    </row>
    <row r="2323" spans="1:18" hidden="1" x14ac:dyDescent="0.3">
      <c r="A2323" s="25">
        <v>276</v>
      </c>
      <c r="B2323" s="5" t="s">
        <v>218</v>
      </c>
      <c r="C2323" s="5" t="s">
        <v>219</v>
      </c>
      <c r="D2323" s="5" t="s">
        <v>47</v>
      </c>
      <c r="E2323" s="5" t="s">
        <v>54</v>
      </c>
      <c r="F2323" s="6">
        <v>45838</v>
      </c>
      <c r="G2323" s="55">
        <f t="shared" si="291"/>
        <v>2025</v>
      </c>
      <c r="H2323" s="55" t="str">
        <f t="shared" si="292"/>
        <v>Junio</v>
      </c>
      <c r="I2323" s="90" t="str">
        <f t="shared" si="293"/>
        <v>2025-1</v>
      </c>
      <c r="J2323" s="5">
        <v>81</v>
      </c>
      <c r="K2323" s="10">
        <v>84.18</v>
      </c>
      <c r="L2323" s="15">
        <f t="shared" si="295"/>
        <v>1.0130434782608697</v>
      </c>
      <c r="M2323" s="15">
        <f t="shared" si="296"/>
        <v>1.0130434782608697</v>
      </c>
      <c r="N2323" s="5" t="s">
        <v>48</v>
      </c>
      <c r="O2323" s="5" t="s">
        <v>83</v>
      </c>
      <c r="P2323" s="16">
        <v>0</v>
      </c>
      <c r="Q2323" s="16">
        <v>1</v>
      </c>
      <c r="R2323" s="5" t="str">
        <f t="shared" si="294"/>
        <v>283-2025-06-30</v>
      </c>
    </row>
    <row r="2324" spans="1:18" hidden="1" x14ac:dyDescent="0.3">
      <c r="A2324" s="25">
        <v>283</v>
      </c>
      <c r="B2324" s="5" t="s">
        <v>226</v>
      </c>
      <c r="C2324" s="5" t="s">
        <v>219</v>
      </c>
      <c r="D2324" s="5" t="s">
        <v>47</v>
      </c>
      <c r="E2324" s="5" t="s">
        <v>22</v>
      </c>
      <c r="F2324" s="6">
        <v>45838</v>
      </c>
      <c r="G2324" s="55">
        <f t="shared" si="291"/>
        <v>2025</v>
      </c>
      <c r="H2324" s="55" t="str">
        <f t="shared" si="292"/>
        <v>Junio</v>
      </c>
      <c r="I2324" s="90" t="str">
        <f t="shared" si="293"/>
        <v>2025-1</v>
      </c>
      <c r="J2324" s="5">
        <v>4.5999999999999996</v>
      </c>
      <c r="K2324" s="10">
        <v>4.66</v>
      </c>
      <c r="L2324" s="15">
        <f t="shared" si="295"/>
        <v>1</v>
      </c>
      <c r="M2324" s="15">
        <f t="shared" si="296"/>
        <v>1</v>
      </c>
      <c r="N2324" s="5" t="s">
        <v>83</v>
      </c>
      <c r="O2324" s="5" t="s">
        <v>83</v>
      </c>
      <c r="P2324" s="16">
        <v>1</v>
      </c>
      <c r="Q2324" s="16">
        <v>2</v>
      </c>
      <c r="R2324" s="5" t="str">
        <f t="shared" si="294"/>
        <v>323-2025-06-30</v>
      </c>
    </row>
    <row r="2325" spans="1:18" hidden="1" x14ac:dyDescent="0.3">
      <c r="A2325" s="37">
        <v>323</v>
      </c>
      <c r="B2325" s="5" t="s">
        <v>273</v>
      </c>
      <c r="C2325" s="5" t="s">
        <v>39</v>
      </c>
      <c r="D2325" s="5" t="s">
        <v>47</v>
      </c>
      <c r="E2325" s="5" t="s">
        <v>22</v>
      </c>
      <c r="F2325" s="6">
        <v>45838</v>
      </c>
      <c r="G2325" s="55">
        <f t="shared" si="291"/>
        <v>2025</v>
      </c>
      <c r="H2325" s="55" t="str">
        <f t="shared" si="292"/>
        <v>Junio</v>
      </c>
      <c r="I2325" s="90" t="str">
        <f t="shared" si="293"/>
        <v>2025-1</v>
      </c>
      <c r="J2325" s="5">
        <v>1</v>
      </c>
      <c r="K2325" s="9">
        <v>1</v>
      </c>
      <c r="L2325" s="15">
        <f t="shared" si="295"/>
        <v>0.66666666666666663</v>
      </c>
      <c r="M2325" s="15">
        <f t="shared" si="296"/>
        <v>0.66666666666666663</v>
      </c>
      <c r="N2325" s="5" t="s">
        <v>48</v>
      </c>
      <c r="O2325" s="5" t="s">
        <v>48</v>
      </c>
      <c r="P2325" s="16">
        <v>0</v>
      </c>
      <c r="Q2325" s="16">
        <v>0</v>
      </c>
      <c r="R2325" s="5" t="str">
        <f t="shared" si="294"/>
        <v>324-2025-06-30</v>
      </c>
    </row>
    <row r="2326" spans="1:18" hidden="1" x14ac:dyDescent="0.3">
      <c r="A2326" s="25">
        <v>324</v>
      </c>
      <c r="B2326" s="5" t="s">
        <v>274</v>
      </c>
      <c r="C2326" s="5" t="s">
        <v>39</v>
      </c>
      <c r="D2326" s="5" t="s">
        <v>47</v>
      </c>
      <c r="E2326" s="5" t="s">
        <v>22</v>
      </c>
      <c r="F2326" s="6">
        <v>45838</v>
      </c>
      <c r="G2326" s="55">
        <f t="shared" si="291"/>
        <v>2025</v>
      </c>
      <c r="H2326" s="55" t="str">
        <f t="shared" si="292"/>
        <v>Junio</v>
      </c>
      <c r="I2326" s="90" t="str">
        <f t="shared" si="293"/>
        <v>2025-1</v>
      </c>
      <c r="J2326" s="5">
        <v>3</v>
      </c>
      <c r="K2326" s="10">
        <v>2</v>
      </c>
      <c r="L2326" s="15">
        <f t="shared" si="295"/>
        <v>1</v>
      </c>
      <c r="M2326" s="15">
        <f t="shared" si="296"/>
        <v>1</v>
      </c>
      <c r="N2326" s="5" t="s">
        <v>48</v>
      </c>
      <c r="O2326" s="5" t="s">
        <v>48</v>
      </c>
      <c r="P2326" s="16">
        <v>0</v>
      </c>
      <c r="Q2326" s="16">
        <v>0</v>
      </c>
      <c r="R2326" s="5" t="str">
        <f t="shared" si="294"/>
        <v>325-2025-06-30</v>
      </c>
    </row>
    <row r="2327" spans="1:18" hidden="1" x14ac:dyDescent="0.3">
      <c r="A2327" s="41">
        <v>325</v>
      </c>
      <c r="B2327" s="5" t="s">
        <v>275</v>
      </c>
      <c r="C2327" s="5" t="s">
        <v>39</v>
      </c>
      <c r="D2327" s="5" t="s">
        <v>47</v>
      </c>
      <c r="E2327" s="5" t="s">
        <v>22</v>
      </c>
      <c r="F2327" s="6">
        <v>45838</v>
      </c>
      <c r="G2327" s="55">
        <f t="shared" si="291"/>
        <v>2025</v>
      </c>
      <c r="H2327" s="55" t="str">
        <f t="shared" si="292"/>
        <v>Junio</v>
      </c>
      <c r="I2327" s="90" t="str">
        <f t="shared" si="293"/>
        <v>2025-1</v>
      </c>
      <c r="J2327" s="5">
        <v>8</v>
      </c>
      <c r="K2327" s="9">
        <v>8</v>
      </c>
      <c r="L2327" s="15">
        <f t="shared" si="295"/>
        <v>0.2791327913279133</v>
      </c>
      <c r="M2327" s="15">
        <f t="shared" si="296"/>
        <v>0.2791327913279133</v>
      </c>
      <c r="N2327" s="5" t="s">
        <v>48</v>
      </c>
      <c r="O2327" s="5" t="s">
        <v>48</v>
      </c>
      <c r="P2327" s="16">
        <v>0</v>
      </c>
      <c r="Q2327" s="16">
        <v>0</v>
      </c>
      <c r="R2327" s="5" t="str">
        <f t="shared" si="294"/>
        <v>96-2025-06-30</v>
      </c>
    </row>
    <row r="2328" spans="1:18" hidden="1" x14ac:dyDescent="0.3">
      <c r="A2328" s="25">
        <v>96</v>
      </c>
      <c r="B2328" s="23" t="s">
        <v>76</v>
      </c>
      <c r="C2328" s="5" t="s">
        <v>77</v>
      </c>
      <c r="D2328" s="5" t="s">
        <v>47</v>
      </c>
      <c r="E2328" s="5" t="s">
        <v>22</v>
      </c>
      <c r="F2328" s="6">
        <v>45838</v>
      </c>
      <c r="G2328" s="55">
        <f t="shared" si="291"/>
        <v>2025</v>
      </c>
      <c r="H2328" s="55" t="str">
        <f t="shared" si="292"/>
        <v>Junio</v>
      </c>
      <c r="I2328" s="90" t="str">
        <f t="shared" si="293"/>
        <v>2025-1</v>
      </c>
      <c r="J2328" s="5">
        <v>369</v>
      </c>
      <c r="K2328" s="5">
        <v>103</v>
      </c>
      <c r="L2328" s="15">
        <f t="shared" si="295"/>
        <v>1</v>
      </c>
      <c r="M2328" s="15">
        <f t="shared" si="296"/>
        <v>1</v>
      </c>
      <c r="N2328" s="5" t="s">
        <v>23</v>
      </c>
      <c r="O2328" s="5" t="s">
        <v>23</v>
      </c>
      <c r="P2328" s="16">
        <v>0</v>
      </c>
      <c r="Q2328" s="16">
        <v>0</v>
      </c>
      <c r="R2328" s="5" t="str">
        <f t="shared" si="294"/>
        <v>473-2025-06-30</v>
      </c>
    </row>
    <row r="2329" spans="1:18" hidden="1" x14ac:dyDescent="0.3">
      <c r="A2329" s="25">
        <v>473</v>
      </c>
      <c r="B2329" s="5" t="s">
        <v>437</v>
      </c>
      <c r="C2329" s="5" t="s">
        <v>20</v>
      </c>
      <c r="D2329" s="5" t="s">
        <v>47</v>
      </c>
      <c r="E2329" s="5" t="s">
        <v>22</v>
      </c>
      <c r="F2329" s="6">
        <v>45838</v>
      </c>
      <c r="G2329" s="55">
        <f t="shared" si="291"/>
        <v>2025</v>
      </c>
      <c r="H2329" s="55" t="str">
        <f t="shared" si="292"/>
        <v>Junio</v>
      </c>
      <c r="I2329" s="90" t="str">
        <f t="shared" si="293"/>
        <v>2025-1</v>
      </c>
      <c r="J2329" s="32">
        <v>72</v>
      </c>
      <c r="K2329" s="83">
        <v>72</v>
      </c>
      <c r="L2329" s="15">
        <f t="shared" si="295"/>
        <v>1</v>
      </c>
      <c r="M2329" s="15">
        <f t="shared" si="296"/>
        <v>1</v>
      </c>
      <c r="N2329" s="5" t="s">
        <v>48</v>
      </c>
      <c r="O2329" s="5" t="s">
        <v>48</v>
      </c>
      <c r="P2329" s="16">
        <v>0</v>
      </c>
      <c r="Q2329" s="16">
        <v>0</v>
      </c>
      <c r="R2329" s="5" t="str">
        <f t="shared" si="294"/>
        <v>476-2025-06-30</v>
      </c>
    </row>
    <row r="2330" spans="1:18" hidden="1" x14ac:dyDescent="0.3">
      <c r="A2330" s="25">
        <v>476</v>
      </c>
      <c r="B2330" s="5" t="s">
        <v>442</v>
      </c>
      <c r="C2330" s="5" t="s">
        <v>20</v>
      </c>
      <c r="D2330" s="5" t="s">
        <v>47</v>
      </c>
      <c r="E2330" s="5" t="s">
        <v>22</v>
      </c>
      <c r="F2330" s="6">
        <v>45838</v>
      </c>
      <c r="G2330" s="55">
        <f t="shared" si="291"/>
        <v>2025</v>
      </c>
      <c r="H2330" s="55" t="str">
        <f t="shared" si="292"/>
        <v>Junio</v>
      </c>
      <c r="I2330" s="90" t="str">
        <f t="shared" si="293"/>
        <v>2025-1</v>
      </c>
      <c r="J2330" s="5">
        <v>6</v>
      </c>
      <c r="K2330" s="10">
        <v>6</v>
      </c>
      <c r="L2330" s="15">
        <f t="shared" si="295"/>
        <v>1.034516129032258</v>
      </c>
      <c r="M2330" s="15">
        <f t="shared" si="296"/>
        <v>1.034516129032258</v>
      </c>
      <c r="N2330" s="5" t="s">
        <v>48</v>
      </c>
      <c r="O2330" s="5" t="s">
        <v>48</v>
      </c>
      <c r="P2330" s="16">
        <v>0</v>
      </c>
      <c r="Q2330" s="16">
        <v>0</v>
      </c>
      <c r="R2330" s="5" t="str">
        <f t="shared" si="294"/>
        <v>193-2025-06-30</v>
      </c>
    </row>
    <row r="2331" spans="1:18" hidden="1" x14ac:dyDescent="0.3">
      <c r="A2331" s="25">
        <v>193</v>
      </c>
      <c r="B2331" s="5" t="s">
        <v>126</v>
      </c>
      <c r="C2331" s="5" t="s">
        <v>46</v>
      </c>
      <c r="D2331" s="5" t="s">
        <v>47</v>
      </c>
      <c r="E2331" s="5" t="s">
        <v>22</v>
      </c>
      <c r="F2331" s="6">
        <v>45838</v>
      </c>
      <c r="G2331" s="55">
        <f t="shared" si="291"/>
        <v>2025</v>
      </c>
      <c r="H2331" s="55" t="str">
        <f t="shared" si="292"/>
        <v>Junio</v>
      </c>
      <c r="I2331" s="90" t="str">
        <f t="shared" si="293"/>
        <v>2025-1</v>
      </c>
      <c r="J2331" s="5">
        <v>93</v>
      </c>
      <c r="K2331" s="10">
        <v>96.21</v>
      </c>
      <c r="L2331" s="15">
        <f t="shared" si="295"/>
        <v>0.88888888888888884</v>
      </c>
      <c r="M2331" s="15">
        <f t="shared" si="296"/>
        <v>0.88888888888888884</v>
      </c>
      <c r="N2331" s="5" t="s">
        <v>23</v>
      </c>
      <c r="O2331" s="5" t="s">
        <v>23</v>
      </c>
      <c r="P2331" s="16">
        <v>1</v>
      </c>
      <c r="Q2331" s="16">
        <v>1</v>
      </c>
      <c r="R2331" s="5" t="str">
        <f t="shared" si="294"/>
        <v>290-2025-02-28</v>
      </c>
    </row>
    <row r="2332" spans="1:18" hidden="1" x14ac:dyDescent="0.3">
      <c r="A2332" s="25">
        <v>290</v>
      </c>
      <c r="B2332" s="5" t="s">
        <v>232</v>
      </c>
      <c r="C2332" s="5" t="s">
        <v>27</v>
      </c>
      <c r="D2332" s="5" t="s">
        <v>61</v>
      </c>
      <c r="E2332" s="5" t="s">
        <v>22</v>
      </c>
      <c r="F2332" s="6">
        <v>45716</v>
      </c>
      <c r="G2332" s="55">
        <f t="shared" si="291"/>
        <v>2025</v>
      </c>
      <c r="H2332" s="55" t="str">
        <f t="shared" si="292"/>
        <v>Febrero</v>
      </c>
      <c r="I2332" s="90" t="str">
        <f t="shared" si="293"/>
        <v>2025-1</v>
      </c>
      <c r="J2332" s="5">
        <v>90</v>
      </c>
      <c r="K2332" s="10">
        <v>80</v>
      </c>
      <c r="L2332" s="15">
        <f t="shared" si="295"/>
        <v>1.1111111111111112</v>
      </c>
      <c r="M2332" s="15">
        <f t="shared" si="296"/>
        <v>1.1111111111111112</v>
      </c>
      <c r="N2332" s="5" t="s">
        <v>23</v>
      </c>
      <c r="O2332" s="5" t="s">
        <v>23</v>
      </c>
      <c r="P2332" s="16">
        <v>0</v>
      </c>
      <c r="Q2332" s="16">
        <v>0</v>
      </c>
      <c r="R2332" s="5" t="str">
        <f t="shared" si="294"/>
        <v>290-2025-04-30</v>
      </c>
    </row>
    <row r="2333" spans="1:18" hidden="1" x14ac:dyDescent="0.3">
      <c r="A2333" s="25">
        <v>290</v>
      </c>
      <c r="B2333" s="5" t="s">
        <v>232</v>
      </c>
      <c r="C2333" s="5" t="s">
        <v>27</v>
      </c>
      <c r="D2333" s="5" t="s">
        <v>61</v>
      </c>
      <c r="E2333" s="5" t="s">
        <v>22</v>
      </c>
      <c r="F2333" s="6">
        <v>45777</v>
      </c>
      <c r="G2333" s="55">
        <f t="shared" si="291"/>
        <v>2025</v>
      </c>
      <c r="H2333" s="55" t="str">
        <f t="shared" si="292"/>
        <v>Abril</v>
      </c>
      <c r="I2333" s="90" t="str">
        <f t="shared" si="293"/>
        <v>2025-1</v>
      </c>
      <c r="J2333" s="5">
        <v>90</v>
      </c>
      <c r="K2333" s="10">
        <v>100</v>
      </c>
      <c r="L2333" s="15">
        <f t="shared" si="295"/>
        <v>1.1111111111111112</v>
      </c>
      <c r="M2333" s="15">
        <f t="shared" si="296"/>
        <v>1.1111111111111112</v>
      </c>
      <c r="N2333" s="5" t="s">
        <v>23</v>
      </c>
      <c r="O2333" s="5" t="s">
        <v>23</v>
      </c>
      <c r="P2333" s="16">
        <v>0</v>
      </c>
      <c r="Q2333" s="16">
        <v>0</v>
      </c>
      <c r="R2333" s="5" t="str">
        <f t="shared" si="294"/>
        <v>290-2025-06-30</v>
      </c>
    </row>
    <row r="2334" spans="1:18" hidden="1" x14ac:dyDescent="0.3">
      <c r="A2334" s="5">
        <v>290</v>
      </c>
      <c r="B2334" s="5" t="s">
        <v>232</v>
      </c>
      <c r="C2334" s="5" t="s">
        <v>27</v>
      </c>
      <c r="D2334" s="5" t="s">
        <v>61</v>
      </c>
      <c r="E2334" s="5" t="s">
        <v>22</v>
      </c>
      <c r="F2334" s="6">
        <v>45838</v>
      </c>
      <c r="G2334" s="55">
        <f t="shared" si="291"/>
        <v>2025</v>
      </c>
      <c r="H2334" s="55" t="str">
        <f t="shared" si="292"/>
        <v>Junio</v>
      </c>
      <c r="I2334" s="90" t="str">
        <f t="shared" si="293"/>
        <v>2025-1</v>
      </c>
      <c r="J2334" s="5">
        <v>90</v>
      </c>
      <c r="K2334" s="5">
        <v>100</v>
      </c>
      <c r="L2334" s="15">
        <f t="shared" si="295"/>
        <v>1.125</v>
      </c>
      <c r="M2334" s="15">
        <f t="shared" si="296"/>
        <v>1.125</v>
      </c>
      <c r="N2334" s="5" t="s">
        <v>23</v>
      </c>
      <c r="O2334" s="5" t="s">
        <v>23</v>
      </c>
      <c r="P2334" s="5">
        <v>0</v>
      </c>
      <c r="Q2334" s="5">
        <v>0</v>
      </c>
      <c r="R2334" s="5" t="str">
        <f t="shared" si="294"/>
        <v>194-2025-06-30</v>
      </c>
    </row>
    <row r="2335" spans="1:18" hidden="1" x14ac:dyDescent="0.3">
      <c r="A2335" s="25">
        <v>194</v>
      </c>
      <c r="B2335" s="5" t="s">
        <v>127</v>
      </c>
      <c r="C2335" s="5" t="s">
        <v>46</v>
      </c>
      <c r="D2335" s="5" t="s">
        <v>47</v>
      </c>
      <c r="E2335" s="5" t="s">
        <v>22</v>
      </c>
      <c r="F2335" s="6">
        <v>45838</v>
      </c>
      <c r="G2335" s="55">
        <f t="shared" si="291"/>
        <v>2025</v>
      </c>
      <c r="H2335" s="55" t="str">
        <f t="shared" si="292"/>
        <v>Junio</v>
      </c>
      <c r="I2335" s="90" t="str">
        <f t="shared" si="293"/>
        <v>2025-1</v>
      </c>
      <c r="J2335" s="5">
        <v>80</v>
      </c>
      <c r="K2335" s="9">
        <v>90</v>
      </c>
      <c r="L2335" s="15">
        <f t="shared" si="295"/>
        <v>0.39999999999999997</v>
      </c>
      <c r="M2335" s="15">
        <f t="shared" si="296"/>
        <v>0.39999999999999997</v>
      </c>
      <c r="N2335" s="5" t="s">
        <v>23</v>
      </c>
      <c r="O2335" s="5" t="s">
        <v>23</v>
      </c>
      <c r="P2335" s="16">
        <v>0</v>
      </c>
      <c r="Q2335" s="16">
        <v>0</v>
      </c>
      <c r="R2335" s="5" t="str">
        <f t="shared" si="294"/>
        <v>124-2025-07-31</v>
      </c>
    </row>
    <row r="2336" spans="1:18" hidden="1" x14ac:dyDescent="0.3">
      <c r="A2336" s="25">
        <v>124</v>
      </c>
      <c r="B2336" s="5" t="s">
        <v>97</v>
      </c>
      <c r="C2336" s="5" t="s">
        <v>64</v>
      </c>
      <c r="D2336" s="5" t="s">
        <v>21</v>
      </c>
      <c r="E2336" s="5" t="s">
        <v>54</v>
      </c>
      <c r="F2336" s="6">
        <v>45869</v>
      </c>
      <c r="G2336" s="55">
        <f t="shared" si="291"/>
        <v>2025</v>
      </c>
      <c r="H2336" s="55" t="str">
        <f t="shared" si="292"/>
        <v>Julio</v>
      </c>
      <c r="I2336" s="90" t="str">
        <f t="shared" si="293"/>
        <v>2025-2</v>
      </c>
      <c r="J2336" s="5">
        <v>0.2</v>
      </c>
      <c r="K2336" s="84">
        <v>0.08</v>
      </c>
      <c r="L2336" s="8" t="b">
        <f>IF(K2337&lt;J2337,100%,K2337&lt;J2337)</f>
        <v>0</v>
      </c>
      <c r="M2336" s="8" t="b">
        <f>IF(K2337&lt;J2337,100%,K2337&lt;J2337)</f>
        <v>0</v>
      </c>
      <c r="N2336" s="5" t="s">
        <v>83</v>
      </c>
      <c r="O2336" s="5" t="s">
        <v>83</v>
      </c>
      <c r="P2336" s="16">
        <v>1</v>
      </c>
      <c r="Q2336" s="16">
        <v>2</v>
      </c>
      <c r="R2336" s="5" t="str">
        <f t="shared" si="294"/>
        <v>431-2025-03-31</v>
      </c>
    </row>
    <row r="2337" spans="1:18" hidden="1" x14ac:dyDescent="0.3">
      <c r="A2337" s="25">
        <v>431</v>
      </c>
      <c r="B2337" s="5" t="s">
        <v>400</v>
      </c>
      <c r="C2337" s="5" t="s">
        <v>64</v>
      </c>
      <c r="D2337" s="5" t="s">
        <v>52</v>
      </c>
      <c r="E2337" s="5" t="s">
        <v>22</v>
      </c>
      <c r="F2337" s="6">
        <v>45747</v>
      </c>
      <c r="G2337" s="55">
        <f t="shared" si="291"/>
        <v>2025</v>
      </c>
      <c r="H2337" s="55" t="str">
        <f t="shared" si="292"/>
        <v>Marzo</v>
      </c>
      <c r="I2337" s="90" t="str">
        <f t="shared" si="293"/>
        <v>2025-1</v>
      </c>
      <c r="J2337" s="5">
        <v>100</v>
      </c>
      <c r="K2337" s="10">
        <v>100</v>
      </c>
      <c r="L2337" s="15">
        <f t="shared" ref="L2337:L2348" si="297">IFERROR(IF((K2338/J2338)&gt;1.3,1.3,K2338/J2338),"")</f>
        <v>1</v>
      </c>
      <c r="M2337" s="15">
        <f t="shared" ref="M2337:M2348" si="298">IFERROR(IF((K2338/J2338)&gt;K2338/J2338,1.3,K2338/J2338),"")</f>
        <v>1</v>
      </c>
      <c r="N2337" s="5" t="s">
        <v>23</v>
      </c>
      <c r="O2337" s="5" t="s">
        <v>23</v>
      </c>
      <c r="P2337" s="16">
        <v>0</v>
      </c>
      <c r="Q2337" s="16">
        <v>0</v>
      </c>
      <c r="R2337" s="5" t="str">
        <f t="shared" si="294"/>
        <v>431-2025-06-30</v>
      </c>
    </row>
    <row r="2338" spans="1:18" hidden="1" x14ac:dyDescent="0.3">
      <c r="A2338" s="5">
        <v>431</v>
      </c>
      <c r="B2338" s="5" t="s">
        <v>400</v>
      </c>
      <c r="C2338" s="5" t="s">
        <v>64</v>
      </c>
      <c r="D2338" s="5" t="s">
        <v>52</v>
      </c>
      <c r="E2338" s="5" t="s">
        <v>22</v>
      </c>
      <c r="F2338" s="6">
        <v>45838</v>
      </c>
      <c r="G2338" s="55">
        <f t="shared" si="291"/>
        <v>2025</v>
      </c>
      <c r="H2338" s="55" t="str">
        <f t="shared" si="292"/>
        <v>Junio</v>
      </c>
      <c r="I2338" s="90" t="str">
        <f t="shared" si="293"/>
        <v>2025-1</v>
      </c>
      <c r="J2338" s="5">
        <v>100</v>
      </c>
      <c r="K2338" s="5">
        <v>100</v>
      </c>
      <c r="L2338" s="15">
        <f t="shared" si="297"/>
        <v>1.1111111111111112</v>
      </c>
      <c r="M2338" s="15">
        <f t="shared" si="298"/>
        <v>1.1111111111111112</v>
      </c>
      <c r="N2338" s="5" t="s">
        <v>23</v>
      </c>
      <c r="O2338" s="5" t="s">
        <v>23</v>
      </c>
      <c r="P2338" s="5">
        <v>0</v>
      </c>
      <c r="Q2338" s="5">
        <v>0</v>
      </c>
      <c r="R2338" s="5" t="str">
        <f t="shared" si="294"/>
        <v>432-2025-03-31</v>
      </c>
    </row>
    <row r="2339" spans="1:18" hidden="1" x14ac:dyDescent="0.3">
      <c r="A2339" s="25">
        <v>432</v>
      </c>
      <c r="B2339" s="5" t="s">
        <v>401</v>
      </c>
      <c r="C2339" s="5" t="s">
        <v>64</v>
      </c>
      <c r="D2339" s="5" t="s">
        <v>52</v>
      </c>
      <c r="E2339" s="5" t="s">
        <v>22</v>
      </c>
      <c r="F2339" s="6">
        <v>45747</v>
      </c>
      <c r="G2339" s="55">
        <f t="shared" si="291"/>
        <v>2025</v>
      </c>
      <c r="H2339" s="55" t="str">
        <f t="shared" si="292"/>
        <v>Marzo</v>
      </c>
      <c r="I2339" s="90" t="str">
        <f t="shared" si="293"/>
        <v>2025-1</v>
      </c>
      <c r="J2339" s="5">
        <v>90</v>
      </c>
      <c r="K2339" s="10">
        <v>100</v>
      </c>
      <c r="L2339" s="15">
        <f t="shared" si="297"/>
        <v>1.1111111111111112</v>
      </c>
      <c r="M2339" s="15">
        <f t="shared" si="298"/>
        <v>1.1111111111111112</v>
      </c>
      <c r="N2339" s="5" t="s">
        <v>23</v>
      </c>
      <c r="O2339" s="5" t="s">
        <v>23</v>
      </c>
      <c r="P2339" s="16">
        <v>0</v>
      </c>
      <c r="Q2339" s="16">
        <v>0</v>
      </c>
      <c r="R2339" s="5" t="str">
        <f t="shared" si="294"/>
        <v>432-2025-06-30</v>
      </c>
    </row>
    <row r="2340" spans="1:18" hidden="1" x14ac:dyDescent="0.3">
      <c r="A2340" s="5">
        <v>432</v>
      </c>
      <c r="B2340" s="5" t="s">
        <v>401</v>
      </c>
      <c r="C2340" s="5" t="s">
        <v>64</v>
      </c>
      <c r="D2340" s="5" t="s">
        <v>52</v>
      </c>
      <c r="E2340" s="5" t="s">
        <v>22</v>
      </c>
      <c r="F2340" s="6">
        <v>45838</v>
      </c>
      <c r="G2340" s="55">
        <f t="shared" si="291"/>
        <v>2025</v>
      </c>
      <c r="H2340" s="55" t="str">
        <f t="shared" si="292"/>
        <v>Junio</v>
      </c>
      <c r="I2340" s="90" t="str">
        <f t="shared" si="293"/>
        <v>2025-1</v>
      </c>
      <c r="J2340" s="5">
        <v>90</v>
      </c>
      <c r="K2340" s="5">
        <v>100</v>
      </c>
      <c r="L2340" s="15">
        <f t="shared" si="297"/>
        <v>1.1111111111111112</v>
      </c>
      <c r="M2340" s="15">
        <f t="shared" si="298"/>
        <v>1.1111111111111112</v>
      </c>
      <c r="N2340" s="5" t="s">
        <v>23</v>
      </c>
      <c r="O2340" s="5" t="s">
        <v>23</v>
      </c>
      <c r="P2340" s="5">
        <v>0</v>
      </c>
      <c r="Q2340" s="5">
        <v>0</v>
      </c>
      <c r="R2340" s="5" t="str">
        <f t="shared" si="294"/>
        <v>484-2025-03-31</v>
      </c>
    </row>
    <row r="2341" spans="1:18" hidden="1" x14ac:dyDescent="0.3">
      <c r="A2341" s="25">
        <v>484</v>
      </c>
      <c r="B2341" s="5" t="s">
        <v>449</v>
      </c>
      <c r="C2341" s="5" t="s">
        <v>64</v>
      </c>
      <c r="D2341" s="5" t="s">
        <v>52</v>
      </c>
      <c r="E2341" s="5" t="s">
        <v>22</v>
      </c>
      <c r="F2341" s="6">
        <v>45747</v>
      </c>
      <c r="G2341" s="55">
        <f t="shared" si="291"/>
        <v>2025</v>
      </c>
      <c r="H2341" s="55" t="str">
        <f t="shared" si="292"/>
        <v>Marzo</v>
      </c>
      <c r="I2341" s="90" t="str">
        <f t="shared" si="293"/>
        <v>2025-1</v>
      </c>
      <c r="J2341" s="5">
        <v>90</v>
      </c>
      <c r="K2341" s="10">
        <v>100</v>
      </c>
      <c r="L2341" s="15">
        <f t="shared" si="297"/>
        <v>1.1111111111111112</v>
      </c>
      <c r="M2341" s="15">
        <f t="shared" si="298"/>
        <v>1.1111111111111112</v>
      </c>
      <c r="N2341" s="5" t="s">
        <v>23</v>
      </c>
      <c r="O2341" s="5" t="s">
        <v>23</v>
      </c>
      <c r="P2341" s="16">
        <v>0</v>
      </c>
      <c r="Q2341" s="16">
        <v>0</v>
      </c>
      <c r="R2341" s="5" t="str">
        <f t="shared" si="294"/>
        <v>484-2025-06-30</v>
      </c>
    </row>
    <row r="2342" spans="1:18" hidden="1" x14ac:dyDescent="0.3">
      <c r="A2342" s="25">
        <v>484</v>
      </c>
      <c r="B2342" s="5" t="s">
        <v>449</v>
      </c>
      <c r="C2342" s="5" t="s">
        <v>64</v>
      </c>
      <c r="D2342" s="5" t="s">
        <v>52</v>
      </c>
      <c r="E2342" s="5" t="s">
        <v>22</v>
      </c>
      <c r="F2342" s="6">
        <v>45838</v>
      </c>
      <c r="G2342" s="55">
        <f t="shared" si="291"/>
        <v>2025</v>
      </c>
      <c r="H2342" s="55" t="str">
        <f t="shared" si="292"/>
        <v>Junio</v>
      </c>
      <c r="I2342" s="90" t="str">
        <f t="shared" si="293"/>
        <v>2025-1</v>
      </c>
      <c r="J2342" s="5">
        <v>90</v>
      </c>
      <c r="K2342" s="10">
        <v>100</v>
      </c>
      <c r="L2342" s="15">
        <f t="shared" si="297"/>
        <v>0.98969072164948457</v>
      </c>
      <c r="M2342" s="15">
        <f t="shared" si="298"/>
        <v>0.98969072164948457</v>
      </c>
      <c r="N2342" s="5" t="s">
        <v>23</v>
      </c>
      <c r="O2342" s="5" t="s">
        <v>23</v>
      </c>
      <c r="P2342" s="16">
        <v>0</v>
      </c>
      <c r="Q2342" s="16">
        <v>0</v>
      </c>
      <c r="R2342" s="5" t="str">
        <f t="shared" si="294"/>
        <v>77-2025-01-31</v>
      </c>
    </row>
    <row r="2343" spans="1:18" hidden="1" x14ac:dyDescent="0.3">
      <c r="A2343" s="25">
        <v>77</v>
      </c>
      <c r="B2343" s="5" t="s">
        <v>57</v>
      </c>
      <c r="C2343" s="5" t="s">
        <v>34</v>
      </c>
      <c r="D2343" s="5" t="s">
        <v>21</v>
      </c>
      <c r="E2343" s="5" t="s">
        <v>22</v>
      </c>
      <c r="F2343" s="6">
        <v>45688</v>
      </c>
      <c r="G2343" s="55">
        <f t="shared" si="291"/>
        <v>2025</v>
      </c>
      <c r="H2343" s="55" t="str">
        <f t="shared" si="292"/>
        <v>Enero</v>
      </c>
      <c r="I2343" s="90" t="str">
        <f t="shared" si="293"/>
        <v>2025-1</v>
      </c>
      <c r="J2343" s="5">
        <v>97</v>
      </c>
      <c r="K2343" s="10">
        <v>96</v>
      </c>
      <c r="L2343" s="15">
        <f t="shared" si="297"/>
        <v>0.96907216494845361</v>
      </c>
      <c r="M2343" s="15">
        <f t="shared" si="298"/>
        <v>0.96907216494845361</v>
      </c>
      <c r="N2343" s="5" t="s">
        <v>23</v>
      </c>
      <c r="O2343" s="5" t="s">
        <v>23</v>
      </c>
      <c r="P2343" s="16">
        <v>1</v>
      </c>
      <c r="Q2343" s="16">
        <v>1</v>
      </c>
      <c r="R2343" s="5" t="str">
        <f t="shared" si="294"/>
        <v>77-2025-02-28</v>
      </c>
    </row>
    <row r="2344" spans="1:18" hidden="1" x14ac:dyDescent="0.3">
      <c r="A2344" s="25">
        <v>77</v>
      </c>
      <c r="B2344" s="5" t="s">
        <v>57</v>
      </c>
      <c r="C2344" s="5" t="s">
        <v>34</v>
      </c>
      <c r="D2344" s="5" t="s">
        <v>21</v>
      </c>
      <c r="E2344" s="5" t="s">
        <v>22</v>
      </c>
      <c r="F2344" s="6">
        <v>45716</v>
      </c>
      <c r="G2344" s="55">
        <f t="shared" si="291"/>
        <v>2025</v>
      </c>
      <c r="H2344" s="55" t="str">
        <f t="shared" si="292"/>
        <v>Febrero</v>
      </c>
      <c r="I2344" s="90" t="str">
        <f t="shared" si="293"/>
        <v>2025-1</v>
      </c>
      <c r="J2344" s="5">
        <v>97</v>
      </c>
      <c r="K2344" s="10">
        <v>94</v>
      </c>
      <c r="L2344" s="15">
        <f t="shared" si="297"/>
        <v>1</v>
      </c>
      <c r="M2344" s="15">
        <f t="shared" si="298"/>
        <v>1</v>
      </c>
      <c r="N2344" s="5" t="s">
        <v>23</v>
      </c>
      <c r="O2344" s="5" t="s">
        <v>23</v>
      </c>
      <c r="P2344" s="16">
        <v>1</v>
      </c>
      <c r="Q2344" s="16">
        <v>1</v>
      </c>
      <c r="R2344" s="5" t="str">
        <f t="shared" si="294"/>
        <v>77-2025-03-31</v>
      </c>
    </row>
    <row r="2345" spans="1:18" hidden="1" x14ac:dyDescent="0.3">
      <c r="A2345" s="25">
        <v>77</v>
      </c>
      <c r="B2345" s="5" t="s">
        <v>57</v>
      </c>
      <c r="C2345" s="5" t="s">
        <v>34</v>
      </c>
      <c r="D2345" s="5" t="s">
        <v>21</v>
      </c>
      <c r="E2345" s="5" t="s">
        <v>22</v>
      </c>
      <c r="F2345" s="6">
        <v>45747</v>
      </c>
      <c r="G2345" s="55">
        <f t="shared" si="291"/>
        <v>2025</v>
      </c>
      <c r="H2345" s="55" t="str">
        <f t="shared" si="292"/>
        <v>Marzo</v>
      </c>
      <c r="I2345" s="90" t="str">
        <f t="shared" si="293"/>
        <v>2025-1</v>
      </c>
      <c r="J2345" s="5">
        <v>97</v>
      </c>
      <c r="K2345" s="10">
        <v>97</v>
      </c>
      <c r="L2345" s="15">
        <f t="shared" si="297"/>
        <v>0.90412371134020619</v>
      </c>
      <c r="M2345" s="15">
        <f t="shared" si="298"/>
        <v>0.90412371134020619</v>
      </c>
      <c r="N2345" s="5" t="s">
        <v>23</v>
      </c>
      <c r="O2345" s="5" t="s">
        <v>23</v>
      </c>
      <c r="P2345" s="16">
        <v>1</v>
      </c>
      <c r="Q2345" s="16">
        <v>1</v>
      </c>
      <c r="R2345" s="5" t="str">
        <f t="shared" si="294"/>
        <v>77-2025-04-30</v>
      </c>
    </row>
    <row r="2346" spans="1:18" hidden="1" x14ac:dyDescent="0.3">
      <c r="A2346" s="25">
        <v>77</v>
      </c>
      <c r="B2346" s="5" t="s">
        <v>57</v>
      </c>
      <c r="C2346" s="5" t="s">
        <v>34</v>
      </c>
      <c r="D2346" s="5" t="s">
        <v>21</v>
      </c>
      <c r="E2346" s="5" t="s">
        <v>22</v>
      </c>
      <c r="F2346" s="6">
        <v>45777</v>
      </c>
      <c r="G2346" s="55">
        <f t="shared" si="291"/>
        <v>2025</v>
      </c>
      <c r="H2346" s="55" t="str">
        <f t="shared" si="292"/>
        <v>Abril</v>
      </c>
      <c r="I2346" s="90" t="str">
        <f t="shared" si="293"/>
        <v>2025-1</v>
      </c>
      <c r="J2346" s="5">
        <v>97</v>
      </c>
      <c r="K2346" s="10">
        <v>87.7</v>
      </c>
      <c r="L2346" s="15">
        <f t="shared" si="297"/>
        <v>1</v>
      </c>
      <c r="M2346" s="15">
        <f t="shared" si="298"/>
        <v>1</v>
      </c>
      <c r="N2346" s="5" t="s">
        <v>23</v>
      </c>
      <c r="O2346" s="5" t="s">
        <v>23</v>
      </c>
      <c r="P2346" s="16">
        <v>1</v>
      </c>
      <c r="Q2346" s="16">
        <v>1</v>
      </c>
      <c r="R2346" s="5" t="str">
        <f t="shared" si="294"/>
        <v>77-2025-05-31</v>
      </c>
    </row>
    <row r="2347" spans="1:18" hidden="1" x14ac:dyDescent="0.3">
      <c r="A2347" s="25">
        <v>77</v>
      </c>
      <c r="B2347" s="5" t="s">
        <v>57</v>
      </c>
      <c r="C2347" s="5" t="s">
        <v>34</v>
      </c>
      <c r="D2347" s="5" t="s">
        <v>21</v>
      </c>
      <c r="E2347" s="5" t="s">
        <v>22</v>
      </c>
      <c r="F2347" s="6">
        <v>45808</v>
      </c>
      <c r="G2347" s="55">
        <f t="shared" si="291"/>
        <v>2025</v>
      </c>
      <c r="H2347" s="55" t="str">
        <f t="shared" si="292"/>
        <v>Mayo</v>
      </c>
      <c r="I2347" s="90" t="str">
        <f t="shared" si="293"/>
        <v>2025-1</v>
      </c>
      <c r="J2347" s="5">
        <v>97</v>
      </c>
      <c r="K2347" s="10">
        <v>97</v>
      </c>
      <c r="L2347" s="15">
        <f t="shared" si="297"/>
        <v>0.99175257731958766</v>
      </c>
      <c r="M2347" s="15">
        <f t="shared" si="298"/>
        <v>0.99175257731958766</v>
      </c>
      <c r="N2347" s="5" t="s">
        <v>23</v>
      </c>
      <c r="O2347" s="5" t="s">
        <v>23</v>
      </c>
      <c r="P2347" s="16">
        <v>1</v>
      </c>
      <c r="Q2347" s="16">
        <v>1</v>
      </c>
      <c r="R2347" s="5" t="str">
        <f t="shared" si="294"/>
        <v>77-2025-06-30</v>
      </c>
    </row>
    <row r="2348" spans="1:18" hidden="1" x14ac:dyDescent="0.3">
      <c r="A2348" s="25">
        <v>77</v>
      </c>
      <c r="B2348" s="5" t="s">
        <v>57</v>
      </c>
      <c r="C2348" s="5" t="s">
        <v>34</v>
      </c>
      <c r="D2348" s="5" t="s">
        <v>21</v>
      </c>
      <c r="E2348" s="5" t="s">
        <v>22</v>
      </c>
      <c r="F2348" s="6">
        <v>45838</v>
      </c>
      <c r="G2348" s="55">
        <f t="shared" si="291"/>
        <v>2025</v>
      </c>
      <c r="H2348" s="55" t="str">
        <f t="shared" si="292"/>
        <v>Junio</v>
      </c>
      <c r="I2348" s="90" t="str">
        <f t="shared" si="293"/>
        <v>2025-1</v>
      </c>
      <c r="J2348" s="5">
        <v>97</v>
      </c>
      <c r="K2348" s="10">
        <v>96.2</v>
      </c>
      <c r="L2348" s="15">
        <f t="shared" si="297"/>
        <v>1</v>
      </c>
      <c r="M2348" s="15">
        <f t="shared" si="298"/>
        <v>1</v>
      </c>
      <c r="N2348" s="5" t="s">
        <v>23</v>
      </c>
      <c r="O2348" s="5" t="s">
        <v>23</v>
      </c>
      <c r="P2348" s="16">
        <v>1</v>
      </c>
      <c r="Q2348" s="16">
        <v>1</v>
      </c>
      <c r="R2348" s="5" t="str">
        <f t="shared" si="294"/>
        <v>86-2025-06-30</v>
      </c>
    </row>
    <row r="2349" spans="1:18" hidden="1" x14ac:dyDescent="0.3">
      <c r="A2349" s="5">
        <v>86</v>
      </c>
      <c r="B2349" s="5" t="s">
        <v>67</v>
      </c>
      <c r="C2349" s="5" t="s">
        <v>64</v>
      </c>
      <c r="D2349" s="5" t="s">
        <v>47</v>
      </c>
      <c r="E2349" s="5" t="s">
        <v>22</v>
      </c>
      <c r="F2349" s="6">
        <v>45838</v>
      </c>
      <c r="G2349" s="55">
        <f t="shared" si="291"/>
        <v>2025</v>
      </c>
      <c r="H2349" s="55" t="str">
        <f t="shared" si="292"/>
        <v>Junio</v>
      </c>
      <c r="I2349" s="90" t="str">
        <f t="shared" si="293"/>
        <v>2025-1</v>
      </c>
      <c r="J2349" s="5">
        <v>100</v>
      </c>
      <c r="K2349" s="5">
        <v>100</v>
      </c>
      <c r="L2349" s="15">
        <v>1</v>
      </c>
      <c r="M2349" s="15">
        <v>1</v>
      </c>
      <c r="N2349" s="5" t="s">
        <v>23</v>
      </c>
      <c r="O2349" s="5" t="s">
        <v>23</v>
      </c>
      <c r="P2349" s="5">
        <v>0</v>
      </c>
      <c r="Q2349" s="5">
        <v>0</v>
      </c>
      <c r="R2349" s="5" t="str">
        <f t="shared" si="294"/>
        <v>95-2025-06-30</v>
      </c>
    </row>
    <row r="2350" spans="1:18" hidden="1" x14ac:dyDescent="0.3">
      <c r="A2350" s="5">
        <v>95</v>
      </c>
      <c r="B2350" s="5" t="s">
        <v>75</v>
      </c>
      <c r="C2350" s="5" t="s">
        <v>64</v>
      </c>
      <c r="D2350" s="5" t="s">
        <v>47</v>
      </c>
      <c r="E2350" s="5" t="s">
        <v>22</v>
      </c>
      <c r="F2350" s="6">
        <v>45838</v>
      </c>
      <c r="G2350" s="55">
        <f t="shared" si="291"/>
        <v>2025</v>
      </c>
      <c r="H2350" s="55" t="str">
        <f t="shared" si="292"/>
        <v>Junio</v>
      </c>
      <c r="I2350" s="90" t="str">
        <f t="shared" si="293"/>
        <v>2025-1</v>
      </c>
      <c r="J2350" s="5">
        <v>100</v>
      </c>
      <c r="K2350" s="5">
        <v>100</v>
      </c>
      <c r="L2350" s="15">
        <v>1</v>
      </c>
      <c r="M2350" s="15">
        <v>1</v>
      </c>
      <c r="N2350" s="5" t="s">
        <v>23</v>
      </c>
      <c r="O2350" s="5" t="s">
        <v>23</v>
      </c>
      <c r="P2350" s="5">
        <v>0</v>
      </c>
      <c r="Q2350" s="5">
        <v>0</v>
      </c>
      <c r="R2350" s="5" t="str">
        <f t="shared" si="294"/>
        <v>111-2025-03-31</v>
      </c>
    </row>
    <row r="2351" spans="1:18" hidden="1" x14ac:dyDescent="0.3">
      <c r="A2351" s="25">
        <v>111</v>
      </c>
      <c r="B2351" s="5" t="s">
        <v>85</v>
      </c>
      <c r="C2351" s="5" t="s">
        <v>50</v>
      </c>
      <c r="D2351" s="5" t="s">
        <v>52</v>
      </c>
      <c r="E2351" s="5" t="s">
        <v>22</v>
      </c>
      <c r="F2351" s="6">
        <v>45747</v>
      </c>
      <c r="G2351" s="55">
        <f t="shared" si="291"/>
        <v>2025</v>
      </c>
      <c r="H2351" s="55" t="str">
        <f t="shared" si="292"/>
        <v>Marzo</v>
      </c>
      <c r="I2351" s="90" t="str">
        <f t="shared" si="293"/>
        <v>2025-1</v>
      </c>
      <c r="J2351" s="5">
        <v>80</v>
      </c>
      <c r="K2351" s="10">
        <v>92.7</v>
      </c>
      <c r="L2351" s="15">
        <f>IFERROR(IF((K2352/J2352)&gt;1.3,1.3,K2352/J2352),"")</f>
        <v>1.25</v>
      </c>
      <c r="M2351" s="15">
        <f>IFERROR(IF((K2352/J2352)&gt;K2352/J2352,1.3,K2352/J2352),"")</f>
        <v>1.25</v>
      </c>
      <c r="N2351" s="5" t="s">
        <v>23</v>
      </c>
      <c r="O2351" s="5" t="s">
        <v>23</v>
      </c>
      <c r="P2351" s="16">
        <v>0</v>
      </c>
      <c r="Q2351" s="16">
        <v>0</v>
      </c>
      <c r="R2351" s="5" t="str">
        <f t="shared" si="294"/>
        <v>111-2025-06-30</v>
      </c>
    </row>
    <row r="2352" spans="1:18" hidden="1" x14ac:dyDescent="0.3">
      <c r="A2352" s="5">
        <v>111</v>
      </c>
      <c r="B2352" s="5" t="s">
        <v>85</v>
      </c>
      <c r="C2352" s="5" t="s">
        <v>50</v>
      </c>
      <c r="D2352" s="5" t="s">
        <v>52</v>
      </c>
      <c r="E2352" s="5" t="s">
        <v>22</v>
      </c>
      <c r="F2352" s="6">
        <v>45838</v>
      </c>
      <c r="G2352" s="55">
        <f t="shared" si="291"/>
        <v>2025</v>
      </c>
      <c r="H2352" s="55" t="str">
        <f t="shared" si="292"/>
        <v>Junio</v>
      </c>
      <c r="I2352" s="90" t="str">
        <f t="shared" si="293"/>
        <v>2025-1</v>
      </c>
      <c r="J2352" s="5">
        <v>80</v>
      </c>
      <c r="K2352" s="5">
        <v>100</v>
      </c>
      <c r="L2352" s="15">
        <v>1</v>
      </c>
      <c r="M2352" s="15">
        <v>1.2250000000000001</v>
      </c>
      <c r="N2352" s="5" t="s">
        <v>23</v>
      </c>
      <c r="O2352" s="5" t="s">
        <v>23</v>
      </c>
      <c r="P2352" s="5">
        <v>0</v>
      </c>
      <c r="Q2352" s="5">
        <v>0</v>
      </c>
      <c r="R2352" s="5" t="str">
        <f t="shared" si="294"/>
        <v>121-2025-01-31</v>
      </c>
    </row>
    <row r="2353" spans="1:18" hidden="1" x14ac:dyDescent="0.3">
      <c r="A2353" s="25">
        <v>121</v>
      </c>
      <c r="B2353" s="5" t="s">
        <v>94</v>
      </c>
      <c r="C2353" s="5" t="s">
        <v>25</v>
      </c>
      <c r="D2353" s="5" t="s">
        <v>21</v>
      </c>
      <c r="E2353" s="5" t="s">
        <v>54</v>
      </c>
      <c r="F2353" s="6">
        <v>45688</v>
      </c>
      <c r="G2353" s="55">
        <f t="shared" si="291"/>
        <v>2025</v>
      </c>
      <c r="H2353" s="55" t="str">
        <f t="shared" si="292"/>
        <v>Enero</v>
      </c>
      <c r="I2353" s="90" t="str">
        <f t="shared" si="293"/>
        <v>2025-1</v>
      </c>
      <c r="J2353" s="9">
        <v>14491652</v>
      </c>
      <c r="K2353" s="9">
        <v>14372568</v>
      </c>
      <c r="L2353" s="8">
        <f t="shared" ref="L2353:L2359" si="299">IFERROR(J2354/K2354,"")</f>
        <v>0.92886463496062388</v>
      </c>
      <c r="M2353" s="8">
        <f t="shared" ref="M2353:M2359" si="300">IFERROR(J2354/K2354,"")</f>
        <v>0.92886463496062388</v>
      </c>
      <c r="N2353" s="9" t="s">
        <v>95</v>
      </c>
      <c r="O2353" s="9" t="s">
        <v>95</v>
      </c>
      <c r="P2353" s="16">
        <v>0</v>
      </c>
      <c r="Q2353" s="16">
        <v>0</v>
      </c>
      <c r="R2353" s="5" t="str">
        <f t="shared" si="294"/>
        <v>121-2025-02-28</v>
      </c>
    </row>
    <row r="2354" spans="1:18" hidden="1" x14ac:dyDescent="0.3">
      <c r="A2354" s="25">
        <v>121</v>
      </c>
      <c r="B2354" s="5" t="s">
        <v>94</v>
      </c>
      <c r="C2354" s="5" t="s">
        <v>25</v>
      </c>
      <c r="D2354" s="5" t="s">
        <v>21</v>
      </c>
      <c r="E2354" s="5" t="s">
        <v>54</v>
      </c>
      <c r="F2354" s="6">
        <v>45716</v>
      </c>
      <c r="G2354" s="55">
        <f t="shared" si="291"/>
        <v>2025</v>
      </c>
      <c r="H2354" s="55" t="str">
        <f t="shared" si="292"/>
        <v>Febrero</v>
      </c>
      <c r="I2354" s="90" t="str">
        <f t="shared" si="293"/>
        <v>2025-1</v>
      </c>
      <c r="J2354" s="9">
        <v>24959412</v>
      </c>
      <c r="K2354" s="9">
        <v>26870882</v>
      </c>
      <c r="L2354" s="8">
        <f t="shared" si="299"/>
        <v>0.93663595774289221</v>
      </c>
      <c r="M2354" s="8">
        <f t="shared" si="300"/>
        <v>0.93663595774289221</v>
      </c>
      <c r="N2354" s="9" t="s">
        <v>95</v>
      </c>
      <c r="O2354" s="9" t="s">
        <v>95</v>
      </c>
      <c r="P2354" s="16">
        <v>0</v>
      </c>
      <c r="Q2354" s="16">
        <v>0</v>
      </c>
      <c r="R2354" s="5" t="str">
        <f t="shared" si="294"/>
        <v>121-2025-03-31</v>
      </c>
    </row>
    <row r="2355" spans="1:18" hidden="1" x14ac:dyDescent="0.3">
      <c r="A2355" s="25">
        <v>121</v>
      </c>
      <c r="B2355" s="5" t="s">
        <v>94</v>
      </c>
      <c r="C2355" s="5" t="s">
        <v>25</v>
      </c>
      <c r="D2355" s="5" t="s">
        <v>21</v>
      </c>
      <c r="E2355" s="5" t="s">
        <v>54</v>
      </c>
      <c r="F2355" s="6">
        <v>45747</v>
      </c>
      <c r="G2355" s="55">
        <f t="shared" si="291"/>
        <v>2025</v>
      </c>
      <c r="H2355" s="55" t="str">
        <f t="shared" si="292"/>
        <v>Marzo</v>
      </c>
      <c r="I2355" s="90" t="str">
        <f t="shared" si="293"/>
        <v>2025-1</v>
      </c>
      <c r="J2355" s="9">
        <v>36651881</v>
      </c>
      <c r="K2355" s="9">
        <v>39131405</v>
      </c>
      <c r="L2355" s="8">
        <f t="shared" si="299"/>
        <v>0.94340280373909136</v>
      </c>
      <c r="M2355" s="8">
        <f t="shared" si="300"/>
        <v>0.94340280373909136</v>
      </c>
      <c r="N2355" s="9" t="s">
        <v>95</v>
      </c>
      <c r="O2355" s="9" t="s">
        <v>95</v>
      </c>
      <c r="P2355" s="16">
        <v>0</v>
      </c>
      <c r="Q2355" s="16">
        <v>0</v>
      </c>
      <c r="R2355" s="5" t="str">
        <f t="shared" si="294"/>
        <v>121-2025-04-30</v>
      </c>
    </row>
    <row r="2356" spans="1:18" hidden="1" x14ac:dyDescent="0.3">
      <c r="A2356" s="25">
        <v>121</v>
      </c>
      <c r="B2356" s="5" t="s">
        <v>94</v>
      </c>
      <c r="C2356" s="5" t="s">
        <v>25</v>
      </c>
      <c r="D2356" s="5" t="s">
        <v>21</v>
      </c>
      <c r="E2356" s="5" t="s">
        <v>54</v>
      </c>
      <c r="F2356" s="6">
        <v>45777</v>
      </c>
      <c r="G2356" s="55">
        <f t="shared" si="291"/>
        <v>2025</v>
      </c>
      <c r="H2356" s="55" t="str">
        <f t="shared" si="292"/>
        <v>Abril</v>
      </c>
      <c r="I2356" s="90" t="str">
        <f t="shared" si="293"/>
        <v>2025-1</v>
      </c>
      <c r="J2356" s="9">
        <v>47871313</v>
      </c>
      <c r="K2356" s="9">
        <v>50743238</v>
      </c>
      <c r="L2356" s="8">
        <f t="shared" si="299"/>
        <v>0.87034238311715018</v>
      </c>
      <c r="M2356" s="8">
        <f t="shared" si="300"/>
        <v>0.87034238311715018</v>
      </c>
      <c r="N2356" s="9" t="s">
        <v>95</v>
      </c>
      <c r="O2356" s="9" t="s">
        <v>95</v>
      </c>
      <c r="P2356" s="16">
        <v>0</v>
      </c>
      <c r="Q2356" s="16">
        <v>0</v>
      </c>
      <c r="R2356" s="5" t="str">
        <f t="shared" si="294"/>
        <v>121-2025-05-31</v>
      </c>
    </row>
    <row r="2357" spans="1:18" hidden="1" x14ac:dyDescent="0.3">
      <c r="A2357" s="25">
        <v>121</v>
      </c>
      <c r="B2357" s="5" t="s">
        <v>94</v>
      </c>
      <c r="C2357" s="5" t="s">
        <v>25</v>
      </c>
      <c r="D2357" s="5" t="s">
        <v>21</v>
      </c>
      <c r="E2357" s="5" t="s">
        <v>54</v>
      </c>
      <c r="F2357" s="6">
        <v>45808</v>
      </c>
      <c r="G2357" s="55">
        <f t="shared" si="291"/>
        <v>2025</v>
      </c>
      <c r="H2357" s="55" t="str">
        <f t="shared" si="292"/>
        <v>Mayo</v>
      </c>
      <c r="I2357" s="90" t="str">
        <f t="shared" si="293"/>
        <v>2025-1</v>
      </c>
      <c r="J2357" s="9">
        <v>59366302</v>
      </c>
      <c r="K2357" s="9">
        <v>68210285</v>
      </c>
      <c r="L2357" s="8">
        <f t="shared" si="299"/>
        <v>0.90861283414413352</v>
      </c>
      <c r="M2357" s="8">
        <f t="shared" si="300"/>
        <v>0.90861283414413352</v>
      </c>
      <c r="N2357" s="9" t="s">
        <v>95</v>
      </c>
      <c r="O2357" s="9" t="s">
        <v>95</v>
      </c>
      <c r="P2357" s="16">
        <v>0</v>
      </c>
      <c r="Q2357" s="16">
        <v>0</v>
      </c>
      <c r="R2357" s="5" t="str">
        <f t="shared" si="294"/>
        <v>121-2025-06-30</v>
      </c>
    </row>
    <row r="2358" spans="1:18" hidden="1" x14ac:dyDescent="0.3">
      <c r="A2358" s="25">
        <v>121</v>
      </c>
      <c r="B2358" s="5" t="s">
        <v>94</v>
      </c>
      <c r="C2358" s="5" t="s">
        <v>25</v>
      </c>
      <c r="D2358" s="5" t="s">
        <v>21</v>
      </c>
      <c r="E2358" s="5" t="s">
        <v>54</v>
      </c>
      <c r="F2358" s="6">
        <v>45838</v>
      </c>
      <c r="G2358" s="55">
        <f t="shared" si="291"/>
        <v>2025</v>
      </c>
      <c r="H2358" s="55" t="str">
        <f t="shared" si="292"/>
        <v>Junio</v>
      </c>
      <c r="I2358" s="90" t="str">
        <f t="shared" si="293"/>
        <v>2025-1</v>
      </c>
      <c r="J2358" s="9">
        <v>69237262</v>
      </c>
      <c r="K2358" s="9">
        <v>76201061</v>
      </c>
      <c r="L2358" s="8">
        <f t="shared" si="299"/>
        <v>0.89094842747620984</v>
      </c>
      <c r="M2358" s="8">
        <f t="shared" si="300"/>
        <v>0.89094842747620984</v>
      </c>
      <c r="N2358" s="9" t="s">
        <v>95</v>
      </c>
      <c r="O2358" s="9" t="s">
        <v>95</v>
      </c>
      <c r="P2358" s="16">
        <v>0</v>
      </c>
      <c r="Q2358" s="16">
        <v>0</v>
      </c>
      <c r="R2358" s="5" t="str">
        <f t="shared" si="294"/>
        <v>121-2025-07-31</v>
      </c>
    </row>
    <row r="2359" spans="1:18" hidden="1" x14ac:dyDescent="0.3">
      <c r="A2359" s="25">
        <v>121</v>
      </c>
      <c r="B2359" s="5" t="s">
        <v>94</v>
      </c>
      <c r="C2359" s="5" t="s">
        <v>25</v>
      </c>
      <c r="D2359" s="5" t="s">
        <v>21</v>
      </c>
      <c r="E2359" s="5" t="s">
        <v>54</v>
      </c>
      <c r="F2359" s="6">
        <v>45869</v>
      </c>
      <c r="G2359" s="55">
        <f t="shared" si="291"/>
        <v>2025</v>
      </c>
      <c r="H2359" s="55" t="str">
        <f t="shared" si="292"/>
        <v>Julio</v>
      </c>
      <c r="I2359" s="90" t="str">
        <f t="shared" si="293"/>
        <v>2025-2</v>
      </c>
      <c r="J2359" s="9">
        <v>77148281</v>
      </c>
      <c r="K2359" s="9">
        <v>86591186</v>
      </c>
      <c r="L2359" s="8">
        <f t="shared" si="299"/>
        <v>0.9</v>
      </c>
      <c r="M2359" s="8">
        <f t="shared" si="300"/>
        <v>0.9</v>
      </c>
      <c r="N2359" s="9" t="s">
        <v>95</v>
      </c>
      <c r="O2359" s="9" t="s">
        <v>95</v>
      </c>
      <c r="P2359" s="16">
        <v>0</v>
      </c>
      <c r="Q2359" s="16">
        <v>0</v>
      </c>
      <c r="R2359" s="5" t="str">
        <f t="shared" si="294"/>
        <v>122-2025-02-28</v>
      </c>
    </row>
    <row r="2360" spans="1:18" hidden="1" x14ac:dyDescent="0.3">
      <c r="A2360" s="25">
        <v>122</v>
      </c>
      <c r="B2360" s="5" t="s">
        <v>96</v>
      </c>
      <c r="C2360" s="5" t="s">
        <v>93</v>
      </c>
      <c r="D2360" s="5" t="s">
        <v>61</v>
      </c>
      <c r="E2360" s="5" t="s">
        <v>22</v>
      </c>
      <c r="F2360" s="6">
        <v>45716</v>
      </c>
      <c r="G2360" s="55">
        <f t="shared" si="291"/>
        <v>2025</v>
      </c>
      <c r="H2360" s="55" t="str">
        <f t="shared" si="292"/>
        <v>Febrero</v>
      </c>
      <c r="I2360" s="90" t="str">
        <f t="shared" si="293"/>
        <v>2025-1</v>
      </c>
      <c r="J2360" s="5">
        <v>90</v>
      </c>
      <c r="K2360" s="10">
        <v>100</v>
      </c>
      <c r="L2360" s="15">
        <f>IFERROR(IF((K2361/J2361)&gt;1.3,1.3,K2361/J2361),"")</f>
        <v>1.1111111111111112</v>
      </c>
      <c r="M2360" s="15">
        <f>IFERROR(IF((K2361/J2361)&gt;K2361/J2361,1.3,K2361/J2361),"")</f>
        <v>1.1111111111111112</v>
      </c>
      <c r="N2360" s="5" t="s">
        <v>23</v>
      </c>
      <c r="O2360" s="5" t="s">
        <v>23</v>
      </c>
      <c r="P2360" s="16">
        <v>0</v>
      </c>
      <c r="Q2360" s="16">
        <v>0</v>
      </c>
      <c r="R2360" s="5" t="str">
        <f t="shared" si="294"/>
        <v>122-2025-04-30</v>
      </c>
    </row>
    <row r="2361" spans="1:18" hidden="1" x14ac:dyDescent="0.3">
      <c r="A2361" s="25">
        <v>122</v>
      </c>
      <c r="B2361" s="5" t="s">
        <v>96</v>
      </c>
      <c r="C2361" s="5" t="s">
        <v>93</v>
      </c>
      <c r="D2361" s="5" t="s">
        <v>61</v>
      </c>
      <c r="E2361" s="5" t="s">
        <v>22</v>
      </c>
      <c r="F2361" s="6">
        <v>45777</v>
      </c>
      <c r="G2361" s="55">
        <f t="shared" si="291"/>
        <v>2025</v>
      </c>
      <c r="H2361" s="55" t="str">
        <f t="shared" si="292"/>
        <v>Abril</v>
      </c>
      <c r="I2361" s="90" t="str">
        <f t="shared" si="293"/>
        <v>2025-1</v>
      </c>
      <c r="J2361" s="5">
        <v>90</v>
      </c>
      <c r="K2361" s="10">
        <v>100</v>
      </c>
      <c r="L2361" s="15">
        <f>IFERROR(IF((K2362/J2362)&gt;1.3,1.3,K2362/J2362),"")</f>
        <v>0.4831111111111111</v>
      </c>
      <c r="M2361" s="15">
        <f>IFERROR(IF((K2362/J2362)&gt;K2362/J2362,1.3,K2362/J2362),"")</f>
        <v>0.4831111111111111</v>
      </c>
      <c r="N2361" s="5" t="s">
        <v>23</v>
      </c>
      <c r="O2361" s="5" t="s">
        <v>23</v>
      </c>
      <c r="P2361" s="16">
        <v>0</v>
      </c>
      <c r="Q2361" s="16">
        <v>0</v>
      </c>
      <c r="R2361" s="5" t="str">
        <f t="shared" si="294"/>
        <v>122-2025-06-30</v>
      </c>
    </row>
    <row r="2362" spans="1:18" hidden="1" x14ac:dyDescent="0.3">
      <c r="A2362" s="5">
        <v>122</v>
      </c>
      <c r="B2362" s="5" t="s">
        <v>96</v>
      </c>
      <c r="C2362" s="5" t="s">
        <v>93</v>
      </c>
      <c r="D2362" s="5" t="s">
        <v>61</v>
      </c>
      <c r="E2362" s="5" t="s">
        <v>22</v>
      </c>
      <c r="F2362" s="6">
        <v>45838</v>
      </c>
      <c r="G2362" s="55">
        <f t="shared" si="291"/>
        <v>2025</v>
      </c>
      <c r="H2362" s="55" t="str">
        <f t="shared" si="292"/>
        <v>Junio</v>
      </c>
      <c r="I2362" s="90" t="str">
        <f t="shared" si="293"/>
        <v>2025-1</v>
      </c>
      <c r="J2362" s="5">
        <v>90</v>
      </c>
      <c r="K2362" s="5">
        <v>43.48</v>
      </c>
      <c r="L2362" s="15">
        <f>IFERROR(IF((K2363/J2363)&gt;1.3,1.3,K2363/J2363),"")</f>
        <v>0.86955555555555564</v>
      </c>
      <c r="M2362" s="15">
        <f>IFERROR(IF((K2363/J2363)&gt;K2363/J2363,1.3,K2363/J2363),"")</f>
        <v>0.86955555555555564</v>
      </c>
      <c r="N2362" s="5" t="s">
        <v>23</v>
      </c>
      <c r="O2362" s="5" t="s">
        <v>23</v>
      </c>
      <c r="P2362" s="5">
        <v>0</v>
      </c>
      <c r="Q2362" s="5">
        <v>0</v>
      </c>
      <c r="R2362" s="5" t="str">
        <f t="shared" si="294"/>
        <v>122-2025-07-31</v>
      </c>
    </row>
    <row r="2363" spans="1:18" hidden="1" x14ac:dyDescent="0.3">
      <c r="A2363" s="5">
        <v>122</v>
      </c>
      <c r="B2363" s="5" t="s">
        <v>96</v>
      </c>
      <c r="C2363" s="5" t="s">
        <v>93</v>
      </c>
      <c r="D2363" s="5" t="s">
        <v>21</v>
      </c>
      <c r="E2363" s="5" t="s">
        <v>22</v>
      </c>
      <c r="F2363" s="6">
        <v>45869</v>
      </c>
      <c r="G2363" s="55">
        <f t="shared" si="291"/>
        <v>2025</v>
      </c>
      <c r="H2363" s="55" t="str">
        <f t="shared" si="292"/>
        <v>Julio</v>
      </c>
      <c r="I2363" s="90" t="str">
        <f t="shared" si="293"/>
        <v>2025-2</v>
      </c>
      <c r="J2363" s="5">
        <v>90</v>
      </c>
      <c r="K2363" s="5">
        <v>78.260000000000005</v>
      </c>
      <c r="L2363" s="15">
        <f>IFERROR(IF((K2364/J2364)&gt;1.3,1.3,K2364/J2364),"")</f>
        <v>0.64322222222222225</v>
      </c>
      <c r="M2363" s="15">
        <f>IFERROR(IF((K2364/J2364)&gt;K2364/J2364,1.3,K2364/J2364),"")</f>
        <v>0.64322222222222225</v>
      </c>
      <c r="N2363" s="5" t="s">
        <v>23</v>
      </c>
      <c r="O2363" s="5" t="s">
        <v>23</v>
      </c>
      <c r="P2363" s="5">
        <v>0</v>
      </c>
      <c r="Q2363" s="5">
        <v>0</v>
      </c>
      <c r="R2363" s="5" t="str">
        <f t="shared" si="294"/>
        <v>122-2025-08-31</v>
      </c>
    </row>
    <row r="2364" spans="1:18" hidden="1" x14ac:dyDescent="0.3">
      <c r="A2364" s="5">
        <v>122</v>
      </c>
      <c r="B2364" s="5" t="s">
        <v>96</v>
      </c>
      <c r="C2364" s="5" t="s">
        <v>93</v>
      </c>
      <c r="D2364" s="5" t="s">
        <v>21</v>
      </c>
      <c r="E2364" s="5" t="s">
        <v>22</v>
      </c>
      <c r="F2364" s="6">
        <v>45900</v>
      </c>
      <c r="G2364" s="55">
        <f t="shared" si="291"/>
        <v>2025</v>
      </c>
      <c r="H2364" s="55" t="str">
        <f t="shared" si="292"/>
        <v>Agosto</v>
      </c>
      <c r="I2364" s="90" t="str">
        <f t="shared" si="293"/>
        <v>2025-2</v>
      </c>
      <c r="J2364" s="5">
        <v>90</v>
      </c>
      <c r="K2364" s="5">
        <v>57.89</v>
      </c>
      <c r="L2364" s="15">
        <f>IFERROR(IF((K2365/J2365)&gt;1.3,1.3,K2365/J2365),"")</f>
        <v>0.14393321498824527</v>
      </c>
      <c r="M2364" s="15">
        <f>IFERROR(IF((K2365/J2365)&gt;K2365/J2365,1.3,K2365/J2365),"")</f>
        <v>0.14393321498824527</v>
      </c>
      <c r="N2364" s="5" t="s">
        <v>23</v>
      </c>
      <c r="O2364" s="5" t="s">
        <v>23</v>
      </c>
      <c r="P2364" s="5">
        <v>0</v>
      </c>
      <c r="Q2364" s="5">
        <v>0</v>
      </c>
      <c r="R2364" s="5" t="str">
        <f t="shared" si="294"/>
        <v>125-2025-01-31</v>
      </c>
    </row>
    <row r="2365" spans="1:18" hidden="1" x14ac:dyDescent="0.3">
      <c r="A2365" s="25">
        <v>125</v>
      </c>
      <c r="B2365" s="5" t="s">
        <v>98</v>
      </c>
      <c r="C2365" s="5" t="s">
        <v>64</v>
      </c>
      <c r="D2365" s="5" t="s">
        <v>21</v>
      </c>
      <c r="E2365" s="5" t="s">
        <v>54</v>
      </c>
      <c r="F2365" s="6">
        <v>45688</v>
      </c>
      <c r="G2365" s="55">
        <f t="shared" si="291"/>
        <v>2025</v>
      </c>
      <c r="H2365" s="55" t="str">
        <f t="shared" si="292"/>
        <v>Enero</v>
      </c>
      <c r="I2365" s="90" t="str">
        <f t="shared" si="293"/>
        <v>2025-1</v>
      </c>
      <c r="J2365" s="5">
        <v>1.9</v>
      </c>
      <c r="K2365" s="12">
        <v>0.27347310847766598</v>
      </c>
      <c r="L2365" s="8">
        <f t="shared" ref="L2365:L2371" si="301">IF(K2366&lt;=J2366,100%,J2366/K2366)</f>
        <v>1</v>
      </c>
      <c r="M2365" s="8">
        <v>1</v>
      </c>
      <c r="N2365" s="5" t="s">
        <v>83</v>
      </c>
      <c r="O2365" s="5" t="s">
        <v>83</v>
      </c>
      <c r="P2365" s="16">
        <v>1</v>
      </c>
      <c r="Q2365" s="16">
        <v>2</v>
      </c>
      <c r="R2365" s="5" t="str">
        <f t="shared" si="294"/>
        <v>125-2025-02-28</v>
      </c>
    </row>
    <row r="2366" spans="1:18" hidden="1" x14ac:dyDescent="0.3">
      <c r="A2366" s="25">
        <v>125</v>
      </c>
      <c r="B2366" s="5" t="s">
        <v>98</v>
      </c>
      <c r="C2366" s="5" t="s">
        <v>64</v>
      </c>
      <c r="D2366" s="5" t="s">
        <v>21</v>
      </c>
      <c r="E2366" s="5" t="s">
        <v>54</v>
      </c>
      <c r="F2366" s="6">
        <v>45716</v>
      </c>
      <c r="G2366" s="55">
        <f t="shared" si="291"/>
        <v>2025</v>
      </c>
      <c r="H2366" s="55" t="str">
        <f t="shared" si="292"/>
        <v>Febrero</v>
      </c>
      <c r="I2366" s="90" t="str">
        <f t="shared" si="293"/>
        <v>2025-1</v>
      </c>
      <c r="J2366" s="5">
        <v>1.9</v>
      </c>
      <c r="K2366" s="10">
        <v>0</v>
      </c>
      <c r="L2366" s="8">
        <f t="shared" si="301"/>
        <v>1</v>
      </c>
      <c r="M2366" s="8">
        <v>1</v>
      </c>
      <c r="N2366" s="5" t="s">
        <v>83</v>
      </c>
      <c r="O2366" s="5" t="s">
        <v>83</v>
      </c>
      <c r="P2366" s="16">
        <v>1</v>
      </c>
      <c r="Q2366" s="16">
        <v>2</v>
      </c>
      <c r="R2366" s="5" t="str">
        <f t="shared" si="294"/>
        <v>125-2025-03-31</v>
      </c>
    </row>
    <row r="2367" spans="1:18" hidden="1" x14ac:dyDescent="0.3">
      <c r="A2367" s="25">
        <v>125</v>
      </c>
      <c r="B2367" s="5" t="s">
        <v>98</v>
      </c>
      <c r="C2367" s="5" t="s">
        <v>64</v>
      </c>
      <c r="D2367" s="5" t="s">
        <v>21</v>
      </c>
      <c r="E2367" s="5" t="s">
        <v>54</v>
      </c>
      <c r="F2367" s="6">
        <v>45747</v>
      </c>
      <c r="G2367" s="55">
        <f t="shared" si="291"/>
        <v>2025</v>
      </c>
      <c r="H2367" s="55" t="str">
        <f t="shared" si="292"/>
        <v>Marzo</v>
      </c>
      <c r="I2367" s="90" t="str">
        <f t="shared" si="293"/>
        <v>2025-1</v>
      </c>
      <c r="J2367" s="5">
        <v>1.9</v>
      </c>
      <c r="K2367" s="12">
        <v>0.45</v>
      </c>
      <c r="L2367" s="8">
        <f t="shared" si="301"/>
        <v>1</v>
      </c>
      <c r="M2367" s="8">
        <v>1</v>
      </c>
      <c r="N2367" s="5" t="s">
        <v>83</v>
      </c>
      <c r="O2367" s="5" t="s">
        <v>83</v>
      </c>
      <c r="P2367" s="16">
        <v>1</v>
      </c>
      <c r="Q2367" s="16">
        <v>2</v>
      </c>
      <c r="R2367" s="5" t="str">
        <f t="shared" si="294"/>
        <v>125-2025-04-30</v>
      </c>
    </row>
    <row r="2368" spans="1:18" hidden="1" x14ac:dyDescent="0.3">
      <c r="A2368" s="25">
        <v>125</v>
      </c>
      <c r="B2368" s="5" t="s">
        <v>98</v>
      </c>
      <c r="C2368" s="5" t="s">
        <v>64</v>
      </c>
      <c r="D2368" s="5" t="s">
        <v>21</v>
      </c>
      <c r="E2368" s="5" t="s">
        <v>54</v>
      </c>
      <c r="F2368" s="6">
        <v>45777</v>
      </c>
      <c r="G2368" s="55">
        <f t="shared" si="291"/>
        <v>2025</v>
      </c>
      <c r="H2368" s="55" t="str">
        <f t="shared" si="292"/>
        <v>Abril</v>
      </c>
      <c r="I2368" s="90" t="str">
        <f t="shared" si="293"/>
        <v>2025-1</v>
      </c>
      <c r="J2368" s="5">
        <v>1.9</v>
      </c>
      <c r="K2368" s="12">
        <v>0</v>
      </c>
      <c r="L2368" s="8">
        <f t="shared" si="301"/>
        <v>1</v>
      </c>
      <c r="M2368" s="8">
        <v>1</v>
      </c>
      <c r="N2368" s="5" t="s">
        <v>83</v>
      </c>
      <c r="O2368" s="5" t="s">
        <v>83</v>
      </c>
      <c r="P2368" s="16">
        <v>1</v>
      </c>
      <c r="Q2368" s="16">
        <v>2</v>
      </c>
      <c r="R2368" s="5" t="str">
        <f t="shared" si="294"/>
        <v>125-2025-05-31</v>
      </c>
    </row>
    <row r="2369" spans="1:18" hidden="1" x14ac:dyDescent="0.3">
      <c r="A2369" s="25">
        <v>125</v>
      </c>
      <c r="B2369" s="5" t="s">
        <v>98</v>
      </c>
      <c r="C2369" s="5" t="s">
        <v>64</v>
      </c>
      <c r="D2369" s="5" t="s">
        <v>21</v>
      </c>
      <c r="E2369" s="5" t="s">
        <v>54</v>
      </c>
      <c r="F2369" s="6">
        <v>45808</v>
      </c>
      <c r="G2369" s="55">
        <f t="shared" si="291"/>
        <v>2025</v>
      </c>
      <c r="H2369" s="55" t="str">
        <f t="shared" si="292"/>
        <v>Mayo</v>
      </c>
      <c r="I2369" s="90" t="str">
        <f t="shared" si="293"/>
        <v>2025-1</v>
      </c>
      <c r="J2369" s="5">
        <v>1.9</v>
      </c>
      <c r="K2369" s="12">
        <v>0.24</v>
      </c>
      <c r="L2369" s="8">
        <f t="shared" si="301"/>
        <v>1</v>
      </c>
      <c r="M2369" s="8">
        <v>1</v>
      </c>
      <c r="N2369" s="5" t="s">
        <v>83</v>
      </c>
      <c r="O2369" s="11" t="s">
        <v>83</v>
      </c>
      <c r="P2369" s="16">
        <v>1</v>
      </c>
      <c r="Q2369" s="16">
        <v>2</v>
      </c>
      <c r="R2369" s="5" t="str">
        <f t="shared" si="294"/>
        <v>125-2025-06-30</v>
      </c>
    </row>
    <row r="2370" spans="1:18" hidden="1" x14ac:dyDescent="0.3">
      <c r="A2370" s="25">
        <v>125</v>
      </c>
      <c r="B2370" s="5" t="s">
        <v>98</v>
      </c>
      <c r="C2370" s="5" t="s">
        <v>64</v>
      </c>
      <c r="D2370" s="5" t="s">
        <v>21</v>
      </c>
      <c r="E2370" s="5" t="s">
        <v>54</v>
      </c>
      <c r="F2370" s="6">
        <v>45838</v>
      </c>
      <c r="G2370" s="55">
        <f t="shared" si="291"/>
        <v>2025</v>
      </c>
      <c r="H2370" s="55" t="str">
        <f t="shared" si="292"/>
        <v>Junio</v>
      </c>
      <c r="I2370" s="90" t="str">
        <f t="shared" si="293"/>
        <v>2025-1</v>
      </c>
      <c r="J2370" s="5">
        <v>1.9</v>
      </c>
      <c r="K2370" s="12">
        <v>0</v>
      </c>
      <c r="L2370" s="8">
        <f t="shared" si="301"/>
        <v>1</v>
      </c>
      <c r="M2370" s="8">
        <v>1</v>
      </c>
      <c r="N2370" s="5" t="s">
        <v>83</v>
      </c>
      <c r="O2370" s="11" t="s">
        <v>83</v>
      </c>
      <c r="P2370" s="16">
        <v>1</v>
      </c>
      <c r="Q2370" s="16">
        <v>2</v>
      </c>
      <c r="R2370" s="5" t="str">
        <f t="shared" si="294"/>
        <v>125-2025-07-31</v>
      </c>
    </row>
    <row r="2371" spans="1:18" hidden="1" x14ac:dyDescent="0.3">
      <c r="A2371" s="25">
        <v>125</v>
      </c>
      <c r="B2371" s="5" t="s">
        <v>98</v>
      </c>
      <c r="C2371" s="5" t="s">
        <v>64</v>
      </c>
      <c r="D2371" s="5" t="s">
        <v>21</v>
      </c>
      <c r="E2371" s="5" t="s">
        <v>54</v>
      </c>
      <c r="F2371" s="6">
        <v>45869</v>
      </c>
      <c r="G2371" s="55">
        <f t="shared" ref="G2371:G2434" si="302">YEAR(F2371)</f>
        <v>2025</v>
      </c>
      <c r="H2371" s="55" t="str">
        <f t="shared" ref="H2371:H2434" si="303">PROPER(TEXT(F2371,"mmmm"))</f>
        <v>Julio</v>
      </c>
      <c r="I2371" s="90" t="str">
        <f t="shared" ref="I2371:I2434" si="304">IF(OR(H2371="Enero",H2371="Febrero",H2371="Marzo",H2371="Abril",H2371="Mayo",H2371="Junio"),G2371&amp;"-1",IF(OR(H2371="Julio",H2371="Agosto",H2371="Septiembre",H2371="Octubre",H2371="Noviembre",H2371="Diciembre"),G2371&amp;"-2"))</f>
        <v>2025-2</v>
      </c>
      <c r="J2371" s="5">
        <v>1.9</v>
      </c>
      <c r="K2371" s="12">
        <v>0.25</v>
      </c>
      <c r="L2371" s="8">
        <f t="shared" si="301"/>
        <v>1</v>
      </c>
      <c r="M2371" s="8">
        <v>1</v>
      </c>
      <c r="N2371" s="5" t="s">
        <v>83</v>
      </c>
      <c r="O2371" s="5" t="s">
        <v>83</v>
      </c>
      <c r="P2371" s="16">
        <v>1</v>
      </c>
      <c r="Q2371" s="16">
        <v>2</v>
      </c>
      <c r="R2371" s="5" t="str">
        <f t="shared" si="294"/>
        <v>128-2025-01-31</v>
      </c>
    </row>
    <row r="2372" spans="1:18" hidden="1" x14ac:dyDescent="0.3">
      <c r="A2372" s="25">
        <v>128</v>
      </c>
      <c r="B2372" s="5" t="s">
        <v>101</v>
      </c>
      <c r="C2372" s="5" t="s">
        <v>64</v>
      </c>
      <c r="D2372" s="5" t="s">
        <v>21</v>
      </c>
      <c r="E2372" s="5" t="s">
        <v>54</v>
      </c>
      <c r="F2372" s="6">
        <v>45688</v>
      </c>
      <c r="G2372" s="55">
        <f t="shared" si="302"/>
        <v>2025</v>
      </c>
      <c r="H2372" s="55" t="str">
        <f t="shared" si="303"/>
        <v>Enero</v>
      </c>
      <c r="I2372" s="90" t="str">
        <f t="shared" si="304"/>
        <v>2025-1</v>
      </c>
      <c r="J2372" s="5">
        <v>1</v>
      </c>
      <c r="K2372" s="12">
        <v>0.86</v>
      </c>
      <c r="L2372" s="8">
        <f t="shared" ref="L2372:L2378" si="305">IF(IFERROR(J2373/K2373,"")&gt;1,1,J2373/K2373)</f>
        <v>1</v>
      </c>
      <c r="M2372" s="8">
        <f t="shared" ref="M2372:M2378" si="306">IF(IFERROR(J2373/K2373,"")&gt;1,1,J2373/K2373)</f>
        <v>1</v>
      </c>
      <c r="N2372" s="5" t="s">
        <v>83</v>
      </c>
      <c r="O2372" s="5" t="s">
        <v>83</v>
      </c>
      <c r="P2372" s="16">
        <v>0</v>
      </c>
      <c r="Q2372" s="16">
        <v>2</v>
      </c>
      <c r="R2372" s="5" t="str">
        <f t="shared" si="294"/>
        <v>128-2025-02-28</v>
      </c>
    </row>
    <row r="2373" spans="1:18" hidden="1" x14ac:dyDescent="0.3">
      <c r="A2373" s="25">
        <v>128</v>
      </c>
      <c r="B2373" s="5" t="s">
        <v>101</v>
      </c>
      <c r="C2373" s="5" t="s">
        <v>64</v>
      </c>
      <c r="D2373" s="5" t="s">
        <v>21</v>
      </c>
      <c r="E2373" s="5" t="s">
        <v>54</v>
      </c>
      <c r="F2373" s="6">
        <v>45716</v>
      </c>
      <c r="G2373" s="55">
        <f t="shared" si="302"/>
        <v>2025</v>
      </c>
      <c r="H2373" s="55" t="str">
        <f t="shared" si="303"/>
        <v>Febrero</v>
      </c>
      <c r="I2373" s="90" t="str">
        <f t="shared" si="304"/>
        <v>2025-1</v>
      </c>
      <c r="J2373" s="5">
        <v>1</v>
      </c>
      <c r="K2373" s="10">
        <v>0.99</v>
      </c>
      <c r="L2373" s="8">
        <f t="shared" si="305"/>
        <v>1</v>
      </c>
      <c r="M2373" s="8">
        <f t="shared" si="306"/>
        <v>1</v>
      </c>
      <c r="N2373" s="5" t="s">
        <v>83</v>
      </c>
      <c r="O2373" s="5" t="s">
        <v>83</v>
      </c>
      <c r="P2373" s="16">
        <v>0</v>
      </c>
      <c r="Q2373" s="16">
        <v>2</v>
      </c>
      <c r="R2373" s="5" t="str">
        <f t="shared" ref="R2373:R2436" si="307">A2374&amp;"-"&amp;YEAR(F2374)&amp;"-"&amp;IF(LEN(MONTH(F2374))=1,"0"&amp;MONTH(F2374),MONTH(F2374))&amp;"-"&amp;DAY(F2374)</f>
        <v>128-2025-03-31</v>
      </c>
    </row>
    <row r="2374" spans="1:18" hidden="1" x14ac:dyDescent="0.3">
      <c r="A2374" s="25">
        <v>128</v>
      </c>
      <c r="B2374" s="5" t="s">
        <v>101</v>
      </c>
      <c r="C2374" s="5" t="s">
        <v>64</v>
      </c>
      <c r="D2374" s="5" t="s">
        <v>21</v>
      </c>
      <c r="E2374" s="5" t="s">
        <v>54</v>
      </c>
      <c r="F2374" s="6">
        <v>45747</v>
      </c>
      <c r="G2374" s="55">
        <f t="shared" si="302"/>
        <v>2025</v>
      </c>
      <c r="H2374" s="55" t="str">
        <f t="shared" si="303"/>
        <v>Marzo</v>
      </c>
      <c r="I2374" s="90" t="str">
        <f t="shared" si="304"/>
        <v>2025-1</v>
      </c>
      <c r="J2374" s="5">
        <v>1</v>
      </c>
      <c r="K2374" s="12">
        <v>0.96</v>
      </c>
      <c r="L2374" s="8">
        <f t="shared" si="305"/>
        <v>1</v>
      </c>
      <c r="M2374" s="8">
        <f t="shared" si="306"/>
        <v>1</v>
      </c>
      <c r="N2374" s="5" t="s">
        <v>83</v>
      </c>
      <c r="O2374" s="5" t="s">
        <v>83</v>
      </c>
      <c r="P2374" s="16">
        <v>0</v>
      </c>
      <c r="Q2374" s="16">
        <v>2</v>
      </c>
      <c r="R2374" s="5" t="str">
        <f t="shared" si="307"/>
        <v>128-2025-04-30</v>
      </c>
    </row>
    <row r="2375" spans="1:18" hidden="1" x14ac:dyDescent="0.3">
      <c r="A2375" s="25">
        <v>128</v>
      </c>
      <c r="B2375" s="5" t="s">
        <v>101</v>
      </c>
      <c r="C2375" s="5" t="s">
        <v>64</v>
      </c>
      <c r="D2375" s="5" t="s">
        <v>21</v>
      </c>
      <c r="E2375" s="5" t="s">
        <v>54</v>
      </c>
      <c r="F2375" s="6">
        <v>45777</v>
      </c>
      <c r="G2375" s="55">
        <f t="shared" si="302"/>
        <v>2025</v>
      </c>
      <c r="H2375" s="55" t="str">
        <f t="shared" si="303"/>
        <v>Abril</v>
      </c>
      <c r="I2375" s="90" t="str">
        <f t="shared" si="304"/>
        <v>2025-1</v>
      </c>
      <c r="J2375" s="5">
        <v>1</v>
      </c>
      <c r="K2375" s="12">
        <v>0.94</v>
      </c>
      <c r="L2375" s="8">
        <f t="shared" si="305"/>
        <v>1</v>
      </c>
      <c r="M2375" s="8">
        <f t="shared" si="306"/>
        <v>1</v>
      </c>
      <c r="N2375" s="5" t="s">
        <v>83</v>
      </c>
      <c r="O2375" s="5" t="s">
        <v>83</v>
      </c>
      <c r="P2375" s="16">
        <v>0</v>
      </c>
      <c r="Q2375" s="16">
        <v>2</v>
      </c>
      <c r="R2375" s="5" t="str">
        <f t="shared" si="307"/>
        <v>128-2025-05-31</v>
      </c>
    </row>
    <row r="2376" spans="1:18" hidden="1" x14ac:dyDescent="0.3">
      <c r="A2376" s="25">
        <v>128</v>
      </c>
      <c r="B2376" s="5" t="s">
        <v>101</v>
      </c>
      <c r="C2376" s="5" t="s">
        <v>64</v>
      </c>
      <c r="D2376" s="5" t="s">
        <v>21</v>
      </c>
      <c r="E2376" s="5" t="s">
        <v>54</v>
      </c>
      <c r="F2376" s="6">
        <v>45808</v>
      </c>
      <c r="G2376" s="55">
        <f t="shared" si="302"/>
        <v>2025</v>
      </c>
      <c r="H2376" s="55" t="str">
        <f t="shared" si="303"/>
        <v>Mayo</v>
      </c>
      <c r="I2376" s="90" t="str">
        <f t="shared" si="304"/>
        <v>2025-1</v>
      </c>
      <c r="J2376" s="5">
        <v>1</v>
      </c>
      <c r="K2376" s="12">
        <v>0.88</v>
      </c>
      <c r="L2376" s="8">
        <f t="shared" si="305"/>
        <v>1</v>
      </c>
      <c r="M2376" s="8">
        <f t="shared" si="306"/>
        <v>1</v>
      </c>
      <c r="N2376" s="5" t="s">
        <v>83</v>
      </c>
      <c r="O2376" s="5" t="s">
        <v>83</v>
      </c>
      <c r="P2376" s="16">
        <v>0</v>
      </c>
      <c r="Q2376" s="16">
        <v>2</v>
      </c>
      <c r="R2376" s="5" t="str">
        <f t="shared" si="307"/>
        <v>128-2025-06-30</v>
      </c>
    </row>
    <row r="2377" spans="1:18" hidden="1" x14ac:dyDescent="0.3">
      <c r="A2377" s="25">
        <v>128</v>
      </c>
      <c r="B2377" s="5" t="s">
        <v>101</v>
      </c>
      <c r="C2377" s="5" t="s">
        <v>64</v>
      </c>
      <c r="D2377" s="5" t="s">
        <v>21</v>
      </c>
      <c r="E2377" s="5" t="s">
        <v>54</v>
      </c>
      <c r="F2377" s="6">
        <v>45838</v>
      </c>
      <c r="G2377" s="55">
        <f t="shared" si="302"/>
        <v>2025</v>
      </c>
      <c r="H2377" s="55" t="str">
        <f t="shared" si="303"/>
        <v>Junio</v>
      </c>
      <c r="I2377" s="90" t="str">
        <f t="shared" si="304"/>
        <v>2025-1</v>
      </c>
      <c r="J2377" s="5">
        <v>1</v>
      </c>
      <c r="K2377" s="12">
        <v>0.97</v>
      </c>
      <c r="L2377" s="8">
        <f t="shared" si="305"/>
        <v>1</v>
      </c>
      <c r="M2377" s="8">
        <f t="shared" si="306"/>
        <v>1</v>
      </c>
      <c r="N2377" s="5" t="s">
        <v>83</v>
      </c>
      <c r="O2377" s="5" t="s">
        <v>83</v>
      </c>
      <c r="P2377" s="16">
        <v>0</v>
      </c>
      <c r="Q2377" s="16">
        <v>2</v>
      </c>
      <c r="R2377" s="5" t="str">
        <f t="shared" si="307"/>
        <v>128-2025-07-31</v>
      </c>
    </row>
    <row r="2378" spans="1:18" hidden="1" x14ac:dyDescent="0.3">
      <c r="A2378" s="25">
        <v>128</v>
      </c>
      <c r="B2378" s="5" t="s">
        <v>101</v>
      </c>
      <c r="C2378" s="5" t="s">
        <v>64</v>
      </c>
      <c r="D2378" s="5" t="s">
        <v>21</v>
      </c>
      <c r="E2378" s="5" t="s">
        <v>54</v>
      </c>
      <c r="F2378" s="6">
        <v>45869</v>
      </c>
      <c r="G2378" s="55">
        <f t="shared" si="302"/>
        <v>2025</v>
      </c>
      <c r="H2378" s="55" t="str">
        <f t="shared" si="303"/>
        <v>Julio</v>
      </c>
      <c r="I2378" s="90" t="str">
        <f t="shared" si="304"/>
        <v>2025-2</v>
      </c>
      <c r="J2378" s="5">
        <v>1</v>
      </c>
      <c r="K2378" s="12">
        <v>0.98</v>
      </c>
      <c r="L2378" s="8">
        <f t="shared" si="305"/>
        <v>1</v>
      </c>
      <c r="M2378" s="8">
        <f t="shared" si="306"/>
        <v>1</v>
      </c>
      <c r="N2378" s="5" t="s">
        <v>83</v>
      </c>
      <c r="O2378" s="5" t="s">
        <v>83</v>
      </c>
      <c r="P2378" s="16">
        <v>0</v>
      </c>
      <c r="Q2378" s="16">
        <v>2</v>
      </c>
      <c r="R2378" s="5" t="str">
        <f t="shared" si="307"/>
        <v>139-2025-01-31</v>
      </c>
    </row>
    <row r="2379" spans="1:18" hidden="1" x14ac:dyDescent="0.3">
      <c r="A2379" s="25">
        <v>139</v>
      </c>
      <c r="B2379" s="5" t="s">
        <v>106</v>
      </c>
      <c r="C2379" s="5" t="s">
        <v>104</v>
      </c>
      <c r="D2379" s="5" t="s">
        <v>21</v>
      </c>
      <c r="E2379" s="5" t="s">
        <v>54</v>
      </c>
      <c r="F2379" s="6">
        <v>45688</v>
      </c>
      <c r="G2379" s="55">
        <f t="shared" si="302"/>
        <v>2025</v>
      </c>
      <c r="H2379" s="55" t="str">
        <f t="shared" si="303"/>
        <v>Enero</v>
      </c>
      <c r="I2379" s="90" t="str">
        <f t="shared" si="304"/>
        <v>2025-1</v>
      </c>
      <c r="J2379" s="9">
        <v>77.181053000000006</v>
      </c>
      <c r="K2379" s="9">
        <v>57.628145000000004</v>
      </c>
      <c r="L2379" s="15">
        <f t="shared" ref="L2379:L2384" si="308">IFERROR(IF((J2380/K2380)&gt;1.3,1.3,J2380/K2380),"")</f>
        <v>1.3</v>
      </c>
      <c r="M2379" s="8">
        <f t="shared" ref="M2379:M2384" si="309">IFERROR(J2380/K2380,"")</f>
        <v>1.4663794665970278</v>
      </c>
      <c r="N2379" s="9" t="s">
        <v>95</v>
      </c>
      <c r="O2379" s="9" t="s">
        <v>95</v>
      </c>
      <c r="P2379" s="16">
        <v>2</v>
      </c>
      <c r="Q2379" s="16">
        <v>2</v>
      </c>
      <c r="R2379" s="5" t="str">
        <f t="shared" si="307"/>
        <v>139-2025-02-28</v>
      </c>
    </row>
    <row r="2380" spans="1:18" hidden="1" x14ac:dyDescent="0.3">
      <c r="A2380" s="25">
        <v>139</v>
      </c>
      <c r="B2380" s="5" t="s">
        <v>106</v>
      </c>
      <c r="C2380" s="5" t="s">
        <v>104</v>
      </c>
      <c r="D2380" s="5" t="s">
        <v>21</v>
      </c>
      <c r="E2380" s="5" t="s">
        <v>54</v>
      </c>
      <c r="F2380" s="6">
        <v>45716</v>
      </c>
      <c r="G2380" s="55">
        <f t="shared" si="302"/>
        <v>2025</v>
      </c>
      <c r="H2380" s="55" t="str">
        <f t="shared" si="303"/>
        <v>Febrero</v>
      </c>
      <c r="I2380" s="90" t="str">
        <f t="shared" si="304"/>
        <v>2025-1</v>
      </c>
      <c r="J2380" s="10">
        <v>181.77995200000001</v>
      </c>
      <c r="K2380" s="10">
        <v>123.96515100000001</v>
      </c>
      <c r="L2380" s="15">
        <f t="shared" si="308"/>
        <v>1.3</v>
      </c>
      <c r="M2380" s="8">
        <f t="shared" si="309"/>
        <v>1.3446727468538429</v>
      </c>
      <c r="N2380" s="9" t="s">
        <v>95</v>
      </c>
      <c r="O2380" s="9" t="s">
        <v>95</v>
      </c>
      <c r="P2380" s="16">
        <v>2</v>
      </c>
      <c r="Q2380" s="16">
        <v>2</v>
      </c>
      <c r="R2380" s="5" t="str">
        <f t="shared" si="307"/>
        <v>139-2025-03-31</v>
      </c>
    </row>
    <row r="2381" spans="1:18" hidden="1" x14ac:dyDescent="0.3">
      <c r="A2381" s="25">
        <v>139</v>
      </c>
      <c r="B2381" s="5" t="s">
        <v>106</v>
      </c>
      <c r="C2381" s="5" t="s">
        <v>104</v>
      </c>
      <c r="D2381" s="5" t="s">
        <v>21</v>
      </c>
      <c r="E2381" s="5" t="s">
        <v>54</v>
      </c>
      <c r="F2381" s="6">
        <v>45747</v>
      </c>
      <c r="G2381" s="55">
        <f t="shared" si="302"/>
        <v>2025</v>
      </c>
      <c r="H2381" s="55" t="str">
        <f t="shared" si="303"/>
        <v>Marzo</v>
      </c>
      <c r="I2381" s="90" t="str">
        <f t="shared" si="304"/>
        <v>2025-1</v>
      </c>
      <c r="J2381" s="72">
        <v>283.588797</v>
      </c>
      <c r="K2381" s="72">
        <v>210.89800299999999</v>
      </c>
      <c r="L2381" s="15">
        <f t="shared" si="308"/>
        <v>1.3</v>
      </c>
      <c r="M2381" s="8">
        <f t="shared" si="309"/>
        <v>1.3660885584253333</v>
      </c>
      <c r="N2381" s="9" t="s">
        <v>95</v>
      </c>
      <c r="O2381" s="9" t="s">
        <v>95</v>
      </c>
      <c r="P2381" s="16">
        <v>2</v>
      </c>
      <c r="Q2381" s="16">
        <v>2</v>
      </c>
      <c r="R2381" s="5" t="str">
        <f t="shared" si="307"/>
        <v>139-2025-04-30</v>
      </c>
    </row>
    <row r="2382" spans="1:18" hidden="1" x14ac:dyDescent="0.3">
      <c r="A2382" s="25">
        <v>139</v>
      </c>
      <c r="B2382" s="5" t="s">
        <v>106</v>
      </c>
      <c r="C2382" s="5" t="s">
        <v>104</v>
      </c>
      <c r="D2382" s="5" t="s">
        <v>21</v>
      </c>
      <c r="E2382" s="5" t="s">
        <v>54</v>
      </c>
      <c r="F2382" s="6">
        <v>45777</v>
      </c>
      <c r="G2382" s="55">
        <f t="shared" si="302"/>
        <v>2025</v>
      </c>
      <c r="H2382" s="55" t="str">
        <f t="shared" si="303"/>
        <v>Abril</v>
      </c>
      <c r="I2382" s="90" t="str">
        <f t="shared" si="304"/>
        <v>2025-1</v>
      </c>
      <c r="J2382" s="72">
        <v>377.18637999999999</v>
      </c>
      <c r="K2382" s="72">
        <v>276.106829</v>
      </c>
      <c r="L2382" s="15">
        <f t="shared" si="308"/>
        <v>1.3</v>
      </c>
      <c r="M2382" s="8">
        <f t="shared" si="309"/>
        <v>1.3080233381019426</v>
      </c>
      <c r="N2382" s="9" t="s">
        <v>95</v>
      </c>
      <c r="O2382" s="9" t="s">
        <v>95</v>
      </c>
      <c r="P2382" s="16">
        <v>2</v>
      </c>
      <c r="Q2382" s="16">
        <v>2</v>
      </c>
      <c r="R2382" s="5" t="str">
        <f t="shared" si="307"/>
        <v>139-2025-05-31</v>
      </c>
    </row>
    <row r="2383" spans="1:18" hidden="1" x14ac:dyDescent="0.3">
      <c r="A2383" s="25">
        <v>139</v>
      </c>
      <c r="B2383" s="5" t="s">
        <v>106</v>
      </c>
      <c r="C2383" s="5" t="s">
        <v>104</v>
      </c>
      <c r="D2383" s="5" t="s">
        <v>21</v>
      </c>
      <c r="E2383" s="5" t="s">
        <v>54</v>
      </c>
      <c r="F2383" s="6">
        <v>45808</v>
      </c>
      <c r="G2383" s="55">
        <f t="shared" si="302"/>
        <v>2025</v>
      </c>
      <c r="H2383" s="55" t="str">
        <f t="shared" si="303"/>
        <v>Mayo</v>
      </c>
      <c r="I2383" s="90" t="str">
        <f t="shared" si="304"/>
        <v>2025-1</v>
      </c>
      <c r="J2383" s="72">
        <v>468.09073599999999</v>
      </c>
      <c r="K2383" s="72">
        <v>357.86115000000001</v>
      </c>
      <c r="L2383" s="15">
        <f t="shared" si="308"/>
        <v>1.3</v>
      </c>
      <c r="M2383" s="8">
        <f t="shared" si="309"/>
        <v>1.3890177807852762</v>
      </c>
      <c r="N2383" s="9" t="s">
        <v>95</v>
      </c>
      <c r="O2383" s="9" t="s">
        <v>95</v>
      </c>
      <c r="P2383" s="16">
        <v>2</v>
      </c>
      <c r="Q2383" s="16">
        <v>2</v>
      </c>
      <c r="R2383" s="5" t="str">
        <f t="shared" si="307"/>
        <v>139-2025-06-30</v>
      </c>
    </row>
    <row r="2384" spans="1:18" hidden="1" x14ac:dyDescent="0.3">
      <c r="A2384" s="25">
        <v>139</v>
      </c>
      <c r="B2384" s="5" t="s">
        <v>106</v>
      </c>
      <c r="C2384" s="5" t="s">
        <v>104</v>
      </c>
      <c r="D2384" s="5" t="s">
        <v>21</v>
      </c>
      <c r="E2384" s="5" t="s">
        <v>54</v>
      </c>
      <c r="F2384" s="6">
        <v>45838</v>
      </c>
      <c r="G2384" s="55">
        <f t="shared" si="302"/>
        <v>2025</v>
      </c>
      <c r="H2384" s="55" t="str">
        <f t="shared" si="303"/>
        <v>Junio</v>
      </c>
      <c r="I2384" s="90" t="str">
        <f t="shared" si="304"/>
        <v>2025-1</v>
      </c>
      <c r="J2384" s="72">
        <v>588.27781200000004</v>
      </c>
      <c r="K2384" s="72">
        <v>423.52072099999998</v>
      </c>
      <c r="L2384" s="15">
        <f t="shared" si="308"/>
        <v>0</v>
      </c>
      <c r="M2384" s="8">
        <f t="shared" si="309"/>
        <v>0</v>
      </c>
      <c r="N2384" s="9" t="s">
        <v>95</v>
      </c>
      <c r="O2384" s="9" t="s">
        <v>95</v>
      </c>
      <c r="P2384" s="16">
        <v>2</v>
      </c>
      <c r="Q2384" s="16">
        <v>2</v>
      </c>
      <c r="R2384" s="5" t="str">
        <f t="shared" si="307"/>
        <v>143-2025-06-30</v>
      </c>
    </row>
    <row r="2385" spans="1:18" hidden="1" x14ac:dyDescent="0.3">
      <c r="A2385" s="5">
        <v>143</v>
      </c>
      <c r="B2385" s="5" t="s">
        <v>107</v>
      </c>
      <c r="C2385" s="5" t="s">
        <v>77</v>
      </c>
      <c r="D2385" s="5" t="s">
        <v>47</v>
      </c>
      <c r="E2385" s="5" t="s">
        <v>22</v>
      </c>
      <c r="F2385" s="6">
        <v>45838</v>
      </c>
      <c r="G2385" s="55">
        <f t="shared" si="302"/>
        <v>2025</v>
      </c>
      <c r="H2385" s="55" t="str">
        <f t="shared" si="303"/>
        <v>Junio</v>
      </c>
      <c r="I2385" s="90" t="str">
        <f t="shared" si="304"/>
        <v>2025-1</v>
      </c>
      <c r="J2385" s="5"/>
      <c r="K2385" s="5">
        <v>159</v>
      </c>
      <c r="L2385" s="15"/>
      <c r="M2385" s="15"/>
      <c r="N2385" s="5"/>
      <c r="O2385" s="5" t="s">
        <v>48</v>
      </c>
      <c r="P2385" s="5">
        <v>0</v>
      </c>
      <c r="Q2385" s="5">
        <v>0</v>
      </c>
      <c r="R2385" s="5" t="str">
        <f t="shared" si="307"/>
        <v>145-2025-06-30</v>
      </c>
    </row>
    <row r="2386" spans="1:18" hidden="1" x14ac:dyDescent="0.3">
      <c r="A2386" s="5">
        <v>145</v>
      </c>
      <c r="B2386" s="5" t="s">
        <v>109</v>
      </c>
      <c r="C2386" s="5" t="s">
        <v>110</v>
      </c>
      <c r="D2386" s="5" t="s">
        <v>47</v>
      </c>
      <c r="E2386" s="5" t="s">
        <v>22</v>
      </c>
      <c r="F2386" s="6">
        <v>45838</v>
      </c>
      <c r="G2386" s="55">
        <f t="shared" si="302"/>
        <v>2025</v>
      </c>
      <c r="H2386" s="55" t="str">
        <f t="shared" si="303"/>
        <v>Junio</v>
      </c>
      <c r="I2386" s="90" t="str">
        <f t="shared" si="304"/>
        <v>2025-1</v>
      </c>
      <c r="J2386" s="5">
        <v>1</v>
      </c>
      <c r="K2386" s="5">
        <v>1.74</v>
      </c>
      <c r="L2386" s="15">
        <v>1.3</v>
      </c>
      <c r="M2386" s="15">
        <f t="shared" ref="M2386:M2397" si="310">IFERROR(IF((K2387/J2387)&gt;K2387/J2387,1.3,K2387/J2387),"")</f>
        <v>1.07</v>
      </c>
      <c r="N2386" s="5" t="s">
        <v>48</v>
      </c>
      <c r="O2386" s="5" t="s">
        <v>83</v>
      </c>
      <c r="P2386" s="5">
        <v>0</v>
      </c>
      <c r="Q2386" s="5">
        <v>2</v>
      </c>
      <c r="R2386" s="5" t="str">
        <f t="shared" si="307"/>
        <v>146-2025-06-30</v>
      </c>
    </row>
    <row r="2387" spans="1:18" hidden="1" x14ac:dyDescent="0.3">
      <c r="A2387" s="5">
        <v>146</v>
      </c>
      <c r="B2387" s="5" t="s">
        <v>111</v>
      </c>
      <c r="C2387" s="5" t="s">
        <v>77</v>
      </c>
      <c r="D2387" s="5" t="s">
        <v>47</v>
      </c>
      <c r="E2387" s="5" t="s">
        <v>22</v>
      </c>
      <c r="F2387" s="6">
        <v>45838</v>
      </c>
      <c r="G2387" s="55">
        <f t="shared" si="302"/>
        <v>2025</v>
      </c>
      <c r="H2387" s="55" t="str">
        <f t="shared" si="303"/>
        <v>Junio</v>
      </c>
      <c r="I2387" s="90" t="str">
        <f t="shared" si="304"/>
        <v>2025-1</v>
      </c>
      <c r="J2387" s="5">
        <v>300</v>
      </c>
      <c r="K2387" s="5">
        <v>321</v>
      </c>
      <c r="L2387" s="8">
        <f>IFERROR(K2388/J2388,"")</f>
        <v>1.02</v>
      </c>
      <c r="M2387" s="15">
        <f t="shared" si="310"/>
        <v>1.02</v>
      </c>
      <c r="N2387" s="5" t="s">
        <v>48</v>
      </c>
      <c r="O2387" s="5" t="s">
        <v>48</v>
      </c>
      <c r="P2387" s="5">
        <v>0</v>
      </c>
      <c r="Q2387" s="5">
        <v>0</v>
      </c>
      <c r="R2387" s="5" t="str">
        <f t="shared" si="307"/>
        <v>148-2025-06-30</v>
      </c>
    </row>
    <row r="2388" spans="1:18" hidden="1" x14ac:dyDescent="0.3">
      <c r="A2388" s="45">
        <v>148</v>
      </c>
      <c r="B2388" s="5" t="s">
        <v>113</v>
      </c>
      <c r="C2388" s="5" t="s">
        <v>110</v>
      </c>
      <c r="D2388" s="5" t="s">
        <v>47</v>
      </c>
      <c r="E2388" s="5" t="s">
        <v>22</v>
      </c>
      <c r="F2388" s="6">
        <v>45838</v>
      </c>
      <c r="G2388" s="55">
        <f t="shared" si="302"/>
        <v>2025</v>
      </c>
      <c r="H2388" s="55" t="str">
        <f t="shared" si="303"/>
        <v>Junio</v>
      </c>
      <c r="I2388" s="90" t="str">
        <f t="shared" si="304"/>
        <v>2025-1</v>
      </c>
      <c r="J2388" s="5">
        <v>4</v>
      </c>
      <c r="K2388" s="72">
        <v>4.08</v>
      </c>
      <c r="L2388" s="44">
        <f>IFERROR(IF((K2389/J2389)&gt;1.3,1.3,K2389/J2389),"")</f>
        <v>1.25</v>
      </c>
      <c r="M2388" s="15">
        <f t="shared" si="310"/>
        <v>1.25</v>
      </c>
      <c r="N2388" s="45" t="s">
        <v>23</v>
      </c>
      <c r="O2388" s="5" t="s">
        <v>23</v>
      </c>
      <c r="P2388" s="16">
        <v>0</v>
      </c>
      <c r="Q2388" s="16">
        <v>1</v>
      </c>
      <c r="R2388" s="5" t="str">
        <f t="shared" si="307"/>
        <v>159-2025-06-30</v>
      </c>
    </row>
    <row r="2389" spans="1:18" hidden="1" x14ac:dyDescent="0.3">
      <c r="A2389" s="5">
        <v>159</v>
      </c>
      <c r="B2389" s="5" t="s">
        <v>85</v>
      </c>
      <c r="C2389" s="5" t="s">
        <v>118</v>
      </c>
      <c r="D2389" s="5" t="s">
        <v>47</v>
      </c>
      <c r="E2389" s="5" t="s">
        <v>22</v>
      </c>
      <c r="F2389" s="6">
        <v>45838</v>
      </c>
      <c r="G2389" s="55">
        <f t="shared" si="302"/>
        <v>2025</v>
      </c>
      <c r="H2389" s="55" t="str">
        <f t="shared" si="303"/>
        <v>Junio</v>
      </c>
      <c r="I2389" s="90" t="str">
        <f t="shared" si="304"/>
        <v>2025-1</v>
      </c>
      <c r="J2389" s="5">
        <v>80</v>
      </c>
      <c r="K2389" s="5">
        <v>100</v>
      </c>
      <c r="L2389" s="15">
        <f>IFERROR(IF((K2390/J2390)&gt;1.3,1.3,K2390/J2390),"")</f>
        <v>1.1015294117647059</v>
      </c>
      <c r="M2389" s="15">
        <f t="shared" si="310"/>
        <v>1.1015294117647059</v>
      </c>
      <c r="N2389" s="5" t="s">
        <v>23</v>
      </c>
      <c r="O2389" s="5" t="s">
        <v>23</v>
      </c>
      <c r="P2389" s="5">
        <v>0</v>
      </c>
      <c r="Q2389" s="5">
        <v>0</v>
      </c>
      <c r="R2389" s="5" t="str">
        <f t="shared" si="307"/>
        <v>167-2025-06-30</v>
      </c>
    </row>
    <row r="2390" spans="1:18" hidden="1" x14ac:dyDescent="0.3">
      <c r="A2390" s="25">
        <v>167</v>
      </c>
      <c r="B2390" s="5" t="s">
        <v>120</v>
      </c>
      <c r="C2390" s="5" t="s">
        <v>25</v>
      </c>
      <c r="D2390" s="5" t="s">
        <v>47</v>
      </c>
      <c r="E2390" s="5" t="s">
        <v>22</v>
      </c>
      <c r="F2390" s="6">
        <v>45838</v>
      </c>
      <c r="G2390" s="55">
        <f t="shared" si="302"/>
        <v>2025</v>
      </c>
      <c r="H2390" s="55" t="str">
        <f t="shared" si="303"/>
        <v>Junio</v>
      </c>
      <c r="I2390" s="90" t="str">
        <f t="shared" si="304"/>
        <v>2025-1</v>
      </c>
      <c r="J2390" s="5">
        <v>85</v>
      </c>
      <c r="K2390" s="10">
        <v>93.63</v>
      </c>
      <c r="L2390" s="15">
        <f>IFERROR(IF((K2391/J2391)&gt;1.3,1.3,K2391/J2391),"")</f>
        <v>1.0025263157894737</v>
      </c>
      <c r="M2390" s="15">
        <f t="shared" si="310"/>
        <v>1.0025263157894737</v>
      </c>
      <c r="N2390" s="5" t="s">
        <v>23</v>
      </c>
      <c r="O2390" s="5" t="s">
        <v>23</v>
      </c>
      <c r="P2390" s="16">
        <v>0</v>
      </c>
      <c r="Q2390" s="16">
        <v>1</v>
      </c>
      <c r="R2390" s="5" t="str">
        <f t="shared" si="307"/>
        <v>172-2022-06-30</v>
      </c>
    </row>
    <row r="2391" spans="1:18" hidden="1" x14ac:dyDescent="0.3">
      <c r="A2391" s="25">
        <v>172</v>
      </c>
      <c r="B2391" s="5" t="s">
        <v>122</v>
      </c>
      <c r="C2391" s="5" t="s">
        <v>93</v>
      </c>
      <c r="D2391" s="5" t="s">
        <v>21</v>
      </c>
      <c r="E2391" s="5" t="s">
        <v>22</v>
      </c>
      <c r="F2391" s="6">
        <v>44742</v>
      </c>
      <c r="G2391" s="55">
        <f t="shared" si="302"/>
        <v>2022</v>
      </c>
      <c r="H2391" s="55" t="str">
        <f t="shared" si="303"/>
        <v>Junio</v>
      </c>
      <c r="I2391" s="90" t="str">
        <f t="shared" si="304"/>
        <v>2022-1</v>
      </c>
      <c r="J2391" s="5">
        <v>95</v>
      </c>
      <c r="K2391" s="72">
        <v>95.24</v>
      </c>
      <c r="L2391" s="8">
        <f t="shared" ref="L2391:L2397" si="311">IFERROR(K2392/J2392,"")</f>
        <v>1.006842105263158</v>
      </c>
      <c r="M2391" s="15">
        <f t="shared" si="310"/>
        <v>1.006842105263158</v>
      </c>
      <c r="N2391" s="5" t="s">
        <v>23</v>
      </c>
      <c r="O2391" s="5" t="s">
        <v>23</v>
      </c>
      <c r="P2391" s="16">
        <v>0</v>
      </c>
      <c r="Q2391" s="16">
        <v>0</v>
      </c>
      <c r="R2391" s="5" t="str">
        <f t="shared" si="307"/>
        <v>172-2022-07-31</v>
      </c>
    </row>
    <row r="2392" spans="1:18" hidden="1" x14ac:dyDescent="0.3">
      <c r="A2392" s="25">
        <v>172</v>
      </c>
      <c r="B2392" s="5" t="s">
        <v>122</v>
      </c>
      <c r="C2392" s="5" t="s">
        <v>93</v>
      </c>
      <c r="D2392" s="5" t="s">
        <v>21</v>
      </c>
      <c r="E2392" s="5" t="s">
        <v>22</v>
      </c>
      <c r="F2392" s="6">
        <v>44773</v>
      </c>
      <c r="G2392" s="55">
        <f t="shared" si="302"/>
        <v>2022</v>
      </c>
      <c r="H2392" s="55" t="str">
        <f t="shared" si="303"/>
        <v>Julio</v>
      </c>
      <c r="I2392" s="90" t="str">
        <f t="shared" si="304"/>
        <v>2022-2</v>
      </c>
      <c r="J2392" s="5">
        <v>95</v>
      </c>
      <c r="K2392" s="72">
        <v>95.65</v>
      </c>
      <c r="L2392" s="8">
        <f t="shared" si="311"/>
        <v>1.0526315789473684</v>
      </c>
      <c r="M2392" s="15">
        <f t="shared" si="310"/>
        <v>1.0526315789473684</v>
      </c>
      <c r="N2392" s="5" t="s">
        <v>23</v>
      </c>
      <c r="O2392" s="5" t="s">
        <v>23</v>
      </c>
      <c r="P2392" s="16">
        <v>0</v>
      </c>
      <c r="Q2392" s="16">
        <v>0</v>
      </c>
      <c r="R2392" s="5" t="str">
        <f t="shared" si="307"/>
        <v>172-2022-08-31</v>
      </c>
    </row>
    <row r="2393" spans="1:18" hidden="1" x14ac:dyDescent="0.3">
      <c r="A2393" s="25">
        <v>172</v>
      </c>
      <c r="B2393" s="5" t="s">
        <v>122</v>
      </c>
      <c r="C2393" s="5" t="s">
        <v>93</v>
      </c>
      <c r="D2393" s="5" t="s">
        <v>21</v>
      </c>
      <c r="E2393" s="5" t="s">
        <v>22</v>
      </c>
      <c r="F2393" s="6">
        <v>44804</v>
      </c>
      <c r="G2393" s="55">
        <f t="shared" si="302"/>
        <v>2022</v>
      </c>
      <c r="H2393" s="55" t="str">
        <f t="shared" si="303"/>
        <v>Agosto</v>
      </c>
      <c r="I2393" s="90" t="str">
        <f t="shared" si="304"/>
        <v>2022-2</v>
      </c>
      <c r="J2393" s="5">
        <v>95</v>
      </c>
      <c r="K2393" s="72">
        <v>100</v>
      </c>
      <c r="L2393" s="8">
        <f t="shared" si="311"/>
        <v>1.0526315789473684</v>
      </c>
      <c r="M2393" s="15">
        <f t="shared" si="310"/>
        <v>1.0526315789473684</v>
      </c>
      <c r="N2393" s="5" t="s">
        <v>23</v>
      </c>
      <c r="O2393" s="5" t="s">
        <v>23</v>
      </c>
      <c r="P2393" s="16">
        <v>0</v>
      </c>
      <c r="Q2393" s="16">
        <v>0</v>
      </c>
      <c r="R2393" s="5" t="str">
        <f t="shared" si="307"/>
        <v>172-2022-09-30</v>
      </c>
    </row>
    <row r="2394" spans="1:18" hidden="1" x14ac:dyDescent="0.3">
      <c r="A2394" s="25">
        <v>172</v>
      </c>
      <c r="B2394" s="5" t="s">
        <v>122</v>
      </c>
      <c r="C2394" s="5" t="s">
        <v>93</v>
      </c>
      <c r="D2394" s="5" t="s">
        <v>21</v>
      </c>
      <c r="E2394" s="5" t="s">
        <v>22</v>
      </c>
      <c r="F2394" s="6">
        <v>44834</v>
      </c>
      <c r="G2394" s="55">
        <f t="shared" si="302"/>
        <v>2022</v>
      </c>
      <c r="H2394" s="55" t="str">
        <f t="shared" si="303"/>
        <v>Septiembre</v>
      </c>
      <c r="I2394" s="90" t="str">
        <f t="shared" si="304"/>
        <v>2022-2</v>
      </c>
      <c r="J2394" s="5">
        <v>95</v>
      </c>
      <c r="K2394" s="72">
        <v>100</v>
      </c>
      <c r="L2394" s="8">
        <f t="shared" si="311"/>
        <v>1.0146315789473683</v>
      </c>
      <c r="M2394" s="15">
        <f t="shared" si="310"/>
        <v>1.0146315789473683</v>
      </c>
      <c r="N2394" s="5" t="s">
        <v>23</v>
      </c>
      <c r="O2394" s="5" t="s">
        <v>23</v>
      </c>
      <c r="P2394" s="16">
        <v>0</v>
      </c>
      <c r="Q2394" s="16">
        <v>0</v>
      </c>
      <c r="R2394" s="5" t="str">
        <f t="shared" si="307"/>
        <v>172-2022-10-31</v>
      </c>
    </row>
    <row r="2395" spans="1:18" hidden="1" x14ac:dyDescent="0.3">
      <c r="A2395" s="37">
        <v>172</v>
      </c>
      <c r="B2395" s="5" t="s">
        <v>122</v>
      </c>
      <c r="C2395" s="5" t="s">
        <v>93</v>
      </c>
      <c r="D2395" s="5" t="s">
        <v>21</v>
      </c>
      <c r="E2395" s="5" t="s">
        <v>22</v>
      </c>
      <c r="F2395" s="6">
        <v>44865</v>
      </c>
      <c r="G2395" s="55">
        <f t="shared" si="302"/>
        <v>2022</v>
      </c>
      <c r="H2395" s="55" t="str">
        <f t="shared" si="303"/>
        <v>Octubre</v>
      </c>
      <c r="I2395" s="90" t="str">
        <f t="shared" si="304"/>
        <v>2022-2</v>
      </c>
      <c r="J2395" s="5">
        <v>95</v>
      </c>
      <c r="K2395" s="72">
        <v>96.39</v>
      </c>
      <c r="L2395" s="8">
        <f t="shared" si="311"/>
        <v>1.0526315789473684</v>
      </c>
      <c r="M2395" s="15">
        <f t="shared" si="310"/>
        <v>1.0526315789473684</v>
      </c>
      <c r="N2395" s="5" t="s">
        <v>23</v>
      </c>
      <c r="O2395" s="5" t="s">
        <v>23</v>
      </c>
      <c r="P2395" s="16">
        <v>0</v>
      </c>
      <c r="Q2395" s="16">
        <v>0</v>
      </c>
      <c r="R2395" s="5" t="str">
        <f t="shared" si="307"/>
        <v>172-2022-11-30</v>
      </c>
    </row>
    <row r="2396" spans="1:18" hidden="1" x14ac:dyDescent="0.3">
      <c r="A2396" s="37">
        <v>172</v>
      </c>
      <c r="B2396" s="5" t="s">
        <v>122</v>
      </c>
      <c r="C2396" s="5" t="s">
        <v>93</v>
      </c>
      <c r="D2396" s="5" t="s">
        <v>21</v>
      </c>
      <c r="E2396" s="5" t="s">
        <v>22</v>
      </c>
      <c r="F2396" s="6">
        <v>44895</v>
      </c>
      <c r="G2396" s="55">
        <f t="shared" si="302"/>
        <v>2022</v>
      </c>
      <c r="H2396" s="55" t="str">
        <f t="shared" si="303"/>
        <v>Noviembre</v>
      </c>
      <c r="I2396" s="90" t="str">
        <f t="shared" si="304"/>
        <v>2022-2</v>
      </c>
      <c r="J2396" s="5">
        <v>95</v>
      </c>
      <c r="K2396" s="72">
        <v>100</v>
      </c>
      <c r="L2396" s="8">
        <f t="shared" si="311"/>
        <v>1.0526315789473684</v>
      </c>
      <c r="M2396" s="15">
        <f t="shared" si="310"/>
        <v>1.0526315789473684</v>
      </c>
      <c r="N2396" s="5" t="s">
        <v>23</v>
      </c>
      <c r="O2396" s="5" t="s">
        <v>23</v>
      </c>
      <c r="P2396" s="16">
        <v>0</v>
      </c>
      <c r="Q2396" s="16">
        <v>0</v>
      </c>
      <c r="R2396" s="5" t="str">
        <f t="shared" si="307"/>
        <v>172-2022-12-31</v>
      </c>
    </row>
    <row r="2397" spans="1:18" hidden="1" x14ac:dyDescent="0.3">
      <c r="A2397" s="37">
        <v>172</v>
      </c>
      <c r="B2397" s="5" t="s">
        <v>122</v>
      </c>
      <c r="C2397" s="5" t="s">
        <v>93</v>
      </c>
      <c r="D2397" s="5" t="s">
        <v>21</v>
      </c>
      <c r="E2397" s="5" t="s">
        <v>22</v>
      </c>
      <c r="F2397" s="6">
        <v>44926</v>
      </c>
      <c r="G2397" s="55">
        <f t="shared" si="302"/>
        <v>2022</v>
      </c>
      <c r="H2397" s="55" t="str">
        <f t="shared" si="303"/>
        <v>Diciembre</v>
      </c>
      <c r="I2397" s="90" t="str">
        <f t="shared" si="304"/>
        <v>2022-2</v>
      </c>
      <c r="J2397" s="5">
        <v>95</v>
      </c>
      <c r="K2397" s="72">
        <v>100</v>
      </c>
      <c r="L2397" s="8">
        <f t="shared" si="311"/>
        <v>1.0526315789473684</v>
      </c>
      <c r="M2397" s="15">
        <f t="shared" si="310"/>
        <v>1.0526315789473684</v>
      </c>
      <c r="N2397" s="5" t="s">
        <v>23</v>
      </c>
      <c r="O2397" s="5" t="s">
        <v>23</v>
      </c>
      <c r="P2397" s="16">
        <v>0</v>
      </c>
      <c r="Q2397" s="16">
        <v>0</v>
      </c>
      <c r="R2397" s="5" t="str">
        <f t="shared" si="307"/>
        <v>197-2025-03-31</v>
      </c>
    </row>
    <row r="2398" spans="1:18" hidden="1" x14ac:dyDescent="0.3">
      <c r="A2398" s="25">
        <v>197</v>
      </c>
      <c r="B2398" s="5" t="s">
        <v>130</v>
      </c>
      <c r="C2398" s="5" t="s">
        <v>87</v>
      </c>
      <c r="D2398" s="5" t="s">
        <v>52</v>
      </c>
      <c r="E2398" s="5" t="s">
        <v>22</v>
      </c>
      <c r="F2398" s="6">
        <v>45747</v>
      </c>
      <c r="G2398" s="55">
        <f t="shared" si="302"/>
        <v>2025</v>
      </c>
      <c r="H2398" s="55" t="str">
        <f t="shared" si="303"/>
        <v>Marzo</v>
      </c>
      <c r="I2398" s="90" t="str">
        <f t="shared" si="304"/>
        <v>2025-1</v>
      </c>
      <c r="J2398" s="5">
        <v>95</v>
      </c>
      <c r="K2398" s="10">
        <v>100</v>
      </c>
      <c r="L2398" s="8">
        <f>IFERROR(IF(K2399/J2399&gt;1,1,K2399/J2399),"")</f>
        <v>0.93021052631578949</v>
      </c>
      <c r="M2398" s="15">
        <f>IFERROR(IF(K2399/J2399&gt;1,1,K2399/J2399),"")</f>
        <v>0.93021052631578949</v>
      </c>
      <c r="N2398" s="5" t="s">
        <v>23</v>
      </c>
      <c r="O2398" s="5" t="s">
        <v>23</v>
      </c>
      <c r="P2398" s="16">
        <v>0</v>
      </c>
      <c r="Q2398" s="16">
        <v>0</v>
      </c>
      <c r="R2398" s="5" t="str">
        <f t="shared" si="307"/>
        <v>197-2025-06-30</v>
      </c>
    </row>
    <row r="2399" spans="1:18" hidden="1" x14ac:dyDescent="0.3">
      <c r="A2399" s="25">
        <v>197</v>
      </c>
      <c r="B2399" s="5" t="s">
        <v>130</v>
      </c>
      <c r="C2399" s="5" t="s">
        <v>87</v>
      </c>
      <c r="D2399" s="5" t="s">
        <v>52</v>
      </c>
      <c r="E2399" s="5" t="s">
        <v>22</v>
      </c>
      <c r="F2399" s="6">
        <v>45838</v>
      </c>
      <c r="G2399" s="55">
        <f t="shared" si="302"/>
        <v>2025</v>
      </c>
      <c r="H2399" s="55" t="str">
        <f t="shared" si="303"/>
        <v>Junio</v>
      </c>
      <c r="I2399" s="90" t="str">
        <f t="shared" si="304"/>
        <v>2025-1</v>
      </c>
      <c r="J2399" s="5">
        <v>95</v>
      </c>
      <c r="K2399" s="10">
        <v>88.37</v>
      </c>
      <c r="L2399" s="8">
        <f>IFERROR(IF(K2400/J2400&gt;1,1,K2400/J2400),"")</f>
        <v>1</v>
      </c>
      <c r="M2399" s="15">
        <f>IFERROR(IF(K2400/J2400&gt;1,1,K2400/J2400),"")</f>
        <v>1</v>
      </c>
      <c r="N2399" s="5" t="s">
        <v>23</v>
      </c>
      <c r="O2399" s="5" t="s">
        <v>23</v>
      </c>
      <c r="P2399" s="16">
        <v>0</v>
      </c>
      <c r="Q2399" s="16">
        <v>0</v>
      </c>
      <c r="R2399" s="5" t="str">
        <f t="shared" si="307"/>
        <v>203-2025-06-30</v>
      </c>
    </row>
    <row r="2400" spans="1:18" hidden="1" x14ac:dyDescent="0.3">
      <c r="A2400" s="41">
        <v>203</v>
      </c>
      <c r="B2400" s="5" t="s">
        <v>135</v>
      </c>
      <c r="C2400" s="5" t="s">
        <v>86</v>
      </c>
      <c r="D2400" s="5" t="s">
        <v>47</v>
      </c>
      <c r="E2400" s="5" t="s">
        <v>22</v>
      </c>
      <c r="F2400" s="6">
        <v>45838</v>
      </c>
      <c r="G2400" s="55">
        <f t="shared" si="302"/>
        <v>2025</v>
      </c>
      <c r="H2400" s="55" t="str">
        <f t="shared" si="303"/>
        <v>Junio</v>
      </c>
      <c r="I2400" s="90" t="str">
        <f t="shared" si="304"/>
        <v>2025-1</v>
      </c>
      <c r="J2400" s="38">
        <f>149950767330/1000000</f>
        <v>149950.76733</v>
      </c>
      <c r="K2400" s="9">
        <f>167595145296.9/1000000</f>
        <v>167595.14529689998</v>
      </c>
      <c r="L2400" s="15">
        <f>IFERROR(IF((K2401/J2401)&gt;1.3,1.3,K2401/J2401),"")</f>
        <v>0.86892159093763788</v>
      </c>
      <c r="M2400" s="15">
        <f>IFERROR(IF((K2401/J2401)&gt;K2401/J2401,1.3,K2401/J2401),"")</f>
        <v>0.86892159093763788</v>
      </c>
      <c r="N2400" s="5" t="s">
        <v>95</v>
      </c>
      <c r="O2400" s="5" t="s">
        <v>95</v>
      </c>
      <c r="P2400" s="16">
        <v>0</v>
      </c>
      <c r="Q2400" s="16">
        <v>0</v>
      </c>
      <c r="R2400" s="5" t="str">
        <f t="shared" si="307"/>
        <v>204-2025-06-30</v>
      </c>
    </row>
    <row r="2401" spans="1:18" hidden="1" x14ac:dyDescent="0.3">
      <c r="A2401" s="25">
        <v>204</v>
      </c>
      <c r="B2401" s="5" t="s">
        <v>136</v>
      </c>
      <c r="C2401" s="5" t="s">
        <v>86</v>
      </c>
      <c r="D2401" s="5" t="s">
        <v>47</v>
      </c>
      <c r="E2401" s="5" t="s">
        <v>22</v>
      </c>
      <c r="F2401" s="17">
        <v>45838</v>
      </c>
      <c r="G2401" s="55">
        <f t="shared" si="302"/>
        <v>2025</v>
      </c>
      <c r="H2401" s="55" t="str">
        <f t="shared" si="303"/>
        <v>Junio</v>
      </c>
      <c r="I2401" s="90" t="str">
        <f t="shared" si="304"/>
        <v>2025-1</v>
      </c>
      <c r="J2401" s="11">
        <f>23623074007/1000000</f>
        <v>23623.074006999999</v>
      </c>
      <c r="K2401" s="9">
        <f>20526599049/1000000</f>
        <v>20526.599049</v>
      </c>
      <c r="L2401" s="15">
        <f>IFERROR(IF((K2402/J2402)&gt;1.3,1.3,K2402/J2402),"")</f>
        <v>1.3</v>
      </c>
      <c r="M2401" s="15">
        <f>IFERROR(IF((K2402/J2402)&gt;K2402/J2402,1.3,K2402/J2402),"")</f>
        <v>1.8631019332578234</v>
      </c>
      <c r="N2401" s="5" t="s">
        <v>95</v>
      </c>
      <c r="O2401" s="5" t="s">
        <v>95</v>
      </c>
      <c r="P2401" s="16">
        <v>0</v>
      </c>
      <c r="Q2401" s="16">
        <v>0</v>
      </c>
      <c r="R2401" s="5" t="str">
        <f t="shared" si="307"/>
        <v>205-2025-06-30</v>
      </c>
    </row>
    <row r="2402" spans="1:18" hidden="1" x14ac:dyDescent="0.3">
      <c r="A2402" s="25">
        <v>205</v>
      </c>
      <c r="B2402" s="5" t="s">
        <v>137</v>
      </c>
      <c r="C2402" s="5" t="s">
        <v>86</v>
      </c>
      <c r="D2402" s="5" t="s">
        <v>47</v>
      </c>
      <c r="E2402" s="5" t="s">
        <v>22</v>
      </c>
      <c r="F2402" s="6">
        <v>45838</v>
      </c>
      <c r="G2402" s="55">
        <f t="shared" si="302"/>
        <v>2025</v>
      </c>
      <c r="H2402" s="55" t="str">
        <f t="shared" si="303"/>
        <v>Junio</v>
      </c>
      <c r="I2402" s="90" t="str">
        <f t="shared" si="304"/>
        <v>2025-1</v>
      </c>
      <c r="J2402" s="5">
        <f>4817836342/1000000</f>
        <v>4817.8363419999996</v>
      </c>
      <c r="K2402" s="10">
        <f>8976120202.9/1000000</f>
        <v>8976.1202028999996</v>
      </c>
      <c r="L2402" s="15">
        <f>IFERROR(IF((K2403/J2403)&gt;1.3,1.3,K2403/J2403),"")</f>
        <v>1.1089789838347408</v>
      </c>
      <c r="M2402" s="15">
        <f>IFERROR(IF((K2403/J2403)&gt;K2403/J2403,1.3,K2403/J2403),"")</f>
        <v>1.1089789838347408</v>
      </c>
      <c r="N2402" s="5" t="s">
        <v>95</v>
      </c>
      <c r="O2402" s="5" t="s">
        <v>95</v>
      </c>
      <c r="P2402" s="16">
        <v>0</v>
      </c>
      <c r="Q2402" s="16">
        <v>0</v>
      </c>
      <c r="R2402" s="5" t="str">
        <f t="shared" si="307"/>
        <v>207-2025-06-30</v>
      </c>
    </row>
    <row r="2403" spans="1:18" hidden="1" x14ac:dyDescent="0.3">
      <c r="A2403" s="25">
        <v>207</v>
      </c>
      <c r="B2403" s="5" t="s">
        <v>139</v>
      </c>
      <c r="C2403" s="5" t="s">
        <v>86</v>
      </c>
      <c r="D2403" s="5" t="s">
        <v>47</v>
      </c>
      <c r="E2403" s="5" t="s">
        <v>54</v>
      </c>
      <c r="F2403" s="6">
        <v>45838</v>
      </c>
      <c r="G2403" s="55">
        <f t="shared" si="302"/>
        <v>2025</v>
      </c>
      <c r="H2403" s="55" t="str">
        <f t="shared" si="303"/>
        <v>Junio</v>
      </c>
      <c r="I2403" s="90" t="str">
        <f t="shared" si="304"/>
        <v>2025-1</v>
      </c>
      <c r="J2403" s="11">
        <f>131244072836/1000000</f>
        <v>131244.07283600001</v>
      </c>
      <c r="K2403" s="11">
        <f>145546918528/1000000</f>
        <v>145546.91852800001</v>
      </c>
      <c r="L2403" s="15" t="str">
        <f>IFERROR(IF((K2404/J2404)&gt;1.3,1.3,K2404/J2404),"")</f>
        <v/>
      </c>
      <c r="M2403" s="8" t="str">
        <f>IFERROR(IF((K2404/J2404)&gt;1.3,1.3,K2404/J2404),"")</f>
        <v/>
      </c>
      <c r="N2403" s="5" t="s">
        <v>95</v>
      </c>
      <c r="O2403" s="5" t="s">
        <v>95</v>
      </c>
      <c r="P2403" s="16">
        <v>0</v>
      </c>
      <c r="Q2403" s="16">
        <v>0</v>
      </c>
      <c r="R2403" s="5" t="str">
        <f t="shared" si="307"/>
        <v>239-2025-01-31</v>
      </c>
    </row>
    <row r="2404" spans="1:18" hidden="1" x14ac:dyDescent="0.3">
      <c r="A2404" s="25">
        <v>239</v>
      </c>
      <c r="B2404" s="5" t="s">
        <v>170</v>
      </c>
      <c r="C2404" s="5" t="s">
        <v>29</v>
      </c>
      <c r="D2404" s="5" t="s">
        <v>21</v>
      </c>
      <c r="E2404" s="5" t="s">
        <v>22</v>
      </c>
      <c r="F2404" s="6">
        <v>45688</v>
      </c>
      <c r="G2404" s="55">
        <f t="shared" si="302"/>
        <v>2025</v>
      </c>
      <c r="H2404" s="55" t="str">
        <f t="shared" si="303"/>
        <v>Enero</v>
      </c>
      <c r="I2404" s="90" t="str">
        <f t="shared" si="304"/>
        <v>2025-1</v>
      </c>
      <c r="J2404" s="5"/>
      <c r="K2404" s="9">
        <v>33</v>
      </c>
      <c r="L2404" s="8" t="str">
        <f t="shared" ref="L2404:L2411" si="312">IFERROR(K2405/J2405,"")</f>
        <v/>
      </c>
      <c r="M2404" s="15" t="str">
        <f t="shared" ref="M2404:M2418" si="313">IFERROR(IF((K2405/J2405)&gt;K2405/J2405,1.3,K2405/J2405),"")</f>
        <v/>
      </c>
      <c r="N2404" s="5" t="s">
        <v>171</v>
      </c>
      <c r="O2404" s="11" t="s">
        <v>48</v>
      </c>
      <c r="P2404" s="16">
        <v>0</v>
      </c>
      <c r="Q2404" s="16">
        <v>0</v>
      </c>
      <c r="R2404" s="5" t="str">
        <f t="shared" si="307"/>
        <v>239-2025-02-28</v>
      </c>
    </row>
    <row r="2405" spans="1:18" hidden="1" x14ac:dyDescent="0.3">
      <c r="A2405" s="25">
        <v>239</v>
      </c>
      <c r="B2405" s="5" t="s">
        <v>170</v>
      </c>
      <c r="C2405" s="5" t="s">
        <v>29</v>
      </c>
      <c r="D2405" s="5" t="s">
        <v>21</v>
      </c>
      <c r="E2405" s="5" t="s">
        <v>22</v>
      </c>
      <c r="F2405" s="17">
        <v>45716</v>
      </c>
      <c r="G2405" s="55">
        <f t="shared" si="302"/>
        <v>2025</v>
      </c>
      <c r="H2405" s="55" t="str">
        <f t="shared" si="303"/>
        <v>Febrero</v>
      </c>
      <c r="I2405" s="90" t="str">
        <f t="shared" si="304"/>
        <v>2025-1</v>
      </c>
      <c r="J2405" s="5"/>
      <c r="K2405" s="9">
        <v>42</v>
      </c>
      <c r="L2405" s="8" t="str">
        <f t="shared" si="312"/>
        <v/>
      </c>
      <c r="M2405" s="15" t="str">
        <f t="shared" si="313"/>
        <v/>
      </c>
      <c r="N2405" s="5" t="s">
        <v>171</v>
      </c>
      <c r="O2405" s="11" t="s">
        <v>48</v>
      </c>
      <c r="P2405" s="16">
        <v>0</v>
      </c>
      <c r="Q2405" s="16">
        <v>0</v>
      </c>
      <c r="R2405" s="5" t="str">
        <f t="shared" si="307"/>
        <v>239-2025-03-31</v>
      </c>
    </row>
    <row r="2406" spans="1:18" hidden="1" x14ac:dyDescent="0.3">
      <c r="A2406" s="25">
        <v>239</v>
      </c>
      <c r="B2406" s="5" t="s">
        <v>170</v>
      </c>
      <c r="C2406" s="5" t="s">
        <v>29</v>
      </c>
      <c r="D2406" s="5" t="s">
        <v>21</v>
      </c>
      <c r="E2406" s="5" t="s">
        <v>22</v>
      </c>
      <c r="F2406" s="6">
        <v>45747</v>
      </c>
      <c r="G2406" s="55">
        <f t="shared" si="302"/>
        <v>2025</v>
      </c>
      <c r="H2406" s="55" t="str">
        <f t="shared" si="303"/>
        <v>Marzo</v>
      </c>
      <c r="I2406" s="90" t="str">
        <f t="shared" si="304"/>
        <v>2025-1</v>
      </c>
      <c r="J2406" s="5"/>
      <c r="K2406" s="9">
        <v>42</v>
      </c>
      <c r="L2406" s="8" t="str">
        <f t="shared" si="312"/>
        <v/>
      </c>
      <c r="M2406" s="15" t="str">
        <f t="shared" si="313"/>
        <v/>
      </c>
      <c r="N2406" s="5" t="s">
        <v>171</v>
      </c>
      <c r="O2406" s="11" t="s">
        <v>48</v>
      </c>
      <c r="P2406" s="16">
        <v>0</v>
      </c>
      <c r="Q2406" s="16">
        <v>0</v>
      </c>
      <c r="R2406" s="5" t="str">
        <f t="shared" si="307"/>
        <v>239-2025-04-30</v>
      </c>
    </row>
    <row r="2407" spans="1:18" hidden="1" x14ac:dyDescent="0.3">
      <c r="A2407" s="25">
        <v>239</v>
      </c>
      <c r="B2407" s="5" t="s">
        <v>170</v>
      </c>
      <c r="C2407" s="5" t="s">
        <v>29</v>
      </c>
      <c r="D2407" s="5" t="s">
        <v>21</v>
      </c>
      <c r="E2407" s="5" t="s">
        <v>22</v>
      </c>
      <c r="F2407" s="6">
        <v>45777</v>
      </c>
      <c r="G2407" s="55">
        <f t="shared" si="302"/>
        <v>2025</v>
      </c>
      <c r="H2407" s="55" t="str">
        <f t="shared" si="303"/>
        <v>Abril</v>
      </c>
      <c r="I2407" s="90" t="str">
        <f t="shared" si="304"/>
        <v>2025-1</v>
      </c>
      <c r="J2407" s="5"/>
      <c r="K2407" s="9">
        <v>40</v>
      </c>
      <c r="L2407" s="8" t="str">
        <f t="shared" si="312"/>
        <v/>
      </c>
      <c r="M2407" s="15" t="str">
        <f t="shared" si="313"/>
        <v/>
      </c>
      <c r="N2407" s="5" t="s">
        <v>171</v>
      </c>
      <c r="O2407" s="11" t="s">
        <v>48</v>
      </c>
      <c r="P2407" s="16">
        <v>0</v>
      </c>
      <c r="Q2407" s="16">
        <v>0</v>
      </c>
      <c r="R2407" s="5" t="str">
        <f t="shared" si="307"/>
        <v>239-2025-05-31</v>
      </c>
    </row>
    <row r="2408" spans="1:18" hidden="1" x14ac:dyDescent="0.3">
      <c r="A2408" s="25">
        <v>239</v>
      </c>
      <c r="B2408" s="5" t="s">
        <v>170</v>
      </c>
      <c r="C2408" s="5" t="s">
        <v>29</v>
      </c>
      <c r="D2408" s="5" t="s">
        <v>21</v>
      </c>
      <c r="E2408" s="5" t="s">
        <v>22</v>
      </c>
      <c r="F2408" s="6">
        <v>45808</v>
      </c>
      <c r="G2408" s="55">
        <f t="shared" si="302"/>
        <v>2025</v>
      </c>
      <c r="H2408" s="55" t="str">
        <f t="shared" si="303"/>
        <v>Mayo</v>
      </c>
      <c r="I2408" s="90" t="str">
        <f t="shared" si="304"/>
        <v>2025-1</v>
      </c>
      <c r="J2408" s="5"/>
      <c r="K2408" s="9">
        <v>42</v>
      </c>
      <c r="L2408" s="8" t="str">
        <f t="shared" si="312"/>
        <v/>
      </c>
      <c r="M2408" s="15" t="str">
        <f t="shared" si="313"/>
        <v/>
      </c>
      <c r="N2408" s="5" t="s">
        <v>171</v>
      </c>
      <c r="O2408" s="11" t="s">
        <v>48</v>
      </c>
      <c r="P2408" s="16">
        <v>0</v>
      </c>
      <c r="Q2408" s="16">
        <v>0</v>
      </c>
      <c r="R2408" s="5" t="str">
        <f t="shared" si="307"/>
        <v>239-2025-06-30</v>
      </c>
    </row>
    <row r="2409" spans="1:18" hidden="1" x14ac:dyDescent="0.3">
      <c r="A2409" s="25">
        <v>239</v>
      </c>
      <c r="B2409" s="5" t="s">
        <v>170</v>
      </c>
      <c r="C2409" s="5" t="s">
        <v>29</v>
      </c>
      <c r="D2409" s="5" t="s">
        <v>21</v>
      </c>
      <c r="E2409" s="5" t="s">
        <v>22</v>
      </c>
      <c r="F2409" s="6">
        <v>45838</v>
      </c>
      <c r="G2409" s="55">
        <f t="shared" si="302"/>
        <v>2025</v>
      </c>
      <c r="H2409" s="55" t="str">
        <f t="shared" si="303"/>
        <v>Junio</v>
      </c>
      <c r="I2409" s="90" t="str">
        <f t="shared" si="304"/>
        <v>2025-1</v>
      </c>
      <c r="J2409" s="5"/>
      <c r="K2409" s="9">
        <v>41</v>
      </c>
      <c r="L2409" s="8" t="str">
        <f t="shared" si="312"/>
        <v/>
      </c>
      <c r="M2409" s="15" t="str">
        <f t="shared" si="313"/>
        <v/>
      </c>
      <c r="N2409" s="5" t="s">
        <v>171</v>
      </c>
      <c r="O2409" s="11" t="s">
        <v>48</v>
      </c>
      <c r="P2409" s="16">
        <v>0</v>
      </c>
      <c r="Q2409" s="16">
        <v>0</v>
      </c>
      <c r="R2409" s="5" t="str">
        <f t="shared" si="307"/>
        <v>239-2025-07-31</v>
      </c>
    </row>
    <row r="2410" spans="1:18" hidden="1" x14ac:dyDescent="0.3">
      <c r="A2410" s="25">
        <v>239</v>
      </c>
      <c r="B2410" s="5" t="s">
        <v>170</v>
      </c>
      <c r="C2410" s="5" t="s">
        <v>29</v>
      </c>
      <c r="D2410" s="5" t="s">
        <v>21</v>
      </c>
      <c r="E2410" s="5" t="s">
        <v>22</v>
      </c>
      <c r="F2410" s="6">
        <v>45869</v>
      </c>
      <c r="G2410" s="55">
        <f t="shared" si="302"/>
        <v>2025</v>
      </c>
      <c r="H2410" s="55" t="str">
        <f t="shared" si="303"/>
        <v>Julio</v>
      </c>
      <c r="I2410" s="90" t="str">
        <f t="shared" si="304"/>
        <v>2025-2</v>
      </c>
      <c r="J2410" s="5"/>
      <c r="K2410" s="9">
        <v>42</v>
      </c>
      <c r="L2410" s="8" t="str">
        <f t="shared" si="312"/>
        <v/>
      </c>
      <c r="M2410" s="15" t="str">
        <f t="shared" si="313"/>
        <v/>
      </c>
      <c r="N2410" s="5" t="s">
        <v>171</v>
      </c>
      <c r="O2410" s="11" t="s">
        <v>48</v>
      </c>
      <c r="P2410" s="16">
        <v>0</v>
      </c>
      <c r="Q2410" s="16">
        <v>0</v>
      </c>
      <c r="R2410" s="5" t="str">
        <f t="shared" si="307"/>
        <v>239-2025-08-31</v>
      </c>
    </row>
    <row r="2411" spans="1:18" hidden="1" x14ac:dyDescent="0.3">
      <c r="A2411" s="25">
        <v>239</v>
      </c>
      <c r="B2411" s="5" t="s">
        <v>170</v>
      </c>
      <c r="C2411" s="5" t="s">
        <v>29</v>
      </c>
      <c r="D2411" s="5" t="s">
        <v>21</v>
      </c>
      <c r="E2411" s="5" t="s">
        <v>22</v>
      </c>
      <c r="F2411" s="6">
        <v>45900</v>
      </c>
      <c r="G2411" s="55">
        <f t="shared" si="302"/>
        <v>2025</v>
      </c>
      <c r="H2411" s="55" t="str">
        <f t="shared" si="303"/>
        <v>Agosto</v>
      </c>
      <c r="I2411" s="90" t="str">
        <f t="shared" si="304"/>
        <v>2025-2</v>
      </c>
      <c r="J2411" s="5"/>
      <c r="K2411" s="9">
        <v>41</v>
      </c>
      <c r="L2411" s="8">
        <f t="shared" si="312"/>
        <v>1</v>
      </c>
      <c r="M2411" s="15">
        <f t="shared" si="313"/>
        <v>1</v>
      </c>
      <c r="N2411" s="5" t="s">
        <v>171</v>
      </c>
      <c r="O2411" s="11" t="s">
        <v>48</v>
      </c>
      <c r="P2411" s="16">
        <v>0</v>
      </c>
      <c r="Q2411" s="16">
        <v>0</v>
      </c>
      <c r="R2411" s="5" t="str">
        <f t="shared" si="307"/>
        <v>240-2025-03-31</v>
      </c>
    </row>
    <row r="2412" spans="1:18" hidden="1" x14ac:dyDescent="0.3">
      <c r="A2412" s="25">
        <v>240</v>
      </c>
      <c r="B2412" s="5" t="s">
        <v>172</v>
      </c>
      <c r="C2412" s="5" t="s">
        <v>29</v>
      </c>
      <c r="D2412" s="5" t="s">
        <v>52</v>
      </c>
      <c r="E2412" s="5" t="s">
        <v>22</v>
      </c>
      <c r="F2412" s="6">
        <v>45747</v>
      </c>
      <c r="G2412" s="55">
        <f t="shared" si="302"/>
        <v>2025</v>
      </c>
      <c r="H2412" s="55" t="str">
        <f t="shared" si="303"/>
        <v>Marzo</v>
      </c>
      <c r="I2412" s="90" t="str">
        <f t="shared" si="304"/>
        <v>2025-1</v>
      </c>
      <c r="J2412" s="5">
        <v>100</v>
      </c>
      <c r="K2412" s="10">
        <v>100</v>
      </c>
      <c r="L2412" s="15">
        <f t="shared" ref="L2412:L2418" si="314">IFERROR(IF((K2413/J2413)&gt;1.3,1.3,K2413/J2413),"")</f>
        <v>1</v>
      </c>
      <c r="M2412" s="15">
        <f t="shared" si="313"/>
        <v>1</v>
      </c>
      <c r="N2412" s="5" t="s">
        <v>23</v>
      </c>
      <c r="O2412" s="5" t="s">
        <v>23</v>
      </c>
      <c r="P2412" s="16">
        <v>0</v>
      </c>
      <c r="Q2412" s="16">
        <v>0</v>
      </c>
      <c r="R2412" s="5" t="str">
        <f t="shared" si="307"/>
        <v>240-2025-06-30</v>
      </c>
    </row>
    <row r="2413" spans="1:18" hidden="1" x14ac:dyDescent="0.3">
      <c r="A2413" s="25">
        <v>240</v>
      </c>
      <c r="B2413" s="5" t="s">
        <v>172</v>
      </c>
      <c r="C2413" s="5" t="s">
        <v>29</v>
      </c>
      <c r="D2413" s="5" t="s">
        <v>52</v>
      </c>
      <c r="E2413" s="5" t="s">
        <v>22</v>
      </c>
      <c r="F2413" s="6">
        <v>45838</v>
      </c>
      <c r="G2413" s="55">
        <f t="shared" si="302"/>
        <v>2025</v>
      </c>
      <c r="H2413" s="55" t="str">
        <f t="shared" si="303"/>
        <v>Junio</v>
      </c>
      <c r="I2413" s="90" t="str">
        <f t="shared" si="304"/>
        <v>2025-1</v>
      </c>
      <c r="J2413" s="5">
        <v>100</v>
      </c>
      <c r="K2413" s="10">
        <v>100</v>
      </c>
      <c r="L2413" s="15">
        <f t="shared" si="314"/>
        <v>1.25</v>
      </c>
      <c r="M2413" s="15">
        <f t="shared" si="313"/>
        <v>1.25</v>
      </c>
      <c r="N2413" s="5" t="s">
        <v>23</v>
      </c>
      <c r="O2413" s="5" t="s">
        <v>23</v>
      </c>
      <c r="P2413" s="16">
        <v>0</v>
      </c>
      <c r="Q2413" s="16">
        <v>0</v>
      </c>
      <c r="R2413" s="5" t="str">
        <f t="shared" si="307"/>
        <v>241-2025-01-31</v>
      </c>
    </row>
    <row r="2414" spans="1:18" hidden="1" x14ac:dyDescent="0.3">
      <c r="A2414" s="25">
        <v>241</v>
      </c>
      <c r="B2414" s="5" t="s">
        <v>173</v>
      </c>
      <c r="C2414" s="5" t="s">
        <v>29</v>
      </c>
      <c r="D2414" s="5" t="s">
        <v>21</v>
      </c>
      <c r="E2414" s="5" t="s">
        <v>22</v>
      </c>
      <c r="F2414" s="6">
        <v>45688</v>
      </c>
      <c r="G2414" s="55">
        <f t="shared" si="302"/>
        <v>2025</v>
      </c>
      <c r="H2414" s="55" t="str">
        <f t="shared" si="303"/>
        <v>Enero</v>
      </c>
      <c r="I2414" s="90" t="str">
        <f t="shared" si="304"/>
        <v>2025-1</v>
      </c>
      <c r="J2414" s="5">
        <v>80</v>
      </c>
      <c r="K2414" s="10">
        <v>100</v>
      </c>
      <c r="L2414" s="15">
        <f t="shared" si="314"/>
        <v>1.25</v>
      </c>
      <c r="M2414" s="15">
        <f t="shared" si="313"/>
        <v>1.25</v>
      </c>
      <c r="N2414" s="5" t="s">
        <v>23</v>
      </c>
      <c r="O2414" s="5" t="s">
        <v>23</v>
      </c>
      <c r="P2414" s="16">
        <v>0</v>
      </c>
      <c r="Q2414" s="16">
        <v>0</v>
      </c>
      <c r="R2414" s="5" t="str">
        <f t="shared" si="307"/>
        <v>241-2025-02-28</v>
      </c>
    </row>
    <row r="2415" spans="1:18" hidden="1" x14ac:dyDescent="0.3">
      <c r="A2415" s="25">
        <v>241</v>
      </c>
      <c r="B2415" s="5" t="s">
        <v>173</v>
      </c>
      <c r="C2415" s="5" t="s">
        <v>29</v>
      </c>
      <c r="D2415" s="5" t="s">
        <v>21</v>
      </c>
      <c r="E2415" s="5" t="s">
        <v>22</v>
      </c>
      <c r="F2415" s="6">
        <v>45716</v>
      </c>
      <c r="G2415" s="55">
        <f t="shared" si="302"/>
        <v>2025</v>
      </c>
      <c r="H2415" s="55" t="str">
        <f t="shared" si="303"/>
        <v>Febrero</v>
      </c>
      <c r="I2415" s="90" t="str">
        <f t="shared" si="304"/>
        <v>2025-1</v>
      </c>
      <c r="J2415" s="5">
        <v>80</v>
      </c>
      <c r="K2415" s="10">
        <v>100</v>
      </c>
      <c r="L2415" s="15">
        <f t="shared" si="314"/>
        <v>1.25</v>
      </c>
      <c r="M2415" s="15">
        <f t="shared" si="313"/>
        <v>1.25</v>
      </c>
      <c r="N2415" s="5" t="s">
        <v>23</v>
      </c>
      <c r="O2415" s="5" t="s">
        <v>23</v>
      </c>
      <c r="P2415" s="16">
        <v>0</v>
      </c>
      <c r="Q2415" s="16">
        <v>0</v>
      </c>
      <c r="R2415" s="5" t="str">
        <f t="shared" si="307"/>
        <v>241-2025-03-31</v>
      </c>
    </row>
    <row r="2416" spans="1:18" hidden="1" x14ac:dyDescent="0.3">
      <c r="A2416" s="25">
        <v>241</v>
      </c>
      <c r="B2416" s="5" t="s">
        <v>173</v>
      </c>
      <c r="C2416" s="5" t="s">
        <v>29</v>
      </c>
      <c r="D2416" s="5" t="s">
        <v>21</v>
      </c>
      <c r="E2416" s="5" t="s">
        <v>22</v>
      </c>
      <c r="F2416" s="6">
        <v>45747</v>
      </c>
      <c r="G2416" s="55">
        <f t="shared" si="302"/>
        <v>2025</v>
      </c>
      <c r="H2416" s="55" t="str">
        <f t="shared" si="303"/>
        <v>Marzo</v>
      </c>
      <c r="I2416" s="90" t="str">
        <f t="shared" si="304"/>
        <v>2025-1</v>
      </c>
      <c r="J2416" s="5">
        <v>80</v>
      </c>
      <c r="K2416" s="10">
        <v>100</v>
      </c>
      <c r="L2416" s="15">
        <f t="shared" si="314"/>
        <v>1.25</v>
      </c>
      <c r="M2416" s="15">
        <f t="shared" si="313"/>
        <v>1.25</v>
      </c>
      <c r="N2416" s="5" t="s">
        <v>23</v>
      </c>
      <c r="O2416" s="5" t="s">
        <v>23</v>
      </c>
      <c r="P2416" s="16">
        <v>0</v>
      </c>
      <c r="Q2416" s="16">
        <v>0</v>
      </c>
      <c r="R2416" s="5" t="str">
        <f t="shared" si="307"/>
        <v>241-2025-04-30</v>
      </c>
    </row>
    <row r="2417" spans="1:18" hidden="1" x14ac:dyDescent="0.3">
      <c r="A2417" s="25">
        <v>241</v>
      </c>
      <c r="B2417" s="5" t="s">
        <v>173</v>
      </c>
      <c r="C2417" s="5" t="s">
        <v>29</v>
      </c>
      <c r="D2417" s="5" t="s">
        <v>21</v>
      </c>
      <c r="E2417" s="5" t="s">
        <v>22</v>
      </c>
      <c r="F2417" s="6">
        <v>45777</v>
      </c>
      <c r="G2417" s="55">
        <f t="shared" si="302"/>
        <v>2025</v>
      </c>
      <c r="H2417" s="55" t="str">
        <f t="shared" si="303"/>
        <v>Abril</v>
      </c>
      <c r="I2417" s="90" t="str">
        <f t="shared" si="304"/>
        <v>2025-1</v>
      </c>
      <c r="J2417" s="5">
        <v>80</v>
      </c>
      <c r="K2417" s="10">
        <v>100</v>
      </c>
      <c r="L2417" s="15">
        <f t="shared" si="314"/>
        <v>1.0093348891481912</v>
      </c>
      <c r="M2417" s="15">
        <f t="shared" si="313"/>
        <v>1.0093348891481912</v>
      </c>
      <c r="N2417" s="5" t="s">
        <v>23</v>
      </c>
      <c r="O2417" s="5" t="s">
        <v>23</v>
      </c>
      <c r="P2417" s="16">
        <v>0</v>
      </c>
      <c r="Q2417" s="16">
        <v>0</v>
      </c>
      <c r="R2417" s="5" t="str">
        <f t="shared" si="307"/>
        <v>245-2025-06-30</v>
      </c>
    </row>
    <row r="2418" spans="1:18" hidden="1" x14ac:dyDescent="0.3">
      <c r="A2418" s="25">
        <v>245</v>
      </c>
      <c r="B2418" s="5" t="s">
        <v>177</v>
      </c>
      <c r="C2418" s="5" t="s">
        <v>178</v>
      </c>
      <c r="D2418" s="5" t="s">
        <v>47</v>
      </c>
      <c r="E2418" s="5" t="s">
        <v>22</v>
      </c>
      <c r="F2418" s="17">
        <v>45838</v>
      </c>
      <c r="G2418" s="55">
        <f t="shared" si="302"/>
        <v>2025</v>
      </c>
      <c r="H2418" s="55" t="str">
        <f t="shared" si="303"/>
        <v>Junio</v>
      </c>
      <c r="I2418" s="90" t="str">
        <f t="shared" si="304"/>
        <v>2025-1</v>
      </c>
      <c r="J2418" s="5">
        <v>85.7</v>
      </c>
      <c r="K2418" s="5">
        <v>86.5</v>
      </c>
      <c r="L2418" s="15">
        <f t="shared" si="314"/>
        <v>1.0011111111111111</v>
      </c>
      <c r="M2418" s="15">
        <f t="shared" si="313"/>
        <v>1.0011111111111111</v>
      </c>
      <c r="N2418" s="5" t="s">
        <v>23</v>
      </c>
      <c r="O2418" s="5" t="s">
        <v>23</v>
      </c>
      <c r="P2418" s="16">
        <v>0</v>
      </c>
      <c r="Q2418" s="16">
        <v>0</v>
      </c>
      <c r="R2418" s="5" t="str">
        <f t="shared" si="307"/>
        <v>246-2025-06-30</v>
      </c>
    </row>
    <row r="2419" spans="1:18" hidden="1" x14ac:dyDescent="0.3">
      <c r="A2419" s="5">
        <v>246</v>
      </c>
      <c r="B2419" s="5" t="s">
        <v>181</v>
      </c>
      <c r="C2419" s="5" t="s">
        <v>180</v>
      </c>
      <c r="D2419" s="5" t="s">
        <v>47</v>
      </c>
      <c r="E2419" s="5" t="s">
        <v>22</v>
      </c>
      <c r="F2419" s="6">
        <v>45838</v>
      </c>
      <c r="G2419" s="55">
        <f t="shared" si="302"/>
        <v>2025</v>
      </c>
      <c r="H2419" s="55" t="str">
        <f t="shared" si="303"/>
        <v>Junio</v>
      </c>
      <c r="I2419" s="90" t="str">
        <f t="shared" si="304"/>
        <v>2025-1</v>
      </c>
      <c r="J2419" s="5">
        <v>90</v>
      </c>
      <c r="K2419" s="5">
        <v>90.1</v>
      </c>
      <c r="L2419" s="15">
        <v>1.3</v>
      </c>
      <c r="M2419" s="15">
        <v>1.37037037037037</v>
      </c>
      <c r="N2419" s="5" t="s">
        <v>23</v>
      </c>
      <c r="O2419" s="5" t="s">
        <v>23</v>
      </c>
      <c r="P2419" s="5">
        <v>0</v>
      </c>
      <c r="Q2419" s="5">
        <v>0</v>
      </c>
      <c r="R2419" s="5" t="str">
        <f t="shared" si="307"/>
        <v>251-2025-06-30</v>
      </c>
    </row>
    <row r="2420" spans="1:18" hidden="1" x14ac:dyDescent="0.3">
      <c r="A2420" s="37">
        <v>251</v>
      </c>
      <c r="B2420" s="5" t="s">
        <v>185</v>
      </c>
      <c r="C2420" s="5" t="s">
        <v>186</v>
      </c>
      <c r="D2420" s="5" t="s">
        <v>52</v>
      </c>
      <c r="E2420" s="5" t="s">
        <v>22</v>
      </c>
      <c r="F2420" s="6">
        <v>45838</v>
      </c>
      <c r="G2420" s="55">
        <f t="shared" si="302"/>
        <v>2025</v>
      </c>
      <c r="H2420" s="55" t="str">
        <f t="shared" si="303"/>
        <v>Junio</v>
      </c>
      <c r="I2420" s="90" t="str">
        <f t="shared" si="304"/>
        <v>2025-1</v>
      </c>
      <c r="J2420" s="5">
        <v>100</v>
      </c>
      <c r="K2420" s="9">
        <v>82.35</v>
      </c>
      <c r="L2420" s="15">
        <f>IFERROR(IF((K2421/J2421)&gt;1.3,1.3,K2421/J2421),"")</f>
        <v>0.99581005586592186</v>
      </c>
      <c r="M2420" s="15">
        <f>IFERROR(IF((K2421/J2421)&gt;K2421/J2421,1.3,K2421/J2421),"")</f>
        <v>0.99581005586592186</v>
      </c>
      <c r="N2420" s="5" t="s">
        <v>23</v>
      </c>
      <c r="O2420" s="5" t="s">
        <v>23</v>
      </c>
      <c r="P2420" s="16">
        <v>0</v>
      </c>
      <c r="Q2420" s="16">
        <v>0</v>
      </c>
      <c r="R2420" s="5" t="str">
        <f t="shared" si="307"/>
        <v>252-2025-06-30</v>
      </c>
    </row>
    <row r="2421" spans="1:18" hidden="1" x14ac:dyDescent="0.3">
      <c r="A2421" s="25">
        <v>252</v>
      </c>
      <c r="B2421" s="5" t="s">
        <v>187</v>
      </c>
      <c r="C2421" s="5" t="s">
        <v>178</v>
      </c>
      <c r="D2421" s="5" t="s">
        <v>47</v>
      </c>
      <c r="E2421" s="5" t="s">
        <v>22</v>
      </c>
      <c r="F2421" s="6">
        <v>45838</v>
      </c>
      <c r="G2421" s="55">
        <f t="shared" si="302"/>
        <v>2025</v>
      </c>
      <c r="H2421" s="55" t="str">
        <f t="shared" si="303"/>
        <v>Junio</v>
      </c>
      <c r="I2421" s="90" t="str">
        <f t="shared" si="304"/>
        <v>2025-1</v>
      </c>
      <c r="J2421" s="5">
        <v>71.599999999999994</v>
      </c>
      <c r="K2421" s="10">
        <v>71.3</v>
      </c>
      <c r="L2421" s="15">
        <f>IFERROR(IF((K2422/J2422)&gt;1.3,1.3,K2422/J2422),"")</f>
        <v>1</v>
      </c>
      <c r="M2421" s="15">
        <f>IFERROR(IF((K2422/J2422)&gt;K2422/J2422,1.3,K2422/J2422),"")</f>
        <v>1</v>
      </c>
      <c r="N2421" s="5" t="s">
        <v>23</v>
      </c>
      <c r="O2421" s="5" t="s">
        <v>23</v>
      </c>
      <c r="P2421" s="16">
        <v>2</v>
      </c>
      <c r="Q2421" s="16">
        <v>2</v>
      </c>
      <c r="R2421" s="5" t="str">
        <f t="shared" si="307"/>
        <v>254-2025-03-31</v>
      </c>
    </row>
    <row r="2422" spans="1:18" hidden="1" x14ac:dyDescent="0.3">
      <c r="A2422" s="37">
        <v>254</v>
      </c>
      <c r="B2422" s="5" t="s">
        <v>189</v>
      </c>
      <c r="C2422" s="5" t="s">
        <v>190</v>
      </c>
      <c r="D2422" s="5" t="s">
        <v>52</v>
      </c>
      <c r="E2422" s="5" t="s">
        <v>22</v>
      </c>
      <c r="F2422" s="6">
        <v>45747</v>
      </c>
      <c r="G2422" s="55">
        <f t="shared" si="302"/>
        <v>2025</v>
      </c>
      <c r="H2422" s="55" t="str">
        <f t="shared" si="303"/>
        <v>Marzo</v>
      </c>
      <c r="I2422" s="90" t="str">
        <f t="shared" si="304"/>
        <v>2025-1</v>
      </c>
      <c r="J2422" s="5">
        <v>84</v>
      </c>
      <c r="K2422" s="5">
        <v>84</v>
      </c>
      <c r="L2422" s="8">
        <f>IFERROR(K2423/J2423,"")</f>
        <v>1</v>
      </c>
      <c r="M2422" s="15">
        <f>IFERROR(IF((K2423/J2423)&gt;K2423/J2423,1.3,K2423/J2423),"")</f>
        <v>1</v>
      </c>
      <c r="N2422" s="5" t="s">
        <v>48</v>
      </c>
      <c r="O2422" s="5" t="s">
        <v>48</v>
      </c>
      <c r="P2422" s="16">
        <v>0</v>
      </c>
      <c r="Q2422" s="16">
        <v>0</v>
      </c>
      <c r="R2422" s="5" t="str">
        <f t="shared" si="307"/>
        <v>254-2025-06-30</v>
      </c>
    </row>
    <row r="2423" spans="1:18" hidden="1" x14ac:dyDescent="0.3">
      <c r="A2423" s="37">
        <v>254</v>
      </c>
      <c r="B2423" s="5" t="s">
        <v>189</v>
      </c>
      <c r="C2423" s="5" t="s">
        <v>190</v>
      </c>
      <c r="D2423" s="5" t="s">
        <v>52</v>
      </c>
      <c r="E2423" s="5" t="s">
        <v>22</v>
      </c>
      <c r="F2423" s="6">
        <v>45838</v>
      </c>
      <c r="G2423" s="55">
        <f t="shared" si="302"/>
        <v>2025</v>
      </c>
      <c r="H2423" s="55" t="str">
        <f t="shared" si="303"/>
        <v>Junio</v>
      </c>
      <c r="I2423" s="90" t="str">
        <f t="shared" si="304"/>
        <v>2025-1</v>
      </c>
      <c r="J2423" s="5">
        <v>84</v>
      </c>
      <c r="K2423" s="5">
        <v>84</v>
      </c>
      <c r="L2423" s="8">
        <f>IFERROR(K2424/J2424,"")</f>
        <v>1</v>
      </c>
      <c r="M2423" s="15">
        <f>IFERROR(IF((K2424/J2424)&gt;K2424/J2424,1.3,K2424/J2424),"")</f>
        <v>1</v>
      </c>
      <c r="N2423" s="5" t="s">
        <v>48</v>
      </c>
      <c r="O2423" s="5" t="s">
        <v>48</v>
      </c>
      <c r="P2423" s="16">
        <v>0</v>
      </c>
      <c r="Q2423" s="16">
        <v>0</v>
      </c>
      <c r="R2423" s="5" t="str">
        <f t="shared" si="307"/>
        <v>256-2025-06-30</v>
      </c>
    </row>
    <row r="2424" spans="1:18" hidden="1" x14ac:dyDescent="0.3">
      <c r="A2424" s="5">
        <v>256</v>
      </c>
      <c r="B2424" s="5" t="s">
        <v>193</v>
      </c>
      <c r="C2424" s="5" t="s">
        <v>118</v>
      </c>
      <c r="D2424" s="5" t="s">
        <v>47</v>
      </c>
      <c r="E2424" s="5" t="s">
        <v>22</v>
      </c>
      <c r="F2424" s="6">
        <v>45838</v>
      </c>
      <c r="G2424" s="55">
        <f t="shared" si="302"/>
        <v>2025</v>
      </c>
      <c r="H2424" s="55" t="str">
        <f t="shared" si="303"/>
        <v>Junio</v>
      </c>
      <c r="I2424" s="90" t="str">
        <f t="shared" si="304"/>
        <v>2025-1</v>
      </c>
      <c r="J2424" s="5">
        <v>17</v>
      </c>
      <c r="K2424" s="5">
        <v>17</v>
      </c>
      <c r="L2424" s="8">
        <f>IFERROR(K2425/J2425,"")</f>
        <v>0.86363636363636354</v>
      </c>
      <c r="M2424" s="15">
        <v>1.1765000000000001</v>
      </c>
      <c r="N2424" s="5" t="s">
        <v>48</v>
      </c>
      <c r="O2424" s="5" t="s">
        <v>48</v>
      </c>
      <c r="P2424" s="5">
        <v>0</v>
      </c>
      <c r="Q2424" s="5">
        <v>0</v>
      </c>
      <c r="R2424" s="5" t="str">
        <f t="shared" si="307"/>
        <v>260-2025-06-30</v>
      </c>
    </row>
    <row r="2425" spans="1:18" hidden="1" x14ac:dyDescent="0.3">
      <c r="A2425" s="5">
        <v>260</v>
      </c>
      <c r="B2425" s="5" t="s">
        <v>196</v>
      </c>
      <c r="C2425" s="5" t="s">
        <v>197</v>
      </c>
      <c r="D2425" s="5" t="s">
        <v>47</v>
      </c>
      <c r="E2425" s="5" t="s">
        <v>54</v>
      </c>
      <c r="F2425" s="6">
        <v>45838</v>
      </c>
      <c r="G2425" s="55">
        <f t="shared" si="302"/>
        <v>2025</v>
      </c>
      <c r="H2425" s="55" t="str">
        <f t="shared" si="303"/>
        <v>Junio</v>
      </c>
      <c r="I2425" s="90" t="str">
        <f t="shared" si="304"/>
        <v>2025-1</v>
      </c>
      <c r="J2425" s="5">
        <v>2.2000000000000002</v>
      </c>
      <c r="K2425" s="5">
        <v>1.9</v>
      </c>
      <c r="L2425" s="8">
        <f>IFERROR(IF(J2426/K2426&gt;1.3,1.3,J2426/K2426),"")</f>
        <v>0.95652173913043492</v>
      </c>
      <c r="M2425" s="8">
        <f>IFERROR(J2426/K2426,"")</f>
        <v>0.95652173913043492</v>
      </c>
      <c r="N2425" s="5" t="s">
        <v>83</v>
      </c>
      <c r="O2425" s="5" t="s">
        <v>83</v>
      </c>
      <c r="P2425" s="5">
        <v>1</v>
      </c>
      <c r="Q2425" s="5">
        <v>1</v>
      </c>
      <c r="R2425" s="5" t="str">
        <f t="shared" si="307"/>
        <v>261-2025-06-30</v>
      </c>
    </row>
    <row r="2426" spans="1:18" hidden="1" x14ac:dyDescent="0.3">
      <c r="A2426" s="5">
        <v>261</v>
      </c>
      <c r="B2426" s="5" t="s">
        <v>198</v>
      </c>
      <c r="C2426" s="5" t="s">
        <v>46</v>
      </c>
      <c r="D2426" s="5" t="s">
        <v>47</v>
      </c>
      <c r="E2426" s="5" t="s">
        <v>54</v>
      </c>
      <c r="F2426" s="6">
        <v>45838</v>
      </c>
      <c r="G2426" s="55">
        <f t="shared" si="302"/>
        <v>2025</v>
      </c>
      <c r="H2426" s="55" t="str">
        <f t="shared" si="303"/>
        <v>Junio</v>
      </c>
      <c r="I2426" s="90" t="str">
        <f t="shared" si="304"/>
        <v>2025-1</v>
      </c>
      <c r="J2426" s="5">
        <v>2.2000000000000002</v>
      </c>
      <c r="K2426" s="5">
        <v>2.2999999999999998</v>
      </c>
      <c r="L2426" s="8" t="str">
        <f>IFERROR(IF(J2427/K2427&gt;1.3,1.3,J2427/K2427),"")</f>
        <v/>
      </c>
      <c r="M2426" s="8" t="str">
        <f>IFERROR(J2427/K2427,"")</f>
        <v/>
      </c>
      <c r="N2426" s="5" t="s">
        <v>83</v>
      </c>
      <c r="O2426" s="5" t="s">
        <v>83</v>
      </c>
      <c r="P2426" s="5">
        <v>1</v>
      </c>
      <c r="Q2426" s="5">
        <v>1</v>
      </c>
      <c r="R2426" s="5" t="str">
        <f t="shared" si="307"/>
        <v>262-2025-06-30</v>
      </c>
    </row>
    <row r="2427" spans="1:18" hidden="1" x14ac:dyDescent="0.3">
      <c r="A2427" s="5">
        <v>262</v>
      </c>
      <c r="B2427" s="5" t="s">
        <v>200</v>
      </c>
      <c r="C2427" s="5" t="s">
        <v>41</v>
      </c>
      <c r="D2427" s="5" t="s">
        <v>47</v>
      </c>
      <c r="E2427" s="5" t="s">
        <v>54</v>
      </c>
      <c r="F2427" s="6">
        <v>45838</v>
      </c>
      <c r="G2427" s="55">
        <f t="shared" si="302"/>
        <v>2025</v>
      </c>
      <c r="H2427" s="55" t="str">
        <f t="shared" si="303"/>
        <v>Junio</v>
      </c>
      <c r="I2427" s="90" t="str">
        <f t="shared" si="304"/>
        <v>2025-1</v>
      </c>
      <c r="J2427" s="5">
        <v>10</v>
      </c>
      <c r="K2427" s="5">
        <v>0</v>
      </c>
      <c r="L2427" s="8">
        <v>1</v>
      </c>
      <c r="M2427" s="8">
        <v>1</v>
      </c>
      <c r="N2427" s="5" t="s">
        <v>23</v>
      </c>
      <c r="O2427" s="5" t="s">
        <v>23</v>
      </c>
      <c r="P2427" s="5">
        <v>0</v>
      </c>
      <c r="Q2427" s="5">
        <v>0</v>
      </c>
      <c r="R2427" s="5" t="str">
        <f t="shared" si="307"/>
        <v>263-2025-03-31</v>
      </c>
    </row>
    <row r="2428" spans="1:18" hidden="1" x14ac:dyDescent="0.3">
      <c r="A2428" s="25">
        <v>263</v>
      </c>
      <c r="B2428" s="5" t="s">
        <v>201</v>
      </c>
      <c r="C2428" s="5" t="s">
        <v>41</v>
      </c>
      <c r="D2428" s="5" t="s">
        <v>52</v>
      </c>
      <c r="E2428" s="5" t="s">
        <v>22</v>
      </c>
      <c r="F2428" s="6">
        <v>45747</v>
      </c>
      <c r="G2428" s="55">
        <f t="shared" si="302"/>
        <v>2025</v>
      </c>
      <c r="H2428" s="55" t="str">
        <f t="shared" si="303"/>
        <v>Marzo</v>
      </c>
      <c r="I2428" s="90" t="str">
        <f t="shared" si="304"/>
        <v>2025-1</v>
      </c>
      <c r="J2428" s="5">
        <v>100</v>
      </c>
      <c r="K2428" s="10">
        <v>100</v>
      </c>
      <c r="L2428" s="15">
        <f>IFERROR(IF((K2429/J2429)&gt;1.3,1.3,K2429/J2429),"")</f>
        <v>1</v>
      </c>
      <c r="M2428" s="15">
        <f>IFERROR(IF((K2429/J2429)&gt;K2429/J2429,1.3,K2429/J2429),"")</f>
        <v>1</v>
      </c>
      <c r="N2428" s="5" t="s">
        <v>23</v>
      </c>
      <c r="O2428" s="5" t="s">
        <v>23</v>
      </c>
      <c r="P2428" s="16">
        <v>0</v>
      </c>
      <c r="Q2428" s="16">
        <v>0</v>
      </c>
      <c r="R2428" s="5" t="str">
        <f t="shared" si="307"/>
        <v>263-2025-06-30</v>
      </c>
    </row>
    <row r="2429" spans="1:18" hidden="1" x14ac:dyDescent="0.3">
      <c r="A2429" s="5">
        <v>263</v>
      </c>
      <c r="B2429" s="5" t="s">
        <v>201</v>
      </c>
      <c r="C2429" s="5" t="s">
        <v>41</v>
      </c>
      <c r="D2429" s="5" t="s">
        <v>52</v>
      </c>
      <c r="E2429" s="5" t="s">
        <v>22</v>
      </c>
      <c r="F2429" s="6">
        <v>45838</v>
      </c>
      <c r="G2429" s="55">
        <f t="shared" si="302"/>
        <v>2025</v>
      </c>
      <c r="H2429" s="55" t="str">
        <f t="shared" si="303"/>
        <v>Junio</v>
      </c>
      <c r="I2429" s="90" t="str">
        <f t="shared" si="304"/>
        <v>2025-1</v>
      </c>
      <c r="J2429" s="5">
        <v>100</v>
      </c>
      <c r="K2429" s="5">
        <v>100</v>
      </c>
      <c r="L2429" s="15">
        <v>1</v>
      </c>
      <c r="M2429" s="15">
        <v>1</v>
      </c>
      <c r="N2429" s="5" t="s">
        <v>23</v>
      </c>
      <c r="O2429" s="5" t="s">
        <v>23</v>
      </c>
      <c r="P2429" s="5">
        <v>0</v>
      </c>
      <c r="Q2429" s="5">
        <v>0</v>
      </c>
      <c r="R2429" s="5" t="str">
        <f t="shared" si="307"/>
        <v>265-2025-06-30</v>
      </c>
    </row>
    <row r="2430" spans="1:18" hidden="1" x14ac:dyDescent="0.3">
      <c r="A2430" s="5">
        <v>265</v>
      </c>
      <c r="B2430" s="5" t="s">
        <v>205</v>
      </c>
      <c r="C2430" s="5" t="s">
        <v>41</v>
      </c>
      <c r="D2430" s="5" t="s">
        <v>47</v>
      </c>
      <c r="E2430" s="5" t="s">
        <v>22</v>
      </c>
      <c r="F2430" s="6">
        <v>45838</v>
      </c>
      <c r="G2430" s="55">
        <f t="shared" si="302"/>
        <v>2025</v>
      </c>
      <c r="H2430" s="55" t="str">
        <f t="shared" si="303"/>
        <v>Junio</v>
      </c>
      <c r="I2430" s="90" t="str">
        <f t="shared" si="304"/>
        <v>2025-1</v>
      </c>
      <c r="J2430" s="5">
        <v>95</v>
      </c>
      <c r="K2430" s="5">
        <v>100</v>
      </c>
      <c r="L2430" s="15">
        <f>IFERROR(IF((K2431/J2431)&gt;1.3,1.3,K2431/J2431),"")</f>
        <v>0.55947368421052635</v>
      </c>
      <c r="M2430" s="15">
        <f>IFERROR(IF((K2431/J2431)&gt;K2431/J2431,1.3,K2431/J2431),"")</f>
        <v>0.55947368421052635</v>
      </c>
      <c r="N2430" s="5" t="s">
        <v>23</v>
      </c>
      <c r="O2430" s="5" t="s">
        <v>23</v>
      </c>
      <c r="P2430" s="5">
        <v>0</v>
      </c>
      <c r="Q2430" s="5">
        <v>0</v>
      </c>
      <c r="R2430" s="5" t="str">
        <f t="shared" si="307"/>
        <v>266-2025-06-30</v>
      </c>
    </row>
    <row r="2431" spans="1:18" hidden="1" x14ac:dyDescent="0.3">
      <c r="A2431" s="5">
        <v>266</v>
      </c>
      <c r="B2431" s="5" t="s">
        <v>206</v>
      </c>
      <c r="C2431" s="5" t="s">
        <v>41</v>
      </c>
      <c r="D2431" s="5" t="s">
        <v>47</v>
      </c>
      <c r="E2431" s="5" t="s">
        <v>22</v>
      </c>
      <c r="F2431" s="6">
        <v>45838</v>
      </c>
      <c r="G2431" s="55">
        <f t="shared" si="302"/>
        <v>2025</v>
      </c>
      <c r="H2431" s="55" t="str">
        <f t="shared" si="303"/>
        <v>Junio</v>
      </c>
      <c r="I2431" s="90" t="str">
        <f t="shared" si="304"/>
        <v>2025-1</v>
      </c>
      <c r="J2431" s="5">
        <v>95</v>
      </c>
      <c r="K2431" s="5">
        <v>53.15</v>
      </c>
      <c r="L2431" s="8">
        <f>IFERROR(K2432/J2432,"")</f>
        <v>1.0246037437254272</v>
      </c>
      <c r="M2431" s="15">
        <f>IFERROR(IF((K2432/J2432)&gt;K2432/J2432,1.3,K2432/J2432),"")</f>
        <v>1.0246037437254272</v>
      </c>
      <c r="N2431" s="5" t="s">
        <v>23</v>
      </c>
      <c r="O2431" s="5" t="s">
        <v>23</v>
      </c>
      <c r="P2431" s="5">
        <v>0</v>
      </c>
      <c r="Q2431" s="5">
        <v>0</v>
      </c>
      <c r="R2431" s="5" t="str">
        <f t="shared" si="307"/>
        <v>274-2025-06-30</v>
      </c>
    </row>
    <row r="2432" spans="1:18" hidden="1" x14ac:dyDescent="0.3">
      <c r="A2432" s="33">
        <v>274</v>
      </c>
      <c r="B2432" s="18" t="s">
        <v>215</v>
      </c>
      <c r="C2432" s="18" t="s">
        <v>197</v>
      </c>
      <c r="D2432" s="18" t="s">
        <v>47</v>
      </c>
      <c r="E2432" s="18" t="s">
        <v>22</v>
      </c>
      <c r="F2432" s="19">
        <v>45838</v>
      </c>
      <c r="G2432" s="55">
        <f t="shared" si="302"/>
        <v>2025</v>
      </c>
      <c r="H2432" s="55" t="str">
        <f t="shared" si="303"/>
        <v>Junio</v>
      </c>
      <c r="I2432" s="90" t="str">
        <f t="shared" si="304"/>
        <v>2025-1</v>
      </c>
      <c r="J2432" s="5">
        <v>40441</v>
      </c>
      <c r="K2432" s="5">
        <v>41436</v>
      </c>
      <c r="L2432" s="15">
        <f>IFERROR(IF((K2433/J2433)&gt;1.3,1.3,K2433/J2433),"")</f>
        <v>1.125</v>
      </c>
      <c r="M2432" s="15">
        <f>IFERROR(IF((K2433/J2433)&gt;K2433/J2433,1.3,K2433/J2433),"")</f>
        <v>1.125</v>
      </c>
      <c r="N2432" s="18" t="s">
        <v>48</v>
      </c>
      <c r="O2432" s="18" t="s">
        <v>48</v>
      </c>
      <c r="P2432" s="16">
        <v>0</v>
      </c>
      <c r="Q2432" s="16">
        <v>0</v>
      </c>
      <c r="R2432" s="5" t="str">
        <f t="shared" si="307"/>
        <v>275-2025-06-30</v>
      </c>
    </row>
    <row r="2433" spans="1:18" hidden="1" x14ac:dyDescent="0.3">
      <c r="A2433" s="5">
        <v>275</v>
      </c>
      <c r="B2433" s="5" t="s">
        <v>216</v>
      </c>
      <c r="C2433" s="5" t="s">
        <v>217</v>
      </c>
      <c r="D2433" s="5" t="s">
        <v>47</v>
      </c>
      <c r="E2433" s="5" t="s">
        <v>22</v>
      </c>
      <c r="F2433" s="6">
        <v>45838</v>
      </c>
      <c r="G2433" s="55">
        <f t="shared" si="302"/>
        <v>2025</v>
      </c>
      <c r="H2433" s="55" t="str">
        <f t="shared" si="303"/>
        <v>Junio</v>
      </c>
      <c r="I2433" s="90" t="str">
        <f t="shared" si="304"/>
        <v>2025-1</v>
      </c>
      <c r="J2433" s="5">
        <v>80</v>
      </c>
      <c r="K2433" s="5">
        <v>90</v>
      </c>
      <c r="L2433" s="15">
        <f>IFERROR(IF((K2434/J2434)&gt;1.3,1.3,K2434/J2434),"")</f>
        <v>0.97732394366197184</v>
      </c>
      <c r="M2433" s="15">
        <f>IFERROR(IF((K2434/J2434)&gt;K2434/J2434,1.3,K2434/J2434),"")</f>
        <v>0.97732394366197184</v>
      </c>
      <c r="N2433" s="5" t="s">
        <v>23</v>
      </c>
      <c r="O2433" s="5" t="s">
        <v>23</v>
      </c>
      <c r="P2433" s="5">
        <v>0</v>
      </c>
      <c r="Q2433" s="5">
        <v>0</v>
      </c>
      <c r="R2433" s="5" t="str">
        <f t="shared" si="307"/>
        <v>277-2025-06-30</v>
      </c>
    </row>
    <row r="2434" spans="1:18" hidden="1" x14ac:dyDescent="0.3">
      <c r="A2434" s="25">
        <v>277</v>
      </c>
      <c r="B2434" s="5" t="s">
        <v>220</v>
      </c>
      <c r="C2434" s="5" t="s">
        <v>219</v>
      </c>
      <c r="D2434" s="5" t="s">
        <v>47</v>
      </c>
      <c r="E2434" s="5" t="s">
        <v>54</v>
      </c>
      <c r="F2434" s="17">
        <v>45838</v>
      </c>
      <c r="G2434" s="55">
        <f t="shared" si="302"/>
        <v>2025</v>
      </c>
      <c r="H2434" s="55" t="str">
        <f t="shared" si="303"/>
        <v>Junio</v>
      </c>
      <c r="I2434" s="90" t="str">
        <f t="shared" si="304"/>
        <v>2025-1</v>
      </c>
      <c r="J2434" s="5">
        <v>71</v>
      </c>
      <c r="K2434" s="5">
        <v>69.39</v>
      </c>
      <c r="L2434" s="8">
        <f>IFERROR(J2435/K2435,"")</f>
        <v>0.99579098655168874</v>
      </c>
      <c r="M2434" s="8">
        <f>IFERROR(J2435/K2435,"")</f>
        <v>0.99579098655168874</v>
      </c>
      <c r="N2434" s="5" t="s">
        <v>83</v>
      </c>
      <c r="O2434" s="5" t="s">
        <v>83</v>
      </c>
      <c r="P2434" s="16">
        <v>0</v>
      </c>
      <c r="Q2434" s="16">
        <v>0</v>
      </c>
      <c r="R2434" s="5" t="str">
        <f t="shared" si="307"/>
        <v>282-2025-06-30</v>
      </c>
    </row>
    <row r="2435" spans="1:18" hidden="1" x14ac:dyDescent="0.3">
      <c r="A2435" s="5">
        <v>282</v>
      </c>
      <c r="B2435" s="5" t="s">
        <v>225</v>
      </c>
      <c r="C2435" s="5" t="s">
        <v>219</v>
      </c>
      <c r="D2435" s="5" t="s">
        <v>47</v>
      </c>
      <c r="E2435" s="5" t="s">
        <v>22</v>
      </c>
      <c r="F2435" s="6">
        <v>45838</v>
      </c>
      <c r="G2435" s="55">
        <f t="shared" ref="G2435:G2498" si="315">YEAR(F2435)</f>
        <v>2025</v>
      </c>
      <c r="H2435" s="55" t="str">
        <f t="shared" ref="H2435:H2498" si="316">PROPER(TEXT(F2435,"mmmm"))</f>
        <v>Junio</v>
      </c>
      <c r="I2435" s="90" t="str">
        <f t="shared" ref="I2435:I2498" si="317">IF(OR(H2435="Enero",H2435="Febrero",H2435="Marzo",H2435="Abril",H2435="Mayo",H2435="Junio"),G2435&amp;"-1",IF(OR(H2435="Julio",H2435="Agosto",H2435="Septiembre",H2435="Octubre",H2435="Noviembre",H2435="Diciembre"),G2435&amp;"-2"))</f>
        <v>2025-1</v>
      </c>
      <c r="J2435" s="5">
        <v>97</v>
      </c>
      <c r="K2435" s="5">
        <v>97.41</v>
      </c>
      <c r="L2435" s="15">
        <f>IFERROR(IF((K2436/J2436)&gt;1.3,1.3,K2436/J2436),"")</f>
        <v>1</v>
      </c>
      <c r="M2435" s="15">
        <f>IFERROR(IF((K2436/J2436)&gt;K2436/J2436,1.3,K2436/J2436),"")</f>
        <v>1</v>
      </c>
      <c r="N2435" s="5" t="s">
        <v>23</v>
      </c>
      <c r="O2435" s="5" t="s">
        <v>23</v>
      </c>
      <c r="P2435" s="5">
        <v>0</v>
      </c>
      <c r="Q2435" s="5">
        <v>0</v>
      </c>
      <c r="R2435" s="5" t="str">
        <f t="shared" si="307"/>
        <v>285-2025-06-30</v>
      </c>
    </row>
    <row r="2436" spans="1:18" hidden="1" x14ac:dyDescent="0.3">
      <c r="A2436" s="5">
        <v>285</v>
      </c>
      <c r="B2436" s="5" t="s">
        <v>228</v>
      </c>
      <c r="C2436" s="5" t="s">
        <v>219</v>
      </c>
      <c r="D2436" s="5" t="s">
        <v>47</v>
      </c>
      <c r="E2436" s="5" t="s">
        <v>22</v>
      </c>
      <c r="F2436" s="6">
        <v>45838</v>
      </c>
      <c r="G2436" s="55">
        <f t="shared" si="315"/>
        <v>2025</v>
      </c>
      <c r="H2436" s="55" t="str">
        <f t="shared" si="316"/>
        <v>Junio</v>
      </c>
      <c r="I2436" s="90" t="str">
        <f t="shared" si="317"/>
        <v>2025-1</v>
      </c>
      <c r="J2436" s="5">
        <v>100</v>
      </c>
      <c r="K2436" s="5">
        <v>100</v>
      </c>
      <c r="L2436" s="15">
        <v>1</v>
      </c>
      <c r="M2436" s="15">
        <v>1</v>
      </c>
      <c r="N2436" s="5" t="s">
        <v>23</v>
      </c>
      <c r="O2436" s="5" t="s">
        <v>23</v>
      </c>
      <c r="P2436" s="5">
        <v>0</v>
      </c>
      <c r="Q2436" s="5">
        <v>0</v>
      </c>
      <c r="R2436" s="5" t="str">
        <f t="shared" si="307"/>
        <v>292-2025-06-30</v>
      </c>
    </row>
    <row r="2437" spans="1:18" hidden="1" x14ac:dyDescent="0.3">
      <c r="A2437" s="5">
        <v>292</v>
      </c>
      <c r="B2437" s="5" t="s">
        <v>235</v>
      </c>
      <c r="C2437" s="5" t="s">
        <v>234</v>
      </c>
      <c r="D2437" s="5" t="s">
        <v>47</v>
      </c>
      <c r="E2437" s="5" t="s">
        <v>22</v>
      </c>
      <c r="F2437" s="6">
        <v>45838</v>
      </c>
      <c r="G2437" s="55">
        <f t="shared" si="315"/>
        <v>2025</v>
      </c>
      <c r="H2437" s="55" t="str">
        <f t="shared" si="316"/>
        <v>Junio</v>
      </c>
      <c r="I2437" s="90" t="str">
        <f t="shared" si="317"/>
        <v>2025-1</v>
      </c>
      <c r="J2437" s="5">
        <v>8</v>
      </c>
      <c r="K2437" s="5">
        <v>9.7899999999999991</v>
      </c>
      <c r="L2437" s="15">
        <f>IFERROR(IF((K2438/J2438)&gt;1.3,1.3,K2438/J2438),"")</f>
        <v>-1.1487499999999999</v>
      </c>
      <c r="M2437" s="15">
        <f>IFERROR(IF((K2438/J2438)&gt;K2438/J2438,1.3,K2438/J2438),"")</f>
        <v>-1.1487499999999999</v>
      </c>
      <c r="N2437" s="5" t="s">
        <v>23</v>
      </c>
      <c r="O2437" s="5" t="s">
        <v>23</v>
      </c>
      <c r="P2437" s="5">
        <v>0</v>
      </c>
      <c r="Q2437" s="5">
        <v>0</v>
      </c>
      <c r="R2437" s="5" t="str">
        <f t="shared" ref="R2437:R2500" si="318">A2438&amp;"-"&amp;YEAR(F2438)&amp;"-"&amp;IF(LEN(MONTH(F2438))=1,"0"&amp;MONTH(F2438),MONTH(F2438))&amp;"-"&amp;DAY(F2438)</f>
        <v>294-2025-06-30</v>
      </c>
    </row>
    <row r="2438" spans="1:18" hidden="1" x14ac:dyDescent="0.3">
      <c r="A2438" s="25">
        <v>294</v>
      </c>
      <c r="B2438" s="5" t="s">
        <v>238</v>
      </c>
      <c r="C2438" s="5" t="s">
        <v>234</v>
      </c>
      <c r="D2438" s="5" t="s">
        <v>47</v>
      </c>
      <c r="E2438" s="5" t="s">
        <v>22</v>
      </c>
      <c r="F2438" s="6">
        <v>45838</v>
      </c>
      <c r="G2438" s="55">
        <f t="shared" si="315"/>
        <v>2025</v>
      </c>
      <c r="H2438" s="55" t="str">
        <f t="shared" si="316"/>
        <v>Junio</v>
      </c>
      <c r="I2438" s="90" t="str">
        <f t="shared" si="317"/>
        <v>2025-1</v>
      </c>
      <c r="J2438" s="5">
        <v>8</v>
      </c>
      <c r="K2438" s="10">
        <v>-9.19</v>
      </c>
      <c r="L2438" s="15">
        <v>0</v>
      </c>
      <c r="M2438" s="15">
        <v>0</v>
      </c>
      <c r="N2438" s="5" t="s">
        <v>23</v>
      </c>
      <c r="O2438" s="5" t="s">
        <v>23</v>
      </c>
      <c r="P2438" s="16">
        <v>0</v>
      </c>
      <c r="Q2438" s="16">
        <v>0</v>
      </c>
      <c r="R2438" s="5" t="str">
        <f t="shared" si="318"/>
        <v>300-2025-03-31</v>
      </c>
    </row>
    <row r="2439" spans="1:18" hidden="1" x14ac:dyDescent="0.3">
      <c r="A2439" s="25">
        <v>300</v>
      </c>
      <c r="B2439" s="5" t="s">
        <v>244</v>
      </c>
      <c r="C2439" s="5" t="s">
        <v>245</v>
      </c>
      <c r="D2439" s="5" t="s">
        <v>52</v>
      </c>
      <c r="E2439" s="5" t="s">
        <v>22</v>
      </c>
      <c r="F2439" s="6">
        <v>45747</v>
      </c>
      <c r="G2439" s="55">
        <f t="shared" si="315"/>
        <v>2025</v>
      </c>
      <c r="H2439" s="55" t="str">
        <f t="shared" si="316"/>
        <v>Marzo</v>
      </c>
      <c r="I2439" s="90" t="str">
        <f t="shared" si="317"/>
        <v>2025-1</v>
      </c>
      <c r="J2439" s="5">
        <v>100</v>
      </c>
      <c r="K2439" s="10">
        <v>100</v>
      </c>
      <c r="L2439" s="15">
        <f>IFERROR(IF((K2440/J2440)&gt;1.3,1.3,K2440/J2440),"")</f>
        <v>1</v>
      </c>
      <c r="M2439" s="15">
        <f>IFERROR(IF((K2440/J2440)&gt;K2440/J2440,1.3,K2440/J2440),"")</f>
        <v>1</v>
      </c>
      <c r="N2439" s="5" t="s">
        <v>23</v>
      </c>
      <c r="O2439" s="5" t="s">
        <v>23</v>
      </c>
      <c r="P2439" s="16">
        <v>0</v>
      </c>
      <c r="Q2439" s="16">
        <v>0</v>
      </c>
      <c r="R2439" s="5" t="str">
        <f t="shared" si="318"/>
        <v>300-2025-06-30</v>
      </c>
    </row>
    <row r="2440" spans="1:18" hidden="1" x14ac:dyDescent="0.3">
      <c r="A2440" s="5">
        <v>300</v>
      </c>
      <c r="B2440" s="5" t="s">
        <v>244</v>
      </c>
      <c r="C2440" s="5" t="s">
        <v>245</v>
      </c>
      <c r="D2440" s="5" t="s">
        <v>52</v>
      </c>
      <c r="E2440" s="5" t="s">
        <v>22</v>
      </c>
      <c r="F2440" s="6">
        <v>45838</v>
      </c>
      <c r="G2440" s="55">
        <f t="shared" si="315"/>
        <v>2025</v>
      </c>
      <c r="H2440" s="55" t="str">
        <f t="shared" si="316"/>
        <v>Junio</v>
      </c>
      <c r="I2440" s="90" t="str">
        <f t="shared" si="317"/>
        <v>2025-1</v>
      </c>
      <c r="J2440" s="5">
        <v>100</v>
      </c>
      <c r="K2440" s="5">
        <v>100</v>
      </c>
      <c r="L2440" s="15">
        <v>1</v>
      </c>
      <c r="M2440" s="15">
        <v>1</v>
      </c>
      <c r="N2440" s="5" t="s">
        <v>23</v>
      </c>
      <c r="O2440" s="5" t="s">
        <v>23</v>
      </c>
      <c r="P2440" s="5">
        <v>0</v>
      </c>
      <c r="Q2440" s="5">
        <v>0</v>
      </c>
      <c r="R2440" s="5" t="str">
        <f t="shared" si="318"/>
        <v>301-2025-03-31</v>
      </c>
    </row>
    <row r="2441" spans="1:18" hidden="1" x14ac:dyDescent="0.3">
      <c r="A2441" s="25">
        <v>301</v>
      </c>
      <c r="B2441" s="5" t="s">
        <v>246</v>
      </c>
      <c r="C2441" s="5" t="s">
        <v>245</v>
      </c>
      <c r="D2441" s="5" t="s">
        <v>52</v>
      </c>
      <c r="E2441" s="5" t="s">
        <v>22</v>
      </c>
      <c r="F2441" s="6">
        <v>45747</v>
      </c>
      <c r="G2441" s="55">
        <f t="shared" si="315"/>
        <v>2025</v>
      </c>
      <c r="H2441" s="55" t="str">
        <f t="shared" si="316"/>
        <v>Marzo</v>
      </c>
      <c r="I2441" s="90" t="str">
        <f t="shared" si="317"/>
        <v>2025-1</v>
      </c>
      <c r="J2441" s="5">
        <v>100</v>
      </c>
      <c r="K2441" s="10">
        <v>100</v>
      </c>
      <c r="L2441" s="15">
        <f>IFERROR(IF((K2442/J2442)&gt;1.3,1.3,K2442/J2442),"")</f>
        <v>1</v>
      </c>
      <c r="M2441" s="15">
        <f>IFERROR(IF((K2442/J2442)&gt;K2442/J2442,1.3,K2442/J2442),"")</f>
        <v>1</v>
      </c>
      <c r="N2441" s="5" t="s">
        <v>23</v>
      </c>
      <c r="O2441" s="5" t="s">
        <v>23</v>
      </c>
      <c r="P2441" s="16">
        <v>0</v>
      </c>
      <c r="Q2441" s="16">
        <v>0</v>
      </c>
      <c r="R2441" s="5" t="str">
        <f t="shared" si="318"/>
        <v>301-2025-06-30</v>
      </c>
    </row>
    <row r="2442" spans="1:18" hidden="1" x14ac:dyDescent="0.3">
      <c r="A2442" s="5">
        <v>301</v>
      </c>
      <c r="B2442" s="5" t="s">
        <v>246</v>
      </c>
      <c r="C2442" s="5" t="s">
        <v>245</v>
      </c>
      <c r="D2442" s="5" t="s">
        <v>52</v>
      </c>
      <c r="E2442" s="5" t="s">
        <v>22</v>
      </c>
      <c r="F2442" s="6">
        <v>45838</v>
      </c>
      <c r="G2442" s="55">
        <f t="shared" si="315"/>
        <v>2025</v>
      </c>
      <c r="H2442" s="55" t="str">
        <f t="shared" si="316"/>
        <v>Junio</v>
      </c>
      <c r="I2442" s="90" t="str">
        <f t="shared" si="317"/>
        <v>2025-1</v>
      </c>
      <c r="J2442" s="5">
        <v>100</v>
      </c>
      <c r="K2442" s="5">
        <v>100</v>
      </c>
      <c r="L2442" s="15">
        <v>1</v>
      </c>
      <c r="M2442" s="15">
        <v>1</v>
      </c>
      <c r="N2442" s="5" t="s">
        <v>23</v>
      </c>
      <c r="O2442" s="5" t="s">
        <v>23</v>
      </c>
      <c r="P2442" s="5">
        <v>0</v>
      </c>
      <c r="Q2442" s="5">
        <v>0</v>
      </c>
      <c r="R2442" s="5" t="str">
        <f t="shared" si="318"/>
        <v>303-2025-06-30</v>
      </c>
    </row>
    <row r="2443" spans="1:18" hidden="1" x14ac:dyDescent="0.3">
      <c r="A2443" s="5">
        <v>303</v>
      </c>
      <c r="B2443" s="5" t="s">
        <v>248</v>
      </c>
      <c r="C2443" s="5" t="s">
        <v>249</v>
      </c>
      <c r="D2443" s="5" t="s">
        <v>47</v>
      </c>
      <c r="E2443" s="5" t="s">
        <v>22</v>
      </c>
      <c r="F2443" s="6">
        <v>45838</v>
      </c>
      <c r="G2443" s="55">
        <f t="shared" si="315"/>
        <v>2025</v>
      </c>
      <c r="H2443" s="55" t="str">
        <f t="shared" si="316"/>
        <v>Junio</v>
      </c>
      <c r="I2443" s="90" t="str">
        <f t="shared" si="317"/>
        <v>2025-1</v>
      </c>
      <c r="J2443" s="5">
        <v>95</v>
      </c>
      <c r="K2443" s="5">
        <v>90.21</v>
      </c>
      <c r="L2443" s="15">
        <f>IFERROR(IF((K2444/J2444)&gt;1.3,1.3,K2444/J2444),"")</f>
        <v>0.98470588235294121</v>
      </c>
      <c r="M2443" s="15">
        <f>IFERROR(IF((K2444/J2444)&gt;K2444/J2444,1.3,K2444/J2444),"")</f>
        <v>0.98470588235294121</v>
      </c>
      <c r="N2443" s="5" t="s">
        <v>23</v>
      </c>
      <c r="O2443" s="5" t="s">
        <v>23</v>
      </c>
      <c r="P2443" s="5">
        <v>0</v>
      </c>
      <c r="Q2443" s="5">
        <v>0</v>
      </c>
      <c r="R2443" s="5" t="str">
        <f t="shared" si="318"/>
        <v>304-2025-06-30</v>
      </c>
    </row>
    <row r="2444" spans="1:18" hidden="1" x14ac:dyDescent="0.3">
      <c r="A2444" s="5">
        <v>304</v>
      </c>
      <c r="B2444" s="5" t="s">
        <v>250</v>
      </c>
      <c r="C2444" s="5" t="s">
        <v>249</v>
      </c>
      <c r="D2444" s="5" t="s">
        <v>47</v>
      </c>
      <c r="E2444" s="5" t="s">
        <v>22</v>
      </c>
      <c r="F2444" s="6">
        <v>45838</v>
      </c>
      <c r="G2444" s="55">
        <f t="shared" si="315"/>
        <v>2025</v>
      </c>
      <c r="H2444" s="55" t="str">
        <f t="shared" si="316"/>
        <v>Junio</v>
      </c>
      <c r="I2444" s="90" t="str">
        <f t="shared" si="317"/>
        <v>2025-1</v>
      </c>
      <c r="J2444" s="5">
        <v>3400</v>
      </c>
      <c r="K2444" s="5">
        <v>3348</v>
      </c>
      <c r="L2444" s="15">
        <f>IFERROR(IF((K2445/J2445)&gt;1.3,1.3,K2445/J2445),"")</f>
        <v>1</v>
      </c>
      <c r="M2444" s="15">
        <f>IFERROR(IF((K2445/J2445)&gt;K2445/J2445,1.3,K2445/J2445),"")</f>
        <v>1</v>
      </c>
      <c r="N2444" s="5" t="s">
        <v>48</v>
      </c>
      <c r="O2444" s="5" t="s">
        <v>48</v>
      </c>
      <c r="P2444" s="5">
        <v>0</v>
      </c>
      <c r="Q2444" s="5">
        <v>0</v>
      </c>
      <c r="R2444" s="5" t="str">
        <f t="shared" si="318"/>
        <v>327-2025-06-30</v>
      </c>
    </row>
    <row r="2445" spans="1:18" hidden="1" x14ac:dyDescent="0.3">
      <c r="A2445" s="25">
        <v>327</v>
      </c>
      <c r="B2445" s="5" t="s">
        <v>277</v>
      </c>
      <c r="C2445" s="5" t="s">
        <v>214</v>
      </c>
      <c r="D2445" s="5" t="s">
        <v>47</v>
      </c>
      <c r="E2445" s="5" t="s">
        <v>22</v>
      </c>
      <c r="F2445" s="17">
        <v>45838</v>
      </c>
      <c r="G2445" s="55">
        <f t="shared" si="315"/>
        <v>2025</v>
      </c>
      <c r="H2445" s="55" t="str">
        <f t="shared" si="316"/>
        <v>Junio</v>
      </c>
      <c r="I2445" s="90" t="str">
        <f t="shared" si="317"/>
        <v>2025-1</v>
      </c>
      <c r="J2445" s="5">
        <v>1</v>
      </c>
      <c r="K2445" s="9">
        <v>1</v>
      </c>
      <c r="L2445" s="8">
        <f>IFERROR(K2446/J2446,"")</f>
        <v>0.72033898305084743</v>
      </c>
      <c r="M2445" s="15">
        <f>IFERROR(IF((K2446/J2446)&gt;K2446/J2446,1.3,K2446/J2446),"")</f>
        <v>0.72033898305084743</v>
      </c>
      <c r="N2445" s="5" t="s">
        <v>48</v>
      </c>
      <c r="O2445" s="5" t="s">
        <v>48</v>
      </c>
      <c r="P2445" s="16">
        <v>0</v>
      </c>
      <c r="Q2445" s="16">
        <v>0</v>
      </c>
      <c r="R2445" s="5" t="str">
        <f t="shared" si="318"/>
        <v>332-2025-06-30</v>
      </c>
    </row>
    <row r="2446" spans="1:18" hidden="1" x14ac:dyDescent="0.3">
      <c r="A2446" s="25">
        <v>332</v>
      </c>
      <c r="B2446" s="5" t="s">
        <v>282</v>
      </c>
      <c r="C2446" s="5" t="s">
        <v>25</v>
      </c>
      <c r="D2446" s="5" t="s">
        <v>47</v>
      </c>
      <c r="E2446" s="5" t="s">
        <v>54</v>
      </c>
      <c r="F2446" s="17">
        <v>45838</v>
      </c>
      <c r="G2446" s="55">
        <f t="shared" si="315"/>
        <v>2025</v>
      </c>
      <c r="H2446" s="55" t="str">
        <f t="shared" si="316"/>
        <v>Junio</v>
      </c>
      <c r="I2446" s="90" t="str">
        <f t="shared" si="317"/>
        <v>2025-1</v>
      </c>
      <c r="J2446" s="5">
        <v>1.18</v>
      </c>
      <c r="K2446" s="12">
        <v>0.85</v>
      </c>
      <c r="L2446" s="15">
        <f>IFERROR(IF((J2447/K2447)&gt;1.3,1.3,J2447/K2447),"")</f>
        <v>1</v>
      </c>
      <c r="M2446" s="8">
        <f>IFERROR(J2447/K2447,"")</f>
        <v>1</v>
      </c>
      <c r="N2446" s="5" t="s">
        <v>23</v>
      </c>
      <c r="O2446" s="5" t="s">
        <v>23</v>
      </c>
      <c r="P2446" s="16">
        <v>2</v>
      </c>
      <c r="Q2446" s="16">
        <v>2</v>
      </c>
      <c r="R2446" s="5" t="str">
        <f t="shared" si="318"/>
        <v>338-2025-06-30</v>
      </c>
    </row>
    <row r="2447" spans="1:18" hidden="1" x14ac:dyDescent="0.3">
      <c r="A2447" s="5">
        <v>338</v>
      </c>
      <c r="B2447" s="5" t="s">
        <v>288</v>
      </c>
      <c r="C2447" s="5" t="s">
        <v>214</v>
      </c>
      <c r="D2447" s="5" t="s">
        <v>47</v>
      </c>
      <c r="E2447" s="5" t="s">
        <v>22</v>
      </c>
      <c r="F2447" s="6">
        <v>45838</v>
      </c>
      <c r="G2447" s="55">
        <f t="shared" si="315"/>
        <v>2025</v>
      </c>
      <c r="H2447" s="55" t="str">
        <f t="shared" si="316"/>
        <v>Junio</v>
      </c>
      <c r="I2447" s="90" t="str">
        <f t="shared" si="317"/>
        <v>2025-1</v>
      </c>
      <c r="J2447" s="5">
        <v>1</v>
      </c>
      <c r="K2447" s="5">
        <v>1</v>
      </c>
      <c r="L2447" s="15">
        <v>1</v>
      </c>
      <c r="M2447" s="15">
        <v>1</v>
      </c>
      <c r="N2447" s="5" t="s">
        <v>48</v>
      </c>
      <c r="O2447" s="5" t="s">
        <v>48</v>
      </c>
      <c r="P2447" s="5">
        <v>0</v>
      </c>
      <c r="Q2447" s="5">
        <v>0</v>
      </c>
      <c r="R2447" s="5" t="str">
        <f t="shared" si="318"/>
        <v>340-2025-03-31</v>
      </c>
    </row>
    <row r="2448" spans="1:18" hidden="1" x14ac:dyDescent="0.3">
      <c r="A2448" s="25">
        <v>340</v>
      </c>
      <c r="B2448" s="5" t="s">
        <v>291</v>
      </c>
      <c r="C2448" s="5" t="s">
        <v>87</v>
      </c>
      <c r="D2448" s="5" t="s">
        <v>52</v>
      </c>
      <c r="E2448" s="5" t="s">
        <v>22</v>
      </c>
      <c r="F2448" s="6">
        <v>45747</v>
      </c>
      <c r="G2448" s="55">
        <f t="shared" si="315"/>
        <v>2025</v>
      </c>
      <c r="H2448" s="55" t="str">
        <f t="shared" si="316"/>
        <v>Marzo</v>
      </c>
      <c r="I2448" s="90" t="str">
        <f t="shared" si="317"/>
        <v>2025-1</v>
      </c>
      <c r="J2448" s="5">
        <v>95</v>
      </c>
      <c r="K2448" s="10">
        <v>100</v>
      </c>
      <c r="L2448" s="15">
        <f>IFERROR(IF((K2449/J2449)&gt;1,1,K2449/J2449),"")</f>
        <v>1</v>
      </c>
      <c r="M2448" s="15">
        <f>IFERROR(IF((K2449/J2449)&gt;1,1,K2449/J2449),"")</f>
        <v>1</v>
      </c>
      <c r="N2448" s="5" t="s">
        <v>23</v>
      </c>
      <c r="O2448" s="5" t="s">
        <v>23</v>
      </c>
      <c r="P2448" s="16">
        <v>0</v>
      </c>
      <c r="Q2448" s="16">
        <v>0</v>
      </c>
      <c r="R2448" s="5" t="str">
        <f t="shared" si="318"/>
        <v>340-2025-06-30</v>
      </c>
    </row>
    <row r="2449" spans="1:18" hidden="1" x14ac:dyDescent="0.3">
      <c r="A2449" s="5">
        <v>340</v>
      </c>
      <c r="B2449" s="5" t="s">
        <v>291</v>
      </c>
      <c r="C2449" s="5" t="s">
        <v>87</v>
      </c>
      <c r="D2449" s="5" t="s">
        <v>52</v>
      </c>
      <c r="E2449" s="5" t="s">
        <v>22</v>
      </c>
      <c r="F2449" s="6">
        <v>45838</v>
      </c>
      <c r="G2449" s="55">
        <f t="shared" si="315"/>
        <v>2025</v>
      </c>
      <c r="H2449" s="55" t="str">
        <f t="shared" si="316"/>
        <v>Junio</v>
      </c>
      <c r="I2449" s="90" t="str">
        <f t="shared" si="317"/>
        <v>2025-1</v>
      </c>
      <c r="J2449" s="5">
        <v>95</v>
      </c>
      <c r="K2449" s="5">
        <v>100</v>
      </c>
      <c r="L2449" s="15">
        <f>IFERROR(IF((K2450/J2450)&gt;1,1,K2450/J2450),"")</f>
        <v>1</v>
      </c>
      <c r="M2449" s="15">
        <f>IFERROR(IF((K2450/J2450)&gt;1,1,K2450/J2450),"")</f>
        <v>1</v>
      </c>
      <c r="N2449" s="5" t="s">
        <v>23</v>
      </c>
      <c r="O2449" s="5" t="s">
        <v>23</v>
      </c>
      <c r="P2449" s="5">
        <v>0</v>
      </c>
      <c r="Q2449" s="5">
        <v>0</v>
      </c>
      <c r="R2449" s="5" t="str">
        <f t="shared" si="318"/>
        <v>341-2025-06-30</v>
      </c>
    </row>
    <row r="2450" spans="1:18" hidden="1" x14ac:dyDescent="0.3">
      <c r="A2450" s="5">
        <v>341</v>
      </c>
      <c r="B2450" s="5" t="s">
        <v>293</v>
      </c>
      <c r="C2450" s="5" t="s">
        <v>50</v>
      </c>
      <c r="D2450" s="5" t="s">
        <v>47</v>
      </c>
      <c r="E2450" s="5" t="s">
        <v>22</v>
      </c>
      <c r="F2450" s="6">
        <v>45838</v>
      </c>
      <c r="G2450" s="55">
        <f t="shared" si="315"/>
        <v>2025</v>
      </c>
      <c r="H2450" s="55" t="str">
        <f t="shared" si="316"/>
        <v>Junio</v>
      </c>
      <c r="I2450" s="90" t="str">
        <f t="shared" si="317"/>
        <v>2025-1</v>
      </c>
      <c r="J2450" s="9">
        <v>900000000</v>
      </c>
      <c r="K2450" s="9">
        <v>920265122</v>
      </c>
      <c r="L2450" s="8">
        <f>IFERROR(IF(K2451/J2451&gt;1.3,1.3,K2451/J2451),"")</f>
        <v>1.0691397849462367</v>
      </c>
      <c r="M2450" s="15">
        <f>IFERROR(IF((K2451/J2451)&gt;K2451/J2451,1.3,K2451/J2451),"")</f>
        <v>1.0691397849462367</v>
      </c>
      <c r="N2450" s="5" t="s">
        <v>95</v>
      </c>
      <c r="O2450" s="5" t="s">
        <v>95</v>
      </c>
      <c r="P2450" s="5">
        <v>0</v>
      </c>
      <c r="Q2450" s="5">
        <v>0</v>
      </c>
      <c r="R2450" s="5" t="str">
        <f t="shared" si="318"/>
        <v>344-2025-06-30</v>
      </c>
    </row>
    <row r="2451" spans="1:18" hidden="1" x14ac:dyDescent="0.3">
      <c r="A2451" s="5">
        <v>344</v>
      </c>
      <c r="B2451" s="5" t="s">
        <v>294</v>
      </c>
      <c r="C2451" s="5" t="s">
        <v>25</v>
      </c>
      <c r="D2451" s="5" t="s">
        <v>47</v>
      </c>
      <c r="E2451" s="5" t="s">
        <v>22</v>
      </c>
      <c r="F2451" s="6">
        <v>45838</v>
      </c>
      <c r="G2451" s="55">
        <f t="shared" si="315"/>
        <v>2025</v>
      </c>
      <c r="H2451" s="55" t="str">
        <f t="shared" si="316"/>
        <v>Junio</v>
      </c>
      <c r="I2451" s="90" t="str">
        <f t="shared" si="317"/>
        <v>2025-1</v>
      </c>
      <c r="J2451" s="5">
        <v>93</v>
      </c>
      <c r="K2451" s="5">
        <v>99.43</v>
      </c>
      <c r="L2451" s="15">
        <v>1.0466666666666671</v>
      </c>
      <c r="M2451" s="15">
        <v>1.0466666666666671</v>
      </c>
      <c r="N2451" s="5" t="s">
        <v>23</v>
      </c>
      <c r="O2451" s="5" t="s">
        <v>23</v>
      </c>
      <c r="P2451" s="5">
        <v>0</v>
      </c>
      <c r="Q2451" s="5">
        <v>0</v>
      </c>
      <c r="R2451" s="5" t="str">
        <f t="shared" si="318"/>
        <v>347-2025-03-31</v>
      </c>
    </row>
    <row r="2452" spans="1:18" hidden="1" x14ac:dyDescent="0.3">
      <c r="A2452" s="25">
        <v>347</v>
      </c>
      <c r="B2452" s="5" t="s">
        <v>297</v>
      </c>
      <c r="C2452" s="5" t="s">
        <v>298</v>
      </c>
      <c r="D2452" s="5" t="s">
        <v>52</v>
      </c>
      <c r="E2452" s="5" t="s">
        <v>54</v>
      </c>
      <c r="F2452" s="6">
        <v>45747</v>
      </c>
      <c r="G2452" s="55">
        <f t="shared" si="315"/>
        <v>2025</v>
      </c>
      <c r="H2452" s="55" t="str">
        <f t="shared" si="316"/>
        <v>Marzo</v>
      </c>
      <c r="I2452" s="90" t="str">
        <f t="shared" si="317"/>
        <v>2025-1</v>
      </c>
      <c r="J2452" s="5">
        <v>5</v>
      </c>
      <c r="K2452" s="10">
        <v>1</v>
      </c>
      <c r="L2452" s="15">
        <f>IF(K2453&lt;J2453,1,0)</f>
        <v>1</v>
      </c>
      <c r="M2452" s="15">
        <f>IF(K2453&lt;J2453,1,0)</f>
        <v>1</v>
      </c>
      <c r="N2452" s="5" t="s">
        <v>48</v>
      </c>
      <c r="O2452" s="5" t="s">
        <v>48</v>
      </c>
      <c r="P2452" s="16">
        <v>0</v>
      </c>
      <c r="Q2452" s="16">
        <v>0</v>
      </c>
      <c r="R2452" s="5" t="str">
        <f t="shared" si="318"/>
        <v>347-2025-06-30</v>
      </c>
    </row>
    <row r="2453" spans="1:18" hidden="1" x14ac:dyDescent="0.3">
      <c r="A2453" s="5">
        <v>347</v>
      </c>
      <c r="B2453" s="5" t="s">
        <v>297</v>
      </c>
      <c r="C2453" s="5" t="s">
        <v>298</v>
      </c>
      <c r="D2453" s="5" t="s">
        <v>52</v>
      </c>
      <c r="E2453" s="5" t="s">
        <v>54</v>
      </c>
      <c r="F2453" s="6">
        <v>45838</v>
      </c>
      <c r="G2453" s="55">
        <f t="shared" si="315"/>
        <v>2025</v>
      </c>
      <c r="H2453" s="55" t="str">
        <f t="shared" si="316"/>
        <v>Junio</v>
      </c>
      <c r="I2453" s="90" t="str">
        <f t="shared" si="317"/>
        <v>2025-1</v>
      </c>
      <c r="J2453" s="5">
        <v>5</v>
      </c>
      <c r="K2453" s="5">
        <v>1</v>
      </c>
      <c r="L2453" s="15">
        <f>IF(K2454&lt;J2454,1,0)</f>
        <v>0</v>
      </c>
      <c r="M2453" s="15">
        <f>IF(K2454&lt;J2454,1,0)</f>
        <v>0</v>
      </c>
      <c r="N2453" s="5" t="s">
        <v>48</v>
      </c>
      <c r="O2453" s="5" t="s">
        <v>48</v>
      </c>
      <c r="P2453" s="5">
        <v>0</v>
      </c>
      <c r="Q2453" s="5">
        <v>0</v>
      </c>
      <c r="R2453" s="5" t="str">
        <f t="shared" si="318"/>
        <v>348-2025-03-31</v>
      </c>
    </row>
    <row r="2454" spans="1:18" hidden="1" x14ac:dyDescent="0.3">
      <c r="A2454" s="25">
        <v>348</v>
      </c>
      <c r="B2454" s="5" t="s">
        <v>299</v>
      </c>
      <c r="C2454" s="5" t="s">
        <v>298</v>
      </c>
      <c r="D2454" s="5" t="s">
        <v>52</v>
      </c>
      <c r="E2454" s="5" t="s">
        <v>22</v>
      </c>
      <c r="F2454" s="6">
        <v>45747</v>
      </c>
      <c r="G2454" s="55">
        <f t="shared" si="315"/>
        <v>2025</v>
      </c>
      <c r="H2454" s="55" t="str">
        <f t="shared" si="316"/>
        <v>Marzo</v>
      </c>
      <c r="I2454" s="90" t="str">
        <f t="shared" si="317"/>
        <v>2025-1</v>
      </c>
      <c r="J2454" s="5">
        <v>99</v>
      </c>
      <c r="K2454" s="10">
        <v>100</v>
      </c>
      <c r="L2454" s="15">
        <f>IFERROR(IF((K2455/J2455)&gt;1.3,1.3,K2455/J2455),"")</f>
        <v>1.0101010101010102</v>
      </c>
      <c r="M2454" s="15">
        <f>IFERROR(IF((K2455/J2455)&gt;K2455/J2455,1.3,K2455/J2455),"")</f>
        <v>1.0101010101010102</v>
      </c>
      <c r="N2454" s="5" t="s">
        <v>23</v>
      </c>
      <c r="O2454" s="5" t="s">
        <v>23</v>
      </c>
      <c r="P2454" s="16">
        <v>0</v>
      </c>
      <c r="Q2454" s="16">
        <v>0</v>
      </c>
      <c r="R2454" s="5" t="str">
        <f t="shared" si="318"/>
        <v>348-2025-06-30</v>
      </c>
    </row>
    <row r="2455" spans="1:18" hidden="1" x14ac:dyDescent="0.3">
      <c r="A2455" s="5">
        <v>348</v>
      </c>
      <c r="B2455" s="5" t="s">
        <v>299</v>
      </c>
      <c r="C2455" s="5" t="s">
        <v>298</v>
      </c>
      <c r="D2455" s="5" t="s">
        <v>52</v>
      </c>
      <c r="E2455" s="5" t="s">
        <v>22</v>
      </c>
      <c r="F2455" s="6">
        <v>45838</v>
      </c>
      <c r="G2455" s="55">
        <f t="shared" si="315"/>
        <v>2025</v>
      </c>
      <c r="H2455" s="55" t="str">
        <f t="shared" si="316"/>
        <v>Junio</v>
      </c>
      <c r="I2455" s="90" t="str">
        <f t="shared" si="317"/>
        <v>2025-1</v>
      </c>
      <c r="J2455" s="5">
        <v>99</v>
      </c>
      <c r="K2455" s="5">
        <v>100</v>
      </c>
      <c r="L2455" s="15">
        <v>1.009090909090909</v>
      </c>
      <c r="M2455" s="15">
        <v>1.009090909090909</v>
      </c>
      <c r="N2455" s="5" t="s">
        <v>23</v>
      </c>
      <c r="O2455" s="5" t="s">
        <v>23</v>
      </c>
      <c r="P2455" s="5">
        <v>1</v>
      </c>
      <c r="Q2455" s="5">
        <v>1</v>
      </c>
      <c r="R2455" s="5" t="str">
        <f t="shared" si="318"/>
        <v>351-2025-03-31</v>
      </c>
    </row>
    <row r="2456" spans="1:18" hidden="1" x14ac:dyDescent="0.3">
      <c r="A2456" s="25">
        <v>351</v>
      </c>
      <c r="B2456" s="5" t="s">
        <v>300</v>
      </c>
      <c r="C2456" s="5" t="s">
        <v>298</v>
      </c>
      <c r="D2456" s="5" t="s">
        <v>52</v>
      </c>
      <c r="E2456" s="5" t="s">
        <v>54</v>
      </c>
      <c r="F2456" s="6">
        <v>45747</v>
      </c>
      <c r="G2456" s="55">
        <f t="shared" si="315"/>
        <v>2025</v>
      </c>
      <c r="H2456" s="55" t="str">
        <f t="shared" si="316"/>
        <v>Marzo</v>
      </c>
      <c r="I2456" s="90" t="str">
        <f t="shared" si="317"/>
        <v>2025-1</v>
      </c>
      <c r="J2456" s="5">
        <v>5</v>
      </c>
      <c r="K2456" s="10">
        <v>0.47</v>
      </c>
      <c r="L2456" s="15">
        <f>IFERROR(IF((K2457/J2457)&gt;1.3,1.3,K2457/J2457),"")</f>
        <v>0.13</v>
      </c>
      <c r="M2456" s="15">
        <f>IFERROR(IF((K2457/J2457)&gt;K2457/J2457,1.3,K2457/J2457),"")</f>
        <v>0.13</v>
      </c>
      <c r="N2456" s="5" t="s">
        <v>48</v>
      </c>
      <c r="O2456" s="5" t="s">
        <v>83</v>
      </c>
      <c r="P2456" s="16">
        <v>0</v>
      </c>
      <c r="Q2456" s="16">
        <v>0</v>
      </c>
      <c r="R2456" s="5" t="str">
        <f t="shared" si="318"/>
        <v>351-2025-06-30</v>
      </c>
    </row>
    <row r="2457" spans="1:18" hidden="1" x14ac:dyDescent="0.3">
      <c r="A2457" s="5">
        <v>351</v>
      </c>
      <c r="B2457" s="5" t="s">
        <v>300</v>
      </c>
      <c r="C2457" s="5" t="s">
        <v>298</v>
      </c>
      <c r="D2457" s="5" t="s">
        <v>52</v>
      </c>
      <c r="E2457" s="5" t="s">
        <v>54</v>
      </c>
      <c r="F2457" s="6">
        <v>45838</v>
      </c>
      <c r="G2457" s="55">
        <f t="shared" si="315"/>
        <v>2025</v>
      </c>
      <c r="H2457" s="55" t="str">
        <f t="shared" si="316"/>
        <v>Junio</v>
      </c>
      <c r="I2457" s="90" t="str">
        <f t="shared" si="317"/>
        <v>2025-1</v>
      </c>
      <c r="J2457" s="5">
        <v>5</v>
      </c>
      <c r="K2457" s="5">
        <v>0.65</v>
      </c>
      <c r="L2457" s="15">
        <f>1-(15-K2458)/15</f>
        <v>0</v>
      </c>
      <c r="M2457" s="15">
        <f>1-(15-K2458)/15</f>
        <v>0</v>
      </c>
      <c r="N2457" s="5" t="s">
        <v>48</v>
      </c>
      <c r="O2457" s="5" t="s">
        <v>83</v>
      </c>
      <c r="P2457" s="16">
        <v>0</v>
      </c>
      <c r="Q2457" s="5">
        <v>1</v>
      </c>
      <c r="R2457" s="5" t="str">
        <f t="shared" si="318"/>
        <v>352-2025-03-31</v>
      </c>
    </row>
    <row r="2458" spans="1:18" hidden="1" x14ac:dyDescent="0.3">
      <c r="A2458" s="25">
        <v>352</v>
      </c>
      <c r="B2458" s="5" t="s">
        <v>301</v>
      </c>
      <c r="C2458" s="5" t="s">
        <v>298</v>
      </c>
      <c r="D2458" s="5" t="s">
        <v>52</v>
      </c>
      <c r="E2458" s="5" t="s">
        <v>54</v>
      </c>
      <c r="F2458" s="6">
        <v>45747</v>
      </c>
      <c r="G2458" s="55">
        <f t="shared" si="315"/>
        <v>2025</v>
      </c>
      <c r="H2458" s="55" t="str">
        <f t="shared" si="316"/>
        <v>Marzo</v>
      </c>
      <c r="I2458" s="90" t="str">
        <f t="shared" si="317"/>
        <v>2025-1</v>
      </c>
      <c r="J2458" s="5">
        <v>0</v>
      </c>
      <c r="K2458" s="85">
        <v>0</v>
      </c>
      <c r="L2458" s="15">
        <f>(100%)-(K2459/100)</f>
        <v>0.99990000000000001</v>
      </c>
      <c r="M2458" s="15">
        <f>(100%)-(L2459/100)</f>
        <v>0.99491399999999997</v>
      </c>
      <c r="N2458" s="5" t="s">
        <v>23</v>
      </c>
      <c r="O2458" s="5" t="s">
        <v>23</v>
      </c>
      <c r="P2458" s="16">
        <v>0</v>
      </c>
      <c r="Q2458" s="16">
        <v>2</v>
      </c>
      <c r="R2458" s="5" t="str">
        <f t="shared" si="318"/>
        <v>352-2025-06-30</v>
      </c>
    </row>
    <row r="2459" spans="1:18" hidden="1" x14ac:dyDescent="0.3">
      <c r="A2459" s="5">
        <v>352</v>
      </c>
      <c r="B2459" s="5" t="s">
        <v>301</v>
      </c>
      <c r="C2459" s="5" t="s">
        <v>298</v>
      </c>
      <c r="D2459" s="5" t="s">
        <v>52</v>
      </c>
      <c r="E2459" s="5" t="s">
        <v>54</v>
      </c>
      <c r="F2459" s="6">
        <v>45838</v>
      </c>
      <c r="G2459" s="55">
        <f t="shared" si="315"/>
        <v>2025</v>
      </c>
      <c r="H2459" s="55" t="str">
        <f t="shared" si="316"/>
        <v>Junio</v>
      </c>
      <c r="I2459" s="90" t="str">
        <f t="shared" si="317"/>
        <v>2025-1</v>
      </c>
      <c r="J2459" s="5">
        <v>0</v>
      </c>
      <c r="K2459" s="85">
        <v>0.01</v>
      </c>
      <c r="L2459" s="15">
        <f>(100%)-(K2460/100)</f>
        <v>0.50859999999999994</v>
      </c>
      <c r="M2459" s="15">
        <f>(100%)-(L2460/100)</f>
        <v>1</v>
      </c>
      <c r="N2459" s="5" t="s">
        <v>23</v>
      </c>
      <c r="O2459" s="5" t="s">
        <v>23</v>
      </c>
      <c r="P2459" s="16">
        <v>0</v>
      </c>
      <c r="Q2459" s="5">
        <v>2</v>
      </c>
      <c r="R2459" s="5" t="str">
        <f t="shared" si="318"/>
        <v>356-2025-06-30</v>
      </c>
    </row>
    <row r="2460" spans="1:18" hidden="1" x14ac:dyDescent="0.3">
      <c r="A2460" s="25">
        <v>356</v>
      </c>
      <c r="B2460" s="5" t="s">
        <v>307</v>
      </c>
      <c r="C2460" s="5" t="s">
        <v>306</v>
      </c>
      <c r="D2460" s="5" t="s">
        <v>47</v>
      </c>
      <c r="E2460" s="5" t="s">
        <v>54</v>
      </c>
      <c r="F2460" s="6">
        <v>45838</v>
      </c>
      <c r="G2460" s="55">
        <f t="shared" si="315"/>
        <v>2025</v>
      </c>
      <c r="H2460" s="55" t="str">
        <f t="shared" si="316"/>
        <v>Junio</v>
      </c>
      <c r="I2460" s="90" t="str">
        <f t="shared" si="317"/>
        <v>2025-1</v>
      </c>
      <c r="J2460" s="5">
        <v>60</v>
      </c>
      <c r="K2460" s="10">
        <v>49.14</v>
      </c>
      <c r="L2460" s="8">
        <f>J2461/K2461</f>
        <v>0</v>
      </c>
      <c r="M2460" s="8">
        <f>IFERROR(J2461/K2461,"")</f>
        <v>0</v>
      </c>
      <c r="N2460" s="11" t="s">
        <v>23</v>
      </c>
      <c r="O2460" s="11" t="s">
        <v>23</v>
      </c>
      <c r="P2460" s="16">
        <v>1</v>
      </c>
      <c r="Q2460" s="16">
        <v>1</v>
      </c>
      <c r="R2460" s="5" t="str">
        <f t="shared" si="318"/>
        <v>357-2025-06-30</v>
      </c>
    </row>
    <row r="2461" spans="1:18" hidden="1" x14ac:dyDescent="0.3">
      <c r="A2461" s="5">
        <v>357</v>
      </c>
      <c r="B2461" s="5" t="s">
        <v>308</v>
      </c>
      <c r="C2461" s="5" t="s">
        <v>306</v>
      </c>
      <c r="D2461" s="5" t="s">
        <v>47</v>
      </c>
      <c r="E2461" s="5" t="s">
        <v>22</v>
      </c>
      <c r="F2461" s="6">
        <v>45838</v>
      </c>
      <c r="G2461" s="55">
        <f t="shared" si="315"/>
        <v>2025</v>
      </c>
      <c r="H2461" s="55" t="str">
        <f t="shared" si="316"/>
        <v>Junio</v>
      </c>
      <c r="I2461" s="90" t="str">
        <f t="shared" si="317"/>
        <v>2025-1</v>
      </c>
      <c r="J2461" s="5"/>
      <c r="K2461" s="5">
        <v>0.85</v>
      </c>
      <c r="L2461" s="15"/>
      <c r="M2461" s="15"/>
      <c r="N2461" s="5" t="s">
        <v>171</v>
      </c>
      <c r="O2461" s="20" t="s">
        <v>83</v>
      </c>
      <c r="P2461" s="5">
        <v>2</v>
      </c>
      <c r="Q2461" s="5">
        <v>2</v>
      </c>
      <c r="R2461" s="5" t="str">
        <f t="shared" si="318"/>
        <v>358-2025-12-31</v>
      </c>
    </row>
    <row r="2462" spans="1:18" hidden="1" x14ac:dyDescent="0.3">
      <c r="A2462" s="25">
        <v>358</v>
      </c>
      <c r="B2462" s="5" t="s">
        <v>309</v>
      </c>
      <c r="C2462" s="5" t="s">
        <v>310</v>
      </c>
      <c r="D2462" s="5" t="s">
        <v>47</v>
      </c>
      <c r="E2462" s="5" t="s">
        <v>22</v>
      </c>
      <c r="F2462" s="6">
        <v>46022</v>
      </c>
      <c r="G2462" s="55">
        <f t="shared" si="315"/>
        <v>2025</v>
      </c>
      <c r="H2462" s="55" t="str">
        <f t="shared" si="316"/>
        <v>Diciembre</v>
      </c>
      <c r="I2462" s="90" t="str">
        <f t="shared" si="317"/>
        <v>2025-2</v>
      </c>
      <c r="J2462" s="5">
        <v>100</v>
      </c>
      <c r="K2462" s="10">
        <v>100</v>
      </c>
      <c r="L2462" s="15">
        <f>IFERROR(IF((K2463/J2463)&gt;1.3,1.3,K2463/J2463),"")</f>
        <v>1.125</v>
      </c>
      <c r="M2462" s="15">
        <f t="shared" ref="M2462:M2469" si="319">IFERROR(IF((K2463/J2463)&gt;K2463/J2463,1.3,K2463/J2463),"")</f>
        <v>1.125</v>
      </c>
      <c r="N2462" s="5" t="s">
        <v>23</v>
      </c>
      <c r="O2462" s="5" t="s">
        <v>23</v>
      </c>
      <c r="P2462" s="16">
        <v>0</v>
      </c>
      <c r="Q2462" s="16">
        <v>0</v>
      </c>
      <c r="R2462" s="5" t="str">
        <f t="shared" si="318"/>
        <v>359-2025-06-30</v>
      </c>
    </row>
    <row r="2463" spans="1:18" hidden="1" x14ac:dyDescent="0.3">
      <c r="A2463" s="25">
        <v>359</v>
      </c>
      <c r="B2463" s="5" t="s">
        <v>311</v>
      </c>
      <c r="C2463" s="5" t="s">
        <v>217</v>
      </c>
      <c r="D2463" s="5" t="s">
        <v>47</v>
      </c>
      <c r="E2463" s="5" t="s">
        <v>22</v>
      </c>
      <c r="F2463" s="6">
        <v>45838</v>
      </c>
      <c r="G2463" s="55">
        <f t="shared" si="315"/>
        <v>2025</v>
      </c>
      <c r="H2463" s="55" t="str">
        <f t="shared" si="316"/>
        <v>Junio</v>
      </c>
      <c r="I2463" s="90" t="str">
        <f t="shared" si="317"/>
        <v>2025-1</v>
      </c>
      <c r="J2463" s="5">
        <v>80</v>
      </c>
      <c r="K2463" s="10">
        <v>90</v>
      </c>
      <c r="L2463" s="15">
        <f>IFERROR(IF((K2464/J2464)&gt;1.3,1.3,K2464/J2464),"")</f>
        <v>1.0166326530612244</v>
      </c>
      <c r="M2463" s="15">
        <f t="shared" si="319"/>
        <v>1.0166326530612244</v>
      </c>
      <c r="N2463" s="5" t="s">
        <v>23</v>
      </c>
      <c r="O2463" s="5" t="s">
        <v>23</v>
      </c>
      <c r="P2463" s="16">
        <v>0</v>
      </c>
      <c r="Q2463" s="16">
        <v>0</v>
      </c>
      <c r="R2463" s="5" t="str">
        <f t="shared" si="318"/>
        <v>362-2025-06-30</v>
      </c>
    </row>
    <row r="2464" spans="1:18" hidden="1" x14ac:dyDescent="0.3">
      <c r="A2464" s="25">
        <v>362</v>
      </c>
      <c r="B2464" s="5" t="s">
        <v>314</v>
      </c>
      <c r="C2464" s="5" t="s">
        <v>315</v>
      </c>
      <c r="D2464" s="5" t="s">
        <v>47</v>
      </c>
      <c r="E2464" s="5" t="s">
        <v>22</v>
      </c>
      <c r="F2464" s="6">
        <v>45838</v>
      </c>
      <c r="G2464" s="55">
        <f t="shared" si="315"/>
        <v>2025</v>
      </c>
      <c r="H2464" s="55" t="str">
        <f t="shared" si="316"/>
        <v>Junio</v>
      </c>
      <c r="I2464" s="90" t="str">
        <f t="shared" si="317"/>
        <v>2025-1</v>
      </c>
      <c r="J2464" s="5">
        <v>98</v>
      </c>
      <c r="K2464" s="5">
        <v>99.63</v>
      </c>
      <c r="L2464" s="15">
        <f>IFERROR(IF((K2465/J2465)&gt;1.3,1.3,K2465/J2465),"")</f>
        <v>1.010752688172043</v>
      </c>
      <c r="M2464" s="15">
        <f t="shared" si="319"/>
        <v>1.010752688172043</v>
      </c>
      <c r="N2464" s="5" t="s">
        <v>23</v>
      </c>
      <c r="O2464" s="5" t="s">
        <v>23</v>
      </c>
      <c r="P2464" s="16">
        <v>0</v>
      </c>
      <c r="Q2464" s="16">
        <v>0</v>
      </c>
      <c r="R2464" s="5" t="str">
        <f t="shared" si="318"/>
        <v>368-2025-03-31</v>
      </c>
    </row>
    <row r="2465" spans="1:18" hidden="1" x14ac:dyDescent="0.3">
      <c r="A2465" s="25">
        <v>368</v>
      </c>
      <c r="B2465" s="5" t="s">
        <v>322</v>
      </c>
      <c r="C2465" s="5" t="s">
        <v>323</v>
      </c>
      <c r="D2465" s="5" t="s">
        <v>52</v>
      </c>
      <c r="E2465" s="5" t="s">
        <v>22</v>
      </c>
      <c r="F2465" s="6">
        <v>45747</v>
      </c>
      <c r="G2465" s="55">
        <f t="shared" si="315"/>
        <v>2025</v>
      </c>
      <c r="H2465" s="55" t="str">
        <f t="shared" si="316"/>
        <v>Marzo</v>
      </c>
      <c r="I2465" s="90" t="str">
        <f t="shared" si="317"/>
        <v>2025-1</v>
      </c>
      <c r="J2465" s="5">
        <v>93</v>
      </c>
      <c r="K2465" s="10">
        <v>94</v>
      </c>
      <c r="L2465" s="15">
        <f>IFERROR(IF((K2466/J2466)&gt;1.3,1.3,K2466/J2466),"")</f>
        <v>1.032258064516129</v>
      </c>
      <c r="M2465" s="15">
        <f t="shared" si="319"/>
        <v>1.032258064516129</v>
      </c>
      <c r="N2465" s="5" t="s">
        <v>23</v>
      </c>
      <c r="O2465" s="5" t="s">
        <v>23</v>
      </c>
      <c r="P2465" s="16">
        <v>0</v>
      </c>
      <c r="Q2465" s="16">
        <v>0</v>
      </c>
      <c r="R2465" s="5" t="str">
        <f t="shared" si="318"/>
        <v>368-2025-06-30</v>
      </c>
    </row>
    <row r="2466" spans="1:18" hidden="1" x14ac:dyDescent="0.3">
      <c r="A2466" s="5">
        <v>368</v>
      </c>
      <c r="B2466" s="5" t="s">
        <v>322</v>
      </c>
      <c r="C2466" s="5" t="s">
        <v>323</v>
      </c>
      <c r="D2466" s="5" t="s">
        <v>52</v>
      </c>
      <c r="E2466" s="5" t="s">
        <v>22</v>
      </c>
      <c r="F2466" s="6">
        <v>45838</v>
      </c>
      <c r="G2466" s="55">
        <f t="shared" si="315"/>
        <v>2025</v>
      </c>
      <c r="H2466" s="55" t="str">
        <f t="shared" si="316"/>
        <v>Junio</v>
      </c>
      <c r="I2466" s="90" t="str">
        <f t="shared" si="317"/>
        <v>2025-1</v>
      </c>
      <c r="J2466" s="5">
        <v>93</v>
      </c>
      <c r="K2466" s="5">
        <v>96</v>
      </c>
      <c r="L2466" s="15">
        <f>IFERROR(IF((K2467/J2467)&gt;1.3,1.3,K2467/J2467),"")</f>
        <v>0.73688632671480148</v>
      </c>
      <c r="M2466" s="15">
        <f t="shared" si="319"/>
        <v>0.73688632671480148</v>
      </c>
      <c r="N2466" s="5" t="s">
        <v>23</v>
      </c>
      <c r="O2466" s="5" t="s">
        <v>23</v>
      </c>
      <c r="P2466" s="5">
        <v>0</v>
      </c>
      <c r="Q2466" s="5">
        <v>0</v>
      </c>
      <c r="R2466" s="5" t="str">
        <f t="shared" si="318"/>
        <v>371-2025-06-30</v>
      </c>
    </row>
    <row r="2467" spans="1:18" hidden="1" x14ac:dyDescent="0.3">
      <c r="A2467" s="25">
        <v>371</v>
      </c>
      <c r="B2467" s="5" t="s">
        <v>326</v>
      </c>
      <c r="C2467" s="5" t="s">
        <v>32</v>
      </c>
      <c r="D2467" s="5" t="s">
        <v>47</v>
      </c>
      <c r="E2467" s="5" t="s">
        <v>22</v>
      </c>
      <c r="F2467" s="6">
        <v>45838</v>
      </c>
      <c r="G2467" s="55">
        <f t="shared" si="315"/>
        <v>2025</v>
      </c>
      <c r="H2467" s="55" t="str">
        <f t="shared" si="316"/>
        <v>Junio</v>
      </c>
      <c r="I2467" s="90" t="str">
        <f t="shared" si="317"/>
        <v>2025-1</v>
      </c>
      <c r="J2467" s="32">
        <v>110800000</v>
      </c>
      <c r="K2467" s="10">
        <v>81647005</v>
      </c>
      <c r="L2467" s="8">
        <f>IF(IFERROR(K2468/J2468,"")&gt;130%,130%,K2468/J2468)</f>
        <v>1.0888888888888888</v>
      </c>
      <c r="M2467" s="15">
        <f t="shared" si="319"/>
        <v>1.0888888888888888</v>
      </c>
      <c r="N2467" s="5" t="s">
        <v>95</v>
      </c>
      <c r="O2467" s="5" t="s">
        <v>95</v>
      </c>
      <c r="P2467" s="16">
        <v>0</v>
      </c>
      <c r="Q2467" s="16">
        <v>0</v>
      </c>
      <c r="R2467" s="5" t="str">
        <f t="shared" si="318"/>
        <v>372-2025-03-31</v>
      </c>
    </row>
    <row r="2468" spans="1:18" hidden="1" x14ac:dyDescent="0.3">
      <c r="A2468" s="25">
        <v>372</v>
      </c>
      <c r="B2468" s="5" t="s">
        <v>327</v>
      </c>
      <c r="C2468" s="5" t="s">
        <v>323</v>
      </c>
      <c r="D2468" s="5" t="s">
        <v>52</v>
      </c>
      <c r="E2468" s="5" t="s">
        <v>22</v>
      </c>
      <c r="F2468" s="6">
        <v>45747</v>
      </c>
      <c r="G2468" s="55">
        <f t="shared" si="315"/>
        <v>2025</v>
      </c>
      <c r="H2468" s="55" t="str">
        <f t="shared" si="316"/>
        <v>Marzo</v>
      </c>
      <c r="I2468" s="90" t="str">
        <f t="shared" si="317"/>
        <v>2025-1</v>
      </c>
      <c r="J2468" s="5">
        <v>90</v>
      </c>
      <c r="K2468" s="10">
        <v>98</v>
      </c>
      <c r="L2468" s="15">
        <f>IFERROR(IF((K2469/J2469)&gt;1.3,1.3,K2469/J2469),"")</f>
        <v>1</v>
      </c>
      <c r="M2468" s="15">
        <f t="shared" si="319"/>
        <v>1</v>
      </c>
      <c r="N2468" s="5" t="s">
        <v>23</v>
      </c>
      <c r="O2468" s="5" t="s">
        <v>23</v>
      </c>
      <c r="P2468" s="16">
        <v>0</v>
      </c>
      <c r="Q2468" s="16">
        <v>0</v>
      </c>
      <c r="R2468" s="5" t="str">
        <f t="shared" si="318"/>
        <v>372-2025-06-30</v>
      </c>
    </row>
    <row r="2469" spans="1:18" hidden="1" x14ac:dyDescent="0.3">
      <c r="A2469" s="5">
        <v>372</v>
      </c>
      <c r="B2469" s="5" t="s">
        <v>327</v>
      </c>
      <c r="C2469" s="5" t="s">
        <v>323</v>
      </c>
      <c r="D2469" s="5" t="s">
        <v>52</v>
      </c>
      <c r="E2469" s="5" t="s">
        <v>22</v>
      </c>
      <c r="F2469" s="6">
        <v>45838</v>
      </c>
      <c r="G2469" s="55">
        <f t="shared" si="315"/>
        <v>2025</v>
      </c>
      <c r="H2469" s="55" t="str">
        <f t="shared" si="316"/>
        <v>Junio</v>
      </c>
      <c r="I2469" s="90" t="str">
        <f t="shared" si="317"/>
        <v>2025-1</v>
      </c>
      <c r="J2469" s="5">
        <v>90</v>
      </c>
      <c r="K2469" s="5">
        <v>90</v>
      </c>
      <c r="L2469" s="15">
        <f>IFERROR(IF((K2470/J2470)&gt;1.3,1.3,K2470/J2470),"")</f>
        <v>1</v>
      </c>
      <c r="M2469" s="15">
        <f t="shared" si="319"/>
        <v>1</v>
      </c>
      <c r="N2469" s="5" t="s">
        <v>23</v>
      </c>
      <c r="O2469" s="5" t="s">
        <v>23</v>
      </c>
      <c r="P2469" s="5">
        <v>0</v>
      </c>
      <c r="Q2469" s="5">
        <v>0</v>
      </c>
      <c r="R2469" s="5" t="str">
        <f t="shared" si="318"/>
        <v>375-2025-06-30</v>
      </c>
    </row>
    <row r="2470" spans="1:18" hidden="1" x14ac:dyDescent="0.3">
      <c r="A2470" s="5">
        <v>375</v>
      </c>
      <c r="B2470" s="5" t="s">
        <v>330</v>
      </c>
      <c r="C2470" s="5" t="s">
        <v>315</v>
      </c>
      <c r="D2470" s="5" t="s">
        <v>47</v>
      </c>
      <c r="E2470" s="5" t="s">
        <v>22</v>
      </c>
      <c r="F2470" s="6">
        <v>45838</v>
      </c>
      <c r="G2470" s="55">
        <f t="shared" si="315"/>
        <v>2025</v>
      </c>
      <c r="H2470" s="55" t="str">
        <f t="shared" si="316"/>
        <v>Junio</v>
      </c>
      <c r="I2470" s="90" t="str">
        <f t="shared" si="317"/>
        <v>2025-1</v>
      </c>
      <c r="J2470" s="5">
        <v>100</v>
      </c>
      <c r="K2470" s="5">
        <v>100</v>
      </c>
      <c r="L2470" s="15">
        <v>1</v>
      </c>
      <c r="M2470" s="15">
        <v>1</v>
      </c>
      <c r="N2470" s="5" t="s">
        <v>23</v>
      </c>
      <c r="O2470" s="5" t="s">
        <v>23</v>
      </c>
      <c r="P2470" s="16">
        <v>0</v>
      </c>
      <c r="Q2470" s="5">
        <v>0</v>
      </c>
      <c r="R2470" s="5" t="str">
        <f t="shared" si="318"/>
        <v>376-2025-06-30</v>
      </c>
    </row>
    <row r="2471" spans="1:18" hidden="1" x14ac:dyDescent="0.3">
      <c r="A2471" s="25">
        <v>376</v>
      </c>
      <c r="B2471" s="5" t="s">
        <v>332</v>
      </c>
      <c r="C2471" s="5" t="s">
        <v>86</v>
      </c>
      <c r="D2471" s="5" t="s">
        <v>47</v>
      </c>
      <c r="E2471" s="5" t="s">
        <v>22</v>
      </c>
      <c r="F2471" s="6">
        <v>45838</v>
      </c>
      <c r="G2471" s="55">
        <f t="shared" si="315"/>
        <v>2025</v>
      </c>
      <c r="H2471" s="55" t="str">
        <f t="shared" si="316"/>
        <v>Junio</v>
      </c>
      <c r="I2471" s="90" t="str">
        <f t="shared" si="317"/>
        <v>2025-1</v>
      </c>
      <c r="J2471" s="9">
        <f>18705796226/1000000</f>
        <v>18705.796225999999</v>
      </c>
      <c r="K2471" s="9">
        <f>22048226769/1000000</f>
        <v>22048.226769000001</v>
      </c>
      <c r="L2471" s="15">
        <f t="shared" ref="L2471:L2480" si="320">IFERROR(IF((K2472/J2472)&gt;1.3,1.3,K2472/J2472),"")</f>
        <v>1.0390917775001838</v>
      </c>
      <c r="M2471" s="15">
        <f t="shared" ref="M2471:M2482" si="321">IFERROR(IF((K2472/J2472)&gt;K2472/J2472,1.3,K2472/J2472),"")</f>
        <v>1.0390917775001838</v>
      </c>
      <c r="N2471" s="5" t="s">
        <v>95</v>
      </c>
      <c r="O2471" s="5" t="s">
        <v>95</v>
      </c>
      <c r="P2471" s="16">
        <v>0</v>
      </c>
      <c r="Q2471" s="16">
        <v>0</v>
      </c>
      <c r="R2471" s="5" t="str">
        <f t="shared" si="318"/>
        <v>379-2025-06-30</v>
      </c>
    </row>
    <row r="2472" spans="1:18" hidden="1" x14ac:dyDescent="0.3">
      <c r="A2472" s="25">
        <v>379</v>
      </c>
      <c r="B2472" s="5" t="s">
        <v>335</v>
      </c>
      <c r="C2472" s="5" t="s">
        <v>336</v>
      </c>
      <c r="D2472" s="5" t="s">
        <v>47</v>
      </c>
      <c r="E2472" s="5" t="s">
        <v>22</v>
      </c>
      <c r="F2472" s="6">
        <v>45838</v>
      </c>
      <c r="G2472" s="55">
        <f t="shared" si="315"/>
        <v>2025</v>
      </c>
      <c r="H2472" s="55" t="str">
        <f t="shared" si="316"/>
        <v>Junio</v>
      </c>
      <c r="I2472" s="90" t="str">
        <f t="shared" si="317"/>
        <v>2025-1</v>
      </c>
      <c r="J2472" s="5">
        <v>13609</v>
      </c>
      <c r="K2472" s="5">
        <v>14141</v>
      </c>
      <c r="L2472" s="15">
        <f t="shared" si="320"/>
        <v>0.98218829516539441</v>
      </c>
      <c r="M2472" s="15">
        <f t="shared" si="321"/>
        <v>0.98218829516539441</v>
      </c>
      <c r="N2472" s="5" t="s">
        <v>48</v>
      </c>
      <c r="O2472" s="5" t="s">
        <v>48</v>
      </c>
      <c r="P2472" s="16">
        <v>0</v>
      </c>
      <c r="Q2472" s="16">
        <v>0</v>
      </c>
      <c r="R2472" s="5" t="str">
        <f t="shared" si="318"/>
        <v>381-2025-06-30</v>
      </c>
    </row>
    <row r="2473" spans="1:18" hidden="1" x14ac:dyDescent="0.3">
      <c r="A2473" s="25">
        <v>381</v>
      </c>
      <c r="B2473" s="5" t="s">
        <v>338</v>
      </c>
      <c r="C2473" s="5" t="s">
        <v>336</v>
      </c>
      <c r="D2473" s="5" t="s">
        <v>47</v>
      </c>
      <c r="E2473" s="5" t="s">
        <v>22</v>
      </c>
      <c r="F2473" s="6">
        <v>45838</v>
      </c>
      <c r="G2473" s="55">
        <f t="shared" si="315"/>
        <v>2025</v>
      </c>
      <c r="H2473" s="55" t="str">
        <f t="shared" si="316"/>
        <v>Junio</v>
      </c>
      <c r="I2473" s="90" t="str">
        <f t="shared" si="317"/>
        <v>2025-1</v>
      </c>
      <c r="J2473" s="5">
        <v>1572</v>
      </c>
      <c r="K2473" s="5">
        <v>1544</v>
      </c>
      <c r="L2473" s="15">
        <f t="shared" si="320"/>
        <v>0.99543061488030193</v>
      </c>
      <c r="M2473" s="15">
        <f t="shared" si="321"/>
        <v>0.99543061488030193</v>
      </c>
      <c r="N2473" s="5" t="s">
        <v>48</v>
      </c>
      <c r="O2473" s="5" t="s">
        <v>48</v>
      </c>
      <c r="P2473" s="16">
        <v>0</v>
      </c>
      <c r="Q2473" s="16">
        <v>0</v>
      </c>
      <c r="R2473" s="5" t="str">
        <f t="shared" si="318"/>
        <v>382-2025-06-30</v>
      </c>
    </row>
    <row r="2474" spans="1:18" hidden="1" x14ac:dyDescent="0.3">
      <c r="A2474" s="5">
        <v>382</v>
      </c>
      <c r="B2474" s="5" t="s">
        <v>339</v>
      </c>
      <c r="C2474" s="5" t="s">
        <v>336</v>
      </c>
      <c r="D2474" s="5" t="s">
        <v>47</v>
      </c>
      <c r="E2474" s="5" t="s">
        <v>22</v>
      </c>
      <c r="F2474" s="17">
        <v>45838</v>
      </c>
      <c r="G2474" s="55">
        <f t="shared" si="315"/>
        <v>2025</v>
      </c>
      <c r="H2474" s="55" t="str">
        <f t="shared" si="316"/>
        <v>Junio</v>
      </c>
      <c r="I2474" s="90" t="str">
        <f t="shared" si="317"/>
        <v>2025-1</v>
      </c>
      <c r="J2474" s="5">
        <v>10067</v>
      </c>
      <c r="K2474" s="9">
        <v>10021</v>
      </c>
      <c r="L2474" s="15">
        <f t="shared" si="320"/>
        <v>1.3</v>
      </c>
      <c r="M2474" s="15">
        <f t="shared" si="321"/>
        <v>1.3539712320200126</v>
      </c>
      <c r="N2474" s="5" t="s">
        <v>48</v>
      </c>
      <c r="O2474" s="5" t="s">
        <v>48</v>
      </c>
      <c r="P2474" s="16">
        <v>0</v>
      </c>
      <c r="Q2474" s="16">
        <v>0</v>
      </c>
      <c r="R2474" s="5" t="str">
        <f t="shared" si="318"/>
        <v>383-2025-06-30</v>
      </c>
    </row>
    <row r="2475" spans="1:18" hidden="1" x14ac:dyDescent="0.3">
      <c r="A2475" s="41">
        <v>383</v>
      </c>
      <c r="B2475" s="5" t="s">
        <v>340</v>
      </c>
      <c r="C2475" s="5" t="s">
        <v>336</v>
      </c>
      <c r="D2475" s="5" t="s">
        <v>47</v>
      </c>
      <c r="E2475" s="5" t="s">
        <v>22</v>
      </c>
      <c r="F2475" s="17">
        <v>45838</v>
      </c>
      <c r="G2475" s="55">
        <f t="shared" si="315"/>
        <v>2025</v>
      </c>
      <c r="H2475" s="55" t="str">
        <f t="shared" si="316"/>
        <v>Junio</v>
      </c>
      <c r="I2475" s="90" t="str">
        <f t="shared" si="317"/>
        <v>2025-1</v>
      </c>
      <c r="J2475" s="3">
        <v>1599</v>
      </c>
      <c r="K2475" s="9">
        <v>2165</v>
      </c>
      <c r="L2475" s="15">
        <f t="shared" si="320"/>
        <v>1.0242587601078168</v>
      </c>
      <c r="M2475" s="15">
        <f t="shared" si="321"/>
        <v>1.0242587601078168</v>
      </c>
      <c r="N2475" s="5" t="s">
        <v>48</v>
      </c>
      <c r="O2475" s="5" t="s">
        <v>48</v>
      </c>
      <c r="P2475" s="16">
        <v>0</v>
      </c>
      <c r="Q2475" s="16">
        <v>0</v>
      </c>
      <c r="R2475" s="5" t="str">
        <f t="shared" si="318"/>
        <v>384-2025-06-30</v>
      </c>
    </row>
    <row r="2476" spans="1:18" hidden="1" x14ac:dyDescent="0.3">
      <c r="A2476" s="25">
        <v>384</v>
      </c>
      <c r="B2476" s="5" t="s">
        <v>341</v>
      </c>
      <c r="C2476" s="5" t="s">
        <v>336</v>
      </c>
      <c r="D2476" s="5" t="s">
        <v>47</v>
      </c>
      <c r="E2476" s="5" t="s">
        <v>22</v>
      </c>
      <c r="F2476" s="6">
        <v>45838</v>
      </c>
      <c r="G2476" s="55">
        <f t="shared" si="315"/>
        <v>2025</v>
      </c>
      <c r="H2476" s="55" t="str">
        <f t="shared" si="316"/>
        <v>Junio</v>
      </c>
      <c r="I2476" s="90" t="str">
        <f t="shared" si="317"/>
        <v>2025-1</v>
      </c>
      <c r="J2476" s="5">
        <v>371</v>
      </c>
      <c r="K2476" s="10">
        <v>380</v>
      </c>
      <c r="L2476" s="15">
        <f t="shared" si="320"/>
        <v>1.2841229430388377</v>
      </c>
      <c r="M2476" s="15">
        <f t="shared" si="321"/>
        <v>1.2841229430388377</v>
      </c>
      <c r="N2476" s="5" t="s">
        <v>48</v>
      </c>
      <c r="O2476" s="5" t="s">
        <v>48</v>
      </c>
      <c r="P2476" s="16">
        <v>0</v>
      </c>
      <c r="Q2476" s="16">
        <v>0</v>
      </c>
      <c r="R2476" s="5" t="str">
        <f t="shared" si="318"/>
        <v>385-2025-06-30</v>
      </c>
    </row>
    <row r="2477" spans="1:18" hidden="1" x14ac:dyDescent="0.3">
      <c r="A2477" s="41">
        <v>385</v>
      </c>
      <c r="B2477" s="5" t="s">
        <v>342</v>
      </c>
      <c r="C2477" s="5" t="s">
        <v>343</v>
      </c>
      <c r="D2477" s="5" t="s">
        <v>47</v>
      </c>
      <c r="E2477" s="5" t="s">
        <v>22</v>
      </c>
      <c r="F2477" s="6">
        <v>45838</v>
      </c>
      <c r="G2477" s="55">
        <f t="shared" si="315"/>
        <v>2025</v>
      </c>
      <c r="H2477" s="55" t="str">
        <f t="shared" si="316"/>
        <v>Junio</v>
      </c>
      <c r="I2477" s="90" t="str">
        <f t="shared" si="317"/>
        <v>2025-1</v>
      </c>
      <c r="J2477" s="5">
        <f>6845877310/1000000</f>
        <v>6845.8773099999999</v>
      </c>
      <c r="K2477" s="5">
        <v>8790.9481190000006</v>
      </c>
      <c r="L2477" s="15">
        <f t="shared" si="320"/>
        <v>1.1891896147362901</v>
      </c>
      <c r="M2477" s="15">
        <f t="shared" si="321"/>
        <v>1.1891896147362901</v>
      </c>
      <c r="N2477" s="5" t="s">
        <v>95</v>
      </c>
      <c r="O2477" s="5" t="s">
        <v>95</v>
      </c>
      <c r="P2477" s="16">
        <v>0</v>
      </c>
      <c r="Q2477" s="16">
        <v>0</v>
      </c>
      <c r="R2477" s="5" t="str">
        <f t="shared" si="318"/>
        <v>386-2025-06-30</v>
      </c>
    </row>
    <row r="2478" spans="1:18" hidden="1" x14ac:dyDescent="0.3">
      <c r="A2478" s="25">
        <v>386</v>
      </c>
      <c r="B2478" s="5" t="s">
        <v>344</v>
      </c>
      <c r="C2478" s="5" t="s">
        <v>343</v>
      </c>
      <c r="D2478" s="5" t="s">
        <v>47</v>
      </c>
      <c r="E2478" s="5" t="s">
        <v>22</v>
      </c>
      <c r="F2478" s="6">
        <v>45838</v>
      </c>
      <c r="G2478" s="55">
        <f t="shared" si="315"/>
        <v>2025</v>
      </c>
      <c r="H2478" s="55" t="str">
        <f t="shared" si="316"/>
        <v>Junio</v>
      </c>
      <c r="I2478" s="90" t="str">
        <f t="shared" si="317"/>
        <v>2025-1</v>
      </c>
      <c r="J2478" s="9">
        <f>6845877311/1000000</f>
        <v>6845.8773110000002</v>
      </c>
      <c r="K2478" s="9">
        <f>8141046202/1000000</f>
        <v>8141.0462020000004</v>
      </c>
      <c r="L2478" s="15">
        <f t="shared" si="320"/>
        <v>1.3</v>
      </c>
      <c r="M2478" s="15">
        <f t="shared" si="321"/>
        <v>2.2749999999999999</v>
      </c>
      <c r="N2478" s="5" t="s">
        <v>95</v>
      </c>
      <c r="O2478" s="5" t="s">
        <v>95</v>
      </c>
      <c r="P2478" s="16">
        <v>0</v>
      </c>
      <c r="Q2478" s="16">
        <v>0</v>
      </c>
      <c r="R2478" s="5" t="str">
        <f t="shared" si="318"/>
        <v>394-2025-03-31</v>
      </c>
    </row>
    <row r="2479" spans="1:18" hidden="1" x14ac:dyDescent="0.3">
      <c r="A2479" s="25">
        <v>394</v>
      </c>
      <c r="B2479" s="5" t="s">
        <v>353</v>
      </c>
      <c r="C2479" s="5" t="s">
        <v>354</v>
      </c>
      <c r="D2479" s="5" t="s">
        <v>47</v>
      </c>
      <c r="E2479" s="5" t="s">
        <v>22</v>
      </c>
      <c r="F2479" s="6">
        <v>45747</v>
      </c>
      <c r="G2479" s="55">
        <f t="shared" si="315"/>
        <v>2025</v>
      </c>
      <c r="H2479" s="55" t="str">
        <f t="shared" si="316"/>
        <v>Marzo</v>
      </c>
      <c r="I2479" s="90" t="str">
        <f t="shared" si="317"/>
        <v>2025-1</v>
      </c>
      <c r="J2479" s="5">
        <v>200</v>
      </c>
      <c r="K2479" s="10">
        <v>455</v>
      </c>
      <c r="L2479" s="15">
        <f t="shared" si="320"/>
        <v>0.96857142857142853</v>
      </c>
      <c r="M2479" s="15">
        <f t="shared" si="321"/>
        <v>0.96857142857142853</v>
      </c>
      <c r="N2479" s="5" t="s">
        <v>48</v>
      </c>
      <c r="O2479" s="5" t="s">
        <v>48</v>
      </c>
      <c r="P2479" s="16">
        <v>0</v>
      </c>
      <c r="Q2479" s="16">
        <v>0</v>
      </c>
      <c r="R2479" s="5" t="str">
        <f t="shared" si="318"/>
        <v>394-2025-06-30</v>
      </c>
    </row>
    <row r="2480" spans="1:18" hidden="1" x14ac:dyDescent="0.3">
      <c r="A2480" s="25">
        <v>394</v>
      </c>
      <c r="B2480" s="5" t="s">
        <v>353</v>
      </c>
      <c r="C2480" s="5" t="s">
        <v>354</v>
      </c>
      <c r="D2480" s="5" t="s">
        <v>47</v>
      </c>
      <c r="E2480" s="5" t="s">
        <v>22</v>
      </c>
      <c r="F2480" s="6">
        <v>45838</v>
      </c>
      <c r="G2480" s="55">
        <f t="shared" si="315"/>
        <v>2025</v>
      </c>
      <c r="H2480" s="55" t="str">
        <f t="shared" si="316"/>
        <v>Junio</v>
      </c>
      <c r="I2480" s="90" t="str">
        <f t="shared" si="317"/>
        <v>2025-1</v>
      </c>
      <c r="J2480" s="5">
        <v>350</v>
      </c>
      <c r="K2480" s="10">
        <v>339</v>
      </c>
      <c r="L2480" s="15">
        <f t="shared" si="320"/>
        <v>1.3</v>
      </c>
      <c r="M2480" s="15">
        <f t="shared" si="321"/>
        <v>2.9142857142857141</v>
      </c>
      <c r="N2480" s="5" t="s">
        <v>48</v>
      </c>
      <c r="O2480" s="5" t="s">
        <v>48</v>
      </c>
      <c r="P2480" s="16">
        <v>0</v>
      </c>
      <c r="Q2480" s="16">
        <v>0</v>
      </c>
      <c r="R2480" s="5" t="str">
        <f t="shared" si="318"/>
        <v>395-2025-03-31</v>
      </c>
    </row>
    <row r="2481" spans="1:18" hidden="1" x14ac:dyDescent="0.3">
      <c r="A2481" s="5">
        <v>395</v>
      </c>
      <c r="B2481" s="5" t="s">
        <v>356</v>
      </c>
      <c r="C2481" s="5" t="s">
        <v>354</v>
      </c>
      <c r="D2481" s="5" t="s">
        <v>47</v>
      </c>
      <c r="E2481" s="5" t="s">
        <v>22</v>
      </c>
      <c r="F2481" s="6">
        <v>45747</v>
      </c>
      <c r="G2481" s="55">
        <f t="shared" si="315"/>
        <v>2025</v>
      </c>
      <c r="H2481" s="55" t="str">
        <f t="shared" si="316"/>
        <v>Marzo</v>
      </c>
      <c r="I2481" s="90" t="str">
        <f t="shared" si="317"/>
        <v>2025-1</v>
      </c>
      <c r="J2481" s="5">
        <v>35</v>
      </c>
      <c r="K2481" s="5">
        <v>102</v>
      </c>
      <c r="L2481" s="8">
        <f>IF(IFERROR(K2482/J2482,"")&gt;130%,130%,K2482/J2482)</f>
        <v>1.3</v>
      </c>
      <c r="M2481" s="15">
        <f t="shared" si="321"/>
        <v>1.6181818181818182</v>
      </c>
      <c r="N2481" s="5" t="s">
        <v>48</v>
      </c>
      <c r="O2481" s="5" t="s">
        <v>48</v>
      </c>
      <c r="P2481" s="5">
        <v>0</v>
      </c>
      <c r="Q2481" s="5">
        <v>0</v>
      </c>
      <c r="R2481" s="5" t="str">
        <f t="shared" si="318"/>
        <v>395-2025-06-30</v>
      </c>
    </row>
    <row r="2482" spans="1:18" hidden="1" x14ac:dyDescent="0.3">
      <c r="A2482" s="5">
        <v>395</v>
      </c>
      <c r="B2482" s="5" t="s">
        <v>356</v>
      </c>
      <c r="C2482" s="5" t="s">
        <v>354</v>
      </c>
      <c r="D2482" s="5" t="s">
        <v>47</v>
      </c>
      <c r="E2482" s="5" t="s">
        <v>22</v>
      </c>
      <c r="F2482" s="6">
        <v>45838</v>
      </c>
      <c r="G2482" s="55">
        <f t="shared" si="315"/>
        <v>2025</v>
      </c>
      <c r="H2482" s="55" t="str">
        <f t="shared" si="316"/>
        <v>Junio</v>
      </c>
      <c r="I2482" s="90" t="str">
        <f t="shared" si="317"/>
        <v>2025-1</v>
      </c>
      <c r="J2482" s="5">
        <v>55</v>
      </c>
      <c r="K2482" s="5">
        <v>89</v>
      </c>
      <c r="L2482" s="8">
        <f>IF(IFERROR(K2483/J2483,"")&gt;130%,130%,K2483/J2483)</f>
        <v>1.0584444444444445</v>
      </c>
      <c r="M2482" s="15">
        <f t="shared" si="321"/>
        <v>1.0584444444444445</v>
      </c>
      <c r="N2482" s="5" t="s">
        <v>48</v>
      </c>
      <c r="O2482" s="5" t="s">
        <v>48</v>
      </c>
      <c r="P2482" s="5">
        <v>0</v>
      </c>
      <c r="Q2482" s="5">
        <v>0</v>
      </c>
      <c r="R2482" s="5" t="str">
        <f t="shared" si="318"/>
        <v>397-2025-06-30</v>
      </c>
    </row>
    <row r="2483" spans="1:18" hidden="1" x14ac:dyDescent="0.3">
      <c r="A2483" s="5">
        <v>397</v>
      </c>
      <c r="B2483" s="5" t="s">
        <v>359</v>
      </c>
      <c r="C2483" s="5" t="s">
        <v>358</v>
      </c>
      <c r="D2483" s="5" t="s">
        <v>47</v>
      </c>
      <c r="E2483" s="5" t="s">
        <v>22</v>
      </c>
      <c r="F2483" s="6">
        <v>45838</v>
      </c>
      <c r="G2483" s="55">
        <f t="shared" si="315"/>
        <v>2025</v>
      </c>
      <c r="H2483" s="55" t="str">
        <f t="shared" si="316"/>
        <v>Junio</v>
      </c>
      <c r="I2483" s="90" t="str">
        <f t="shared" si="317"/>
        <v>2025-1</v>
      </c>
      <c r="J2483" s="5">
        <v>90</v>
      </c>
      <c r="K2483" s="5">
        <v>95.26</v>
      </c>
      <c r="L2483" s="15">
        <f>IFERROR(IF((K2484/J2484)&gt;1.3,1.3,K2484/J2484),"")</f>
        <v>1.3</v>
      </c>
      <c r="M2483" s="15">
        <f>+K2484/J2484</f>
        <v>1.595</v>
      </c>
      <c r="N2483" s="5" t="s">
        <v>23</v>
      </c>
      <c r="O2483" s="5" t="s">
        <v>23</v>
      </c>
      <c r="P2483" s="5">
        <v>1</v>
      </c>
      <c r="Q2483" s="5">
        <v>1</v>
      </c>
      <c r="R2483" s="5" t="str">
        <f t="shared" si="318"/>
        <v>398-2025-06-30</v>
      </c>
    </row>
    <row r="2484" spans="1:18" hidden="1" x14ac:dyDescent="0.3">
      <c r="A2484" s="5">
        <v>398</v>
      </c>
      <c r="B2484" s="5" t="s">
        <v>360</v>
      </c>
      <c r="C2484" s="5" t="s">
        <v>361</v>
      </c>
      <c r="D2484" s="5" t="s">
        <v>47</v>
      </c>
      <c r="E2484" s="5" t="s">
        <v>22</v>
      </c>
      <c r="F2484" s="6">
        <v>45838</v>
      </c>
      <c r="G2484" s="55">
        <f t="shared" si="315"/>
        <v>2025</v>
      </c>
      <c r="H2484" s="55" t="str">
        <f t="shared" si="316"/>
        <v>Junio</v>
      </c>
      <c r="I2484" s="90" t="str">
        <f t="shared" si="317"/>
        <v>2025-1</v>
      </c>
      <c r="J2484" s="5">
        <v>1400</v>
      </c>
      <c r="K2484" s="5">
        <v>2233</v>
      </c>
      <c r="L2484" s="15">
        <f>IFERROR(IF((K2485/J2485)&gt;1.3,1.3,K2485/J2485),"")</f>
        <v>0.97150259067357514</v>
      </c>
      <c r="M2484" s="15">
        <f>IFERROR(IF((K2485/J2485)&gt;K2485/J2485,1.3,K2485/J2485),"")</f>
        <v>0.97150259067357514</v>
      </c>
      <c r="N2484" s="5" t="s">
        <v>48</v>
      </c>
      <c r="O2484" s="5" t="s">
        <v>48</v>
      </c>
      <c r="P2484" s="5">
        <v>0</v>
      </c>
      <c r="Q2484" s="5">
        <v>0</v>
      </c>
      <c r="R2484" s="5" t="str">
        <f t="shared" si="318"/>
        <v>399-2025-06-30</v>
      </c>
    </row>
    <row r="2485" spans="1:18" hidden="1" x14ac:dyDescent="0.3">
      <c r="A2485" s="5">
        <v>399</v>
      </c>
      <c r="B2485" s="5" t="s">
        <v>363</v>
      </c>
      <c r="C2485" s="5" t="s">
        <v>361</v>
      </c>
      <c r="D2485" s="5" t="s">
        <v>47</v>
      </c>
      <c r="E2485" s="5" t="s">
        <v>22</v>
      </c>
      <c r="F2485" s="6">
        <v>45838</v>
      </c>
      <c r="G2485" s="55">
        <f t="shared" si="315"/>
        <v>2025</v>
      </c>
      <c r="H2485" s="55" t="str">
        <f t="shared" si="316"/>
        <v>Junio</v>
      </c>
      <c r="I2485" s="90" t="str">
        <f t="shared" si="317"/>
        <v>2025-1</v>
      </c>
      <c r="J2485" s="5">
        <v>772</v>
      </c>
      <c r="K2485" s="5">
        <v>750</v>
      </c>
      <c r="L2485" s="15">
        <f>IFERROR(IF((K2486/J2486)&gt;1.3,1.3,K2486/J2486),"")</f>
        <v>1.23</v>
      </c>
      <c r="M2485" s="15">
        <f>+K2486/J2486</f>
        <v>1.23</v>
      </c>
      <c r="N2485" s="5" t="s">
        <v>48</v>
      </c>
      <c r="O2485" s="5" t="s">
        <v>48</v>
      </c>
      <c r="P2485" s="5">
        <v>0</v>
      </c>
      <c r="Q2485" s="5">
        <v>0</v>
      </c>
      <c r="R2485" s="5" t="str">
        <f t="shared" si="318"/>
        <v>400-2025-06-30</v>
      </c>
    </row>
    <row r="2486" spans="1:18" hidden="1" x14ac:dyDescent="0.3">
      <c r="A2486" s="25">
        <v>400</v>
      </c>
      <c r="B2486" s="5" t="s">
        <v>364</v>
      </c>
      <c r="C2486" s="5" t="s">
        <v>361</v>
      </c>
      <c r="D2486" s="5" t="s">
        <v>47</v>
      </c>
      <c r="E2486" s="5" t="s">
        <v>22</v>
      </c>
      <c r="F2486" s="6">
        <v>45838</v>
      </c>
      <c r="G2486" s="55">
        <f t="shared" si="315"/>
        <v>2025</v>
      </c>
      <c r="H2486" s="55" t="str">
        <f t="shared" si="316"/>
        <v>Junio</v>
      </c>
      <c r="I2486" s="90" t="str">
        <f t="shared" si="317"/>
        <v>2025-1</v>
      </c>
      <c r="J2486" s="5">
        <v>100</v>
      </c>
      <c r="K2486" s="10">
        <v>123</v>
      </c>
      <c r="L2486" s="15">
        <f>IFERROR(IF((K2487/J2487)&gt;1.3,1.3,K2487/J2487),"")</f>
        <v>1</v>
      </c>
      <c r="M2486" s="89">
        <f>IFERROR(IF((K2487/J2487)&gt;K2487/J2487,1.3,K2487/J2487),"")</f>
        <v>1</v>
      </c>
      <c r="N2486" s="5" t="s">
        <v>48</v>
      </c>
      <c r="O2486" s="5" t="s">
        <v>48</v>
      </c>
      <c r="P2486" s="16">
        <v>0</v>
      </c>
      <c r="Q2486" s="16">
        <v>0</v>
      </c>
      <c r="R2486" s="5" t="str">
        <f t="shared" si="318"/>
        <v>401-2025-06-30</v>
      </c>
    </row>
    <row r="2487" spans="1:18" hidden="1" x14ac:dyDescent="0.3">
      <c r="A2487" s="5">
        <v>401</v>
      </c>
      <c r="B2487" s="5" t="s">
        <v>365</v>
      </c>
      <c r="C2487" s="5" t="s">
        <v>366</v>
      </c>
      <c r="D2487" s="5" t="s">
        <v>47</v>
      </c>
      <c r="E2487" s="5" t="s">
        <v>22</v>
      </c>
      <c r="F2487" s="6">
        <v>45838</v>
      </c>
      <c r="G2487" s="55">
        <f t="shared" si="315"/>
        <v>2025</v>
      </c>
      <c r="H2487" s="55" t="str">
        <f t="shared" si="316"/>
        <v>Junio</v>
      </c>
      <c r="I2487" s="90" t="str">
        <f t="shared" si="317"/>
        <v>2025-1</v>
      </c>
      <c r="J2487" s="5">
        <v>8</v>
      </c>
      <c r="K2487" s="5">
        <v>8</v>
      </c>
      <c r="L2487" s="15" t="str">
        <f>IFERROR(IF((K2488/J2488)&gt;1.3,1.3,K2488/J2488),"")</f>
        <v/>
      </c>
      <c r="M2487" s="15">
        <v>1</v>
      </c>
      <c r="N2487" s="5" t="s">
        <v>48</v>
      </c>
      <c r="O2487" s="5" t="s">
        <v>48</v>
      </c>
      <c r="P2487" s="5">
        <v>0</v>
      </c>
      <c r="Q2487" s="5">
        <v>0</v>
      </c>
      <c r="R2487" s="5" t="str">
        <f t="shared" si="318"/>
        <v>403-2025-06-30</v>
      </c>
    </row>
    <row r="2488" spans="1:18" hidden="1" x14ac:dyDescent="0.3">
      <c r="A2488" s="5">
        <v>403</v>
      </c>
      <c r="B2488" s="5" t="s">
        <v>368</v>
      </c>
      <c r="C2488" s="5" t="s">
        <v>366</v>
      </c>
      <c r="D2488" s="5" t="s">
        <v>47</v>
      </c>
      <c r="E2488" s="5" t="s">
        <v>22</v>
      </c>
      <c r="F2488" s="6">
        <v>45838</v>
      </c>
      <c r="G2488" s="55">
        <f t="shared" si="315"/>
        <v>2025</v>
      </c>
      <c r="H2488" s="55" t="str">
        <f t="shared" si="316"/>
        <v>Junio</v>
      </c>
      <c r="I2488" s="90" t="str">
        <f t="shared" si="317"/>
        <v>2025-1</v>
      </c>
      <c r="J2488" s="5"/>
      <c r="K2488" s="5">
        <v>14410</v>
      </c>
      <c r="L2488" s="15"/>
      <c r="M2488" s="15"/>
      <c r="N2488" s="5" t="s">
        <v>171</v>
      </c>
      <c r="O2488" s="5" t="s">
        <v>48</v>
      </c>
      <c r="P2488" s="5">
        <v>0</v>
      </c>
      <c r="Q2488" s="5">
        <v>0</v>
      </c>
      <c r="R2488" s="5" t="str">
        <f t="shared" si="318"/>
        <v>488-2025-01-31</v>
      </c>
    </row>
    <row r="2489" spans="1:18" hidden="1" x14ac:dyDescent="0.3">
      <c r="A2489" s="25">
        <v>488</v>
      </c>
      <c r="B2489" s="5" t="s">
        <v>453</v>
      </c>
      <c r="C2489" s="5" t="s">
        <v>93</v>
      </c>
      <c r="D2489" s="5" t="s">
        <v>21</v>
      </c>
      <c r="E2489" s="5" t="s">
        <v>22</v>
      </c>
      <c r="F2489" s="6">
        <v>45688</v>
      </c>
      <c r="G2489" s="55">
        <f t="shared" si="315"/>
        <v>2025</v>
      </c>
      <c r="H2489" s="55" t="str">
        <f t="shared" si="316"/>
        <v>Enero</v>
      </c>
      <c r="I2489" s="90" t="str">
        <f t="shared" si="317"/>
        <v>2025-1</v>
      </c>
      <c r="J2489" s="5">
        <v>85</v>
      </c>
      <c r="K2489" s="95">
        <v>78.05</v>
      </c>
      <c r="L2489" s="15">
        <f t="shared" ref="L2489:L2502" si="322">IFERROR(IF((K2490/J2490)&gt;1.3,1.3,K2490/J2490),"")</f>
        <v>0.90835294117647047</v>
      </c>
      <c r="M2489" s="15">
        <f t="shared" ref="M2489:M2502" si="323">IFERROR(IF((K2490/J2490)&gt;K2490/J2490,1.3,K2490/J2490),"")</f>
        <v>0.90835294117647047</v>
      </c>
      <c r="N2489" s="5" t="s">
        <v>23</v>
      </c>
      <c r="O2489" s="5" t="s">
        <v>23</v>
      </c>
      <c r="P2489" s="16">
        <v>0</v>
      </c>
      <c r="Q2489" s="16">
        <v>0</v>
      </c>
      <c r="R2489" s="5" t="str">
        <f t="shared" si="318"/>
        <v>488-2025-02-28</v>
      </c>
    </row>
    <row r="2490" spans="1:18" hidden="1" x14ac:dyDescent="0.3">
      <c r="A2490" s="25">
        <v>488</v>
      </c>
      <c r="B2490" s="5" t="s">
        <v>453</v>
      </c>
      <c r="C2490" s="5" t="s">
        <v>93</v>
      </c>
      <c r="D2490" s="5" t="s">
        <v>21</v>
      </c>
      <c r="E2490" s="5" t="s">
        <v>22</v>
      </c>
      <c r="F2490" s="6">
        <v>45716</v>
      </c>
      <c r="G2490" s="55">
        <f t="shared" si="315"/>
        <v>2025</v>
      </c>
      <c r="H2490" s="55" t="str">
        <f t="shared" si="316"/>
        <v>Febrero</v>
      </c>
      <c r="I2490" s="90" t="str">
        <f t="shared" si="317"/>
        <v>2025-1</v>
      </c>
      <c r="J2490" s="5">
        <v>85</v>
      </c>
      <c r="K2490" s="95">
        <v>77.209999999999994</v>
      </c>
      <c r="L2490" s="15">
        <f t="shared" si="322"/>
        <v>0.76364705882352935</v>
      </c>
      <c r="M2490" s="15">
        <f t="shared" si="323"/>
        <v>0.76364705882352935</v>
      </c>
      <c r="N2490" s="5" t="s">
        <v>23</v>
      </c>
      <c r="O2490" s="5" t="s">
        <v>23</v>
      </c>
      <c r="P2490" s="16">
        <v>0</v>
      </c>
      <c r="Q2490" s="16">
        <v>0</v>
      </c>
      <c r="R2490" s="5" t="str">
        <f t="shared" si="318"/>
        <v>488-2025-04-30</v>
      </c>
    </row>
    <row r="2491" spans="1:18" hidden="1" x14ac:dyDescent="0.3">
      <c r="A2491" s="25">
        <v>488</v>
      </c>
      <c r="B2491" s="5" t="s">
        <v>453</v>
      </c>
      <c r="C2491" s="5" t="s">
        <v>93</v>
      </c>
      <c r="D2491" s="5" t="s">
        <v>21</v>
      </c>
      <c r="E2491" s="5" t="s">
        <v>22</v>
      </c>
      <c r="F2491" s="6">
        <v>45777</v>
      </c>
      <c r="G2491" s="55">
        <f t="shared" si="315"/>
        <v>2025</v>
      </c>
      <c r="H2491" s="55" t="str">
        <f t="shared" si="316"/>
        <v>Abril</v>
      </c>
      <c r="I2491" s="90" t="str">
        <f t="shared" si="317"/>
        <v>2025-1</v>
      </c>
      <c r="J2491" s="5">
        <v>85</v>
      </c>
      <c r="K2491" s="95">
        <v>64.91</v>
      </c>
      <c r="L2491" s="15">
        <f t="shared" si="322"/>
        <v>0.7983529411764706</v>
      </c>
      <c r="M2491" s="15">
        <f t="shared" si="323"/>
        <v>0.7983529411764706</v>
      </c>
      <c r="N2491" s="5" t="s">
        <v>23</v>
      </c>
      <c r="O2491" s="5" t="s">
        <v>23</v>
      </c>
      <c r="P2491" s="16">
        <v>0</v>
      </c>
      <c r="Q2491" s="16">
        <v>0</v>
      </c>
      <c r="R2491" s="5" t="str">
        <f t="shared" si="318"/>
        <v>488-2025-05-31</v>
      </c>
    </row>
    <row r="2492" spans="1:18" hidden="1" x14ac:dyDescent="0.3">
      <c r="A2492" s="25">
        <v>488</v>
      </c>
      <c r="B2492" s="5" t="s">
        <v>453</v>
      </c>
      <c r="C2492" s="5" t="s">
        <v>93</v>
      </c>
      <c r="D2492" s="5" t="s">
        <v>21</v>
      </c>
      <c r="E2492" s="5" t="s">
        <v>22</v>
      </c>
      <c r="F2492" s="6">
        <v>45808</v>
      </c>
      <c r="G2492" s="55">
        <f t="shared" si="315"/>
        <v>2025</v>
      </c>
      <c r="H2492" s="55" t="str">
        <f t="shared" si="316"/>
        <v>Mayo</v>
      </c>
      <c r="I2492" s="90" t="str">
        <f t="shared" si="317"/>
        <v>2025-1</v>
      </c>
      <c r="J2492" s="5">
        <v>85</v>
      </c>
      <c r="K2492" s="95">
        <v>67.86</v>
      </c>
      <c r="L2492" s="15">
        <f t="shared" si="322"/>
        <v>0.85188235294117642</v>
      </c>
      <c r="M2492" s="15">
        <f t="shared" si="323"/>
        <v>0.85188235294117642</v>
      </c>
      <c r="N2492" s="5" t="s">
        <v>23</v>
      </c>
      <c r="O2492" s="5" t="s">
        <v>23</v>
      </c>
      <c r="P2492" s="16">
        <v>0</v>
      </c>
      <c r="Q2492" s="16">
        <v>0</v>
      </c>
      <c r="R2492" s="5" t="str">
        <f t="shared" si="318"/>
        <v>488-2025-06-30</v>
      </c>
    </row>
    <row r="2493" spans="1:18" hidden="1" x14ac:dyDescent="0.3">
      <c r="A2493" s="25">
        <v>488</v>
      </c>
      <c r="B2493" s="5" t="s">
        <v>453</v>
      </c>
      <c r="C2493" s="5" t="s">
        <v>93</v>
      </c>
      <c r="D2493" s="5" t="s">
        <v>21</v>
      </c>
      <c r="E2493" s="5" t="s">
        <v>22</v>
      </c>
      <c r="F2493" s="6">
        <v>45838</v>
      </c>
      <c r="G2493" s="55">
        <f t="shared" si="315"/>
        <v>2025</v>
      </c>
      <c r="H2493" s="55" t="str">
        <f t="shared" si="316"/>
        <v>Junio</v>
      </c>
      <c r="I2493" s="90" t="str">
        <f t="shared" si="317"/>
        <v>2025-1</v>
      </c>
      <c r="J2493" s="5">
        <v>85</v>
      </c>
      <c r="K2493" s="95">
        <v>72.41</v>
      </c>
      <c r="L2493" s="15">
        <f t="shared" si="322"/>
        <v>0.98282352941176476</v>
      </c>
      <c r="M2493" s="15">
        <f t="shared" si="323"/>
        <v>0.98282352941176476</v>
      </c>
      <c r="N2493" s="5" t="s">
        <v>23</v>
      </c>
      <c r="O2493" s="5" t="s">
        <v>23</v>
      </c>
      <c r="P2493" s="16">
        <v>0</v>
      </c>
      <c r="Q2493" s="16">
        <v>0</v>
      </c>
      <c r="R2493" s="5" t="str">
        <f t="shared" si="318"/>
        <v>488-2025-07-31</v>
      </c>
    </row>
    <row r="2494" spans="1:18" hidden="1" x14ac:dyDescent="0.3">
      <c r="A2494" s="25">
        <v>488</v>
      </c>
      <c r="B2494" s="5" t="s">
        <v>453</v>
      </c>
      <c r="C2494" s="5" t="s">
        <v>93</v>
      </c>
      <c r="D2494" s="5" t="s">
        <v>21</v>
      </c>
      <c r="E2494" s="5" t="s">
        <v>22</v>
      </c>
      <c r="F2494" s="6">
        <v>45869</v>
      </c>
      <c r="G2494" s="55">
        <f t="shared" si="315"/>
        <v>2025</v>
      </c>
      <c r="H2494" s="55" t="str">
        <f t="shared" si="316"/>
        <v>Julio</v>
      </c>
      <c r="I2494" s="90" t="str">
        <f t="shared" si="317"/>
        <v>2025-2</v>
      </c>
      <c r="J2494" s="5">
        <v>85</v>
      </c>
      <c r="K2494" s="95">
        <v>83.54</v>
      </c>
      <c r="L2494" s="15">
        <f t="shared" si="322"/>
        <v>0.95305882352941185</v>
      </c>
      <c r="M2494" s="15">
        <f t="shared" si="323"/>
        <v>0.95305882352941185</v>
      </c>
      <c r="N2494" s="5" t="s">
        <v>23</v>
      </c>
      <c r="O2494" s="5" t="s">
        <v>23</v>
      </c>
      <c r="P2494" s="16">
        <v>0</v>
      </c>
      <c r="Q2494" s="16">
        <v>0</v>
      </c>
      <c r="R2494" s="5" t="str">
        <f t="shared" si="318"/>
        <v>488-2025-08-31</v>
      </c>
    </row>
    <row r="2495" spans="1:18" hidden="1" x14ac:dyDescent="0.3">
      <c r="A2495" s="25">
        <v>488</v>
      </c>
      <c r="B2495" s="5" t="s">
        <v>453</v>
      </c>
      <c r="C2495" s="5" t="s">
        <v>93</v>
      </c>
      <c r="D2495" s="5" t="s">
        <v>21</v>
      </c>
      <c r="E2495" s="5" t="s">
        <v>22</v>
      </c>
      <c r="F2495" s="6">
        <v>45900</v>
      </c>
      <c r="G2495" s="55">
        <f t="shared" si="315"/>
        <v>2025</v>
      </c>
      <c r="H2495" s="55" t="str">
        <f t="shared" si="316"/>
        <v>Agosto</v>
      </c>
      <c r="I2495" s="90" t="str">
        <f t="shared" si="317"/>
        <v>2025-2</v>
      </c>
      <c r="J2495" s="5">
        <v>85</v>
      </c>
      <c r="K2495" s="95">
        <v>81.010000000000005</v>
      </c>
      <c r="L2495" s="15">
        <f t="shared" si="322"/>
        <v>1.25</v>
      </c>
      <c r="M2495" s="15">
        <f t="shared" si="323"/>
        <v>1.25</v>
      </c>
      <c r="N2495" s="5" t="s">
        <v>23</v>
      </c>
      <c r="O2495" s="5" t="s">
        <v>23</v>
      </c>
      <c r="P2495" s="16">
        <v>0</v>
      </c>
      <c r="Q2495" s="16">
        <v>0</v>
      </c>
      <c r="R2495" s="5" t="str">
        <f t="shared" si="318"/>
        <v>485-2025-01-31</v>
      </c>
    </row>
    <row r="2496" spans="1:18" hidden="1" x14ac:dyDescent="0.3">
      <c r="A2496" s="25">
        <v>485</v>
      </c>
      <c r="B2496" s="5" t="s">
        <v>450</v>
      </c>
      <c r="C2496" s="5" t="s">
        <v>93</v>
      </c>
      <c r="D2496" s="5" t="s">
        <v>21</v>
      </c>
      <c r="E2496" s="5" t="s">
        <v>22</v>
      </c>
      <c r="F2496" s="6">
        <v>45688</v>
      </c>
      <c r="G2496" s="55">
        <f t="shared" si="315"/>
        <v>2025</v>
      </c>
      <c r="H2496" s="55" t="str">
        <f t="shared" si="316"/>
        <v>Enero</v>
      </c>
      <c r="I2496" s="90" t="str">
        <f t="shared" si="317"/>
        <v>2025-1</v>
      </c>
      <c r="J2496" s="5">
        <v>80</v>
      </c>
      <c r="K2496" s="10">
        <v>100</v>
      </c>
      <c r="L2496" s="15">
        <f t="shared" si="322"/>
        <v>0.625</v>
      </c>
      <c r="M2496" s="15">
        <f t="shared" si="323"/>
        <v>0.625</v>
      </c>
      <c r="N2496" s="5"/>
      <c r="O2496" s="5"/>
      <c r="P2496" s="16">
        <v>0</v>
      </c>
      <c r="Q2496" s="16">
        <v>0</v>
      </c>
      <c r="R2496" s="5" t="str">
        <f t="shared" si="318"/>
        <v>485-2025-02-28</v>
      </c>
    </row>
    <row r="2497" spans="1:18" hidden="1" x14ac:dyDescent="0.3">
      <c r="A2497" s="25">
        <v>485</v>
      </c>
      <c r="B2497" s="5" t="s">
        <v>450</v>
      </c>
      <c r="C2497" s="5" t="s">
        <v>93</v>
      </c>
      <c r="D2497" s="5" t="s">
        <v>21</v>
      </c>
      <c r="E2497" s="5" t="s">
        <v>22</v>
      </c>
      <c r="F2497" s="6">
        <v>45716</v>
      </c>
      <c r="G2497" s="55">
        <f t="shared" si="315"/>
        <v>2025</v>
      </c>
      <c r="H2497" s="55" t="str">
        <f t="shared" si="316"/>
        <v>Febrero</v>
      </c>
      <c r="I2497" s="90" t="str">
        <f t="shared" si="317"/>
        <v>2025-1</v>
      </c>
      <c r="J2497" s="5">
        <v>80</v>
      </c>
      <c r="K2497" s="10">
        <v>50</v>
      </c>
      <c r="L2497" s="15">
        <f t="shared" si="322"/>
        <v>1.25</v>
      </c>
      <c r="M2497" s="15">
        <f t="shared" si="323"/>
        <v>1.25</v>
      </c>
      <c r="N2497" s="5"/>
      <c r="O2497" s="5"/>
      <c r="P2497" s="16">
        <v>0</v>
      </c>
      <c r="Q2497" s="16">
        <v>0</v>
      </c>
      <c r="R2497" s="5" t="str">
        <f t="shared" si="318"/>
        <v>485-2025-03-31</v>
      </c>
    </row>
    <row r="2498" spans="1:18" hidden="1" x14ac:dyDescent="0.3">
      <c r="A2498" s="25">
        <v>485</v>
      </c>
      <c r="B2498" s="5" t="s">
        <v>450</v>
      </c>
      <c r="C2498" s="5" t="s">
        <v>93</v>
      </c>
      <c r="D2498" s="5" t="s">
        <v>21</v>
      </c>
      <c r="E2498" s="5" t="s">
        <v>22</v>
      </c>
      <c r="F2498" s="6">
        <v>45747</v>
      </c>
      <c r="G2498" s="55">
        <f t="shared" si="315"/>
        <v>2025</v>
      </c>
      <c r="H2498" s="55" t="str">
        <f t="shared" si="316"/>
        <v>Marzo</v>
      </c>
      <c r="I2498" s="90" t="str">
        <f t="shared" si="317"/>
        <v>2025-1</v>
      </c>
      <c r="J2498" s="5">
        <v>80</v>
      </c>
      <c r="K2498" s="10">
        <v>100</v>
      </c>
      <c r="L2498" s="15">
        <f t="shared" si="322"/>
        <v>1.25</v>
      </c>
      <c r="M2498" s="15">
        <f t="shared" si="323"/>
        <v>1.25</v>
      </c>
      <c r="N2498" s="5"/>
      <c r="O2498" s="5"/>
      <c r="P2498" s="16">
        <v>0</v>
      </c>
      <c r="Q2498" s="16">
        <v>0</v>
      </c>
      <c r="R2498" s="5" t="str">
        <f t="shared" si="318"/>
        <v>485-2025-04-30</v>
      </c>
    </row>
    <row r="2499" spans="1:18" hidden="1" x14ac:dyDescent="0.3">
      <c r="A2499" s="25">
        <v>485</v>
      </c>
      <c r="B2499" s="5" t="s">
        <v>450</v>
      </c>
      <c r="C2499" s="5" t="s">
        <v>93</v>
      </c>
      <c r="D2499" s="5" t="s">
        <v>21</v>
      </c>
      <c r="E2499" s="5" t="s">
        <v>22</v>
      </c>
      <c r="F2499" s="6">
        <v>45777</v>
      </c>
      <c r="G2499" s="55">
        <f t="shared" ref="G2499:G2562" si="324">YEAR(F2499)</f>
        <v>2025</v>
      </c>
      <c r="H2499" s="55" t="str">
        <f t="shared" ref="H2499:H2562" si="325">PROPER(TEXT(F2499,"mmmm"))</f>
        <v>Abril</v>
      </c>
      <c r="I2499" s="90" t="str">
        <f t="shared" ref="I2499:I2562" si="326">IF(OR(H2499="Enero",H2499="Febrero",H2499="Marzo",H2499="Abril",H2499="Mayo",H2499="Junio"),G2499&amp;"-1",IF(OR(H2499="Julio",H2499="Agosto",H2499="Septiembre",H2499="Octubre",H2499="Noviembre",H2499="Diciembre"),G2499&amp;"-2"))</f>
        <v>2025-1</v>
      </c>
      <c r="J2499" s="5">
        <v>80</v>
      </c>
      <c r="K2499" s="10">
        <v>100</v>
      </c>
      <c r="L2499" s="15">
        <f t="shared" si="322"/>
        <v>1.25</v>
      </c>
      <c r="M2499" s="15">
        <f t="shared" si="323"/>
        <v>1.25</v>
      </c>
      <c r="N2499" s="5"/>
      <c r="O2499" s="5"/>
      <c r="P2499" s="16">
        <v>0</v>
      </c>
      <c r="Q2499" s="16">
        <v>0</v>
      </c>
      <c r="R2499" s="5" t="str">
        <f t="shared" si="318"/>
        <v>485-2025-05-31</v>
      </c>
    </row>
    <row r="2500" spans="1:18" hidden="1" x14ac:dyDescent="0.3">
      <c r="A2500" s="25">
        <v>485</v>
      </c>
      <c r="B2500" s="5" t="s">
        <v>450</v>
      </c>
      <c r="C2500" s="5" t="s">
        <v>93</v>
      </c>
      <c r="D2500" s="5" t="s">
        <v>21</v>
      </c>
      <c r="E2500" s="5" t="s">
        <v>22</v>
      </c>
      <c r="F2500" s="6">
        <v>45808</v>
      </c>
      <c r="G2500" s="55">
        <f t="shared" si="324"/>
        <v>2025</v>
      </c>
      <c r="H2500" s="55" t="str">
        <f t="shared" si="325"/>
        <v>Mayo</v>
      </c>
      <c r="I2500" s="90" t="str">
        <f t="shared" si="326"/>
        <v>2025-1</v>
      </c>
      <c r="J2500" s="5">
        <v>80</v>
      </c>
      <c r="K2500" s="10">
        <v>100</v>
      </c>
      <c r="L2500" s="15">
        <f t="shared" si="322"/>
        <v>0.83337499999999998</v>
      </c>
      <c r="M2500" s="15">
        <f t="shared" si="323"/>
        <v>0.83337499999999998</v>
      </c>
      <c r="N2500" s="5"/>
      <c r="O2500" s="5"/>
      <c r="P2500" s="16">
        <v>0</v>
      </c>
      <c r="Q2500" s="16">
        <v>0</v>
      </c>
      <c r="R2500" s="5" t="str">
        <f t="shared" si="318"/>
        <v>485-2025-06-30</v>
      </c>
    </row>
    <row r="2501" spans="1:18" hidden="1" x14ac:dyDescent="0.3">
      <c r="A2501" s="25">
        <v>485</v>
      </c>
      <c r="B2501" s="5" t="s">
        <v>450</v>
      </c>
      <c r="C2501" s="5" t="s">
        <v>93</v>
      </c>
      <c r="D2501" s="5" t="s">
        <v>21</v>
      </c>
      <c r="E2501" s="5" t="s">
        <v>22</v>
      </c>
      <c r="F2501" s="6">
        <v>45838</v>
      </c>
      <c r="G2501" s="55">
        <f t="shared" si="324"/>
        <v>2025</v>
      </c>
      <c r="H2501" s="55" t="str">
        <f t="shared" si="325"/>
        <v>Junio</v>
      </c>
      <c r="I2501" s="90" t="str">
        <f t="shared" si="326"/>
        <v>2025-1</v>
      </c>
      <c r="J2501" s="5">
        <v>80</v>
      </c>
      <c r="K2501" s="10">
        <v>66.67</v>
      </c>
      <c r="L2501" s="15">
        <f t="shared" si="322"/>
        <v>0.83337499999999998</v>
      </c>
      <c r="M2501" s="15">
        <f t="shared" si="323"/>
        <v>0.83337499999999998</v>
      </c>
      <c r="N2501" s="5"/>
      <c r="O2501" s="5"/>
      <c r="P2501" s="16">
        <v>0</v>
      </c>
      <c r="Q2501" s="16">
        <v>0</v>
      </c>
      <c r="R2501" s="5" t="str">
        <f t="shared" ref="R2501:R2550" si="327">A2502&amp;"-"&amp;YEAR(F2502)&amp;"-"&amp;IF(LEN(MONTH(F2502))=1,"0"&amp;MONTH(F2502),MONTH(F2502))&amp;"-"&amp;DAY(F2502)</f>
        <v>485-2025-07-31</v>
      </c>
    </row>
    <row r="2502" spans="1:18" hidden="1" x14ac:dyDescent="0.3">
      <c r="A2502" s="25">
        <v>485</v>
      </c>
      <c r="B2502" s="5" t="s">
        <v>450</v>
      </c>
      <c r="C2502" s="5" t="s">
        <v>93</v>
      </c>
      <c r="D2502" s="5" t="s">
        <v>21</v>
      </c>
      <c r="E2502" s="5" t="s">
        <v>22</v>
      </c>
      <c r="F2502" s="6">
        <v>45869</v>
      </c>
      <c r="G2502" s="55">
        <f t="shared" si="324"/>
        <v>2025</v>
      </c>
      <c r="H2502" s="55" t="str">
        <f t="shared" si="325"/>
        <v>Julio</v>
      </c>
      <c r="I2502" s="90" t="str">
        <f t="shared" si="326"/>
        <v>2025-2</v>
      </c>
      <c r="J2502" s="5">
        <v>80</v>
      </c>
      <c r="K2502" s="10">
        <v>66.67</v>
      </c>
      <c r="L2502" s="15">
        <f t="shared" si="322"/>
        <v>0.96</v>
      </c>
      <c r="M2502" s="15">
        <f t="shared" si="323"/>
        <v>0.96</v>
      </c>
      <c r="N2502" s="5"/>
      <c r="O2502" s="5"/>
      <c r="P2502" s="16">
        <v>0</v>
      </c>
      <c r="Q2502" s="16">
        <v>0</v>
      </c>
      <c r="R2502" s="5" t="str">
        <f t="shared" si="327"/>
        <v>468-2025-06-30</v>
      </c>
    </row>
    <row r="2503" spans="1:18" hidden="1" x14ac:dyDescent="0.3">
      <c r="A2503" s="25">
        <v>468</v>
      </c>
      <c r="B2503" s="5" t="s">
        <v>431</v>
      </c>
      <c r="C2503" s="5" t="s">
        <v>217</v>
      </c>
      <c r="D2503" s="5" t="s">
        <v>47</v>
      </c>
      <c r="E2503" s="5" t="s">
        <v>54</v>
      </c>
      <c r="F2503" s="6">
        <v>45838</v>
      </c>
      <c r="G2503" s="55">
        <f t="shared" si="324"/>
        <v>2025</v>
      </c>
      <c r="H2503" s="55" t="str">
        <f t="shared" si="325"/>
        <v>Junio</v>
      </c>
      <c r="I2503" s="90" t="str">
        <f t="shared" si="326"/>
        <v>2025-1</v>
      </c>
      <c r="J2503" s="5">
        <v>2.5</v>
      </c>
      <c r="K2503" s="10">
        <v>2.4</v>
      </c>
      <c r="L2503" s="15">
        <f>J2504/K2504</f>
        <v>0.84745762711864414</v>
      </c>
      <c r="M2503" s="15">
        <f>+J2504/K2504</f>
        <v>0.84745762711864414</v>
      </c>
      <c r="N2503" s="5" t="s">
        <v>83</v>
      </c>
      <c r="O2503" s="5" t="s">
        <v>83</v>
      </c>
      <c r="P2503" s="16">
        <v>1</v>
      </c>
      <c r="Q2503" s="16">
        <v>1</v>
      </c>
      <c r="R2503" s="5" t="str">
        <f t="shared" si="327"/>
        <v>467-2025-06-30</v>
      </c>
    </row>
    <row r="2504" spans="1:18" hidden="1" x14ac:dyDescent="0.3">
      <c r="A2504" s="25">
        <v>467</v>
      </c>
      <c r="B2504" s="5" t="s">
        <v>430</v>
      </c>
      <c r="C2504" s="5" t="s">
        <v>217</v>
      </c>
      <c r="D2504" s="5" t="s">
        <v>47</v>
      </c>
      <c r="E2504" s="5" t="s">
        <v>22</v>
      </c>
      <c r="F2504" s="6">
        <v>45838</v>
      </c>
      <c r="G2504" s="55">
        <f t="shared" si="324"/>
        <v>2025</v>
      </c>
      <c r="H2504" s="55" t="str">
        <f t="shared" si="325"/>
        <v>Junio</v>
      </c>
      <c r="I2504" s="90" t="str">
        <f t="shared" si="326"/>
        <v>2025-1</v>
      </c>
      <c r="J2504" s="5">
        <v>60</v>
      </c>
      <c r="K2504" s="10">
        <v>70.8</v>
      </c>
      <c r="L2504" s="15">
        <f t="shared" ref="L2504:L2515" si="328">IFERROR(IF((K2505/J2505)&gt;1.3,1.3,K2505/J2505),"")</f>
        <v>0.96</v>
      </c>
      <c r="M2504" s="15">
        <f t="shared" ref="M2504:M2515" si="329">IFERROR(IF((K2505/J2505)&gt;K2505/J2505,1.3,K2505/J2505),"")</f>
        <v>0.96</v>
      </c>
      <c r="N2504" s="5" t="s">
        <v>48</v>
      </c>
      <c r="O2504" s="5" t="s">
        <v>83</v>
      </c>
      <c r="P2504" s="16">
        <v>0</v>
      </c>
      <c r="Q2504" s="16">
        <v>1</v>
      </c>
      <c r="R2504" s="5" t="str">
        <f t="shared" si="327"/>
        <v>466-2025-06-30</v>
      </c>
    </row>
    <row r="2505" spans="1:18" hidden="1" x14ac:dyDescent="0.3">
      <c r="A2505" s="25">
        <v>466</v>
      </c>
      <c r="B2505" s="5" t="s">
        <v>429</v>
      </c>
      <c r="C2505" s="5" t="s">
        <v>217</v>
      </c>
      <c r="D2505" s="5" t="s">
        <v>47</v>
      </c>
      <c r="E2505" s="5" t="s">
        <v>22</v>
      </c>
      <c r="F2505" s="6">
        <v>45838</v>
      </c>
      <c r="G2505" s="55">
        <f t="shared" si="324"/>
        <v>2025</v>
      </c>
      <c r="H2505" s="55" t="str">
        <f t="shared" si="325"/>
        <v>Junio</v>
      </c>
      <c r="I2505" s="90" t="str">
        <f t="shared" si="326"/>
        <v>2025-1</v>
      </c>
      <c r="J2505" s="5">
        <v>50</v>
      </c>
      <c r="K2505" s="10">
        <v>48</v>
      </c>
      <c r="L2505" s="15">
        <f t="shared" si="328"/>
        <v>1.3</v>
      </c>
      <c r="M2505" s="15">
        <f t="shared" si="329"/>
        <v>2</v>
      </c>
      <c r="N2505" s="5" t="s">
        <v>48</v>
      </c>
      <c r="O2505" s="5" t="s">
        <v>48</v>
      </c>
      <c r="P2505" s="16">
        <v>0</v>
      </c>
      <c r="Q2505" s="16">
        <v>0</v>
      </c>
      <c r="R2505" s="5" t="str">
        <f t="shared" si="327"/>
        <v>457-2025-03-31</v>
      </c>
    </row>
    <row r="2506" spans="1:18" hidden="1" x14ac:dyDescent="0.3">
      <c r="A2506" s="25">
        <v>457</v>
      </c>
      <c r="B2506" s="5" t="s">
        <v>422</v>
      </c>
      <c r="C2506" s="5" t="s">
        <v>395</v>
      </c>
      <c r="D2506" s="5" t="s">
        <v>47</v>
      </c>
      <c r="E2506" s="5" t="s">
        <v>22</v>
      </c>
      <c r="F2506" s="6">
        <v>45747</v>
      </c>
      <c r="G2506" s="55">
        <f t="shared" si="324"/>
        <v>2025</v>
      </c>
      <c r="H2506" s="55" t="str">
        <f t="shared" si="325"/>
        <v>Marzo</v>
      </c>
      <c r="I2506" s="90" t="str">
        <f t="shared" si="326"/>
        <v>2025-1</v>
      </c>
      <c r="J2506" s="5">
        <v>100</v>
      </c>
      <c r="K2506" s="10">
        <v>200</v>
      </c>
      <c r="L2506" s="15">
        <f t="shared" si="328"/>
        <v>0.83329999999999993</v>
      </c>
      <c r="M2506" s="15">
        <f t="shared" si="329"/>
        <v>0.83329999999999993</v>
      </c>
      <c r="N2506" s="5" t="s">
        <v>23</v>
      </c>
      <c r="O2506" s="5" t="s">
        <v>23</v>
      </c>
      <c r="P2506" s="16">
        <v>0</v>
      </c>
      <c r="Q2506" s="16">
        <v>0</v>
      </c>
      <c r="R2506" s="5" t="str">
        <f t="shared" si="327"/>
        <v>457-2025-06-30</v>
      </c>
    </row>
    <row r="2507" spans="1:18" hidden="1" x14ac:dyDescent="0.3">
      <c r="A2507" s="25">
        <v>457</v>
      </c>
      <c r="B2507" s="5" t="s">
        <v>422</v>
      </c>
      <c r="C2507" s="5" t="s">
        <v>395</v>
      </c>
      <c r="D2507" s="5" t="s">
        <v>47</v>
      </c>
      <c r="E2507" s="5" t="s">
        <v>22</v>
      </c>
      <c r="F2507" s="6">
        <v>45838</v>
      </c>
      <c r="G2507" s="55">
        <f t="shared" si="324"/>
        <v>2025</v>
      </c>
      <c r="H2507" s="55" t="str">
        <f t="shared" si="325"/>
        <v>Junio</v>
      </c>
      <c r="I2507" s="90" t="str">
        <f t="shared" si="326"/>
        <v>2025-1</v>
      </c>
      <c r="J2507" s="5">
        <v>100</v>
      </c>
      <c r="K2507" s="10">
        <v>83.33</v>
      </c>
      <c r="L2507" s="15">
        <f t="shared" si="328"/>
        <v>1.0625</v>
      </c>
      <c r="M2507" s="15">
        <f t="shared" si="329"/>
        <v>1.0625</v>
      </c>
      <c r="N2507" s="5" t="s">
        <v>23</v>
      </c>
      <c r="O2507" s="5" t="s">
        <v>23</v>
      </c>
      <c r="P2507" s="16">
        <v>0</v>
      </c>
      <c r="Q2507" s="16">
        <v>0</v>
      </c>
      <c r="R2507" s="5" t="str">
        <f t="shared" si="327"/>
        <v>456-2025-03-31</v>
      </c>
    </row>
    <row r="2508" spans="1:18" hidden="1" x14ac:dyDescent="0.3">
      <c r="A2508" s="25">
        <v>456</v>
      </c>
      <c r="B2508" s="5" t="s">
        <v>421</v>
      </c>
      <c r="C2508" s="5" t="s">
        <v>395</v>
      </c>
      <c r="D2508" s="5" t="s">
        <v>47</v>
      </c>
      <c r="E2508" s="5" t="s">
        <v>22</v>
      </c>
      <c r="F2508" s="6">
        <v>45747</v>
      </c>
      <c r="G2508" s="55">
        <f t="shared" si="324"/>
        <v>2025</v>
      </c>
      <c r="H2508" s="55" t="str">
        <f t="shared" si="325"/>
        <v>Marzo</v>
      </c>
      <c r="I2508" s="90" t="str">
        <f t="shared" si="326"/>
        <v>2025-1</v>
      </c>
      <c r="J2508" s="5">
        <v>100</v>
      </c>
      <c r="K2508" s="10">
        <v>106.25</v>
      </c>
      <c r="L2508" s="15">
        <f t="shared" si="328"/>
        <v>1.0412000000000001</v>
      </c>
      <c r="M2508" s="15">
        <f t="shared" si="329"/>
        <v>1.0412000000000001</v>
      </c>
      <c r="N2508" s="5" t="s">
        <v>23</v>
      </c>
      <c r="O2508" s="5" t="s">
        <v>23</v>
      </c>
      <c r="P2508" s="16">
        <v>0</v>
      </c>
      <c r="Q2508" s="16">
        <v>0</v>
      </c>
      <c r="R2508" s="5" t="str">
        <f t="shared" si="327"/>
        <v>456-2025-06-30</v>
      </c>
    </row>
    <row r="2509" spans="1:18" hidden="1" x14ac:dyDescent="0.3">
      <c r="A2509" s="25">
        <v>456</v>
      </c>
      <c r="B2509" s="5" t="s">
        <v>421</v>
      </c>
      <c r="C2509" s="5" t="s">
        <v>395</v>
      </c>
      <c r="D2509" s="5" t="s">
        <v>47</v>
      </c>
      <c r="E2509" s="5" t="s">
        <v>22</v>
      </c>
      <c r="F2509" s="6">
        <v>45838</v>
      </c>
      <c r="G2509" s="55">
        <f t="shared" si="324"/>
        <v>2025</v>
      </c>
      <c r="H2509" s="55" t="str">
        <f t="shared" si="325"/>
        <v>Junio</v>
      </c>
      <c r="I2509" s="90" t="str">
        <f t="shared" si="326"/>
        <v>2025-1</v>
      </c>
      <c r="J2509" s="5">
        <v>100</v>
      </c>
      <c r="K2509" s="10">
        <v>104.12</v>
      </c>
      <c r="L2509" s="15">
        <f t="shared" si="328"/>
        <v>1</v>
      </c>
      <c r="M2509" s="15">
        <f t="shared" si="329"/>
        <v>1</v>
      </c>
      <c r="N2509" s="5" t="s">
        <v>23</v>
      </c>
      <c r="O2509" s="5" t="s">
        <v>23</v>
      </c>
      <c r="P2509" s="16">
        <v>0</v>
      </c>
      <c r="Q2509" s="16">
        <v>0</v>
      </c>
      <c r="R2509" s="5" t="str">
        <f t="shared" si="327"/>
        <v>455-2025-06-30</v>
      </c>
    </row>
    <row r="2510" spans="1:18" hidden="1" x14ac:dyDescent="0.3">
      <c r="A2510" s="25">
        <v>455</v>
      </c>
      <c r="B2510" s="5" t="s">
        <v>420</v>
      </c>
      <c r="C2510" s="5" t="s">
        <v>358</v>
      </c>
      <c r="D2510" s="5" t="s">
        <v>52</v>
      </c>
      <c r="E2510" s="5" t="s">
        <v>22</v>
      </c>
      <c r="F2510" s="6">
        <v>45838</v>
      </c>
      <c r="G2510" s="55">
        <f t="shared" si="324"/>
        <v>2025</v>
      </c>
      <c r="H2510" s="55" t="str">
        <f t="shared" si="325"/>
        <v>Junio</v>
      </c>
      <c r="I2510" s="90" t="str">
        <f t="shared" si="326"/>
        <v>2025-1</v>
      </c>
      <c r="J2510" s="5">
        <v>100</v>
      </c>
      <c r="K2510" s="10">
        <v>100</v>
      </c>
      <c r="L2510" s="15">
        <f t="shared" si="328"/>
        <v>0.48</v>
      </c>
      <c r="M2510" s="15">
        <f t="shared" si="329"/>
        <v>0.48</v>
      </c>
      <c r="N2510" s="5" t="s">
        <v>23</v>
      </c>
      <c r="O2510" s="5" t="s">
        <v>23</v>
      </c>
      <c r="P2510" s="16">
        <v>0</v>
      </c>
      <c r="Q2510" s="16">
        <v>0</v>
      </c>
      <c r="R2510" s="5" t="str">
        <f t="shared" si="327"/>
        <v>453-2025-03-31</v>
      </c>
    </row>
    <row r="2511" spans="1:18" hidden="1" x14ac:dyDescent="0.3">
      <c r="A2511" s="25">
        <v>453</v>
      </c>
      <c r="B2511" s="5" t="s">
        <v>418</v>
      </c>
      <c r="C2511" s="5" t="s">
        <v>358</v>
      </c>
      <c r="D2511" s="5" t="s">
        <v>52</v>
      </c>
      <c r="E2511" s="5" t="s">
        <v>22</v>
      </c>
      <c r="F2511" s="6">
        <v>45747</v>
      </c>
      <c r="G2511" s="55">
        <f t="shared" si="324"/>
        <v>2025</v>
      </c>
      <c r="H2511" s="55" t="str">
        <f t="shared" si="325"/>
        <v>Marzo</v>
      </c>
      <c r="I2511" s="90" t="str">
        <f t="shared" si="326"/>
        <v>2025-1</v>
      </c>
      <c r="J2511" s="5">
        <v>25</v>
      </c>
      <c r="K2511" s="10">
        <v>12</v>
      </c>
      <c r="L2511" s="15">
        <f t="shared" si="328"/>
        <v>1</v>
      </c>
      <c r="M2511" s="15">
        <f t="shared" si="329"/>
        <v>1</v>
      </c>
      <c r="N2511" s="5"/>
      <c r="O2511" s="5"/>
      <c r="P2511" s="16">
        <v>0</v>
      </c>
      <c r="Q2511" s="16">
        <v>0</v>
      </c>
      <c r="R2511" s="5" t="str">
        <f t="shared" si="327"/>
        <v>453-2025-06-30</v>
      </c>
    </row>
    <row r="2512" spans="1:18" hidden="1" x14ac:dyDescent="0.3">
      <c r="A2512" s="25">
        <v>453</v>
      </c>
      <c r="B2512" s="5" t="s">
        <v>418</v>
      </c>
      <c r="C2512" s="5" t="s">
        <v>358</v>
      </c>
      <c r="D2512" s="5" t="s">
        <v>52</v>
      </c>
      <c r="E2512" s="5" t="s">
        <v>22</v>
      </c>
      <c r="F2512" s="6">
        <v>45838</v>
      </c>
      <c r="G2512" s="55">
        <f t="shared" si="324"/>
        <v>2025</v>
      </c>
      <c r="H2512" s="55" t="str">
        <f t="shared" si="325"/>
        <v>Junio</v>
      </c>
      <c r="I2512" s="90" t="str">
        <f t="shared" si="326"/>
        <v>2025-1</v>
      </c>
      <c r="J2512" s="5">
        <v>50</v>
      </c>
      <c r="K2512" s="10">
        <v>50</v>
      </c>
      <c r="L2512" s="15">
        <f t="shared" si="328"/>
        <v>1.1950000000000001</v>
      </c>
      <c r="M2512" s="15">
        <f t="shared" si="329"/>
        <v>1.1950000000000001</v>
      </c>
      <c r="N2512" s="5"/>
      <c r="O2512" s="5"/>
      <c r="P2512" s="16">
        <v>0</v>
      </c>
      <c r="Q2512" s="16">
        <v>0</v>
      </c>
      <c r="R2512" s="5" t="str">
        <f t="shared" si="327"/>
        <v>451-2025-06-30</v>
      </c>
    </row>
    <row r="2513" spans="1:18" hidden="1" x14ac:dyDescent="0.3">
      <c r="A2513" s="25">
        <v>451</v>
      </c>
      <c r="B2513" s="5" t="s">
        <v>416</v>
      </c>
      <c r="C2513" s="5" t="s">
        <v>354</v>
      </c>
      <c r="D2513" s="5" t="s">
        <v>47</v>
      </c>
      <c r="E2513" s="5" t="s">
        <v>22</v>
      </c>
      <c r="F2513" s="6">
        <v>45838</v>
      </c>
      <c r="G2513" s="55">
        <f t="shared" si="324"/>
        <v>2025</v>
      </c>
      <c r="H2513" s="55" t="str">
        <f t="shared" si="325"/>
        <v>Junio</v>
      </c>
      <c r="I2513" s="90" t="str">
        <f t="shared" si="326"/>
        <v>2025-1</v>
      </c>
      <c r="J2513" s="5">
        <v>50</v>
      </c>
      <c r="K2513" s="10">
        <v>59.75</v>
      </c>
      <c r="L2513" s="15">
        <f t="shared" si="328"/>
        <v>1.101764705882353</v>
      </c>
      <c r="M2513" s="15">
        <f t="shared" si="329"/>
        <v>1.101764705882353</v>
      </c>
      <c r="N2513" s="5"/>
      <c r="O2513" s="5"/>
      <c r="P2513" s="16">
        <v>0</v>
      </c>
      <c r="Q2513" s="16">
        <v>0</v>
      </c>
      <c r="R2513" s="5" t="str">
        <f t="shared" si="327"/>
        <v>448-2025-06-30</v>
      </c>
    </row>
    <row r="2514" spans="1:18" hidden="1" x14ac:dyDescent="0.3">
      <c r="A2514" s="25">
        <v>448</v>
      </c>
      <c r="B2514" s="5" t="s">
        <v>414</v>
      </c>
      <c r="C2514" s="5" t="s">
        <v>104</v>
      </c>
      <c r="D2514" s="5" t="s">
        <v>47</v>
      </c>
      <c r="E2514" s="5" t="s">
        <v>22</v>
      </c>
      <c r="F2514" s="6">
        <v>45838</v>
      </c>
      <c r="G2514" s="55">
        <f t="shared" si="324"/>
        <v>2025</v>
      </c>
      <c r="H2514" s="55" t="str">
        <f t="shared" si="325"/>
        <v>Junio</v>
      </c>
      <c r="I2514" s="90" t="str">
        <f t="shared" si="326"/>
        <v>2025-1</v>
      </c>
      <c r="J2514" s="5">
        <v>17</v>
      </c>
      <c r="K2514" s="10">
        <v>18.73</v>
      </c>
      <c r="L2514" s="15">
        <f t="shared" si="328"/>
        <v>1.1026666666666667</v>
      </c>
      <c r="M2514" s="15">
        <f t="shared" si="329"/>
        <v>1.1026666666666667</v>
      </c>
      <c r="N2514" s="5" t="s">
        <v>23</v>
      </c>
      <c r="O2514" s="5" t="s">
        <v>23</v>
      </c>
      <c r="P2514" s="16">
        <v>0</v>
      </c>
      <c r="Q2514" s="16">
        <v>0</v>
      </c>
      <c r="R2514" s="5" t="str">
        <f t="shared" si="327"/>
        <v>447-2025-06-30</v>
      </c>
    </row>
    <row r="2515" spans="1:18" hidden="1" x14ac:dyDescent="0.3">
      <c r="A2515" s="25">
        <v>447</v>
      </c>
      <c r="B2515" s="5" t="s">
        <v>238</v>
      </c>
      <c r="C2515" s="5" t="s">
        <v>104</v>
      </c>
      <c r="D2515" s="5" t="s">
        <v>47</v>
      </c>
      <c r="E2515" s="5" t="s">
        <v>22</v>
      </c>
      <c r="F2515" s="6">
        <v>45838</v>
      </c>
      <c r="G2515" s="55">
        <f t="shared" si="324"/>
        <v>2025</v>
      </c>
      <c r="H2515" s="55" t="str">
        <f t="shared" si="325"/>
        <v>Junio</v>
      </c>
      <c r="I2515" s="90" t="str">
        <f t="shared" si="326"/>
        <v>2025-1</v>
      </c>
      <c r="J2515" s="5">
        <v>15</v>
      </c>
      <c r="K2515" s="10">
        <v>16.54</v>
      </c>
      <c r="L2515" s="15">
        <f t="shared" si="328"/>
        <v>0.53333333333333333</v>
      </c>
      <c r="M2515" s="15">
        <f t="shared" si="329"/>
        <v>0.53333333333333333</v>
      </c>
      <c r="N2515" s="5" t="s">
        <v>23</v>
      </c>
      <c r="O2515" s="5" t="s">
        <v>23</v>
      </c>
      <c r="P2515" s="16">
        <v>0</v>
      </c>
      <c r="Q2515" s="16">
        <v>0</v>
      </c>
      <c r="R2515" s="5" t="str">
        <f t="shared" si="327"/>
        <v>444-2025-06-30</v>
      </c>
    </row>
    <row r="2516" spans="1:18" hidden="1" x14ac:dyDescent="0.3">
      <c r="A2516" s="25">
        <v>444</v>
      </c>
      <c r="B2516" s="5" t="s">
        <v>412</v>
      </c>
      <c r="C2516" s="5" t="s">
        <v>180</v>
      </c>
      <c r="D2516" s="5" t="s">
        <v>47</v>
      </c>
      <c r="E2516" s="5" t="s">
        <v>22</v>
      </c>
      <c r="F2516" s="6">
        <v>45838</v>
      </c>
      <c r="G2516" s="55">
        <f t="shared" si="324"/>
        <v>2025</v>
      </c>
      <c r="H2516" s="55" t="str">
        <f t="shared" si="325"/>
        <v>Junio</v>
      </c>
      <c r="I2516" s="90" t="str">
        <f t="shared" si="326"/>
        <v>2025-1</v>
      </c>
      <c r="J2516" s="5">
        <v>3</v>
      </c>
      <c r="K2516" s="10">
        <v>1.6</v>
      </c>
      <c r="L2516" s="15">
        <f>+J2517/K2517</f>
        <v>0.98225919615114765</v>
      </c>
      <c r="M2516" s="15">
        <f>+J2517/K2517</f>
        <v>0.98225919615114765</v>
      </c>
      <c r="N2516" s="5" t="s">
        <v>83</v>
      </c>
      <c r="O2516" s="5" t="s">
        <v>83</v>
      </c>
      <c r="P2516" s="16">
        <v>0</v>
      </c>
      <c r="Q2516" s="16">
        <v>1</v>
      </c>
      <c r="R2516" s="5" t="str">
        <f t="shared" si="327"/>
        <v>440-2025-06-30</v>
      </c>
    </row>
    <row r="2517" spans="1:18" hidden="1" x14ac:dyDescent="0.3">
      <c r="A2517" s="25">
        <v>440</v>
      </c>
      <c r="B2517" s="5" t="s">
        <v>408</v>
      </c>
      <c r="C2517" s="5" t="s">
        <v>315</v>
      </c>
      <c r="D2517" s="5" t="s">
        <v>47</v>
      </c>
      <c r="E2517" s="5" t="s">
        <v>22</v>
      </c>
      <c r="F2517" s="6">
        <v>45838</v>
      </c>
      <c r="G2517" s="55">
        <f t="shared" si="324"/>
        <v>2025</v>
      </c>
      <c r="H2517" s="55" t="str">
        <f t="shared" si="325"/>
        <v>Junio</v>
      </c>
      <c r="I2517" s="90" t="str">
        <f t="shared" si="326"/>
        <v>2025-1</v>
      </c>
      <c r="J2517" s="5">
        <v>98</v>
      </c>
      <c r="K2517" s="10">
        <v>99.77</v>
      </c>
      <c r="L2517" s="15">
        <f>IFERROR(IF((K2518/J2518)&gt;1.3,1.3,K2518/J2518),"")</f>
        <v>1</v>
      </c>
      <c r="M2517" s="15">
        <f>IFERROR(IF((K2518/J2518)&gt;K2518/J2518,1.3,K2518/J2518),"")</f>
        <v>1</v>
      </c>
      <c r="N2517" s="5" t="s">
        <v>23</v>
      </c>
      <c r="O2517" s="5" t="s">
        <v>23</v>
      </c>
      <c r="P2517" s="16">
        <v>0</v>
      </c>
      <c r="Q2517" s="16">
        <v>1</v>
      </c>
      <c r="R2517" s="5" t="str">
        <f t="shared" si="327"/>
        <v>439-2025-06-30</v>
      </c>
    </row>
    <row r="2518" spans="1:18" hidden="1" x14ac:dyDescent="0.3">
      <c r="A2518" s="25">
        <v>439</v>
      </c>
      <c r="B2518" s="5" t="s">
        <v>407</v>
      </c>
      <c r="C2518" s="5" t="s">
        <v>315</v>
      </c>
      <c r="D2518" s="5" t="s">
        <v>47</v>
      </c>
      <c r="E2518" s="5" t="s">
        <v>22</v>
      </c>
      <c r="F2518" s="6">
        <v>45838</v>
      </c>
      <c r="G2518" s="55">
        <f t="shared" si="324"/>
        <v>2025</v>
      </c>
      <c r="H2518" s="55" t="str">
        <f t="shared" si="325"/>
        <v>Junio</v>
      </c>
      <c r="I2518" s="90" t="str">
        <f t="shared" si="326"/>
        <v>2025-1</v>
      </c>
      <c r="J2518" s="5">
        <v>100</v>
      </c>
      <c r="K2518" s="10">
        <v>100</v>
      </c>
      <c r="L2518" s="15">
        <f>IFERROR(IF((K2519/J2519)&gt;1.3,1.3,K2519/J2519),"")</f>
        <v>0.65714285714285714</v>
      </c>
      <c r="M2518" s="15">
        <f>IFERROR(IF((K2519/J2519)&gt;K2519/J2519,1.3,K2519/J2519),"")</f>
        <v>0.65714285714285714</v>
      </c>
      <c r="N2518" s="5" t="s">
        <v>23</v>
      </c>
      <c r="O2518" s="5" t="s">
        <v>23</v>
      </c>
      <c r="P2518" s="16">
        <v>0</v>
      </c>
      <c r="Q2518" s="16">
        <v>0</v>
      </c>
      <c r="R2518" s="5" t="str">
        <f t="shared" si="327"/>
        <v>436-2025-01-31</v>
      </c>
    </row>
    <row r="2519" spans="1:18" hidden="1" x14ac:dyDescent="0.3">
      <c r="A2519" s="25">
        <v>436</v>
      </c>
      <c r="B2519" s="5" t="s">
        <v>121</v>
      </c>
      <c r="C2519" s="5" t="s">
        <v>93</v>
      </c>
      <c r="D2519" s="5" t="s">
        <v>21</v>
      </c>
      <c r="E2519" s="5" t="s">
        <v>54</v>
      </c>
      <c r="F2519" s="6">
        <v>45688</v>
      </c>
      <c r="G2519" s="55">
        <f t="shared" si="324"/>
        <v>2025</v>
      </c>
      <c r="H2519" s="55" t="str">
        <f t="shared" si="325"/>
        <v>Enero</v>
      </c>
      <c r="I2519" s="90" t="str">
        <f t="shared" si="326"/>
        <v>2025-1</v>
      </c>
      <c r="J2519" s="5">
        <v>14</v>
      </c>
      <c r="K2519" s="10">
        <v>9.1999999999999993</v>
      </c>
      <c r="L2519" s="15">
        <f t="shared" ref="L2519:L2526" si="330">IFERROR(IF((J2520/K2520)&gt;1.3,1.3,J2520/K2520),"")</f>
        <v>1.3</v>
      </c>
      <c r="M2519" s="8">
        <f t="shared" ref="M2519:M2526" si="331">IFERROR(J2520/K2520,"")</f>
        <v>4.1916167664670656</v>
      </c>
      <c r="N2519" s="5" t="s">
        <v>55</v>
      </c>
      <c r="O2519" s="5" t="s">
        <v>55</v>
      </c>
      <c r="P2519" s="16">
        <v>0</v>
      </c>
      <c r="Q2519" s="16">
        <v>0</v>
      </c>
      <c r="R2519" s="5" t="str">
        <f t="shared" si="327"/>
        <v>436-2025-02-28</v>
      </c>
    </row>
    <row r="2520" spans="1:18" hidden="1" x14ac:dyDescent="0.3">
      <c r="A2520" s="25">
        <v>436</v>
      </c>
      <c r="B2520" s="5" t="s">
        <v>121</v>
      </c>
      <c r="C2520" s="5" t="s">
        <v>93</v>
      </c>
      <c r="D2520" s="5" t="s">
        <v>21</v>
      </c>
      <c r="E2520" s="5" t="s">
        <v>54</v>
      </c>
      <c r="F2520" s="6">
        <v>45716</v>
      </c>
      <c r="G2520" s="55">
        <f t="shared" si="324"/>
        <v>2025</v>
      </c>
      <c r="H2520" s="55" t="str">
        <f t="shared" si="325"/>
        <v>Febrero</v>
      </c>
      <c r="I2520" s="90" t="str">
        <f t="shared" si="326"/>
        <v>2025-1</v>
      </c>
      <c r="J2520" s="5">
        <v>14</v>
      </c>
      <c r="K2520" s="10">
        <v>3.34</v>
      </c>
      <c r="L2520" s="15">
        <f t="shared" si="330"/>
        <v>1.3</v>
      </c>
      <c r="M2520" s="8">
        <f t="shared" si="331"/>
        <v>1.3207547169811322</v>
      </c>
      <c r="N2520" s="5" t="s">
        <v>55</v>
      </c>
      <c r="O2520" s="5" t="s">
        <v>55</v>
      </c>
      <c r="P2520" s="16">
        <v>0</v>
      </c>
      <c r="Q2520" s="16">
        <v>0</v>
      </c>
      <c r="R2520" s="5" t="str">
        <f t="shared" si="327"/>
        <v>436-2025-03-31</v>
      </c>
    </row>
    <row r="2521" spans="1:18" hidden="1" x14ac:dyDescent="0.3">
      <c r="A2521" s="25">
        <v>436</v>
      </c>
      <c r="B2521" s="5" t="s">
        <v>121</v>
      </c>
      <c r="C2521" s="5" t="s">
        <v>93</v>
      </c>
      <c r="D2521" s="5" t="s">
        <v>21</v>
      </c>
      <c r="E2521" s="5" t="s">
        <v>54</v>
      </c>
      <c r="F2521" s="6">
        <v>45747</v>
      </c>
      <c r="G2521" s="55">
        <f t="shared" si="324"/>
        <v>2025</v>
      </c>
      <c r="H2521" s="55" t="str">
        <f t="shared" si="325"/>
        <v>Marzo</v>
      </c>
      <c r="I2521" s="90" t="str">
        <f t="shared" si="326"/>
        <v>2025-1</v>
      </c>
      <c r="J2521" s="5">
        <v>14</v>
      </c>
      <c r="K2521" s="10">
        <v>10.6</v>
      </c>
      <c r="L2521" s="15">
        <f t="shared" si="330"/>
        <v>1.3</v>
      </c>
      <c r="M2521" s="8">
        <f t="shared" si="331"/>
        <v>2.1875</v>
      </c>
      <c r="N2521" s="5" t="s">
        <v>55</v>
      </c>
      <c r="O2521" s="5" t="s">
        <v>55</v>
      </c>
      <c r="P2521" s="16">
        <v>0</v>
      </c>
      <c r="Q2521" s="16">
        <v>0</v>
      </c>
      <c r="R2521" s="5" t="str">
        <f t="shared" si="327"/>
        <v>436-2025-04-30</v>
      </c>
    </row>
    <row r="2522" spans="1:18" hidden="1" x14ac:dyDescent="0.3">
      <c r="A2522" s="25">
        <v>436</v>
      </c>
      <c r="B2522" s="5" t="s">
        <v>121</v>
      </c>
      <c r="C2522" s="5" t="s">
        <v>93</v>
      </c>
      <c r="D2522" s="5" t="s">
        <v>21</v>
      </c>
      <c r="E2522" s="5" t="s">
        <v>54</v>
      </c>
      <c r="F2522" s="6">
        <v>45777</v>
      </c>
      <c r="G2522" s="55">
        <f t="shared" si="324"/>
        <v>2025</v>
      </c>
      <c r="H2522" s="55" t="str">
        <f t="shared" si="325"/>
        <v>Abril</v>
      </c>
      <c r="I2522" s="90" t="str">
        <f t="shared" si="326"/>
        <v>2025-1</v>
      </c>
      <c r="J2522" s="5">
        <v>14</v>
      </c>
      <c r="K2522" s="10">
        <v>6.4</v>
      </c>
      <c r="L2522" s="15">
        <f t="shared" si="330"/>
        <v>1.3</v>
      </c>
      <c r="M2522" s="8">
        <f t="shared" si="331"/>
        <v>1.3765978367748279</v>
      </c>
      <c r="N2522" s="5" t="s">
        <v>55</v>
      </c>
      <c r="O2522" s="5" t="s">
        <v>55</v>
      </c>
      <c r="P2522" s="16">
        <v>0</v>
      </c>
      <c r="Q2522" s="16">
        <v>0</v>
      </c>
      <c r="R2522" s="5" t="str">
        <f t="shared" si="327"/>
        <v>436-2025-05-31</v>
      </c>
    </row>
    <row r="2523" spans="1:18" hidden="1" x14ac:dyDescent="0.3">
      <c r="A2523" s="25">
        <v>436</v>
      </c>
      <c r="B2523" s="5" t="s">
        <v>121</v>
      </c>
      <c r="C2523" s="5" t="s">
        <v>93</v>
      </c>
      <c r="D2523" s="5" t="s">
        <v>21</v>
      </c>
      <c r="E2523" s="5" t="s">
        <v>54</v>
      </c>
      <c r="F2523" s="6">
        <v>45808</v>
      </c>
      <c r="G2523" s="55">
        <f t="shared" si="324"/>
        <v>2025</v>
      </c>
      <c r="H2523" s="55" t="str">
        <f t="shared" si="325"/>
        <v>Mayo</v>
      </c>
      <c r="I2523" s="90" t="str">
        <f t="shared" si="326"/>
        <v>2025-1</v>
      </c>
      <c r="J2523" s="5">
        <v>14</v>
      </c>
      <c r="K2523" s="10">
        <v>10.17</v>
      </c>
      <c r="L2523" s="15">
        <f t="shared" si="330"/>
        <v>1.173512154233026</v>
      </c>
      <c r="M2523" s="8">
        <f t="shared" si="331"/>
        <v>1.173512154233026</v>
      </c>
      <c r="N2523" s="5" t="s">
        <v>55</v>
      </c>
      <c r="O2523" s="5" t="s">
        <v>55</v>
      </c>
      <c r="P2523" s="16">
        <v>0</v>
      </c>
      <c r="Q2523" s="16">
        <v>0</v>
      </c>
      <c r="R2523" s="5" t="str">
        <f t="shared" si="327"/>
        <v>436-2025-06-30</v>
      </c>
    </row>
    <row r="2524" spans="1:18" hidden="1" x14ac:dyDescent="0.3">
      <c r="A2524" s="25">
        <v>436</v>
      </c>
      <c r="B2524" s="5" t="s">
        <v>121</v>
      </c>
      <c r="C2524" s="5" t="s">
        <v>93</v>
      </c>
      <c r="D2524" s="5" t="s">
        <v>21</v>
      </c>
      <c r="E2524" s="5" t="s">
        <v>54</v>
      </c>
      <c r="F2524" s="6">
        <v>45838</v>
      </c>
      <c r="G2524" s="55">
        <f t="shared" si="324"/>
        <v>2025</v>
      </c>
      <c r="H2524" s="55" t="str">
        <f t="shared" si="325"/>
        <v>Junio</v>
      </c>
      <c r="I2524" s="90" t="str">
        <f t="shared" si="326"/>
        <v>2025-1</v>
      </c>
      <c r="J2524" s="5">
        <v>14</v>
      </c>
      <c r="K2524" s="10">
        <v>11.93</v>
      </c>
      <c r="L2524" s="15">
        <f t="shared" si="330"/>
        <v>1.0439970171513795</v>
      </c>
      <c r="M2524" s="8">
        <f t="shared" si="331"/>
        <v>1.0439970171513795</v>
      </c>
      <c r="N2524" s="5" t="s">
        <v>55</v>
      </c>
      <c r="O2524" s="5" t="s">
        <v>55</v>
      </c>
      <c r="P2524" s="16">
        <v>0</v>
      </c>
      <c r="Q2524" s="16">
        <v>0</v>
      </c>
      <c r="R2524" s="5" t="str">
        <f t="shared" si="327"/>
        <v>436-2025-07-31</v>
      </c>
    </row>
    <row r="2525" spans="1:18" hidden="1" x14ac:dyDescent="0.3">
      <c r="A2525" s="25">
        <v>436</v>
      </c>
      <c r="B2525" s="5" t="s">
        <v>121</v>
      </c>
      <c r="C2525" s="5" t="s">
        <v>93</v>
      </c>
      <c r="D2525" s="5" t="s">
        <v>21</v>
      </c>
      <c r="E2525" s="5" t="s">
        <v>54</v>
      </c>
      <c r="F2525" s="6">
        <v>45869</v>
      </c>
      <c r="G2525" s="55">
        <f t="shared" si="324"/>
        <v>2025</v>
      </c>
      <c r="H2525" s="55" t="str">
        <f t="shared" si="325"/>
        <v>Julio</v>
      </c>
      <c r="I2525" s="90" t="str">
        <f t="shared" si="326"/>
        <v>2025-2</v>
      </c>
      <c r="J2525" s="5">
        <v>14</v>
      </c>
      <c r="K2525" s="10">
        <v>13.41</v>
      </c>
      <c r="L2525" s="15">
        <f t="shared" si="330"/>
        <v>0.98800282286520824</v>
      </c>
      <c r="M2525" s="8">
        <f t="shared" si="331"/>
        <v>0.98800282286520824</v>
      </c>
      <c r="N2525" s="5" t="s">
        <v>55</v>
      </c>
      <c r="O2525" s="5" t="s">
        <v>55</v>
      </c>
      <c r="P2525" s="16">
        <v>0</v>
      </c>
      <c r="Q2525" s="16">
        <v>0</v>
      </c>
      <c r="R2525" s="5" t="str">
        <f t="shared" si="327"/>
        <v>436-2025-08-31</v>
      </c>
    </row>
    <row r="2526" spans="1:18" hidden="1" x14ac:dyDescent="0.3">
      <c r="A2526" s="25">
        <v>436</v>
      </c>
      <c r="B2526" s="5" t="s">
        <v>121</v>
      </c>
      <c r="C2526" s="5" t="s">
        <v>93</v>
      </c>
      <c r="D2526" s="5" t="s">
        <v>21</v>
      </c>
      <c r="E2526" s="5" t="s">
        <v>54</v>
      </c>
      <c r="F2526" s="6">
        <v>45900</v>
      </c>
      <c r="G2526" s="55">
        <f t="shared" si="324"/>
        <v>2025</v>
      </c>
      <c r="H2526" s="55" t="str">
        <f t="shared" si="325"/>
        <v>Agosto</v>
      </c>
      <c r="I2526" s="90" t="str">
        <f t="shared" si="326"/>
        <v>2025-2</v>
      </c>
      <c r="J2526" s="5">
        <v>14</v>
      </c>
      <c r="K2526" s="10">
        <v>14.17</v>
      </c>
      <c r="L2526" s="15">
        <f t="shared" si="330"/>
        <v>1.0406910188365075</v>
      </c>
      <c r="M2526" s="8">
        <f t="shared" si="331"/>
        <v>1.0406910188365075</v>
      </c>
      <c r="N2526" s="5" t="s">
        <v>55</v>
      </c>
      <c r="O2526" s="5" t="s">
        <v>55</v>
      </c>
      <c r="P2526" s="16">
        <v>0</v>
      </c>
      <c r="Q2526" s="16">
        <v>0</v>
      </c>
      <c r="R2526" s="5" t="str">
        <f t="shared" si="327"/>
        <v>435-2025-06-30</v>
      </c>
    </row>
    <row r="2527" spans="1:18" hidden="1" x14ac:dyDescent="0.3">
      <c r="A2527" s="25">
        <v>435</v>
      </c>
      <c r="B2527" s="5" t="s">
        <v>404</v>
      </c>
      <c r="C2527" s="5" t="s">
        <v>90</v>
      </c>
      <c r="D2527" s="5" t="s">
        <v>47</v>
      </c>
      <c r="E2527" s="5" t="s">
        <v>22</v>
      </c>
      <c r="F2527" s="6">
        <v>45838</v>
      </c>
      <c r="G2527" s="55">
        <f t="shared" si="324"/>
        <v>2025</v>
      </c>
      <c r="H2527" s="55" t="str">
        <f t="shared" si="325"/>
        <v>Junio</v>
      </c>
      <c r="I2527" s="90" t="str">
        <f t="shared" si="326"/>
        <v>2025-1</v>
      </c>
      <c r="J2527" s="5">
        <v>100</v>
      </c>
      <c r="K2527" s="10">
        <v>96.09</v>
      </c>
      <c r="L2527" s="15">
        <f>IFERROR(IF((K2528/J2528)&gt;1.3,1.3,K2528/J2528),"")</f>
        <v>1.3</v>
      </c>
      <c r="M2527" s="15">
        <f>IFERROR(IF((K2528/J2528)&gt;K2528/J2528,1.3,K2528/J2528),"")</f>
        <v>3.62825</v>
      </c>
      <c r="N2527" s="5" t="s">
        <v>23</v>
      </c>
      <c r="O2527" s="5" t="s">
        <v>23</v>
      </c>
      <c r="P2527" s="16">
        <v>2</v>
      </c>
      <c r="Q2527" s="16">
        <v>2</v>
      </c>
      <c r="R2527" s="5" t="str">
        <f t="shared" si="327"/>
        <v>434-2025-01-31</v>
      </c>
    </row>
    <row r="2528" spans="1:18" hidden="1" x14ac:dyDescent="0.3">
      <c r="A2528" s="25">
        <v>434</v>
      </c>
      <c r="B2528" s="5" t="s">
        <v>403</v>
      </c>
      <c r="C2528" s="5" t="s">
        <v>90</v>
      </c>
      <c r="D2528" s="5" t="s">
        <v>21</v>
      </c>
      <c r="E2528" s="5" t="s">
        <v>54</v>
      </c>
      <c r="F2528" s="6">
        <v>45688</v>
      </c>
      <c r="G2528" s="55">
        <f t="shared" si="324"/>
        <v>2025</v>
      </c>
      <c r="H2528" s="55" t="str">
        <f t="shared" si="325"/>
        <v>Enero</v>
      </c>
      <c r="I2528" s="90" t="str">
        <f t="shared" si="326"/>
        <v>2025-1</v>
      </c>
      <c r="J2528" s="5">
        <v>200</v>
      </c>
      <c r="K2528" s="10">
        <v>725.65</v>
      </c>
      <c r="L2528" s="15">
        <f t="shared" ref="L2528:L2534" si="332">IF(K2529&lt;J2529,1,IF(K2529&gt;J2529,0,J2529/K2529))</f>
        <v>1</v>
      </c>
      <c r="M2528" s="8">
        <f t="shared" ref="M2528:M2534" si="333">IF(K2529&lt;J2529,1,IF(K2529&gt;J2529,0,J2529/K2529))</f>
        <v>1</v>
      </c>
      <c r="N2528" s="5" t="s">
        <v>144</v>
      </c>
      <c r="O2528" s="5" t="s">
        <v>144</v>
      </c>
      <c r="P2528" s="16">
        <v>0</v>
      </c>
      <c r="Q2528" s="16">
        <v>1</v>
      </c>
      <c r="R2528" s="5" t="str">
        <f t="shared" si="327"/>
        <v>434-2025-02-28</v>
      </c>
    </row>
    <row r="2529" spans="1:18" hidden="1" x14ac:dyDescent="0.3">
      <c r="A2529" s="25">
        <v>434</v>
      </c>
      <c r="B2529" s="5" t="s">
        <v>403</v>
      </c>
      <c r="C2529" s="5" t="s">
        <v>90</v>
      </c>
      <c r="D2529" s="5" t="s">
        <v>21</v>
      </c>
      <c r="E2529" s="5" t="s">
        <v>54</v>
      </c>
      <c r="F2529" s="6">
        <v>45716</v>
      </c>
      <c r="G2529" s="55">
        <f t="shared" si="324"/>
        <v>2025</v>
      </c>
      <c r="H2529" s="55" t="str">
        <f t="shared" si="325"/>
        <v>Febrero</v>
      </c>
      <c r="I2529" s="90" t="str">
        <f t="shared" si="326"/>
        <v>2025-1</v>
      </c>
      <c r="J2529" s="5">
        <v>200</v>
      </c>
      <c r="K2529" s="10">
        <v>58.21</v>
      </c>
      <c r="L2529" s="15">
        <f t="shared" si="332"/>
        <v>1</v>
      </c>
      <c r="M2529" s="8">
        <f t="shared" si="333"/>
        <v>1</v>
      </c>
      <c r="N2529" s="5" t="s">
        <v>144</v>
      </c>
      <c r="O2529" s="5" t="s">
        <v>144</v>
      </c>
      <c r="P2529" s="16">
        <v>0</v>
      </c>
      <c r="Q2529" s="16">
        <v>1</v>
      </c>
      <c r="R2529" s="5" t="str">
        <f t="shared" si="327"/>
        <v>434-2025-03-31</v>
      </c>
    </row>
    <row r="2530" spans="1:18" hidden="1" x14ac:dyDescent="0.3">
      <c r="A2530" s="25">
        <v>434</v>
      </c>
      <c r="B2530" s="5" t="s">
        <v>403</v>
      </c>
      <c r="C2530" s="5" t="s">
        <v>90</v>
      </c>
      <c r="D2530" s="5" t="s">
        <v>21</v>
      </c>
      <c r="E2530" s="5" t="s">
        <v>54</v>
      </c>
      <c r="F2530" s="6">
        <v>45747</v>
      </c>
      <c r="G2530" s="55">
        <f t="shared" si="324"/>
        <v>2025</v>
      </c>
      <c r="H2530" s="55" t="str">
        <f t="shared" si="325"/>
        <v>Marzo</v>
      </c>
      <c r="I2530" s="90" t="str">
        <f t="shared" si="326"/>
        <v>2025-1</v>
      </c>
      <c r="J2530" s="5">
        <v>200</v>
      </c>
      <c r="K2530" s="10">
        <v>49.83</v>
      </c>
      <c r="L2530" s="15">
        <f t="shared" si="332"/>
        <v>1</v>
      </c>
      <c r="M2530" s="8">
        <f t="shared" si="333"/>
        <v>1</v>
      </c>
      <c r="N2530" s="5" t="s">
        <v>144</v>
      </c>
      <c r="O2530" s="5" t="s">
        <v>144</v>
      </c>
      <c r="P2530" s="16">
        <v>0</v>
      </c>
      <c r="Q2530" s="16">
        <v>1</v>
      </c>
      <c r="R2530" s="5" t="str">
        <f t="shared" si="327"/>
        <v>434-2025-04-30</v>
      </c>
    </row>
    <row r="2531" spans="1:18" hidden="1" x14ac:dyDescent="0.3">
      <c r="A2531" s="25">
        <v>434</v>
      </c>
      <c r="B2531" s="5" t="s">
        <v>403</v>
      </c>
      <c r="C2531" s="5" t="s">
        <v>90</v>
      </c>
      <c r="D2531" s="5" t="s">
        <v>21</v>
      </c>
      <c r="E2531" s="5" t="s">
        <v>54</v>
      </c>
      <c r="F2531" s="6">
        <v>45777</v>
      </c>
      <c r="G2531" s="55">
        <f t="shared" si="324"/>
        <v>2025</v>
      </c>
      <c r="H2531" s="55" t="str">
        <f t="shared" si="325"/>
        <v>Abril</v>
      </c>
      <c r="I2531" s="90" t="str">
        <f t="shared" si="326"/>
        <v>2025-1</v>
      </c>
      <c r="J2531" s="5">
        <v>200</v>
      </c>
      <c r="K2531" s="10">
        <v>91.94</v>
      </c>
      <c r="L2531" s="15">
        <f t="shared" si="332"/>
        <v>1</v>
      </c>
      <c r="M2531" s="8">
        <f t="shared" si="333"/>
        <v>1</v>
      </c>
      <c r="N2531" s="5" t="s">
        <v>144</v>
      </c>
      <c r="O2531" s="5" t="s">
        <v>144</v>
      </c>
      <c r="P2531" s="16">
        <v>0</v>
      </c>
      <c r="Q2531" s="16">
        <v>1</v>
      </c>
      <c r="R2531" s="5" t="str">
        <f t="shared" si="327"/>
        <v>434-2025-05-31</v>
      </c>
    </row>
    <row r="2532" spans="1:18" hidden="1" x14ac:dyDescent="0.3">
      <c r="A2532" s="25">
        <v>434</v>
      </c>
      <c r="B2532" s="5" t="s">
        <v>403</v>
      </c>
      <c r="C2532" s="5" t="s">
        <v>90</v>
      </c>
      <c r="D2532" s="5" t="s">
        <v>21</v>
      </c>
      <c r="E2532" s="5" t="s">
        <v>54</v>
      </c>
      <c r="F2532" s="6">
        <v>45808</v>
      </c>
      <c r="G2532" s="55">
        <f t="shared" si="324"/>
        <v>2025</v>
      </c>
      <c r="H2532" s="55" t="str">
        <f t="shared" si="325"/>
        <v>Mayo</v>
      </c>
      <c r="I2532" s="90" t="str">
        <f t="shared" si="326"/>
        <v>2025-1</v>
      </c>
      <c r="J2532" s="5">
        <v>200</v>
      </c>
      <c r="K2532" s="10">
        <v>47.4</v>
      </c>
      <c r="L2532" s="15">
        <f t="shared" si="332"/>
        <v>1</v>
      </c>
      <c r="M2532" s="8">
        <f t="shared" si="333"/>
        <v>1</v>
      </c>
      <c r="N2532" s="5" t="s">
        <v>144</v>
      </c>
      <c r="O2532" s="5" t="s">
        <v>144</v>
      </c>
      <c r="P2532" s="16">
        <v>0</v>
      </c>
      <c r="Q2532" s="16">
        <v>1</v>
      </c>
      <c r="R2532" s="5" t="str">
        <f t="shared" si="327"/>
        <v>434-2025-06-30</v>
      </c>
    </row>
    <row r="2533" spans="1:18" hidden="1" x14ac:dyDescent="0.3">
      <c r="A2533" s="25">
        <v>434</v>
      </c>
      <c r="B2533" s="5" t="s">
        <v>403</v>
      </c>
      <c r="C2533" s="5" t="s">
        <v>90</v>
      </c>
      <c r="D2533" s="5" t="s">
        <v>21</v>
      </c>
      <c r="E2533" s="5" t="s">
        <v>54</v>
      </c>
      <c r="F2533" s="6">
        <v>45838</v>
      </c>
      <c r="G2533" s="55">
        <f t="shared" si="324"/>
        <v>2025</v>
      </c>
      <c r="H2533" s="55" t="str">
        <f t="shared" si="325"/>
        <v>Junio</v>
      </c>
      <c r="I2533" s="90" t="str">
        <f t="shared" si="326"/>
        <v>2025-1</v>
      </c>
      <c r="J2533" s="5">
        <v>200</v>
      </c>
      <c r="K2533" s="10">
        <v>86.93</v>
      </c>
      <c r="L2533" s="15">
        <f t="shared" si="332"/>
        <v>1</v>
      </c>
      <c r="M2533" s="8">
        <f t="shared" si="333"/>
        <v>1</v>
      </c>
      <c r="N2533" s="5" t="s">
        <v>144</v>
      </c>
      <c r="O2533" s="5" t="s">
        <v>144</v>
      </c>
      <c r="P2533" s="16">
        <v>0</v>
      </c>
      <c r="Q2533" s="16">
        <v>1</v>
      </c>
      <c r="R2533" s="5" t="str">
        <f t="shared" si="327"/>
        <v>433-2025-06-30</v>
      </c>
    </row>
    <row r="2534" spans="1:18" hidden="1" x14ac:dyDescent="0.3">
      <c r="A2534" s="25">
        <v>433</v>
      </c>
      <c r="B2534" s="5" t="s">
        <v>402</v>
      </c>
      <c r="C2534" s="5" t="s">
        <v>90</v>
      </c>
      <c r="D2534" s="5" t="s">
        <v>47</v>
      </c>
      <c r="E2534" s="5" t="s">
        <v>54</v>
      </c>
      <c r="F2534" s="6">
        <v>45838</v>
      </c>
      <c r="G2534" s="55">
        <f t="shared" si="324"/>
        <v>2025</v>
      </c>
      <c r="H2534" s="55" t="str">
        <f t="shared" si="325"/>
        <v>Junio</v>
      </c>
      <c r="I2534" s="90" t="str">
        <f t="shared" si="326"/>
        <v>2025-1</v>
      </c>
      <c r="J2534" s="5">
        <v>0.05</v>
      </c>
      <c r="K2534" s="10">
        <v>0.02</v>
      </c>
      <c r="L2534" s="8">
        <f t="shared" si="332"/>
        <v>0</v>
      </c>
      <c r="M2534" s="8">
        <f t="shared" si="333"/>
        <v>0</v>
      </c>
      <c r="N2534" s="5" t="s">
        <v>83</v>
      </c>
      <c r="O2534" s="5" t="s">
        <v>83</v>
      </c>
      <c r="P2534" s="16">
        <v>2</v>
      </c>
      <c r="Q2534" s="16">
        <v>2</v>
      </c>
      <c r="R2534" s="5" t="str">
        <f t="shared" si="327"/>
        <v>430-2025-06-30</v>
      </c>
    </row>
    <row r="2535" spans="1:18" hidden="1" x14ac:dyDescent="0.3">
      <c r="A2535" s="25">
        <v>430</v>
      </c>
      <c r="B2535" s="5" t="s">
        <v>399</v>
      </c>
      <c r="C2535" s="5" t="s">
        <v>86</v>
      </c>
      <c r="D2535" s="5" t="s">
        <v>47</v>
      </c>
      <c r="E2535" s="5" t="s">
        <v>22</v>
      </c>
      <c r="F2535" s="6">
        <v>45838</v>
      </c>
      <c r="G2535" s="55">
        <f t="shared" si="324"/>
        <v>2025</v>
      </c>
      <c r="H2535" s="55" t="str">
        <f t="shared" si="325"/>
        <v>Junio</v>
      </c>
      <c r="I2535" s="90" t="str">
        <f t="shared" si="326"/>
        <v>2025-1</v>
      </c>
      <c r="J2535" s="5">
        <v>95</v>
      </c>
      <c r="K2535" s="10">
        <v>110.79</v>
      </c>
      <c r="L2535" s="15">
        <f>IFERROR(IF((K2536/J2536)&gt;1.3,1.3,K2536/J2536),"")</f>
        <v>0.77631578947368418</v>
      </c>
      <c r="M2535" s="15">
        <f>IFERROR(IF((K2536/J2536)&gt;K2536/J2536,1.3,K2536/J2536),"")</f>
        <v>0.77631578947368418</v>
      </c>
      <c r="N2535" s="5" t="s">
        <v>23</v>
      </c>
      <c r="O2535" s="5" t="s">
        <v>23</v>
      </c>
      <c r="P2535" s="16">
        <v>0</v>
      </c>
      <c r="Q2535" s="16">
        <v>0</v>
      </c>
      <c r="R2535" s="5" t="str">
        <f t="shared" si="327"/>
        <v>429-2025-06-30</v>
      </c>
    </row>
    <row r="2536" spans="1:18" hidden="1" x14ac:dyDescent="0.3">
      <c r="A2536" s="25">
        <v>429</v>
      </c>
      <c r="B2536" s="5" t="s">
        <v>398</v>
      </c>
      <c r="C2536" s="5" t="s">
        <v>90</v>
      </c>
      <c r="D2536" s="5" t="s">
        <v>47</v>
      </c>
      <c r="E2536" s="5" t="s">
        <v>54</v>
      </c>
      <c r="F2536" s="6">
        <v>45838</v>
      </c>
      <c r="G2536" s="55">
        <f t="shared" si="324"/>
        <v>2025</v>
      </c>
      <c r="H2536" s="55" t="str">
        <f t="shared" si="325"/>
        <v>Junio</v>
      </c>
      <c r="I2536" s="90" t="str">
        <f t="shared" si="326"/>
        <v>2025-1</v>
      </c>
      <c r="J2536" s="5">
        <v>0.76</v>
      </c>
      <c r="K2536" s="10">
        <v>0.59</v>
      </c>
      <c r="L2536" s="8">
        <f>IF(K2537&lt;J2537,1,IF(K2537&gt;J2537,0,J2537/K2537))</f>
        <v>1</v>
      </c>
      <c r="M2536" s="8">
        <f>IF(K2537&lt;J2537,1,IF(K2537&gt;J2537,0,J2537/K2537))</f>
        <v>1</v>
      </c>
      <c r="N2536" s="5" t="s">
        <v>83</v>
      </c>
      <c r="O2536" s="5" t="s">
        <v>83</v>
      </c>
      <c r="P2536" s="16">
        <v>1</v>
      </c>
      <c r="Q2536" s="16">
        <v>1</v>
      </c>
      <c r="R2536" s="5" t="str">
        <f t="shared" si="327"/>
        <v>428-2025-06-30</v>
      </c>
    </row>
    <row r="2537" spans="1:18" hidden="1" x14ac:dyDescent="0.3">
      <c r="A2537" s="25">
        <v>428</v>
      </c>
      <c r="B2537" s="5" t="s">
        <v>397</v>
      </c>
      <c r="C2537" s="5" t="s">
        <v>90</v>
      </c>
      <c r="D2537" s="5" t="s">
        <v>47</v>
      </c>
      <c r="E2537" s="5" t="s">
        <v>54</v>
      </c>
      <c r="F2537" s="6">
        <v>45838</v>
      </c>
      <c r="G2537" s="55">
        <f t="shared" si="324"/>
        <v>2025</v>
      </c>
      <c r="H2537" s="55" t="str">
        <f t="shared" si="325"/>
        <v>Junio</v>
      </c>
      <c r="I2537" s="90" t="str">
        <f t="shared" si="326"/>
        <v>2025-1</v>
      </c>
      <c r="J2537" s="5">
        <v>20</v>
      </c>
      <c r="K2537" s="10">
        <v>15.12</v>
      </c>
      <c r="L2537" s="8">
        <f>IF(K2538&lt;=J2538,1,IF(K2538&gt;J2538,0,J2538/K2538))</f>
        <v>1</v>
      </c>
      <c r="M2537" s="8">
        <f>IF(K2538&lt;=J2538,1,IF(K2538&gt;J2538,0,J2538/K2538))</f>
        <v>1</v>
      </c>
      <c r="N2537" s="5" t="s">
        <v>149</v>
      </c>
      <c r="O2537" s="5" t="s">
        <v>149</v>
      </c>
      <c r="P2537" s="16">
        <v>0</v>
      </c>
      <c r="Q2537" s="16">
        <v>1</v>
      </c>
      <c r="R2537" s="5" t="str">
        <f t="shared" si="327"/>
        <v>427-2025-06-30</v>
      </c>
    </row>
    <row r="2538" spans="1:18" hidden="1" x14ac:dyDescent="0.3">
      <c r="A2538" s="25">
        <v>427</v>
      </c>
      <c r="B2538" s="5" t="s">
        <v>396</v>
      </c>
      <c r="C2538" s="5" t="s">
        <v>90</v>
      </c>
      <c r="D2538" s="5" t="s">
        <v>47</v>
      </c>
      <c r="E2538" s="5" t="s">
        <v>54</v>
      </c>
      <c r="F2538" s="6">
        <v>45838</v>
      </c>
      <c r="G2538" s="55">
        <f t="shared" si="324"/>
        <v>2025</v>
      </c>
      <c r="H2538" s="55" t="str">
        <f t="shared" si="325"/>
        <v>Junio</v>
      </c>
      <c r="I2538" s="90" t="str">
        <f t="shared" si="326"/>
        <v>2025-1</v>
      </c>
      <c r="J2538" s="5">
        <v>0.2</v>
      </c>
      <c r="K2538" s="10">
        <v>0.14000000000000001</v>
      </c>
      <c r="L2538" s="8">
        <f>IF(K2539&lt;=J2539,1,IF(K2539&gt;J2539,0,J2539/K2539))</f>
        <v>0</v>
      </c>
      <c r="M2538" s="8">
        <f>IF(K2539&lt;=J2539,1,IF(K2539&gt;J2539,0,J2539/K2539))</f>
        <v>0</v>
      </c>
      <c r="N2538" s="5" t="s">
        <v>83</v>
      </c>
      <c r="O2538" s="5" t="s">
        <v>83</v>
      </c>
      <c r="P2538" s="16">
        <v>1</v>
      </c>
      <c r="Q2538" s="16">
        <v>2</v>
      </c>
      <c r="R2538" s="5" t="str">
        <f t="shared" si="327"/>
        <v>386.1-2024-12-31</v>
      </c>
    </row>
    <row r="2539" spans="1:18" hidden="1" x14ac:dyDescent="0.3">
      <c r="A2539" s="25" t="s">
        <v>519</v>
      </c>
      <c r="B2539" s="23" t="s">
        <v>520</v>
      </c>
      <c r="C2539" s="5" t="s">
        <v>343</v>
      </c>
      <c r="D2539" s="5" t="s">
        <v>47</v>
      </c>
      <c r="E2539" s="5" t="s">
        <v>22</v>
      </c>
      <c r="F2539" s="6">
        <v>45657</v>
      </c>
      <c r="G2539" s="55">
        <f t="shared" si="324"/>
        <v>2024</v>
      </c>
      <c r="H2539" s="55" t="str">
        <f t="shared" si="325"/>
        <v>Diciembre</v>
      </c>
      <c r="I2539" s="90" t="str">
        <f t="shared" si="326"/>
        <v>2024-2</v>
      </c>
      <c r="J2539" s="11">
        <v>3424.207396199999</v>
      </c>
      <c r="K2539" s="9">
        <v>4694.2130900000002</v>
      </c>
      <c r="L2539" s="15">
        <f t="shared" ref="L2539:L2544" si="334">IFERROR(IF((K2540/J2540)&gt;1.3,1.3,K2540/J2540),"")</f>
        <v>0.54086603411912804</v>
      </c>
      <c r="M2539" s="15">
        <f t="shared" ref="M2539:M2544" si="335">IFERROR(IF((K2540/J2540)&gt;K2540/J2540,1.3,K2540/J2540),"")</f>
        <v>0.54086603411912804</v>
      </c>
      <c r="N2539" s="5" t="s">
        <v>95</v>
      </c>
      <c r="O2539" s="5" t="s">
        <v>95</v>
      </c>
      <c r="P2539" s="16">
        <v>0</v>
      </c>
      <c r="Q2539" s="16">
        <v>0</v>
      </c>
      <c r="R2539" s="5" t="str">
        <f t="shared" si="327"/>
        <v>386.2-2024-12-31</v>
      </c>
    </row>
    <row r="2540" spans="1:18" hidden="1" x14ac:dyDescent="0.3">
      <c r="A2540" s="25" t="s">
        <v>521</v>
      </c>
      <c r="B2540" s="23" t="s">
        <v>522</v>
      </c>
      <c r="C2540" s="5" t="s">
        <v>343</v>
      </c>
      <c r="D2540" s="5" t="s">
        <v>47</v>
      </c>
      <c r="E2540" s="5" t="s">
        <v>22</v>
      </c>
      <c r="F2540" s="6">
        <v>45657</v>
      </c>
      <c r="G2540" s="55">
        <f t="shared" si="324"/>
        <v>2024</v>
      </c>
      <c r="H2540" s="55" t="str">
        <f t="shared" si="325"/>
        <v>Diciembre</v>
      </c>
      <c r="I2540" s="90" t="str">
        <f t="shared" si="326"/>
        <v>2024-2</v>
      </c>
      <c r="J2540" s="11">
        <v>7711.1257611000001</v>
      </c>
      <c r="K2540" s="9">
        <v>4170.686009</v>
      </c>
      <c r="L2540" s="15">
        <f t="shared" si="334"/>
        <v>1.0013905729387031</v>
      </c>
      <c r="M2540" s="15">
        <f t="shared" si="335"/>
        <v>1.0013905729387031</v>
      </c>
      <c r="N2540" s="5" t="s">
        <v>95</v>
      </c>
      <c r="O2540" s="5" t="s">
        <v>95</v>
      </c>
      <c r="P2540" s="16">
        <v>0</v>
      </c>
      <c r="Q2540" s="16">
        <v>0</v>
      </c>
      <c r="R2540" s="5" t="str">
        <f t="shared" si="327"/>
        <v>386.3-2024-12-31</v>
      </c>
    </row>
    <row r="2541" spans="1:18" hidden="1" x14ac:dyDescent="0.3">
      <c r="A2541" s="25" t="s">
        <v>523</v>
      </c>
      <c r="B2541" s="23" t="s">
        <v>524</v>
      </c>
      <c r="C2541" s="5" t="s">
        <v>343</v>
      </c>
      <c r="D2541" s="5" t="s">
        <v>47</v>
      </c>
      <c r="E2541" s="5" t="s">
        <v>22</v>
      </c>
      <c r="F2541" s="6">
        <v>45657</v>
      </c>
      <c r="G2541" s="55">
        <f t="shared" si="324"/>
        <v>2024</v>
      </c>
      <c r="H2541" s="55" t="str">
        <f t="shared" si="325"/>
        <v>Diciembre</v>
      </c>
      <c r="I2541" s="90" t="str">
        <f t="shared" si="326"/>
        <v>2024-2</v>
      </c>
      <c r="J2541" s="11">
        <v>4372.1599426999992</v>
      </c>
      <c r="K2541" s="9">
        <v>4378.2397499999997</v>
      </c>
      <c r="L2541" s="15">
        <f t="shared" si="334"/>
        <v>1.1565605950419997</v>
      </c>
      <c r="M2541" s="15">
        <f t="shared" si="335"/>
        <v>1.1565605950419997</v>
      </c>
      <c r="N2541" s="5" t="s">
        <v>95</v>
      </c>
      <c r="O2541" s="5" t="s">
        <v>95</v>
      </c>
      <c r="P2541" s="16">
        <v>0</v>
      </c>
      <c r="Q2541" s="16">
        <v>0</v>
      </c>
      <c r="R2541" s="5" t="str">
        <f t="shared" si="327"/>
        <v>386.1-2025-06-30</v>
      </c>
    </row>
    <row r="2542" spans="1:18" hidden="1" x14ac:dyDescent="0.3">
      <c r="A2542" s="25" t="s">
        <v>519</v>
      </c>
      <c r="B2542" s="23" t="s">
        <v>520</v>
      </c>
      <c r="C2542" s="5" t="s">
        <v>343</v>
      </c>
      <c r="D2542" s="5" t="s">
        <v>47</v>
      </c>
      <c r="E2542" s="5" t="s">
        <v>22</v>
      </c>
      <c r="F2542" s="6">
        <v>45838</v>
      </c>
      <c r="G2542" s="55">
        <f t="shared" si="324"/>
        <v>2025</v>
      </c>
      <c r="H2542" s="55" t="str">
        <f t="shared" si="325"/>
        <v>Junio</v>
      </c>
      <c r="I2542" s="90" t="str">
        <f t="shared" si="326"/>
        <v>2025-1</v>
      </c>
      <c r="J2542" s="72">
        <v>1392.56187</v>
      </c>
      <c r="K2542" s="72">
        <v>1610.582185</v>
      </c>
      <c r="L2542" s="15">
        <f t="shared" si="334"/>
        <v>1.2648143452446214</v>
      </c>
      <c r="M2542" s="15">
        <f t="shared" si="335"/>
        <v>1.2648143452446214</v>
      </c>
      <c r="N2542" s="5" t="s">
        <v>95</v>
      </c>
      <c r="O2542" s="5" t="s">
        <v>95</v>
      </c>
      <c r="P2542" s="16">
        <v>0</v>
      </c>
      <c r="Q2542" s="16">
        <v>0</v>
      </c>
      <c r="R2542" s="5" t="str">
        <f t="shared" si="327"/>
        <v>386.2-2025-06-30</v>
      </c>
    </row>
    <row r="2543" spans="1:18" hidden="1" x14ac:dyDescent="0.3">
      <c r="A2543" s="25" t="s">
        <v>521</v>
      </c>
      <c r="B2543" s="23" t="s">
        <v>522</v>
      </c>
      <c r="C2543" s="5" t="s">
        <v>343</v>
      </c>
      <c r="D2543" s="5" t="s">
        <v>47</v>
      </c>
      <c r="E2543" s="5" t="s">
        <v>22</v>
      </c>
      <c r="F2543" s="6">
        <v>45838</v>
      </c>
      <c r="G2543" s="55">
        <f t="shared" si="324"/>
        <v>2025</v>
      </c>
      <c r="H2543" s="55" t="str">
        <f t="shared" si="325"/>
        <v>Junio</v>
      </c>
      <c r="I2543" s="90" t="str">
        <f t="shared" si="326"/>
        <v>2025-1</v>
      </c>
      <c r="J2543" s="72">
        <v>2655.6515559999998</v>
      </c>
      <c r="K2543" s="72">
        <v>3358.9061839999999</v>
      </c>
      <c r="L2543" s="15">
        <f t="shared" si="334"/>
        <v>1.3</v>
      </c>
      <c r="M2543" s="15">
        <f t="shared" si="335"/>
        <v>1.3659466990024263</v>
      </c>
      <c r="N2543" s="5" t="s">
        <v>95</v>
      </c>
      <c r="O2543" s="5" t="s">
        <v>95</v>
      </c>
      <c r="P2543" s="16">
        <v>0</v>
      </c>
      <c r="Q2543" s="16">
        <v>0</v>
      </c>
      <c r="R2543" s="5" t="str">
        <f t="shared" si="327"/>
        <v>386.3-2025-06-30</v>
      </c>
    </row>
    <row r="2544" spans="1:18" hidden="1" x14ac:dyDescent="0.3">
      <c r="A2544" s="25" t="s">
        <v>523</v>
      </c>
      <c r="B2544" s="23" t="s">
        <v>524</v>
      </c>
      <c r="C2544" s="5" t="s">
        <v>343</v>
      </c>
      <c r="D2544" s="5" t="s">
        <v>47</v>
      </c>
      <c r="E2544" s="5" t="s">
        <v>22</v>
      </c>
      <c r="F2544" s="6">
        <v>45838</v>
      </c>
      <c r="G2544" s="55">
        <f t="shared" si="324"/>
        <v>2025</v>
      </c>
      <c r="H2544" s="55" t="str">
        <f t="shared" si="325"/>
        <v>Junio</v>
      </c>
      <c r="I2544" s="90" t="str">
        <f t="shared" si="326"/>
        <v>2025-1</v>
      </c>
      <c r="J2544" s="72">
        <v>2797.6638859999998</v>
      </c>
      <c r="K2544" s="72">
        <v>3821.45975</v>
      </c>
      <c r="L2544" s="15">
        <f t="shared" si="334"/>
        <v>0.6811594202898551</v>
      </c>
      <c r="M2544" s="15">
        <f t="shared" si="335"/>
        <v>0.6811594202898551</v>
      </c>
      <c r="N2544" s="5" t="s">
        <v>95</v>
      </c>
      <c r="O2544" s="5" t="s">
        <v>95</v>
      </c>
      <c r="P2544" s="16">
        <v>0</v>
      </c>
      <c r="Q2544" s="16">
        <v>0</v>
      </c>
      <c r="R2544" s="5" t="str">
        <f t="shared" si="327"/>
        <v>Med 15-2025-06-30</v>
      </c>
    </row>
    <row r="2545" spans="1:19" hidden="1" x14ac:dyDescent="0.3">
      <c r="A2545" s="5" t="s">
        <v>704</v>
      </c>
      <c r="B2545" s="23" t="s">
        <v>705</v>
      </c>
      <c r="C2545" s="5" t="s">
        <v>432</v>
      </c>
      <c r="D2545" s="5" t="s">
        <v>47</v>
      </c>
      <c r="E2545" s="5" t="s">
        <v>22</v>
      </c>
      <c r="F2545" s="6">
        <v>45838</v>
      </c>
      <c r="G2545" s="55">
        <f t="shared" si="324"/>
        <v>2025</v>
      </c>
      <c r="H2545" s="55" t="str">
        <f t="shared" si="325"/>
        <v>Junio</v>
      </c>
      <c r="I2545" s="90" t="str">
        <f t="shared" si="326"/>
        <v>2025-1</v>
      </c>
      <c r="J2545" s="59">
        <v>69</v>
      </c>
      <c r="K2545" s="59">
        <v>47</v>
      </c>
      <c r="L2545" s="96">
        <v>0.6811594202898551</v>
      </c>
      <c r="M2545" s="57">
        <v>0.6811594202898551</v>
      </c>
      <c r="N2545" s="5" t="s">
        <v>23</v>
      </c>
      <c r="O2545" s="5" t="s">
        <v>23</v>
      </c>
      <c r="P2545" s="5">
        <v>0</v>
      </c>
      <c r="Q2545" s="5">
        <v>0</v>
      </c>
      <c r="R2545" s="5" t="str">
        <f t="shared" si="327"/>
        <v>Med 1-2025-06-30</v>
      </c>
    </row>
    <row r="2546" spans="1:19" hidden="1" x14ac:dyDescent="0.3">
      <c r="A2546" s="25" t="s">
        <v>686</v>
      </c>
      <c r="B2546" s="5" t="s">
        <v>687</v>
      </c>
      <c r="C2546" s="5" t="s">
        <v>432</v>
      </c>
      <c r="D2546" s="5" t="s">
        <v>47</v>
      </c>
      <c r="E2546" s="5" t="s">
        <v>22</v>
      </c>
      <c r="F2546" s="6">
        <v>45838</v>
      </c>
      <c r="G2546" s="55">
        <f t="shared" si="324"/>
        <v>2025</v>
      </c>
      <c r="H2546" s="55" t="str">
        <f t="shared" si="325"/>
        <v>Junio</v>
      </c>
      <c r="I2546" s="90" t="str">
        <f t="shared" si="326"/>
        <v>2025-1</v>
      </c>
      <c r="J2546" s="5">
        <v>2677</v>
      </c>
      <c r="K2546" s="5">
        <v>2764</v>
      </c>
      <c r="L2546" s="15">
        <v>1.0324990661187901</v>
      </c>
      <c r="M2546" s="15">
        <v>1.0324990661187901</v>
      </c>
      <c r="N2546" s="5" t="s">
        <v>48</v>
      </c>
      <c r="O2546" s="5" t="s">
        <v>48</v>
      </c>
      <c r="P2546" s="5">
        <v>0</v>
      </c>
      <c r="Q2546" s="5">
        <v>0</v>
      </c>
      <c r="R2546" s="5" t="str">
        <f t="shared" si="327"/>
        <v>Med 1.3-2025-06-30</v>
      </c>
    </row>
    <row r="2547" spans="1:19" hidden="1" x14ac:dyDescent="0.3">
      <c r="A2547" s="25" t="s">
        <v>692</v>
      </c>
      <c r="B2547" s="5" t="s">
        <v>693</v>
      </c>
      <c r="C2547" s="5" t="s">
        <v>432</v>
      </c>
      <c r="D2547" s="5" t="s">
        <v>47</v>
      </c>
      <c r="E2547" s="5" t="s">
        <v>22</v>
      </c>
      <c r="F2547" s="6">
        <v>45838</v>
      </c>
      <c r="G2547" s="55">
        <f t="shared" si="324"/>
        <v>2025</v>
      </c>
      <c r="H2547" s="55" t="str">
        <f t="shared" si="325"/>
        <v>Junio</v>
      </c>
      <c r="I2547" s="90" t="str">
        <f t="shared" si="326"/>
        <v>2025-1</v>
      </c>
      <c r="J2547" s="5">
        <v>582</v>
      </c>
      <c r="K2547" s="5">
        <v>562</v>
      </c>
      <c r="L2547" s="15">
        <v>0.96563573883161513</v>
      </c>
      <c r="M2547" s="15">
        <v>0.96563573883161513</v>
      </c>
      <c r="N2547" s="5" t="s">
        <v>48</v>
      </c>
      <c r="O2547" s="5" t="s">
        <v>48</v>
      </c>
      <c r="P2547" s="5">
        <v>0</v>
      </c>
      <c r="Q2547" s="5">
        <v>0</v>
      </c>
      <c r="R2547" s="5" t="str">
        <f t="shared" si="327"/>
        <v>Med 1.4-2025-06-30</v>
      </c>
    </row>
    <row r="2548" spans="1:19" hidden="1" x14ac:dyDescent="0.3">
      <c r="A2548" s="25" t="s">
        <v>694</v>
      </c>
      <c r="B2548" s="5" t="s">
        <v>738</v>
      </c>
      <c r="C2548" s="5" t="s">
        <v>432</v>
      </c>
      <c r="D2548" s="5" t="s">
        <v>47</v>
      </c>
      <c r="E2548" s="5" t="s">
        <v>22</v>
      </c>
      <c r="F2548" s="6">
        <v>45838</v>
      </c>
      <c r="G2548" s="55">
        <f t="shared" si="324"/>
        <v>2025</v>
      </c>
      <c r="H2548" s="55" t="str">
        <f t="shared" si="325"/>
        <v>Junio</v>
      </c>
      <c r="I2548" s="90" t="str">
        <f t="shared" si="326"/>
        <v>2025-1</v>
      </c>
      <c r="J2548" s="9">
        <v>2107</v>
      </c>
      <c r="K2548" s="9">
        <v>2219</v>
      </c>
      <c r="L2548" s="15">
        <v>1.0531561461794019</v>
      </c>
      <c r="M2548" s="15">
        <v>1.0531561461794019</v>
      </c>
      <c r="N2548" s="5" t="s">
        <v>48</v>
      </c>
      <c r="O2548" s="5" t="s">
        <v>48</v>
      </c>
      <c r="P2548" s="5">
        <v>0</v>
      </c>
      <c r="Q2548" s="5">
        <v>0</v>
      </c>
      <c r="R2548" s="5" t="str">
        <f t="shared" si="327"/>
        <v>Med 10-2025-06-30</v>
      </c>
    </row>
    <row r="2549" spans="1:19" hidden="1" x14ac:dyDescent="0.3">
      <c r="A2549" s="25" t="s">
        <v>696</v>
      </c>
      <c r="B2549" s="5" t="s">
        <v>697</v>
      </c>
      <c r="C2549" s="5" t="s">
        <v>432</v>
      </c>
      <c r="D2549" s="5" t="s">
        <v>47</v>
      </c>
      <c r="E2549" s="5" t="s">
        <v>22</v>
      </c>
      <c r="F2549" s="6">
        <v>45838</v>
      </c>
      <c r="G2549" s="55">
        <f t="shared" si="324"/>
        <v>2025</v>
      </c>
      <c r="H2549" s="55" t="str">
        <f t="shared" si="325"/>
        <v>Junio</v>
      </c>
      <c r="I2549" s="90" t="str">
        <f t="shared" si="326"/>
        <v>2025-1</v>
      </c>
      <c r="J2549" s="9">
        <v>100</v>
      </c>
      <c r="K2549" s="12">
        <v>107.61</v>
      </c>
      <c r="L2549" s="15">
        <v>1.0761000000000001</v>
      </c>
      <c r="M2549" s="15">
        <v>1.0761000000000001</v>
      </c>
      <c r="N2549" s="5" t="s">
        <v>23</v>
      </c>
      <c r="O2549" s="5" t="s">
        <v>23</v>
      </c>
      <c r="P2549" s="5">
        <v>0</v>
      </c>
      <c r="Q2549" s="5">
        <v>0</v>
      </c>
      <c r="R2549" s="5" t="str">
        <f t="shared" si="327"/>
        <v>Med 11-2025-06-30</v>
      </c>
    </row>
    <row r="2550" spans="1:19" hidden="1" x14ac:dyDescent="0.3">
      <c r="A2550" s="25" t="s">
        <v>698</v>
      </c>
      <c r="B2550" s="5" t="s">
        <v>699</v>
      </c>
      <c r="C2550" s="5" t="s">
        <v>432</v>
      </c>
      <c r="D2550" s="5" t="s">
        <v>47</v>
      </c>
      <c r="E2550" s="5" t="s">
        <v>22</v>
      </c>
      <c r="F2550" s="6">
        <v>45838</v>
      </c>
      <c r="G2550" s="55">
        <f t="shared" si="324"/>
        <v>2025</v>
      </c>
      <c r="H2550" s="55" t="str">
        <f t="shared" si="325"/>
        <v>Junio</v>
      </c>
      <c r="I2550" s="90" t="str">
        <f t="shared" si="326"/>
        <v>2025-1</v>
      </c>
      <c r="J2550" s="9">
        <v>100</v>
      </c>
      <c r="K2550" s="12">
        <v>143.04</v>
      </c>
      <c r="L2550" s="15">
        <v>1.3</v>
      </c>
      <c r="M2550" s="15">
        <v>1.4303999999999999</v>
      </c>
      <c r="N2550" s="5" t="s">
        <v>23</v>
      </c>
      <c r="O2550" s="5" t="s">
        <v>23</v>
      </c>
      <c r="P2550" s="5">
        <v>0</v>
      </c>
      <c r="Q2550" s="5">
        <v>0</v>
      </c>
      <c r="R2550" s="5" t="str">
        <f t="shared" si="327"/>
        <v>100-2021-12-31</v>
      </c>
    </row>
    <row r="2551" spans="1:19" hidden="1" x14ac:dyDescent="0.3">
      <c r="A2551">
        <v>100</v>
      </c>
      <c r="B2551" t="s">
        <v>81</v>
      </c>
      <c r="C2551" t="s">
        <v>64</v>
      </c>
      <c r="D2551" t="s">
        <v>65</v>
      </c>
      <c r="E2551" t="s">
        <v>22</v>
      </c>
      <c r="F2551" s="101">
        <v>44561</v>
      </c>
      <c r="G2551" s="55">
        <f t="shared" si="324"/>
        <v>2021</v>
      </c>
      <c r="H2551" s="55" t="str">
        <f t="shared" si="325"/>
        <v>Diciembre</v>
      </c>
      <c r="I2551" s="90" t="str">
        <f t="shared" si="326"/>
        <v>2021-2</v>
      </c>
      <c r="J2551">
        <v>100</v>
      </c>
      <c r="K2551">
        <v>100</v>
      </c>
      <c r="L2551" s="57">
        <v>1</v>
      </c>
      <c r="M2551" s="57">
        <v>1</v>
      </c>
      <c r="N2551" t="s">
        <v>23</v>
      </c>
      <c r="O2551" t="s">
        <v>23</v>
      </c>
      <c r="P2551">
        <v>0</v>
      </c>
      <c r="Q2551">
        <v>0</v>
      </c>
      <c r="R2551" t="s">
        <v>740</v>
      </c>
    </row>
    <row r="2552" spans="1:19" hidden="1" x14ac:dyDescent="0.3">
      <c r="A2552">
        <v>100</v>
      </c>
      <c r="B2552" t="s">
        <v>81</v>
      </c>
      <c r="C2552" t="s">
        <v>64</v>
      </c>
      <c r="D2552" t="s">
        <v>65</v>
      </c>
      <c r="E2552" t="s">
        <v>22</v>
      </c>
      <c r="F2552" s="101">
        <v>44926</v>
      </c>
      <c r="G2552" s="55">
        <f t="shared" si="324"/>
        <v>2022</v>
      </c>
      <c r="H2552" s="55" t="str">
        <f t="shared" si="325"/>
        <v>Diciembre</v>
      </c>
      <c r="I2552" s="90" t="str">
        <f t="shared" si="326"/>
        <v>2022-2</v>
      </c>
      <c r="J2552">
        <v>100</v>
      </c>
      <c r="K2552">
        <v>98.3</v>
      </c>
      <c r="L2552" s="57">
        <v>0.98299999999999998</v>
      </c>
      <c r="M2552" s="57">
        <v>0.98299999999999998</v>
      </c>
      <c r="N2552" t="s">
        <v>23</v>
      </c>
      <c r="O2552" t="s">
        <v>23</v>
      </c>
      <c r="P2552">
        <v>0</v>
      </c>
      <c r="Q2552">
        <v>0</v>
      </c>
      <c r="R2552" t="s">
        <v>742</v>
      </c>
    </row>
    <row r="2553" spans="1:19" hidden="1" x14ac:dyDescent="0.3">
      <c r="A2553">
        <v>100</v>
      </c>
      <c r="B2553" t="s">
        <v>81</v>
      </c>
      <c r="C2553" t="s">
        <v>64</v>
      </c>
      <c r="D2553" t="s">
        <v>65</v>
      </c>
      <c r="E2553" t="s">
        <v>22</v>
      </c>
      <c r="F2553" s="101">
        <v>46022</v>
      </c>
      <c r="G2553" s="55">
        <f t="shared" si="324"/>
        <v>2025</v>
      </c>
      <c r="H2553" s="55" t="str">
        <f t="shared" si="325"/>
        <v>Diciembre</v>
      </c>
      <c r="I2553" s="90" t="str">
        <f t="shared" si="326"/>
        <v>2025-2</v>
      </c>
      <c r="J2553">
        <v>100</v>
      </c>
      <c r="K2553">
        <v>100</v>
      </c>
      <c r="L2553" s="57">
        <v>1</v>
      </c>
      <c r="M2553" s="57">
        <v>1</v>
      </c>
      <c r="N2553" t="s">
        <v>23</v>
      </c>
      <c r="O2553" t="s">
        <v>23</v>
      </c>
      <c r="P2553">
        <v>0</v>
      </c>
      <c r="Q2553">
        <v>0</v>
      </c>
      <c r="R2553" t="s">
        <v>744</v>
      </c>
    </row>
    <row r="2554" spans="1:19" hidden="1" x14ac:dyDescent="0.3">
      <c r="A2554">
        <v>104</v>
      </c>
      <c r="B2554" t="s">
        <v>82</v>
      </c>
      <c r="C2554" t="s">
        <v>64</v>
      </c>
      <c r="D2554" t="s">
        <v>65</v>
      </c>
      <c r="E2554" t="s">
        <v>54</v>
      </c>
      <c r="F2554" s="101">
        <v>44561</v>
      </c>
      <c r="G2554" s="55">
        <f t="shared" si="324"/>
        <v>2021</v>
      </c>
      <c r="H2554" s="55" t="str">
        <f t="shared" si="325"/>
        <v>Diciembre</v>
      </c>
      <c r="I2554" s="90" t="str">
        <f t="shared" si="326"/>
        <v>2021-2</v>
      </c>
      <c r="J2554">
        <v>2.14</v>
      </c>
      <c r="K2554">
        <v>0.34</v>
      </c>
      <c r="L2554" s="57">
        <v>1.3</v>
      </c>
      <c r="M2554" s="57">
        <v>6.2941176470588234</v>
      </c>
      <c r="N2554" t="s">
        <v>83</v>
      </c>
      <c r="O2554" t="s">
        <v>83</v>
      </c>
      <c r="P2554">
        <v>1</v>
      </c>
      <c r="Q2554">
        <v>2</v>
      </c>
      <c r="R2554" t="s">
        <v>745</v>
      </c>
    </row>
    <row r="2555" spans="1:19" hidden="1" x14ac:dyDescent="0.3">
      <c r="A2555">
        <v>104</v>
      </c>
      <c r="B2555" t="s">
        <v>82</v>
      </c>
      <c r="C2555" t="s">
        <v>64</v>
      </c>
      <c r="D2555" t="s">
        <v>65</v>
      </c>
      <c r="E2555" t="s">
        <v>54</v>
      </c>
      <c r="F2555" s="101">
        <v>44926</v>
      </c>
      <c r="G2555" s="55">
        <f t="shared" si="324"/>
        <v>2022</v>
      </c>
      <c r="H2555" s="55" t="str">
        <f t="shared" si="325"/>
        <v>Diciembre</v>
      </c>
      <c r="I2555" s="90" t="str">
        <f t="shared" si="326"/>
        <v>2022-2</v>
      </c>
      <c r="J2555">
        <v>2.14</v>
      </c>
      <c r="K2555">
        <v>0.37174721189590998</v>
      </c>
      <c r="L2555" s="57">
        <v>1.3</v>
      </c>
      <c r="M2555" s="57">
        <v>5.756600000000013</v>
      </c>
      <c r="N2555" t="s">
        <v>83</v>
      </c>
      <c r="O2555" t="s">
        <v>83</v>
      </c>
      <c r="P2555">
        <v>1</v>
      </c>
      <c r="Q2555">
        <v>2</v>
      </c>
      <c r="R2555" t="s">
        <v>746</v>
      </c>
    </row>
    <row r="2556" spans="1:19" hidden="1" x14ac:dyDescent="0.3">
      <c r="A2556">
        <v>104</v>
      </c>
      <c r="B2556" t="s">
        <v>82</v>
      </c>
      <c r="C2556" t="s">
        <v>64</v>
      </c>
      <c r="D2556" t="s">
        <v>65</v>
      </c>
      <c r="E2556" t="s">
        <v>54</v>
      </c>
      <c r="F2556" s="101">
        <v>46022</v>
      </c>
      <c r="G2556" s="55">
        <f t="shared" si="324"/>
        <v>2025</v>
      </c>
      <c r="H2556" s="55" t="str">
        <f t="shared" si="325"/>
        <v>Diciembre</v>
      </c>
      <c r="I2556" s="90" t="str">
        <f t="shared" si="326"/>
        <v>2025-2</v>
      </c>
      <c r="J2556">
        <v>2.14</v>
      </c>
      <c r="K2556">
        <v>0.21</v>
      </c>
      <c r="L2556" s="57">
        <v>1.3</v>
      </c>
      <c r="M2556" s="57">
        <v>10.19047619047619</v>
      </c>
      <c r="N2556" t="s">
        <v>83</v>
      </c>
      <c r="O2556" t="s">
        <v>83</v>
      </c>
      <c r="P2556">
        <v>1</v>
      </c>
      <c r="Q2556">
        <v>2</v>
      </c>
      <c r="R2556" t="s">
        <v>747</v>
      </c>
    </row>
    <row r="2557" spans="1:19" hidden="1" x14ac:dyDescent="0.3">
      <c r="A2557">
        <v>106</v>
      </c>
      <c r="B2557" t="s">
        <v>84</v>
      </c>
      <c r="C2557" t="s">
        <v>64</v>
      </c>
      <c r="D2557" t="s">
        <v>65</v>
      </c>
      <c r="E2557" t="s">
        <v>54</v>
      </c>
      <c r="F2557" s="101">
        <v>44561</v>
      </c>
      <c r="G2557" s="55">
        <f t="shared" si="324"/>
        <v>2021</v>
      </c>
      <c r="H2557" s="55" t="str">
        <f t="shared" si="325"/>
        <v>Diciembre</v>
      </c>
      <c r="I2557" s="90" t="str">
        <f t="shared" si="326"/>
        <v>2021-2</v>
      </c>
      <c r="J2557">
        <v>0</v>
      </c>
      <c r="K2557">
        <v>0</v>
      </c>
      <c r="N2557" t="s">
        <v>83</v>
      </c>
      <c r="O2557" t="s">
        <v>83</v>
      </c>
      <c r="P2557">
        <v>0</v>
      </c>
      <c r="Q2557">
        <v>0</v>
      </c>
      <c r="R2557" t="s">
        <v>748</v>
      </c>
    </row>
    <row r="2558" spans="1:19" hidden="1" x14ac:dyDescent="0.3">
      <c r="A2558">
        <v>106</v>
      </c>
      <c r="B2558" t="s">
        <v>84</v>
      </c>
      <c r="C2558" t="s">
        <v>64</v>
      </c>
      <c r="D2558" t="s">
        <v>65</v>
      </c>
      <c r="E2558" t="s">
        <v>54</v>
      </c>
      <c r="F2558" s="101">
        <v>44926</v>
      </c>
      <c r="G2558" s="55">
        <f t="shared" si="324"/>
        <v>2022</v>
      </c>
      <c r="H2558" s="55" t="str">
        <f t="shared" si="325"/>
        <v>Diciembre</v>
      </c>
      <c r="I2558" s="90" t="str">
        <f t="shared" si="326"/>
        <v>2022-2</v>
      </c>
      <c r="J2558">
        <v>0</v>
      </c>
      <c r="K2558">
        <v>0</v>
      </c>
      <c r="N2558" t="s">
        <v>83</v>
      </c>
      <c r="O2558" t="s">
        <v>83</v>
      </c>
      <c r="P2558">
        <v>0</v>
      </c>
      <c r="Q2558">
        <v>0</v>
      </c>
      <c r="R2558" t="s">
        <v>749</v>
      </c>
    </row>
    <row r="2559" spans="1:19" hidden="1" x14ac:dyDescent="0.3">
      <c r="A2559">
        <v>106</v>
      </c>
      <c r="B2559" t="s">
        <v>84</v>
      </c>
      <c r="C2559" t="s">
        <v>64</v>
      </c>
      <c r="D2559" t="s">
        <v>65</v>
      </c>
      <c r="E2559" t="s">
        <v>54</v>
      </c>
      <c r="F2559" s="101">
        <v>46022</v>
      </c>
      <c r="G2559" s="55">
        <f t="shared" si="324"/>
        <v>2025</v>
      </c>
      <c r="H2559" s="55" t="str">
        <f t="shared" si="325"/>
        <v>Diciembre</v>
      </c>
      <c r="I2559" s="90" t="str">
        <f t="shared" si="326"/>
        <v>2025-2</v>
      </c>
      <c r="J2559">
        <v>0</v>
      </c>
      <c r="K2559">
        <v>0</v>
      </c>
      <c r="N2559" t="s">
        <v>83</v>
      </c>
      <c r="O2559" t="s">
        <v>83</v>
      </c>
      <c r="P2559">
        <v>0</v>
      </c>
      <c r="Q2559">
        <v>0</v>
      </c>
      <c r="R2559" t="s">
        <v>750</v>
      </c>
    </row>
    <row r="2560" spans="1:19" hidden="1" x14ac:dyDescent="0.3">
      <c r="A2560">
        <v>109</v>
      </c>
      <c r="B2560" t="s">
        <v>85</v>
      </c>
      <c r="C2560" t="s">
        <v>395</v>
      </c>
      <c r="D2560" t="s">
        <v>65</v>
      </c>
      <c r="E2560" t="s">
        <v>22</v>
      </c>
      <c r="F2560" s="101">
        <v>45230</v>
      </c>
      <c r="G2560" s="55">
        <f t="shared" si="324"/>
        <v>2023</v>
      </c>
      <c r="H2560" s="55" t="str">
        <f t="shared" si="325"/>
        <v>Octubre</v>
      </c>
      <c r="I2560" s="90" t="str">
        <f t="shared" si="326"/>
        <v>2023-2</v>
      </c>
      <c r="J2560">
        <v>80</v>
      </c>
      <c r="N2560" t="s">
        <v>23</v>
      </c>
      <c r="O2560" t="s">
        <v>119</v>
      </c>
      <c r="P2560">
        <v>0</v>
      </c>
      <c r="Q2560">
        <v>0</v>
      </c>
      <c r="R2560" t="s">
        <v>752</v>
      </c>
      <c r="S2560" t="s">
        <v>119</v>
      </c>
    </row>
    <row r="2561" spans="1:18" hidden="1" x14ac:dyDescent="0.3">
      <c r="A2561">
        <v>109</v>
      </c>
      <c r="B2561" t="s">
        <v>85</v>
      </c>
      <c r="C2561" t="s">
        <v>395</v>
      </c>
      <c r="D2561" t="s">
        <v>65</v>
      </c>
      <c r="E2561" t="s">
        <v>22</v>
      </c>
      <c r="F2561" s="101">
        <v>45596</v>
      </c>
      <c r="G2561" s="55">
        <f t="shared" si="324"/>
        <v>2024</v>
      </c>
      <c r="H2561" s="55" t="str">
        <f t="shared" si="325"/>
        <v>Octubre</v>
      </c>
      <c r="I2561" s="90" t="str">
        <f t="shared" si="326"/>
        <v>2024-2</v>
      </c>
      <c r="K2561">
        <v>85</v>
      </c>
      <c r="N2561" t="s">
        <v>23</v>
      </c>
      <c r="O2561" t="s">
        <v>23</v>
      </c>
      <c r="P2561">
        <v>0</v>
      </c>
      <c r="Q2561">
        <v>0</v>
      </c>
      <c r="R2561" t="s">
        <v>754</v>
      </c>
    </row>
    <row r="2562" spans="1:18" hidden="1" x14ac:dyDescent="0.3">
      <c r="A2562">
        <v>109</v>
      </c>
      <c r="B2562" t="s">
        <v>85</v>
      </c>
      <c r="C2562" t="s">
        <v>395</v>
      </c>
      <c r="D2562" t="s">
        <v>65</v>
      </c>
      <c r="E2562" t="s">
        <v>22</v>
      </c>
      <c r="F2562" s="101">
        <v>45961</v>
      </c>
      <c r="G2562" s="55">
        <f t="shared" si="324"/>
        <v>2025</v>
      </c>
      <c r="H2562" s="55" t="str">
        <f t="shared" si="325"/>
        <v>Octubre</v>
      </c>
      <c r="I2562" s="90" t="str">
        <f t="shared" si="326"/>
        <v>2025-2</v>
      </c>
      <c r="K2562">
        <v>94</v>
      </c>
      <c r="N2562" t="s">
        <v>23</v>
      </c>
      <c r="O2562" t="s">
        <v>23</v>
      </c>
      <c r="P2562">
        <v>0</v>
      </c>
      <c r="Q2562">
        <v>0</v>
      </c>
      <c r="R2562" t="s">
        <v>755</v>
      </c>
    </row>
    <row r="2563" spans="1:18" hidden="1" x14ac:dyDescent="0.3">
      <c r="A2563">
        <v>109</v>
      </c>
      <c r="B2563" t="s">
        <v>85</v>
      </c>
      <c r="C2563" t="s">
        <v>395</v>
      </c>
      <c r="D2563" t="s">
        <v>65</v>
      </c>
      <c r="E2563" t="s">
        <v>22</v>
      </c>
      <c r="F2563" s="101">
        <v>46022</v>
      </c>
      <c r="G2563" s="55">
        <f t="shared" ref="G2563:G2626" si="336">YEAR(F2563)</f>
        <v>2025</v>
      </c>
      <c r="H2563" s="55" t="str">
        <f t="shared" ref="H2563:H2626" si="337">PROPER(TEXT(F2563,"mmmm"))</f>
        <v>Diciembre</v>
      </c>
      <c r="I2563" s="90" t="str">
        <f t="shared" ref="I2563:I2626" si="338">IF(OR(H2563="Enero",H2563="Febrero",H2563="Marzo",H2563="Abril",H2563="Mayo",H2563="Junio"),G2563&amp;"-1",IF(OR(H2563="Julio",H2563="Agosto",H2563="Septiembre",H2563="Octubre",H2563="Noviembre",H2563="Diciembre"),G2563&amp;"-2"))</f>
        <v>2025-2</v>
      </c>
      <c r="J2563">
        <v>80</v>
      </c>
      <c r="K2563">
        <v>94</v>
      </c>
      <c r="L2563" s="57">
        <v>1.175</v>
      </c>
      <c r="M2563" s="57">
        <v>1.175</v>
      </c>
      <c r="N2563" t="s">
        <v>23</v>
      </c>
      <c r="O2563" t="s">
        <v>23</v>
      </c>
      <c r="P2563">
        <v>0</v>
      </c>
      <c r="Q2563">
        <v>0</v>
      </c>
      <c r="R2563" t="s">
        <v>756</v>
      </c>
    </row>
    <row r="2564" spans="1:18" hidden="1" x14ac:dyDescent="0.3">
      <c r="A2564">
        <v>111</v>
      </c>
      <c r="B2564" t="s">
        <v>85</v>
      </c>
      <c r="C2564" t="s">
        <v>50</v>
      </c>
      <c r="D2564" t="s">
        <v>52</v>
      </c>
      <c r="E2564" t="s">
        <v>22</v>
      </c>
      <c r="F2564" s="101">
        <v>44469</v>
      </c>
      <c r="G2564" s="55">
        <f t="shared" si="336"/>
        <v>2021</v>
      </c>
      <c r="H2564" s="55" t="str">
        <f t="shared" si="337"/>
        <v>Septiembre</v>
      </c>
      <c r="I2564" s="90" t="str">
        <f t="shared" si="338"/>
        <v>2021-2</v>
      </c>
      <c r="J2564">
        <v>80</v>
      </c>
      <c r="K2564">
        <v>88.8</v>
      </c>
      <c r="L2564" s="57">
        <v>1.1100000000000001</v>
      </c>
      <c r="M2564" s="57">
        <v>1.1100000000000001</v>
      </c>
      <c r="N2564" t="s">
        <v>23</v>
      </c>
      <c r="O2564" t="s">
        <v>23</v>
      </c>
      <c r="P2564">
        <v>0</v>
      </c>
      <c r="Q2564">
        <v>0</v>
      </c>
      <c r="R2564" t="s">
        <v>758</v>
      </c>
    </row>
    <row r="2565" spans="1:18" hidden="1" x14ac:dyDescent="0.3">
      <c r="A2565">
        <v>111</v>
      </c>
      <c r="B2565" t="s">
        <v>85</v>
      </c>
      <c r="C2565" t="s">
        <v>50</v>
      </c>
      <c r="D2565" t="s">
        <v>52</v>
      </c>
      <c r="E2565" t="s">
        <v>22</v>
      </c>
      <c r="F2565" s="101">
        <v>44834</v>
      </c>
      <c r="G2565" s="55">
        <f t="shared" si="336"/>
        <v>2022</v>
      </c>
      <c r="H2565" s="55" t="str">
        <f t="shared" si="337"/>
        <v>Septiembre</v>
      </c>
      <c r="I2565" s="90" t="str">
        <f t="shared" si="338"/>
        <v>2022-2</v>
      </c>
      <c r="J2565">
        <v>80</v>
      </c>
      <c r="K2565">
        <v>70</v>
      </c>
      <c r="L2565" s="57">
        <v>0.875</v>
      </c>
      <c r="M2565" s="57">
        <v>0.875</v>
      </c>
      <c r="N2565" t="s">
        <v>23</v>
      </c>
      <c r="O2565" t="s">
        <v>23</v>
      </c>
      <c r="P2565">
        <v>0</v>
      </c>
      <c r="Q2565">
        <v>0</v>
      </c>
      <c r="R2565" t="s">
        <v>759</v>
      </c>
    </row>
    <row r="2566" spans="1:18" hidden="1" x14ac:dyDescent="0.3">
      <c r="A2566">
        <v>111</v>
      </c>
      <c r="B2566" t="s">
        <v>85</v>
      </c>
      <c r="C2566" t="s">
        <v>50</v>
      </c>
      <c r="D2566" t="s">
        <v>52</v>
      </c>
      <c r="E2566" t="s">
        <v>22</v>
      </c>
      <c r="F2566" s="101">
        <v>45930</v>
      </c>
      <c r="G2566" s="55">
        <f t="shared" si="336"/>
        <v>2025</v>
      </c>
      <c r="H2566" s="55" t="str">
        <f t="shared" si="337"/>
        <v>Septiembre</v>
      </c>
      <c r="I2566" s="90" t="str">
        <f t="shared" si="338"/>
        <v>2025-2</v>
      </c>
      <c r="J2566">
        <v>80</v>
      </c>
      <c r="K2566">
        <v>92.5</v>
      </c>
      <c r="L2566" s="57">
        <v>1.15625</v>
      </c>
      <c r="M2566" s="57">
        <v>1.15625</v>
      </c>
      <c r="N2566" t="s">
        <v>23</v>
      </c>
      <c r="O2566" t="s">
        <v>23</v>
      </c>
      <c r="P2566">
        <v>0</v>
      </c>
      <c r="Q2566">
        <v>0</v>
      </c>
      <c r="R2566" t="s">
        <v>760</v>
      </c>
    </row>
    <row r="2567" spans="1:18" hidden="1" x14ac:dyDescent="0.3">
      <c r="A2567">
        <v>111</v>
      </c>
      <c r="B2567" t="s">
        <v>85</v>
      </c>
      <c r="C2567" t="s">
        <v>50</v>
      </c>
      <c r="D2567" t="s">
        <v>52</v>
      </c>
      <c r="E2567" t="s">
        <v>22</v>
      </c>
      <c r="F2567" s="101">
        <v>46022</v>
      </c>
      <c r="G2567" s="55">
        <f t="shared" si="336"/>
        <v>2025</v>
      </c>
      <c r="H2567" s="55" t="str">
        <f t="shared" si="337"/>
        <v>Diciembre</v>
      </c>
      <c r="I2567" s="90" t="str">
        <f t="shared" si="338"/>
        <v>2025-2</v>
      </c>
      <c r="J2567">
        <v>80</v>
      </c>
      <c r="K2567">
        <v>96.6</v>
      </c>
      <c r="L2567" s="57">
        <v>1.2075</v>
      </c>
      <c r="M2567" s="57">
        <v>1.2075</v>
      </c>
      <c r="N2567" t="s">
        <v>23</v>
      </c>
      <c r="O2567" t="s">
        <v>23</v>
      </c>
      <c r="P2567">
        <v>0</v>
      </c>
      <c r="Q2567">
        <v>0</v>
      </c>
      <c r="R2567" t="s">
        <v>761</v>
      </c>
    </row>
    <row r="2568" spans="1:18" hidden="1" x14ac:dyDescent="0.3">
      <c r="A2568">
        <v>112</v>
      </c>
      <c r="B2568" t="s">
        <v>85</v>
      </c>
      <c r="C2568" t="s">
        <v>87</v>
      </c>
      <c r="D2568" t="s">
        <v>65</v>
      </c>
      <c r="E2568" t="s">
        <v>22</v>
      </c>
      <c r="F2568" s="101">
        <v>45961</v>
      </c>
      <c r="G2568" s="55">
        <f t="shared" si="336"/>
        <v>2025</v>
      </c>
      <c r="H2568" s="55" t="str">
        <f t="shared" si="337"/>
        <v>Octubre</v>
      </c>
      <c r="I2568" s="90" t="str">
        <f t="shared" si="338"/>
        <v>2025-2</v>
      </c>
      <c r="J2568">
        <v>80</v>
      </c>
      <c r="K2568">
        <v>90</v>
      </c>
      <c r="L2568" s="57">
        <v>1.125</v>
      </c>
      <c r="M2568" s="57">
        <v>1.125</v>
      </c>
      <c r="N2568" t="s">
        <v>23</v>
      </c>
      <c r="O2568" t="s">
        <v>23</v>
      </c>
      <c r="P2568">
        <v>0</v>
      </c>
      <c r="Q2568">
        <v>0</v>
      </c>
      <c r="R2568" t="s">
        <v>762</v>
      </c>
    </row>
    <row r="2569" spans="1:18" hidden="1" x14ac:dyDescent="0.3">
      <c r="A2569">
        <v>112</v>
      </c>
      <c r="B2569" t="s">
        <v>85</v>
      </c>
      <c r="C2569" t="s">
        <v>87</v>
      </c>
      <c r="D2569" t="s">
        <v>65</v>
      </c>
      <c r="E2569" t="s">
        <v>22</v>
      </c>
      <c r="F2569" s="101">
        <v>46022</v>
      </c>
      <c r="G2569" s="55">
        <f t="shared" si="336"/>
        <v>2025</v>
      </c>
      <c r="H2569" s="55" t="str">
        <f t="shared" si="337"/>
        <v>Diciembre</v>
      </c>
      <c r="I2569" s="90" t="str">
        <f t="shared" si="338"/>
        <v>2025-2</v>
      </c>
      <c r="J2569">
        <v>80</v>
      </c>
      <c r="K2569">
        <v>90</v>
      </c>
      <c r="L2569" s="57">
        <v>1.125</v>
      </c>
      <c r="M2569" s="57">
        <v>1.125</v>
      </c>
      <c r="N2569" t="s">
        <v>23</v>
      </c>
      <c r="O2569" t="s">
        <v>23</v>
      </c>
      <c r="P2569">
        <v>0</v>
      </c>
      <c r="Q2569">
        <v>0</v>
      </c>
      <c r="R2569" t="s">
        <v>763</v>
      </c>
    </row>
    <row r="2570" spans="1:18" hidden="1" x14ac:dyDescent="0.3">
      <c r="A2570">
        <v>113</v>
      </c>
      <c r="B2570" t="s">
        <v>85</v>
      </c>
      <c r="C2570" t="s">
        <v>25</v>
      </c>
      <c r="D2570" t="s">
        <v>65</v>
      </c>
      <c r="E2570" t="s">
        <v>22</v>
      </c>
      <c r="F2570" s="101">
        <v>45961</v>
      </c>
      <c r="G2570" s="55">
        <f t="shared" si="336"/>
        <v>2025</v>
      </c>
      <c r="H2570" s="55" t="str">
        <f t="shared" si="337"/>
        <v>Octubre</v>
      </c>
      <c r="I2570" s="90" t="str">
        <f t="shared" si="338"/>
        <v>2025-2</v>
      </c>
      <c r="J2570">
        <v>80</v>
      </c>
      <c r="K2570">
        <v>94</v>
      </c>
      <c r="L2570" s="57">
        <v>1.175</v>
      </c>
      <c r="M2570" s="57">
        <v>1.175</v>
      </c>
      <c r="N2570" t="s">
        <v>23</v>
      </c>
      <c r="O2570" t="s">
        <v>23</v>
      </c>
      <c r="P2570">
        <v>0</v>
      </c>
      <c r="Q2570">
        <v>0</v>
      </c>
      <c r="R2570" t="s">
        <v>764</v>
      </c>
    </row>
    <row r="2571" spans="1:18" hidden="1" x14ac:dyDescent="0.3">
      <c r="A2571">
        <v>113</v>
      </c>
      <c r="B2571" t="s">
        <v>85</v>
      </c>
      <c r="C2571" t="s">
        <v>25</v>
      </c>
      <c r="D2571" t="s">
        <v>65</v>
      </c>
      <c r="E2571" t="s">
        <v>22</v>
      </c>
      <c r="F2571" s="101">
        <v>46022</v>
      </c>
      <c r="G2571" s="55">
        <f t="shared" si="336"/>
        <v>2025</v>
      </c>
      <c r="H2571" s="55" t="str">
        <f t="shared" si="337"/>
        <v>Diciembre</v>
      </c>
      <c r="I2571" s="90" t="str">
        <f t="shared" si="338"/>
        <v>2025-2</v>
      </c>
      <c r="J2571">
        <v>80</v>
      </c>
      <c r="K2571">
        <v>94</v>
      </c>
      <c r="L2571" s="57">
        <v>1.175</v>
      </c>
      <c r="M2571" s="57">
        <v>1.175</v>
      </c>
      <c r="N2571" t="s">
        <v>23</v>
      </c>
      <c r="O2571" t="s">
        <v>23</v>
      </c>
      <c r="P2571">
        <v>0</v>
      </c>
      <c r="Q2571">
        <v>0</v>
      </c>
      <c r="R2571" t="s">
        <v>765</v>
      </c>
    </row>
    <row r="2572" spans="1:18" hidden="1" x14ac:dyDescent="0.3">
      <c r="A2572">
        <v>114</v>
      </c>
      <c r="B2572" t="s">
        <v>85</v>
      </c>
      <c r="C2572" t="s">
        <v>58</v>
      </c>
      <c r="D2572" t="s">
        <v>65</v>
      </c>
      <c r="E2572" t="s">
        <v>22</v>
      </c>
      <c r="F2572" s="101">
        <v>45961</v>
      </c>
      <c r="G2572" s="55">
        <f t="shared" si="336"/>
        <v>2025</v>
      </c>
      <c r="H2572" s="55" t="str">
        <f t="shared" si="337"/>
        <v>Octubre</v>
      </c>
      <c r="I2572" s="90" t="str">
        <f t="shared" si="338"/>
        <v>2025-2</v>
      </c>
      <c r="J2572">
        <v>80</v>
      </c>
      <c r="K2572">
        <v>74</v>
      </c>
      <c r="L2572" s="57">
        <v>0.92500000000000004</v>
      </c>
      <c r="M2572" s="57">
        <v>0.92500000000000004</v>
      </c>
      <c r="N2572" t="s">
        <v>23</v>
      </c>
      <c r="O2572" t="s">
        <v>23</v>
      </c>
      <c r="P2572">
        <v>0</v>
      </c>
      <c r="Q2572">
        <v>0</v>
      </c>
      <c r="R2572" t="s">
        <v>766</v>
      </c>
    </row>
    <row r="2573" spans="1:18" hidden="1" x14ac:dyDescent="0.3">
      <c r="A2573">
        <v>114</v>
      </c>
      <c r="B2573" t="s">
        <v>85</v>
      </c>
      <c r="C2573" t="s">
        <v>58</v>
      </c>
      <c r="D2573" t="s">
        <v>65</v>
      </c>
      <c r="E2573" t="s">
        <v>22</v>
      </c>
      <c r="F2573" s="101">
        <v>46022</v>
      </c>
      <c r="G2573" s="55">
        <f t="shared" si="336"/>
        <v>2025</v>
      </c>
      <c r="H2573" s="55" t="str">
        <f t="shared" si="337"/>
        <v>Diciembre</v>
      </c>
      <c r="I2573" s="90" t="str">
        <f t="shared" si="338"/>
        <v>2025-2</v>
      </c>
      <c r="J2573">
        <v>80</v>
      </c>
      <c r="K2573">
        <v>74</v>
      </c>
      <c r="L2573" s="57">
        <v>0.92500000000000004</v>
      </c>
      <c r="M2573" s="57">
        <v>0.92500000000000004</v>
      </c>
      <c r="N2573" t="s">
        <v>23</v>
      </c>
      <c r="O2573" t="s">
        <v>23</v>
      </c>
      <c r="P2573">
        <v>0</v>
      </c>
      <c r="Q2573">
        <v>0</v>
      </c>
      <c r="R2573" t="s">
        <v>767</v>
      </c>
    </row>
    <row r="2574" spans="1:18" hidden="1" x14ac:dyDescent="0.3">
      <c r="A2574">
        <v>115</v>
      </c>
      <c r="B2574" t="s">
        <v>85</v>
      </c>
      <c r="C2574" t="s">
        <v>64</v>
      </c>
      <c r="D2574" t="s">
        <v>65</v>
      </c>
      <c r="E2574" t="s">
        <v>22</v>
      </c>
      <c r="F2574" s="101">
        <v>44865</v>
      </c>
      <c r="G2574" s="55">
        <f t="shared" si="336"/>
        <v>2022</v>
      </c>
      <c r="H2574" s="55" t="str">
        <f t="shared" si="337"/>
        <v>Octubre</v>
      </c>
      <c r="I2574" s="90" t="str">
        <f t="shared" si="338"/>
        <v>2022-2</v>
      </c>
      <c r="J2574">
        <v>80</v>
      </c>
      <c r="K2574">
        <v>90</v>
      </c>
      <c r="L2574" s="57">
        <v>1.125</v>
      </c>
      <c r="M2574" s="57">
        <v>1.125</v>
      </c>
      <c r="N2574" t="s">
        <v>23</v>
      </c>
      <c r="O2574" t="s">
        <v>23</v>
      </c>
      <c r="P2574">
        <v>0</v>
      </c>
      <c r="Q2574">
        <v>0</v>
      </c>
      <c r="R2574" t="s">
        <v>768</v>
      </c>
    </row>
    <row r="2575" spans="1:18" hidden="1" x14ac:dyDescent="0.3">
      <c r="A2575">
        <v>115</v>
      </c>
      <c r="B2575" t="s">
        <v>85</v>
      </c>
      <c r="C2575" t="s">
        <v>64</v>
      </c>
      <c r="D2575" t="s">
        <v>65</v>
      </c>
      <c r="E2575" t="s">
        <v>22</v>
      </c>
      <c r="F2575" s="101">
        <v>45596</v>
      </c>
      <c r="G2575" s="55">
        <f t="shared" si="336"/>
        <v>2024</v>
      </c>
      <c r="H2575" s="55" t="str">
        <f t="shared" si="337"/>
        <v>Octubre</v>
      </c>
      <c r="I2575" s="90" t="str">
        <f t="shared" si="338"/>
        <v>2024-2</v>
      </c>
      <c r="J2575">
        <v>80</v>
      </c>
      <c r="K2575">
        <v>90</v>
      </c>
      <c r="L2575" s="57">
        <v>1.125</v>
      </c>
      <c r="M2575" s="57">
        <v>1.125</v>
      </c>
      <c r="N2575" t="s">
        <v>23</v>
      </c>
      <c r="O2575" t="s">
        <v>23</v>
      </c>
      <c r="P2575">
        <v>0</v>
      </c>
      <c r="Q2575">
        <v>0</v>
      </c>
      <c r="R2575" t="s">
        <v>769</v>
      </c>
    </row>
    <row r="2576" spans="1:18" hidden="1" x14ac:dyDescent="0.3">
      <c r="A2576">
        <v>115</v>
      </c>
      <c r="B2576" t="s">
        <v>85</v>
      </c>
      <c r="C2576" t="s">
        <v>64</v>
      </c>
      <c r="D2576" t="s">
        <v>65</v>
      </c>
      <c r="E2576" t="s">
        <v>22</v>
      </c>
      <c r="F2576" s="101">
        <v>45961</v>
      </c>
      <c r="G2576" s="55">
        <f t="shared" si="336"/>
        <v>2025</v>
      </c>
      <c r="H2576" s="55" t="str">
        <f t="shared" si="337"/>
        <v>Octubre</v>
      </c>
      <c r="I2576" s="90" t="str">
        <f t="shared" si="338"/>
        <v>2025-2</v>
      </c>
      <c r="J2576">
        <v>80</v>
      </c>
      <c r="K2576">
        <v>89</v>
      </c>
      <c r="L2576" s="57">
        <v>1.1125</v>
      </c>
      <c r="M2576" s="57">
        <v>1.1125</v>
      </c>
      <c r="N2576" t="s">
        <v>23</v>
      </c>
      <c r="O2576" t="s">
        <v>23</v>
      </c>
      <c r="P2576">
        <v>0</v>
      </c>
      <c r="Q2576">
        <v>0</v>
      </c>
      <c r="R2576" t="s">
        <v>770</v>
      </c>
    </row>
    <row r="2577" spans="1:19" hidden="1" x14ac:dyDescent="0.3">
      <c r="A2577">
        <v>115</v>
      </c>
      <c r="B2577" t="s">
        <v>85</v>
      </c>
      <c r="C2577" t="s">
        <v>64</v>
      </c>
      <c r="D2577" t="s">
        <v>65</v>
      </c>
      <c r="E2577" t="s">
        <v>22</v>
      </c>
      <c r="F2577" s="101">
        <v>46022</v>
      </c>
      <c r="G2577" s="55">
        <f t="shared" si="336"/>
        <v>2025</v>
      </c>
      <c r="H2577" s="55" t="str">
        <f t="shared" si="337"/>
        <v>Diciembre</v>
      </c>
      <c r="I2577" s="90" t="str">
        <f t="shared" si="338"/>
        <v>2025-2</v>
      </c>
      <c r="J2577">
        <v>80</v>
      </c>
      <c r="K2577">
        <v>89</v>
      </c>
      <c r="L2577" s="57">
        <v>1.1125</v>
      </c>
      <c r="M2577" s="57">
        <v>1.1125</v>
      </c>
      <c r="N2577" t="s">
        <v>23</v>
      </c>
      <c r="O2577" t="s">
        <v>23</v>
      </c>
      <c r="P2577">
        <v>0</v>
      </c>
      <c r="Q2577">
        <v>0</v>
      </c>
      <c r="R2577" t="s">
        <v>771</v>
      </c>
    </row>
    <row r="2578" spans="1:19" hidden="1" x14ac:dyDescent="0.3">
      <c r="A2578">
        <v>116</v>
      </c>
      <c r="B2578" t="s">
        <v>85</v>
      </c>
      <c r="C2578" t="s">
        <v>60</v>
      </c>
      <c r="D2578" t="s">
        <v>65</v>
      </c>
      <c r="E2578" t="s">
        <v>22</v>
      </c>
      <c r="F2578" s="101">
        <v>44500</v>
      </c>
      <c r="G2578" s="55">
        <f t="shared" si="336"/>
        <v>2021</v>
      </c>
      <c r="H2578" s="55" t="str">
        <f t="shared" si="337"/>
        <v>Octubre</v>
      </c>
      <c r="I2578" s="90" t="str">
        <f t="shared" si="338"/>
        <v>2021-2</v>
      </c>
      <c r="J2578">
        <v>80</v>
      </c>
      <c r="K2578">
        <v>91.4</v>
      </c>
      <c r="L2578" s="57">
        <v>1.1425000000000001</v>
      </c>
      <c r="M2578" s="57">
        <v>1.1425000000000001</v>
      </c>
      <c r="N2578" t="s">
        <v>23</v>
      </c>
      <c r="O2578" t="s">
        <v>23</v>
      </c>
      <c r="P2578">
        <v>0</v>
      </c>
      <c r="Q2578">
        <v>0</v>
      </c>
      <c r="R2578" t="s">
        <v>772</v>
      </c>
    </row>
    <row r="2579" spans="1:19" hidden="1" x14ac:dyDescent="0.3">
      <c r="A2579">
        <v>116</v>
      </c>
      <c r="B2579" t="s">
        <v>85</v>
      </c>
      <c r="C2579" t="s">
        <v>60</v>
      </c>
      <c r="D2579" t="s">
        <v>65</v>
      </c>
      <c r="E2579" t="s">
        <v>22</v>
      </c>
      <c r="F2579" s="101">
        <v>45351</v>
      </c>
      <c r="G2579" s="55">
        <f t="shared" si="336"/>
        <v>2024</v>
      </c>
      <c r="H2579" s="55" t="str">
        <f t="shared" si="337"/>
        <v>Febrero</v>
      </c>
      <c r="I2579" s="90" t="str">
        <f t="shared" si="338"/>
        <v>2024-1</v>
      </c>
      <c r="J2579">
        <v>80</v>
      </c>
      <c r="N2579" t="s">
        <v>23</v>
      </c>
      <c r="O2579" t="s">
        <v>119</v>
      </c>
      <c r="P2579">
        <v>0</v>
      </c>
      <c r="Q2579">
        <v>0</v>
      </c>
      <c r="R2579" t="s">
        <v>775</v>
      </c>
      <c r="S2579" t="s">
        <v>119</v>
      </c>
    </row>
    <row r="2580" spans="1:19" hidden="1" x14ac:dyDescent="0.3">
      <c r="A2580">
        <v>116</v>
      </c>
      <c r="B2580" t="s">
        <v>85</v>
      </c>
      <c r="C2580" t="s">
        <v>60</v>
      </c>
      <c r="D2580" t="s">
        <v>65</v>
      </c>
      <c r="E2580" t="s">
        <v>22</v>
      </c>
      <c r="F2580" s="101">
        <v>45412</v>
      </c>
      <c r="G2580" s="55">
        <f t="shared" si="336"/>
        <v>2024</v>
      </c>
      <c r="H2580" s="55" t="str">
        <f t="shared" si="337"/>
        <v>Abril</v>
      </c>
      <c r="I2580" s="90" t="str">
        <f t="shared" si="338"/>
        <v>2024-1</v>
      </c>
      <c r="J2580">
        <v>80</v>
      </c>
      <c r="N2580" t="s">
        <v>23</v>
      </c>
      <c r="O2580" t="s">
        <v>119</v>
      </c>
      <c r="P2580">
        <v>0</v>
      </c>
      <c r="Q2580">
        <v>0</v>
      </c>
      <c r="R2580" t="s">
        <v>776</v>
      </c>
      <c r="S2580" t="s">
        <v>119</v>
      </c>
    </row>
    <row r="2581" spans="1:19" hidden="1" x14ac:dyDescent="0.3">
      <c r="A2581">
        <v>116</v>
      </c>
      <c r="B2581" t="s">
        <v>85</v>
      </c>
      <c r="C2581" t="s">
        <v>60</v>
      </c>
      <c r="D2581" t="s">
        <v>65</v>
      </c>
      <c r="E2581" t="s">
        <v>22</v>
      </c>
      <c r="F2581" s="101">
        <v>45473</v>
      </c>
      <c r="G2581" s="55">
        <f t="shared" si="336"/>
        <v>2024</v>
      </c>
      <c r="H2581" s="55" t="str">
        <f t="shared" si="337"/>
        <v>Junio</v>
      </c>
      <c r="I2581" s="90" t="str">
        <f t="shared" si="338"/>
        <v>2024-1</v>
      </c>
      <c r="J2581">
        <v>80</v>
      </c>
      <c r="N2581" t="s">
        <v>23</v>
      </c>
      <c r="O2581" t="s">
        <v>119</v>
      </c>
      <c r="P2581">
        <v>0</v>
      </c>
      <c r="Q2581">
        <v>0</v>
      </c>
      <c r="R2581" t="s">
        <v>777</v>
      </c>
      <c r="S2581" t="s">
        <v>119</v>
      </c>
    </row>
    <row r="2582" spans="1:19" hidden="1" x14ac:dyDescent="0.3">
      <c r="A2582">
        <v>116</v>
      </c>
      <c r="B2582" t="s">
        <v>85</v>
      </c>
      <c r="C2582" t="s">
        <v>60</v>
      </c>
      <c r="D2582" t="s">
        <v>65</v>
      </c>
      <c r="E2582" t="s">
        <v>22</v>
      </c>
      <c r="F2582" s="101">
        <v>45596</v>
      </c>
      <c r="G2582" s="55">
        <f t="shared" si="336"/>
        <v>2024</v>
      </c>
      <c r="H2582" s="55" t="str">
        <f t="shared" si="337"/>
        <v>Octubre</v>
      </c>
      <c r="I2582" s="90" t="str">
        <f t="shared" si="338"/>
        <v>2024-2</v>
      </c>
      <c r="J2582">
        <v>80</v>
      </c>
      <c r="N2582" t="s">
        <v>23</v>
      </c>
      <c r="O2582" t="s">
        <v>119</v>
      </c>
      <c r="P2582">
        <v>0</v>
      </c>
      <c r="Q2582">
        <v>0</v>
      </c>
      <c r="R2582" t="s">
        <v>778</v>
      </c>
      <c r="S2582" t="s">
        <v>119</v>
      </c>
    </row>
    <row r="2583" spans="1:19" hidden="1" x14ac:dyDescent="0.3">
      <c r="A2583">
        <v>116</v>
      </c>
      <c r="B2583" t="s">
        <v>85</v>
      </c>
      <c r="C2583" t="s">
        <v>60</v>
      </c>
      <c r="D2583" t="s">
        <v>65</v>
      </c>
      <c r="E2583" t="s">
        <v>22</v>
      </c>
      <c r="F2583" s="101">
        <v>45657</v>
      </c>
      <c r="G2583" s="55">
        <f t="shared" si="336"/>
        <v>2024</v>
      </c>
      <c r="H2583" s="55" t="str">
        <f t="shared" si="337"/>
        <v>Diciembre</v>
      </c>
      <c r="I2583" s="90" t="str">
        <f t="shared" si="338"/>
        <v>2024-2</v>
      </c>
      <c r="J2583">
        <v>80</v>
      </c>
      <c r="K2583">
        <v>88</v>
      </c>
      <c r="L2583" s="57">
        <v>1.1000000000000001</v>
      </c>
      <c r="M2583" s="57">
        <v>1.1000000000000001</v>
      </c>
      <c r="N2583" t="s">
        <v>23</v>
      </c>
      <c r="O2583" t="s">
        <v>23</v>
      </c>
      <c r="P2583">
        <v>0</v>
      </c>
      <c r="Q2583">
        <v>0</v>
      </c>
      <c r="R2583" t="s">
        <v>779</v>
      </c>
    </row>
    <row r="2584" spans="1:19" hidden="1" x14ac:dyDescent="0.3">
      <c r="A2584">
        <v>116</v>
      </c>
      <c r="B2584" t="s">
        <v>85</v>
      </c>
      <c r="C2584" t="s">
        <v>60</v>
      </c>
      <c r="D2584" t="s">
        <v>65</v>
      </c>
      <c r="E2584" t="s">
        <v>22</v>
      </c>
      <c r="F2584" s="101">
        <v>46022</v>
      </c>
      <c r="G2584" s="55">
        <f t="shared" si="336"/>
        <v>2025</v>
      </c>
      <c r="H2584" s="55" t="str">
        <f t="shared" si="337"/>
        <v>Diciembre</v>
      </c>
      <c r="I2584" s="90" t="str">
        <f t="shared" si="338"/>
        <v>2025-2</v>
      </c>
      <c r="J2584">
        <v>80</v>
      </c>
      <c r="K2584">
        <v>100</v>
      </c>
      <c r="L2584" s="57">
        <v>1.25</v>
      </c>
      <c r="M2584" s="57">
        <v>1.25</v>
      </c>
      <c r="N2584" t="s">
        <v>23</v>
      </c>
      <c r="O2584" t="s">
        <v>23</v>
      </c>
      <c r="P2584">
        <v>0</v>
      </c>
      <c r="Q2584">
        <v>0</v>
      </c>
      <c r="R2584" t="s">
        <v>780</v>
      </c>
    </row>
    <row r="2585" spans="1:19" hidden="1" x14ac:dyDescent="0.3">
      <c r="A2585">
        <v>117</v>
      </c>
      <c r="B2585" t="s">
        <v>85</v>
      </c>
      <c r="C2585" t="s">
        <v>90</v>
      </c>
      <c r="D2585" t="s">
        <v>65</v>
      </c>
      <c r="E2585" t="s">
        <v>22</v>
      </c>
      <c r="F2585" s="101">
        <v>45961</v>
      </c>
      <c r="G2585" s="55">
        <f t="shared" si="336"/>
        <v>2025</v>
      </c>
      <c r="H2585" s="55" t="str">
        <f t="shared" si="337"/>
        <v>Octubre</v>
      </c>
      <c r="I2585" s="90" t="str">
        <f t="shared" si="338"/>
        <v>2025-2</v>
      </c>
      <c r="J2585">
        <v>80</v>
      </c>
      <c r="K2585">
        <v>100</v>
      </c>
      <c r="L2585" s="57">
        <v>1.25</v>
      </c>
      <c r="M2585" s="57">
        <v>1.25</v>
      </c>
      <c r="N2585" t="s">
        <v>23</v>
      </c>
      <c r="O2585" t="s">
        <v>23</v>
      </c>
      <c r="P2585">
        <v>0</v>
      </c>
      <c r="Q2585">
        <v>0</v>
      </c>
      <c r="R2585" t="s">
        <v>781</v>
      </c>
    </row>
    <row r="2586" spans="1:19" hidden="1" x14ac:dyDescent="0.3">
      <c r="A2586">
        <v>117</v>
      </c>
      <c r="B2586" t="s">
        <v>85</v>
      </c>
      <c r="C2586" t="s">
        <v>90</v>
      </c>
      <c r="D2586" t="s">
        <v>65</v>
      </c>
      <c r="E2586" t="s">
        <v>22</v>
      </c>
      <c r="F2586" s="101">
        <v>46022</v>
      </c>
      <c r="G2586" s="55">
        <f t="shared" si="336"/>
        <v>2025</v>
      </c>
      <c r="H2586" s="55" t="str">
        <f t="shared" si="337"/>
        <v>Diciembre</v>
      </c>
      <c r="I2586" s="90" t="str">
        <f t="shared" si="338"/>
        <v>2025-2</v>
      </c>
      <c r="J2586">
        <v>80</v>
      </c>
      <c r="K2586">
        <v>100</v>
      </c>
      <c r="L2586" s="57">
        <v>1.25</v>
      </c>
      <c r="M2586" s="57">
        <v>1.25</v>
      </c>
      <c r="N2586" t="s">
        <v>23</v>
      </c>
      <c r="O2586" t="s">
        <v>23</v>
      </c>
      <c r="P2586">
        <v>0</v>
      </c>
      <c r="Q2586">
        <v>0</v>
      </c>
      <c r="R2586" t="s">
        <v>782</v>
      </c>
    </row>
    <row r="2587" spans="1:19" hidden="1" x14ac:dyDescent="0.3">
      <c r="A2587">
        <v>118</v>
      </c>
      <c r="B2587" t="s">
        <v>92</v>
      </c>
      <c r="C2587" t="s">
        <v>93</v>
      </c>
      <c r="D2587" t="s">
        <v>65</v>
      </c>
      <c r="E2587" t="s">
        <v>22</v>
      </c>
      <c r="F2587" s="101">
        <v>45230</v>
      </c>
      <c r="G2587" s="55">
        <f t="shared" si="336"/>
        <v>2023</v>
      </c>
      <c r="H2587" s="55" t="str">
        <f t="shared" si="337"/>
        <v>Octubre</v>
      </c>
      <c r="I2587" s="90" t="str">
        <f t="shared" si="338"/>
        <v>2023-2</v>
      </c>
      <c r="J2587">
        <v>80</v>
      </c>
      <c r="K2587">
        <v>94</v>
      </c>
      <c r="L2587" s="57">
        <v>1.175</v>
      </c>
      <c r="M2587" s="57">
        <v>1.175</v>
      </c>
      <c r="N2587" t="s">
        <v>23</v>
      </c>
      <c r="O2587" t="s">
        <v>23</v>
      </c>
      <c r="P2587">
        <v>0</v>
      </c>
      <c r="Q2587">
        <v>0</v>
      </c>
      <c r="R2587" t="s">
        <v>783</v>
      </c>
    </row>
    <row r="2588" spans="1:19" hidden="1" x14ac:dyDescent="0.3">
      <c r="A2588">
        <v>118</v>
      </c>
      <c r="B2588" t="s">
        <v>92</v>
      </c>
      <c r="C2588" t="s">
        <v>93</v>
      </c>
      <c r="D2588" t="s">
        <v>65</v>
      </c>
      <c r="E2588" t="s">
        <v>22</v>
      </c>
      <c r="F2588" s="101">
        <v>45596</v>
      </c>
      <c r="G2588" s="55">
        <f t="shared" si="336"/>
        <v>2024</v>
      </c>
      <c r="H2588" s="55" t="str">
        <f t="shared" si="337"/>
        <v>Octubre</v>
      </c>
      <c r="I2588" s="90" t="str">
        <f t="shared" si="338"/>
        <v>2024-2</v>
      </c>
      <c r="J2588">
        <v>80</v>
      </c>
      <c r="K2588">
        <v>86</v>
      </c>
      <c r="L2588" s="57">
        <v>1.075</v>
      </c>
      <c r="M2588" s="57">
        <v>1.075</v>
      </c>
      <c r="N2588" t="s">
        <v>23</v>
      </c>
      <c r="O2588" t="s">
        <v>23</v>
      </c>
      <c r="P2588">
        <v>0</v>
      </c>
      <c r="Q2588">
        <v>0</v>
      </c>
      <c r="R2588" t="s">
        <v>784</v>
      </c>
    </row>
    <row r="2589" spans="1:19" hidden="1" x14ac:dyDescent="0.3">
      <c r="A2589">
        <v>118</v>
      </c>
      <c r="B2589" t="s">
        <v>92</v>
      </c>
      <c r="C2589" t="s">
        <v>93</v>
      </c>
      <c r="D2589" t="s">
        <v>65</v>
      </c>
      <c r="E2589" t="s">
        <v>22</v>
      </c>
      <c r="F2589" s="101">
        <v>45961</v>
      </c>
      <c r="G2589" s="55">
        <f t="shared" si="336"/>
        <v>2025</v>
      </c>
      <c r="H2589" s="55" t="str">
        <f t="shared" si="337"/>
        <v>Octubre</v>
      </c>
      <c r="I2589" s="90" t="str">
        <f t="shared" si="338"/>
        <v>2025-2</v>
      </c>
      <c r="J2589">
        <v>80</v>
      </c>
      <c r="K2589">
        <v>98</v>
      </c>
      <c r="L2589" s="57">
        <v>1.2250000000000001</v>
      </c>
      <c r="M2589" s="57">
        <v>1.2250000000000001</v>
      </c>
      <c r="N2589" t="s">
        <v>23</v>
      </c>
      <c r="O2589" t="s">
        <v>23</v>
      </c>
      <c r="P2589">
        <v>0</v>
      </c>
      <c r="Q2589">
        <v>0</v>
      </c>
      <c r="R2589" t="s">
        <v>785</v>
      </c>
    </row>
    <row r="2590" spans="1:19" hidden="1" x14ac:dyDescent="0.3">
      <c r="A2590">
        <v>118</v>
      </c>
      <c r="B2590" t="s">
        <v>92</v>
      </c>
      <c r="C2590" t="s">
        <v>93</v>
      </c>
      <c r="D2590" t="s">
        <v>65</v>
      </c>
      <c r="E2590" t="s">
        <v>22</v>
      </c>
      <c r="F2590" s="101">
        <v>46022</v>
      </c>
      <c r="G2590" s="55">
        <f t="shared" si="336"/>
        <v>2025</v>
      </c>
      <c r="H2590" s="55" t="str">
        <f t="shared" si="337"/>
        <v>Diciembre</v>
      </c>
      <c r="I2590" s="90" t="str">
        <f t="shared" si="338"/>
        <v>2025-2</v>
      </c>
      <c r="J2590">
        <v>80</v>
      </c>
      <c r="K2590">
        <v>98</v>
      </c>
      <c r="L2590" s="57">
        <v>1.2250000000000001</v>
      </c>
      <c r="M2590" s="57">
        <v>1.2250000000000001</v>
      </c>
      <c r="N2590" t="s">
        <v>23</v>
      </c>
      <c r="O2590" t="s">
        <v>23</v>
      </c>
      <c r="P2590">
        <v>0</v>
      </c>
      <c r="Q2590">
        <v>0</v>
      </c>
      <c r="R2590" t="s">
        <v>786</v>
      </c>
    </row>
    <row r="2591" spans="1:19" hidden="1" x14ac:dyDescent="0.3">
      <c r="A2591">
        <v>121</v>
      </c>
      <c r="B2591" t="s">
        <v>94</v>
      </c>
      <c r="C2591" t="s">
        <v>25</v>
      </c>
      <c r="D2591" t="s">
        <v>21</v>
      </c>
      <c r="E2591" t="s">
        <v>54</v>
      </c>
      <c r="F2591" s="101">
        <v>44227</v>
      </c>
      <c r="G2591" s="55">
        <f t="shared" si="336"/>
        <v>2021</v>
      </c>
      <c r="H2591" s="55" t="str">
        <f t="shared" si="337"/>
        <v>Enero</v>
      </c>
      <c r="I2591" s="90" t="str">
        <f t="shared" si="338"/>
        <v>2021-1</v>
      </c>
      <c r="J2591">
        <v>0</v>
      </c>
      <c r="K2591">
        <v>0</v>
      </c>
      <c r="N2591" t="s">
        <v>95</v>
      </c>
      <c r="O2591" t="s">
        <v>95</v>
      </c>
      <c r="P2591">
        <v>0</v>
      </c>
      <c r="Q2591">
        <v>0</v>
      </c>
      <c r="R2591" t="s">
        <v>788</v>
      </c>
    </row>
    <row r="2592" spans="1:19" hidden="1" x14ac:dyDescent="0.3">
      <c r="A2592">
        <v>121</v>
      </c>
      <c r="B2592" t="s">
        <v>94</v>
      </c>
      <c r="C2592" t="s">
        <v>25</v>
      </c>
      <c r="D2592" t="s">
        <v>21</v>
      </c>
      <c r="E2592" t="s">
        <v>54</v>
      </c>
      <c r="F2592" s="101">
        <v>44255</v>
      </c>
      <c r="G2592" s="55">
        <f t="shared" si="336"/>
        <v>2021</v>
      </c>
      <c r="H2592" s="55" t="str">
        <f t="shared" si="337"/>
        <v>Febrero</v>
      </c>
      <c r="I2592" s="90" t="str">
        <f t="shared" si="338"/>
        <v>2021-1</v>
      </c>
      <c r="J2592">
        <v>12392491</v>
      </c>
      <c r="K2592">
        <v>12841043</v>
      </c>
      <c r="L2592" s="57">
        <v>0.96506888108699584</v>
      </c>
      <c r="M2592" s="57">
        <v>0.96506888108699584</v>
      </c>
      <c r="N2592" t="s">
        <v>95</v>
      </c>
      <c r="O2592" t="s">
        <v>95</v>
      </c>
      <c r="P2592">
        <v>0</v>
      </c>
      <c r="Q2592">
        <v>0</v>
      </c>
      <c r="R2592" t="s">
        <v>789</v>
      </c>
    </row>
    <row r="2593" spans="1:18" hidden="1" x14ac:dyDescent="0.3">
      <c r="A2593">
        <v>121</v>
      </c>
      <c r="B2593" t="s">
        <v>94</v>
      </c>
      <c r="C2593" t="s">
        <v>25</v>
      </c>
      <c r="D2593" t="s">
        <v>21</v>
      </c>
      <c r="E2593" t="s">
        <v>54</v>
      </c>
      <c r="F2593" s="101">
        <v>44286</v>
      </c>
      <c r="G2593" s="55">
        <f t="shared" si="336"/>
        <v>2021</v>
      </c>
      <c r="H2593" s="55" t="str">
        <f t="shared" si="337"/>
        <v>Marzo</v>
      </c>
      <c r="I2593" s="90" t="str">
        <f t="shared" si="338"/>
        <v>2021-1</v>
      </c>
      <c r="J2593">
        <v>20158743</v>
      </c>
      <c r="K2593">
        <v>21185822</v>
      </c>
      <c r="L2593" s="57">
        <v>0.95152045551973385</v>
      </c>
      <c r="M2593" s="57">
        <v>0.95152045551973385</v>
      </c>
      <c r="N2593" t="s">
        <v>95</v>
      </c>
      <c r="O2593" t="s">
        <v>95</v>
      </c>
      <c r="P2593">
        <v>0</v>
      </c>
      <c r="Q2593">
        <v>0</v>
      </c>
      <c r="R2593" t="s">
        <v>791</v>
      </c>
    </row>
    <row r="2594" spans="1:18" hidden="1" x14ac:dyDescent="0.3">
      <c r="A2594">
        <v>121</v>
      </c>
      <c r="B2594" t="s">
        <v>94</v>
      </c>
      <c r="C2594" t="s">
        <v>25</v>
      </c>
      <c r="D2594" t="s">
        <v>21</v>
      </c>
      <c r="E2594" t="s">
        <v>54</v>
      </c>
      <c r="F2594" s="101">
        <v>44316</v>
      </c>
      <c r="G2594" s="55">
        <f t="shared" si="336"/>
        <v>2021</v>
      </c>
      <c r="H2594" s="55" t="str">
        <f t="shared" si="337"/>
        <v>Abril</v>
      </c>
      <c r="I2594" s="90" t="str">
        <f t="shared" si="338"/>
        <v>2021-1</v>
      </c>
      <c r="J2594">
        <v>28323920</v>
      </c>
      <c r="K2594">
        <v>29328778</v>
      </c>
      <c r="L2594" s="57">
        <v>0.96573815656417739</v>
      </c>
      <c r="M2594" s="57">
        <v>0.96573815656417739</v>
      </c>
      <c r="N2594" t="s">
        <v>95</v>
      </c>
      <c r="O2594" t="s">
        <v>95</v>
      </c>
      <c r="P2594">
        <v>0</v>
      </c>
      <c r="Q2594">
        <v>0</v>
      </c>
      <c r="R2594" t="s">
        <v>792</v>
      </c>
    </row>
    <row r="2595" spans="1:18" hidden="1" x14ac:dyDescent="0.3">
      <c r="A2595">
        <v>121</v>
      </c>
      <c r="B2595" t="s">
        <v>94</v>
      </c>
      <c r="C2595" t="s">
        <v>25</v>
      </c>
      <c r="D2595" t="s">
        <v>21</v>
      </c>
      <c r="E2595" t="s">
        <v>54</v>
      </c>
      <c r="F2595" s="101">
        <v>44347</v>
      </c>
      <c r="G2595" s="55">
        <f t="shared" si="336"/>
        <v>2021</v>
      </c>
      <c r="H2595" s="55" t="str">
        <f t="shared" si="337"/>
        <v>Mayo</v>
      </c>
      <c r="I2595" s="90" t="str">
        <f t="shared" si="338"/>
        <v>2021-1</v>
      </c>
      <c r="J2595">
        <v>36618580</v>
      </c>
      <c r="K2595">
        <v>37524380</v>
      </c>
      <c r="L2595" s="57">
        <v>0.97586102688438825</v>
      </c>
      <c r="M2595" s="57">
        <v>0.97586102688438825</v>
      </c>
      <c r="N2595" t="s">
        <v>95</v>
      </c>
      <c r="O2595" t="s">
        <v>95</v>
      </c>
      <c r="P2595">
        <v>0</v>
      </c>
      <c r="Q2595">
        <v>0</v>
      </c>
      <c r="R2595" t="s">
        <v>793</v>
      </c>
    </row>
    <row r="2596" spans="1:18" hidden="1" x14ac:dyDescent="0.3">
      <c r="A2596">
        <v>121</v>
      </c>
      <c r="B2596" t="s">
        <v>94</v>
      </c>
      <c r="C2596" t="s">
        <v>25</v>
      </c>
      <c r="D2596" t="s">
        <v>21</v>
      </c>
      <c r="E2596" t="s">
        <v>54</v>
      </c>
      <c r="F2596" s="101">
        <v>44377</v>
      </c>
      <c r="G2596" s="55">
        <f t="shared" si="336"/>
        <v>2021</v>
      </c>
      <c r="H2596" s="55" t="str">
        <f t="shared" si="337"/>
        <v>Junio</v>
      </c>
      <c r="I2596" s="90" t="str">
        <f t="shared" si="338"/>
        <v>2021-1</v>
      </c>
      <c r="J2596">
        <v>44018878</v>
      </c>
      <c r="K2596">
        <v>44176651</v>
      </c>
      <c r="L2596" s="57">
        <v>0.9964285884867099</v>
      </c>
      <c r="M2596" s="57">
        <v>0.9964285884867099</v>
      </c>
      <c r="N2596" t="s">
        <v>95</v>
      </c>
      <c r="O2596" t="s">
        <v>95</v>
      </c>
      <c r="P2596">
        <v>0</v>
      </c>
      <c r="Q2596">
        <v>0</v>
      </c>
      <c r="R2596" t="s">
        <v>794</v>
      </c>
    </row>
    <row r="2597" spans="1:18" hidden="1" x14ac:dyDescent="0.3">
      <c r="A2597">
        <v>121</v>
      </c>
      <c r="B2597" t="s">
        <v>94</v>
      </c>
      <c r="C2597" t="s">
        <v>25</v>
      </c>
      <c r="D2597" t="s">
        <v>21</v>
      </c>
      <c r="E2597" t="s">
        <v>54</v>
      </c>
      <c r="F2597" s="101">
        <v>44408</v>
      </c>
      <c r="G2597" s="55">
        <f t="shared" si="336"/>
        <v>2021</v>
      </c>
      <c r="H2597" s="55" t="str">
        <f t="shared" si="337"/>
        <v>Julio</v>
      </c>
      <c r="I2597" s="90" t="str">
        <f t="shared" si="338"/>
        <v>2021-2</v>
      </c>
      <c r="J2597">
        <v>51065192</v>
      </c>
      <c r="K2597">
        <v>51028454</v>
      </c>
      <c r="L2597" s="57">
        <v>1.000719951264837</v>
      </c>
      <c r="M2597" s="57">
        <v>1.000719951264837</v>
      </c>
      <c r="N2597" t="s">
        <v>95</v>
      </c>
      <c r="O2597" t="s">
        <v>95</v>
      </c>
      <c r="P2597">
        <v>0</v>
      </c>
      <c r="Q2597">
        <v>0</v>
      </c>
      <c r="R2597" t="s">
        <v>796</v>
      </c>
    </row>
    <row r="2598" spans="1:18" hidden="1" x14ac:dyDescent="0.3">
      <c r="A2598">
        <v>121</v>
      </c>
      <c r="B2598" t="s">
        <v>94</v>
      </c>
      <c r="C2598" t="s">
        <v>25</v>
      </c>
      <c r="D2598" t="s">
        <v>21</v>
      </c>
      <c r="E2598" t="s">
        <v>54</v>
      </c>
      <c r="F2598" s="101">
        <v>44439</v>
      </c>
      <c r="G2598" s="55">
        <f t="shared" si="336"/>
        <v>2021</v>
      </c>
      <c r="H2598" s="55" t="str">
        <f t="shared" si="337"/>
        <v>Agosto</v>
      </c>
      <c r="I2598" s="90" t="str">
        <f t="shared" si="338"/>
        <v>2021-2</v>
      </c>
      <c r="J2598">
        <v>58657691</v>
      </c>
      <c r="K2598">
        <v>57852591</v>
      </c>
      <c r="L2598" s="57">
        <v>1.0139164035021351</v>
      </c>
      <c r="M2598" s="57">
        <v>1.0139164035021351</v>
      </c>
      <c r="N2598" t="s">
        <v>95</v>
      </c>
      <c r="O2598" t="s">
        <v>95</v>
      </c>
      <c r="P2598">
        <v>0</v>
      </c>
      <c r="Q2598">
        <v>0</v>
      </c>
      <c r="R2598" t="s">
        <v>798</v>
      </c>
    </row>
    <row r="2599" spans="1:18" hidden="1" x14ac:dyDescent="0.3">
      <c r="A2599">
        <v>121</v>
      </c>
      <c r="B2599" t="s">
        <v>94</v>
      </c>
      <c r="C2599" t="s">
        <v>25</v>
      </c>
      <c r="D2599" t="s">
        <v>21</v>
      </c>
      <c r="E2599" t="s">
        <v>54</v>
      </c>
      <c r="F2599" s="101">
        <v>44469</v>
      </c>
      <c r="G2599" s="55">
        <f t="shared" si="336"/>
        <v>2021</v>
      </c>
      <c r="H2599" s="55" t="str">
        <f t="shared" si="337"/>
        <v>Septiembre</v>
      </c>
      <c r="I2599" s="90" t="str">
        <f t="shared" si="338"/>
        <v>2021-2</v>
      </c>
      <c r="J2599">
        <v>66840756</v>
      </c>
      <c r="K2599">
        <v>64980862</v>
      </c>
      <c r="L2599" s="57">
        <v>1.0286221810969509</v>
      </c>
      <c r="M2599" s="57">
        <v>1.0286221810969509</v>
      </c>
      <c r="N2599" t="s">
        <v>95</v>
      </c>
      <c r="O2599" t="s">
        <v>95</v>
      </c>
      <c r="P2599">
        <v>0</v>
      </c>
      <c r="Q2599">
        <v>0</v>
      </c>
      <c r="R2599" t="s">
        <v>799</v>
      </c>
    </row>
    <row r="2600" spans="1:18" hidden="1" x14ac:dyDescent="0.3">
      <c r="A2600">
        <v>121</v>
      </c>
      <c r="B2600" t="s">
        <v>94</v>
      </c>
      <c r="C2600" t="s">
        <v>25</v>
      </c>
      <c r="D2600" t="s">
        <v>21</v>
      </c>
      <c r="E2600" t="s">
        <v>54</v>
      </c>
      <c r="F2600" s="101">
        <v>44500</v>
      </c>
      <c r="G2600" s="55">
        <f t="shared" si="336"/>
        <v>2021</v>
      </c>
      <c r="H2600" s="55" t="str">
        <f t="shared" si="337"/>
        <v>Octubre</v>
      </c>
      <c r="I2600" s="90" t="str">
        <f t="shared" si="338"/>
        <v>2021-2</v>
      </c>
      <c r="J2600">
        <v>74973197</v>
      </c>
      <c r="K2600">
        <v>72204907</v>
      </c>
      <c r="L2600" s="57">
        <v>1.038339361063092</v>
      </c>
      <c r="M2600" s="57">
        <v>1.038339361063092</v>
      </c>
      <c r="N2600" t="s">
        <v>95</v>
      </c>
      <c r="O2600" t="s">
        <v>95</v>
      </c>
      <c r="P2600">
        <v>0</v>
      </c>
      <c r="Q2600">
        <v>0</v>
      </c>
      <c r="R2600" t="s">
        <v>800</v>
      </c>
    </row>
    <row r="2601" spans="1:18" hidden="1" x14ac:dyDescent="0.3">
      <c r="A2601">
        <v>121</v>
      </c>
      <c r="B2601" t="s">
        <v>94</v>
      </c>
      <c r="C2601" t="s">
        <v>25</v>
      </c>
      <c r="D2601" t="s">
        <v>21</v>
      </c>
      <c r="E2601" t="s">
        <v>54</v>
      </c>
      <c r="F2601" s="101">
        <v>44530</v>
      </c>
      <c r="G2601" s="55">
        <f t="shared" si="336"/>
        <v>2021</v>
      </c>
      <c r="H2601" s="55" t="str">
        <f t="shared" si="337"/>
        <v>Noviembre</v>
      </c>
      <c r="I2601" s="90" t="str">
        <f t="shared" si="338"/>
        <v>2021-2</v>
      </c>
      <c r="J2601">
        <v>83272041</v>
      </c>
      <c r="K2601">
        <v>80095732</v>
      </c>
      <c r="L2601" s="57">
        <v>1.0396564076597741</v>
      </c>
      <c r="M2601" s="57">
        <v>1.0396564076597741</v>
      </c>
      <c r="N2601" t="s">
        <v>95</v>
      </c>
      <c r="O2601" t="s">
        <v>95</v>
      </c>
      <c r="P2601">
        <v>0</v>
      </c>
      <c r="Q2601">
        <v>0</v>
      </c>
      <c r="R2601" t="s">
        <v>802</v>
      </c>
    </row>
    <row r="2602" spans="1:18" hidden="1" x14ac:dyDescent="0.3">
      <c r="A2602">
        <v>121</v>
      </c>
      <c r="B2602" t="s">
        <v>94</v>
      </c>
      <c r="C2602" t="s">
        <v>25</v>
      </c>
      <c r="D2602" t="s">
        <v>21</v>
      </c>
      <c r="E2602" t="s">
        <v>54</v>
      </c>
      <c r="F2602" s="101">
        <v>44561</v>
      </c>
      <c r="G2602" s="55">
        <f t="shared" si="336"/>
        <v>2021</v>
      </c>
      <c r="H2602" s="55" t="str">
        <f t="shared" si="337"/>
        <v>Diciembre</v>
      </c>
      <c r="I2602" s="90" t="str">
        <f t="shared" si="338"/>
        <v>2021-2</v>
      </c>
      <c r="J2602">
        <v>90960569</v>
      </c>
      <c r="K2602">
        <v>90981985</v>
      </c>
      <c r="L2602" s="57">
        <v>0.99976461274174222</v>
      </c>
      <c r="M2602" s="57">
        <v>0.99976461274174222</v>
      </c>
      <c r="N2602" t="s">
        <v>95</v>
      </c>
      <c r="O2602" t="s">
        <v>95</v>
      </c>
      <c r="P2602">
        <v>0</v>
      </c>
      <c r="Q2602">
        <v>0</v>
      </c>
      <c r="R2602" t="s">
        <v>803</v>
      </c>
    </row>
    <row r="2603" spans="1:18" hidden="1" x14ac:dyDescent="0.3">
      <c r="A2603">
        <v>121</v>
      </c>
      <c r="B2603" t="s">
        <v>94</v>
      </c>
      <c r="C2603" t="s">
        <v>25</v>
      </c>
      <c r="D2603" t="s">
        <v>21</v>
      </c>
      <c r="E2603" t="s">
        <v>54</v>
      </c>
      <c r="F2603" s="101">
        <v>45900</v>
      </c>
      <c r="G2603" s="55">
        <f t="shared" si="336"/>
        <v>2025</v>
      </c>
      <c r="H2603" s="55" t="str">
        <f t="shared" si="337"/>
        <v>Agosto</v>
      </c>
      <c r="I2603" s="90" t="str">
        <f t="shared" si="338"/>
        <v>2025-2</v>
      </c>
      <c r="J2603">
        <v>87046477</v>
      </c>
      <c r="K2603">
        <v>87334496</v>
      </c>
      <c r="L2603" s="57">
        <v>0.99670211642373252</v>
      </c>
      <c r="M2603" s="57">
        <v>0.99670211642373252</v>
      </c>
      <c r="N2603" t="s">
        <v>95</v>
      </c>
      <c r="O2603" t="s">
        <v>95</v>
      </c>
      <c r="P2603">
        <v>0</v>
      </c>
      <c r="Q2603">
        <v>0</v>
      </c>
      <c r="R2603" t="s">
        <v>804</v>
      </c>
    </row>
    <row r="2604" spans="1:18" hidden="1" x14ac:dyDescent="0.3">
      <c r="A2604">
        <v>121</v>
      </c>
      <c r="B2604" t="s">
        <v>94</v>
      </c>
      <c r="C2604" t="s">
        <v>25</v>
      </c>
      <c r="D2604" t="s">
        <v>21</v>
      </c>
      <c r="E2604" t="s">
        <v>54</v>
      </c>
      <c r="F2604" s="101">
        <v>45930</v>
      </c>
      <c r="G2604" s="55">
        <f t="shared" si="336"/>
        <v>2025</v>
      </c>
      <c r="H2604" s="55" t="str">
        <f t="shared" si="337"/>
        <v>Septiembre</v>
      </c>
      <c r="I2604" s="90" t="str">
        <f t="shared" si="338"/>
        <v>2025-2</v>
      </c>
      <c r="J2604">
        <v>98192584</v>
      </c>
      <c r="K2604">
        <v>97950829</v>
      </c>
      <c r="L2604" s="57">
        <v>1.002468126124793</v>
      </c>
      <c r="M2604" s="57">
        <v>1.002468126124793</v>
      </c>
      <c r="N2604" t="s">
        <v>95</v>
      </c>
      <c r="O2604" t="s">
        <v>95</v>
      </c>
      <c r="P2604">
        <v>0</v>
      </c>
      <c r="Q2604">
        <v>0</v>
      </c>
      <c r="R2604" t="s">
        <v>805</v>
      </c>
    </row>
    <row r="2605" spans="1:18" hidden="1" x14ac:dyDescent="0.3">
      <c r="A2605">
        <v>121</v>
      </c>
      <c r="B2605" t="s">
        <v>94</v>
      </c>
      <c r="C2605" t="s">
        <v>25</v>
      </c>
      <c r="D2605" t="s">
        <v>21</v>
      </c>
      <c r="E2605" t="s">
        <v>54</v>
      </c>
      <c r="F2605" s="101">
        <v>45961</v>
      </c>
      <c r="G2605" s="55">
        <f t="shared" si="336"/>
        <v>2025</v>
      </c>
      <c r="H2605" s="55" t="str">
        <f t="shared" si="337"/>
        <v>Octubre</v>
      </c>
      <c r="I2605" s="90" t="str">
        <f t="shared" si="338"/>
        <v>2025-2</v>
      </c>
      <c r="J2605">
        <v>99970157</v>
      </c>
      <c r="K2605">
        <v>108441726</v>
      </c>
      <c r="L2605" s="57">
        <v>0.92187906525943708</v>
      </c>
      <c r="M2605" s="57">
        <v>0.92187906525943708</v>
      </c>
      <c r="N2605" t="s">
        <v>95</v>
      </c>
      <c r="O2605" t="s">
        <v>95</v>
      </c>
      <c r="P2605">
        <v>0</v>
      </c>
      <c r="Q2605">
        <v>0</v>
      </c>
      <c r="R2605" t="s">
        <v>806</v>
      </c>
    </row>
    <row r="2606" spans="1:18" hidden="1" x14ac:dyDescent="0.3">
      <c r="A2606">
        <v>121</v>
      </c>
      <c r="B2606" t="s">
        <v>94</v>
      </c>
      <c r="C2606" t="s">
        <v>25</v>
      </c>
      <c r="D2606" t="s">
        <v>21</v>
      </c>
      <c r="E2606" t="s">
        <v>54</v>
      </c>
      <c r="F2606" s="101">
        <v>45991</v>
      </c>
      <c r="G2606" s="55">
        <f t="shared" si="336"/>
        <v>2025</v>
      </c>
      <c r="H2606" s="55" t="str">
        <f t="shared" si="337"/>
        <v>Noviembre</v>
      </c>
      <c r="I2606" s="90" t="str">
        <f t="shared" si="338"/>
        <v>2025-2</v>
      </c>
      <c r="J2606">
        <v>110949578</v>
      </c>
      <c r="K2606">
        <v>119166281</v>
      </c>
      <c r="L2606" s="57">
        <v>0.93104842300146973</v>
      </c>
      <c r="M2606" s="57">
        <v>0.93104842300146973</v>
      </c>
      <c r="N2606" t="s">
        <v>95</v>
      </c>
      <c r="O2606" t="s">
        <v>95</v>
      </c>
      <c r="P2606">
        <v>0</v>
      </c>
      <c r="Q2606">
        <v>0</v>
      </c>
      <c r="R2606" t="s">
        <v>807</v>
      </c>
    </row>
    <row r="2607" spans="1:18" hidden="1" x14ac:dyDescent="0.3">
      <c r="A2607">
        <v>121</v>
      </c>
      <c r="B2607" t="s">
        <v>94</v>
      </c>
      <c r="C2607" t="s">
        <v>25</v>
      </c>
      <c r="D2607" t="s">
        <v>21</v>
      </c>
      <c r="E2607" t="s">
        <v>54</v>
      </c>
      <c r="F2607" s="101">
        <v>46022</v>
      </c>
      <c r="G2607" s="55">
        <f t="shared" si="336"/>
        <v>2025</v>
      </c>
      <c r="H2607" s="55" t="str">
        <f t="shared" si="337"/>
        <v>Diciembre</v>
      </c>
      <c r="I2607" s="90" t="str">
        <f t="shared" si="338"/>
        <v>2025-2</v>
      </c>
      <c r="J2607">
        <v>121139779</v>
      </c>
      <c r="K2607">
        <v>128479127</v>
      </c>
      <c r="L2607" s="57">
        <v>0.9428751722449048</v>
      </c>
      <c r="M2607" s="57">
        <v>0.9428751722449048</v>
      </c>
      <c r="N2607" t="s">
        <v>95</v>
      </c>
      <c r="O2607" t="s">
        <v>95</v>
      </c>
      <c r="P2607">
        <v>0</v>
      </c>
      <c r="Q2607">
        <v>0</v>
      </c>
      <c r="R2607" t="s">
        <v>808</v>
      </c>
    </row>
    <row r="2608" spans="1:18" hidden="1" x14ac:dyDescent="0.3">
      <c r="A2608">
        <v>122</v>
      </c>
      <c r="B2608" t="s">
        <v>96</v>
      </c>
      <c r="C2608" t="s">
        <v>93</v>
      </c>
      <c r="D2608" t="s">
        <v>21</v>
      </c>
      <c r="E2608" t="s">
        <v>22</v>
      </c>
      <c r="F2608" s="101">
        <v>44255</v>
      </c>
      <c r="G2608" s="55">
        <f t="shared" si="336"/>
        <v>2021</v>
      </c>
      <c r="H2608" s="55" t="str">
        <f t="shared" si="337"/>
        <v>Febrero</v>
      </c>
      <c r="I2608" s="90" t="str">
        <f t="shared" si="338"/>
        <v>2021-1</v>
      </c>
      <c r="J2608">
        <v>80</v>
      </c>
      <c r="K2608">
        <v>12.5</v>
      </c>
      <c r="L2608" s="57">
        <v>0.15625</v>
      </c>
      <c r="M2608" s="57">
        <v>0.15625</v>
      </c>
      <c r="N2608" t="s">
        <v>23</v>
      </c>
      <c r="O2608" t="s">
        <v>23</v>
      </c>
      <c r="P2608">
        <v>0</v>
      </c>
      <c r="Q2608">
        <v>0</v>
      </c>
      <c r="R2608" t="s">
        <v>809</v>
      </c>
    </row>
    <row r="2609" spans="1:19" hidden="1" x14ac:dyDescent="0.3">
      <c r="A2609">
        <v>122</v>
      </c>
      <c r="B2609" t="s">
        <v>96</v>
      </c>
      <c r="C2609" t="s">
        <v>93</v>
      </c>
      <c r="D2609" t="s">
        <v>21</v>
      </c>
      <c r="E2609" t="s">
        <v>22</v>
      </c>
      <c r="F2609" s="101">
        <v>44620</v>
      </c>
      <c r="G2609" s="55">
        <f t="shared" si="336"/>
        <v>2022</v>
      </c>
      <c r="H2609" s="55" t="str">
        <f t="shared" si="337"/>
        <v>Febrero</v>
      </c>
      <c r="I2609" s="90" t="str">
        <f t="shared" si="338"/>
        <v>2022-1</v>
      </c>
      <c r="J2609">
        <v>80</v>
      </c>
      <c r="K2609">
        <v>80</v>
      </c>
      <c r="L2609" s="57">
        <v>1</v>
      </c>
      <c r="M2609" s="57">
        <v>1</v>
      </c>
      <c r="N2609" t="s">
        <v>23</v>
      </c>
      <c r="O2609" t="s">
        <v>23</v>
      </c>
      <c r="P2609">
        <v>0</v>
      </c>
      <c r="Q2609">
        <v>0</v>
      </c>
      <c r="R2609" t="s">
        <v>811</v>
      </c>
    </row>
    <row r="2610" spans="1:19" hidden="1" x14ac:dyDescent="0.3">
      <c r="A2610">
        <v>122</v>
      </c>
      <c r="B2610" t="s">
        <v>96</v>
      </c>
      <c r="C2610" t="s">
        <v>93</v>
      </c>
      <c r="D2610" t="s">
        <v>21</v>
      </c>
      <c r="E2610" t="s">
        <v>22</v>
      </c>
      <c r="F2610" s="101">
        <v>44681</v>
      </c>
      <c r="G2610" s="55">
        <f t="shared" si="336"/>
        <v>2022</v>
      </c>
      <c r="H2610" s="55" t="str">
        <f t="shared" si="337"/>
        <v>Abril</v>
      </c>
      <c r="I2610" s="90" t="str">
        <f t="shared" si="338"/>
        <v>2022-1</v>
      </c>
      <c r="J2610">
        <v>80</v>
      </c>
      <c r="K2610">
        <v>100</v>
      </c>
      <c r="L2610" s="57">
        <v>1.25</v>
      </c>
      <c r="M2610" s="57">
        <v>1.25</v>
      </c>
      <c r="N2610" t="s">
        <v>23</v>
      </c>
      <c r="O2610" t="s">
        <v>23</v>
      </c>
      <c r="P2610">
        <v>0</v>
      </c>
      <c r="Q2610">
        <v>0</v>
      </c>
      <c r="R2610" t="s">
        <v>812</v>
      </c>
    </row>
    <row r="2611" spans="1:19" hidden="1" x14ac:dyDescent="0.3">
      <c r="A2611">
        <v>122</v>
      </c>
      <c r="B2611" t="s">
        <v>96</v>
      </c>
      <c r="C2611" t="s">
        <v>93</v>
      </c>
      <c r="D2611" t="s">
        <v>21</v>
      </c>
      <c r="E2611" t="s">
        <v>22</v>
      </c>
      <c r="F2611" s="101">
        <v>44742</v>
      </c>
      <c r="G2611" s="55">
        <f t="shared" si="336"/>
        <v>2022</v>
      </c>
      <c r="H2611" s="55" t="str">
        <f t="shared" si="337"/>
        <v>Junio</v>
      </c>
      <c r="I2611" s="90" t="str">
        <f t="shared" si="338"/>
        <v>2022-1</v>
      </c>
      <c r="J2611">
        <v>80</v>
      </c>
      <c r="K2611">
        <v>47.619047619047997</v>
      </c>
      <c r="L2611" s="57">
        <v>0.59523809523810001</v>
      </c>
      <c r="M2611" s="57">
        <v>0.59523809523810001</v>
      </c>
      <c r="N2611" t="s">
        <v>23</v>
      </c>
      <c r="O2611" t="s">
        <v>23</v>
      </c>
      <c r="P2611">
        <v>0</v>
      </c>
      <c r="Q2611">
        <v>0</v>
      </c>
      <c r="R2611" t="s">
        <v>813</v>
      </c>
    </row>
    <row r="2612" spans="1:19" hidden="1" x14ac:dyDescent="0.3">
      <c r="A2612">
        <v>122</v>
      </c>
      <c r="B2612" t="s">
        <v>96</v>
      </c>
      <c r="C2612" t="s">
        <v>93</v>
      </c>
      <c r="D2612" t="s">
        <v>21</v>
      </c>
      <c r="E2612" t="s">
        <v>22</v>
      </c>
      <c r="F2612" s="101">
        <v>44773</v>
      </c>
      <c r="G2612" s="55">
        <f t="shared" si="336"/>
        <v>2022</v>
      </c>
      <c r="H2612" s="55" t="str">
        <f t="shared" si="337"/>
        <v>Julio</v>
      </c>
      <c r="I2612" s="90" t="str">
        <f t="shared" si="338"/>
        <v>2022-2</v>
      </c>
      <c r="J2612">
        <v>80</v>
      </c>
      <c r="N2612" t="s">
        <v>23</v>
      </c>
      <c r="O2612" t="s">
        <v>119</v>
      </c>
      <c r="P2612">
        <v>0</v>
      </c>
      <c r="Q2612">
        <v>0</v>
      </c>
      <c r="R2612" t="s">
        <v>814</v>
      </c>
      <c r="S2612" t="s">
        <v>119</v>
      </c>
    </row>
    <row r="2613" spans="1:19" hidden="1" x14ac:dyDescent="0.3">
      <c r="A2613">
        <v>122</v>
      </c>
      <c r="B2613" t="s">
        <v>96</v>
      </c>
      <c r="C2613" t="s">
        <v>93</v>
      </c>
      <c r="D2613" t="s">
        <v>21</v>
      </c>
      <c r="E2613" t="s">
        <v>22</v>
      </c>
      <c r="F2613" s="101">
        <v>44804</v>
      </c>
      <c r="G2613" s="55">
        <f t="shared" si="336"/>
        <v>2022</v>
      </c>
      <c r="H2613" s="55" t="str">
        <f t="shared" si="337"/>
        <v>Agosto</v>
      </c>
      <c r="I2613" s="90" t="str">
        <f t="shared" si="338"/>
        <v>2022-2</v>
      </c>
      <c r="J2613">
        <v>80</v>
      </c>
      <c r="K2613">
        <v>98.717948717949</v>
      </c>
      <c r="L2613" s="57">
        <v>1.233974358974363</v>
      </c>
      <c r="M2613" s="57">
        <v>1.233974358974363</v>
      </c>
      <c r="N2613" t="s">
        <v>23</v>
      </c>
      <c r="O2613" t="s">
        <v>23</v>
      </c>
      <c r="P2613">
        <v>0</v>
      </c>
      <c r="Q2613">
        <v>0</v>
      </c>
      <c r="R2613" t="s">
        <v>815</v>
      </c>
    </row>
    <row r="2614" spans="1:19" hidden="1" x14ac:dyDescent="0.3">
      <c r="A2614">
        <v>122</v>
      </c>
      <c r="B2614" t="s">
        <v>96</v>
      </c>
      <c r="C2614" t="s">
        <v>93</v>
      </c>
      <c r="D2614" t="s">
        <v>21</v>
      </c>
      <c r="E2614" t="s">
        <v>22</v>
      </c>
      <c r="F2614" s="101">
        <v>44834</v>
      </c>
      <c r="G2614" s="55">
        <f t="shared" si="336"/>
        <v>2022</v>
      </c>
      <c r="H2614" s="55" t="str">
        <f t="shared" si="337"/>
        <v>Septiembre</v>
      </c>
      <c r="I2614" s="90" t="str">
        <f t="shared" si="338"/>
        <v>2022-2</v>
      </c>
      <c r="J2614">
        <v>80</v>
      </c>
      <c r="N2614" t="s">
        <v>23</v>
      </c>
      <c r="O2614" t="s">
        <v>119</v>
      </c>
      <c r="P2614">
        <v>0</v>
      </c>
      <c r="Q2614">
        <v>0</v>
      </c>
      <c r="R2614" t="s">
        <v>816</v>
      </c>
      <c r="S2614" t="s">
        <v>119</v>
      </c>
    </row>
    <row r="2615" spans="1:19" hidden="1" x14ac:dyDescent="0.3">
      <c r="A2615">
        <v>122</v>
      </c>
      <c r="B2615" t="s">
        <v>96</v>
      </c>
      <c r="C2615" t="s">
        <v>93</v>
      </c>
      <c r="D2615" t="s">
        <v>21</v>
      </c>
      <c r="E2615" t="s">
        <v>22</v>
      </c>
      <c r="F2615" s="101">
        <v>44865</v>
      </c>
      <c r="G2615" s="55">
        <f t="shared" si="336"/>
        <v>2022</v>
      </c>
      <c r="H2615" s="55" t="str">
        <f t="shared" si="337"/>
        <v>Octubre</v>
      </c>
      <c r="I2615" s="90" t="str">
        <f t="shared" si="338"/>
        <v>2022-2</v>
      </c>
      <c r="J2615">
        <v>80</v>
      </c>
      <c r="K2615">
        <v>100</v>
      </c>
      <c r="L2615" s="57">
        <v>1.25</v>
      </c>
      <c r="M2615" s="57">
        <v>1.25</v>
      </c>
      <c r="N2615" t="s">
        <v>23</v>
      </c>
      <c r="O2615" t="s">
        <v>23</v>
      </c>
      <c r="P2615">
        <v>0</v>
      </c>
      <c r="Q2615">
        <v>0</v>
      </c>
      <c r="R2615" t="s">
        <v>817</v>
      </c>
    </row>
    <row r="2616" spans="1:19" hidden="1" x14ac:dyDescent="0.3">
      <c r="A2616">
        <v>122</v>
      </c>
      <c r="B2616" t="s">
        <v>96</v>
      </c>
      <c r="C2616" t="s">
        <v>93</v>
      </c>
      <c r="D2616" t="s">
        <v>21</v>
      </c>
      <c r="E2616" t="s">
        <v>22</v>
      </c>
      <c r="F2616" s="101">
        <v>44895</v>
      </c>
      <c r="G2616" s="55">
        <f t="shared" si="336"/>
        <v>2022</v>
      </c>
      <c r="H2616" s="55" t="str">
        <f t="shared" si="337"/>
        <v>Noviembre</v>
      </c>
      <c r="I2616" s="90" t="str">
        <f t="shared" si="338"/>
        <v>2022-2</v>
      </c>
      <c r="J2616">
        <v>80</v>
      </c>
      <c r="N2616" t="s">
        <v>23</v>
      </c>
      <c r="O2616" t="s">
        <v>119</v>
      </c>
      <c r="P2616">
        <v>0</v>
      </c>
      <c r="Q2616">
        <v>0</v>
      </c>
      <c r="R2616" t="s">
        <v>818</v>
      </c>
      <c r="S2616" t="s">
        <v>119</v>
      </c>
    </row>
    <row r="2617" spans="1:19" hidden="1" x14ac:dyDescent="0.3">
      <c r="A2617">
        <v>122</v>
      </c>
      <c r="B2617" t="s">
        <v>96</v>
      </c>
      <c r="C2617" t="s">
        <v>93</v>
      </c>
      <c r="D2617" t="s">
        <v>21</v>
      </c>
      <c r="E2617" t="s">
        <v>22</v>
      </c>
      <c r="F2617" s="101">
        <v>44926</v>
      </c>
      <c r="G2617" s="55">
        <f t="shared" si="336"/>
        <v>2022</v>
      </c>
      <c r="H2617" s="55" t="str">
        <f t="shared" si="337"/>
        <v>Diciembre</v>
      </c>
      <c r="I2617" s="90" t="str">
        <f t="shared" si="338"/>
        <v>2022-2</v>
      </c>
      <c r="J2617">
        <v>80</v>
      </c>
      <c r="K2617">
        <v>100</v>
      </c>
      <c r="L2617" s="57">
        <v>1.25</v>
      </c>
      <c r="M2617" s="57">
        <v>1.25</v>
      </c>
      <c r="N2617" t="s">
        <v>23</v>
      </c>
      <c r="O2617" t="s">
        <v>23</v>
      </c>
      <c r="P2617">
        <v>0</v>
      </c>
      <c r="Q2617">
        <v>0</v>
      </c>
      <c r="R2617" t="s">
        <v>819</v>
      </c>
    </row>
    <row r="2618" spans="1:19" hidden="1" x14ac:dyDescent="0.3">
      <c r="A2618">
        <v>122</v>
      </c>
      <c r="B2618" t="s">
        <v>96</v>
      </c>
      <c r="C2618" t="s">
        <v>93</v>
      </c>
      <c r="D2618" t="s">
        <v>21</v>
      </c>
      <c r="E2618" t="s">
        <v>22</v>
      </c>
      <c r="F2618" s="101">
        <v>44957</v>
      </c>
      <c r="G2618" s="55">
        <f t="shared" si="336"/>
        <v>2023</v>
      </c>
      <c r="H2618" s="55" t="str">
        <f t="shared" si="337"/>
        <v>Enero</v>
      </c>
      <c r="I2618" s="90" t="str">
        <f t="shared" si="338"/>
        <v>2023-1</v>
      </c>
      <c r="J2618">
        <v>80</v>
      </c>
      <c r="N2618" t="s">
        <v>23</v>
      </c>
      <c r="O2618" t="s">
        <v>119</v>
      </c>
      <c r="P2618">
        <v>0</v>
      </c>
      <c r="Q2618">
        <v>0</v>
      </c>
      <c r="R2618" t="s">
        <v>820</v>
      </c>
      <c r="S2618" t="s">
        <v>119</v>
      </c>
    </row>
    <row r="2619" spans="1:19" hidden="1" x14ac:dyDescent="0.3">
      <c r="A2619">
        <v>122</v>
      </c>
      <c r="B2619" t="s">
        <v>96</v>
      </c>
      <c r="C2619" t="s">
        <v>93</v>
      </c>
      <c r="D2619" t="s">
        <v>21</v>
      </c>
      <c r="E2619" t="s">
        <v>22</v>
      </c>
      <c r="F2619" s="101">
        <v>45016</v>
      </c>
      <c r="G2619" s="55">
        <f t="shared" si="336"/>
        <v>2023</v>
      </c>
      <c r="H2619" s="55" t="str">
        <f t="shared" si="337"/>
        <v>Marzo</v>
      </c>
      <c r="I2619" s="90" t="str">
        <f t="shared" si="338"/>
        <v>2023-1</v>
      </c>
      <c r="J2619">
        <v>80</v>
      </c>
      <c r="N2619" t="s">
        <v>23</v>
      </c>
      <c r="O2619" t="s">
        <v>119</v>
      </c>
      <c r="P2619">
        <v>0</v>
      </c>
      <c r="Q2619">
        <v>0</v>
      </c>
      <c r="R2619" t="s">
        <v>821</v>
      </c>
      <c r="S2619" t="s">
        <v>119</v>
      </c>
    </row>
    <row r="2620" spans="1:19" hidden="1" x14ac:dyDescent="0.3">
      <c r="A2620">
        <v>122</v>
      </c>
      <c r="B2620" t="s">
        <v>96</v>
      </c>
      <c r="C2620" t="s">
        <v>93</v>
      </c>
      <c r="D2620" t="s">
        <v>21</v>
      </c>
      <c r="E2620" t="s">
        <v>22</v>
      </c>
      <c r="F2620" s="101">
        <v>45077</v>
      </c>
      <c r="G2620" s="55">
        <f t="shared" si="336"/>
        <v>2023</v>
      </c>
      <c r="H2620" s="55" t="str">
        <f t="shared" si="337"/>
        <v>Mayo</v>
      </c>
      <c r="I2620" s="90" t="str">
        <f t="shared" si="338"/>
        <v>2023-1</v>
      </c>
      <c r="J2620">
        <v>80</v>
      </c>
      <c r="N2620" t="s">
        <v>23</v>
      </c>
      <c r="O2620" t="s">
        <v>119</v>
      </c>
      <c r="P2620">
        <v>0</v>
      </c>
      <c r="Q2620">
        <v>0</v>
      </c>
      <c r="R2620" t="s">
        <v>822</v>
      </c>
      <c r="S2620" t="s">
        <v>119</v>
      </c>
    </row>
    <row r="2621" spans="1:19" hidden="1" x14ac:dyDescent="0.3">
      <c r="A2621">
        <v>122</v>
      </c>
      <c r="B2621" t="s">
        <v>96</v>
      </c>
      <c r="C2621" t="s">
        <v>93</v>
      </c>
      <c r="D2621" t="s">
        <v>21</v>
      </c>
      <c r="E2621" t="s">
        <v>22</v>
      </c>
      <c r="F2621" s="101">
        <v>45138</v>
      </c>
      <c r="G2621" s="55">
        <f t="shared" si="336"/>
        <v>2023</v>
      </c>
      <c r="H2621" s="55" t="str">
        <f t="shared" si="337"/>
        <v>Julio</v>
      </c>
      <c r="I2621" s="90" t="str">
        <f t="shared" si="338"/>
        <v>2023-2</v>
      </c>
      <c r="J2621">
        <v>80</v>
      </c>
      <c r="N2621" t="s">
        <v>23</v>
      </c>
      <c r="O2621" t="s">
        <v>119</v>
      </c>
      <c r="P2621">
        <v>0</v>
      </c>
      <c r="Q2621">
        <v>0</v>
      </c>
      <c r="R2621" t="s">
        <v>823</v>
      </c>
      <c r="S2621" t="s">
        <v>119</v>
      </c>
    </row>
    <row r="2622" spans="1:19" hidden="1" x14ac:dyDescent="0.3">
      <c r="A2622">
        <v>122</v>
      </c>
      <c r="B2622" t="s">
        <v>96</v>
      </c>
      <c r="C2622" t="s">
        <v>93</v>
      </c>
      <c r="D2622" t="s">
        <v>21</v>
      </c>
      <c r="E2622" t="s">
        <v>22</v>
      </c>
      <c r="F2622" s="101">
        <v>45199</v>
      </c>
      <c r="G2622" s="55">
        <f t="shared" si="336"/>
        <v>2023</v>
      </c>
      <c r="H2622" s="55" t="str">
        <f t="shared" si="337"/>
        <v>Septiembre</v>
      </c>
      <c r="I2622" s="90" t="str">
        <f t="shared" si="338"/>
        <v>2023-2</v>
      </c>
      <c r="J2622">
        <v>80</v>
      </c>
      <c r="N2622" t="s">
        <v>23</v>
      </c>
      <c r="O2622" t="s">
        <v>119</v>
      </c>
      <c r="P2622">
        <v>0</v>
      </c>
      <c r="Q2622">
        <v>0</v>
      </c>
      <c r="R2622" t="s">
        <v>824</v>
      </c>
      <c r="S2622" t="s">
        <v>119</v>
      </c>
    </row>
    <row r="2623" spans="1:19" hidden="1" x14ac:dyDescent="0.3">
      <c r="A2623">
        <v>122</v>
      </c>
      <c r="B2623" t="s">
        <v>96</v>
      </c>
      <c r="C2623" t="s">
        <v>93</v>
      </c>
      <c r="D2623" t="s">
        <v>21</v>
      </c>
      <c r="E2623" t="s">
        <v>22</v>
      </c>
      <c r="F2623" s="101">
        <v>45260</v>
      </c>
      <c r="G2623" s="55">
        <f t="shared" si="336"/>
        <v>2023</v>
      </c>
      <c r="H2623" s="55" t="str">
        <f t="shared" si="337"/>
        <v>Noviembre</v>
      </c>
      <c r="I2623" s="90" t="str">
        <f t="shared" si="338"/>
        <v>2023-2</v>
      </c>
      <c r="J2623">
        <v>80</v>
      </c>
      <c r="N2623" t="s">
        <v>23</v>
      </c>
      <c r="O2623" t="s">
        <v>119</v>
      </c>
      <c r="P2623">
        <v>0</v>
      </c>
      <c r="Q2623">
        <v>0</v>
      </c>
      <c r="R2623" t="s">
        <v>825</v>
      </c>
      <c r="S2623" t="s">
        <v>119</v>
      </c>
    </row>
    <row r="2624" spans="1:19" hidden="1" x14ac:dyDescent="0.3">
      <c r="A2624">
        <v>122</v>
      </c>
      <c r="B2624" t="s">
        <v>96</v>
      </c>
      <c r="C2624" t="s">
        <v>93</v>
      </c>
      <c r="D2624" t="s">
        <v>21</v>
      </c>
      <c r="E2624" t="s">
        <v>22</v>
      </c>
      <c r="F2624" s="101">
        <v>45322</v>
      </c>
      <c r="G2624" s="55">
        <f t="shared" si="336"/>
        <v>2024</v>
      </c>
      <c r="H2624" s="55" t="str">
        <f t="shared" si="337"/>
        <v>Enero</v>
      </c>
      <c r="I2624" s="90" t="str">
        <f t="shared" si="338"/>
        <v>2024-1</v>
      </c>
      <c r="J2624">
        <v>80</v>
      </c>
      <c r="N2624" t="s">
        <v>23</v>
      </c>
      <c r="O2624" t="s">
        <v>119</v>
      </c>
      <c r="P2624">
        <v>0</v>
      </c>
      <c r="Q2624">
        <v>0</v>
      </c>
      <c r="R2624" t="s">
        <v>826</v>
      </c>
      <c r="S2624" t="s">
        <v>119</v>
      </c>
    </row>
    <row r="2625" spans="1:19" hidden="1" x14ac:dyDescent="0.3">
      <c r="A2625">
        <v>122</v>
      </c>
      <c r="B2625" t="s">
        <v>96</v>
      </c>
      <c r="C2625" t="s">
        <v>93</v>
      </c>
      <c r="D2625" t="s">
        <v>21</v>
      </c>
      <c r="E2625" t="s">
        <v>22</v>
      </c>
      <c r="F2625" s="101">
        <v>45382</v>
      </c>
      <c r="G2625" s="55">
        <f t="shared" si="336"/>
        <v>2024</v>
      </c>
      <c r="H2625" s="55" t="str">
        <f t="shared" si="337"/>
        <v>Marzo</v>
      </c>
      <c r="I2625" s="90" t="str">
        <f t="shared" si="338"/>
        <v>2024-1</v>
      </c>
      <c r="J2625">
        <v>80</v>
      </c>
      <c r="N2625" t="s">
        <v>23</v>
      </c>
      <c r="O2625" t="s">
        <v>119</v>
      </c>
      <c r="P2625">
        <v>0</v>
      </c>
      <c r="Q2625">
        <v>0</v>
      </c>
      <c r="R2625" t="s">
        <v>827</v>
      </c>
      <c r="S2625" t="s">
        <v>119</v>
      </c>
    </row>
    <row r="2626" spans="1:19" hidden="1" x14ac:dyDescent="0.3">
      <c r="A2626">
        <v>122</v>
      </c>
      <c r="B2626" t="s">
        <v>96</v>
      </c>
      <c r="C2626" t="s">
        <v>93</v>
      </c>
      <c r="D2626" t="s">
        <v>21</v>
      </c>
      <c r="E2626" t="s">
        <v>22</v>
      </c>
      <c r="F2626" s="101">
        <v>45443</v>
      </c>
      <c r="G2626" s="55">
        <f t="shared" si="336"/>
        <v>2024</v>
      </c>
      <c r="H2626" s="55" t="str">
        <f t="shared" si="337"/>
        <v>Mayo</v>
      </c>
      <c r="I2626" s="90" t="str">
        <f t="shared" si="338"/>
        <v>2024-1</v>
      </c>
      <c r="J2626">
        <v>80</v>
      </c>
      <c r="N2626" t="s">
        <v>23</v>
      </c>
      <c r="O2626" t="s">
        <v>119</v>
      </c>
      <c r="P2626">
        <v>0</v>
      </c>
      <c r="Q2626">
        <v>0</v>
      </c>
      <c r="R2626" t="s">
        <v>828</v>
      </c>
      <c r="S2626" t="s">
        <v>119</v>
      </c>
    </row>
    <row r="2627" spans="1:19" hidden="1" x14ac:dyDescent="0.3">
      <c r="A2627">
        <v>122</v>
      </c>
      <c r="B2627" t="s">
        <v>96</v>
      </c>
      <c r="C2627" t="s">
        <v>93</v>
      </c>
      <c r="D2627" t="s">
        <v>21</v>
      </c>
      <c r="E2627" t="s">
        <v>22</v>
      </c>
      <c r="F2627" s="101">
        <v>45504</v>
      </c>
      <c r="G2627" s="55">
        <f t="shared" ref="G2627:G2690" si="339">YEAR(F2627)</f>
        <v>2024</v>
      </c>
      <c r="H2627" s="55" t="str">
        <f t="shared" ref="H2627:H2690" si="340">PROPER(TEXT(F2627,"mmmm"))</f>
        <v>Julio</v>
      </c>
      <c r="I2627" s="90" t="str">
        <f t="shared" ref="I2627:I2690" si="341">IF(OR(H2627="Enero",H2627="Febrero",H2627="Marzo",H2627="Abril",H2627="Mayo",H2627="Junio"),G2627&amp;"-1",IF(OR(H2627="Julio",H2627="Agosto",H2627="Septiembre",H2627="Octubre",H2627="Noviembre",H2627="Diciembre"),G2627&amp;"-2"))</f>
        <v>2024-2</v>
      </c>
      <c r="J2627">
        <v>80</v>
      </c>
      <c r="N2627" t="s">
        <v>23</v>
      </c>
      <c r="O2627" t="s">
        <v>119</v>
      </c>
      <c r="P2627">
        <v>0</v>
      </c>
      <c r="Q2627">
        <v>0</v>
      </c>
      <c r="R2627" t="s">
        <v>829</v>
      </c>
      <c r="S2627" t="s">
        <v>119</v>
      </c>
    </row>
    <row r="2628" spans="1:19" hidden="1" x14ac:dyDescent="0.3">
      <c r="A2628">
        <v>122</v>
      </c>
      <c r="B2628" t="s">
        <v>96</v>
      </c>
      <c r="C2628" t="s">
        <v>93</v>
      </c>
      <c r="D2628" t="s">
        <v>21</v>
      </c>
      <c r="E2628" t="s">
        <v>22</v>
      </c>
      <c r="F2628" s="101">
        <v>45565</v>
      </c>
      <c r="G2628" s="55">
        <f t="shared" si="339"/>
        <v>2024</v>
      </c>
      <c r="H2628" s="55" t="str">
        <f t="shared" si="340"/>
        <v>Septiembre</v>
      </c>
      <c r="I2628" s="90" t="str">
        <f t="shared" si="341"/>
        <v>2024-2</v>
      </c>
      <c r="J2628">
        <v>80</v>
      </c>
      <c r="N2628" t="s">
        <v>23</v>
      </c>
      <c r="O2628" t="s">
        <v>119</v>
      </c>
      <c r="P2628">
        <v>0</v>
      </c>
      <c r="Q2628">
        <v>0</v>
      </c>
      <c r="R2628" t="s">
        <v>830</v>
      </c>
      <c r="S2628" t="s">
        <v>119</v>
      </c>
    </row>
    <row r="2629" spans="1:19" hidden="1" x14ac:dyDescent="0.3">
      <c r="A2629">
        <v>122</v>
      </c>
      <c r="B2629" t="s">
        <v>96</v>
      </c>
      <c r="C2629" t="s">
        <v>93</v>
      </c>
      <c r="D2629" t="s">
        <v>21</v>
      </c>
      <c r="E2629" t="s">
        <v>22</v>
      </c>
      <c r="F2629" s="101">
        <v>45626</v>
      </c>
      <c r="G2629" s="55">
        <f t="shared" si="339"/>
        <v>2024</v>
      </c>
      <c r="H2629" s="55" t="str">
        <f t="shared" si="340"/>
        <v>Noviembre</v>
      </c>
      <c r="I2629" s="90" t="str">
        <f t="shared" si="341"/>
        <v>2024-2</v>
      </c>
      <c r="J2629">
        <v>80</v>
      </c>
      <c r="N2629" t="s">
        <v>23</v>
      </c>
      <c r="O2629" t="s">
        <v>119</v>
      </c>
      <c r="P2629">
        <v>0</v>
      </c>
      <c r="Q2629">
        <v>0</v>
      </c>
      <c r="R2629" t="s">
        <v>831</v>
      </c>
      <c r="S2629" t="s">
        <v>119</v>
      </c>
    </row>
    <row r="2630" spans="1:19" hidden="1" x14ac:dyDescent="0.3">
      <c r="A2630">
        <v>122</v>
      </c>
      <c r="B2630" t="s">
        <v>96</v>
      </c>
      <c r="C2630" t="s">
        <v>93</v>
      </c>
      <c r="D2630" t="s">
        <v>21</v>
      </c>
      <c r="E2630" t="s">
        <v>22</v>
      </c>
      <c r="F2630" s="101">
        <v>45688</v>
      </c>
      <c r="G2630" s="55">
        <f t="shared" si="339"/>
        <v>2025</v>
      </c>
      <c r="H2630" s="55" t="str">
        <f t="shared" si="340"/>
        <v>Enero</v>
      </c>
      <c r="I2630" s="90" t="str">
        <f t="shared" si="341"/>
        <v>2025-1</v>
      </c>
      <c r="J2630">
        <v>90</v>
      </c>
      <c r="N2630" t="s">
        <v>23</v>
      </c>
      <c r="O2630" t="s">
        <v>119</v>
      </c>
      <c r="P2630">
        <v>0</v>
      </c>
      <c r="Q2630">
        <v>0</v>
      </c>
      <c r="R2630" t="s">
        <v>833</v>
      </c>
      <c r="S2630" t="s">
        <v>119</v>
      </c>
    </row>
    <row r="2631" spans="1:19" hidden="1" x14ac:dyDescent="0.3">
      <c r="A2631">
        <v>122</v>
      </c>
      <c r="B2631" t="s">
        <v>96</v>
      </c>
      <c r="C2631" t="s">
        <v>93</v>
      </c>
      <c r="D2631" t="s">
        <v>21</v>
      </c>
      <c r="E2631" t="s">
        <v>22</v>
      </c>
      <c r="F2631" s="101">
        <v>45747</v>
      </c>
      <c r="G2631" s="55">
        <f t="shared" si="339"/>
        <v>2025</v>
      </c>
      <c r="H2631" s="55" t="str">
        <f t="shared" si="340"/>
        <v>Marzo</v>
      </c>
      <c r="I2631" s="90" t="str">
        <f t="shared" si="341"/>
        <v>2025-1</v>
      </c>
      <c r="J2631">
        <v>90</v>
      </c>
      <c r="N2631" t="s">
        <v>23</v>
      </c>
      <c r="O2631" t="s">
        <v>119</v>
      </c>
      <c r="P2631">
        <v>0</v>
      </c>
      <c r="Q2631">
        <v>0</v>
      </c>
      <c r="R2631" t="s">
        <v>834</v>
      </c>
      <c r="S2631" t="s">
        <v>119</v>
      </c>
    </row>
    <row r="2632" spans="1:19" hidden="1" x14ac:dyDescent="0.3">
      <c r="A2632">
        <v>122</v>
      </c>
      <c r="B2632" t="s">
        <v>96</v>
      </c>
      <c r="C2632" t="s">
        <v>93</v>
      </c>
      <c r="D2632" t="s">
        <v>21</v>
      </c>
      <c r="E2632" t="s">
        <v>22</v>
      </c>
      <c r="F2632" s="101">
        <v>45808</v>
      </c>
      <c r="G2632" s="55">
        <f t="shared" si="339"/>
        <v>2025</v>
      </c>
      <c r="H2632" s="55" t="str">
        <f t="shared" si="340"/>
        <v>Mayo</v>
      </c>
      <c r="I2632" s="90" t="str">
        <f t="shared" si="341"/>
        <v>2025-1</v>
      </c>
      <c r="J2632">
        <v>90</v>
      </c>
      <c r="N2632" t="s">
        <v>23</v>
      </c>
      <c r="O2632" t="s">
        <v>119</v>
      </c>
      <c r="P2632">
        <v>0</v>
      </c>
      <c r="Q2632">
        <v>0</v>
      </c>
      <c r="R2632" t="s">
        <v>835</v>
      </c>
      <c r="S2632" t="s">
        <v>119</v>
      </c>
    </row>
    <row r="2633" spans="1:19" hidden="1" x14ac:dyDescent="0.3">
      <c r="A2633">
        <v>122</v>
      </c>
      <c r="B2633" t="s">
        <v>96</v>
      </c>
      <c r="C2633" t="s">
        <v>93</v>
      </c>
      <c r="D2633" t="s">
        <v>21</v>
      </c>
      <c r="E2633" t="s">
        <v>22</v>
      </c>
      <c r="F2633" s="101">
        <v>45930</v>
      </c>
      <c r="G2633" s="55">
        <f t="shared" si="339"/>
        <v>2025</v>
      </c>
      <c r="H2633" s="55" t="str">
        <f t="shared" si="340"/>
        <v>Septiembre</v>
      </c>
      <c r="I2633" s="90" t="str">
        <f t="shared" si="341"/>
        <v>2025-2</v>
      </c>
      <c r="J2633">
        <v>90</v>
      </c>
      <c r="K2633">
        <v>81.819999999999993</v>
      </c>
      <c r="L2633" s="57">
        <v>0.90911111111111098</v>
      </c>
      <c r="M2633" s="57">
        <v>0.90911111111111098</v>
      </c>
      <c r="N2633" t="s">
        <v>23</v>
      </c>
      <c r="O2633" t="s">
        <v>23</v>
      </c>
      <c r="P2633">
        <v>0</v>
      </c>
      <c r="Q2633">
        <v>0</v>
      </c>
      <c r="R2633" t="s">
        <v>836</v>
      </c>
    </row>
    <row r="2634" spans="1:19" hidden="1" x14ac:dyDescent="0.3">
      <c r="A2634">
        <v>122</v>
      </c>
      <c r="B2634" t="s">
        <v>96</v>
      </c>
      <c r="C2634" t="s">
        <v>93</v>
      </c>
      <c r="D2634" t="s">
        <v>21</v>
      </c>
      <c r="E2634" t="s">
        <v>22</v>
      </c>
      <c r="F2634" s="101">
        <v>45961</v>
      </c>
      <c r="G2634" s="55">
        <f t="shared" si="339"/>
        <v>2025</v>
      </c>
      <c r="H2634" s="55" t="str">
        <f t="shared" si="340"/>
        <v>Octubre</v>
      </c>
      <c r="I2634" s="90" t="str">
        <f t="shared" si="341"/>
        <v>2025-2</v>
      </c>
      <c r="J2634">
        <v>90</v>
      </c>
      <c r="K2634">
        <v>88.89</v>
      </c>
      <c r="L2634" s="57">
        <v>0.98766666666666669</v>
      </c>
      <c r="M2634" s="57">
        <v>0.98766666666666669</v>
      </c>
      <c r="N2634" t="s">
        <v>23</v>
      </c>
      <c r="O2634" t="s">
        <v>23</v>
      </c>
      <c r="P2634">
        <v>0</v>
      </c>
      <c r="Q2634">
        <v>0</v>
      </c>
      <c r="R2634" t="s">
        <v>837</v>
      </c>
    </row>
    <row r="2635" spans="1:19" hidden="1" x14ac:dyDescent="0.3">
      <c r="A2635">
        <v>122</v>
      </c>
      <c r="B2635" t="s">
        <v>96</v>
      </c>
      <c r="C2635" t="s">
        <v>93</v>
      </c>
      <c r="D2635" t="s">
        <v>21</v>
      </c>
      <c r="E2635" t="s">
        <v>22</v>
      </c>
      <c r="F2635" s="101">
        <v>45991</v>
      </c>
      <c r="G2635" s="55">
        <f t="shared" si="339"/>
        <v>2025</v>
      </c>
      <c r="H2635" s="55" t="str">
        <f t="shared" si="340"/>
        <v>Noviembre</v>
      </c>
      <c r="I2635" s="90" t="str">
        <f t="shared" si="341"/>
        <v>2025-2</v>
      </c>
      <c r="J2635">
        <v>90</v>
      </c>
      <c r="K2635">
        <v>90</v>
      </c>
      <c r="L2635" s="57">
        <v>1</v>
      </c>
      <c r="M2635" s="57">
        <v>1</v>
      </c>
      <c r="N2635" t="s">
        <v>23</v>
      </c>
      <c r="O2635" t="s">
        <v>23</v>
      </c>
      <c r="P2635">
        <v>0</v>
      </c>
      <c r="Q2635">
        <v>0</v>
      </c>
      <c r="R2635" t="s">
        <v>838</v>
      </c>
    </row>
    <row r="2636" spans="1:19" hidden="1" x14ac:dyDescent="0.3">
      <c r="A2636">
        <v>122</v>
      </c>
      <c r="B2636" t="s">
        <v>96</v>
      </c>
      <c r="C2636" t="s">
        <v>93</v>
      </c>
      <c r="D2636" t="s">
        <v>21</v>
      </c>
      <c r="E2636" t="s">
        <v>22</v>
      </c>
      <c r="F2636" s="101">
        <v>46022</v>
      </c>
      <c r="G2636" s="55">
        <f t="shared" si="339"/>
        <v>2025</v>
      </c>
      <c r="H2636" s="55" t="str">
        <f t="shared" si="340"/>
        <v>Diciembre</v>
      </c>
      <c r="I2636" s="90" t="str">
        <f t="shared" si="341"/>
        <v>2025-2</v>
      </c>
      <c r="J2636">
        <v>90</v>
      </c>
      <c r="K2636">
        <v>100</v>
      </c>
      <c r="L2636" s="57">
        <v>1.1111111111111109</v>
      </c>
      <c r="M2636" s="57">
        <v>1.1111111111111109</v>
      </c>
      <c r="N2636" t="s">
        <v>23</v>
      </c>
      <c r="O2636" t="s">
        <v>23</v>
      </c>
      <c r="P2636">
        <v>0</v>
      </c>
      <c r="Q2636">
        <v>0</v>
      </c>
      <c r="R2636" t="s">
        <v>839</v>
      </c>
    </row>
    <row r="2637" spans="1:19" hidden="1" x14ac:dyDescent="0.3">
      <c r="A2637">
        <v>124</v>
      </c>
      <c r="B2637" t="s">
        <v>97</v>
      </c>
      <c r="C2637" t="s">
        <v>64</v>
      </c>
      <c r="D2637" t="s">
        <v>21</v>
      </c>
      <c r="E2637" t="s">
        <v>54</v>
      </c>
      <c r="F2637" s="101">
        <v>44227</v>
      </c>
      <c r="G2637" s="55">
        <f t="shared" si="339"/>
        <v>2021</v>
      </c>
      <c r="H2637" s="55" t="str">
        <f t="shared" si="340"/>
        <v>Enero</v>
      </c>
      <c r="I2637" s="90" t="str">
        <f t="shared" si="341"/>
        <v>2021-1</v>
      </c>
      <c r="J2637">
        <v>1.6</v>
      </c>
      <c r="K2637">
        <v>8.2508250825082993E-2</v>
      </c>
      <c r="L2637" s="57">
        <v>1.3</v>
      </c>
      <c r="M2637" s="57">
        <v>19.391999999999889</v>
      </c>
      <c r="N2637" t="s">
        <v>83</v>
      </c>
      <c r="O2637" t="s">
        <v>83</v>
      </c>
      <c r="P2637">
        <v>1</v>
      </c>
      <c r="Q2637">
        <v>2</v>
      </c>
      <c r="R2637" t="s">
        <v>840</v>
      </c>
    </row>
    <row r="2638" spans="1:19" hidden="1" x14ac:dyDescent="0.3">
      <c r="A2638">
        <v>124</v>
      </c>
      <c r="B2638" t="s">
        <v>97</v>
      </c>
      <c r="C2638" t="s">
        <v>64</v>
      </c>
      <c r="D2638" t="s">
        <v>21</v>
      </c>
      <c r="E2638" t="s">
        <v>54</v>
      </c>
      <c r="F2638" s="101">
        <v>44255</v>
      </c>
      <c r="G2638" s="55">
        <f t="shared" si="339"/>
        <v>2021</v>
      </c>
      <c r="H2638" s="55" t="str">
        <f t="shared" si="340"/>
        <v>Febrero</v>
      </c>
      <c r="I2638" s="90" t="str">
        <f t="shared" si="341"/>
        <v>2021-1</v>
      </c>
      <c r="J2638">
        <v>1.6</v>
      </c>
      <c r="K2638">
        <v>6.6357000663570004E-2</v>
      </c>
      <c r="L2638" s="57">
        <v>1.3</v>
      </c>
      <c r="M2638" s="57">
        <v>24.111999999999998</v>
      </c>
      <c r="N2638" t="s">
        <v>83</v>
      </c>
      <c r="O2638" t="s">
        <v>83</v>
      </c>
      <c r="P2638">
        <v>1</v>
      </c>
      <c r="Q2638">
        <v>2</v>
      </c>
      <c r="R2638" t="s">
        <v>841</v>
      </c>
    </row>
    <row r="2639" spans="1:19" hidden="1" x14ac:dyDescent="0.3">
      <c r="A2639">
        <v>124</v>
      </c>
      <c r="B2639" t="s">
        <v>97</v>
      </c>
      <c r="C2639" t="s">
        <v>64</v>
      </c>
      <c r="D2639" t="s">
        <v>21</v>
      </c>
      <c r="E2639" t="s">
        <v>54</v>
      </c>
      <c r="F2639" s="101">
        <v>44286</v>
      </c>
      <c r="G2639" s="55">
        <f t="shared" si="339"/>
        <v>2021</v>
      </c>
      <c r="H2639" s="55" t="str">
        <f t="shared" si="340"/>
        <v>Marzo</v>
      </c>
      <c r="I2639" s="90" t="str">
        <f t="shared" si="341"/>
        <v>2021-1</v>
      </c>
      <c r="J2639">
        <v>1.6</v>
      </c>
      <c r="K2639">
        <v>6.4850843060960006E-2</v>
      </c>
      <c r="L2639" s="57">
        <v>1.3</v>
      </c>
      <c r="M2639" s="57">
        <v>24.671999999999919</v>
      </c>
      <c r="N2639" t="s">
        <v>83</v>
      </c>
      <c r="O2639" t="s">
        <v>83</v>
      </c>
      <c r="P2639">
        <v>1</v>
      </c>
      <c r="Q2639">
        <v>2</v>
      </c>
      <c r="R2639" t="s">
        <v>842</v>
      </c>
    </row>
    <row r="2640" spans="1:19" hidden="1" x14ac:dyDescent="0.3">
      <c r="A2640">
        <v>124</v>
      </c>
      <c r="B2640" t="s">
        <v>97</v>
      </c>
      <c r="C2640" t="s">
        <v>64</v>
      </c>
      <c r="D2640" t="s">
        <v>21</v>
      </c>
      <c r="E2640" t="s">
        <v>54</v>
      </c>
      <c r="F2640" s="101">
        <v>44316</v>
      </c>
      <c r="G2640" s="55">
        <f t="shared" si="339"/>
        <v>2021</v>
      </c>
      <c r="H2640" s="55" t="str">
        <f t="shared" si="340"/>
        <v>Abril</v>
      </c>
      <c r="I2640" s="90" t="str">
        <f t="shared" si="341"/>
        <v>2021-1</v>
      </c>
      <c r="J2640">
        <v>1.6</v>
      </c>
      <c r="K2640">
        <v>0</v>
      </c>
      <c r="N2640" t="s">
        <v>83</v>
      </c>
      <c r="O2640" t="s">
        <v>83</v>
      </c>
      <c r="P2640">
        <v>1</v>
      </c>
      <c r="Q2640">
        <v>2</v>
      </c>
      <c r="R2640" t="s">
        <v>843</v>
      </c>
    </row>
    <row r="2641" spans="1:18" hidden="1" x14ac:dyDescent="0.3">
      <c r="A2641">
        <v>124</v>
      </c>
      <c r="B2641" t="s">
        <v>97</v>
      </c>
      <c r="C2641" t="s">
        <v>64</v>
      </c>
      <c r="D2641" t="s">
        <v>21</v>
      </c>
      <c r="E2641" t="s">
        <v>54</v>
      </c>
      <c r="F2641" s="101">
        <v>44347</v>
      </c>
      <c r="G2641" s="55">
        <f t="shared" si="339"/>
        <v>2021</v>
      </c>
      <c r="H2641" s="55" t="str">
        <f t="shared" si="340"/>
        <v>Mayo</v>
      </c>
      <c r="I2641" s="90" t="str">
        <f t="shared" si="341"/>
        <v>2021-1</v>
      </c>
      <c r="J2641">
        <v>1.6</v>
      </c>
      <c r="K2641">
        <v>0</v>
      </c>
      <c r="N2641" t="s">
        <v>83</v>
      </c>
      <c r="O2641" t="s">
        <v>83</v>
      </c>
      <c r="P2641">
        <v>1</v>
      </c>
      <c r="Q2641">
        <v>2</v>
      </c>
      <c r="R2641" t="s">
        <v>844</v>
      </c>
    </row>
    <row r="2642" spans="1:18" hidden="1" x14ac:dyDescent="0.3">
      <c r="A2642">
        <v>124</v>
      </c>
      <c r="B2642" t="s">
        <v>97</v>
      </c>
      <c r="C2642" t="s">
        <v>64</v>
      </c>
      <c r="D2642" t="s">
        <v>21</v>
      </c>
      <c r="E2642" t="s">
        <v>54</v>
      </c>
      <c r="F2642" s="101">
        <v>44377</v>
      </c>
      <c r="G2642" s="55">
        <f t="shared" si="339"/>
        <v>2021</v>
      </c>
      <c r="H2642" s="55" t="str">
        <f t="shared" si="340"/>
        <v>Junio</v>
      </c>
      <c r="I2642" s="90" t="str">
        <f t="shared" si="341"/>
        <v>2021-1</v>
      </c>
      <c r="J2642">
        <v>1.6</v>
      </c>
      <c r="K2642">
        <v>0</v>
      </c>
      <c r="N2642" t="s">
        <v>83</v>
      </c>
      <c r="O2642" t="s">
        <v>83</v>
      </c>
      <c r="P2642">
        <v>1</v>
      </c>
      <c r="Q2642">
        <v>2</v>
      </c>
      <c r="R2642" t="s">
        <v>845</v>
      </c>
    </row>
    <row r="2643" spans="1:18" hidden="1" x14ac:dyDescent="0.3">
      <c r="A2643">
        <v>124</v>
      </c>
      <c r="B2643" t="s">
        <v>97</v>
      </c>
      <c r="C2643" t="s">
        <v>64</v>
      </c>
      <c r="D2643" t="s">
        <v>21</v>
      </c>
      <c r="E2643" t="s">
        <v>54</v>
      </c>
      <c r="F2643" s="101">
        <v>44408</v>
      </c>
      <c r="G2643" s="55">
        <f t="shared" si="339"/>
        <v>2021</v>
      </c>
      <c r="H2643" s="55" t="str">
        <f t="shared" si="340"/>
        <v>Julio</v>
      </c>
      <c r="I2643" s="90" t="str">
        <f t="shared" si="341"/>
        <v>2021-2</v>
      </c>
      <c r="J2643">
        <v>1.6</v>
      </c>
      <c r="K2643">
        <v>0</v>
      </c>
      <c r="N2643" t="s">
        <v>83</v>
      </c>
      <c r="O2643" t="s">
        <v>83</v>
      </c>
      <c r="P2643">
        <v>1</v>
      </c>
      <c r="Q2643">
        <v>2</v>
      </c>
      <c r="R2643" t="s">
        <v>846</v>
      </c>
    </row>
    <row r="2644" spans="1:18" hidden="1" x14ac:dyDescent="0.3">
      <c r="A2644">
        <v>124</v>
      </c>
      <c r="B2644" t="s">
        <v>97</v>
      </c>
      <c r="C2644" t="s">
        <v>64</v>
      </c>
      <c r="D2644" t="s">
        <v>21</v>
      </c>
      <c r="E2644" t="s">
        <v>54</v>
      </c>
      <c r="F2644" s="101">
        <v>44439</v>
      </c>
      <c r="G2644" s="55">
        <f t="shared" si="339"/>
        <v>2021</v>
      </c>
      <c r="H2644" s="55" t="str">
        <f t="shared" si="340"/>
        <v>Agosto</v>
      </c>
      <c r="I2644" s="90" t="str">
        <f t="shared" si="341"/>
        <v>2021-2</v>
      </c>
      <c r="J2644">
        <v>1.6</v>
      </c>
      <c r="K2644">
        <v>0</v>
      </c>
      <c r="N2644" t="s">
        <v>83</v>
      </c>
      <c r="O2644" t="s">
        <v>83</v>
      </c>
      <c r="P2644">
        <v>1</v>
      </c>
      <c r="Q2644">
        <v>2</v>
      </c>
      <c r="R2644" t="s">
        <v>847</v>
      </c>
    </row>
    <row r="2645" spans="1:18" hidden="1" x14ac:dyDescent="0.3">
      <c r="A2645">
        <v>124</v>
      </c>
      <c r="B2645" t="s">
        <v>97</v>
      </c>
      <c r="C2645" t="s">
        <v>64</v>
      </c>
      <c r="D2645" t="s">
        <v>21</v>
      </c>
      <c r="E2645" t="s">
        <v>54</v>
      </c>
      <c r="F2645" s="101">
        <v>44469</v>
      </c>
      <c r="G2645" s="55">
        <f t="shared" si="339"/>
        <v>2021</v>
      </c>
      <c r="H2645" s="55" t="str">
        <f t="shared" si="340"/>
        <v>Septiembre</v>
      </c>
      <c r="I2645" s="90" t="str">
        <f t="shared" si="341"/>
        <v>2021-2</v>
      </c>
      <c r="J2645">
        <v>1.6</v>
      </c>
      <c r="K2645">
        <v>6.1349693251533999E-2</v>
      </c>
      <c r="L2645" s="57">
        <v>1.3</v>
      </c>
      <c r="M2645" s="57">
        <v>26.079999999999892</v>
      </c>
      <c r="N2645" t="s">
        <v>83</v>
      </c>
      <c r="O2645" t="s">
        <v>83</v>
      </c>
      <c r="P2645">
        <v>1</v>
      </c>
      <c r="Q2645">
        <v>2</v>
      </c>
      <c r="R2645" t="s">
        <v>848</v>
      </c>
    </row>
    <row r="2646" spans="1:18" hidden="1" x14ac:dyDescent="0.3">
      <c r="A2646">
        <v>124</v>
      </c>
      <c r="B2646" t="s">
        <v>97</v>
      </c>
      <c r="C2646" t="s">
        <v>64</v>
      </c>
      <c r="D2646" t="s">
        <v>21</v>
      </c>
      <c r="E2646" t="s">
        <v>54</v>
      </c>
      <c r="F2646" s="101">
        <v>44500</v>
      </c>
      <c r="G2646" s="55">
        <f t="shared" si="339"/>
        <v>2021</v>
      </c>
      <c r="H2646" s="55" t="str">
        <f t="shared" si="340"/>
        <v>Octubre</v>
      </c>
      <c r="I2646" s="90" t="str">
        <f t="shared" si="341"/>
        <v>2021-2</v>
      </c>
      <c r="J2646">
        <v>1.6</v>
      </c>
      <c r="K2646">
        <v>5.9808612440190999E-2</v>
      </c>
      <c r="L2646" s="57">
        <v>1.3</v>
      </c>
      <c r="M2646" s="57">
        <v>26.75200000000018</v>
      </c>
      <c r="N2646" t="s">
        <v>83</v>
      </c>
      <c r="O2646" t="s">
        <v>83</v>
      </c>
      <c r="P2646">
        <v>1</v>
      </c>
      <c r="Q2646">
        <v>2</v>
      </c>
      <c r="R2646" t="s">
        <v>849</v>
      </c>
    </row>
    <row r="2647" spans="1:18" hidden="1" x14ac:dyDescent="0.3">
      <c r="A2647">
        <v>124</v>
      </c>
      <c r="B2647" t="s">
        <v>97</v>
      </c>
      <c r="C2647" t="s">
        <v>64</v>
      </c>
      <c r="D2647" t="s">
        <v>21</v>
      </c>
      <c r="E2647" t="s">
        <v>54</v>
      </c>
      <c r="F2647" s="101">
        <v>44530</v>
      </c>
      <c r="G2647" s="55">
        <f t="shared" si="339"/>
        <v>2021</v>
      </c>
      <c r="H2647" s="55" t="str">
        <f t="shared" si="340"/>
        <v>Noviembre</v>
      </c>
      <c r="I2647" s="90" t="str">
        <f t="shared" si="341"/>
        <v>2021-2</v>
      </c>
      <c r="J2647">
        <v>1.6</v>
      </c>
      <c r="K2647">
        <v>0</v>
      </c>
      <c r="N2647" t="s">
        <v>83</v>
      </c>
      <c r="O2647" t="s">
        <v>83</v>
      </c>
      <c r="P2647">
        <v>1</v>
      </c>
      <c r="Q2647">
        <v>2</v>
      </c>
      <c r="R2647" t="s">
        <v>850</v>
      </c>
    </row>
    <row r="2648" spans="1:18" hidden="1" x14ac:dyDescent="0.3">
      <c r="A2648">
        <v>124</v>
      </c>
      <c r="B2648" t="s">
        <v>97</v>
      </c>
      <c r="C2648" t="s">
        <v>64</v>
      </c>
      <c r="D2648" t="s">
        <v>21</v>
      </c>
      <c r="E2648" t="s">
        <v>54</v>
      </c>
      <c r="F2648" s="101">
        <v>44561</v>
      </c>
      <c r="G2648" s="55">
        <f t="shared" si="339"/>
        <v>2021</v>
      </c>
      <c r="H2648" s="55" t="str">
        <f t="shared" si="340"/>
        <v>Diciembre</v>
      </c>
      <c r="I2648" s="90" t="str">
        <f t="shared" si="341"/>
        <v>2021-2</v>
      </c>
      <c r="J2648">
        <v>1.6</v>
      </c>
      <c r="K2648">
        <v>0</v>
      </c>
      <c r="N2648" t="s">
        <v>83</v>
      </c>
      <c r="O2648" t="s">
        <v>83</v>
      </c>
      <c r="P2648">
        <v>1</v>
      </c>
      <c r="Q2648">
        <v>2</v>
      </c>
      <c r="R2648" t="s">
        <v>851</v>
      </c>
    </row>
    <row r="2649" spans="1:18" hidden="1" x14ac:dyDescent="0.3">
      <c r="A2649">
        <v>124</v>
      </c>
      <c r="B2649" t="s">
        <v>97</v>
      </c>
      <c r="C2649" t="s">
        <v>64</v>
      </c>
      <c r="D2649" t="s">
        <v>21</v>
      </c>
      <c r="E2649" t="s">
        <v>54</v>
      </c>
      <c r="F2649" s="101">
        <v>45900</v>
      </c>
      <c r="G2649" s="55">
        <f t="shared" si="339"/>
        <v>2025</v>
      </c>
      <c r="H2649" s="55" t="str">
        <f t="shared" si="340"/>
        <v>Agosto</v>
      </c>
      <c r="I2649" s="90" t="str">
        <f t="shared" si="341"/>
        <v>2025-2</v>
      </c>
      <c r="J2649">
        <v>0.2</v>
      </c>
      <c r="K2649">
        <v>0</v>
      </c>
      <c r="N2649" t="s">
        <v>83</v>
      </c>
      <c r="O2649" t="s">
        <v>83</v>
      </c>
      <c r="P2649">
        <v>1</v>
      </c>
      <c r="Q2649">
        <v>2</v>
      </c>
      <c r="R2649" t="s">
        <v>852</v>
      </c>
    </row>
    <row r="2650" spans="1:18" hidden="1" x14ac:dyDescent="0.3">
      <c r="A2650">
        <v>124</v>
      </c>
      <c r="B2650" t="s">
        <v>97</v>
      </c>
      <c r="C2650" t="s">
        <v>64</v>
      </c>
      <c r="D2650" t="s">
        <v>21</v>
      </c>
      <c r="E2650" t="s">
        <v>54</v>
      </c>
      <c r="F2650" s="101">
        <v>45930</v>
      </c>
      <c r="G2650" s="55">
        <f t="shared" si="339"/>
        <v>2025</v>
      </c>
      <c r="H2650" s="55" t="str">
        <f t="shared" si="340"/>
        <v>Septiembre</v>
      </c>
      <c r="I2650" s="90" t="str">
        <f t="shared" si="341"/>
        <v>2025-2</v>
      </c>
      <c r="J2650">
        <v>0.2</v>
      </c>
      <c r="K2650">
        <v>0</v>
      </c>
      <c r="N2650" t="s">
        <v>83</v>
      </c>
      <c r="O2650" t="s">
        <v>83</v>
      </c>
      <c r="P2650">
        <v>1</v>
      </c>
      <c r="Q2650">
        <v>2</v>
      </c>
      <c r="R2650" t="s">
        <v>853</v>
      </c>
    </row>
    <row r="2651" spans="1:18" hidden="1" x14ac:dyDescent="0.3">
      <c r="A2651">
        <v>124</v>
      </c>
      <c r="B2651" t="s">
        <v>97</v>
      </c>
      <c r="C2651" t="s">
        <v>64</v>
      </c>
      <c r="D2651" t="s">
        <v>21</v>
      </c>
      <c r="E2651" t="s">
        <v>54</v>
      </c>
      <c r="F2651" s="101">
        <v>45961</v>
      </c>
      <c r="G2651" s="55">
        <f t="shared" si="339"/>
        <v>2025</v>
      </c>
      <c r="H2651" s="55" t="str">
        <f t="shared" si="340"/>
        <v>Octubre</v>
      </c>
      <c r="I2651" s="90" t="str">
        <f t="shared" si="341"/>
        <v>2025-2</v>
      </c>
      <c r="J2651">
        <v>0.2</v>
      </c>
      <c r="K2651">
        <v>0</v>
      </c>
      <c r="N2651" t="s">
        <v>83</v>
      </c>
      <c r="O2651" t="s">
        <v>83</v>
      </c>
      <c r="P2651">
        <v>1</v>
      </c>
      <c r="Q2651">
        <v>2</v>
      </c>
      <c r="R2651" t="s">
        <v>854</v>
      </c>
    </row>
    <row r="2652" spans="1:18" hidden="1" x14ac:dyDescent="0.3">
      <c r="A2652">
        <v>124</v>
      </c>
      <c r="B2652" t="s">
        <v>97</v>
      </c>
      <c r="C2652" t="s">
        <v>64</v>
      </c>
      <c r="D2652" t="s">
        <v>21</v>
      </c>
      <c r="E2652" t="s">
        <v>54</v>
      </c>
      <c r="F2652" s="101">
        <v>45991</v>
      </c>
      <c r="G2652" s="55">
        <f t="shared" si="339"/>
        <v>2025</v>
      </c>
      <c r="H2652" s="55" t="str">
        <f t="shared" si="340"/>
        <v>Noviembre</v>
      </c>
      <c r="I2652" s="90" t="str">
        <f t="shared" si="341"/>
        <v>2025-2</v>
      </c>
      <c r="J2652">
        <v>0.2</v>
      </c>
      <c r="K2652">
        <v>0</v>
      </c>
      <c r="N2652" t="s">
        <v>83</v>
      </c>
      <c r="O2652" t="s">
        <v>83</v>
      </c>
      <c r="P2652">
        <v>1</v>
      </c>
      <c r="Q2652">
        <v>2</v>
      </c>
      <c r="R2652" t="s">
        <v>855</v>
      </c>
    </row>
    <row r="2653" spans="1:18" hidden="1" x14ac:dyDescent="0.3">
      <c r="A2653">
        <v>124</v>
      </c>
      <c r="B2653" t="s">
        <v>97</v>
      </c>
      <c r="C2653" t="s">
        <v>64</v>
      </c>
      <c r="D2653" t="s">
        <v>21</v>
      </c>
      <c r="E2653" t="s">
        <v>54</v>
      </c>
      <c r="F2653" s="101">
        <v>46022</v>
      </c>
      <c r="G2653" s="55">
        <f t="shared" si="339"/>
        <v>2025</v>
      </c>
      <c r="H2653" s="55" t="str">
        <f t="shared" si="340"/>
        <v>Diciembre</v>
      </c>
      <c r="I2653" s="90" t="str">
        <f t="shared" si="341"/>
        <v>2025-2</v>
      </c>
      <c r="J2653">
        <v>0.2</v>
      </c>
      <c r="K2653">
        <v>0</v>
      </c>
      <c r="N2653" t="s">
        <v>83</v>
      </c>
      <c r="O2653" t="s">
        <v>83</v>
      </c>
      <c r="P2653">
        <v>1</v>
      </c>
      <c r="Q2653">
        <v>2</v>
      </c>
      <c r="R2653" t="s">
        <v>856</v>
      </c>
    </row>
    <row r="2654" spans="1:18" hidden="1" x14ac:dyDescent="0.3">
      <c r="A2654">
        <v>125</v>
      </c>
      <c r="B2654" t="s">
        <v>98</v>
      </c>
      <c r="C2654" t="s">
        <v>64</v>
      </c>
      <c r="D2654" t="s">
        <v>21</v>
      </c>
      <c r="E2654" t="s">
        <v>54</v>
      </c>
      <c r="F2654" s="101">
        <v>44227</v>
      </c>
      <c r="G2654" s="55">
        <f t="shared" si="339"/>
        <v>2021</v>
      </c>
      <c r="H2654" s="55" t="str">
        <f t="shared" si="340"/>
        <v>Enero</v>
      </c>
      <c r="I2654" s="90" t="str">
        <f t="shared" si="341"/>
        <v>2021-1</v>
      </c>
      <c r="J2654">
        <v>4.7</v>
      </c>
      <c r="K2654">
        <v>0</v>
      </c>
      <c r="N2654" t="s">
        <v>83</v>
      </c>
      <c r="O2654" t="s">
        <v>83</v>
      </c>
      <c r="P2654">
        <v>1</v>
      </c>
      <c r="Q2654">
        <v>2</v>
      </c>
      <c r="R2654" t="s">
        <v>857</v>
      </c>
    </row>
    <row r="2655" spans="1:18" hidden="1" x14ac:dyDescent="0.3">
      <c r="A2655">
        <v>125</v>
      </c>
      <c r="B2655" t="s">
        <v>98</v>
      </c>
      <c r="C2655" t="s">
        <v>64</v>
      </c>
      <c r="D2655" t="s">
        <v>21</v>
      </c>
      <c r="E2655" t="s">
        <v>54</v>
      </c>
      <c r="F2655" s="101">
        <v>44255</v>
      </c>
      <c r="G2655" s="55">
        <f t="shared" si="339"/>
        <v>2021</v>
      </c>
      <c r="H2655" s="55" t="str">
        <f t="shared" si="340"/>
        <v>Febrero</v>
      </c>
      <c r="I2655" s="90" t="str">
        <f t="shared" si="341"/>
        <v>2021-1</v>
      </c>
      <c r="J2655">
        <v>4.7</v>
      </c>
      <c r="K2655">
        <v>0</v>
      </c>
      <c r="N2655" t="s">
        <v>83</v>
      </c>
      <c r="O2655" t="s">
        <v>83</v>
      </c>
      <c r="P2655">
        <v>1</v>
      </c>
      <c r="Q2655">
        <v>2</v>
      </c>
      <c r="R2655" t="s">
        <v>858</v>
      </c>
    </row>
    <row r="2656" spans="1:18" hidden="1" x14ac:dyDescent="0.3">
      <c r="A2656">
        <v>125</v>
      </c>
      <c r="B2656" t="s">
        <v>98</v>
      </c>
      <c r="C2656" t="s">
        <v>64</v>
      </c>
      <c r="D2656" t="s">
        <v>21</v>
      </c>
      <c r="E2656" t="s">
        <v>54</v>
      </c>
      <c r="F2656" s="101">
        <v>44286</v>
      </c>
      <c r="G2656" s="55">
        <f t="shared" si="339"/>
        <v>2021</v>
      </c>
      <c r="H2656" s="55" t="str">
        <f t="shared" si="340"/>
        <v>Marzo</v>
      </c>
      <c r="I2656" s="90" t="str">
        <f t="shared" si="341"/>
        <v>2021-1</v>
      </c>
      <c r="J2656">
        <v>4.7</v>
      </c>
      <c r="K2656">
        <v>0.12970168612192001</v>
      </c>
      <c r="L2656" s="57">
        <v>1.3</v>
      </c>
      <c r="M2656" s="57">
        <v>36.236999999999881</v>
      </c>
      <c r="N2656" t="s">
        <v>83</v>
      </c>
      <c r="O2656" t="s">
        <v>83</v>
      </c>
      <c r="P2656">
        <v>1</v>
      </c>
      <c r="Q2656">
        <v>2</v>
      </c>
      <c r="R2656" t="s">
        <v>859</v>
      </c>
    </row>
    <row r="2657" spans="1:18" hidden="1" x14ac:dyDescent="0.3">
      <c r="A2657">
        <v>125</v>
      </c>
      <c r="B2657" t="s">
        <v>98</v>
      </c>
      <c r="C2657" t="s">
        <v>64</v>
      </c>
      <c r="D2657" t="s">
        <v>21</v>
      </c>
      <c r="E2657" t="s">
        <v>54</v>
      </c>
      <c r="F2657" s="101">
        <v>44316</v>
      </c>
      <c r="G2657" s="55">
        <f t="shared" si="339"/>
        <v>2021</v>
      </c>
      <c r="H2657" s="55" t="str">
        <f t="shared" si="340"/>
        <v>Abril</v>
      </c>
      <c r="I2657" s="90" t="str">
        <f t="shared" si="341"/>
        <v>2021-1</v>
      </c>
      <c r="J2657">
        <v>4.7</v>
      </c>
      <c r="K2657">
        <v>0</v>
      </c>
      <c r="N2657" t="s">
        <v>83</v>
      </c>
      <c r="O2657" t="s">
        <v>83</v>
      </c>
      <c r="P2657">
        <v>1</v>
      </c>
      <c r="Q2657">
        <v>2</v>
      </c>
      <c r="R2657" t="s">
        <v>860</v>
      </c>
    </row>
    <row r="2658" spans="1:18" hidden="1" x14ac:dyDescent="0.3">
      <c r="A2658">
        <v>125</v>
      </c>
      <c r="B2658" t="s">
        <v>98</v>
      </c>
      <c r="C2658" t="s">
        <v>64</v>
      </c>
      <c r="D2658" t="s">
        <v>21</v>
      </c>
      <c r="E2658" t="s">
        <v>54</v>
      </c>
      <c r="F2658" s="101">
        <v>44347</v>
      </c>
      <c r="G2658" s="55">
        <f t="shared" si="339"/>
        <v>2021</v>
      </c>
      <c r="H2658" s="55" t="str">
        <f t="shared" si="340"/>
        <v>Mayo</v>
      </c>
      <c r="I2658" s="90" t="str">
        <f t="shared" si="341"/>
        <v>2021-1</v>
      </c>
      <c r="J2658">
        <v>4.7</v>
      </c>
      <c r="K2658">
        <v>0</v>
      </c>
      <c r="N2658" t="s">
        <v>83</v>
      </c>
      <c r="O2658" t="s">
        <v>83</v>
      </c>
      <c r="P2658">
        <v>1</v>
      </c>
      <c r="Q2658">
        <v>2</v>
      </c>
      <c r="R2658" t="s">
        <v>861</v>
      </c>
    </row>
    <row r="2659" spans="1:18" hidden="1" x14ac:dyDescent="0.3">
      <c r="A2659">
        <v>125</v>
      </c>
      <c r="B2659" t="s">
        <v>98</v>
      </c>
      <c r="C2659" t="s">
        <v>64</v>
      </c>
      <c r="D2659" t="s">
        <v>21</v>
      </c>
      <c r="E2659" t="s">
        <v>54</v>
      </c>
      <c r="F2659" s="101">
        <v>44377</v>
      </c>
      <c r="G2659" s="55">
        <f t="shared" si="339"/>
        <v>2021</v>
      </c>
      <c r="H2659" s="55" t="str">
        <f t="shared" si="340"/>
        <v>Junio</v>
      </c>
      <c r="I2659" s="90" t="str">
        <f t="shared" si="341"/>
        <v>2021-1</v>
      </c>
      <c r="J2659">
        <v>4.7</v>
      </c>
      <c r="K2659">
        <v>0</v>
      </c>
      <c r="N2659" t="s">
        <v>83</v>
      </c>
      <c r="O2659" t="s">
        <v>83</v>
      </c>
      <c r="P2659">
        <v>1</v>
      </c>
      <c r="Q2659">
        <v>2</v>
      </c>
      <c r="R2659" t="s">
        <v>862</v>
      </c>
    </row>
    <row r="2660" spans="1:18" hidden="1" x14ac:dyDescent="0.3">
      <c r="A2660">
        <v>125</v>
      </c>
      <c r="B2660" t="s">
        <v>98</v>
      </c>
      <c r="C2660" t="s">
        <v>64</v>
      </c>
      <c r="D2660" t="s">
        <v>21</v>
      </c>
      <c r="E2660" t="s">
        <v>54</v>
      </c>
      <c r="F2660" s="101">
        <v>44408</v>
      </c>
      <c r="G2660" s="55">
        <f t="shared" si="339"/>
        <v>2021</v>
      </c>
      <c r="H2660" s="55" t="str">
        <f t="shared" si="340"/>
        <v>Julio</v>
      </c>
      <c r="I2660" s="90" t="str">
        <f t="shared" si="341"/>
        <v>2021-2</v>
      </c>
      <c r="J2660">
        <v>4.7</v>
      </c>
      <c r="K2660">
        <v>0</v>
      </c>
      <c r="N2660" t="s">
        <v>83</v>
      </c>
      <c r="O2660" t="s">
        <v>83</v>
      </c>
      <c r="P2660">
        <v>1</v>
      </c>
      <c r="Q2660">
        <v>2</v>
      </c>
      <c r="R2660" t="s">
        <v>863</v>
      </c>
    </row>
    <row r="2661" spans="1:18" hidden="1" x14ac:dyDescent="0.3">
      <c r="A2661">
        <v>125</v>
      </c>
      <c r="B2661" t="s">
        <v>98</v>
      </c>
      <c r="C2661" t="s">
        <v>64</v>
      </c>
      <c r="D2661" t="s">
        <v>21</v>
      </c>
      <c r="E2661" t="s">
        <v>54</v>
      </c>
      <c r="F2661" s="101">
        <v>44439</v>
      </c>
      <c r="G2661" s="55">
        <f t="shared" si="339"/>
        <v>2021</v>
      </c>
      <c r="H2661" s="55" t="str">
        <f t="shared" si="340"/>
        <v>Agosto</v>
      </c>
      <c r="I2661" s="90" t="str">
        <f t="shared" si="341"/>
        <v>2021-2</v>
      </c>
      <c r="J2661">
        <v>4.7</v>
      </c>
      <c r="K2661">
        <v>0</v>
      </c>
      <c r="N2661" t="s">
        <v>83</v>
      </c>
      <c r="O2661" t="s">
        <v>83</v>
      </c>
      <c r="P2661">
        <v>1</v>
      </c>
      <c r="Q2661">
        <v>2</v>
      </c>
      <c r="R2661" t="s">
        <v>864</v>
      </c>
    </row>
    <row r="2662" spans="1:18" hidden="1" x14ac:dyDescent="0.3">
      <c r="A2662">
        <v>125</v>
      </c>
      <c r="B2662" t="s">
        <v>98</v>
      </c>
      <c r="C2662" t="s">
        <v>64</v>
      </c>
      <c r="D2662" t="s">
        <v>21</v>
      </c>
      <c r="E2662" t="s">
        <v>54</v>
      </c>
      <c r="F2662" s="101">
        <v>44469</v>
      </c>
      <c r="G2662" s="55">
        <f t="shared" si="339"/>
        <v>2021</v>
      </c>
      <c r="H2662" s="55" t="str">
        <f t="shared" si="340"/>
        <v>Septiembre</v>
      </c>
      <c r="I2662" s="90" t="str">
        <f t="shared" si="341"/>
        <v>2021-2</v>
      </c>
      <c r="J2662">
        <v>4.7</v>
      </c>
      <c r="K2662">
        <v>0.30674846625766999</v>
      </c>
      <c r="L2662" s="57">
        <v>1.3</v>
      </c>
      <c r="M2662" s="57">
        <v>15.321999999999941</v>
      </c>
      <c r="N2662" t="s">
        <v>83</v>
      </c>
      <c r="O2662" t="s">
        <v>83</v>
      </c>
      <c r="P2662">
        <v>1</v>
      </c>
      <c r="Q2662">
        <v>2</v>
      </c>
      <c r="R2662" t="s">
        <v>865</v>
      </c>
    </row>
    <row r="2663" spans="1:18" hidden="1" x14ac:dyDescent="0.3">
      <c r="A2663">
        <v>125</v>
      </c>
      <c r="B2663" t="s">
        <v>98</v>
      </c>
      <c r="C2663" t="s">
        <v>64</v>
      </c>
      <c r="D2663" t="s">
        <v>21</v>
      </c>
      <c r="E2663" t="s">
        <v>54</v>
      </c>
      <c r="F2663" s="101">
        <v>44500</v>
      </c>
      <c r="G2663" s="55">
        <f t="shared" si="339"/>
        <v>2021</v>
      </c>
      <c r="H2663" s="55" t="str">
        <f t="shared" si="340"/>
        <v>Octubre</v>
      </c>
      <c r="I2663" s="90" t="str">
        <f t="shared" si="341"/>
        <v>2021-2</v>
      </c>
      <c r="J2663">
        <v>4.7</v>
      </c>
      <c r="K2663">
        <v>0.17942583732056999</v>
      </c>
      <c r="L2663" s="57">
        <v>1.3</v>
      </c>
      <c r="M2663" s="57">
        <v>26.194666666667281</v>
      </c>
      <c r="N2663" t="s">
        <v>83</v>
      </c>
      <c r="O2663" t="s">
        <v>83</v>
      </c>
      <c r="P2663">
        <v>1</v>
      </c>
      <c r="Q2663">
        <v>2</v>
      </c>
      <c r="R2663" t="s">
        <v>866</v>
      </c>
    </row>
    <row r="2664" spans="1:18" hidden="1" x14ac:dyDescent="0.3">
      <c r="A2664">
        <v>125</v>
      </c>
      <c r="B2664" t="s">
        <v>98</v>
      </c>
      <c r="C2664" t="s">
        <v>64</v>
      </c>
      <c r="D2664" t="s">
        <v>21</v>
      </c>
      <c r="E2664" t="s">
        <v>54</v>
      </c>
      <c r="F2664" s="101">
        <v>44530</v>
      </c>
      <c r="G2664" s="55">
        <f t="shared" si="339"/>
        <v>2021</v>
      </c>
      <c r="H2664" s="55" t="str">
        <f t="shared" si="340"/>
        <v>Noviembre</v>
      </c>
      <c r="I2664" s="90" t="str">
        <f t="shared" si="341"/>
        <v>2021-2</v>
      </c>
      <c r="J2664">
        <v>4.7</v>
      </c>
      <c r="K2664">
        <v>0</v>
      </c>
      <c r="N2664" t="s">
        <v>83</v>
      </c>
      <c r="O2664" t="s">
        <v>83</v>
      </c>
      <c r="P2664">
        <v>1</v>
      </c>
      <c r="Q2664">
        <v>2</v>
      </c>
      <c r="R2664" t="s">
        <v>867</v>
      </c>
    </row>
    <row r="2665" spans="1:18" hidden="1" x14ac:dyDescent="0.3">
      <c r="A2665">
        <v>125</v>
      </c>
      <c r="B2665" t="s">
        <v>98</v>
      </c>
      <c r="C2665" t="s">
        <v>64</v>
      </c>
      <c r="D2665" t="s">
        <v>21</v>
      </c>
      <c r="E2665" t="s">
        <v>54</v>
      </c>
      <c r="F2665" s="101">
        <v>44561</v>
      </c>
      <c r="G2665" s="55">
        <f t="shared" si="339"/>
        <v>2021</v>
      </c>
      <c r="H2665" s="55" t="str">
        <f t="shared" si="340"/>
        <v>Diciembre</v>
      </c>
      <c r="I2665" s="90" t="str">
        <f t="shared" si="341"/>
        <v>2021-2</v>
      </c>
      <c r="J2665">
        <v>4.7</v>
      </c>
      <c r="K2665">
        <v>0</v>
      </c>
      <c r="N2665" t="s">
        <v>83</v>
      </c>
      <c r="O2665" t="s">
        <v>83</v>
      </c>
      <c r="P2665">
        <v>1</v>
      </c>
      <c r="Q2665">
        <v>2</v>
      </c>
      <c r="R2665" t="s">
        <v>868</v>
      </c>
    </row>
    <row r="2666" spans="1:18" hidden="1" x14ac:dyDescent="0.3">
      <c r="A2666">
        <v>125</v>
      </c>
      <c r="B2666" t="s">
        <v>98</v>
      </c>
      <c r="C2666" t="s">
        <v>64</v>
      </c>
      <c r="D2666" t="s">
        <v>21</v>
      </c>
      <c r="E2666" t="s">
        <v>54</v>
      </c>
      <c r="F2666" s="101">
        <v>45900</v>
      </c>
      <c r="G2666" s="55">
        <f t="shared" si="339"/>
        <v>2025</v>
      </c>
      <c r="H2666" s="55" t="str">
        <f t="shared" si="340"/>
        <v>Agosto</v>
      </c>
      <c r="I2666" s="90" t="str">
        <f t="shared" si="341"/>
        <v>2025-2</v>
      </c>
      <c r="J2666">
        <v>1.9</v>
      </c>
      <c r="K2666">
        <v>0</v>
      </c>
      <c r="N2666" t="s">
        <v>83</v>
      </c>
      <c r="O2666" t="s">
        <v>83</v>
      </c>
      <c r="P2666">
        <v>1</v>
      </c>
      <c r="Q2666">
        <v>2</v>
      </c>
      <c r="R2666" t="s">
        <v>869</v>
      </c>
    </row>
    <row r="2667" spans="1:18" hidden="1" x14ac:dyDescent="0.3">
      <c r="A2667">
        <v>125</v>
      </c>
      <c r="B2667" t="s">
        <v>98</v>
      </c>
      <c r="C2667" t="s">
        <v>64</v>
      </c>
      <c r="D2667" t="s">
        <v>21</v>
      </c>
      <c r="E2667" t="s">
        <v>54</v>
      </c>
      <c r="F2667" s="101">
        <v>45930</v>
      </c>
      <c r="G2667" s="55">
        <f t="shared" si="339"/>
        <v>2025</v>
      </c>
      <c r="H2667" s="55" t="str">
        <f t="shared" si="340"/>
        <v>Septiembre</v>
      </c>
      <c r="I2667" s="90" t="str">
        <f t="shared" si="341"/>
        <v>2025-2</v>
      </c>
      <c r="J2667">
        <v>1.9</v>
      </c>
      <c r="K2667">
        <v>0</v>
      </c>
      <c r="N2667" t="s">
        <v>83</v>
      </c>
      <c r="O2667" t="s">
        <v>83</v>
      </c>
      <c r="P2667">
        <v>1</v>
      </c>
      <c r="Q2667">
        <v>2</v>
      </c>
      <c r="R2667" t="s">
        <v>870</v>
      </c>
    </row>
    <row r="2668" spans="1:18" hidden="1" x14ac:dyDescent="0.3">
      <c r="A2668">
        <v>125</v>
      </c>
      <c r="B2668" t="s">
        <v>98</v>
      </c>
      <c r="C2668" t="s">
        <v>64</v>
      </c>
      <c r="D2668" t="s">
        <v>21</v>
      </c>
      <c r="E2668" t="s">
        <v>54</v>
      </c>
      <c r="F2668" s="101">
        <v>45961</v>
      </c>
      <c r="G2668" s="55">
        <f t="shared" si="339"/>
        <v>2025</v>
      </c>
      <c r="H2668" s="55" t="str">
        <f t="shared" si="340"/>
        <v>Octubre</v>
      </c>
      <c r="I2668" s="90" t="str">
        <f t="shared" si="341"/>
        <v>2025-2</v>
      </c>
      <c r="J2668">
        <v>1.9</v>
      </c>
      <c r="K2668">
        <v>0</v>
      </c>
      <c r="N2668" t="s">
        <v>83</v>
      </c>
      <c r="O2668" t="s">
        <v>83</v>
      </c>
      <c r="P2668">
        <v>1</v>
      </c>
      <c r="Q2668">
        <v>2</v>
      </c>
      <c r="R2668" t="s">
        <v>871</v>
      </c>
    </row>
    <row r="2669" spans="1:18" hidden="1" x14ac:dyDescent="0.3">
      <c r="A2669">
        <v>125</v>
      </c>
      <c r="B2669" t="s">
        <v>98</v>
      </c>
      <c r="C2669" t="s">
        <v>64</v>
      </c>
      <c r="D2669" t="s">
        <v>21</v>
      </c>
      <c r="E2669" t="s">
        <v>54</v>
      </c>
      <c r="F2669" s="101">
        <v>45991</v>
      </c>
      <c r="G2669" s="55">
        <f t="shared" si="339"/>
        <v>2025</v>
      </c>
      <c r="H2669" s="55" t="str">
        <f t="shared" si="340"/>
        <v>Noviembre</v>
      </c>
      <c r="I2669" s="90" t="str">
        <f t="shared" si="341"/>
        <v>2025-2</v>
      </c>
      <c r="J2669">
        <v>1.9</v>
      </c>
      <c r="K2669">
        <v>0</v>
      </c>
      <c r="N2669" t="s">
        <v>83</v>
      </c>
      <c r="O2669" t="s">
        <v>83</v>
      </c>
      <c r="P2669">
        <v>1</v>
      </c>
      <c r="Q2669">
        <v>2</v>
      </c>
      <c r="R2669" t="s">
        <v>872</v>
      </c>
    </row>
    <row r="2670" spans="1:18" hidden="1" x14ac:dyDescent="0.3">
      <c r="A2670">
        <v>125</v>
      </c>
      <c r="B2670" t="s">
        <v>98</v>
      </c>
      <c r="C2670" t="s">
        <v>64</v>
      </c>
      <c r="D2670" t="s">
        <v>21</v>
      </c>
      <c r="E2670" t="s">
        <v>54</v>
      </c>
      <c r="F2670" s="101">
        <v>46022</v>
      </c>
      <c r="G2670" s="55">
        <f t="shared" si="339"/>
        <v>2025</v>
      </c>
      <c r="H2670" s="55" t="str">
        <f t="shared" si="340"/>
        <v>Diciembre</v>
      </c>
      <c r="I2670" s="90" t="str">
        <f t="shared" si="341"/>
        <v>2025-2</v>
      </c>
      <c r="J2670">
        <v>1.9</v>
      </c>
      <c r="K2670">
        <v>0</v>
      </c>
      <c r="N2670" t="s">
        <v>83</v>
      </c>
      <c r="O2670" t="s">
        <v>83</v>
      </c>
      <c r="P2670">
        <v>1</v>
      </c>
      <c r="Q2670">
        <v>2</v>
      </c>
      <c r="R2670" t="s">
        <v>873</v>
      </c>
    </row>
    <row r="2671" spans="1:18" hidden="1" x14ac:dyDescent="0.3">
      <c r="A2671">
        <v>126</v>
      </c>
      <c r="B2671" t="s">
        <v>99</v>
      </c>
      <c r="C2671" t="s">
        <v>64</v>
      </c>
      <c r="D2671" t="s">
        <v>65</v>
      </c>
      <c r="E2671" t="s">
        <v>54</v>
      </c>
      <c r="F2671" s="101">
        <v>44561</v>
      </c>
      <c r="G2671" s="55">
        <f t="shared" si="339"/>
        <v>2021</v>
      </c>
      <c r="H2671" s="55" t="str">
        <f t="shared" si="340"/>
        <v>Diciembre</v>
      </c>
      <c r="I2671" s="90" t="str">
        <f t="shared" si="341"/>
        <v>2021-2</v>
      </c>
      <c r="J2671">
        <v>2</v>
      </c>
      <c r="K2671">
        <v>0.1370801919122687</v>
      </c>
      <c r="L2671" s="57">
        <v>1.3</v>
      </c>
      <c r="M2671" s="57">
        <v>14.59</v>
      </c>
      <c r="N2671" t="s">
        <v>48</v>
      </c>
      <c r="O2671" t="s">
        <v>83</v>
      </c>
      <c r="P2671">
        <v>0</v>
      </c>
      <c r="Q2671">
        <v>1</v>
      </c>
      <c r="R2671" t="s">
        <v>874</v>
      </c>
    </row>
    <row r="2672" spans="1:18" hidden="1" x14ac:dyDescent="0.3">
      <c r="A2672">
        <v>126</v>
      </c>
      <c r="B2672" t="s">
        <v>99</v>
      </c>
      <c r="C2672" t="s">
        <v>64</v>
      </c>
      <c r="D2672" t="s">
        <v>65</v>
      </c>
      <c r="E2672" t="s">
        <v>54</v>
      </c>
      <c r="F2672" s="101">
        <v>46022</v>
      </c>
      <c r="G2672" s="55">
        <f t="shared" si="339"/>
        <v>2025</v>
      </c>
      <c r="H2672" s="55" t="str">
        <f t="shared" si="340"/>
        <v>Diciembre</v>
      </c>
      <c r="I2672" s="90" t="str">
        <f t="shared" si="341"/>
        <v>2025-2</v>
      </c>
      <c r="J2672">
        <v>2</v>
      </c>
      <c r="K2672">
        <v>0.16</v>
      </c>
      <c r="L2672" s="57">
        <v>1.3</v>
      </c>
      <c r="M2672" s="57">
        <v>12.5</v>
      </c>
      <c r="N2672" t="s">
        <v>48</v>
      </c>
      <c r="O2672" t="s">
        <v>83</v>
      </c>
      <c r="P2672">
        <v>0</v>
      </c>
      <c r="Q2672">
        <v>1</v>
      </c>
      <c r="R2672" t="s">
        <v>875</v>
      </c>
    </row>
    <row r="2673" spans="1:18" hidden="1" x14ac:dyDescent="0.3">
      <c r="A2673">
        <v>127</v>
      </c>
      <c r="B2673" t="s">
        <v>100</v>
      </c>
      <c r="C2673" t="s">
        <v>64</v>
      </c>
      <c r="D2673" t="s">
        <v>65</v>
      </c>
      <c r="E2673" t="s">
        <v>54</v>
      </c>
      <c r="F2673" s="101">
        <v>44561</v>
      </c>
      <c r="G2673" s="55">
        <f t="shared" si="339"/>
        <v>2021</v>
      </c>
      <c r="H2673" s="55" t="str">
        <f t="shared" si="340"/>
        <v>Diciembre</v>
      </c>
      <c r="I2673" s="90" t="str">
        <f t="shared" si="341"/>
        <v>2021-2</v>
      </c>
      <c r="J2673">
        <v>0</v>
      </c>
      <c r="K2673">
        <v>0</v>
      </c>
      <c r="N2673" t="s">
        <v>48</v>
      </c>
      <c r="O2673" t="s">
        <v>83</v>
      </c>
      <c r="P2673">
        <v>0</v>
      </c>
      <c r="Q2673">
        <v>0</v>
      </c>
      <c r="R2673" t="s">
        <v>876</v>
      </c>
    </row>
    <row r="2674" spans="1:18" hidden="1" x14ac:dyDescent="0.3">
      <c r="A2674">
        <v>127</v>
      </c>
      <c r="B2674" t="s">
        <v>100</v>
      </c>
      <c r="C2674" t="s">
        <v>64</v>
      </c>
      <c r="D2674" t="s">
        <v>65</v>
      </c>
      <c r="E2674" t="s">
        <v>54</v>
      </c>
      <c r="F2674" s="101">
        <v>46022</v>
      </c>
      <c r="G2674" s="55">
        <f t="shared" si="339"/>
        <v>2025</v>
      </c>
      <c r="H2674" s="55" t="str">
        <f t="shared" si="340"/>
        <v>Diciembre</v>
      </c>
      <c r="I2674" s="90" t="str">
        <f t="shared" si="341"/>
        <v>2025-2</v>
      </c>
      <c r="J2674">
        <v>0</v>
      </c>
      <c r="K2674">
        <v>0</v>
      </c>
      <c r="N2674" t="s">
        <v>48</v>
      </c>
      <c r="O2674" t="s">
        <v>83</v>
      </c>
      <c r="P2674">
        <v>0</v>
      </c>
      <c r="Q2674">
        <v>0</v>
      </c>
      <c r="R2674" t="s">
        <v>877</v>
      </c>
    </row>
    <row r="2675" spans="1:18" hidden="1" x14ac:dyDescent="0.3">
      <c r="A2675">
        <v>128</v>
      </c>
      <c r="B2675" t="s">
        <v>101</v>
      </c>
      <c r="C2675" t="s">
        <v>64</v>
      </c>
      <c r="D2675" t="s">
        <v>21</v>
      </c>
      <c r="E2675" t="s">
        <v>54</v>
      </c>
      <c r="F2675" s="101">
        <v>44227</v>
      </c>
      <c r="G2675" s="55">
        <f t="shared" si="339"/>
        <v>2021</v>
      </c>
      <c r="H2675" s="55" t="str">
        <f t="shared" si="340"/>
        <v>Enero</v>
      </c>
      <c r="I2675" s="90" t="str">
        <f t="shared" si="341"/>
        <v>2021-1</v>
      </c>
      <c r="J2675">
        <v>1</v>
      </c>
      <c r="K2675">
        <v>1.1001100110011</v>
      </c>
      <c r="L2675" s="57">
        <v>0.90900000000000014</v>
      </c>
      <c r="M2675" s="57">
        <v>0.90900000000000014</v>
      </c>
      <c r="N2675" t="s">
        <v>48</v>
      </c>
      <c r="O2675" t="s">
        <v>83</v>
      </c>
      <c r="P2675">
        <v>0</v>
      </c>
      <c r="Q2675">
        <v>2</v>
      </c>
      <c r="R2675" t="s">
        <v>878</v>
      </c>
    </row>
    <row r="2676" spans="1:18" hidden="1" x14ac:dyDescent="0.3">
      <c r="A2676">
        <v>128</v>
      </c>
      <c r="B2676" t="s">
        <v>101</v>
      </c>
      <c r="C2676" t="s">
        <v>64</v>
      </c>
      <c r="D2676" t="s">
        <v>21</v>
      </c>
      <c r="E2676" t="s">
        <v>54</v>
      </c>
      <c r="F2676" s="101">
        <v>44255</v>
      </c>
      <c r="G2676" s="55">
        <f t="shared" si="339"/>
        <v>2021</v>
      </c>
      <c r="H2676" s="55" t="str">
        <f t="shared" si="340"/>
        <v>Febrero</v>
      </c>
      <c r="I2676" s="90" t="str">
        <f t="shared" si="341"/>
        <v>2021-1</v>
      </c>
      <c r="J2676">
        <v>1</v>
      </c>
      <c r="K2676">
        <v>0.53085600530856003</v>
      </c>
      <c r="L2676" s="57">
        <v>1.3</v>
      </c>
      <c r="M2676" s="57">
        <v>1.88375</v>
      </c>
      <c r="N2676" t="s">
        <v>48</v>
      </c>
      <c r="O2676" t="s">
        <v>83</v>
      </c>
      <c r="P2676">
        <v>0</v>
      </c>
      <c r="Q2676">
        <v>2</v>
      </c>
      <c r="R2676" t="s">
        <v>879</v>
      </c>
    </row>
    <row r="2677" spans="1:18" hidden="1" x14ac:dyDescent="0.3">
      <c r="A2677">
        <v>128</v>
      </c>
      <c r="B2677" t="s">
        <v>101</v>
      </c>
      <c r="C2677" t="s">
        <v>64</v>
      </c>
      <c r="D2677" t="s">
        <v>21</v>
      </c>
      <c r="E2677" t="s">
        <v>54</v>
      </c>
      <c r="F2677" s="101">
        <v>44286</v>
      </c>
      <c r="G2677" s="55">
        <f t="shared" si="339"/>
        <v>2021</v>
      </c>
      <c r="H2677" s="55" t="str">
        <f t="shared" si="340"/>
        <v>Marzo</v>
      </c>
      <c r="I2677" s="90" t="str">
        <f t="shared" si="341"/>
        <v>2021-1</v>
      </c>
      <c r="J2677">
        <v>1</v>
      </c>
      <c r="K2677">
        <v>0.82940815072701002</v>
      </c>
      <c r="L2677" s="57">
        <v>1.205679012345682</v>
      </c>
      <c r="M2677" s="57">
        <v>1.205679012345682</v>
      </c>
      <c r="N2677" t="s">
        <v>48</v>
      </c>
      <c r="O2677" t="s">
        <v>83</v>
      </c>
      <c r="P2677">
        <v>0</v>
      </c>
      <c r="Q2677">
        <v>2</v>
      </c>
      <c r="R2677" t="s">
        <v>880</v>
      </c>
    </row>
    <row r="2678" spans="1:18" hidden="1" x14ac:dyDescent="0.3">
      <c r="A2678">
        <v>128</v>
      </c>
      <c r="B2678" t="s">
        <v>101</v>
      </c>
      <c r="C2678" t="s">
        <v>64</v>
      </c>
      <c r="D2678" t="s">
        <v>21</v>
      </c>
      <c r="E2678" t="s">
        <v>54</v>
      </c>
      <c r="F2678" s="101">
        <v>44316</v>
      </c>
      <c r="G2678" s="55">
        <f t="shared" si="339"/>
        <v>2021</v>
      </c>
      <c r="H2678" s="55" t="str">
        <f t="shared" si="340"/>
        <v>Abril</v>
      </c>
      <c r="I2678" s="90" t="str">
        <f t="shared" si="341"/>
        <v>2021-1</v>
      </c>
      <c r="J2678">
        <v>1</v>
      </c>
      <c r="K2678">
        <v>0.72159437996334996</v>
      </c>
      <c r="L2678" s="57">
        <v>1.3</v>
      </c>
      <c r="M2678" s="57">
        <v>1.385820105820101</v>
      </c>
      <c r="N2678" t="s">
        <v>48</v>
      </c>
      <c r="O2678" t="s">
        <v>83</v>
      </c>
      <c r="P2678">
        <v>0</v>
      </c>
      <c r="Q2678">
        <v>2</v>
      </c>
      <c r="R2678" t="s">
        <v>881</v>
      </c>
    </row>
    <row r="2679" spans="1:18" hidden="1" x14ac:dyDescent="0.3">
      <c r="A2679">
        <v>128</v>
      </c>
      <c r="B2679" t="s">
        <v>101</v>
      </c>
      <c r="C2679" t="s">
        <v>64</v>
      </c>
      <c r="D2679" t="s">
        <v>21</v>
      </c>
      <c r="E2679" t="s">
        <v>54</v>
      </c>
      <c r="F2679" s="101">
        <v>44347</v>
      </c>
      <c r="G2679" s="55">
        <f t="shared" si="339"/>
        <v>2021</v>
      </c>
      <c r="H2679" s="55" t="str">
        <f t="shared" si="340"/>
        <v>Mayo</v>
      </c>
      <c r="I2679" s="90" t="str">
        <f t="shared" si="341"/>
        <v>2021-1</v>
      </c>
      <c r="J2679">
        <v>1</v>
      </c>
      <c r="K2679">
        <v>0.75805432722678001</v>
      </c>
      <c r="L2679" s="57">
        <v>1.3</v>
      </c>
      <c r="M2679" s="57">
        <v>1.319166666666675</v>
      </c>
      <c r="N2679" t="s">
        <v>48</v>
      </c>
      <c r="O2679" t="s">
        <v>83</v>
      </c>
      <c r="P2679">
        <v>0</v>
      </c>
      <c r="Q2679">
        <v>2</v>
      </c>
      <c r="R2679" t="s">
        <v>882</v>
      </c>
    </row>
    <row r="2680" spans="1:18" hidden="1" x14ac:dyDescent="0.3">
      <c r="A2680">
        <v>128</v>
      </c>
      <c r="B2680" t="s">
        <v>101</v>
      </c>
      <c r="C2680" t="s">
        <v>64</v>
      </c>
      <c r="D2680" t="s">
        <v>21</v>
      </c>
      <c r="E2680" t="s">
        <v>54</v>
      </c>
      <c r="F2680" s="101">
        <v>44377</v>
      </c>
      <c r="G2680" s="55">
        <f t="shared" si="339"/>
        <v>2021</v>
      </c>
      <c r="H2680" s="55" t="str">
        <f t="shared" si="340"/>
        <v>Junio</v>
      </c>
      <c r="I2680" s="90" t="str">
        <f t="shared" si="341"/>
        <v>2021-1</v>
      </c>
      <c r="J2680">
        <v>1</v>
      </c>
      <c r="K2680">
        <v>0.85006273525720999</v>
      </c>
      <c r="L2680" s="57">
        <v>1.1763837638376451</v>
      </c>
      <c r="M2680" s="57">
        <v>1.1763837638376451</v>
      </c>
      <c r="N2680" t="s">
        <v>48</v>
      </c>
      <c r="O2680" t="s">
        <v>83</v>
      </c>
      <c r="P2680">
        <v>0</v>
      </c>
      <c r="Q2680">
        <v>2</v>
      </c>
      <c r="R2680" t="s">
        <v>883</v>
      </c>
    </row>
    <row r="2681" spans="1:18" hidden="1" x14ac:dyDescent="0.3">
      <c r="A2681">
        <v>128</v>
      </c>
      <c r="B2681" t="s">
        <v>101</v>
      </c>
      <c r="C2681" t="s">
        <v>64</v>
      </c>
      <c r="D2681" t="s">
        <v>21</v>
      </c>
      <c r="E2681" t="s">
        <v>54</v>
      </c>
      <c r="F2681" s="101">
        <v>44408</v>
      </c>
      <c r="G2681" s="55">
        <f t="shared" si="339"/>
        <v>2021</v>
      </c>
      <c r="H2681" s="55" t="str">
        <f t="shared" si="340"/>
        <v>Julio</v>
      </c>
      <c r="I2681" s="90" t="str">
        <f t="shared" si="341"/>
        <v>2021-2</v>
      </c>
      <c r="J2681">
        <v>1</v>
      </c>
      <c r="K2681">
        <v>0.99320241691843003</v>
      </c>
      <c r="L2681" s="57">
        <v>1.0068441064638769</v>
      </c>
      <c r="M2681" s="57">
        <v>1.0068441064638769</v>
      </c>
      <c r="N2681" t="s">
        <v>48</v>
      </c>
      <c r="O2681" t="s">
        <v>83</v>
      </c>
      <c r="P2681">
        <v>0</v>
      </c>
      <c r="Q2681">
        <v>2</v>
      </c>
      <c r="R2681" t="s">
        <v>884</v>
      </c>
    </row>
    <row r="2682" spans="1:18" hidden="1" x14ac:dyDescent="0.3">
      <c r="A2682">
        <v>128</v>
      </c>
      <c r="B2682" t="s">
        <v>101</v>
      </c>
      <c r="C2682" t="s">
        <v>64</v>
      </c>
      <c r="D2682" t="s">
        <v>21</v>
      </c>
      <c r="E2682" t="s">
        <v>54</v>
      </c>
      <c r="F2682" s="101">
        <v>44439</v>
      </c>
      <c r="G2682" s="55">
        <f t="shared" si="339"/>
        <v>2021</v>
      </c>
      <c r="H2682" s="55" t="str">
        <f t="shared" si="340"/>
        <v>Agosto</v>
      </c>
      <c r="I2682" s="90" t="str">
        <f t="shared" si="341"/>
        <v>2021-2</v>
      </c>
      <c r="J2682">
        <v>1</v>
      </c>
      <c r="K2682">
        <v>0.96908939014202</v>
      </c>
      <c r="L2682" s="57">
        <v>1.0318965517241401</v>
      </c>
      <c r="M2682" s="57">
        <v>1.0318965517241401</v>
      </c>
      <c r="N2682" t="s">
        <v>48</v>
      </c>
      <c r="O2682" t="s">
        <v>83</v>
      </c>
      <c r="P2682">
        <v>0</v>
      </c>
      <c r="Q2682">
        <v>2</v>
      </c>
      <c r="R2682" t="s">
        <v>885</v>
      </c>
    </row>
    <row r="2683" spans="1:18" hidden="1" x14ac:dyDescent="0.3">
      <c r="A2683">
        <v>128</v>
      </c>
      <c r="B2683" t="s">
        <v>101</v>
      </c>
      <c r="C2683" t="s">
        <v>64</v>
      </c>
      <c r="D2683" t="s">
        <v>21</v>
      </c>
      <c r="E2683" t="s">
        <v>54</v>
      </c>
      <c r="F2683" s="101">
        <v>44469</v>
      </c>
      <c r="G2683" s="55">
        <f t="shared" si="339"/>
        <v>2021</v>
      </c>
      <c r="H2683" s="55" t="str">
        <f t="shared" si="340"/>
        <v>Septiembre</v>
      </c>
      <c r="I2683" s="90" t="str">
        <f t="shared" si="341"/>
        <v>2021-2</v>
      </c>
      <c r="J2683">
        <v>1</v>
      </c>
      <c r="K2683">
        <v>0.54099274958170995</v>
      </c>
      <c r="L2683" s="57">
        <v>1.3</v>
      </c>
      <c r="M2683" s="57">
        <v>1.848453608247411</v>
      </c>
      <c r="N2683" t="s">
        <v>48</v>
      </c>
      <c r="O2683" t="s">
        <v>83</v>
      </c>
      <c r="P2683">
        <v>0</v>
      </c>
      <c r="Q2683">
        <v>2</v>
      </c>
      <c r="R2683" t="s">
        <v>886</v>
      </c>
    </row>
    <row r="2684" spans="1:18" hidden="1" x14ac:dyDescent="0.3">
      <c r="A2684">
        <v>128</v>
      </c>
      <c r="B2684" t="s">
        <v>101</v>
      </c>
      <c r="C2684" t="s">
        <v>64</v>
      </c>
      <c r="D2684" t="s">
        <v>21</v>
      </c>
      <c r="E2684" t="s">
        <v>54</v>
      </c>
      <c r="F2684" s="101">
        <v>44500</v>
      </c>
      <c r="G2684" s="55">
        <f t="shared" si="339"/>
        <v>2021</v>
      </c>
      <c r="H2684" s="55" t="str">
        <f t="shared" si="340"/>
        <v>Octubre</v>
      </c>
      <c r="I2684" s="90" t="str">
        <f t="shared" si="341"/>
        <v>2021-2</v>
      </c>
      <c r="J2684">
        <v>1</v>
      </c>
      <c r="K2684">
        <v>0.58014354066985996</v>
      </c>
      <c r="L2684" s="57">
        <v>1.3</v>
      </c>
      <c r="M2684" s="57">
        <v>1.723711340206175</v>
      </c>
      <c r="N2684" t="s">
        <v>48</v>
      </c>
      <c r="O2684" t="s">
        <v>83</v>
      </c>
      <c r="P2684">
        <v>0</v>
      </c>
      <c r="Q2684">
        <v>2</v>
      </c>
      <c r="R2684" t="s">
        <v>887</v>
      </c>
    </row>
    <row r="2685" spans="1:18" hidden="1" x14ac:dyDescent="0.3">
      <c r="A2685">
        <v>128</v>
      </c>
      <c r="B2685" t="s">
        <v>101</v>
      </c>
      <c r="C2685" t="s">
        <v>64</v>
      </c>
      <c r="D2685" t="s">
        <v>21</v>
      </c>
      <c r="E2685" t="s">
        <v>54</v>
      </c>
      <c r="F2685" s="101">
        <v>44530</v>
      </c>
      <c r="G2685" s="55">
        <f t="shared" si="339"/>
        <v>2021</v>
      </c>
      <c r="H2685" s="55" t="str">
        <f t="shared" si="340"/>
        <v>Noviembre</v>
      </c>
      <c r="I2685" s="90" t="str">
        <f t="shared" si="341"/>
        <v>2021-2</v>
      </c>
      <c r="J2685">
        <v>1</v>
      </c>
      <c r="K2685">
        <v>0.82742316784869996</v>
      </c>
      <c r="L2685" s="57">
        <v>1.208571428571428</v>
      </c>
      <c r="M2685" s="57">
        <v>1.208571428571428</v>
      </c>
      <c r="N2685" t="s">
        <v>48</v>
      </c>
      <c r="O2685" t="s">
        <v>83</v>
      </c>
      <c r="P2685">
        <v>0</v>
      </c>
      <c r="Q2685">
        <v>2</v>
      </c>
      <c r="R2685" t="s">
        <v>888</v>
      </c>
    </row>
    <row r="2686" spans="1:18" hidden="1" x14ac:dyDescent="0.3">
      <c r="A2686">
        <v>128</v>
      </c>
      <c r="B2686" t="s">
        <v>101</v>
      </c>
      <c r="C2686" t="s">
        <v>64</v>
      </c>
      <c r="D2686" t="s">
        <v>21</v>
      </c>
      <c r="E2686" t="s">
        <v>54</v>
      </c>
      <c r="F2686" s="101">
        <v>44561</v>
      </c>
      <c r="G2686" s="55">
        <f t="shared" si="339"/>
        <v>2021</v>
      </c>
      <c r="H2686" s="55" t="str">
        <f t="shared" si="340"/>
        <v>Diciembre</v>
      </c>
      <c r="I2686" s="90" t="str">
        <f t="shared" si="341"/>
        <v>2021-2</v>
      </c>
      <c r="J2686">
        <v>1</v>
      </c>
      <c r="K2686">
        <v>0.71713147410358569</v>
      </c>
      <c r="L2686" s="57">
        <v>1.3</v>
      </c>
      <c r="M2686" s="57">
        <v>1.3944444444444439</v>
      </c>
      <c r="N2686" t="s">
        <v>48</v>
      </c>
      <c r="O2686" t="s">
        <v>83</v>
      </c>
      <c r="P2686">
        <v>0</v>
      </c>
      <c r="Q2686">
        <v>2</v>
      </c>
      <c r="R2686" t="s">
        <v>889</v>
      </c>
    </row>
    <row r="2687" spans="1:18" hidden="1" x14ac:dyDescent="0.3">
      <c r="A2687">
        <v>128</v>
      </c>
      <c r="B2687" t="s">
        <v>101</v>
      </c>
      <c r="C2687" t="s">
        <v>64</v>
      </c>
      <c r="D2687" t="s">
        <v>21</v>
      </c>
      <c r="E2687" t="s">
        <v>54</v>
      </c>
      <c r="F2687" s="101">
        <v>45900</v>
      </c>
      <c r="G2687" s="55">
        <f t="shared" si="339"/>
        <v>2025</v>
      </c>
      <c r="H2687" s="55" t="str">
        <f t="shared" si="340"/>
        <v>Agosto</v>
      </c>
      <c r="I2687" s="90" t="str">
        <f t="shared" si="341"/>
        <v>2025-2</v>
      </c>
      <c r="J2687">
        <v>1</v>
      </c>
      <c r="K2687">
        <v>0.97</v>
      </c>
      <c r="L2687" s="57">
        <v>1.0309278350515469</v>
      </c>
      <c r="M2687" s="57">
        <v>1.0309278350515469</v>
      </c>
      <c r="N2687" t="s">
        <v>48</v>
      </c>
      <c r="O2687" t="s">
        <v>83</v>
      </c>
      <c r="P2687">
        <v>0</v>
      </c>
      <c r="Q2687">
        <v>2</v>
      </c>
      <c r="R2687" t="s">
        <v>890</v>
      </c>
    </row>
    <row r="2688" spans="1:18" hidden="1" x14ac:dyDescent="0.3">
      <c r="A2688">
        <v>128</v>
      </c>
      <c r="B2688" t="s">
        <v>101</v>
      </c>
      <c r="C2688" t="s">
        <v>64</v>
      </c>
      <c r="D2688" t="s">
        <v>21</v>
      </c>
      <c r="E2688" t="s">
        <v>54</v>
      </c>
      <c r="F2688" s="101">
        <v>45930</v>
      </c>
      <c r="G2688" s="55">
        <f t="shared" si="339"/>
        <v>2025</v>
      </c>
      <c r="H2688" s="55" t="str">
        <f t="shared" si="340"/>
        <v>Septiembre</v>
      </c>
      <c r="I2688" s="90" t="str">
        <f t="shared" si="341"/>
        <v>2025-2</v>
      </c>
      <c r="J2688">
        <v>1</v>
      </c>
      <c r="K2688">
        <v>0.72</v>
      </c>
      <c r="L2688" s="57">
        <v>1.3</v>
      </c>
      <c r="M2688" s="57">
        <v>1.3888888888888891</v>
      </c>
      <c r="N2688" t="s">
        <v>48</v>
      </c>
      <c r="O2688" t="s">
        <v>83</v>
      </c>
      <c r="P2688">
        <v>0</v>
      </c>
      <c r="Q2688">
        <v>2</v>
      </c>
      <c r="R2688" t="s">
        <v>891</v>
      </c>
    </row>
    <row r="2689" spans="1:18" hidden="1" x14ac:dyDescent="0.3">
      <c r="A2689">
        <v>128</v>
      </c>
      <c r="B2689" t="s">
        <v>101</v>
      </c>
      <c r="C2689" t="s">
        <v>64</v>
      </c>
      <c r="D2689" t="s">
        <v>21</v>
      </c>
      <c r="E2689" t="s">
        <v>54</v>
      </c>
      <c r="F2689" s="101">
        <v>45961</v>
      </c>
      <c r="G2689" s="55">
        <f t="shared" si="339"/>
        <v>2025</v>
      </c>
      <c r="H2689" s="55" t="str">
        <f t="shared" si="340"/>
        <v>Octubre</v>
      </c>
      <c r="I2689" s="90" t="str">
        <f t="shared" si="341"/>
        <v>2025-2</v>
      </c>
      <c r="J2689">
        <v>1</v>
      </c>
      <c r="K2689">
        <v>0.69</v>
      </c>
      <c r="L2689" s="57">
        <v>1.3</v>
      </c>
      <c r="M2689" s="57">
        <v>1.449275362318841</v>
      </c>
      <c r="N2689" t="s">
        <v>48</v>
      </c>
      <c r="O2689" t="s">
        <v>83</v>
      </c>
      <c r="P2689">
        <v>0</v>
      </c>
      <c r="Q2689">
        <v>2</v>
      </c>
      <c r="R2689" t="s">
        <v>892</v>
      </c>
    </row>
    <row r="2690" spans="1:18" hidden="1" x14ac:dyDescent="0.3">
      <c r="A2690">
        <v>128</v>
      </c>
      <c r="B2690" t="s">
        <v>101</v>
      </c>
      <c r="C2690" t="s">
        <v>64</v>
      </c>
      <c r="D2690" t="s">
        <v>21</v>
      </c>
      <c r="E2690" t="s">
        <v>54</v>
      </c>
      <c r="F2690" s="101">
        <v>45991</v>
      </c>
      <c r="G2690" s="55">
        <f t="shared" si="339"/>
        <v>2025</v>
      </c>
      <c r="H2690" s="55" t="str">
        <f t="shared" si="340"/>
        <v>Noviembre</v>
      </c>
      <c r="I2690" s="90" t="str">
        <f t="shared" si="341"/>
        <v>2025-2</v>
      </c>
      <c r="J2690">
        <v>1</v>
      </c>
      <c r="K2690">
        <v>0.95</v>
      </c>
      <c r="L2690" s="57">
        <v>1.0526315789473679</v>
      </c>
      <c r="M2690" s="57">
        <v>1.0526315789473679</v>
      </c>
      <c r="N2690" t="s">
        <v>48</v>
      </c>
      <c r="O2690" t="s">
        <v>83</v>
      </c>
      <c r="P2690">
        <v>0</v>
      </c>
      <c r="Q2690">
        <v>2</v>
      </c>
      <c r="R2690" t="s">
        <v>893</v>
      </c>
    </row>
    <row r="2691" spans="1:18" hidden="1" x14ac:dyDescent="0.3">
      <c r="A2691">
        <v>128</v>
      </c>
      <c r="B2691" t="s">
        <v>101</v>
      </c>
      <c r="C2691" t="s">
        <v>64</v>
      </c>
      <c r="D2691" t="s">
        <v>21</v>
      </c>
      <c r="E2691" t="s">
        <v>54</v>
      </c>
      <c r="F2691" s="101">
        <v>46022</v>
      </c>
      <c r="G2691" s="55">
        <f t="shared" ref="G2691:G2754" si="342">YEAR(F2691)</f>
        <v>2025</v>
      </c>
      <c r="H2691" s="55" t="str">
        <f t="shared" ref="H2691:H2754" si="343">PROPER(TEXT(F2691,"mmmm"))</f>
        <v>Diciembre</v>
      </c>
      <c r="I2691" s="90" t="str">
        <f t="shared" ref="I2691:I2754" si="344">IF(OR(H2691="Enero",H2691="Febrero",H2691="Marzo",H2691="Abril",H2691="Mayo",H2691="Junio"),G2691&amp;"-1",IF(OR(H2691="Julio",H2691="Agosto",H2691="Septiembre",H2691="Octubre",H2691="Noviembre",H2691="Diciembre"),G2691&amp;"-2"))</f>
        <v>2025-2</v>
      </c>
      <c r="J2691">
        <v>1</v>
      </c>
      <c r="K2691">
        <v>0.97</v>
      </c>
      <c r="L2691" s="57">
        <v>1.0309278350515469</v>
      </c>
      <c r="M2691" s="57">
        <v>1.0309278350515469</v>
      </c>
      <c r="N2691" t="s">
        <v>48</v>
      </c>
      <c r="O2691" t="s">
        <v>83</v>
      </c>
      <c r="P2691">
        <v>0</v>
      </c>
      <c r="Q2691">
        <v>2</v>
      </c>
      <c r="R2691" t="s">
        <v>894</v>
      </c>
    </row>
    <row r="2692" spans="1:18" hidden="1" x14ac:dyDescent="0.3">
      <c r="A2692">
        <v>133</v>
      </c>
      <c r="B2692" t="s">
        <v>85</v>
      </c>
      <c r="C2692" t="s">
        <v>102</v>
      </c>
      <c r="D2692" t="s">
        <v>65</v>
      </c>
      <c r="E2692" t="s">
        <v>22</v>
      </c>
      <c r="F2692" s="101">
        <v>45230</v>
      </c>
      <c r="G2692" s="55">
        <f t="shared" si="342"/>
        <v>2023</v>
      </c>
      <c r="H2692" s="55" t="str">
        <f t="shared" si="343"/>
        <v>Octubre</v>
      </c>
      <c r="I2692" s="90" t="str">
        <f t="shared" si="344"/>
        <v>2023-2</v>
      </c>
      <c r="J2692">
        <v>80</v>
      </c>
      <c r="K2692">
        <v>93</v>
      </c>
      <c r="L2692" s="57">
        <v>1.1625000000000001</v>
      </c>
      <c r="M2692" s="57">
        <v>1.1625000000000001</v>
      </c>
      <c r="N2692" t="s">
        <v>23</v>
      </c>
      <c r="O2692" t="s">
        <v>23</v>
      </c>
      <c r="P2692">
        <v>0</v>
      </c>
      <c r="Q2692">
        <v>0</v>
      </c>
      <c r="R2692" t="s">
        <v>895</v>
      </c>
    </row>
    <row r="2693" spans="1:18" hidden="1" x14ac:dyDescent="0.3">
      <c r="A2693">
        <v>133</v>
      </c>
      <c r="B2693" t="s">
        <v>85</v>
      </c>
      <c r="C2693" t="s">
        <v>102</v>
      </c>
      <c r="D2693" t="s">
        <v>65</v>
      </c>
      <c r="E2693" t="s">
        <v>22</v>
      </c>
      <c r="F2693" s="101">
        <v>45596</v>
      </c>
      <c r="G2693" s="55">
        <f t="shared" si="342"/>
        <v>2024</v>
      </c>
      <c r="H2693" s="55" t="str">
        <f t="shared" si="343"/>
        <v>Octubre</v>
      </c>
      <c r="I2693" s="90" t="str">
        <f t="shared" si="344"/>
        <v>2024-2</v>
      </c>
      <c r="J2693">
        <v>80</v>
      </c>
      <c r="K2693">
        <v>91</v>
      </c>
      <c r="L2693" s="57">
        <v>1.1375</v>
      </c>
      <c r="M2693" s="57">
        <v>1.1375</v>
      </c>
      <c r="N2693" t="s">
        <v>23</v>
      </c>
      <c r="O2693" t="s">
        <v>23</v>
      </c>
      <c r="P2693">
        <v>0</v>
      </c>
      <c r="Q2693">
        <v>0</v>
      </c>
      <c r="R2693" t="s">
        <v>896</v>
      </c>
    </row>
    <row r="2694" spans="1:18" hidden="1" x14ac:dyDescent="0.3">
      <c r="A2694">
        <v>133</v>
      </c>
      <c r="B2694" t="s">
        <v>85</v>
      </c>
      <c r="C2694" t="s">
        <v>102</v>
      </c>
      <c r="D2694" t="s">
        <v>65</v>
      </c>
      <c r="E2694" t="s">
        <v>22</v>
      </c>
      <c r="F2694" s="101">
        <v>45961</v>
      </c>
      <c r="G2694" s="55">
        <f t="shared" si="342"/>
        <v>2025</v>
      </c>
      <c r="H2694" s="55" t="str">
        <f t="shared" si="343"/>
        <v>Octubre</v>
      </c>
      <c r="I2694" s="90" t="str">
        <f t="shared" si="344"/>
        <v>2025-2</v>
      </c>
      <c r="J2694">
        <v>80</v>
      </c>
      <c r="K2694">
        <v>96</v>
      </c>
      <c r="L2694" s="57">
        <v>1.2</v>
      </c>
      <c r="M2694" s="57">
        <v>1.2</v>
      </c>
      <c r="N2694" t="s">
        <v>23</v>
      </c>
      <c r="O2694" t="s">
        <v>23</v>
      </c>
      <c r="P2694">
        <v>0</v>
      </c>
      <c r="Q2694">
        <v>0</v>
      </c>
      <c r="R2694" t="s">
        <v>897</v>
      </c>
    </row>
    <row r="2695" spans="1:18" hidden="1" x14ac:dyDescent="0.3">
      <c r="A2695">
        <v>133</v>
      </c>
      <c r="B2695" t="s">
        <v>85</v>
      </c>
      <c r="C2695" t="s">
        <v>102</v>
      </c>
      <c r="D2695" t="s">
        <v>65</v>
      </c>
      <c r="E2695" t="s">
        <v>22</v>
      </c>
      <c r="F2695" s="101">
        <v>46022</v>
      </c>
      <c r="G2695" s="55">
        <f t="shared" si="342"/>
        <v>2025</v>
      </c>
      <c r="H2695" s="55" t="str">
        <f t="shared" si="343"/>
        <v>Diciembre</v>
      </c>
      <c r="I2695" s="90" t="str">
        <f t="shared" si="344"/>
        <v>2025-2</v>
      </c>
      <c r="J2695">
        <v>80</v>
      </c>
      <c r="K2695">
        <v>96</v>
      </c>
      <c r="L2695" s="57">
        <v>1.2</v>
      </c>
      <c r="M2695" s="57">
        <v>1.2</v>
      </c>
      <c r="N2695" t="s">
        <v>23</v>
      </c>
      <c r="O2695" t="s">
        <v>23</v>
      </c>
      <c r="P2695">
        <v>0</v>
      </c>
      <c r="Q2695">
        <v>0</v>
      </c>
      <c r="R2695" t="s">
        <v>898</v>
      </c>
    </row>
    <row r="2696" spans="1:18" hidden="1" x14ac:dyDescent="0.3">
      <c r="A2696">
        <v>139</v>
      </c>
      <c r="B2696" t="s">
        <v>106</v>
      </c>
      <c r="C2696" t="s">
        <v>104</v>
      </c>
      <c r="D2696" t="s">
        <v>21</v>
      </c>
      <c r="E2696" t="s">
        <v>54</v>
      </c>
      <c r="F2696" s="101">
        <v>44227</v>
      </c>
      <c r="G2696" s="55">
        <f t="shared" si="342"/>
        <v>2021</v>
      </c>
      <c r="H2696" s="55" t="str">
        <f t="shared" si="343"/>
        <v>Enero</v>
      </c>
      <c r="I2696" s="90" t="str">
        <f t="shared" si="344"/>
        <v>2021-1</v>
      </c>
      <c r="J2696">
        <v>100</v>
      </c>
      <c r="K2696">
        <v>80.56417262718</v>
      </c>
      <c r="L2696" s="57">
        <v>1.2412465335275209</v>
      </c>
      <c r="M2696" s="57">
        <v>1.2412465335275209</v>
      </c>
      <c r="N2696" t="s">
        <v>95</v>
      </c>
      <c r="O2696" t="s">
        <v>95</v>
      </c>
      <c r="P2696">
        <v>0</v>
      </c>
      <c r="Q2696">
        <v>0</v>
      </c>
      <c r="R2696" t="s">
        <v>899</v>
      </c>
    </row>
    <row r="2697" spans="1:18" hidden="1" x14ac:dyDescent="0.3">
      <c r="A2697">
        <v>139</v>
      </c>
      <c r="B2697" t="s">
        <v>106</v>
      </c>
      <c r="C2697" t="s">
        <v>104</v>
      </c>
      <c r="D2697" t="s">
        <v>21</v>
      </c>
      <c r="E2697" t="s">
        <v>54</v>
      </c>
      <c r="F2697" s="101">
        <v>44255</v>
      </c>
      <c r="G2697" s="55">
        <f t="shared" si="342"/>
        <v>2021</v>
      </c>
      <c r="H2697" s="55" t="str">
        <f t="shared" si="343"/>
        <v>Febrero</v>
      </c>
      <c r="I2697" s="90" t="str">
        <f t="shared" si="344"/>
        <v>2021-1</v>
      </c>
      <c r="J2697">
        <v>100</v>
      </c>
      <c r="K2697">
        <v>68.004235996982999</v>
      </c>
      <c r="L2697" s="57">
        <v>1.3</v>
      </c>
      <c r="M2697" s="57">
        <v>1.4704966320691619</v>
      </c>
      <c r="N2697" t="s">
        <v>95</v>
      </c>
      <c r="O2697" t="s">
        <v>95</v>
      </c>
      <c r="P2697">
        <v>0</v>
      </c>
      <c r="Q2697">
        <v>0</v>
      </c>
      <c r="R2697" t="s">
        <v>900</v>
      </c>
    </row>
    <row r="2698" spans="1:18" hidden="1" x14ac:dyDescent="0.3">
      <c r="A2698">
        <v>139</v>
      </c>
      <c r="B2698" t="s">
        <v>106</v>
      </c>
      <c r="C2698" t="s">
        <v>104</v>
      </c>
      <c r="D2698" t="s">
        <v>21</v>
      </c>
      <c r="E2698" t="s">
        <v>54</v>
      </c>
      <c r="F2698" s="101">
        <v>44286</v>
      </c>
      <c r="G2698" s="55">
        <f t="shared" si="342"/>
        <v>2021</v>
      </c>
      <c r="H2698" s="55" t="str">
        <f t="shared" si="343"/>
        <v>Marzo</v>
      </c>
      <c r="I2698" s="90" t="str">
        <f t="shared" si="344"/>
        <v>2021-1</v>
      </c>
      <c r="J2698">
        <v>100</v>
      </c>
      <c r="K2698">
        <v>65.186435070306004</v>
      </c>
      <c r="L2698" s="57">
        <v>1.3</v>
      </c>
      <c r="M2698" s="57">
        <v>1.534061494422057</v>
      </c>
      <c r="N2698" t="s">
        <v>95</v>
      </c>
      <c r="O2698" t="s">
        <v>95</v>
      </c>
      <c r="P2698">
        <v>0</v>
      </c>
      <c r="Q2698">
        <v>0</v>
      </c>
      <c r="R2698" t="s">
        <v>901</v>
      </c>
    </row>
    <row r="2699" spans="1:18" hidden="1" x14ac:dyDescent="0.3">
      <c r="A2699">
        <v>139</v>
      </c>
      <c r="B2699" t="s">
        <v>106</v>
      </c>
      <c r="C2699" t="s">
        <v>104</v>
      </c>
      <c r="D2699" t="s">
        <v>21</v>
      </c>
      <c r="E2699" t="s">
        <v>54</v>
      </c>
      <c r="F2699" s="101">
        <v>44316</v>
      </c>
      <c r="G2699" s="55">
        <f t="shared" si="342"/>
        <v>2021</v>
      </c>
      <c r="H2699" s="55" t="str">
        <f t="shared" si="343"/>
        <v>Abril</v>
      </c>
      <c r="I2699" s="90" t="str">
        <f t="shared" si="344"/>
        <v>2021-1</v>
      </c>
      <c r="J2699">
        <v>100</v>
      </c>
      <c r="K2699">
        <v>85.435893347152998</v>
      </c>
      <c r="L2699" s="57">
        <v>1.1704682432905389</v>
      </c>
      <c r="M2699" s="57">
        <v>1.1704682432905389</v>
      </c>
      <c r="N2699" t="s">
        <v>95</v>
      </c>
      <c r="O2699" t="s">
        <v>95</v>
      </c>
      <c r="P2699">
        <v>0</v>
      </c>
      <c r="Q2699">
        <v>0</v>
      </c>
      <c r="R2699" t="s">
        <v>902</v>
      </c>
    </row>
    <row r="2700" spans="1:18" hidden="1" x14ac:dyDescent="0.3">
      <c r="A2700">
        <v>139</v>
      </c>
      <c r="B2700" t="s">
        <v>106</v>
      </c>
      <c r="C2700" t="s">
        <v>104</v>
      </c>
      <c r="D2700" t="s">
        <v>21</v>
      </c>
      <c r="E2700" t="s">
        <v>54</v>
      </c>
      <c r="F2700" s="101">
        <v>44347</v>
      </c>
      <c r="G2700" s="55">
        <f t="shared" si="342"/>
        <v>2021</v>
      </c>
      <c r="H2700" s="55" t="str">
        <f t="shared" si="343"/>
        <v>Mayo</v>
      </c>
      <c r="I2700" s="90" t="str">
        <f t="shared" si="344"/>
        <v>2021-1</v>
      </c>
      <c r="J2700">
        <v>100</v>
      </c>
      <c r="K2700">
        <v>89.921511968448996</v>
      </c>
      <c r="L2700" s="57">
        <v>1.112080944936594</v>
      </c>
      <c r="M2700" s="57">
        <v>1.112080944936594</v>
      </c>
      <c r="N2700" t="s">
        <v>95</v>
      </c>
      <c r="O2700" t="s">
        <v>95</v>
      </c>
      <c r="P2700">
        <v>0</v>
      </c>
      <c r="Q2700">
        <v>0</v>
      </c>
      <c r="R2700" t="s">
        <v>903</v>
      </c>
    </row>
    <row r="2701" spans="1:18" hidden="1" x14ac:dyDescent="0.3">
      <c r="A2701">
        <v>139</v>
      </c>
      <c r="B2701" t="s">
        <v>106</v>
      </c>
      <c r="C2701" t="s">
        <v>104</v>
      </c>
      <c r="D2701" t="s">
        <v>21</v>
      </c>
      <c r="E2701" t="s">
        <v>54</v>
      </c>
      <c r="F2701" s="101">
        <v>44377</v>
      </c>
      <c r="G2701" s="55">
        <f t="shared" si="342"/>
        <v>2021</v>
      </c>
      <c r="H2701" s="55" t="str">
        <f t="shared" si="343"/>
        <v>Junio</v>
      </c>
      <c r="I2701" s="90" t="str">
        <f t="shared" si="344"/>
        <v>2021-1</v>
      </c>
      <c r="J2701">
        <v>100</v>
      </c>
      <c r="K2701">
        <v>89.491435987393004</v>
      </c>
      <c r="L2701" s="57">
        <v>1.117425359160483</v>
      </c>
      <c r="M2701" s="57">
        <v>1.117425359160483</v>
      </c>
      <c r="N2701" t="s">
        <v>95</v>
      </c>
      <c r="O2701" t="s">
        <v>95</v>
      </c>
      <c r="P2701">
        <v>0</v>
      </c>
      <c r="Q2701">
        <v>0</v>
      </c>
      <c r="R2701" t="s">
        <v>904</v>
      </c>
    </row>
    <row r="2702" spans="1:18" hidden="1" x14ac:dyDescent="0.3">
      <c r="A2702">
        <v>139</v>
      </c>
      <c r="B2702" t="s">
        <v>106</v>
      </c>
      <c r="C2702" t="s">
        <v>104</v>
      </c>
      <c r="D2702" t="s">
        <v>21</v>
      </c>
      <c r="E2702" t="s">
        <v>54</v>
      </c>
      <c r="F2702" s="101">
        <v>44408</v>
      </c>
      <c r="G2702" s="55">
        <f t="shared" si="342"/>
        <v>2021</v>
      </c>
      <c r="H2702" s="55" t="str">
        <f t="shared" si="343"/>
        <v>Julio</v>
      </c>
      <c r="I2702" s="90" t="str">
        <f t="shared" si="344"/>
        <v>2021-2</v>
      </c>
      <c r="J2702">
        <v>100</v>
      </c>
      <c r="K2702">
        <v>94.050944287860005</v>
      </c>
      <c r="L2702" s="57">
        <v>1.063253545801006</v>
      </c>
      <c r="M2702" s="57">
        <v>1.063253545801006</v>
      </c>
      <c r="N2702" t="s">
        <v>95</v>
      </c>
      <c r="O2702" t="s">
        <v>95</v>
      </c>
      <c r="P2702">
        <v>0</v>
      </c>
      <c r="Q2702">
        <v>0</v>
      </c>
      <c r="R2702" t="s">
        <v>905</v>
      </c>
    </row>
    <row r="2703" spans="1:18" hidden="1" x14ac:dyDescent="0.3">
      <c r="A2703">
        <v>139</v>
      </c>
      <c r="B2703" t="s">
        <v>106</v>
      </c>
      <c r="C2703" t="s">
        <v>104</v>
      </c>
      <c r="D2703" t="s">
        <v>21</v>
      </c>
      <c r="E2703" t="s">
        <v>54</v>
      </c>
      <c r="F2703" s="101">
        <v>44439</v>
      </c>
      <c r="G2703" s="55">
        <f t="shared" si="342"/>
        <v>2021</v>
      </c>
      <c r="H2703" s="55" t="str">
        <f t="shared" si="343"/>
        <v>Agosto</v>
      </c>
      <c r="I2703" s="90" t="str">
        <f t="shared" si="344"/>
        <v>2021-2</v>
      </c>
      <c r="J2703">
        <v>100</v>
      </c>
      <c r="K2703">
        <v>93.55704223123</v>
      </c>
      <c r="L2703" s="57">
        <v>1.068866625270666</v>
      </c>
      <c r="M2703" s="57">
        <v>1.068866625270666</v>
      </c>
      <c r="N2703" t="s">
        <v>95</v>
      </c>
      <c r="O2703" t="s">
        <v>95</v>
      </c>
      <c r="P2703">
        <v>0</v>
      </c>
      <c r="Q2703">
        <v>0</v>
      </c>
      <c r="R2703" t="s">
        <v>906</v>
      </c>
    </row>
    <row r="2704" spans="1:18" hidden="1" x14ac:dyDescent="0.3">
      <c r="A2704">
        <v>139</v>
      </c>
      <c r="B2704" t="s">
        <v>106</v>
      </c>
      <c r="C2704" t="s">
        <v>104</v>
      </c>
      <c r="D2704" t="s">
        <v>21</v>
      </c>
      <c r="E2704" t="s">
        <v>54</v>
      </c>
      <c r="F2704" s="101">
        <v>44469</v>
      </c>
      <c r="G2704" s="55">
        <f t="shared" si="342"/>
        <v>2021</v>
      </c>
      <c r="H2704" s="55" t="str">
        <f t="shared" si="343"/>
        <v>Septiembre</v>
      </c>
      <c r="I2704" s="90" t="str">
        <f t="shared" si="344"/>
        <v>2021-2</v>
      </c>
      <c r="J2704">
        <v>100</v>
      </c>
      <c r="K2704">
        <v>95.617191066326001</v>
      </c>
      <c r="L2704" s="57">
        <v>1.0458370391850751</v>
      </c>
      <c r="M2704" s="57">
        <v>1.0458370391850751</v>
      </c>
      <c r="N2704" t="s">
        <v>95</v>
      </c>
      <c r="O2704" t="s">
        <v>95</v>
      </c>
      <c r="P2704">
        <v>0</v>
      </c>
      <c r="Q2704">
        <v>0</v>
      </c>
      <c r="R2704" t="s">
        <v>907</v>
      </c>
    </row>
    <row r="2705" spans="1:19" hidden="1" x14ac:dyDescent="0.3">
      <c r="A2705">
        <v>139</v>
      </c>
      <c r="B2705" t="s">
        <v>106</v>
      </c>
      <c r="C2705" t="s">
        <v>104</v>
      </c>
      <c r="D2705" t="s">
        <v>21</v>
      </c>
      <c r="E2705" t="s">
        <v>54</v>
      </c>
      <c r="F2705" s="101">
        <v>44500</v>
      </c>
      <c r="G2705" s="55">
        <f t="shared" si="342"/>
        <v>2021</v>
      </c>
      <c r="H2705" s="55" t="str">
        <f t="shared" si="343"/>
        <v>Octubre</v>
      </c>
      <c r="I2705" s="90" t="str">
        <f t="shared" si="344"/>
        <v>2021-2</v>
      </c>
      <c r="J2705">
        <v>100</v>
      </c>
      <c r="K2705">
        <v>99.005505909529006</v>
      </c>
      <c r="L2705" s="57">
        <v>1.0100448362071881</v>
      </c>
      <c r="M2705" s="57">
        <v>1.0100448362071881</v>
      </c>
      <c r="N2705" t="s">
        <v>95</v>
      </c>
      <c r="O2705" t="s">
        <v>95</v>
      </c>
      <c r="P2705">
        <v>0</v>
      </c>
      <c r="Q2705">
        <v>0</v>
      </c>
      <c r="R2705" t="s">
        <v>908</v>
      </c>
    </row>
    <row r="2706" spans="1:19" hidden="1" x14ac:dyDescent="0.3">
      <c r="A2706">
        <v>139</v>
      </c>
      <c r="B2706" t="s">
        <v>106</v>
      </c>
      <c r="C2706" t="s">
        <v>104</v>
      </c>
      <c r="D2706" t="s">
        <v>21</v>
      </c>
      <c r="E2706" t="s">
        <v>54</v>
      </c>
      <c r="F2706" s="101">
        <v>44530</v>
      </c>
      <c r="G2706" s="55">
        <f t="shared" si="342"/>
        <v>2021</v>
      </c>
      <c r="H2706" s="55" t="str">
        <f t="shared" si="343"/>
        <v>Noviembre</v>
      </c>
      <c r="I2706" s="90" t="str">
        <f t="shared" si="344"/>
        <v>2021-2</v>
      </c>
      <c r="J2706">
        <v>100</v>
      </c>
      <c r="K2706">
        <v>107.02261317617</v>
      </c>
      <c r="L2706" s="57">
        <v>0.93438196874701551</v>
      </c>
      <c r="M2706" s="57">
        <v>0.93438196874701551</v>
      </c>
      <c r="N2706" t="s">
        <v>95</v>
      </c>
      <c r="O2706" t="s">
        <v>95</v>
      </c>
      <c r="P2706">
        <v>0</v>
      </c>
      <c r="Q2706">
        <v>0</v>
      </c>
      <c r="R2706" t="s">
        <v>909</v>
      </c>
    </row>
    <row r="2707" spans="1:19" hidden="1" x14ac:dyDescent="0.3">
      <c r="A2707">
        <v>139</v>
      </c>
      <c r="B2707" t="s">
        <v>106</v>
      </c>
      <c r="C2707" t="s">
        <v>104</v>
      </c>
      <c r="D2707" t="s">
        <v>21</v>
      </c>
      <c r="E2707" t="s">
        <v>54</v>
      </c>
      <c r="F2707" s="101">
        <v>44561</v>
      </c>
      <c r="G2707" s="55">
        <f t="shared" si="342"/>
        <v>2021</v>
      </c>
      <c r="H2707" s="55" t="str">
        <f t="shared" si="343"/>
        <v>Diciembre</v>
      </c>
      <c r="I2707" s="90" t="str">
        <f t="shared" si="344"/>
        <v>2021-2</v>
      </c>
      <c r="J2707">
        <v>100</v>
      </c>
      <c r="K2707">
        <v>107.0374146644206</v>
      </c>
      <c r="L2707" s="57">
        <v>0.93425275931332974</v>
      </c>
      <c r="M2707" s="57">
        <v>0.93425275931332974</v>
      </c>
      <c r="N2707" t="s">
        <v>95</v>
      </c>
      <c r="O2707" t="s">
        <v>95</v>
      </c>
      <c r="P2707">
        <v>0</v>
      </c>
      <c r="Q2707">
        <v>0</v>
      </c>
      <c r="R2707" t="s">
        <v>910</v>
      </c>
    </row>
    <row r="2708" spans="1:19" hidden="1" x14ac:dyDescent="0.3">
      <c r="A2708">
        <v>143</v>
      </c>
      <c r="B2708" t="s">
        <v>911</v>
      </c>
      <c r="C2708" t="s">
        <v>77</v>
      </c>
      <c r="D2708" t="s">
        <v>47</v>
      </c>
      <c r="E2708" t="s">
        <v>22</v>
      </c>
      <c r="F2708" s="101">
        <v>44377</v>
      </c>
      <c r="G2708" s="55">
        <f t="shared" si="342"/>
        <v>2021</v>
      </c>
      <c r="H2708" s="55" t="str">
        <f t="shared" si="343"/>
        <v>Junio</v>
      </c>
      <c r="I2708" s="90" t="str">
        <f t="shared" si="344"/>
        <v>2021-1</v>
      </c>
      <c r="J2708">
        <v>100</v>
      </c>
      <c r="K2708">
        <v>86</v>
      </c>
      <c r="L2708" s="57">
        <v>0.86</v>
      </c>
      <c r="M2708" s="57">
        <v>0.86</v>
      </c>
      <c r="N2708" t="s">
        <v>171</v>
      </c>
      <c r="P2708">
        <v>0</v>
      </c>
      <c r="Q2708">
        <v>0</v>
      </c>
      <c r="R2708" t="s">
        <v>912</v>
      </c>
      <c r="S2708" t="s">
        <v>171</v>
      </c>
    </row>
    <row r="2709" spans="1:19" hidden="1" x14ac:dyDescent="0.3">
      <c r="A2709">
        <v>143</v>
      </c>
      <c r="B2709" t="s">
        <v>911</v>
      </c>
      <c r="C2709" t="s">
        <v>77</v>
      </c>
      <c r="D2709" t="s">
        <v>47</v>
      </c>
      <c r="E2709" t="s">
        <v>22</v>
      </c>
      <c r="F2709" s="101">
        <v>44561</v>
      </c>
      <c r="G2709" s="55">
        <f t="shared" si="342"/>
        <v>2021</v>
      </c>
      <c r="H2709" s="55" t="str">
        <f t="shared" si="343"/>
        <v>Diciembre</v>
      </c>
      <c r="I2709" s="90" t="str">
        <f t="shared" si="344"/>
        <v>2021-2</v>
      </c>
      <c r="J2709">
        <v>100</v>
      </c>
      <c r="K2709">
        <v>144</v>
      </c>
      <c r="L2709" s="57">
        <v>1.3</v>
      </c>
      <c r="M2709" s="57">
        <v>1.44</v>
      </c>
      <c r="N2709" t="s">
        <v>171</v>
      </c>
      <c r="P2709">
        <v>0</v>
      </c>
      <c r="Q2709">
        <v>0</v>
      </c>
      <c r="R2709" t="s">
        <v>913</v>
      </c>
      <c r="S2709" t="s">
        <v>171</v>
      </c>
    </row>
    <row r="2710" spans="1:19" hidden="1" x14ac:dyDescent="0.3">
      <c r="A2710">
        <v>143</v>
      </c>
      <c r="B2710" t="s">
        <v>911</v>
      </c>
      <c r="C2710" t="s">
        <v>77</v>
      </c>
      <c r="D2710" t="s">
        <v>47</v>
      </c>
      <c r="E2710" t="s">
        <v>22</v>
      </c>
      <c r="F2710" s="101">
        <v>44742</v>
      </c>
      <c r="G2710" s="55">
        <f t="shared" si="342"/>
        <v>2022</v>
      </c>
      <c r="H2710" s="55" t="str">
        <f t="shared" si="343"/>
        <v>Junio</v>
      </c>
      <c r="I2710" s="90" t="str">
        <f t="shared" si="344"/>
        <v>2022-1</v>
      </c>
      <c r="J2710">
        <v>100</v>
      </c>
      <c r="K2710">
        <v>147</v>
      </c>
      <c r="L2710" s="57">
        <v>1.3</v>
      </c>
      <c r="M2710" s="57">
        <v>1.47</v>
      </c>
      <c r="N2710" t="s">
        <v>171</v>
      </c>
      <c r="P2710">
        <v>0</v>
      </c>
      <c r="Q2710">
        <v>0</v>
      </c>
      <c r="R2710" t="s">
        <v>914</v>
      </c>
      <c r="S2710" t="s">
        <v>171</v>
      </c>
    </row>
    <row r="2711" spans="1:19" hidden="1" x14ac:dyDescent="0.3">
      <c r="A2711">
        <v>143</v>
      </c>
      <c r="B2711" t="s">
        <v>911</v>
      </c>
      <c r="C2711" t="s">
        <v>77</v>
      </c>
      <c r="D2711" t="s">
        <v>47</v>
      </c>
      <c r="E2711" t="s">
        <v>22</v>
      </c>
      <c r="F2711" s="101">
        <v>44926</v>
      </c>
      <c r="G2711" s="55">
        <f t="shared" si="342"/>
        <v>2022</v>
      </c>
      <c r="H2711" s="55" t="str">
        <f t="shared" si="343"/>
        <v>Diciembre</v>
      </c>
      <c r="I2711" s="90" t="str">
        <f t="shared" si="344"/>
        <v>2022-2</v>
      </c>
      <c r="J2711">
        <v>100</v>
      </c>
      <c r="K2711">
        <v>158</v>
      </c>
      <c r="L2711" s="57">
        <v>1.3</v>
      </c>
      <c r="M2711" s="57">
        <v>1.58</v>
      </c>
      <c r="N2711" t="s">
        <v>171</v>
      </c>
      <c r="P2711">
        <v>0</v>
      </c>
      <c r="Q2711">
        <v>0</v>
      </c>
      <c r="R2711" t="s">
        <v>915</v>
      </c>
      <c r="S2711" t="s">
        <v>171</v>
      </c>
    </row>
    <row r="2712" spans="1:19" hidden="1" x14ac:dyDescent="0.3">
      <c r="A2712">
        <v>143</v>
      </c>
      <c r="B2712" t="s">
        <v>911</v>
      </c>
      <c r="C2712" t="s">
        <v>77</v>
      </c>
      <c r="D2712" t="s">
        <v>47</v>
      </c>
      <c r="E2712" t="s">
        <v>22</v>
      </c>
      <c r="F2712" s="101">
        <v>46022</v>
      </c>
      <c r="G2712" s="55">
        <f t="shared" si="342"/>
        <v>2025</v>
      </c>
      <c r="H2712" s="55" t="str">
        <f t="shared" si="343"/>
        <v>Diciembre</v>
      </c>
      <c r="I2712" s="90" t="str">
        <f t="shared" si="344"/>
        <v>2025-2</v>
      </c>
      <c r="J2712">
        <v>100</v>
      </c>
      <c r="K2712">
        <v>191</v>
      </c>
      <c r="L2712" s="57">
        <v>1.3</v>
      </c>
      <c r="M2712" s="57">
        <v>1.91</v>
      </c>
      <c r="N2712" t="s">
        <v>171</v>
      </c>
      <c r="P2712">
        <v>0</v>
      </c>
      <c r="Q2712">
        <v>0</v>
      </c>
      <c r="R2712" t="s">
        <v>916</v>
      </c>
      <c r="S2712" t="s">
        <v>171</v>
      </c>
    </row>
    <row r="2713" spans="1:19" hidden="1" x14ac:dyDescent="0.3">
      <c r="A2713">
        <v>144</v>
      </c>
      <c r="B2713" t="s">
        <v>108</v>
      </c>
      <c r="C2713" t="s">
        <v>77</v>
      </c>
      <c r="D2713" t="s">
        <v>65</v>
      </c>
      <c r="E2713" t="s">
        <v>22</v>
      </c>
      <c r="F2713" s="101">
        <v>44561</v>
      </c>
      <c r="G2713" s="55">
        <f t="shared" si="342"/>
        <v>2021</v>
      </c>
      <c r="H2713" s="55" t="str">
        <f t="shared" si="343"/>
        <v>Diciembre</v>
      </c>
      <c r="I2713" s="90" t="str">
        <f t="shared" si="344"/>
        <v>2021-2</v>
      </c>
      <c r="J2713">
        <v>3</v>
      </c>
      <c r="K2713">
        <v>2.9444444444444451</v>
      </c>
      <c r="L2713" s="57">
        <v>0.98148148148148173</v>
      </c>
      <c r="M2713" s="57">
        <v>0.98148148148148173</v>
      </c>
      <c r="N2713" t="s">
        <v>48</v>
      </c>
      <c r="O2713" t="s">
        <v>83</v>
      </c>
      <c r="P2713">
        <v>2</v>
      </c>
      <c r="Q2713">
        <v>2</v>
      </c>
      <c r="R2713" t="s">
        <v>917</v>
      </c>
    </row>
    <row r="2714" spans="1:19" hidden="1" x14ac:dyDescent="0.3">
      <c r="A2714">
        <v>144</v>
      </c>
      <c r="B2714" t="s">
        <v>108</v>
      </c>
      <c r="C2714" t="s">
        <v>77</v>
      </c>
      <c r="D2714" t="s">
        <v>65</v>
      </c>
      <c r="E2714" t="s">
        <v>22</v>
      </c>
      <c r="F2714" s="101">
        <v>44742</v>
      </c>
      <c r="G2714" s="55">
        <f t="shared" si="342"/>
        <v>2022</v>
      </c>
      <c r="H2714" s="55" t="str">
        <f t="shared" si="343"/>
        <v>Junio</v>
      </c>
      <c r="I2714" s="90" t="str">
        <f t="shared" si="344"/>
        <v>2022-1</v>
      </c>
      <c r="J2714">
        <v>3</v>
      </c>
      <c r="K2714">
        <v>3.2169811320755</v>
      </c>
      <c r="L2714" s="57">
        <v>1.0723270440251671</v>
      </c>
      <c r="M2714" s="57">
        <v>1.0723270440251671</v>
      </c>
      <c r="N2714" t="s">
        <v>48</v>
      </c>
      <c r="O2714" t="s">
        <v>83</v>
      </c>
      <c r="P2714">
        <v>2</v>
      </c>
      <c r="Q2714">
        <v>2</v>
      </c>
      <c r="R2714" t="s">
        <v>918</v>
      </c>
    </row>
    <row r="2715" spans="1:19" hidden="1" x14ac:dyDescent="0.3">
      <c r="A2715">
        <v>144</v>
      </c>
      <c r="B2715" t="s">
        <v>108</v>
      </c>
      <c r="C2715" t="s">
        <v>77</v>
      </c>
      <c r="D2715" t="s">
        <v>65</v>
      </c>
      <c r="E2715" t="s">
        <v>22</v>
      </c>
      <c r="F2715" s="101">
        <v>44926</v>
      </c>
      <c r="G2715" s="55">
        <f t="shared" si="342"/>
        <v>2022</v>
      </c>
      <c r="H2715" s="55" t="str">
        <f t="shared" si="343"/>
        <v>Diciembre</v>
      </c>
      <c r="I2715" s="90" t="str">
        <f t="shared" si="344"/>
        <v>2022-2</v>
      </c>
      <c r="J2715">
        <v>3</v>
      </c>
      <c r="K2715">
        <v>3.55</v>
      </c>
      <c r="L2715" s="57">
        <v>1.1833333333333329</v>
      </c>
      <c r="M2715" s="57">
        <v>1.1833333333333329</v>
      </c>
      <c r="N2715" t="s">
        <v>48</v>
      </c>
      <c r="O2715" t="s">
        <v>83</v>
      </c>
      <c r="P2715">
        <v>2</v>
      </c>
      <c r="Q2715">
        <v>2</v>
      </c>
      <c r="R2715" t="s">
        <v>919</v>
      </c>
    </row>
    <row r="2716" spans="1:19" hidden="1" x14ac:dyDescent="0.3">
      <c r="A2716">
        <v>144</v>
      </c>
      <c r="B2716" t="s">
        <v>108</v>
      </c>
      <c r="C2716" t="s">
        <v>77</v>
      </c>
      <c r="D2716" t="s">
        <v>65</v>
      </c>
      <c r="E2716" t="s">
        <v>22</v>
      </c>
      <c r="F2716" s="101">
        <v>46022</v>
      </c>
      <c r="G2716" s="55">
        <f t="shared" si="342"/>
        <v>2025</v>
      </c>
      <c r="H2716" s="55" t="str">
        <f t="shared" si="343"/>
        <v>Diciembre</v>
      </c>
      <c r="I2716" s="90" t="str">
        <f t="shared" si="344"/>
        <v>2025-2</v>
      </c>
      <c r="J2716">
        <v>4</v>
      </c>
      <c r="K2716">
        <v>1.95</v>
      </c>
      <c r="L2716" s="57">
        <v>0.48749999999999999</v>
      </c>
      <c r="M2716" s="57">
        <v>0.48749999999999999</v>
      </c>
      <c r="N2716" t="s">
        <v>48</v>
      </c>
      <c r="O2716" t="s">
        <v>83</v>
      </c>
      <c r="P2716">
        <v>2</v>
      </c>
      <c r="Q2716">
        <v>2</v>
      </c>
      <c r="R2716" t="s">
        <v>920</v>
      </c>
    </row>
    <row r="2717" spans="1:19" hidden="1" x14ac:dyDescent="0.3">
      <c r="A2717">
        <v>145</v>
      </c>
      <c r="B2717" t="s">
        <v>109</v>
      </c>
      <c r="C2717" t="s">
        <v>110</v>
      </c>
      <c r="D2717" t="s">
        <v>47</v>
      </c>
      <c r="E2717" t="s">
        <v>22</v>
      </c>
      <c r="F2717" s="101">
        <v>44377</v>
      </c>
      <c r="G2717" s="55">
        <f t="shared" si="342"/>
        <v>2021</v>
      </c>
      <c r="H2717" s="55" t="str">
        <f t="shared" si="343"/>
        <v>Junio</v>
      </c>
      <c r="I2717" s="90" t="str">
        <f t="shared" si="344"/>
        <v>2021-1</v>
      </c>
      <c r="J2717">
        <v>1</v>
      </c>
      <c r="K2717">
        <v>2.096774193548387</v>
      </c>
      <c r="L2717" s="57">
        <v>1.3</v>
      </c>
      <c r="M2717" s="57">
        <v>2.096774193548387</v>
      </c>
      <c r="N2717" t="s">
        <v>48</v>
      </c>
      <c r="O2717" t="s">
        <v>83</v>
      </c>
      <c r="P2717">
        <v>0</v>
      </c>
      <c r="Q2717">
        <v>2</v>
      </c>
      <c r="R2717" t="s">
        <v>921</v>
      </c>
    </row>
    <row r="2718" spans="1:19" hidden="1" x14ac:dyDescent="0.3">
      <c r="A2718">
        <v>145</v>
      </c>
      <c r="B2718" t="s">
        <v>109</v>
      </c>
      <c r="C2718" t="s">
        <v>110</v>
      </c>
      <c r="D2718" t="s">
        <v>47</v>
      </c>
      <c r="E2718" t="s">
        <v>22</v>
      </c>
      <c r="F2718" s="101">
        <v>44561</v>
      </c>
      <c r="G2718" s="55">
        <f t="shared" si="342"/>
        <v>2021</v>
      </c>
      <c r="H2718" s="55" t="str">
        <f t="shared" si="343"/>
        <v>Diciembre</v>
      </c>
      <c r="I2718" s="90" t="str">
        <f t="shared" si="344"/>
        <v>2021-2</v>
      </c>
      <c r="J2718">
        <v>1</v>
      </c>
      <c r="K2718">
        <v>2.145161290322581</v>
      </c>
      <c r="L2718" s="57">
        <v>1.3</v>
      </c>
      <c r="M2718" s="57">
        <v>2.145161290322581</v>
      </c>
      <c r="N2718" t="s">
        <v>48</v>
      </c>
      <c r="O2718" t="s">
        <v>83</v>
      </c>
      <c r="P2718">
        <v>0</v>
      </c>
      <c r="Q2718">
        <v>2</v>
      </c>
      <c r="R2718" t="s">
        <v>922</v>
      </c>
    </row>
    <row r="2719" spans="1:19" hidden="1" x14ac:dyDescent="0.3">
      <c r="A2719">
        <v>145</v>
      </c>
      <c r="B2719" t="s">
        <v>109</v>
      </c>
      <c r="C2719" t="s">
        <v>110</v>
      </c>
      <c r="D2719" t="s">
        <v>47</v>
      </c>
      <c r="E2719" t="s">
        <v>22</v>
      </c>
      <c r="F2719" s="101">
        <v>44742</v>
      </c>
      <c r="G2719" s="55">
        <f t="shared" si="342"/>
        <v>2022</v>
      </c>
      <c r="H2719" s="55" t="str">
        <f t="shared" si="343"/>
        <v>Junio</v>
      </c>
      <c r="I2719" s="90" t="str">
        <f t="shared" si="344"/>
        <v>2022-1</v>
      </c>
      <c r="J2719">
        <v>1</v>
      </c>
      <c r="K2719">
        <v>2.1186440677966001</v>
      </c>
      <c r="L2719" s="57">
        <v>1.3</v>
      </c>
      <c r="M2719" s="57">
        <v>2.1186440677966001</v>
      </c>
      <c r="N2719" t="s">
        <v>48</v>
      </c>
      <c r="O2719" t="s">
        <v>83</v>
      </c>
      <c r="P2719">
        <v>0</v>
      </c>
      <c r="Q2719">
        <v>2</v>
      </c>
      <c r="R2719" t="s">
        <v>923</v>
      </c>
    </row>
    <row r="2720" spans="1:19" hidden="1" x14ac:dyDescent="0.3">
      <c r="A2720">
        <v>145</v>
      </c>
      <c r="B2720" t="s">
        <v>109</v>
      </c>
      <c r="C2720" t="s">
        <v>110</v>
      </c>
      <c r="D2720" t="s">
        <v>47</v>
      </c>
      <c r="E2720" t="s">
        <v>22</v>
      </c>
      <c r="F2720" s="101">
        <v>44926</v>
      </c>
      <c r="G2720" s="55">
        <f t="shared" si="342"/>
        <v>2022</v>
      </c>
      <c r="H2720" s="55" t="str">
        <f t="shared" si="343"/>
        <v>Diciembre</v>
      </c>
      <c r="I2720" s="90" t="str">
        <f t="shared" si="344"/>
        <v>2022-2</v>
      </c>
      <c r="J2720">
        <v>1</v>
      </c>
      <c r="K2720">
        <v>2.1186440677966001</v>
      </c>
      <c r="L2720" s="57">
        <v>1.3</v>
      </c>
      <c r="M2720" s="57">
        <v>2.1186440677966001</v>
      </c>
      <c r="N2720" t="s">
        <v>48</v>
      </c>
      <c r="O2720" t="s">
        <v>83</v>
      </c>
      <c r="P2720">
        <v>0</v>
      </c>
      <c r="Q2720">
        <v>2</v>
      </c>
      <c r="R2720" t="s">
        <v>924</v>
      </c>
    </row>
    <row r="2721" spans="1:18" hidden="1" x14ac:dyDescent="0.3">
      <c r="A2721">
        <v>145</v>
      </c>
      <c r="B2721" t="s">
        <v>109</v>
      </c>
      <c r="C2721" t="s">
        <v>110</v>
      </c>
      <c r="D2721" t="s">
        <v>47</v>
      </c>
      <c r="E2721" t="s">
        <v>22</v>
      </c>
      <c r="F2721" s="101">
        <v>46022</v>
      </c>
      <c r="G2721" s="55">
        <f t="shared" si="342"/>
        <v>2025</v>
      </c>
      <c r="H2721" s="55" t="str">
        <f t="shared" si="343"/>
        <v>Diciembre</v>
      </c>
      <c r="I2721" s="90" t="str">
        <f t="shared" si="344"/>
        <v>2025-2</v>
      </c>
      <c r="J2721">
        <v>1</v>
      </c>
      <c r="K2721">
        <v>1.62</v>
      </c>
      <c r="L2721" s="57">
        <v>1.3</v>
      </c>
      <c r="M2721" s="57">
        <v>1.62</v>
      </c>
      <c r="N2721" t="s">
        <v>48</v>
      </c>
      <c r="O2721" t="s">
        <v>83</v>
      </c>
      <c r="P2721">
        <v>0</v>
      </c>
      <c r="Q2721">
        <v>2</v>
      </c>
      <c r="R2721" t="s">
        <v>925</v>
      </c>
    </row>
    <row r="2722" spans="1:18" hidden="1" x14ac:dyDescent="0.3">
      <c r="A2722">
        <v>146</v>
      </c>
      <c r="B2722" t="s">
        <v>111</v>
      </c>
      <c r="C2722" t="s">
        <v>77</v>
      </c>
      <c r="D2722" t="s">
        <v>47</v>
      </c>
      <c r="E2722" t="s">
        <v>22</v>
      </c>
      <c r="F2722" s="101">
        <v>44377</v>
      </c>
      <c r="G2722" s="55">
        <f t="shared" si="342"/>
        <v>2021</v>
      </c>
      <c r="H2722" s="55" t="str">
        <f t="shared" si="343"/>
        <v>Junio</v>
      </c>
      <c r="I2722" s="90" t="str">
        <f t="shared" si="344"/>
        <v>2021-1</v>
      </c>
      <c r="J2722">
        <v>230</v>
      </c>
      <c r="K2722">
        <v>192</v>
      </c>
      <c r="L2722" s="57">
        <v>0.83478260869565213</v>
      </c>
      <c r="M2722" s="57">
        <v>0.83478260869565213</v>
      </c>
      <c r="N2722" t="s">
        <v>48</v>
      </c>
      <c r="O2722" t="s">
        <v>48</v>
      </c>
      <c r="P2722">
        <v>0</v>
      </c>
      <c r="Q2722">
        <v>0</v>
      </c>
      <c r="R2722" t="s">
        <v>926</v>
      </c>
    </row>
    <row r="2723" spans="1:18" hidden="1" x14ac:dyDescent="0.3">
      <c r="A2723">
        <v>146</v>
      </c>
      <c r="B2723" t="s">
        <v>111</v>
      </c>
      <c r="C2723" t="s">
        <v>77</v>
      </c>
      <c r="D2723" t="s">
        <v>47</v>
      </c>
      <c r="E2723" t="s">
        <v>22</v>
      </c>
      <c r="F2723" s="101">
        <v>44561</v>
      </c>
      <c r="G2723" s="55">
        <f t="shared" si="342"/>
        <v>2021</v>
      </c>
      <c r="H2723" s="55" t="str">
        <f t="shared" si="343"/>
        <v>Diciembre</v>
      </c>
      <c r="I2723" s="90" t="str">
        <f t="shared" si="344"/>
        <v>2021-2</v>
      </c>
      <c r="J2723">
        <v>230</v>
      </c>
      <c r="K2723">
        <v>239</v>
      </c>
      <c r="L2723" s="57">
        <v>1.0391304347826089</v>
      </c>
      <c r="M2723" s="57">
        <v>1.0391304347826089</v>
      </c>
      <c r="N2723" t="s">
        <v>48</v>
      </c>
      <c r="O2723" t="s">
        <v>48</v>
      </c>
      <c r="P2723">
        <v>0</v>
      </c>
      <c r="Q2723">
        <v>0</v>
      </c>
      <c r="R2723" t="s">
        <v>927</v>
      </c>
    </row>
    <row r="2724" spans="1:18" hidden="1" x14ac:dyDescent="0.3">
      <c r="A2724">
        <v>146</v>
      </c>
      <c r="B2724" t="s">
        <v>111</v>
      </c>
      <c r="C2724" t="s">
        <v>77</v>
      </c>
      <c r="D2724" t="s">
        <v>47</v>
      </c>
      <c r="E2724" t="s">
        <v>22</v>
      </c>
      <c r="F2724" s="101">
        <v>44742</v>
      </c>
      <c r="G2724" s="55">
        <f t="shared" si="342"/>
        <v>2022</v>
      </c>
      <c r="H2724" s="55" t="str">
        <f t="shared" si="343"/>
        <v>Junio</v>
      </c>
      <c r="I2724" s="90" t="str">
        <f t="shared" si="344"/>
        <v>2022-1</v>
      </c>
      <c r="J2724">
        <v>230</v>
      </c>
      <c r="K2724">
        <v>231</v>
      </c>
      <c r="L2724" s="57">
        <v>1.0043478260869561</v>
      </c>
      <c r="M2724" s="57">
        <v>1.0043478260869561</v>
      </c>
      <c r="N2724" t="s">
        <v>48</v>
      </c>
      <c r="O2724" t="s">
        <v>48</v>
      </c>
      <c r="P2724">
        <v>0</v>
      </c>
      <c r="Q2724">
        <v>0</v>
      </c>
      <c r="R2724" t="s">
        <v>928</v>
      </c>
    </row>
    <row r="2725" spans="1:18" hidden="1" x14ac:dyDescent="0.3">
      <c r="A2725">
        <v>146</v>
      </c>
      <c r="B2725" t="s">
        <v>111</v>
      </c>
      <c r="C2725" t="s">
        <v>77</v>
      </c>
      <c r="D2725" t="s">
        <v>47</v>
      </c>
      <c r="E2725" t="s">
        <v>22</v>
      </c>
      <c r="F2725" s="101">
        <v>44926</v>
      </c>
      <c r="G2725" s="55">
        <f t="shared" si="342"/>
        <v>2022</v>
      </c>
      <c r="H2725" s="55" t="str">
        <f t="shared" si="343"/>
        <v>Diciembre</v>
      </c>
      <c r="I2725" s="90" t="str">
        <f t="shared" si="344"/>
        <v>2022-2</v>
      </c>
      <c r="J2725">
        <v>230</v>
      </c>
      <c r="K2725">
        <v>280</v>
      </c>
      <c r="L2725" s="57">
        <v>1.2173913043478259</v>
      </c>
      <c r="M2725" s="57">
        <v>1.2173913043478259</v>
      </c>
      <c r="N2725" t="s">
        <v>48</v>
      </c>
      <c r="O2725" t="s">
        <v>48</v>
      </c>
      <c r="P2725">
        <v>0</v>
      </c>
      <c r="Q2725">
        <v>0</v>
      </c>
      <c r="R2725" t="s">
        <v>929</v>
      </c>
    </row>
    <row r="2726" spans="1:18" hidden="1" x14ac:dyDescent="0.3">
      <c r="A2726">
        <v>146</v>
      </c>
      <c r="B2726" t="s">
        <v>111</v>
      </c>
      <c r="C2726" t="s">
        <v>77</v>
      </c>
      <c r="D2726" t="s">
        <v>47</v>
      </c>
      <c r="E2726" t="s">
        <v>22</v>
      </c>
      <c r="F2726" s="101">
        <v>46022</v>
      </c>
      <c r="G2726" s="55">
        <f t="shared" si="342"/>
        <v>2025</v>
      </c>
      <c r="H2726" s="55" t="str">
        <f t="shared" si="343"/>
        <v>Diciembre</v>
      </c>
      <c r="I2726" s="90" t="str">
        <f t="shared" si="344"/>
        <v>2025-2</v>
      </c>
      <c r="J2726">
        <v>300</v>
      </c>
      <c r="K2726">
        <v>399</v>
      </c>
      <c r="L2726" s="57">
        <v>1.3</v>
      </c>
      <c r="M2726" s="57">
        <v>1.33</v>
      </c>
      <c r="N2726" t="s">
        <v>48</v>
      </c>
      <c r="O2726" t="s">
        <v>48</v>
      </c>
      <c r="P2726">
        <v>0</v>
      </c>
      <c r="Q2726">
        <v>0</v>
      </c>
      <c r="R2726" t="s">
        <v>930</v>
      </c>
    </row>
    <row r="2727" spans="1:18" hidden="1" x14ac:dyDescent="0.3">
      <c r="A2727">
        <v>147</v>
      </c>
      <c r="B2727" t="s">
        <v>112</v>
      </c>
      <c r="C2727" t="s">
        <v>77</v>
      </c>
      <c r="D2727" t="s">
        <v>65</v>
      </c>
      <c r="E2727" t="s">
        <v>22</v>
      </c>
      <c r="F2727" s="101">
        <v>44926</v>
      </c>
      <c r="G2727" s="55">
        <f t="shared" si="342"/>
        <v>2022</v>
      </c>
      <c r="H2727" s="55" t="str">
        <f t="shared" si="343"/>
        <v>Diciembre</v>
      </c>
      <c r="I2727" s="90" t="str">
        <f t="shared" si="344"/>
        <v>2022-2</v>
      </c>
      <c r="J2727">
        <v>16</v>
      </c>
      <c r="K2727">
        <v>11</v>
      </c>
      <c r="L2727" s="57">
        <v>0.6875</v>
      </c>
      <c r="M2727" s="57">
        <v>0.6875</v>
      </c>
      <c r="N2727" t="s">
        <v>48</v>
      </c>
      <c r="O2727" t="s">
        <v>48</v>
      </c>
      <c r="P2727">
        <v>0</v>
      </c>
      <c r="Q2727">
        <v>0</v>
      </c>
      <c r="R2727" t="s">
        <v>931</v>
      </c>
    </row>
    <row r="2728" spans="1:18" hidden="1" x14ac:dyDescent="0.3">
      <c r="A2728">
        <v>147</v>
      </c>
      <c r="B2728" t="s">
        <v>112</v>
      </c>
      <c r="C2728" t="s">
        <v>77</v>
      </c>
      <c r="D2728" t="s">
        <v>65</v>
      </c>
      <c r="E2728" t="s">
        <v>22</v>
      </c>
      <c r="F2728" s="101">
        <v>46022</v>
      </c>
      <c r="G2728" s="55">
        <f t="shared" si="342"/>
        <v>2025</v>
      </c>
      <c r="H2728" s="55" t="str">
        <f t="shared" si="343"/>
        <v>Diciembre</v>
      </c>
      <c r="I2728" s="90" t="str">
        <f t="shared" si="344"/>
        <v>2025-2</v>
      </c>
      <c r="J2728">
        <v>17</v>
      </c>
      <c r="K2728">
        <v>16</v>
      </c>
      <c r="L2728" s="57">
        <v>0.94117647058823528</v>
      </c>
      <c r="M2728" s="57">
        <v>0.94117647058823528</v>
      </c>
      <c r="N2728" t="s">
        <v>48</v>
      </c>
      <c r="O2728" t="s">
        <v>48</v>
      </c>
      <c r="P2728">
        <v>0</v>
      </c>
      <c r="Q2728">
        <v>0</v>
      </c>
      <c r="R2728" t="s">
        <v>932</v>
      </c>
    </row>
    <row r="2729" spans="1:18" hidden="1" x14ac:dyDescent="0.3">
      <c r="A2729">
        <v>148</v>
      </c>
      <c r="B2729" t="s">
        <v>114</v>
      </c>
      <c r="C2729" t="s">
        <v>110</v>
      </c>
      <c r="D2729" t="s">
        <v>47</v>
      </c>
      <c r="E2729" t="s">
        <v>22</v>
      </c>
      <c r="F2729" s="101">
        <v>44377</v>
      </c>
      <c r="G2729" s="55">
        <f t="shared" si="342"/>
        <v>2021</v>
      </c>
      <c r="H2729" s="55" t="str">
        <f t="shared" si="343"/>
        <v>Junio</v>
      </c>
      <c r="I2729" s="90" t="str">
        <f t="shared" si="344"/>
        <v>2021-1</v>
      </c>
      <c r="J2729">
        <v>5</v>
      </c>
      <c r="K2729">
        <v>4.4157526207147777</v>
      </c>
      <c r="L2729" s="57">
        <v>0.88315052414295558</v>
      </c>
      <c r="M2729" s="57">
        <v>0.88315052414295558</v>
      </c>
      <c r="N2729" t="s">
        <v>23</v>
      </c>
      <c r="O2729" t="s">
        <v>23</v>
      </c>
      <c r="P2729">
        <v>0</v>
      </c>
      <c r="Q2729">
        <v>1</v>
      </c>
      <c r="R2729" t="s">
        <v>933</v>
      </c>
    </row>
    <row r="2730" spans="1:18" hidden="1" x14ac:dyDescent="0.3">
      <c r="A2730">
        <v>148</v>
      </c>
      <c r="B2730" t="s">
        <v>114</v>
      </c>
      <c r="C2730" t="s">
        <v>110</v>
      </c>
      <c r="D2730" t="s">
        <v>47</v>
      </c>
      <c r="E2730" t="s">
        <v>22</v>
      </c>
      <c r="F2730" s="101">
        <v>44561</v>
      </c>
      <c r="G2730" s="55">
        <f t="shared" si="342"/>
        <v>2021</v>
      </c>
      <c r="H2730" s="55" t="str">
        <f t="shared" si="343"/>
        <v>Diciembre</v>
      </c>
      <c r="I2730" s="90" t="str">
        <f t="shared" si="344"/>
        <v>2021-2</v>
      </c>
      <c r="J2730">
        <v>5</v>
      </c>
      <c r="K2730">
        <v>2.7712890210235721</v>
      </c>
      <c r="L2730" s="57">
        <v>0.55425780420471438</v>
      </c>
      <c r="M2730" s="57">
        <v>0.55425780420471438</v>
      </c>
      <c r="N2730" t="s">
        <v>23</v>
      </c>
      <c r="O2730" t="s">
        <v>23</v>
      </c>
      <c r="P2730">
        <v>0</v>
      </c>
      <c r="Q2730">
        <v>1</v>
      </c>
      <c r="R2730" t="s">
        <v>934</v>
      </c>
    </row>
    <row r="2731" spans="1:18" hidden="1" x14ac:dyDescent="0.3">
      <c r="A2731">
        <v>148</v>
      </c>
      <c r="B2731" t="s">
        <v>114</v>
      </c>
      <c r="C2731" t="s">
        <v>110</v>
      </c>
      <c r="D2731" t="s">
        <v>47</v>
      </c>
      <c r="E2731" t="s">
        <v>22</v>
      </c>
      <c r="F2731" s="101">
        <v>44742</v>
      </c>
      <c r="G2731" s="55">
        <f t="shared" si="342"/>
        <v>2022</v>
      </c>
      <c r="H2731" s="55" t="str">
        <f t="shared" si="343"/>
        <v>Junio</v>
      </c>
      <c r="I2731" s="90" t="str">
        <f t="shared" si="344"/>
        <v>2022-1</v>
      </c>
      <c r="J2731">
        <v>2</v>
      </c>
      <c r="K2731">
        <v>1.56749025217</v>
      </c>
      <c r="L2731" s="57">
        <v>0.78374512608500002</v>
      </c>
      <c r="M2731" s="57">
        <v>0.78374512608500002</v>
      </c>
      <c r="N2731" t="s">
        <v>23</v>
      </c>
      <c r="O2731" t="s">
        <v>23</v>
      </c>
      <c r="P2731">
        <v>0</v>
      </c>
      <c r="Q2731">
        <v>1</v>
      </c>
      <c r="R2731" t="s">
        <v>935</v>
      </c>
    </row>
    <row r="2732" spans="1:18" hidden="1" x14ac:dyDescent="0.3">
      <c r="A2732">
        <v>148</v>
      </c>
      <c r="B2732" t="s">
        <v>114</v>
      </c>
      <c r="C2732" t="s">
        <v>110</v>
      </c>
      <c r="D2732" t="s">
        <v>47</v>
      </c>
      <c r="E2732" t="s">
        <v>22</v>
      </c>
      <c r="F2732" s="101">
        <v>46022</v>
      </c>
      <c r="G2732" s="55">
        <f t="shared" si="342"/>
        <v>2025</v>
      </c>
      <c r="H2732" s="55" t="str">
        <f t="shared" si="343"/>
        <v>Diciembre</v>
      </c>
      <c r="I2732" s="90" t="str">
        <f t="shared" si="344"/>
        <v>2025-2</v>
      </c>
      <c r="J2732">
        <v>5</v>
      </c>
      <c r="K2732">
        <v>6.78</v>
      </c>
      <c r="L2732" s="57">
        <v>1.3</v>
      </c>
      <c r="M2732" s="57">
        <v>1.3560000000000001</v>
      </c>
      <c r="N2732" t="s">
        <v>23</v>
      </c>
      <c r="O2732" t="s">
        <v>23</v>
      </c>
      <c r="P2732">
        <v>0</v>
      </c>
      <c r="Q2732">
        <v>1</v>
      </c>
      <c r="R2732" t="s">
        <v>936</v>
      </c>
    </row>
    <row r="2733" spans="1:18" hidden="1" x14ac:dyDescent="0.3">
      <c r="A2733">
        <v>150</v>
      </c>
      <c r="B2733" t="s">
        <v>937</v>
      </c>
      <c r="C2733" t="s">
        <v>77</v>
      </c>
      <c r="D2733" t="s">
        <v>65</v>
      </c>
      <c r="E2733" t="s">
        <v>22</v>
      </c>
      <c r="F2733" s="101">
        <v>45596</v>
      </c>
      <c r="G2733" s="55">
        <f t="shared" si="342"/>
        <v>2024</v>
      </c>
      <c r="H2733" s="55" t="str">
        <f t="shared" si="343"/>
        <v>Octubre</v>
      </c>
      <c r="I2733" s="90" t="str">
        <f t="shared" si="344"/>
        <v>2024-2</v>
      </c>
      <c r="K2733">
        <v>89</v>
      </c>
      <c r="N2733" t="s">
        <v>23</v>
      </c>
      <c r="O2733" t="s">
        <v>23</v>
      </c>
      <c r="P2733">
        <v>0</v>
      </c>
      <c r="Q2733">
        <v>0</v>
      </c>
      <c r="R2733" t="s">
        <v>938</v>
      </c>
    </row>
    <row r="2734" spans="1:18" hidden="1" x14ac:dyDescent="0.3">
      <c r="A2734">
        <v>151</v>
      </c>
      <c r="B2734" t="s">
        <v>85</v>
      </c>
      <c r="C2734" t="s">
        <v>104</v>
      </c>
      <c r="D2734" t="s">
        <v>65</v>
      </c>
      <c r="E2734" t="s">
        <v>22</v>
      </c>
      <c r="F2734" s="101">
        <v>44865</v>
      </c>
      <c r="G2734" s="55">
        <f t="shared" si="342"/>
        <v>2022</v>
      </c>
      <c r="H2734" s="55" t="str">
        <f t="shared" si="343"/>
        <v>Octubre</v>
      </c>
      <c r="I2734" s="90" t="str">
        <f t="shared" si="344"/>
        <v>2022-2</v>
      </c>
      <c r="K2734">
        <v>83</v>
      </c>
      <c r="N2734" t="s">
        <v>23</v>
      </c>
      <c r="O2734" t="s">
        <v>23</v>
      </c>
      <c r="P2734">
        <v>0</v>
      </c>
      <c r="Q2734">
        <v>0</v>
      </c>
      <c r="R2734" t="s">
        <v>939</v>
      </c>
    </row>
    <row r="2735" spans="1:18" hidden="1" x14ac:dyDescent="0.3">
      <c r="A2735">
        <v>151</v>
      </c>
      <c r="B2735" t="s">
        <v>85</v>
      </c>
      <c r="C2735" t="s">
        <v>104</v>
      </c>
      <c r="D2735" t="s">
        <v>65</v>
      </c>
      <c r="E2735" t="s">
        <v>22</v>
      </c>
      <c r="F2735" s="101">
        <v>45230</v>
      </c>
      <c r="G2735" s="55">
        <f t="shared" si="342"/>
        <v>2023</v>
      </c>
      <c r="H2735" s="55" t="str">
        <f t="shared" si="343"/>
        <v>Octubre</v>
      </c>
      <c r="I2735" s="90" t="str">
        <f t="shared" si="344"/>
        <v>2023-2</v>
      </c>
      <c r="K2735">
        <v>90.37</v>
      </c>
      <c r="N2735" t="s">
        <v>23</v>
      </c>
      <c r="O2735" t="s">
        <v>23</v>
      </c>
      <c r="P2735">
        <v>0</v>
      </c>
      <c r="Q2735">
        <v>0</v>
      </c>
      <c r="R2735" t="s">
        <v>940</v>
      </c>
    </row>
    <row r="2736" spans="1:18" hidden="1" x14ac:dyDescent="0.3">
      <c r="A2736">
        <v>151</v>
      </c>
      <c r="B2736" t="s">
        <v>85</v>
      </c>
      <c r="C2736" t="s">
        <v>104</v>
      </c>
      <c r="D2736" t="s">
        <v>65</v>
      </c>
      <c r="E2736" t="s">
        <v>22</v>
      </c>
      <c r="F2736" s="101">
        <v>45596</v>
      </c>
      <c r="G2736" s="55">
        <f t="shared" si="342"/>
        <v>2024</v>
      </c>
      <c r="H2736" s="55" t="str">
        <f t="shared" si="343"/>
        <v>Octubre</v>
      </c>
      <c r="I2736" s="90" t="str">
        <f t="shared" si="344"/>
        <v>2024-2</v>
      </c>
      <c r="K2736">
        <v>80</v>
      </c>
      <c r="N2736" t="s">
        <v>23</v>
      </c>
      <c r="O2736" t="s">
        <v>23</v>
      </c>
      <c r="P2736">
        <v>0</v>
      </c>
      <c r="Q2736">
        <v>0</v>
      </c>
      <c r="R2736" t="s">
        <v>941</v>
      </c>
    </row>
    <row r="2737" spans="1:19" hidden="1" x14ac:dyDescent="0.3">
      <c r="A2737">
        <v>151</v>
      </c>
      <c r="B2737" t="s">
        <v>85</v>
      </c>
      <c r="C2737" t="s">
        <v>104</v>
      </c>
      <c r="D2737" t="s">
        <v>65</v>
      </c>
      <c r="E2737" t="s">
        <v>22</v>
      </c>
      <c r="F2737" s="101">
        <v>45961</v>
      </c>
      <c r="G2737" s="55">
        <f t="shared" si="342"/>
        <v>2025</v>
      </c>
      <c r="H2737" s="55" t="str">
        <f t="shared" si="343"/>
        <v>Octubre</v>
      </c>
      <c r="I2737" s="90" t="str">
        <f t="shared" si="344"/>
        <v>2025-2</v>
      </c>
      <c r="K2737">
        <v>95</v>
      </c>
      <c r="N2737" t="s">
        <v>23</v>
      </c>
      <c r="O2737" t="s">
        <v>23</v>
      </c>
      <c r="P2737">
        <v>0</v>
      </c>
      <c r="Q2737">
        <v>0</v>
      </c>
      <c r="R2737" t="s">
        <v>942</v>
      </c>
    </row>
    <row r="2738" spans="1:19" hidden="1" x14ac:dyDescent="0.3">
      <c r="A2738">
        <v>151</v>
      </c>
      <c r="B2738" t="s">
        <v>85</v>
      </c>
      <c r="C2738" t="s">
        <v>104</v>
      </c>
      <c r="D2738" t="s">
        <v>65</v>
      </c>
      <c r="E2738" t="s">
        <v>22</v>
      </c>
      <c r="F2738" s="101">
        <v>46022</v>
      </c>
      <c r="G2738" s="55">
        <f t="shared" si="342"/>
        <v>2025</v>
      </c>
      <c r="H2738" s="55" t="str">
        <f t="shared" si="343"/>
        <v>Diciembre</v>
      </c>
      <c r="I2738" s="90" t="str">
        <f t="shared" si="344"/>
        <v>2025-2</v>
      </c>
      <c r="J2738">
        <v>80</v>
      </c>
      <c r="K2738">
        <v>95</v>
      </c>
      <c r="L2738" s="57">
        <v>1.1875</v>
      </c>
      <c r="M2738" s="57">
        <v>1.1875</v>
      </c>
      <c r="N2738" t="s">
        <v>23</v>
      </c>
      <c r="O2738" t="s">
        <v>23</v>
      </c>
      <c r="P2738">
        <v>0</v>
      </c>
      <c r="Q2738">
        <v>0</v>
      </c>
      <c r="R2738" t="s">
        <v>943</v>
      </c>
    </row>
    <row r="2739" spans="1:19" hidden="1" x14ac:dyDescent="0.3">
      <c r="A2739">
        <v>159</v>
      </c>
      <c r="B2739" t="s">
        <v>85</v>
      </c>
      <c r="C2739" t="s">
        <v>118</v>
      </c>
      <c r="D2739" t="s">
        <v>47</v>
      </c>
      <c r="E2739" t="s">
        <v>22</v>
      </c>
      <c r="F2739" s="101">
        <v>44742</v>
      </c>
      <c r="G2739" s="55">
        <f t="shared" si="342"/>
        <v>2022</v>
      </c>
      <c r="H2739" s="55" t="str">
        <f t="shared" si="343"/>
        <v>Junio</v>
      </c>
      <c r="I2739" s="90" t="str">
        <f t="shared" si="344"/>
        <v>2022-1</v>
      </c>
      <c r="J2739">
        <v>80</v>
      </c>
      <c r="N2739" t="s">
        <v>23</v>
      </c>
      <c r="O2739" t="s">
        <v>119</v>
      </c>
      <c r="P2739">
        <v>0</v>
      </c>
      <c r="Q2739">
        <v>0</v>
      </c>
      <c r="R2739" t="s">
        <v>944</v>
      </c>
      <c r="S2739" t="s">
        <v>119</v>
      </c>
    </row>
    <row r="2740" spans="1:19" hidden="1" x14ac:dyDescent="0.3">
      <c r="A2740">
        <v>159</v>
      </c>
      <c r="B2740" t="s">
        <v>85</v>
      </c>
      <c r="C2740" t="s">
        <v>118</v>
      </c>
      <c r="D2740" t="s">
        <v>47</v>
      </c>
      <c r="E2740" t="s">
        <v>22</v>
      </c>
      <c r="F2740" s="101">
        <v>44926</v>
      </c>
      <c r="G2740" s="55">
        <f t="shared" si="342"/>
        <v>2022</v>
      </c>
      <c r="H2740" s="55" t="str">
        <f t="shared" si="343"/>
        <v>Diciembre</v>
      </c>
      <c r="I2740" s="90" t="str">
        <f t="shared" si="344"/>
        <v>2022-2</v>
      </c>
      <c r="J2740">
        <v>80</v>
      </c>
      <c r="K2740">
        <v>70</v>
      </c>
      <c r="L2740" s="57">
        <v>0.875</v>
      </c>
      <c r="M2740" s="57">
        <v>0.875</v>
      </c>
      <c r="N2740" t="s">
        <v>23</v>
      </c>
      <c r="O2740" t="s">
        <v>23</v>
      </c>
      <c r="P2740">
        <v>0</v>
      </c>
      <c r="Q2740">
        <v>0</v>
      </c>
      <c r="R2740" t="s">
        <v>945</v>
      </c>
    </row>
    <row r="2741" spans="1:19" hidden="1" x14ac:dyDescent="0.3">
      <c r="A2741">
        <v>159</v>
      </c>
      <c r="B2741" t="s">
        <v>85</v>
      </c>
      <c r="C2741" t="s">
        <v>118</v>
      </c>
      <c r="D2741" t="s">
        <v>47</v>
      </c>
      <c r="E2741" t="s">
        <v>22</v>
      </c>
      <c r="F2741" s="101">
        <v>46022</v>
      </c>
      <c r="G2741" s="55">
        <f t="shared" si="342"/>
        <v>2025</v>
      </c>
      <c r="H2741" s="55" t="str">
        <f t="shared" si="343"/>
        <v>Diciembre</v>
      </c>
      <c r="I2741" s="90" t="str">
        <f t="shared" si="344"/>
        <v>2025-2</v>
      </c>
      <c r="J2741">
        <v>80</v>
      </c>
      <c r="K2741">
        <v>100</v>
      </c>
      <c r="L2741" s="57">
        <v>1.25</v>
      </c>
      <c r="M2741" s="57">
        <v>1.25</v>
      </c>
      <c r="N2741" t="s">
        <v>23</v>
      </c>
      <c r="O2741" t="s">
        <v>23</v>
      </c>
      <c r="P2741">
        <v>0</v>
      </c>
      <c r="Q2741">
        <v>0</v>
      </c>
      <c r="R2741" t="s">
        <v>946</v>
      </c>
    </row>
    <row r="2742" spans="1:19" hidden="1" x14ac:dyDescent="0.3">
      <c r="A2742">
        <v>167</v>
      </c>
      <c r="B2742" t="s">
        <v>120</v>
      </c>
      <c r="C2742" t="s">
        <v>25</v>
      </c>
      <c r="D2742" t="s">
        <v>47</v>
      </c>
      <c r="E2742" t="s">
        <v>22</v>
      </c>
      <c r="F2742" s="101">
        <v>44651</v>
      </c>
      <c r="G2742" s="55">
        <f t="shared" si="342"/>
        <v>2022</v>
      </c>
      <c r="H2742" s="55" t="str">
        <f t="shared" si="343"/>
        <v>Marzo</v>
      </c>
      <c r="I2742" s="90" t="str">
        <f t="shared" si="344"/>
        <v>2022-1</v>
      </c>
      <c r="J2742">
        <v>80</v>
      </c>
      <c r="N2742" t="s">
        <v>23</v>
      </c>
      <c r="O2742" t="s">
        <v>119</v>
      </c>
      <c r="P2742">
        <v>0</v>
      </c>
      <c r="Q2742">
        <v>1</v>
      </c>
      <c r="R2742" t="s">
        <v>947</v>
      </c>
      <c r="S2742" t="s">
        <v>119</v>
      </c>
    </row>
    <row r="2743" spans="1:19" hidden="1" x14ac:dyDescent="0.3">
      <c r="A2743">
        <v>167</v>
      </c>
      <c r="B2743" t="s">
        <v>120</v>
      </c>
      <c r="C2743" t="s">
        <v>25</v>
      </c>
      <c r="D2743" t="s">
        <v>47</v>
      </c>
      <c r="E2743" t="s">
        <v>22</v>
      </c>
      <c r="F2743" s="101">
        <v>44742</v>
      </c>
      <c r="G2743" s="55">
        <f t="shared" si="342"/>
        <v>2022</v>
      </c>
      <c r="H2743" s="55" t="str">
        <f t="shared" si="343"/>
        <v>Junio</v>
      </c>
      <c r="I2743" s="90" t="str">
        <f t="shared" si="344"/>
        <v>2022-1</v>
      </c>
      <c r="J2743">
        <v>80</v>
      </c>
      <c r="K2743">
        <v>97.64</v>
      </c>
      <c r="L2743" s="57">
        <v>1.2204999999999999</v>
      </c>
      <c r="M2743" s="57">
        <v>1.2204999999999999</v>
      </c>
      <c r="N2743" t="s">
        <v>23</v>
      </c>
      <c r="O2743" t="s">
        <v>23</v>
      </c>
      <c r="P2743">
        <v>0</v>
      </c>
      <c r="Q2743">
        <v>1</v>
      </c>
      <c r="R2743" t="s">
        <v>948</v>
      </c>
    </row>
    <row r="2744" spans="1:19" hidden="1" x14ac:dyDescent="0.3">
      <c r="A2744">
        <v>167</v>
      </c>
      <c r="B2744" t="s">
        <v>120</v>
      </c>
      <c r="C2744" t="s">
        <v>25</v>
      </c>
      <c r="D2744" t="s">
        <v>47</v>
      </c>
      <c r="E2744" t="s">
        <v>22</v>
      </c>
      <c r="F2744" s="101">
        <v>44926</v>
      </c>
      <c r="G2744" s="55">
        <f t="shared" si="342"/>
        <v>2022</v>
      </c>
      <c r="H2744" s="55" t="str">
        <f t="shared" si="343"/>
        <v>Diciembre</v>
      </c>
      <c r="I2744" s="90" t="str">
        <f t="shared" si="344"/>
        <v>2022-2</v>
      </c>
      <c r="J2744">
        <v>80</v>
      </c>
      <c r="K2744">
        <v>96.55</v>
      </c>
      <c r="L2744" s="57">
        <v>1.2068749999999999</v>
      </c>
      <c r="M2744" s="57">
        <v>1.2068749999999999</v>
      </c>
      <c r="N2744" t="s">
        <v>23</v>
      </c>
      <c r="O2744" t="s">
        <v>23</v>
      </c>
      <c r="P2744">
        <v>0</v>
      </c>
      <c r="Q2744">
        <v>1</v>
      </c>
      <c r="R2744" t="s">
        <v>949</v>
      </c>
    </row>
    <row r="2745" spans="1:19" hidden="1" x14ac:dyDescent="0.3">
      <c r="A2745">
        <v>167</v>
      </c>
      <c r="B2745" t="s">
        <v>120</v>
      </c>
      <c r="C2745" t="s">
        <v>25</v>
      </c>
      <c r="D2745" t="s">
        <v>47</v>
      </c>
      <c r="E2745" t="s">
        <v>22</v>
      </c>
      <c r="F2745" s="101">
        <v>46022</v>
      </c>
      <c r="G2745" s="55">
        <f t="shared" si="342"/>
        <v>2025</v>
      </c>
      <c r="H2745" s="55" t="str">
        <f t="shared" si="343"/>
        <v>Diciembre</v>
      </c>
      <c r="I2745" s="90" t="str">
        <f t="shared" si="344"/>
        <v>2025-2</v>
      </c>
      <c r="J2745">
        <v>90</v>
      </c>
      <c r="K2745">
        <v>94</v>
      </c>
      <c r="L2745" s="57">
        <v>1.044444444444445</v>
      </c>
      <c r="M2745" s="57">
        <v>1.044444444444445</v>
      </c>
      <c r="N2745" t="s">
        <v>23</v>
      </c>
      <c r="O2745" t="s">
        <v>23</v>
      </c>
      <c r="P2745">
        <v>0</v>
      </c>
      <c r="Q2745">
        <v>1</v>
      </c>
      <c r="R2745" t="s">
        <v>950</v>
      </c>
    </row>
    <row r="2746" spans="1:19" hidden="1" x14ac:dyDescent="0.3">
      <c r="A2746">
        <v>172</v>
      </c>
      <c r="B2746" t="s">
        <v>122</v>
      </c>
      <c r="C2746" t="s">
        <v>93</v>
      </c>
      <c r="D2746" t="s">
        <v>21</v>
      </c>
      <c r="E2746" t="s">
        <v>22</v>
      </c>
      <c r="F2746" s="101">
        <v>44592</v>
      </c>
      <c r="G2746" s="55">
        <f t="shared" si="342"/>
        <v>2022</v>
      </c>
      <c r="H2746" s="55" t="str">
        <f t="shared" si="343"/>
        <v>Enero</v>
      </c>
      <c r="I2746" s="90" t="str">
        <f t="shared" si="344"/>
        <v>2022-1</v>
      </c>
      <c r="J2746">
        <v>90</v>
      </c>
      <c r="N2746" t="s">
        <v>23</v>
      </c>
      <c r="O2746" t="s">
        <v>119</v>
      </c>
      <c r="P2746">
        <v>0</v>
      </c>
      <c r="Q2746">
        <v>0</v>
      </c>
      <c r="R2746" t="s">
        <v>951</v>
      </c>
      <c r="S2746" t="s">
        <v>119</v>
      </c>
    </row>
    <row r="2747" spans="1:19" hidden="1" x14ac:dyDescent="0.3">
      <c r="A2747">
        <v>172</v>
      </c>
      <c r="B2747" t="s">
        <v>122</v>
      </c>
      <c r="C2747" t="s">
        <v>93</v>
      </c>
      <c r="D2747" t="s">
        <v>21</v>
      </c>
      <c r="E2747" t="s">
        <v>22</v>
      </c>
      <c r="F2747" s="101">
        <v>44620</v>
      </c>
      <c r="G2747" s="55">
        <f t="shared" si="342"/>
        <v>2022</v>
      </c>
      <c r="H2747" s="55" t="str">
        <f t="shared" si="343"/>
        <v>Febrero</v>
      </c>
      <c r="I2747" s="90" t="str">
        <f t="shared" si="344"/>
        <v>2022-1</v>
      </c>
      <c r="J2747">
        <v>90</v>
      </c>
      <c r="N2747" t="s">
        <v>23</v>
      </c>
      <c r="O2747" t="s">
        <v>119</v>
      </c>
      <c r="P2747">
        <v>0</v>
      </c>
      <c r="Q2747">
        <v>0</v>
      </c>
      <c r="R2747" t="s">
        <v>952</v>
      </c>
      <c r="S2747" t="s">
        <v>119</v>
      </c>
    </row>
    <row r="2748" spans="1:19" hidden="1" x14ac:dyDescent="0.3">
      <c r="A2748">
        <v>172</v>
      </c>
      <c r="B2748" t="s">
        <v>122</v>
      </c>
      <c r="C2748" t="s">
        <v>93</v>
      </c>
      <c r="D2748" t="s">
        <v>21</v>
      </c>
      <c r="E2748" t="s">
        <v>22</v>
      </c>
      <c r="F2748" s="101">
        <v>44651</v>
      </c>
      <c r="G2748" s="55">
        <f t="shared" si="342"/>
        <v>2022</v>
      </c>
      <c r="H2748" s="55" t="str">
        <f t="shared" si="343"/>
        <v>Marzo</v>
      </c>
      <c r="I2748" s="90" t="str">
        <f t="shared" si="344"/>
        <v>2022-1</v>
      </c>
      <c r="J2748">
        <v>90</v>
      </c>
      <c r="N2748" t="s">
        <v>23</v>
      </c>
      <c r="O2748" t="s">
        <v>119</v>
      </c>
      <c r="P2748">
        <v>0</v>
      </c>
      <c r="Q2748">
        <v>0</v>
      </c>
      <c r="R2748" t="s">
        <v>953</v>
      </c>
      <c r="S2748" t="s">
        <v>119</v>
      </c>
    </row>
    <row r="2749" spans="1:19" hidden="1" x14ac:dyDescent="0.3">
      <c r="A2749">
        <v>172</v>
      </c>
      <c r="B2749" t="s">
        <v>122</v>
      </c>
      <c r="C2749" t="s">
        <v>93</v>
      </c>
      <c r="D2749" t="s">
        <v>21</v>
      </c>
      <c r="E2749" t="s">
        <v>22</v>
      </c>
      <c r="F2749" s="101">
        <v>44681</v>
      </c>
      <c r="G2749" s="55">
        <f t="shared" si="342"/>
        <v>2022</v>
      </c>
      <c r="H2749" s="55" t="str">
        <f t="shared" si="343"/>
        <v>Abril</v>
      </c>
      <c r="I2749" s="90" t="str">
        <f t="shared" si="344"/>
        <v>2022-1</v>
      </c>
      <c r="J2749">
        <v>90</v>
      </c>
      <c r="N2749" t="s">
        <v>23</v>
      </c>
      <c r="O2749" t="s">
        <v>119</v>
      </c>
      <c r="P2749">
        <v>0</v>
      </c>
      <c r="Q2749">
        <v>0</v>
      </c>
      <c r="R2749" t="s">
        <v>954</v>
      </c>
      <c r="S2749" t="s">
        <v>119</v>
      </c>
    </row>
    <row r="2750" spans="1:19" hidden="1" x14ac:dyDescent="0.3">
      <c r="A2750">
        <v>172</v>
      </c>
      <c r="B2750" t="s">
        <v>122</v>
      </c>
      <c r="C2750" t="s">
        <v>93</v>
      </c>
      <c r="D2750" t="s">
        <v>21</v>
      </c>
      <c r="E2750" t="s">
        <v>22</v>
      </c>
      <c r="F2750" s="101">
        <v>44712</v>
      </c>
      <c r="G2750" s="55">
        <f t="shared" si="342"/>
        <v>2022</v>
      </c>
      <c r="H2750" s="55" t="str">
        <f t="shared" si="343"/>
        <v>Mayo</v>
      </c>
      <c r="I2750" s="90" t="str">
        <f t="shared" si="344"/>
        <v>2022-1</v>
      </c>
      <c r="J2750">
        <v>90</v>
      </c>
      <c r="N2750" t="s">
        <v>23</v>
      </c>
      <c r="O2750" t="s">
        <v>119</v>
      </c>
      <c r="P2750">
        <v>0</v>
      </c>
      <c r="Q2750">
        <v>0</v>
      </c>
      <c r="R2750" t="s">
        <v>955</v>
      </c>
      <c r="S2750" t="s">
        <v>119</v>
      </c>
    </row>
    <row r="2751" spans="1:19" hidden="1" x14ac:dyDescent="0.3">
      <c r="A2751">
        <v>172</v>
      </c>
      <c r="B2751" t="s">
        <v>122</v>
      </c>
      <c r="C2751" t="s">
        <v>93</v>
      </c>
      <c r="D2751" t="s">
        <v>21</v>
      </c>
      <c r="E2751" t="s">
        <v>22</v>
      </c>
      <c r="F2751" s="101">
        <v>44957</v>
      </c>
      <c r="G2751" s="55">
        <f t="shared" si="342"/>
        <v>2023</v>
      </c>
      <c r="H2751" s="55" t="str">
        <f t="shared" si="343"/>
        <v>Enero</v>
      </c>
      <c r="I2751" s="90" t="str">
        <f t="shared" si="344"/>
        <v>2023-1</v>
      </c>
      <c r="J2751">
        <v>95</v>
      </c>
      <c r="N2751" t="s">
        <v>23</v>
      </c>
      <c r="O2751" t="s">
        <v>119</v>
      </c>
      <c r="P2751">
        <v>0</v>
      </c>
      <c r="Q2751">
        <v>0</v>
      </c>
      <c r="R2751" t="s">
        <v>956</v>
      </c>
      <c r="S2751" t="s">
        <v>119</v>
      </c>
    </row>
    <row r="2752" spans="1:19" hidden="1" x14ac:dyDescent="0.3">
      <c r="A2752">
        <v>172</v>
      </c>
      <c r="B2752" t="s">
        <v>122</v>
      </c>
      <c r="C2752" t="s">
        <v>93</v>
      </c>
      <c r="D2752" t="s">
        <v>21</v>
      </c>
      <c r="E2752" t="s">
        <v>22</v>
      </c>
      <c r="F2752" s="101">
        <v>45322</v>
      </c>
      <c r="G2752" s="55">
        <f t="shared" si="342"/>
        <v>2024</v>
      </c>
      <c r="H2752" s="55" t="str">
        <f t="shared" si="343"/>
        <v>Enero</v>
      </c>
      <c r="I2752" s="90" t="str">
        <f t="shared" si="344"/>
        <v>2024-1</v>
      </c>
      <c r="J2752">
        <v>95</v>
      </c>
      <c r="N2752" t="s">
        <v>23</v>
      </c>
      <c r="O2752" t="s">
        <v>119</v>
      </c>
      <c r="P2752">
        <v>0</v>
      </c>
      <c r="Q2752">
        <v>0</v>
      </c>
      <c r="R2752" t="s">
        <v>957</v>
      </c>
      <c r="S2752" t="s">
        <v>119</v>
      </c>
    </row>
    <row r="2753" spans="1:19" hidden="1" x14ac:dyDescent="0.3">
      <c r="A2753">
        <v>172</v>
      </c>
      <c r="B2753" t="s">
        <v>122</v>
      </c>
      <c r="C2753" t="s">
        <v>93</v>
      </c>
      <c r="D2753" t="s">
        <v>21</v>
      </c>
      <c r="E2753" t="s">
        <v>22</v>
      </c>
      <c r="F2753" s="101">
        <v>45351</v>
      </c>
      <c r="G2753" s="55">
        <f t="shared" si="342"/>
        <v>2024</v>
      </c>
      <c r="H2753" s="55" t="str">
        <f t="shared" si="343"/>
        <v>Febrero</v>
      </c>
      <c r="I2753" s="90" t="str">
        <f t="shared" si="344"/>
        <v>2024-1</v>
      </c>
      <c r="J2753">
        <v>95</v>
      </c>
      <c r="N2753" t="s">
        <v>23</v>
      </c>
      <c r="O2753" t="s">
        <v>119</v>
      </c>
      <c r="P2753">
        <v>0</v>
      </c>
      <c r="Q2753">
        <v>0</v>
      </c>
      <c r="R2753" t="s">
        <v>958</v>
      </c>
      <c r="S2753" t="s">
        <v>119</v>
      </c>
    </row>
    <row r="2754" spans="1:19" hidden="1" x14ac:dyDescent="0.3">
      <c r="A2754">
        <v>172</v>
      </c>
      <c r="B2754" t="s">
        <v>122</v>
      </c>
      <c r="C2754" t="s">
        <v>93</v>
      </c>
      <c r="D2754" t="s">
        <v>21</v>
      </c>
      <c r="E2754" t="s">
        <v>22</v>
      </c>
      <c r="F2754" s="101">
        <v>45382</v>
      </c>
      <c r="G2754" s="55">
        <f t="shared" si="342"/>
        <v>2024</v>
      </c>
      <c r="H2754" s="55" t="str">
        <f t="shared" si="343"/>
        <v>Marzo</v>
      </c>
      <c r="I2754" s="90" t="str">
        <f t="shared" si="344"/>
        <v>2024-1</v>
      </c>
      <c r="J2754">
        <v>95</v>
      </c>
      <c r="N2754" t="s">
        <v>23</v>
      </c>
      <c r="O2754" t="s">
        <v>119</v>
      </c>
      <c r="P2754">
        <v>0</v>
      </c>
      <c r="Q2754">
        <v>0</v>
      </c>
      <c r="R2754" t="s">
        <v>959</v>
      </c>
      <c r="S2754" t="s">
        <v>119</v>
      </c>
    </row>
    <row r="2755" spans="1:19" hidden="1" x14ac:dyDescent="0.3">
      <c r="A2755">
        <v>172</v>
      </c>
      <c r="B2755" t="s">
        <v>122</v>
      </c>
      <c r="C2755" t="s">
        <v>93</v>
      </c>
      <c r="D2755" t="s">
        <v>21</v>
      </c>
      <c r="E2755" t="s">
        <v>22</v>
      </c>
      <c r="F2755" s="101">
        <v>45900</v>
      </c>
      <c r="G2755" s="55">
        <f t="shared" ref="G2755:G2818" si="345">YEAR(F2755)</f>
        <v>2025</v>
      </c>
      <c r="H2755" s="55" t="str">
        <f t="shared" ref="H2755:H2818" si="346">PROPER(TEXT(F2755,"mmmm"))</f>
        <v>Agosto</v>
      </c>
      <c r="I2755" s="90" t="str">
        <f t="shared" ref="I2755:I2818" si="347">IF(OR(H2755="Enero",H2755="Febrero",H2755="Marzo",H2755="Abril",H2755="Mayo",H2755="Junio"),G2755&amp;"-1",IF(OR(H2755="Julio",H2755="Agosto",H2755="Septiembre",H2755="Octubre",H2755="Noviembre",H2755="Diciembre"),G2755&amp;"-2"))</f>
        <v>2025-2</v>
      </c>
      <c r="J2755">
        <v>95</v>
      </c>
      <c r="K2755">
        <v>86.36</v>
      </c>
      <c r="L2755" s="57">
        <v>0.90905263157894733</v>
      </c>
      <c r="M2755" s="57">
        <v>0.90905263157894733</v>
      </c>
      <c r="N2755" t="s">
        <v>23</v>
      </c>
      <c r="O2755" t="s">
        <v>23</v>
      </c>
      <c r="P2755">
        <v>0</v>
      </c>
      <c r="Q2755">
        <v>0</v>
      </c>
      <c r="R2755" t="s">
        <v>960</v>
      </c>
    </row>
    <row r="2756" spans="1:19" hidden="1" x14ac:dyDescent="0.3">
      <c r="A2756">
        <v>172</v>
      </c>
      <c r="B2756" t="s">
        <v>122</v>
      </c>
      <c r="C2756" t="s">
        <v>93</v>
      </c>
      <c r="D2756" t="s">
        <v>21</v>
      </c>
      <c r="E2756" t="s">
        <v>22</v>
      </c>
      <c r="F2756" s="101">
        <v>45930</v>
      </c>
      <c r="G2756" s="55">
        <f t="shared" si="345"/>
        <v>2025</v>
      </c>
      <c r="H2756" s="55" t="str">
        <f t="shared" si="346"/>
        <v>Septiembre</v>
      </c>
      <c r="I2756" s="90" t="str">
        <f t="shared" si="347"/>
        <v>2025-2</v>
      </c>
      <c r="J2756">
        <v>95</v>
      </c>
      <c r="K2756">
        <v>89.8</v>
      </c>
      <c r="L2756" s="57">
        <v>0.94526315789473681</v>
      </c>
      <c r="M2756" s="57">
        <v>0.94526315789473681</v>
      </c>
      <c r="N2756" t="s">
        <v>23</v>
      </c>
      <c r="O2756" t="s">
        <v>23</v>
      </c>
      <c r="P2756">
        <v>0</v>
      </c>
      <c r="Q2756">
        <v>0</v>
      </c>
      <c r="R2756" t="s">
        <v>961</v>
      </c>
    </row>
    <row r="2757" spans="1:19" hidden="1" x14ac:dyDescent="0.3">
      <c r="A2757">
        <v>172</v>
      </c>
      <c r="B2757" t="s">
        <v>122</v>
      </c>
      <c r="C2757" t="s">
        <v>93</v>
      </c>
      <c r="D2757" t="s">
        <v>21</v>
      </c>
      <c r="E2757" t="s">
        <v>22</v>
      </c>
      <c r="F2757" s="101">
        <v>45961</v>
      </c>
      <c r="G2757" s="55">
        <f t="shared" si="345"/>
        <v>2025</v>
      </c>
      <c r="H2757" s="55" t="str">
        <f t="shared" si="346"/>
        <v>Octubre</v>
      </c>
      <c r="I2757" s="90" t="str">
        <f t="shared" si="347"/>
        <v>2025-2</v>
      </c>
      <c r="J2757">
        <v>95</v>
      </c>
      <c r="K2757">
        <v>98.21</v>
      </c>
      <c r="L2757" s="57">
        <v>1.0337894736842099</v>
      </c>
      <c r="M2757" s="57">
        <v>1.0337894736842099</v>
      </c>
      <c r="N2757" t="s">
        <v>23</v>
      </c>
      <c r="O2757" t="s">
        <v>23</v>
      </c>
      <c r="P2757">
        <v>0</v>
      </c>
      <c r="Q2757">
        <v>0</v>
      </c>
      <c r="R2757" t="s">
        <v>962</v>
      </c>
    </row>
    <row r="2758" spans="1:19" hidden="1" x14ac:dyDescent="0.3">
      <c r="A2758">
        <v>172</v>
      </c>
      <c r="B2758" t="s">
        <v>122</v>
      </c>
      <c r="C2758" t="s">
        <v>93</v>
      </c>
      <c r="D2758" t="s">
        <v>21</v>
      </c>
      <c r="E2758" t="s">
        <v>22</v>
      </c>
      <c r="F2758" s="101">
        <v>45991</v>
      </c>
      <c r="G2758" s="55">
        <f t="shared" si="345"/>
        <v>2025</v>
      </c>
      <c r="H2758" s="55" t="str">
        <f t="shared" si="346"/>
        <v>Noviembre</v>
      </c>
      <c r="I2758" s="90" t="str">
        <f t="shared" si="347"/>
        <v>2025-2</v>
      </c>
      <c r="J2758">
        <v>95</v>
      </c>
      <c r="K2758">
        <v>96.77</v>
      </c>
      <c r="L2758" s="57">
        <v>1.0186315789473681</v>
      </c>
      <c r="M2758" s="57">
        <v>1.0186315789473681</v>
      </c>
      <c r="N2758" t="s">
        <v>23</v>
      </c>
      <c r="O2758" t="s">
        <v>23</v>
      </c>
      <c r="P2758">
        <v>0</v>
      </c>
      <c r="Q2758">
        <v>0</v>
      </c>
      <c r="R2758" t="s">
        <v>963</v>
      </c>
    </row>
    <row r="2759" spans="1:19" hidden="1" x14ac:dyDescent="0.3">
      <c r="A2759">
        <v>172</v>
      </c>
      <c r="B2759" t="s">
        <v>122</v>
      </c>
      <c r="C2759" t="s">
        <v>93</v>
      </c>
      <c r="D2759" t="s">
        <v>21</v>
      </c>
      <c r="E2759" t="s">
        <v>22</v>
      </c>
      <c r="F2759" s="101">
        <v>46022</v>
      </c>
      <c r="G2759" s="55">
        <f t="shared" si="345"/>
        <v>2025</v>
      </c>
      <c r="H2759" s="55" t="str">
        <f t="shared" si="346"/>
        <v>Diciembre</v>
      </c>
      <c r="I2759" s="90" t="str">
        <f t="shared" si="347"/>
        <v>2025-2</v>
      </c>
      <c r="J2759">
        <v>95</v>
      </c>
      <c r="K2759">
        <v>98.44</v>
      </c>
      <c r="L2759" s="57">
        <v>1.036210526315789</v>
      </c>
      <c r="M2759" s="57">
        <v>1.036210526315789</v>
      </c>
      <c r="N2759" t="s">
        <v>23</v>
      </c>
      <c r="O2759" t="s">
        <v>23</v>
      </c>
      <c r="P2759">
        <v>0</v>
      </c>
      <c r="Q2759">
        <v>0</v>
      </c>
      <c r="R2759" t="s">
        <v>964</v>
      </c>
    </row>
    <row r="2760" spans="1:19" hidden="1" x14ac:dyDescent="0.3">
      <c r="A2760">
        <v>193</v>
      </c>
      <c r="B2760" t="s">
        <v>965</v>
      </c>
      <c r="C2760" t="s">
        <v>46</v>
      </c>
      <c r="D2760" t="s">
        <v>47</v>
      </c>
      <c r="E2760" t="s">
        <v>22</v>
      </c>
      <c r="F2760" s="101">
        <v>46022</v>
      </c>
      <c r="G2760" s="55">
        <f t="shared" si="345"/>
        <v>2025</v>
      </c>
      <c r="H2760" s="55" t="str">
        <f t="shared" si="346"/>
        <v>Diciembre</v>
      </c>
      <c r="I2760" s="90" t="str">
        <f t="shared" si="347"/>
        <v>2025-2</v>
      </c>
      <c r="J2760">
        <v>94</v>
      </c>
      <c r="K2760">
        <v>95</v>
      </c>
      <c r="L2760" s="57">
        <v>1.0106382978723401</v>
      </c>
      <c r="M2760" s="57">
        <v>1.0106382978723401</v>
      </c>
      <c r="N2760" t="s">
        <v>23</v>
      </c>
      <c r="O2760" t="s">
        <v>23</v>
      </c>
      <c r="P2760">
        <v>1</v>
      </c>
      <c r="Q2760">
        <v>1</v>
      </c>
      <c r="R2760" t="s">
        <v>966</v>
      </c>
    </row>
    <row r="2761" spans="1:19" hidden="1" x14ac:dyDescent="0.3">
      <c r="A2761">
        <v>197</v>
      </c>
      <c r="B2761" t="s">
        <v>130</v>
      </c>
      <c r="C2761" t="s">
        <v>87</v>
      </c>
      <c r="D2761" t="s">
        <v>52</v>
      </c>
      <c r="E2761" t="s">
        <v>22</v>
      </c>
      <c r="F2761" s="101">
        <v>44651</v>
      </c>
      <c r="G2761" s="55">
        <f t="shared" si="345"/>
        <v>2022</v>
      </c>
      <c r="H2761" s="55" t="str">
        <f t="shared" si="346"/>
        <v>Marzo</v>
      </c>
      <c r="I2761" s="90" t="str">
        <f t="shared" si="347"/>
        <v>2022-1</v>
      </c>
      <c r="J2761">
        <v>85</v>
      </c>
      <c r="N2761" t="s">
        <v>23</v>
      </c>
      <c r="O2761" t="s">
        <v>119</v>
      </c>
      <c r="P2761">
        <v>0</v>
      </c>
      <c r="Q2761">
        <v>0</v>
      </c>
      <c r="R2761" t="s">
        <v>967</v>
      </c>
      <c r="S2761" t="s">
        <v>119</v>
      </c>
    </row>
    <row r="2762" spans="1:19" hidden="1" x14ac:dyDescent="0.3">
      <c r="A2762">
        <v>197</v>
      </c>
      <c r="B2762" t="s">
        <v>130</v>
      </c>
      <c r="C2762" t="s">
        <v>87</v>
      </c>
      <c r="D2762" t="s">
        <v>52</v>
      </c>
      <c r="E2762" t="s">
        <v>22</v>
      </c>
      <c r="F2762" s="101">
        <v>44742</v>
      </c>
      <c r="G2762" s="55">
        <f t="shared" si="345"/>
        <v>2022</v>
      </c>
      <c r="H2762" s="55" t="str">
        <f t="shared" si="346"/>
        <v>Junio</v>
      </c>
      <c r="I2762" s="90" t="str">
        <f t="shared" si="347"/>
        <v>2022-1</v>
      </c>
      <c r="J2762">
        <v>85</v>
      </c>
      <c r="N2762" t="s">
        <v>23</v>
      </c>
      <c r="O2762" t="s">
        <v>119</v>
      </c>
      <c r="P2762">
        <v>0</v>
      </c>
      <c r="Q2762">
        <v>0</v>
      </c>
      <c r="R2762" t="s">
        <v>968</v>
      </c>
      <c r="S2762" t="s">
        <v>119</v>
      </c>
    </row>
    <row r="2763" spans="1:19" hidden="1" x14ac:dyDescent="0.3">
      <c r="A2763">
        <v>197</v>
      </c>
      <c r="B2763" t="s">
        <v>130</v>
      </c>
      <c r="C2763" t="s">
        <v>87</v>
      </c>
      <c r="D2763" t="s">
        <v>52</v>
      </c>
      <c r="E2763" t="s">
        <v>22</v>
      </c>
      <c r="F2763" s="101">
        <v>44834</v>
      </c>
      <c r="G2763" s="55">
        <f t="shared" si="345"/>
        <v>2022</v>
      </c>
      <c r="H2763" s="55" t="str">
        <f t="shared" si="346"/>
        <v>Septiembre</v>
      </c>
      <c r="I2763" s="90" t="str">
        <f t="shared" si="347"/>
        <v>2022-2</v>
      </c>
      <c r="J2763">
        <v>90</v>
      </c>
      <c r="K2763">
        <v>100</v>
      </c>
      <c r="L2763" s="57">
        <v>1.1111111111111109</v>
      </c>
      <c r="M2763" s="57">
        <v>1.1111111111111109</v>
      </c>
      <c r="N2763" t="s">
        <v>23</v>
      </c>
      <c r="O2763" t="s">
        <v>23</v>
      </c>
      <c r="P2763">
        <v>0</v>
      </c>
      <c r="Q2763">
        <v>0</v>
      </c>
      <c r="R2763" t="s">
        <v>969</v>
      </c>
    </row>
    <row r="2764" spans="1:19" hidden="1" x14ac:dyDescent="0.3">
      <c r="A2764">
        <v>197</v>
      </c>
      <c r="B2764" t="s">
        <v>130</v>
      </c>
      <c r="C2764" t="s">
        <v>87</v>
      </c>
      <c r="D2764" t="s">
        <v>52</v>
      </c>
      <c r="E2764" t="s">
        <v>22</v>
      </c>
      <c r="F2764" s="101">
        <v>44926</v>
      </c>
      <c r="G2764" s="55">
        <f t="shared" si="345"/>
        <v>2022</v>
      </c>
      <c r="H2764" s="55" t="str">
        <f t="shared" si="346"/>
        <v>Diciembre</v>
      </c>
      <c r="I2764" s="90" t="str">
        <f t="shared" si="347"/>
        <v>2022-2</v>
      </c>
      <c r="J2764">
        <v>90</v>
      </c>
      <c r="K2764">
        <v>100</v>
      </c>
      <c r="L2764" s="57">
        <v>1.1111111111111109</v>
      </c>
      <c r="M2764" s="57">
        <v>1.1111111111111109</v>
      </c>
      <c r="N2764" t="s">
        <v>23</v>
      </c>
      <c r="O2764" t="s">
        <v>23</v>
      </c>
      <c r="P2764">
        <v>0</v>
      </c>
      <c r="Q2764">
        <v>0</v>
      </c>
      <c r="R2764" t="s">
        <v>970</v>
      </c>
    </row>
    <row r="2765" spans="1:19" hidden="1" x14ac:dyDescent="0.3">
      <c r="A2765">
        <v>197</v>
      </c>
      <c r="B2765" t="s">
        <v>130</v>
      </c>
      <c r="C2765" t="s">
        <v>87</v>
      </c>
      <c r="D2765" t="s">
        <v>52</v>
      </c>
      <c r="E2765" t="s">
        <v>22</v>
      </c>
      <c r="F2765" s="101">
        <v>45930</v>
      </c>
      <c r="G2765" s="55">
        <f t="shared" si="345"/>
        <v>2025</v>
      </c>
      <c r="H2765" s="55" t="str">
        <f t="shared" si="346"/>
        <v>Septiembre</v>
      </c>
      <c r="I2765" s="90" t="str">
        <f t="shared" si="347"/>
        <v>2025-2</v>
      </c>
      <c r="J2765">
        <v>97</v>
      </c>
      <c r="K2765">
        <v>104</v>
      </c>
      <c r="L2765" s="57">
        <v>1.072164948453608</v>
      </c>
      <c r="M2765" s="57">
        <v>1.072164948453608</v>
      </c>
      <c r="N2765" t="s">
        <v>23</v>
      </c>
      <c r="O2765" t="s">
        <v>23</v>
      </c>
      <c r="P2765">
        <v>0</v>
      </c>
      <c r="Q2765">
        <v>0</v>
      </c>
      <c r="R2765" t="s">
        <v>971</v>
      </c>
    </row>
    <row r="2766" spans="1:19" hidden="1" x14ac:dyDescent="0.3">
      <c r="A2766">
        <v>197</v>
      </c>
      <c r="B2766" t="s">
        <v>130</v>
      </c>
      <c r="C2766" t="s">
        <v>87</v>
      </c>
      <c r="D2766" t="s">
        <v>52</v>
      </c>
      <c r="E2766" t="s">
        <v>22</v>
      </c>
      <c r="F2766" s="101">
        <v>46022</v>
      </c>
      <c r="G2766" s="55">
        <f t="shared" si="345"/>
        <v>2025</v>
      </c>
      <c r="H2766" s="55" t="str">
        <f t="shared" si="346"/>
        <v>Diciembre</v>
      </c>
      <c r="I2766" s="90" t="str">
        <f t="shared" si="347"/>
        <v>2025-2</v>
      </c>
      <c r="J2766">
        <v>97</v>
      </c>
      <c r="K2766">
        <v>100</v>
      </c>
      <c r="L2766" s="57">
        <v>1.0309278350515461</v>
      </c>
      <c r="M2766" s="57">
        <v>1.0309278350515461</v>
      </c>
      <c r="N2766" t="s">
        <v>23</v>
      </c>
      <c r="O2766" t="s">
        <v>23</v>
      </c>
      <c r="P2766">
        <v>0</v>
      </c>
      <c r="Q2766">
        <v>0</v>
      </c>
      <c r="R2766" t="s">
        <v>972</v>
      </c>
    </row>
    <row r="2767" spans="1:19" hidden="1" x14ac:dyDescent="0.3">
      <c r="A2767">
        <v>199</v>
      </c>
      <c r="B2767" t="s">
        <v>131</v>
      </c>
      <c r="C2767" t="s">
        <v>25</v>
      </c>
      <c r="D2767" t="s">
        <v>47</v>
      </c>
      <c r="E2767" t="s">
        <v>22</v>
      </c>
      <c r="F2767" s="101">
        <v>44651</v>
      </c>
      <c r="G2767" s="55">
        <f t="shared" si="345"/>
        <v>2022</v>
      </c>
      <c r="H2767" s="55" t="str">
        <f t="shared" si="346"/>
        <v>Marzo</v>
      </c>
      <c r="I2767" s="90" t="str">
        <f t="shared" si="347"/>
        <v>2022-1</v>
      </c>
      <c r="J2767">
        <v>80</v>
      </c>
      <c r="N2767" t="s">
        <v>23</v>
      </c>
      <c r="O2767" t="s">
        <v>119</v>
      </c>
      <c r="P2767">
        <v>0</v>
      </c>
      <c r="Q2767">
        <v>0</v>
      </c>
      <c r="R2767" t="s">
        <v>973</v>
      </c>
      <c r="S2767" t="s">
        <v>119</v>
      </c>
    </row>
    <row r="2768" spans="1:19" hidden="1" x14ac:dyDescent="0.3">
      <c r="A2768">
        <v>199</v>
      </c>
      <c r="B2768" t="s">
        <v>131</v>
      </c>
      <c r="C2768" t="s">
        <v>25</v>
      </c>
      <c r="D2768" t="s">
        <v>47</v>
      </c>
      <c r="E2768" t="s">
        <v>22</v>
      </c>
      <c r="F2768" s="101">
        <v>44742</v>
      </c>
      <c r="G2768" s="55">
        <f t="shared" si="345"/>
        <v>2022</v>
      </c>
      <c r="H2768" s="55" t="str">
        <f t="shared" si="346"/>
        <v>Junio</v>
      </c>
      <c r="I2768" s="90" t="str">
        <f t="shared" si="347"/>
        <v>2022-1</v>
      </c>
      <c r="J2768">
        <v>80</v>
      </c>
      <c r="N2768" t="s">
        <v>23</v>
      </c>
      <c r="O2768" t="s">
        <v>119</v>
      </c>
      <c r="P2768">
        <v>0</v>
      </c>
      <c r="Q2768">
        <v>0</v>
      </c>
      <c r="R2768" t="s">
        <v>974</v>
      </c>
      <c r="S2768" t="s">
        <v>119</v>
      </c>
    </row>
    <row r="2769" spans="1:19" hidden="1" x14ac:dyDescent="0.3">
      <c r="A2769">
        <v>199</v>
      </c>
      <c r="B2769" t="s">
        <v>131</v>
      </c>
      <c r="C2769" t="s">
        <v>25</v>
      </c>
      <c r="D2769" t="s">
        <v>47</v>
      </c>
      <c r="E2769" t="s">
        <v>22</v>
      </c>
      <c r="F2769" s="101">
        <v>44926</v>
      </c>
      <c r="G2769" s="55">
        <f t="shared" si="345"/>
        <v>2022</v>
      </c>
      <c r="H2769" s="55" t="str">
        <f t="shared" si="346"/>
        <v>Diciembre</v>
      </c>
      <c r="I2769" s="90" t="str">
        <f t="shared" si="347"/>
        <v>2022-2</v>
      </c>
      <c r="J2769">
        <v>80</v>
      </c>
      <c r="N2769" t="s">
        <v>23</v>
      </c>
      <c r="O2769" t="s">
        <v>119</v>
      </c>
      <c r="P2769">
        <v>0</v>
      </c>
      <c r="Q2769">
        <v>0</v>
      </c>
      <c r="R2769" t="s">
        <v>975</v>
      </c>
      <c r="S2769" t="s">
        <v>119</v>
      </c>
    </row>
    <row r="2770" spans="1:19" hidden="1" x14ac:dyDescent="0.3">
      <c r="A2770">
        <v>199</v>
      </c>
      <c r="B2770" t="s">
        <v>131</v>
      </c>
      <c r="C2770" t="s">
        <v>25</v>
      </c>
      <c r="D2770" t="s">
        <v>47</v>
      </c>
      <c r="E2770" t="s">
        <v>22</v>
      </c>
      <c r="F2770" s="101">
        <v>45838</v>
      </c>
      <c r="G2770" s="55">
        <f t="shared" si="345"/>
        <v>2025</v>
      </c>
      <c r="H2770" s="55" t="str">
        <f t="shared" si="346"/>
        <v>Junio</v>
      </c>
      <c r="I2770" s="90" t="str">
        <f t="shared" si="347"/>
        <v>2025-1</v>
      </c>
      <c r="J2770">
        <v>80</v>
      </c>
      <c r="K2770">
        <v>92.1</v>
      </c>
      <c r="L2770" s="57">
        <v>1.1512500000000001</v>
      </c>
      <c r="M2770" s="57">
        <v>1.1512500000000001</v>
      </c>
      <c r="N2770" t="s">
        <v>23</v>
      </c>
      <c r="O2770" t="s">
        <v>23</v>
      </c>
      <c r="P2770">
        <v>0</v>
      </c>
      <c r="Q2770">
        <v>0</v>
      </c>
      <c r="R2770" t="s">
        <v>976</v>
      </c>
    </row>
    <row r="2771" spans="1:19" hidden="1" x14ac:dyDescent="0.3">
      <c r="A2771">
        <v>199</v>
      </c>
      <c r="B2771" t="s">
        <v>131</v>
      </c>
      <c r="C2771" t="s">
        <v>25</v>
      </c>
      <c r="D2771" t="s">
        <v>47</v>
      </c>
      <c r="E2771" t="s">
        <v>22</v>
      </c>
      <c r="F2771" s="101">
        <v>46022</v>
      </c>
      <c r="G2771" s="55">
        <f t="shared" si="345"/>
        <v>2025</v>
      </c>
      <c r="H2771" s="55" t="str">
        <f t="shared" si="346"/>
        <v>Diciembre</v>
      </c>
      <c r="I2771" s="90" t="str">
        <f t="shared" si="347"/>
        <v>2025-2</v>
      </c>
      <c r="J2771">
        <v>80</v>
      </c>
      <c r="K2771">
        <v>92.89</v>
      </c>
      <c r="L2771" s="57">
        <v>1.161125</v>
      </c>
      <c r="M2771" s="57">
        <v>1.161125</v>
      </c>
      <c r="N2771" t="s">
        <v>23</v>
      </c>
      <c r="O2771" t="s">
        <v>23</v>
      </c>
      <c r="P2771">
        <v>0</v>
      </c>
      <c r="Q2771">
        <v>0</v>
      </c>
      <c r="R2771" t="s">
        <v>977</v>
      </c>
    </row>
    <row r="2772" spans="1:19" hidden="1" x14ac:dyDescent="0.3">
      <c r="A2772">
        <v>200</v>
      </c>
      <c r="B2772" t="s">
        <v>132</v>
      </c>
      <c r="C2772" t="s">
        <v>25</v>
      </c>
      <c r="D2772" t="s">
        <v>65</v>
      </c>
      <c r="E2772" t="s">
        <v>22</v>
      </c>
      <c r="F2772" s="101">
        <v>44926</v>
      </c>
      <c r="G2772" s="55">
        <f t="shared" si="345"/>
        <v>2022</v>
      </c>
      <c r="H2772" s="55" t="str">
        <f t="shared" si="346"/>
        <v>Diciembre</v>
      </c>
      <c r="I2772" s="90" t="str">
        <f t="shared" si="347"/>
        <v>2022-2</v>
      </c>
      <c r="J2772">
        <v>70</v>
      </c>
      <c r="N2772" t="s">
        <v>23</v>
      </c>
      <c r="O2772" t="s">
        <v>119</v>
      </c>
      <c r="P2772">
        <v>0</v>
      </c>
      <c r="Q2772">
        <v>1</v>
      </c>
      <c r="R2772" t="s">
        <v>978</v>
      </c>
      <c r="S2772" t="s">
        <v>119</v>
      </c>
    </row>
    <row r="2773" spans="1:19" hidden="1" x14ac:dyDescent="0.3">
      <c r="A2773">
        <v>200</v>
      </c>
      <c r="B2773" t="s">
        <v>132</v>
      </c>
      <c r="C2773" t="s">
        <v>25</v>
      </c>
      <c r="D2773" t="s">
        <v>65</v>
      </c>
      <c r="E2773" t="s">
        <v>22</v>
      </c>
      <c r="F2773" s="101">
        <v>46022</v>
      </c>
      <c r="G2773" s="55">
        <f t="shared" si="345"/>
        <v>2025</v>
      </c>
      <c r="H2773" s="55" t="str">
        <f t="shared" si="346"/>
        <v>Diciembre</v>
      </c>
      <c r="I2773" s="90" t="str">
        <f t="shared" si="347"/>
        <v>2025-2</v>
      </c>
      <c r="J2773">
        <v>87</v>
      </c>
      <c r="K2773">
        <v>90.85</v>
      </c>
      <c r="L2773" s="57">
        <v>1.0442528735632179</v>
      </c>
      <c r="M2773" s="57">
        <v>1.0442528735632179</v>
      </c>
      <c r="N2773" t="s">
        <v>23</v>
      </c>
      <c r="O2773" t="s">
        <v>23</v>
      </c>
      <c r="P2773">
        <v>0</v>
      </c>
      <c r="Q2773">
        <v>1</v>
      </c>
      <c r="R2773" t="s">
        <v>979</v>
      </c>
    </row>
    <row r="2774" spans="1:19" hidden="1" x14ac:dyDescent="0.3">
      <c r="A2774">
        <v>202</v>
      </c>
      <c r="B2774" t="s">
        <v>134</v>
      </c>
      <c r="C2774" t="s">
        <v>25</v>
      </c>
      <c r="D2774" t="s">
        <v>65</v>
      </c>
      <c r="E2774" t="s">
        <v>22</v>
      </c>
      <c r="F2774" s="101">
        <v>45657</v>
      </c>
      <c r="G2774" s="55">
        <f t="shared" si="345"/>
        <v>2024</v>
      </c>
      <c r="H2774" s="55" t="str">
        <f t="shared" si="346"/>
        <v>Diciembre</v>
      </c>
      <c r="I2774" s="90" t="str">
        <f t="shared" si="347"/>
        <v>2024-2</v>
      </c>
      <c r="N2774" t="s">
        <v>83</v>
      </c>
      <c r="O2774" t="s">
        <v>119</v>
      </c>
      <c r="P2774">
        <v>1</v>
      </c>
      <c r="Q2774">
        <v>0</v>
      </c>
      <c r="R2774" t="s">
        <v>980</v>
      </c>
      <c r="S2774" t="s">
        <v>119</v>
      </c>
    </row>
    <row r="2775" spans="1:19" hidden="1" x14ac:dyDescent="0.3">
      <c r="A2775">
        <v>202</v>
      </c>
      <c r="B2775" t="s">
        <v>134</v>
      </c>
      <c r="C2775" t="s">
        <v>25</v>
      </c>
      <c r="D2775" t="s">
        <v>65</v>
      </c>
      <c r="E2775" t="s">
        <v>22</v>
      </c>
      <c r="F2775" s="101">
        <v>46022</v>
      </c>
      <c r="G2775" s="55">
        <f t="shared" si="345"/>
        <v>2025</v>
      </c>
      <c r="H2775" s="55" t="str">
        <f t="shared" si="346"/>
        <v>Diciembre</v>
      </c>
      <c r="I2775" s="90" t="str">
        <f t="shared" si="347"/>
        <v>2025-2</v>
      </c>
      <c r="J2775">
        <v>68.7</v>
      </c>
      <c r="K2775">
        <v>81</v>
      </c>
      <c r="L2775" s="57">
        <v>1.179039301310044</v>
      </c>
      <c r="M2775" s="57">
        <v>1.179039301310044</v>
      </c>
      <c r="N2775" t="s">
        <v>83</v>
      </c>
      <c r="O2775" t="s">
        <v>83</v>
      </c>
      <c r="P2775">
        <v>1</v>
      </c>
      <c r="Q2775">
        <v>0</v>
      </c>
      <c r="R2775" t="s">
        <v>981</v>
      </c>
    </row>
    <row r="2776" spans="1:19" hidden="1" x14ac:dyDescent="0.3">
      <c r="A2776">
        <v>203</v>
      </c>
      <c r="B2776" t="s">
        <v>135</v>
      </c>
      <c r="C2776" t="s">
        <v>86</v>
      </c>
      <c r="D2776" t="s">
        <v>47</v>
      </c>
      <c r="E2776" t="s">
        <v>22</v>
      </c>
      <c r="F2776" s="101">
        <v>44620</v>
      </c>
      <c r="G2776" s="55">
        <f t="shared" si="345"/>
        <v>2022</v>
      </c>
      <c r="H2776" s="55" t="str">
        <f t="shared" si="346"/>
        <v>Febrero</v>
      </c>
      <c r="I2776" s="90" t="str">
        <f t="shared" si="347"/>
        <v>2022-1</v>
      </c>
      <c r="N2776" t="s">
        <v>95</v>
      </c>
      <c r="O2776" t="s">
        <v>119</v>
      </c>
      <c r="P2776">
        <v>0</v>
      </c>
      <c r="Q2776">
        <v>0</v>
      </c>
      <c r="R2776" t="s">
        <v>982</v>
      </c>
      <c r="S2776" t="s">
        <v>119</v>
      </c>
    </row>
    <row r="2777" spans="1:19" hidden="1" x14ac:dyDescent="0.3">
      <c r="A2777">
        <v>203</v>
      </c>
      <c r="B2777" t="s">
        <v>135</v>
      </c>
      <c r="C2777" t="s">
        <v>86</v>
      </c>
      <c r="D2777" t="s">
        <v>47</v>
      </c>
      <c r="E2777" t="s">
        <v>22</v>
      </c>
      <c r="F2777" s="101">
        <v>44651</v>
      </c>
      <c r="G2777" s="55">
        <f t="shared" si="345"/>
        <v>2022</v>
      </c>
      <c r="H2777" s="55" t="str">
        <f t="shared" si="346"/>
        <v>Marzo</v>
      </c>
      <c r="I2777" s="90" t="str">
        <f t="shared" si="347"/>
        <v>2022-1</v>
      </c>
      <c r="N2777" t="s">
        <v>95</v>
      </c>
      <c r="O2777" t="s">
        <v>119</v>
      </c>
      <c r="P2777">
        <v>0</v>
      </c>
      <c r="Q2777">
        <v>0</v>
      </c>
      <c r="R2777" t="s">
        <v>983</v>
      </c>
      <c r="S2777" t="s">
        <v>119</v>
      </c>
    </row>
    <row r="2778" spans="1:19" hidden="1" x14ac:dyDescent="0.3">
      <c r="A2778">
        <v>203</v>
      </c>
      <c r="B2778" t="s">
        <v>135</v>
      </c>
      <c r="C2778" t="s">
        <v>86</v>
      </c>
      <c r="D2778" t="s">
        <v>47</v>
      </c>
      <c r="E2778" t="s">
        <v>22</v>
      </c>
      <c r="F2778" s="101">
        <v>44895</v>
      </c>
      <c r="G2778" s="55">
        <f t="shared" si="345"/>
        <v>2022</v>
      </c>
      <c r="H2778" s="55" t="str">
        <f t="shared" si="346"/>
        <v>Noviembre</v>
      </c>
      <c r="I2778" s="90" t="str">
        <f t="shared" si="347"/>
        <v>2022-2</v>
      </c>
      <c r="N2778" t="s">
        <v>95</v>
      </c>
      <c r="O2778" t="s">
        <v>119</v>
      </c>
      <c r="P2778">
        <v>0</v>
      </c>
      <c r="Q2778">
        <v>0</v>
      </c>
      <c r="R2778" t="s">
        <v>984</v>
      </c>
      <c r="S2778" t="s">
        <v>119</v>
      </c>
    </row>
    <row r="2779" spans="1:19" hidden="1" x14ac:dyDescent="0.3">
      <c r="A2779">
        <v>203</v>
      </c>
      <c r="B2779" t="s">
        <v>135</v>
      </c>
      <c r="C2779" t="s">
        <v>86</v>
      </c>
      <c r="D2779" t="s">
        <v>47</v>
      </c>
      <c r="E2779" t="s">
        <v>22</v>
      </c>
      <c r="F2779" s="101">
        <v>46022</v>
      </c>
      <c r="G2779" s="55">
        <f t="shared" si="345"/>
        <v>2025</v>
      </c>
      <c r="H2779" s="55" t="str">
        <f t="shared" si="346"/>
        <v>Diciembre</v>
      </c>
      <c r="I2779" s="90" t="str">
        <f t="shared" si="347"/>
        <v>2025-2</v>
      </c>
      <c r="J2779">
        <v>285</v>
      </c>
      <c r="K2779">
        <v>336.19000244140619</v>
      </c>
      <c r="L2779" s="57">
        <v>1.179614043654057</v>
      </c>
      <c r="M2779" s="57">
        <v>1.179614043654057</v>
      </c>
      <c r="N2779" t="s">
        <v>95</v>
      </c>
      <c r="O2779" t="s">
        <v>95</v>
      </c>
      <c r="P2779">
        <v>0</v>
      </c>
      <c r="Q2779">
        <v>0</v>
      </c>
      <c r="R2779" t="s">
        <v>985</v>
      </c>
    </row>
    <row r="2780" spans="1:19" hidden="1" x14ac:dyDescent="0.3">
      <c r="A2780">
        <v>204</v>
      </c>
      <c r="B2780" t="s">
        <v>136</v>
      </c>
      <c r="C2780" t="s">
        <v>86</v>
      </c>
      <c r="D2780" t="s">
        <v>47</v>
      </c>
      <c r="E2780" t="s">
        <v>22</v>
      </c>
      <c r="F2780" s="101">
        <v>46022</v>
      </c>
      <c r="G2780" s="55">
        <f t="shared" si="345"/>
        <v>2025</v>
      </c>
      <c r="H2780" s="55" t="str">
        <f t="shared" si="346"/>
        <v>Diciembre</v>
      </c>
      <c r="I2780" s="90" t="str">
        <f t="shared" si="347"/>
        <v>2025-2</v>
      </c>
      <c r="J2780">
        <v>128448131182</v>
      </c>
      <c r="K2780">
        <v>195548387375</v>
      </c>
      <c r="L2780" s="57">
        <v>1.3</v>
      </c>
      <c r="M2780" s="57">
        <v>1.522391844673276</v>
      </c>
      <c r="N2780" t="s">
        <v>95</v>
      </c>
      <c r="O2780" t="s">
        <v>95</v>
      </c>
      <c r="P2780">
        <v>0</v>
      </c>
      <c r="Q2780">
        <v>0</v>
      </c>
      <c r="R2780" t="s">
        <v>986</v>
      </c>
    </row>
    <row r="2781" spans="1:19" hidden="1" x14ac:dyDescent="0.3">
      <c r="A2781">
        <v>205</v>
      </c>
      <c r="B2781" t="s">
        <v>137</v>
      </c>
      <c r="C2781" t="s">
        <v>86</v>
      </c>
      <c r="D2781" t="s">
        <v>47</v>
      </c>
      <c r="E2781" t="s">
        <v>22</v>
      </c>
      <c r="F2781" s="101">
        <v>46022</v>
      </c>
      <c r="G2781" s="55">
        <f t="shared" si="345"/>
        <v>2025</v>
      </c>
      <c r="H2781" s="55" t="str">
        <f t="shared" si="346"/>
        <v>Diciembre</v>
      </c>
      <c r="I2781" s="90" t="str">
        <f t="shared" si="347"/>
        <v>2025-2</v>
      </c>
      <c r="J2781">
        <v>4684155397</v>
      </c>
      <c r="K2781">
        <v>5763937304</v>
      </c>
      <c r="L2781" s="57">
        <v>1.2305179515802469</v>
      </c>
      <c r="M2781" s="57">
        <v>1.2305179515802469</v>
      </c>
      <c r="N2781" t="s">
        <v>95</v>
      </c>
      <c r="O2781" t="s">
        <v>95</v>
      </c>
      <c r="P2781">
        <v>0</v>
      </c>
      <c r="Q2781">
        <v>0</v>
      </c>
      <c r="R2781" t="s">
        <v>987</v>
      </c>
    </row>
    <row r="2782" spans="1:19" hidden="1" x14ac:dyDescent="0.3">
      <c r="A2782">
        <v>206</v>
      </c>
      <c r="B2782" t="s">
        <v>138</v>
      </c>
      <c r="C2782" t="s">
        <v>86</v>
      </c>
      <c r="D2782" t="s">
        <v>65</v>
      </c>
      <c r="E2782" t="s">
        <v>22</v>
      </c>
      <c r="F2782" s="101">
        <v>46022</v>
      </c>
      <c r="G2782" s="55">
        <f t="shared" si="345"/>
        <v>2025</v>
      </c>
      <c r="H2782" s="55" t="str">
        <f t="shared" si="346"/>
        <v>Diciembre</v>
      </c>
      <c r="I2782" s="90" t="str">
        <f t="shared" si="347"/>
        <v>2025-2</v>
      </c>
      <c r="J2782">
        <v>5141102865</v>
      </c>
      <c r="K2782">
        <v>11016899103</v>
      </c>
      <c r="L2782" s="57">
        <v>1.3</v>
      </c>
      <c r="M2782" s="57">
        <v>2.142905791284921</v>
      </c>
      <c r="N2782" t="s">
        <v>23</v>
      </c>
      <c r="O2782" t="s">
        <v>23</v>
      </c>
      <c r="P2782">
        <v>0</v>
      </c>
      <c r="Q2782">
        <v>2</v>
      </c>
      <c r="R2782" t="s">
        <v>988</v>
      </c>
    </row>
    <row r="2783" spans="1:19" hidden="1" x14ac:dyDescent="0.3">
      <c r="A2783">
        <v>207</v>
      </c>
      <c r="B2783" t="s">
        <v>139</v>
      </c>
      <c r="C2783" t="s">
        <v>86</v>
      </c>
      <c r="D2783" t="s">
        <v>47</v>
      </c>
      <c r="E2783" t="s">
        <v>54</v>
      </c>
      <c r="F2783" s="101">
        <v>46022</v>
      </c>
      <c r="G2783" s="55">
        <f t="shared" si="345"/>
        <v>2025</v>
      </c>
      <c r="H2783" s="55" t="str">
        <f t="shared" si="346"/>
        <v>Diciembre</v>
      </c>
      <c r="I2783" s="90" t="str">
        <f t="shared" si="347"/>
        <v>2025-2</v>
      </c>
      <c r="J2783">
        <v>306600939456</v>
      </c>
      <c r="K2783">
        <v>277178213544</v>
      </c>
      <c r="L2783" s="57">
        <v>1.1061509327728221</v>
      </c>
      <c r="M2783" s="57">
        <v>1.1061509327728221</v>
      </c>
      <c r="N2783" t="s">
        <v>95</v>
      </c>
      <c r="O2783" t="s">
        <v>95</v>
      </c>
      <c r="P2783">
        <v>0</v>
      </c>
      <c r="Q2783">
        <v>0</v>
      </c>
      <c r="R2783" t="s">
        <v>989</v>
      </c>
    </row>
    <row r="2784" spans="1:19" hidden="1" x14ac:dyDescent="0.3">
      <c r="A2784">
        <v>208</v>
      </c>
      <c r="B2784" t="s">
        <v>140</v>
      </c>
      <c r="C2784" t="s">
        <v>90</v>
      </c>
      <c r="D2784" t="s">
        <v>21</v>
      </c>
      <c r="E2784" t="s">
        <v>54</v>
      </c>
      <c r="F2784" s="101">
        <v>44227</v>
      </c>
      <c r="G2784" s="55">
        <f t="shared" si="345"/>
        <v>2021</v>
      </c>
      <c r="H2784" s="55" t="str">
        <f t="shared" si="346"/>
        <v>Enero</v>
      </c>
      <c r="I2784" s="90" t="str">
        <f t="shared" si="347"/>
        <v>2021-1</v>
      </c>
      <c r="J2784">
        <v>1700</v>
      </c>
      <c r="K2784">
        <v>0</v>
      </c>
      <c r="N2784" t="s">
        <v>141</v>
      </c>
      <c r="O2784" t="s">
        <v>141</v>
      </c>
      <c r="P2784">
        <v>0</v>
      </c>
      <c r="Q2784">
        <v>0</v>
      </c>
      <c r="R2784" t="s">
        <v>990</v>
      </c>
    </row>
    <row r="2785" spans="1:18" hidden="1" x14ac:dyDescent="0.3">
      <c r="A2785">
        <v>208</v>
      </c>
      <c r="B2785" t="s">
        <v>140</v>
      </c>
      <c r="C2785" t="s">
        <v>90</v>
      </c>
      <c r="D2785" t="s">
        <v>21</v>
      </c>
      <c r="E2785" t="s">
        <v>54</v>
      </c>
      <c r="F2785" s="101">
        <v>44255</v>
      </c>
      <c r="G2785" s="55">
        <f t="shared" si="345"/>
        <v>2021</v>
      </c>
      <c r="H2785" s="55" t="str">
        <f t="shared" si="346"/>
        <v>Febrero</v>
      </c>
      <c r="I2785" s="90" t="str">
        <f t="shared" si="347"/>
        <v>2021-1</v>
      </c>
      <c r="J2785">
        <v>1700</v>
      </c>
      <c r="K2785">
        <v>0</v>
      </c>
      <c r="N2785" t="s">
        <v>141</v>
      </c>
      <c r="O2785" t="s">
        <v>141</v>
      </c>
      <c r="P2785">
        <v>0</v>
      </c>
      <c r="Q2785">
        <v>0</v>
      </c>
      <c r="R2785" t="s">
        <v>991</v>
      </c>
    </row>
    <row r="2786" spans="1:18" hidden="1" x14ac:dyDescent="0.3">
      <c r="A2786">
        <v>208</v>
      </c>
      <c r="B2786" t="s">
        <v>140</v>
      </c>
      <c r="C2786" t="s">
        <v>90</v>
      </c>
      <c r="D2786" t="s">
        <v>21</v>
      </c>
      <c r="E2786" t="s">
        <v>54</v>
      </c>
      <c r="F2786" s="101">
        <v>44286</v>
      </c>
      <c r="G2786" s="55">
        <f t="shared" si="345"/>
        <v>2021</v>
      </c>
      <c r="H2786" s="55" t="str">
        <f t="shared" si="346"/>
        <v>Marzo</v>
      </c>
      <c r="I2786" s="90" t="str">
        <f t="shared" si="347"/>
        <v>2021-1</v>
      </c>
      <c r="J2786">
        <v>1700</v>
      </c>
      <c r="K2786">
        <v>0</v>
      </c>
      <c r="N2786" t="s">
        <v>141</v>
      </c>
      <c r="O2786" t="s">
        <v>141</v>
      </c>
      <c r="P2786">
        <v>0</v>
      </c>
      <c r="Q2786">
        <v>0</v>
      </c>
      <c r="R2786" t="s">
        <v>992</v>
      </c>
    </row>
    <row r="2787" spans="1:18" hidden="1" x14ac:dyDescent="0.3">
      <c r="A2787">
        <v>208</v>
      </c>
      <c r="B2787" t="s">
        <v>140</v>
      </c>
      <c r="C2787" t="s">
        <v>90</v>
      </c>
      <c r="D2787" t="s">
        <v>21</v>
      </c>
      <c r="E2787" t="s">
        <v>54</v>
      </c>
      <c r="F2787" s="101">
        <v>44316</v>
      </c>
      <c r="G2787" s="55">
        <f t="shared" si="345"/>
        <v>2021</v>
      </c>
      <c r="H2787" s="55" t="str">
        <f t="shared" si="346"/>
        <v>Abril</v>
      </c>
      <c r="I2787" s="90" t="str">
        <f t="shared" si="347"/>
        <v>2021-1</v>
      </c>
      <c r="J2787">
        <v>1700</v>
      </c>
      <c r="K2787">
        <v>0</v>
      </c>
      <c r="N2787" t="s">
        <v>141</v>
      </c>
      <c r="O2787" t="s">
        <v>141</v>
      </c>
      <c r="P2787">
        <v>0</v>
      </c>
      <c r="Q2787">
        <v>0</v>
      </c>
      <c r="R2787" t="s">
        <v>993</v>
      </c>
    </row>
    <row r="2788" spans="1:18" hidden="1" x14ac:dyDescent="0.3">
      <c r="A2788">
        <v>208</v>
      </c>
      <c r="B2788" t="s">
        <v>140</v>
      </c>
      <c r="C2788" t="s">
        <v>90</v>
      </c>
      <c r="D2788" t="s">
        <v>21</v>
      </c>
      <c r="E2788" t="s">
        <v>54</v>
      </c>
      <c r="F2788" s="101">
        <v>44347</v>
      </c>
      <c r="G2788" s="55">
        <f t="shared" si="345"/>
        <v>2021</v>
      </c>
      <c r="H2788" s="55" t="str">
        <f t="shared" si="346"/>
        <v>Mayo</v>
      </c>
      <c r="I2788" s="90" t="str">
        <f t="shared" si="347"/>
        <v>2021-1</v>
      </c>
      <c r="J2788">
        <v>1700</v>
      </c>
      <c r="K2788">
        <v>0</v>
      </c>
      <c r="N2788" t="s">
        <v>141</v>
      </c>
      <c r="O2788" t="s">
        <v>141</v>
      </c>
      <c r="P2788">
        <v>0</v>
      </c>
      <c r="Q2788">
        <v>0</v>
      </c>
      <c r="R2788" t="s">
        <v>994</v>
      </c>
    </row>
    <row r="2789" spans="1:18" hidden="1" x14ac:dyDescent="0.3">
      <c r="A2789">
        <v>208</v>
      </c>
      <c r="B2789" t="s">
        <v>140</v>
      </c>
      <c r="C2789" t="s">
        <v>90</v>
      </c>
      <c r="D2789" t="s">
        <v>21</v>
      </c>
      <c r="E2789" t="s">
        <v>54</v>
      </c>
      <c r="F2789" s="101">
        <v>44377</v>
      </c>
      <c r="G2789" s="55">
        <f t="shared" si="345"/>
        <v>2021</v>
      </c>
      <c r="H2789" s="55" t="str">
        <f t="shared" si="346"/>
        <v>Junio</v>
      </c>
      <c r="I2789" s="90" t="str">
        <f t="shared" si="347"/>
        <v>2021-1</v>
      </c>
      <c r="J2789">
        <v>1700</v>
      </c>
      <c r="K2789">
        <v>206</v>
      </c>
      <c r="L2789" s="57">
        <v>1.3</v>
      </c>
      <c r="M2789" s="57">
        <v>8.2524271844660202</v>
      </c>
      <c r="N2789" t="s">
        <v>141</v>
      </c>
      <c r="O2789" t="s">
        <v>141</v>
      </c>
      <c r="P2789">
        <v>0</v>
      </c>
      <c r="Q2789">
        <v>0</v>
      </c>
      <c r="R2789" t="s">
        <v>995</v>
      </c>
    </row>
    <row r="2790" spans="1:18" hidden="1" x14ac:dyDescent="0.3">
      <c r="A2790">
        <v>208</v>
      </c>
      <c r="B2790" t="s">
        <v>140</v>
      </c>
      <c r="C2790" t="s">
        <v>90</v>
      </c>
      <c r="D2790" t="s">
        <v>21</v>
      </c>
      <c r="E2790" t="s">
        <v>54</v>
      </c>
      <c r="F2790" s="101">
        <v>44408</v>
      </c>
      <c r="G2790" s="55">
        <f t="shared" si="345"/>
        <v>2021</v>
      </c>
      <c r="H2790" s="55" t="str">
        <f t="shared" si="346"/>
        <v>Julio</v>
      </c>
      <c r="I2790" s="90" t="str">
        <f t="shared" si="347"/>
        <v>2021-2</v>
      </c>
      <c r="J2790">
        <v>1700</v>
      </c>
      <c r="K2790">
        <v>0</v>
      </c>
      <c r="N2790" t="s">
        <v>141</v>
      </c>
      <c r="O2790" t="s">
        <v>141</v>
      </c>
      <c r="P2790">
        <v>0</v>
      </c>
      <c r="Q2790">
        <v>0</v>
      </c>
      <c r="R2790" t="s">
        <v>996</v>
      </c>
    </row>
    <row r="2791" spans="1:18" hidden="1" x14ac:dyDescent="0.3">
      <c r="A2791">
        <v>208</v>
      </c>
      <c r="B2791" t="s">
        <v>140</v>
      </c>
      <c r="C2791" t="s">
        <v>90</v>
      </c>
      <c r="D2791" t="s">
        <v>21</v>
      </c>
      <c r="E2791" t="s">
        <v>54</v>
      </c>
      <c r="F2791" s="101">
        <v>44439</v>
      </c>
      <c r="G2791" s="55">
        <f t="shared" si="345"/>
        <v>2021</v>
      </c>
      <c r="H2791" s="55" t="str">
        <f t="shared" si="346"/>
        <v>Agosto</v>
      </c>
      <c r="I2791" s="90" t="str">
        <f t="shared" si="347"/>
        <v>2021-2</v>
      </c>
      <c r="J2791">
        <v>1700</v>
      </c>
      <c r="K2791">
        <v>0</v>
      </c>
      <c r="N2791" t="s">
        <v>141</v>
      </c>
      <c r="O2791" t="s">
        <v>141</v>
      </c>
      <c r="P2791">
        <v>0</v>
      </c>
      <c r="Q2791">
        <v>0</v>
      </c>
      <c r="R2791" t="s">
        <v>997</v>
      </c>
    </row>
    <row r="2792" spans="1:18" hidden="1" x14ac:dyDescent="0.3">
      <c r="A2792">
        <v>208</v>
      </c>
      <c r="B2792" t="s">
        <v>140</v>
      </c>
      <c r="C2792" t="s">
        <v>90</v>
      </c>
      <c r="D2792" t="s">
        <v>21</v>
      </c>
      <c r="E2792" t="s">
        <v>54</v>
      </c>
      <c r="F2792" s="101">
        <v>44469</v>
      </c>
      <c r="G2792" s="55">
        <f t="shared" si="345"/>
        <v>2021</v>
      </c>
      <c r="H2792" s="55" t="str">
        <f t="shared" si="346"/>
        <v>Septiembre</v>
      </c>
      <c r="I2792" s="90" t="str">
        <f t="shared" si="347"/>
        <v>2021-2</v>
      </c>
      <c r="J2792">
        <v>1700</v>
      </c>
      <c r="K2792">
        <v>0</v>
      </c>
      <c r="N2792" t="s">
        <v>141</v>
      </c>
      <c r="O2792" t="s">
        <v>141</v>
      </c>
      <c r="P2792">
        <v>0</v>
      </c>
      <c r="Q2792">
        <v>0</v>
      </c>
      <c r="R2792" t="s">
        <v>998</v>
      </c>
    </row>
    <row r="2793" spans="1:18" hidden="1" x14ac:dyDescent="0.3">
      <c r="A2793">
        <v>208</v>
      </c>
      <c r="B2793" t="s">
        <v>140</v>
      </c>
      <c r="C2793" t="s">
        <v>90</v>
      </c>
      <c r="D2793" t="s">
        <v>21</v>
      </c>
      <c r="E2793" t="s">
        <v>54</v>
      </c>
      <c r="F2793" s="101">
        <v>44500</v>
      </c>
      <c r="G2793" s="55">
        <f t="shared" si="345"/>
        <v>2021</v>
      </c>
      <c r="H2793" s="55" t="str">
        <f t="shared" si="346"/>
        <v>Octubre</v>
      </c>
      <c r="I2793" s="90" t="str">
        <f t="shared" si="347"/>
        <v>2021-2</v>
      </c>
      <c r="J2793">
        <v>1700</v>
      </c>
      <c r="K2793">
        <v>0</v>
      </c>
      <c r="N2793" t="s">
        <v>141</v>
      </c>
      <c r="O2793" t="s">
        <v>141</v>
      </c>
      <c r="P2793">
        <v>0</v>
      </c>
      <c r="Q2793">
        <v>0</v>
      </c>
      <c r="R2793" t="s">
        <v>999</v>
      </c>
    </row>
    <row r="2794" spans="1:18" hidden="1" x14ac:dyDescent="0.3">
      <c r="A2794">
        <v>208</v>
      </c>
      <c r="B2794" t="s">
        <v>140</v>
      </c>
      <c r="C2794" t="s">
        <v>90</v>
      </c>
      <c r="D2794" t="s">
        <v>21</v>
      </c>
      <c r="E2794" t="s">
        <v>54</v>
      </c>
      <c r="F2794" s="101">
        <v>44530</v>
      </c>
      <c r="G2794" s="55">
        <f t="shared" si="345"/>
        <v>2021</v>
      </c>
      <c r="H2794" s="55" t="str">
        <f t="shared" si="346"/>
        <v>Noviembre</v>
      </c>
      <c r="I2794" s="90" t="str">
        <f t="shared" si="347"/>
        <v>2021-2</v>
      </c>
      <c r="J2794">
        <v>1700</v>
      </c>
      <c r="K2794">
        <v>0</v>
      </c>
      <c r="N2794" t="s">
        <v>141</v>
      </c>
      <c r="O2794" t="s">
        <v>141</v>
      </c>
      <c r="P2794">
        <v>0</v>
      </c>
      <c r="Q2794">
        <v>0</v>
      </c>
      <c r="R2794" t="s">
        <v>1000</v>
      </c>
    </row>
    <row r="2795" spans="1:18" hidden="1" x14ac:dyDescent="0.3">
      <c r="A2795">
        <v>208</v>
      </c>
      <c r="B2795" t="s">
        <v>140</v>
      </c>
      <c r="C2795" t="s">
        <v>90</v>
      </c>
      <c r="D2795" t="s">
        <v>21</v>
      </c>
      <c r="E2795" t="s">
        <v>54</v>
      </c>
      <c r="F2795" s="101">
        <v>44561</v>
      </c>
      <c r="G2795" s="55">
        <f t="shared" si="345"/>
        <v>2021</v>
      </c>
      <c r="H2795" s="55" t="str">
        <f t="shared" si="346"/>
        <v>Diciembre</v>
      </c>
      <c r="I2795" s="90" t="str">
        <f t="shared" si="347"/>
        <v>2021-2</v>
      </c>
      <c r="J2795">
        <v>1700</v>
      </c>
      <c r="K2795">
        <v>0</v>
      </c>
      <c r="N2795" t="s">
        <v>141</v>
      </c>
      <c r="O2795" t="s">
        <v>141</v>
      </c>
      <c r="P2795">
        <v>0</v>
      </c>
      <c r="Q2795">
        <v>0</v>
      </c>
      <c r="R2795" t="s">
        <v>1001</v>
      </c>
    </row>
    <row r="2796" spans="1:18" hidden="1" x14ac:dyDescent="0.3">
      <c r="A2796">
        <v>208</v>
      </c>
      <c r="B2796" t="s">
        <v>140</v>
      </c>
      <c r="C2796" t="s">
        <v>90</v>
      </c>
      <c r="D2796" t="s">
        <v>21</v>
      </c>
      <c r="E2796" t="s">
        <v>54</v>
      </c>
      <c r="F2796" s="101">
        <v>44592</v>
      </c>
      <c r="G2796" s="55">
        <f t="shared" si="345"/>
        <v>2022</v>
      </c>
      <c r="H2796" s="55" t="str">
        <f t="shared" si="346"/>
        <v>Enero</v>
      </c>
      <c r="I2796" s="90" t="str">
        <f t="shared" si="347"/>
        <v>2022-1</v>
      </c>
      <c r="J2796">
        <v>1700</v>
      </c>
      <c r="K2796">
        <v>0</v>
      </c>
      <c r="N2796" t="s">
        <v>141</v>
      </c>
      <c r="O2796" t="s">
        <v>141</v>
      </c>
      <c r="P2796">
        <v>0</v>
      </c>
      <c r="Q2796">
        <v>0</v>
      </c>
      <c r="R2796" t="s">
        <v>1002</v>
      </c>
    </row>
    <row r="2797" spans="1:18" hidden="1" x14ac:dyDescent="0.3">
      <c r="A2797">
        <v>208</v>
      </c>
      <c r="B2797" t="s">
        <v>140</v>
      </c>
      <c r="C2797" t="s">
        <v>90</v>
      </c>
      <c r="D2797" t="s">
        <v>21</v>
      </c>
      <c r="E2797" t="s">
        <v>54</v>
      </c>
      <c r="F2797" s="101">
        <v>44620</v>
      </c>
      <c r="G2797" s="55">
        <f t="shared" si="345"/>
        <v>2022</v>
      </c>
      <c r="H2797" s="55" t="str">
        <f t="shared" si="346"/>
        <v>Febrero</v>
      </c>
      <c r="I2797" s="90" t="str">
        <f t="shared" si="347"/>
        <v>2022-1</v>
      </c>
      <c r="J2797">
        <v>1700</v>
      </c>
      <c r="K2797">
        <v>0</v>
      </c>
      <c r="N2797" t="s">
        <v>141</v>
      </c>
      <c r="O2797" t="s">
        <v>141</v>
      </c>
      <c r="P2797">
        <v>0</v>
      </c>
      <c r="Q2797">
        <v>0</v>
      </c>
      <c r="R2797" t="s">
        <v>1003</v>
      </c>
    </row>
    <row r="2798" spans="1:18" hidden="1" x14ac:dyDescent="0.3">
      <c r="A2798">
        <v>208</v>
      </c>
      <c r="B2798" t="s">
        <v>140</v>
      </c>
      <c r="C2798" t="s">
        <v>90</v>
      </c>
      <c r="D2798" t="s">
        <v>21</v>
      </c>
      <c r="E2798" t="s">
        <v>54</v>
      </c>
      <c r="F2798" s="101">
        <v>44651</v>
      </c>
      <c r="G2798" s="55">
        <f t="shared" si="345"/>
        <v>2022</v>
      </c>
      <c r="H2798" s="55" t="str">
        <f t="shared" si="346"/>
        <v>Marzo</v>
      </c>
      <c r="I2798" s="90" t="str">
        <f t="shared" si="347"/>
        <v>2022-1</v>
      </c>
      <c r="J2798">
        <v>1700</v>
      </c>
      <c r="K2798">
        <v>0</v>
      </c>
      <c r="N2798" t="s">
        <v>141</v>
      </c>
      <c r="O2798" t="s">
        <v>141</v>
      </c>
      <c r="P2798">
        <v>0</v>
      </c>
      <c r="Q2798">
        <v>0</v>
      </c>
      <c r="R2798" t="s">
        <v>1004</v>
      </c>
    </row>
    <row r="2799" spans="1:18" hidden="1" x14ac:dyDescent="0.3">
      <c r="A2799">
        <v>208</v>
      </c>
      <c r="B2799" t="s">
        <v>140</v>
      </c>
      <c r="C2799" t="s">
        <v>90</v>
      </c>
      <c r="D2799" t="s">
        <v>21</v>
      </c>
      <c r="E2799" t="s">
        <v>54</v>
      </c>
      <c r="F2799" s="101">
        <v>44681</v>
      </c>
      <c r="G2799" s="55">
        <f t="shared" si="345"/>
        <v>2022</v>
      </c>
      <c r="H2799" s="55" t="str">
        <f t="shared" si="346"/>
        <v>Abril</v>
      </c>
      <c r="I2799" s="90" t="str">
        <f t="shared" si="347"/>
        <v>2022-1</v>
      </c>
      <c r="J2799">
        <v>1700</v>
      </c>
      <c r="K2799">
        <v>0</v>
      </c>
      <c r="N2799" t="s">
        <v>141</v>
      </c>
      <c r="O2799" t="s">
        <v>141</v>
      </c>
      <c r="P2799">
        <v>0</v>
      </c>
      <c r="Q2799">
        <v>0</v>
      </c>
      <c r="R2799" t="s">
        <v>1005</v>
      </c>
    </row>
    <row r="2800" spans="1:18" hidden="1" x14ac:dyDescent="0.3">
      <c r="A2800">
        <v>208</v>
      </c>
      <c r="B2800" t="s">
        <v>140</v>
      </c>
      <c r="C2800" t="s">
        <v>90</v>
      </c>
      <c r="D2800" t="s">
        <v>21</v>
      </c>
      <c r="E2800" t="s">
        <v>54</v>
      </c>
      <c r="F2800" s="101">
        <v>44712</v>
      </c>
      <c r="G2800" s="55">
        <f t="shared" si="345"/>
        <v>2022</v>
      </c>
      <c r="H2800" s="55" t="str">
        <f t="shared" si="346"/>
        <v>Mayo</v>
      </c>
      <c r="I2800" s="90" t="str">
        <f t="shared" si="347"/>
        <v>2022-1</v>
      </c>
      <c r="J2800">
        <v>1700</v>
      </c>
      <c r="K2800">
        <v>0</v>
      </c>
      <c r="N2800" t="s">
        <v>141</v>
      </c>
      <c r="O2800" t="s">
        <v>141</v>
      </c>
      <c r="P2800">
        <v>0</v>
      </c>
      <c r="Q2800">
        <v>0</v>
      </c>
      <c r="R2800" t="s">
        <v>1006</v>
      </c>
    </row>
    <row r="2801" spans="1:18" hidden="1" x14ac:dyDescent="0.3">
      <c r="A2801">
        <v>208</v>
      </c>
      <c r="B2801" t="s">
        <v>140</v>
      </c>
      <c r="C2801" t="s">
        <v>90</v>
      </c>
      <c r="D2801" t="s">
        <v>21</v>
      </c>
      <c r="E2801" t="s">
        <v>54</v>
      </c>
      <c r="F2801" s="101">
        <v>44742</v>
      </c>
      <c r="G2801" s="55">
        <f t="shared" si="345"/>
        <v>2022</v>
      </c>
      <c r="H2801" s="55" t="str">
        <f t="shared" si="346"/>
        <v>Junio</v>
      </c>
      <c r="I2801" s="90" t="str">
        <f t="shared" si="347"/>
        <v>2022-1</v>
      </c>
      <c r="J2801">
        <v>1700</v>
      </c>
      <c r="K2801">
        <v>0</v>
      </c>
      <c r="N2801" t="s">
        <v>141</v>
      </c>
      <c r="O2801" t="s">
        <v>141</v>
      </c>
      <c r="P2801">
        <v>0</v>
      </c>
      <c r="Q2801">
        <v>0</v>
      </c>
      <c r="R2801" t="s">
        <v>1007</v>
      </c>
    </row>
    <row r="2802" spans="1:18" hidden="1" x14ac:dyDescent="0.3">
      <c r="A2802">
        <v>208</v>
      </c>
      <c r="B2802" t="s">
        <v>140</v>
      </c>
      <c r="C2802" t="s">
        <v>90</v>
      </c>
      <c r="D2802" t="s">
        <v>21</v>
      </c>
      <c r="E2802" t="s">
        <v>54</v>
      </c>
      <c r="F2802" s="101">
        <v>44773</v>
      </c>
      <c r="G2802" s="55">
        <f t="shared" si="345"/>
        <v>2022</v>
      </c>
      <c r="H2802" s="55" t="str">
        <f t="shared" si="346"/>
        <v>Julio</v>
      </c>
      <c r="I2802" s="90" t="str">
        <f t="shared" si="347"/>
        <v>2022-2</v>
      </c>
      <c r="J2802">
        <v>1700</v>
      </c>
      <c r="K2802">
        <v>0</v>
      </c>
      <c r="N2802" t="s">
        <v>141</v>
      </c>
      <c r="O2802" t="s">
        <v>141</v>
      </c>
      <c r="P2802">
        <v>0</v>
      </c>
      <c r="Q2802">
        <v>0</v>
      </c>
      <c r="R2802" t="s">
        <v>1008</v>
      </c>
    </row>
    <row r="2803" spans="1:18" hidden="1" x14ac:dyDescent="0.3">
      <c r="A2803">
        <v>208</v>
      </c>
      <c r="B2803" t="s">
        <v>140</v>
      </c>
      <c r="C2803" t="s">
        <v>90</v>
      </c>
      <c r="D2803" t="s">
        <v>21</v>
      </c>
      <c r="E2803" t="s">
        <v>54</v>
      </c>
      <c r="F2803" s="101">
        <v>44804</v>
      </c>
      <c r="G2803" s="55">
        <f t="shared" si="345"/>
        <v>2022</v>
      </c>
      <c r="H2803" s="55" t="str">
        <f t="shared" si="346"/>
        <v>Agosto</v>
      </c>
      <c r="I2803" s="90" t="str">
        <f t="shared" si="347"/>
        <v>2022-2</v>
      </c>
      <c r="J2803">
        <v>1700</v>
      </c>
      <c r="K2803">
        <v>0</v>
      </c>
      <c r="N2803" t="s">
        <v>141</v>
      </c>
      <c r="O2803" t="s">
        <v>141</v>
      </c>
      <c r="P2803">
        <v>0</v>
      </c>
      <c r="Q2803">
        <v>0</v>
      </c>
      <c r="R2803" t="s">
        <v>1009</v>
      </c>
    </row>
    <row r="2804" spans="1:18" hidden="1" x14ac:dyDescent="0.3">
      <c r="A2804">
        <v>208</v>
      </c>
      <c r="B2804" t="s">
        <v>140</v>
      </c>
      <c r="C2804" t="s">
        <v>90</v>
      </c>
      <c r="D2804" t="s">
        <v>21</v>
      </c>
      <c r="E2804" t="s">
        <v>54</v>
      </c>
      <c r="F2804" s="101">
        <v>44834</v>
      </c>
      <c r="G2804" s="55">
        <f t="shared" si="345"/>
        <v>2022</v>
      </c>
      <c r="H2804" s="55" t="str">
        <f t="shared" si="346"/>
        <v>Septiembre</v>
      </c>
      <c r="I2804" s="90" t="str">
        <f t="shared" si="347"/>
        <v>2022-2</v>
      </c>
      <c r="J2804">
        <v>1700</v>
      </c>
      <c r="K2804">
        <v>0</v>
      </c>
      <c r="N2804" t="s">
        <v>141</v>
      </c>
      <c r="O2804" t="s">
        <v>141</v>
      </c>
      <c r="P2804">
        <v>0</v>
      </c>
      <c r="Q2804">
        <v>0</v>
      </c>
      <c r="R2804" t="s">
        <v>1010</v>
      </c>
    </row>
    <row r="2805" spans="1:18" hidden="1" x14ac:dyDescent="0.3">
      <c r="A2805">
        <v>208</v>
      </c>
      <c r="B2805" t="s">
        <v>140</v>
      </c>
      <c r="C2805" t="s">
        <v>90</v>
      </c>
      <c r="D2805" t="s">
        <v>21</v>
      </c>
      <c r="E2805" t="s">
        <v>54</v>
      </c>
      <c r="F2805" s="101">
        <v>44865</v>
      </c>
      <c r="G2805" s="55">
        <f t="shared" si="345"/>
        <v>2022</v>
      </c>
      <c r="H2805" s="55" t="str">
        <f t="shared" si="346"/>
        <v>Octubre</v>
      </c>
      <c r="I2805" s="90" t="str">
        <f t="shared" si="347"/>
        <v>2022-2</v>
      </c>
      <c r="J2805">
        <v>1700</v>
      </c>
      <c r="K2805">
        <v>0</v>
      </c>
      <c r="N2805" t="s">
        <v>141</v>
      </c>
      <c r="O2805" t="s">
        <v>141</v>
      </c>
      <c r="P2805">
        <v>0</v>
      </c>
      <c r="Q2805">
        <v>0</v>
      </c>
      <c r="R2805" t="s">
        <v>1011</v>
      </c>
    </row>
    <row r="2806" spans="1:18" hidden="1" x14ac:dyDescent="0.3">
      <c r="A2806">
        <v>208</v>
      </c>
      <c r="B2806" t="s">
        <v>140</v>
      </c>
      <c r="C2806" t="s">
        <v>90</v>
      </c>
      <c r="D2806" t="s">
        <v>21</v>
      </c>
      <c r="E2806" t="s">
        <v>54</v>
      </c>
      <c r="F2806" s="101">
        <v>44895</v>
      </c>
      <c r="G2806" s="55">
        <f t="shared" si="345"/>
        <v>2022</v>
      </c>
      <c r="H2806" s="55" t="str">
        <f t="shared" si="346"/>
        <v>Noviembre</v>
      </c>
      <c r="I2806" s="90" t="str">
        <f t="shared" si="347"/>
        <v>2022-2</v>
      </c>
      <c r="J2806">
        <v>1700</v>
      </c>
      <c r="K2806">
        <v>0</v>
      </c>
      <c r="N2806" t="s">
        <v>141</v>
      </c>
      <c r="O2806" t="s">
        <v>141</v>
      </c>
      <c r="P2806">
        <v>0</v>
      </c>
      <c r="Q2806">
        <v>0</v>
      </c>
      <c r="R2806" t="s">
        <v>1012</v>
      </c>
    </row>
    <row r="2807" spans="1:18" hidden="1" x14ac:dyDescent="0.3">
      <c r="A2807">
        <v>208</v>
      </c>
      <c r="B2807" t="s">
        <v>140</v>
      </c>
      <c r="C2807" t="s">
        <v>90</v>
      </c>
      <c r="D2807" t="s">
        <v>21</v>
      </c>
      <c r="E2807" t="s">
        <v>54</v>
      </c>
      <c r="F2807" s="101">
        <v>44926</v>
      </c>
      <c r="G2807" s="55">
        <f t="shared" si="345"/>
        <v>2022</v>
      </c>
      <c r="H2807" s="55" t="str">
        <f t="shared" si="346"/>
        <v>Diciembre</v>
      </c>
      <c r="I2807" s="90" t="str">
        <f t="shared" si="347"/>
        <v>2022-2</v>
      </c>
      <c r="J2807">
        <v>1700</v>
      </c>
      <c r="K2807">
        <v>0</v>
      </c>
      <c r="N2807" t="s">
        <v>141</v>
      </c>
      <c r="O2807" t="s">
        <v>141</v>
      </c>
      <c r="P2807">
        <v>0</v>
      </c>
      <c r="Q2807">
        <v>0</v>
      </c>
      <c r="R2807" t="s">
        <v>1013</v>
      </c>
    </row>
    <row r="2808" spans="1:18" hidden="1" x14ac:dyDescent="0.3">
      <c r="A2808">
        <v>208</v>
      </c>
      <c r="B2808" t="s">
        <v>140</v>
      </c>
      <c r="C2808" t="s">
        <v>90</v>
      </c>
      <c r="D2808" t="s">
        <v>21</v>
      </c>
      <c r="E2808" t="s">
        <v>54</v>
      </c>
      <c r="F2808" s="101">
        <v>45869</v>
      </c>
      <c r="G2808" s="55">
        <f t="shared" si="345"/>
        <v>2025</v>
      </c>
      <c r="H2808" s="55" t="str">
        <f t="shared" si="346"/>
        <v>Julio</v>
      </c>
      <c r="I2808" s="90" t="str">
        <f t="shared" si="347"/>
        <v>2025-2</v>
      </c>
      <c r="J2808">
        <v>1</v>
      </c>
      <c r="K2808">
        <v>1043.5</v>
      </c>
      <c r="L2808" s="57">
        <v>9.5831336847149022E-4</v>
      </c>
      <c r="M2808" s="57">
        <v>9.5831336847149022E-4</v>
      </c>
      <c r="N2808" t="s">
        <v>141</v>
      </c>
      <c r="O2808" t="s">
        <v>141</v>
      </c>
      <c r="P2808">
        <v>0</v>
      </c>
      <c r="Q2808">
        <v>0</v>
      </c>
      <c r="R2808" t="s">
        <v>1014</v>
      </c>
    </row>
    <row r="2809" spans="1:18" hidden="1" x14ac:dyDescent="0.3">
      <c r="A2809">
        <v>208</v>
      </c>
      <c r="B2809" t="s">
        <v>140</v>
      </c>
      <c r="C2809" t="s">
        <v>90</v>
      </c>
      <c r="D2809" t="s">
        <v>21</v>
      </c>
      <c r="E2809" t="s">
        <v>54</v>
      </c>
      <c r="F2809" s="101">
        <v>45900</v>
      </c>
      <c r="G2809" s="55">
        <f t="shared" si="345"/>
        <v>2025</v>
      </c>
      <c r="H2809" s="55" t="str">
        <f t="shared" si="346"/>
        <v>Agosto</v>
      </c>
      <c r="I2809" s="90" t="str">
        <f t="shared" si="347"/>
        <v>2025-2</v>
      </c>
      <c r="J2809">
        <v>1</v>
      </c>
      <c r="K2809">
        <v>1261</v>
      </c>
      <c r="L2809" s="57">
        <v>7.9302141157811261E-4</v>
      </c>
      <c r="M2809" s="57">
        <v>7.9302141157811261E-4</v>
      </c>
      <c r="N2809" t="s">
        <v>141</v>
      </c>
      <c r="O2809" t="s">
        <v>141</v>
      </c>
      <c r="P2809">
        <v>0</v>
      </c>
      <c r="Q2809">
        <v>0</v>
      </c>
      <c r="R2809" t="s">
        <v>1015</v>
      </c>
    </row>
    <row r="2810" spans="1:18" hidden="1" x14ac:dyDescent="0.3">
      <c r="A2810">
        <v>208</v>
      </c>
      <c r="B2810" t="s">
        <v>140</v>
      </c>
      <c r="C2810" t="s">
        <v>90</v>
      </c>
      <c r="D2810" t="s">
        <v>21</v>
      </c>
      <c r="E2810" t="s">
        <v>54</v>
      </c>
      <c r="F2810" s="101">
        <v>45930</v>
      </c>
      <c r="G2810" s="55">
        <f t="shared" si="345"/>
        <v>2025</v>
      </c>
      <c r="H2810" s="55" t="str">
        <f t="shared" si="346"/>
        <v>Septiembre</v>
      </c>
      <c r="I2810" s="90" t="str">
        <f t="shared" si="347"/>
        <v>2025-2</v>
      </c>
      <c r="J2810">
        <v>1</v>
      </c>
      <c r="K2810">
        <v>1352</v>
      </c>
      <c r="L2810" s="57">
        <v>7.3964497041420117E-4</v>
      </c>
      <c r="M2810" s="57">
        <v>7.3964497041420117E-4</v>
      </c>
      <c r="N2810" t="s">
        <v>141</v>
      </c>
      <c r="O2810" t="s">
        <v>141</v>
      </c>
      <c r="P2810">
        <v>0</v>
      </c>
      <c r="Q2810">
        <v>0</v>
      </c>
      <c r="R2810" t="s">
        <v>1016</v>
      </c>
    </row>
    <row r="2811" spans="1:18" hidden="1" x14ac:dyDescent="0.3">
      <c r="A2811">
        <v>208</v>
      </c>
      <c r="B2811" t="s">
        <v>140</v>
      </c>
      <c r="C2811" t="s">
        <v>90</v>
      </c>
      <c r="D2811" t="s">
        <v>21</v>
      </c>
      <c r="E2811" t="s">
        <v>54</v>
      </c>
      <c r="F2811" s="101">
        <v>45961</v>
      </c>
      <c r="G2811" s="55">
        <f t="shared" si="345"/>
        <v>2025</v>
      </c>
      <c r="H2811" s="55" t="str">
        <f t="shared" si="346"/>
        <v>Octubre</v>
      </c>
      <c r="I2811" s="90" t="str">
        <f t="shared" si="347"/>
        <v>2025-2</v>
      </c>
      <c r="J2811">
        <v>1</v>
      </c>
      <c r="K2811">
        <v>1260.5</v>
      </c>
      <c r="L2811" s="57">
        <v>7.9333597778659263E-4</v>
      </c>
      <c r="M2811" s="57">
        <v>7.9333597778659263E-4</v>
      </c>
      <c r="N2811" t="s">
        <v>141</v>
      </c>
      <c r="O2811" t="s">
        <v>141</v>
      </c>
      <c r="P2811">
        <v>0</v>
      </c>
      <c r="Q2811">
        <v>0</v>
      </c>
      <c r="R2811" t="s">
        <v>1017</v>
      </c>
    </row>
    <row r="2812" spans="1:18" hidden="1" x14ac:dyDescent="0.3">
      <c r="A2812">
        <v>208</v>
      </c>
      <c r="B2812" t="s">
        <v>140</v>
      </c>
      <c r="C2812" t="s">
        <v>90</v>
      </c>
      <c r="D2812" t="s">
        <v>21</v>
      </c>
      <c r="E2812" t="s">
        <v>54</v>
      </c>
      <c r="F2812" s="101">
        <v>45991</v>
      </c>
      <c r="G2812" s="55">
        <f t="shared" si="345"/>
        <v>2025</v>
      </c>
      <c r="H2812" s="55" t="str">
        <f t="shared" si="346"/>
        <v>Noviembre</v>
      </c>
      <c r="I2812" s="90" t="str">
        <f t="shared" si="347"/>
        <v>2025-2</v>
      </c>
      <c r="J2812">
        <v>1</v>
      </c>
      <c r="K2812">
        <v>1126</v>
      </c>
      <c r="L2812" s="57">
        <v>8.8809946714031975E-4</v>
      </c>
      <c r="M2812" s="57">
        <v>8.8809946714031975E-4</v>
      </c>
      <c r="N2812" t="s">
        <v>141</v>
      </c>
      <c r="O2812" t="s">
        <v>141</v>
      </c>
      <c r="P2812">
        <v>0</v>
      </c>
      <c r="Q2812">
        <v>0</v>
      </c>
      <c r="R2812" t="s">
        <v>1018</v>
      </c>
    </row>
    <row r="2813" spans="1:18" hidden="1" x14ac:dyDescent="0.3">
      <c r="A2813">
        <v>208</v>
      </c>
      <c r="B2813" t="s">
        <v>140</v>
      </c>
      <c r="C2813" t="s">
        <v>90</v>
      </c>
      <c r="D2813" t="s">
        <v>21</v>
      </c>
      <c r="E2813" t="s">
        <v>54</v>
      </c>
      <c r="F2813" s="101">
        <v>46022</v>
      </c>
      <c r="G2813" s="55">
        <f t="shared" si="345"/>
        <v>2025</v>
      </c>
      <c r="H2813" s="55" t="str">
        <f t="shared" si="346"/>
        <v>Diciembre</v>
      </c>
      <c r="I2813" s="90" t="str">
        <f t="shared" si="347"/>
        <v>2025-2</v>
      </c>
      <c r="J2813">
        <v>1</v>
      </c>
      <c r="K2813">
        <v>1059</v>
      </c>
      <c r="L2813" s="57">
        <v>9.4428706326723328E-4</v>
      </c>
      <c r="M2813" s="57">
        <v>9.4428706326723328E-4</v>
      </c>
      <c r="N2813" t="s">
        <v>141</v>
      </c>
      <c r="O2813" t="s">
        <v>141</v>
      </c>
      <c r="P2813">
        <v>0</v>
      </c>
      <c r="Q2813">
        <v>0</v>
      </c>
      <c r="R2813" t="s">
        <v>1019</v>
      </c>
    </row>
    <row r="2814" spans="1:18" hidden="1" x14ac:dyDescent="0.3">
      <c r="A2814">
        <v>213</v>
      </c>
      <c r="B2814" t="s">
        <v>142</v>
      </c>
      <c r="C2814" t="s">
        <v>90</v>
      </c>
      <c r="D2814" t="s">
        <v>52</v>
      </c>
      <c r="E2814" t="s">
        <v>22</v>
      </c>
      <c r="F2814" s="101">
        <v>44286</v>
      </c>
      <c r="G2814" s="55">
        <f t="shared" si="345"/>
        <v>2021</v>
      </c>
      <c r="H2814" s="55" t="str">
        <f t="shared" si="346"/>
        <v>Marzo</v>
      </c>
      <c r="I2814" s="90" t="str">
        <f t="shared" si="347"/>
        <v>2021-1</v>
      </c>
      <c r="J2814">
        <v>90</v>
      </c>
      <c r="K2814">
        <v>0</v>
      </c>
      <c r="L2814" s="57">
        <v>0</v>
      </c>
      <c r="M2814" s="57">
        <v>0</v>
      </c>
      <c r="N2814" t="s">
        <v>23</v>
      </c>
      <c r="O2814" t="s">
        <v>23</v>
      </c>
      <c r="P2814">
        <v>0</v>
      </c>
      <c r="Q2814">
        <v>0</v>
      </c>
      <c r="R2814" t="s">
        <v>1020</v>
      </c>
    </row>
    <row r="2815" spans="1:18" hidden="1" x14ac:dyDescent="0.3">
      <c r="A2815">
        <v>213</v>
      </c>
      <c r="B2815" t="s">
        <v>142</v>
      </c>
      <c r="C2815" t="s">
        <v>90</v>
      </c>
      <c r="D2815" t="s">
        <v>52</v>
      </c>
      <c r="E2815" t="s">
        <v>22</v>
      </c>
      <c r="F2815" s="101">
        <v>44377</v>
      </c>
      <c r="G2815" s="55">
        <f t="shared" si="345"/>
        <v>2021</v>
      </c>
      <c r="H2815" s="55" t="str">
        <f t="shared" si="346"/>
        <v>Junio</v>
      </c>
      <c r="I2815" s="90" t="str">
        <f t="shared" si="347"/>
        <v>2021-1</v>
      </c>
      <c r="J2815">
        <v>90</v>
      </c>
      <c r="K2815">
        <v>0</v>
      </c>
      <c r="L2815" s="57">
        <v>0</v>
      </c>
      <c r="M2815" s="57">
        <v>0</v>
      </c>
      <c r="N2815" t="s">
        <v>23</v>
      </c>
      <c r="O2815" t="s">
        <v>23</v>
      </c>
      <c r="P2815">
        <v>0</v>
      </c>
      <c r="Q2815">
        <v>0</v>
      </c>
      <c r="R2815" t="s">
        <v>1021</v>
      </c>
    </row>
    <row r="2816" spans="1:18" hidden="1" x14ac:dyDescent="0.3">
      <c r="A2816">
        <v>213</v>
      </c>
      <c r="B2816" t="s">
        <v>142</v>
      </c>
      <c r="C2816" t="s">
        <v>90</v>
      </c>
      <c r="D2816" t="s">
        <v>52</v>
      </c>
      <c r="E2816" t="s">
        <v>22</v>
      </c>
      <c r="F2816" s="101">
        <v>44469</v>
      </c>
      <c r="G2816" s="55">
        <f t="shared" si="345"/>
        <v>2021</v>
      </c>
      <c r="H2816" s="55" t="str">
        <f t="shared" si="346"/>
        <v>Septiembre</v>
      </c>
      <c r="I2816" s="90" t="str">
        <f t="shared" si="347"/>
        <v>2021-2</v>
      </c>
      <c r="J2816">
        <v>90</v>
      </c>
      <c r="K2816">
        <v>0</v>
      </c>
      <c r="L2816" s="57">
        <v>0</v>
      </c>
      <c r="M2816" s="57">
        <v>0</v>
      </c>
      <c r="N2816" t="s">
        <v>23</v>
      </c>
      <c r="O2816" t="s">
        <v>23</v>
      </c>
      <c r="P2816">
        <v>0</v>
      </c>
      <c r="Q2816">
        <v>0</v>
      </c>
      <c r="R2816" t="s">
        <v>1022</v>
      </c>
    </row>
    <row r="2817" spans="1:19" hidden="1" x14ac:dyDescent="0.3">
      <c r="A2817">
        <v>213</v>
      </c>
      <c r="B2817" t="s">
        <v>142</v>
      </c>
      <c r="C2817" t="s">
        <v>90</v>
      </c>
      <c r="D2817" t="s">
        <v>52</v>
      </c>
      <c r="E2817" t="s">
        <v>22</v>
      </c>
      <c r="F2817" s="101">
        <v>44561</v>
      </c>
      <c r="G2817" s="55">
        <f t="shared" si="345"/>
        <v>2021</v>
      </c>
      <c r="H2817" s="55" t="str">
        <f t="shared" si="346"/>
        <v>Diciembre</v>
      </c>
      <c r="I2817" s="90" t="str">
        <f t="shared" si="347"/>
        <v>2021-2</v>
      </c>
      <c r="J2817">
        <v>90</v>
      </c>
      <c r="K2817">
        <v>0</v>
      </c>
      <c r="L2817" s="57">
        <v>0</v>
      </c>
      <c r="M2817" s="57">
        <v>0</v>
      </c>
      <c r="N2817" t="s">
        <v>23</v>
      </c>
      <c r="O2817" t="s">
        <v>23</v>
      </c>
      <c r="P2817">
        <v>0</v>
      </c>
      <c r="Q2817">
        <v>0</v>
      </c>
      <c r="R2817" t="s">
        <v>1023</v>
      </c>
    </row>
    <row r="2818" spans="1:19" hidden="1" x14ac:dyDescent="0.3">
      <c r="A2818">
        <v>213</v>
      </c>
      <c r="B2818" t="s">
        <v>142</v>
      </c>
      <c r="C2818" t="s">
        <v>90</v>
      </c>
      <c r="D2818" t="s">
        <v>52</v>
      </c>
      <c r="E2818" t="s">
        <v>22</v>
      </c>
      <c r="F2818" s="101">
        <v>44620</v>
      </c>
      <c r="G2818" s="55">
        <f t="shared" si="345"/>
        <v>2022</v>
      </c>
      <c r="H2818" s="55" t="str">
        <f t="shared" si="346"/>
        <v>Febrero</v>
      </c>
      <c r="I2818" s="90" t="str">
        <f t="shared" si="347"/>
        <v>2022-1</v>
      </c>
      <c r="J2818">
        <v>90</v>
      </c>
      <c r="N2818" t="s">
        <v>23</v>
      </c>
      <c r="O2818" t="s">
        <v>119</v>
      </c>
      <c r="P2818">
        <v>0</v>
      </c>
      <c r="Q2818">
        <v>0</v>
      </c>
      <c r="R2818" t="s">
        <v>1024</v>
      </c>
      <c r="S2818" t="s">
        <v>119</v>
      </c>
    </row>
    <row r="2819" spans="1:19" hidden="1" x14ac:dyDescent="0.3">
      <c r="A2819">
        <v>213</v>
      </c>
      <c r="B2819" t="s">
        <v>142</v>
      </c>
      <c r="C2819" t="s">
        <v>90</v>
      </c>
      <c r="D2819" t="s">
        <v>52</v>
      </c>
      <c r="E2819" t="s">
        <v>22</v>
      </c>
      <c r="F2819" s="101">
        <v>44651</v>
      </c>
      <c r="G2819" s="55">
        <f t="shared" ref="G2819:G2882" si="348">YEAR(F2819)</f>
        <v>2022</v>
      </c>
      <c r="H2819" s="55" t="str">
        <f t="shared" ref="H2819:H2882" si="349">PROPER(TEXT(F2819,"mmmm"))</f>
        <v>Marzo</v>
      </c>
      <c r="I2819" s="90" t="str">
        <f t="shared" ref="I2819:I2882" si="350">IF(OR(H2819="Enero",H2819="Febrero",H2819="Marzo",H2819="Abril",H2819="Mayo",H2819="Junio"),G2819&amp;"-1",IF(OR(H2819="Julio",H2819="Agosto",H2819="Septiembre",H2819="Octubre",H2819="Noviembre",H2819="Diciembre"),G2819&amp;"-2"))</f>
        <v>2022-1</v>
      </c>
      <c r="J2819">
        <v>90</v>
      </c>
      <c r="K2819">
        <v>0</v>
      </c>
      <c r="L2819" s="57">
        <v>0</v>
      </c>
      <c r="M2819" s="57">
        <v>0</v>
      </c>
      <c r="N2819" t="s">
        <v>23</v>
      </c>
      <c r="O2819" t="s">
        <v>23</v>
      </c>
      <c r="P2819">
        <v>0</v>
      </c>
      <c r="Q2819">
        <v>0</v>
      </c>
      <c r="R2819" t="s">
        <v>1025</v>
      </c>
    </row>
    <row r="2820" spans="1:19" hidden="1" x14ac:dyDescent="0.3">
      <c r="A2820">
        <v>213</v>
      </c>
      <c r="B2820" t="s">
        <v>142</v>
      </c>
      <c r="C2820" t="s">
        <v>90</v>
      </c>
      <c r="D2820" t="s">
        <v>52</v>
      </c>
      <c r="E2820" t="s">
        <v>22</v>
      </c>
      <c r="F2820" s="101">
        <v>44681</v>
      </c>
      <c r="G2820" s="55">
        <f t="shared" si="348"/>
        <v>2022</v>
      </c>
      <c r="H2820" s="55" t="str">
        <f t="shared" si="349"/>
        <v>Abril</v>
      </c>
      <c r="I2820" s="90" t="str">
        <f t="shared" si="350"/>
        <v>2022-1</v>
      </c>
      <c r="J2820">
        <v>90</v>
      </c>
      <c r="N2820" t="s">
        <v>23</v>
      </c>
      <c r="O2820" t="s">
        <v>119</v>
      </c>
      <c r="P2820">
        <v>0</v>
      </c>
      <c r="Q2820">
        <v>0</v>
      </c>
      <c r="R2820" t="s">
        <v>1026</v>
      </c>
      <c r="S2820" t="s">
        <v>119</v>
      </c>
    </row>
    <row r="2821" spans="1:19" hidden="1" x14ac:dyDescent="0.3">
      <c r="A2821">
        <v>213</v>
      </c>
      <c r="B2821" t="s">
        <v>142</v>
      </c>
      <c r="C2821" t="s">
        <v>90</v>
      </c>
      <c r="D2821" t="s">
        <v>52</v>
      </c>
      <c r="E2821" t="s">
        <v>22</v>
      </c>
      <c r="F2821" s="101">
        <v>44742</v>
      </c>
      <c r="G2821" s="55">
        <f t="shared" si="348"/>
        <v>2022</v>
      </c>
      <c r="H2821" s="55" t="str">
        <f t="shared" si="349"/>
        <v>Junio</v>
      </c>
      <c r="I2821" s="90" t="str">
        <f t="shared" si="350"/>
        <v>2022-1</v>
      </c>
      <c r="J2821">
        <v>90</v>
      </c>
      <c r="K2821">
        <v>0</v>
      </c>
      <c r="L2821" s="57">
        <v>0</v>
      </c>
      <c r="M2821" s="57">
        <v>0</v>
      </c>
      <c r="N2821" t="s">
        <v>23</v>
      </c>
      <c r="O2821" t="s">
        <v>23</v>
      </c>
      <c r="P2821">
        <v>0</v>
      </c>
      <c r="Q2821">
        <v>0</v>
      </c>
      <c r="R2821" t="s">
        <v>1027</v>
      </c>
    </row>
    <row r="2822" spans="1:19" hidden="1" x14ac:dyDescent="0.3">
      <c r="A2822">
        <v>213</v>
      </c>
      <c r="B2822" t="s">
        <v>142</v>
      </c>
      <c r="C2822" t="s">
        <v>90</v>
      </c>
      <c r="D2822" t="s">
        <v>52</v>
      </c>
      <c r="E2822" t="s">
        <v>22</v>
      </c>
      <c r="F2822" s="101">
        <v>44804</v>
      </c>
      <c r="G2822" s="55">
        <f t="shared" si="348"/>
        <v>2022</v>
      </c>
      <c r="H2822" s="55" t="str">
        <f t="shared" si="349"/>
        <v>Agosto</v>
      </c>
      <c r="I2822" s="90" t="str">
        <f t="shared" si="350"/>
        <v>2022-2</v>
      </c>
      <c r="J2822">
        <v>90</v>
      </c>
      <c r="N2822" t="s">
        <v>23</v>
      </c>
      <c r="O2822" t="s">
        <v>119</v>
      </c>
      <c r="P2822">
        <v>0</v>
      </c>
      <c r="Q2822">
        <v>0</v>
      </c>
      <c r="R2822" t="s">
        <v>1028</v>
      </c>
      <c r="S2822" t="s">
        <v>119</v>
      </c>
    </row>
    <row r="2823" spans="1:19" hidden="1" x14ac:dyDescent="0.3">
      <c r="A2823">
        <v>213</v>
      </c>
      <c r="B2823" t="s">
        <v>142</v>
      </c>
      <c r="C2823" t="s">
        <v>90</v>
      </c>
      <c r="D2823" t="s">
        <v>52</v>
      </c>
      <c r="E2823" t="s">
        <v>22</v>
      </c>
      <c r="F2823" s="101">
        <v>44834</v>
      </c>
      <c r="G2823" s="55">
        <f t="shared" si="348"/>
        <v>2022</v>
      </c>
      <c r="H2823" s="55" t="str">
        <f t="shared" si="349"/>
        <v>Septiembre</v>
      </c>
      <c r="I2823" s="90" t="str">
        <f t="shared" si="350"/>
        <v>2022-2</v>
      </c>
      <c r="J2823">
        <v>90</v>
      </c>
      <c r="K2823">
        <v>0</v>
      </c>
      <c r="L2823" s="57">
        <v>0</v>
      </c>
      <c r="M2823" s="57">
        <v>0</v>
      </c>
      <c r="N2823" t="s">
        <v>23</v>
      </c>
      <c r="O2823" t="s">
        <v>23</v>
      </c>
      <c r="P2823">
        <v>0</v>
      </c>
      <c r="Q2823">
        <v>0</v>
      </c>
      <c r="R2823" t="s">
        <v>1029</v>
      </c>
    </row>
    <row r="2824" spans="1:19" hidden="1" x14ac:dyDescent="0.3">
      <c r="A2824">
        <v>213</v>
      </c>
      <c r="B2824" t="s">
        <v>142</v>
      </c>
      <c r="C2824" t="s">
        <v>90</v>
      </c>
      <c r="D2824" t="s">
        <v>52</v>
      </c>
      <c r="E2824" t="s">
        <v>22</v>
      </c>
      <c r="F2824" s="101">
        <v>44926</v>
      </c>
      <c r="G2824" s="55">
        <f t="shared" si="348"/>
        <v>2022</v>
      </c>
      <c r="H2824" s="55" t="str">
        <f t="shared" si="349"/>
        <v>Diciembre</v>
      </c>
      <c r="I2824" s="90" t="str">
        <f t="shared" si="350"/>
        <v>2022-2</v>
      </c>
      <c r="J2824">
        <v>90</v>
      </c>
      <c r="K2824">
        <v>0</v>
      </c>
      <c r="L2824" s="57">
        <v>0</v>
      </c>
      <c r="M2824" s="57">
        <v>0</v>
      </c>
      <c r="N2824" t="s">
        <v>23</v>
      </c>
      <c r="O2824" t="s">
        <v>23</v>
      </c>
      <c r="P2824">
        <v>0</v>
      </c>
      <c r="Q2824">
        <v>0</v>
      </c>
      <c r="R2824" t="s">
        <v>1030</v>
      </c>
    </row>
    <row r="2825" spans="1:19" hidden="1" x14ac:dyDescent="0.3">
      <c r="A2825">
        <v>213</v>
      </c>
      <c r="B2825" t="s">
        <v>142</v>
      </c>
      <c r="C2825" t="s">
        <v>90</v>
      </c>
      <c r="D2825" t="s">
        <v>52</v>
      </c>
      <c r="E2825" t="s">
        <v>22</v>
      </c>
      <c r="F2825" s="101">
        <v>45291</v>
      </c>
      <c r="G2825" s="55">
        <f t="shared" si="348"/>
        <v>2023</v>
      </c>
      <c r="H2825" s="55" t="str">
        <f t="shared" si="349"/>
        <v>Diciembre</v>
      </c>
      <c r="I2825" s="90" t="str">
        <f t="shared" si="350"/>
        <v>2023-2</v>
      </c>
      <c r="J2825">
        <v>90</v>
      </c>
      <c r="K2825">
        <v>100</v>
      </c>
      <c r="L2825" s="57">
        <v>1.1111111111111109</v>
      </c>
      <c r="M2825" s="57">
        <v>1.1111111111111109</v>
      </c>
      <c r="N2825" t="s">
        <v>23</v>
      </c>
      <c r="O2825" t="s">
        <v>23</v>
      </c>
      <c r="P2825">
        <v>0</v>
      </c>
      <c r="Q2825">
        <v>0</v>
      </c>
      <c r="R2825" t="s">
        <v>1031</v>
      </c>
    </row>
    <row r="2826" spans="1:19" hidden="1" x14ac:dyDescent="0.3">
      <c r="A2826">
        <v>213</v>
      </c>
      <c r="B2826" t="s">
        <v>142</v>
      </c>
      <c r="C2826" t="s">
        <v>90</v>
      </c>
      <c r="D2826" t="s">
        <v>52</v>
      </c>
      <c r="E2826" t="s">
        <v>22</v>
      </c>
      <c r="F2826" s="101">
        <v>45747</v>
      </c>
      <c r="G2826" s="55">
        <f t="shared" si="348"/>
        <v>2025</v>
      </c>
      <c r="H2826" s="55" t="str">
        <f t="shared" si="349"/>
        <v>Marzo</v>
      </c>
      <c r="I2826" s="90" t="str">
        <f t="shared" si="350"/>
        <v>2025-1</v>
      </c>
      <c r="J2826">
        <v>90</v>
      </c>
      <c r="K2826">
        <v>100</v>
      </c>
      <c r="L2826" s="57">
        <v>1.1111111111111109</v>
      </c>
      <c r="M2826" s="57">
        <v>1.1111111111111109</v>
      </c>
      <c r="N2826" t="s">
        <v>23</v>
      </c>
      <c r="O2826" t="s">
        <v>23</v>
      </c>
      <c r="P2826">
        <v>0</v>
      </c>
      <c r="Q2826">
        <v>0</v>
      </c>
      <c r="R2826" t="s">
        <v>1032</v>
      </c>
    </row>
    <row r="2827" spans="1:19" hidden="1" x14ac:dyDescent="0.3">
      <c r="A2827">
        <v>213</v>
      </c>
      <c r="B2827" t="s">
        <v>142</v>
      </c>
      <c r="C2827" t="s">
        <v>90</v>
      </c>
      <c r="D2827" t="s">
        <v>52</v>
      </c>
      <c r="E2827" t="s">
        <v>22</v>
      </c>
      <c r="F2827" s="101">
        <v>45838</v>
      </c>
      <c r="G2827" s="55">
        <f t="shared" si="348"/>
        <v>2025</v>
      </c>
      <c r="H2827" s="55" t="str">
        <f t="shared" si="349"/>
        <v>Junio</v>
      </c>
      <c r="I2827" s="90" t="str">
        <f t="shared" si="350"/>
        <v>2025-1</v>
      </c>
      <c r="J2827">
        <v>90</v>
      </c>
      <c r="K2827">
        <v>94.63</v>
      </c>
      <c r="L2827" s="57">
        <v>1.051444444444444</v>
      </c>
      <c r="M2827" s="57">
        <v>1.051444444444444</v>
      </c>
      <c r="N2827" t="s">
        <v>23</v>
      </c>
      <c r="O2827" t="s">
        <v>23</v>
      </c>
      <c r="P2827">
        <v>0</v>
      </c>
      <c r="Q2827">
        <v>0</v>
      </c>
      <c r="R2827" t="s">
        <v>1033</v>
      </c>
    </row>
    <row r="2828" spans="1:19" hidden="1" x14ac:dyDescent="0.3">
      <c r="A2828">
        <v>213</v>
      </c>
      <c r="B2828" t="s">
        <v>142</v>
      </c>
      <c r="C2828" t="s">
        <v>90</v>
      </c>
      <c r="D2828" t="s">
        <v>52</v>
      </c>
      <c r="E2828" t="s">
        <v>22</v>
      </c>
      <c r="F2828" s="101">
        <v>45930</v>
      </c>
      <c r="G2828" s="55">
        <f t="shared" si="348"/>
        <v>2025</v>
      </c>
      <c r="H2828" s="55" t="str">
        <f t="shared" si="349"/>
        <v>Septiembre</v>
      </c>
      <c r="I2828" s="90" t="str">
        <f t="shared" si="350"/>
        <v>2025-2</v>
      </c>
      <c r="J2828">
        <v>90</v>
      </c>
      <c r="K2828">
        <v>100</v>
      </c>
      <c r="L2828" s="57">
        <v>1.1111111111111109</v>
      </c>
      <c r="M2828" s="57">
        <v>1.1111111111111109</v>
      </c>
      <c r="N2828" t="s">
        <v>23</v>
      </c>
      <c r="O2828" t="s">
        <v>23</v>
      </c>
      <c r="P2828">
        <v>0</v>
      </c>
      <c r="Q2828">
        <v>0</v>
      </c>
      <c r="R2828" t="s">
        <v>1034</v>
      </c>
    </row>
    <row r="2829" spans="1:19" hidden="1" x14ac:dyDescent="0.3">
      <c r="A2829">
        <v>213</v>
      </c>
      <c r="B2829" t="s">
        <v>142</v>
      </c>
      <c r="C2829" t="s">
        <v>90</v>
      </c>
      <c r="D2829" t="s">
        <v>52</v>
      </c>
      <c r="E2829" t="s">
        <v>22</v>
      </c>
      <c r="F2829" s="101">
        <v>46022</v>
      </c>
      <c r="G2829" s="55">
        <f t="shared" si="348"/>
        <v>2025</v>
      </c>
      <c r="H2829" s="55" t="str">
        <f t="shared" si="349"/>
        <v>Diciembre</v>
      </c>
      <c r="I2829" s="90" t="str">
        <f t="shared" si="350"/>
        <v>2025-2</v>
      </c>
      <c r="J2829">
        <v>90</v>
      </c>
      <c r="K2829">
        <v>100</v>
      </c>
      <c r="L2829" s="57">
        <v>1.1111111111111109</v>
      </c>
      <c r="M2829" s="57">
        <v>1.1111111111111109</v>
      </c>
      <c r="N2829" t="s">
        <v>23</v>
      </c>
      <c r="O2829" t="s">
        <v>23</v>
      </c>
      <c r="P2829">
        <v>0</v>
      </c>
      <c r="Q2829">
        <v>0</v>
      </c>
      <c r="R2829" t="s">
        <v>1035</v>
      </c>
    </row>
    <row r="2830" spans="1:19" hidden="1" x14ac:dyDescent="0.3">
      <c r="A2830">
        <v>214</v>
      </c>
      <c r="B2830" t="s">
        <v>143</v>
      </c>
      <c r="C2830" t="s">
        <v>90</v>
      </c>
      <c r="D2830" t="s">
        <v>21</v>
      </c>
      <c r="E2830" t="s">
        <v>54</v>
      </c>
      <c r="F2830" s="101">
        <v>44227</v>
      </c>
      <c r="G2830" s="55">
        <f t="shared" si="348"/>
        <v>2021</v>
      </c>
      <c r="H2830" s="55" t="str">
        <f t="shared" si="349"/>
        <v>Enero</v>
      </c>
      <c r="I2830" s="90" t="str">
        <f t="shared" si="350"/>
        <v>2021-1</v>
      </c>
      <c r="J2830">
        <v>7500</v>
      </c>
      <c r="K2830">
        <v>0</v>
      </c>
      <c r="N2830" t="s">
        <v>144</v>
      </c>
      <c r="O2830" t="s">
        <v>144</v>
      </c>
      <c r="P2830">
        <v>0</v>
      </c>
      <c r="Q2830">
        <v>0</v>
      </c>
      <c r="R2830" t="s">
        <v>1036</v>
      </c>
    </row>
    <row r="2831" spans="1:19" hidden="1" x14ac:dyDescent="0.3">
      <c r="A2831">
        <v>214</v>
      </c>
      <c r="B2831" t="s">
        <v>143</v>
      </c>
      <c r="C2831" t="s">
        <v>90</v>
      </c>
      <c r="D2831" t="s">
        <v>21</v>
      </c>
      <c r="E2831" t="s">
        <v>54</v>
      </c>
      <c r="F2831" s="101">
        <v>44255</v>
      </c>
      <c r="G2831" s="55">
        <f t="shared" si="348"/>
        <v>2021</v>
      </c>
      <c r="H2831" s="55" t="str">
        <f t="shared" si="349"/>
        <v>Febrero</v>
      </c>
      <c r="I2831" s="90" t="str">
        <f t="shared" si="350"/>
        <v>2021-1</v>
      </c>
      <c r="J2831">
        <v>7500</v>
      </c>
      <c r="K2831">
        <v>0</v>
      </c>
      <c r="N2831" t="s">
        <v>144</v>
      </c>
      <c r="O2831" t="s">
        <v>144</v>
      </c>
      <c r="P2831">
        <v>0</v>
      </c>
      <c r="Q2831">
        <v>0</v>
      </c>
      <c r="R2831" t="s">
        <v>1037</v>
      </c>
    </row>
    <row r="2832" spans="1:19" hidden="1" x14ac:dyDescent="0.3">
      <c r="A2832">
        <v>214</v>
      </c>
      <c r="B2832" t="s">
        <v>143</v>
      </c>
      <c r="C2832" t="s">
        <v>90</v>
      </c>
      <c r="D2832" t="s">
        <v>21</v>
      </c>
      <c r="E2832" t="s">
        <v>54</v>
      </c>
      <c r="F2832" s="101">
        <v>44286</v>
      </c>
      <c r="G2832" s="55">
        <f t="shared" si="348"/>
        <v>2021</v>
      </c>
      <c r="H2832" s="55" t="str">
        <f t="shared" si="349"/>
        <v>Marzo</v>
      </c>
      <c r="I2832" s="90" t="str">
        <f t="shared" si="350"/>
        <v>2021-1</v>
      </c>
      <c r="J2832">
        <v>7500</v>
      </c>
      <c r="K2832">
        <v>0</v>
      </c>
      <c r="N2832" t="s">
        <v>144</v>
      </c>
      <c r="O2832" t="s">
        <v>144</v>
      </c>
      <c r="P2832">
        <v>0</v>
      </c>
      <c r="Q2832">
        <v>0</v>
      </c>
      <c r="R2832" t="s">
        <v>1038</v>
      </c>
    </row>
    <row r="2833" spans="1:18" hidden="1" x14ac:dyDescent="0.3">
      <c r="A2833">
        <v>214</v>
      </c>
      <c r="B2833" t="s">
        <v>143</v>
      </c>
      <c r="C2833" t="s">
        <v>90</v>
      </c>
      <c r="D2833" t="s">
        <v>21</v>
      </c>
      <c r="E2833" t="s">
        <v>54</v>
      </c>
      <c r="F2833" s="101">
        <v>44316</v>
      </c>
      <c r="G2833" s="55">
        <f t="shared" si="348"/>
        <v>2021</v>
      </c>
      <c r="H2833" s="55" t="str">
        <f t="shared" si="349"/>
        <v>Abril</v>
      </c>
      <c r="I2833" s="90" t="str">
        <f t="shared" si="350"/>
        <v>2021-1</v>
      </c>
      <c r="J2833">
        <v>7500</v>
      </c>
      <c r="K2833">
        <v>0</v>
      </c>
      <c r="N2833" t="s">
        <v>144</v>
      </c>
      <c r="O2833" t="s">
        <v>144</v>
      </c>
      <c r="P2833">
        <v>0</v>
      </c>
      <c r="Q2833">
        <v>0</v>
      </c>
      <c r="R2833" t="s">
        <v>1039</v>
      </c>
    </row>
    <row r="2834" spans="1:18" hidden="1" x14ac:dyDescent="0.3">
      <c r="A2834">
        <v>214</v>
      </c>
      <c r="B2834" t="s">
        <v>143</v>
      </c>
      <c r="C2834" t="s">
        <v>90</v>
      </c>
      <c r="D2834" t="s">
        <v>21</v>
      </c>
      <c r="E2834" t="s">
        <v>54</v>
      </c>
      <c r="F2834" s="101">
        <v>44347</v>
      </c>
      <c r="G2834" s="55">
        <f t="shared" si="348"/>
        <v>2021</v>
      </c>
      <c r="H2834" s="55" t="str">
        <f t="shared" si="349"/>
        <v>Mayo</v>
      </c>
      <c r="I2834" s="90" t="str">
        <f t="shared" si="350"/>
        <v>2021-1</v>
      </c>
      <c r="J2834">
        <v>7500</v>
      </c>
      <c r="K2834">
        <v>0</v>
      </c>
      <c r="N2834" t="s">
        <v>144</v>
      </c>
      <c r="O2834" t="s">
        <v>144</v>
      </c>
      <c r="P2834">
        <v>0</v>
      </c>
      <c r="Q2834">
        <v>0</v>
      </c>
      <c r="R2834" t="s">
        <v>1040</v>
      </c>
    </row>
    <row r="2835" spans="1:18" hidden="1" x14ac:dyDescent="0.3">
      <c r="A2835">
        <v>214</v>
      </c>
      <c r="B2835" t="s">
        <v>143</v>
      </c>
      <c r="C2835" t="s">
        <v>90</v>
      </c>
      <c r="D2835" t="s">
        <v>21</v>
      </c>
      <c r="E2835" t="s">
        <v>54</v>
      </c>
      <c r="F2835" s="101">
        <v>44408</v>
      </c>
      <c r="G2835" s="55">
        <f t="shared" si="348"/>
        <v>2021</v>
      </c>
      <c r="H2835" s="55" t="str">
        <f t="shared" si="349"/>
        <v>Julio</v>
      </c>
      <c r="I2835" s="90" t="str">
        <f t="shared" si="350"/>
        <v>2021-2</v>
      </c>
      <c r="J2835">
        <v>7500</v>
      </c>
      <c r="K2835">
        <v>0</v>
      </c>
      <c r="N2835" t="s">
        <v>144</v>
      </c>
      <c r="O2835" t="s">
        <v>144</v>
      </c>
      <c r="P2835">
        <v>0</v>
      </c>
      <c r="Q2835">
        <v>0</v>
      </c>
      <c r="R2835" t="s">
        <v>1041</v>
      </c>
    </row>
    <row r="2836" spans="1:18" hidden="1" x14ac:dyDescent="0.3">
      <c r="A2836">
        <v>214</v>
      </c>
      <c r="B2836" t="s">
        <v>143</v>
      </c>
      <c r="C2836" t="s">
        <v>90</v>
      </c>
      <c r="D2836" t="s">
        <v>21</v>
      </c>
      <c r="E2836" t="s">
        <v>54</v>
      </c>
      <c r="F2836" s="101">
        <v>44439</v>
      </c>
      <c r="G2836" s="55">
        <f t="shared" si="348"/>
        <v>2021</v>
      </c>
      <c r="H2836" s="55" t="str">
        <f t="shared" si="349"/>
        <v>Agosto</v>
      </c>
      <c r="I2836" s="90" t="str">
        <f t="shared" si="350"/>
        <v>2021-2</v>
      </c>
      <c r="J2836">
        <v>7500</v>
      </c>
      <c r="K2836">
        <v>0</v>
      </c>
      <c r="N2836" t="s">
        <v>144</v>
      </c>
      <c r="O2836" t="s">
        <v>144</v>
      </c>
      <c r="P2836">
        <v>0</v>
      </c>
      <c r="Q2836">
        <v>0</v>
      </c>
      <c r="R2836" t="s">
        <v>1042</v>
      </c>
    </row>
    <row r="2837" spans="1:18" hidden="1" x14ac:dyDescent="0.3">
      <c r="A2837">
        <v>214</v>
      </c>
      <c r="B2837" t="s">
        <v>143</v>
      </c>
      <c r="C2837" t="s">
        <v>90</v>
      </c>
      <c r="D2837" t="s">
        <v>21</v>
      </c>
      <c r="E2837" t="s">
        <v>54</v>
      </c>
      <c r="F2837" s="101">
        <v>44469</v>
      </c>
      <c r="G2837" s="55">
        <f t="shared" si="348"/>
        <v>2021</v>
      </c>
      <c r="H2837" s="55" t="str">
        <f t="shared" si="349"/>
        <v>Septiembre</v>
      </c>
      <c r="I2837" s="90" t="str">
        <f t="shared" si="350"/>
        <v>2021-2</v>
      </c>
      <c r="J2837">
        <v>7500</v>
      </c>
      <c r="K2837">
        <v>0</v>
      </c>
      <c r="N2837" t="s">
        <v>144</v>
      </c>
      <c r="O2837" t="s">
        <v>144</v>
      </c>
      <c r="P2837">
        <v>0</v>
      </c>
      <c r="Q2837">
        <v>0</v>
      </c>
      <c r="R2837" t="s">
        <v>1043</v>
      </c>
    </row>
    <row r="2838" spans="1:18" hidden="1" x14ac:dyDescent="0.3">
      <c r="A2838">
        <v>214</v>
      </c>
      <c r="B2838" t="s">
        <v>143</v>
      </c>
      <c r="C2838" t="s">
        <v>90</v>
      </c>
      <c r="D2838" t="s">
        <v>21</v>
      </c>
      <c r="E2838" t="s">
        <v>54</v>
      </c>
      <c r="F2838" s="101">
        <v>44500</v>
      </c>
      <c r="G2838" s="55">
        <f t="shared" si="348"/>
        <v>2021</v>
      </c>
      <c r="H2838" s="55" t="str">
        <f t="shared" si="349"/>
        <v>Octubre</v>
      </c>
      <c r="I2838" s="90" t="str">
        <f t="shared" si="350"/>
        <v>2021-2</v>
      </c>
      <c r="J2838">
        <v>7500</v>
      </c>
      <c r="K2838">
        <v>0</v>
      </c>
      <c r="N2838" t="s">
        <v>144</v>
      </c>
      <c r="O2838" t="s">
        <v>144</v>
      </c>
      <c r="P2838">
        <v>0</v>
      </c>
      <c r="Q2838">
        <v>0</v>
      </c>
      <c r="R2838" t="s">
        <v>1044</v>
      </c>
    </row>
    <row r="2839" spans="1:18" hidden="1" x14ac:dyDescent="0.3">
      <c r="A2839">
        <v>214</v>
      </c>
      <c r="B2839" t="s">
        <v>143</v>
      </c>
      <c r="C2839" t="s">
        <v>90</v>
      </c>
      <c r="D2839" t="s">
        <v>21</v>
      </c>
      <c r="E2839" t="s">
        <v>54</v>
      </c>
      <c r="F2839" s="101">
        <v>44530</v>
      </c>
      <c r="G2839" s="55">
        <f t="shared" si="348"/>
        <v>2021</v>
      </c>
      <c r="H2839" s="55" t="str">
        <f t="shared" si="349"/>
        <v>Noviembre</v>
      </c>
      <c r="I2839" s="90" t="str">
        <f t="shared" si="350"/>
        <v>2021-2</v>
      </c>
      <c r="J2839">
        <v>7500</v>
      </c>
      <c r="K2839">
        <v>0</v>
      </c>
      <c r="N2839" t="s">
        <v>144</v>
      </c>
      <c r="O2839" t="s">
        <v>144</v>
      </c>
      <c r="P2839">
        <v>0</v>
      </c>
      <c r="Q2839">
        <v>0</v>
      </c>
      <c r="R2839" t="s">
        <v>1045</v>
      </c>
    </row>
    <row r="2840" spans="1:18" hidden="1" x14ac:dyDescent="0.3">
      <c r="A2840">
        <v>214</v>
      </c>
      <c r="B2840" t="s">
        <v>143</v>
      </c>
      <c r="C2840" t="s">
        <v>90</v>
      </c>
      <c r="D2840" t="s">
        <v>21</v>
      </c>
      <c r="E2840" t="s">
        <v>54</v>
      </c>
      <c r="F2840" s="101">
        <v>44561</v>
      </c>
      <c r="G2840" s="55">
        <f t="shared" si="348"/>
        <v>2021</v>
      </c>
      <c r="H2840" s="55" t="str">
        <f t="shared" si="349"/>
        <v>Diciembre</v>
      </c>
      <c r="I2840" s="90" t="str">
        <f t="shared" si="350"/>
        <v>2021-2</v>
      </c>
      <c r="J2840">
        <v>7500</v>
      </c>
      <c r="K2840">
        <v>0</v>
      </c>
      <c r="N2840" t="s">
        <v>144</v>
      </c>
      <c r="O2840" t="s">
        <v>144</v>
      </c>
      <c r="P2840">
        <v>0</v>
      </c>
      <c r="Q2840">
        <v>0</v>
      </c>
      <c r="R2840" t="s">
        <v>1046</v>
      </c>
    </row>
    <row r="2841" spans="1:18" hidden="1" x14ac:dyDescent="0.3">
      <c r="A2841">
        <v>214</v>
      </c>
      <c r="B2841" t="s">
        <v>143</v>
      </c>
      <c r="C2841" t="s">
        <v>90</v>
      </c>
      <c r="D2841" t="s">
        <v>21</v>
      </c>
      <c r="E2841" t="s">
        <v>54</v>
      </c>
      <c r="F2841" s="101">
        <v>44592</v>
      </c>
      <c r="G2841" s="55">
        <f t="shared" si="348"/>
        <v>2022</v>
      </c>
      <c r="H2841" s="55" t="str">
        <f t="shared" si="349"/>
        <v>Enero</v>
      </c>
      <c r="I2841" s="90" t="str">
        <f t="shared" si="350"/>
        <v>2022-1</v>
      </c>
      <c r="J2841">
        <v>7500</v>
      </c>
      <c r="K2841">
        <v>0</v>
      </c>
      <c r="N2841" t="s">
        <v>144</v>
      </c>
      <c r="O2841" t="s">
        <v>144</v>
      </c>
      <c r="P2841">
        <v>0</v>
      </c>
      <c r="Q2841">
        <v>0</v>
      </c>
      <c r="R2841" t="s">
        <v>1047</v>
      </c>
    </row>
    <row r="2842" spans="1:18" hidden="1" x14ac:dyDescent="0.3">
      <c r="A2842">
        <v>214</v>
      </c>
      <c r="B2842" t="s">
        <v>143</v>
      </c>
      <c r="C2842" t="s">
        <v>90</v>
      </c>
      <c r="D2842" t="s">
        <v>21</v>
      </c>
      <c r="E2842" t="s">
        <v>54</v>
      </c>
      <c r="F2842" s="101">
        <v>44620</v>
      </c>
      <c r="G2842" s="55">
        <f t="shared" si="348"/>
        <v>2022</v>
      </c>
      <c r="H2842" s="55" t="str">
        <f t="shared" si="349"/>
        <v>Febrero</v>
      </c>
      <c r="I2842" s="90" t="str">
        <f t="shared" si="350"/>
        <v>2022-1</v>
      </c>
      <c r="J2842">
        <v>7500</v>
      </c>
      <c r="K2842">
        <v>0</v>
      </c>
      <c r="N2842" t="s">
        <v>144</v>
      </c>
      <c r="O2842" t="s">
        <v>144</v>
      </c>
      <c r="P2842">
        <v>0</v>
      </c>
      <c r="Q2842">
        <v>0</v>
      </c>
      <c r="R2842" t="s">
        <v>1048</v>
      </c>
    </row>
    <row r="2843" spans="1:18" hidden="1" x14ac:dyDescent="0.3">
      <c r="A2843">
        <v>214</v>
      </c>
      <c r="B2843" t="s">
        <v>143</v>
      </c>
      <c r="C2843" t="s">
        <v>90</v>
      </c>
      <c r="D2843" t="s">
        <v>21</v>
      </c>
      <c r="E2843" t="s">
        <v>54</v>
      </c>
      <c r="F2843" s="101">
        <v>44651</v>
      </c>
      <c r="G2843" s="55">
        <f t="shared" si="348"/>
        <v>2022</v>
      </c>
      <c r="H2843" s="55" t="str">
        <f t="shared" si="349"/>
        <v>Marzo</v>
      </c>
      <c r="I2843" s="90" t="str">
        <f t="shared" si="350"/>
        <v>2022-1</v>
      </c>
      <c r="J2843">
        <v>7500</v>
      </c>
      <c r="K2843">
        <v>0</v>
      </c>
      <c r="N2843" t="s">
        <v>144</v>
      </c>
      <c r="O2843" t="s">
        <v>144</v>
      </c>
      <c r="P2843">
        <v>0</v>
      </c>
      <c r="Q2843">
        <v>0</v>
      </c>
      <c r="R2843" t="s">
        <v>1049</v>
      </c>
    </row>
    <row r="2844" spans="1:18" hidden="1" x14ac:dyDescent="0.3">
      <c r="A2844">
        <v>214</v>
      </c>
      <c r="B2844" t="s">
        <v>143</v>
      </c>
      <c r="C2844" t="s">
        <v>90</v>
      </c>
      <c r="D2844" t="s">
        <v>21</v>
      </c>
      <c r="E2844" t="s">
        <v>54</v>
      </c>
      <c r="F2844" s="101">
        <v>44681</v>
      </c>
      <c r="G2844" s="55">
        <f t="shared" si="348"/>
        <v>2022</v>
      </c>
      <c r="H2844" s="55" t="str">
        <f t="shared" si="349"/>
        <v>Abril</v>
      </c>
      <c r="I2844" s="90" t="str">
        <f t="shared" si="350"/>
        <v>2022-1</v>
      </c>
      <c r="J2844">
        <v>7500</v>
      </c>
      <c r="K2844">
        <v>0</v>
      </c>
      <c r="N2844" t="s">
        <v>144</v>
      </c>
      <c r="O2844" t="s">
        <v>144</v>
      </c>
      <c r="P2844">
        <v>0</v>
      </c>
      <c r="Q2844">
        <v>0</v>
      </c>
      <c r="R2844" t="s">
        <v>1050</v>
      </c>
    </row>
    <row r="2845" spans="1:18" hidden="1" x14ac:dyDescent="0.3">
      <c r="A2845">
        <v>214</v>
      </c>
      <c r="B2845" t="s">
        <v>143</v>
      </c>
      <c r="C2845" t="s">
        <v>90</v>
      </c>
      <c r="D2845" t="s">
        <v>21</v>
      </c>
      <c r="E2845" t="s">
        <v>54</v>
      </c>
      <c r="F2845" s="101">
        <v>44712</v>
      </c>
      <c r="G2845" s="55">
        <f t="shared" si="348"/>
        <v>2022</v>
      </c>
      <c r="H2845" s="55" t="str">
        <f t="shared" si="349"/>
        <v>Mayo</v>
      </c>
      <c r="I2845" s="90" t="str">
        <f t="shared" si="350"/>
        <v>2022-1</v>
      </c>
      <c r="J2845">
        <v>7500</v>
      </c>
      <c r="K2845">
        <v>0</v>
      </c>
      <c r="N2845" t="s">
        <v>144</v>
      </c>
      <c r="O2845" t="s">
        <v>144</v>
      </c>
      <c r="P2845">
        <v>0</v>
      </c>
      <c r="Q2845">
        <v>0</v>
      </c>
      <c r="R2845" t="s">
        <v>1051</v>
      </c>
    </row>
    <row r="2846" spans="1:18" hidden="1" x14ac:dyDescent="0.3">
      <c r="A2846">
        <v>214</v>
      </c>
      <c r="B2846" t="s">
        <v>143</v>
      </c>
      <c r="C2846" t="s">
        <v>90</v>
      </c>
      <c r="D2846" t="s">
        <v>21</v>
      </c>
      <c r="E2846" t="s">
        <v>54</v>
      </c>
      <c r="F2846" s="101">
        <v>44742</v>
      </c>
      <c r="G2846" s="55">
        <f t="shared" si="348"/>
        <v>2022</v>
      </c>
      <c r="H2846" s="55" t="str">
        <f t="shared" si="349"/>
        <v>Junio</v>
      </c>
      <c r="I2846" s="90" t="str">
        <f t="shared" si="350"/>
        <v>2022-1</v>
      </c>
      <c r="J2846">
        <v>7500</v>
      </c>
      <c r="K2846">
        <v>0</v>
      </c>
      <c r="N2846" t="s">
        <v>144</v>
      </c>
      <c r="O2846" t="s">
        <v>144</v>
      </c>
      <c r="P2846">
        <v>0</v>
      </c>
      <c r="Q2846">
        <v>0</v>
      </c>
      <c r="R2846" t="s">
        <v>1052</v>
      </c>
    </row>
    <row r="2847" spans="1:18" hidden="1" x14ac:dyDescent="0.3">
      <c r="A2847">
        <v>214</v>
      </c>
      <c r="B2847" t="s">
        <v>143</v>
      </c>
      <c r="C2847" t="s">
        <v>90</v>
      </c>
      <c r="D2847" t="s">
        <v>21</v>
      </c>
      <c r="E2847" t="s">
        <v>54</v>
      </c>
      <c r="F2847" s="101">
        <v>44773</v>
      </c>
      <c r="G2847" s="55">
        <f t="shared" si="348"/>
        <v>2022</v>
      </c>
      <c r="H2847" s="55" t="str">
        <f t="shared" si="349"/>
        <v>Julio</v>
      </c>
      <c r="I2847" s="90" t="str">
        <f t="shared" si="350"/>
        <v>2022-2</v>
      </c>
      <c r="J2847">
        <v>7500</v>
      </c>
      <c r="K2847">
        <v>0</v>
      </c>
      <c r="N2847" t="s">
        <v>144</v>
      </c>
      <c r="O2847" t="s">
        <v>144</v>
      </c>
      <c r="P2847">
        <v>0</v>
      </c>
      <c r="Q2847">
        <v>0</v>
      </c>
      <c r="R2847" t="s">
        <v>1053</v>
      </c>
    </row>
    <row r="2848" spans="1:18" hidden="1" x14ac:dyDescent="0.3">
      <c r="A2848">
        <v>214</v>
      </c>
      <c r="B2848" t="s">
        <v>143</v>
      </c>
      <c r="C2848" t="s">
        <v>90</v>
      </c>
      <c r="D2848" t="s">
        <v>21</v>
      </c>
      <c r="E2848" t="s">
        <v>54</v>
      </c>
      <c r="F2848" s="101">
        <v>44804</v>
      </c>
      <c r="G2848" s="55">
        <f t="shared" si="348"/>
        <v>2022</v>
      </c>
      <c r="H2848" s="55" t="str">
        <f t="shared" si="349"/>
        <v>Agosto</v>
      </c>
      <c r="I2848" s="90" t="str">
        <f t="shared" si="350"/>
        <v>2022-2</v>
      </c>
      <c r="J2848">
        <v>7500</v>
      </c>
      <c r="K2848">
        <v>0</v>
      </c>
      <c r="N2848" t="s">
        <v>144</v>
      </c>
      <c r="O2848" t="s">
        <v>144</v>
      </c>
      <c r="P2848">
        <v>0</v>
      </c>
      <c r="Q2848">
        <v>0</v>
      </c>
      <c r="R2848" t="s">
        <v>1054</v>
      </c>
    </row>
    <row r="2849" spans="1:19" hidden="1" x14ac:dyDescent="0.3">
      <c r="A2849">
        <v>214</v>
      </c>
      <c r="B2849" t="s">
        <v>143</v>
      </c>
      <c r="C2849" t="s">
        <v>90</v>
      </c>
      <c r="D2849" t="s">
        <v>21</v>
      </c>
      <c r="E2849" t="s">
        <v>54</v>
      </c>
      <c r="F2849" s="101">
        <v>44834</v>
      </c>
      <c r="G2849" s="55">
        <f t="shared" si="348"/>
        <v>2022</v>
      </c>
      <c r="H2849" s="55" t="str">
        <f t="shared" si="349"/>
        <v>Septiembre</v>
      </c>
      <c r="I2849" s="90" t="str">
        <f t="shared" si="350"/>
        <v>2022-2</v>
      </c>
      <c r="J2849">
        <v>7500</v>
      </c>
      <c r="K2849">
        <v>0</v>
      </c>
      <c r="N2849" t="s">
        <v>144</v>
      </c>
      <c r="O2849" t="s">
        <v>144</v>
      </c>
      <c r="P2849">
        <v>0</v>
      </c>
      <c r="Q2849">
        <v>0</v>
      </c>
      <c r="R2849" t="s">
        <v>1055</v>
      </c>
    </row>
    <row r="2850" spans="1:19" hidden="1" x14ac:dyDescent="0.3">
      <c r="A2850">
        <v>214</v>
      </c>
      <c r="B2850" t="s">
        <v>143</v>
      </c>
      <c r="C2850" t="s">
        <v>90</v>
      </c>
      <c r="D2850" t="s">
        <v>21</v>
      </c>
      <c r="E2850" t="s">
        <v>54</v>
      </c>
      <c r="F2850" s="101">
        <v>44865</v>
      </c>
      <c r="G2850" s="55">
        <f t="shared" si="348"/>
        <v>2022</v>
      </c>
      <c r="H2850" s="55" t="str">
        <f t="shared" si="349"/>
        <v>Octubre</v>
      </c>
      <c r="I2850" s="90" t="str">
        <f t="shared" si="350"/>
        <v>2022-2</v>
      </c>
      <c r="J2850">
        <v>7500</v>
      </c>
      <c r="K2850">
        <v>0</v>
      </c>
      <c r="N2850" t="s">
        <v>144</v>
      </c>
      <c r="O2850" t="s">
        <v>144</v>
      </c>
      <c r="P2850">
        <v>0</v>
      </c>
      <c r="Q2850">
        <v>0</v>
      </c>
      <c r="R2850" t="s">
        <v>1056</v>
      </c>
    </row>
    <row r="2851" spans="1:19" hidden="1" x14ac:dyDescent="0.3">
      <c r="A2851">
        <v>214</v>
      </c>
      <c r="B2851" t="s">
        <v>143</v>
      </c>
      <c r="C2851" t="s">
        <v>90</v>
      </c>
      <c r="D2851" t="s">
        <v>21</v>
      </c>
      <c r="E2851" t="s">
        <v>54</v>
      </c>
      <c r="F2851" s="101">
        <v>44895</v>
      </c>
      <c r="G2851" s="55">
        <f t="shared" si="348"/>
        <v>2022</v>
      </c>
      <c r="H2851" s="55" t="str">
        <f t="shared" si="349"/>
        <v>Noviembre</v>
      </c>
      <c r="I2851" s="90" t="str">
        <f t="shared" si="350"/>
        <v>2022-2</v>
      </c>
      <c r="J2851">
        <v>7500</v>
      </c>
      <c r="K2851">
        <v>0</v>
      </c>
      <c r="N2851" t="s">
        <v>144</v>
      </c>
      <c r="O2851" t="s">
        <v>144</v>
      </c>
      <c r="P2851">
        <v>0</v>
      </c>
      <c r="Q2851">
        <v>0</v>
      </c>
      <c r="R2851" t="s">
        <v>1057</v>
      </c>
    </row>
    <row r="2852" spans="1:19" hidden="1" x14ac:dyDescent="0.3">
      <c r="A2852">
        <v>214</v>
      </c>
      <c r="B2852" t="s">
        <v>143</v>
      </c>
      <c r="C2852" t="s">
        <v>90</v>
      </c>
      <c r="D2852" t="s">
        <v>21</v>
      </c>
      <c r="E2852" t="s">
        <v>54</v>
      </c>
      <c r="F2852" s="101">
        <v>44926</v>
      </c>
      <c r="G2852" s="55">
        <f t="shared" si="348"/>
        <v>2022</v>
      </c>
      <c r="H2852" s="55" t="str">
        <f t="shared" si="349"/>
        <v>Diciembre</v>
      </c>
      <c r="I2852" s="90" t="str">
        <f t="shared" si="350"/>
        <v>2022-2</v>
      </c>
      <c r="J2852">
        <v>7500</v>
      </c>
      <c r="K2852">
        <v>0</v>
      </c>
      <c r="N2852" t="s">
        <v>144</v>
      </c>
      <c r="O2852" t="s">
        <v>144</v>
      </c>
      <c r="P2852">
        <v>0</v>
      </c>
      <c r="Q2852">
        <v>0</v>
      </c>
      <c r="R2852" t="s">
        <v>1058</v>
      </c>
    </row>
    <row r="2853" spans="1:19" hidden="1" x14ac:dyDescent="0.3">
      <c r="A2853">
        <v>214</v>
      </c>
      <c r="B2853" t="s">
        <v>143</v>
      </c>
      <c r="C2853" t="s">
        <v>90</v>
      </c>
      <c r="D2853" t="s">
        <v>21</v>
      </c>
      <c r="E2853" t="s">
        <v>54</v>
      </c>
      <c r="F2853" s="101">
        <v>45869</v>
      </c>
      <c r="G2853" s="55">
        <f t="shared" si="348"/>
        <v>2025</v>
      </c>
      <c r="H2853" s="55" t="str">
        <f t="shared" si="349"/>
        <v>Julio</v>
      </c>
      <c r="I2853" s="90" t="str">
        <f t="shared" si="350"/>
        <v>2025-2</v>
      </c>
      <c r="J2853">
        <v>7500</v>
      </c>
      <c r="K2853">
        <v>2456.83</v>
      </c>
      <c r="L2853" s="57">
        <v>1.3</v>
      </c>
      <c r="M2853" s="57">
        <v>3.0527142700146119</v>
      </c>
      <c r="N2853" t="s">
        <v>144</v>
      </c>
      <c r="O2853" t="s">
        <v>144</v>
      </c>
      <c r="P2853">
        <v>0</v>
      </c>
      <c r="Q2853">
        <v>0</v>
      </c>
      <c r="R2853" t="s">
        <v>1059</v>
      </c>
    </row>
    <row r="2854" spans="1:19" hidden="1" x14ac:dyDescent="0.3">
      <c r="A2854">
        <v>214</v>
      </c>
      <c r="B2854" t="s">
        <v>143</v>
      </c>
      <c r="C2854" t="s">
        <v>90</v>
      </c>
      <c r="D2854" t="s">
        <v>21</v>
      </c>
      <c r="E2854" t="s">
        <v>54</v>
      </c>
      <c r="F2854" s="101">
        <v>45900</v>
      </c>
      <c r="G2854" s="55">
        <f t="shared" si="348"/>
        <v>2025</v>
      </c>
      <c r="H2854" s="55" t="str">
        <f t="shared" si="349"/>
        <v>Agosto</v>
      </c>
      <c r="I2854" s="90" t="str">
        <f t="shared" si="350"/>
        <v>2025-2</v>
      </c>
      <c r="J2854">
        <v>7500</v>
      </c>
      <c r="K2854">
        <v>5120.88</v>
      </c>
      <c r="L2854" s="57">
        <v>1.3</v>
      </c>
      <c r="M2854" s="57">
        <v>1.464592023246005</v>
      </c>
      <c r="N2854" t="s">
        <v>144</v>
      </c>
      <c r="O2854" t="s">
        <v>144</v>
      </c>
      <c r="P2854">
        <v>0</v>
      </c>
      <c r="Q2854">
        <v>0</v>
      </c>
      <c r="R2854" t="s">
        <v>1060</v>
      </c>
    </row>
    <row r="2855" spans="1:19" hidden="1" x14ac:dyDescent="0.3">
      <c r="A2855">
        <v>214</v>
      </c>
      <c r="B2855" t="s">
        <v>143</v>
      </c>
      <c r="C2855" t="s">
        <v>90</v>
      </c>
      <c r="D2855" t="s">
        <v>21</v>
      </c>
      <c r="E2855" t="s">
        <v>54</v>
      </c>
      <c r="F2855" s="101">
        <v>45930</v>
      </c>
      <c r="G2855" s="55">
        <f t="shared" si="348"/>
        <v>2025</v>
      </c>
      <c r="H2855" s="55" t="str">
        <f t="shared" si="349"/>
        <v>Septiembre</v>
      </c>
      <c r="I2855" s="90" t="str">
        <f t="shared" si="350"/>
        <v>2025-2</v>
      </c>
      <c r="J2855">
        <v>7500</v>
      </c>
      <c r="K2855">
        <v>5321.59</v>
      </c>
      <c r="L2855" s="57">
        <v>1.3</v>
      </c>
      <c r="M2855" s="57">
        <v>1.4093532196204519</v>
      </c>
      <c r="N2855" t="s">
        <v>144</v>
      </c>
      <c r="O2855" t="s">
        <v>144</v>
      </c>
      <c r="P2855">
        <v>0</v>
      </c>
      <c r="Q2855">
        <v>0</v>
      </c>
      <c r="R2855" t="s">
        <v>1061</v>
      </c>
    </row>
    <row r="2856" spans="1:19" hidden="1" x14ac:dyDescent="0.3">
      <c r="A2856">
        <v>214</v>
      </c>
      <c r="B2856" t="s">
        <v>143</v>
      </c>
      <c r="C2856" t="s">
        <v>90</v>
      </c>
      <c r="D2856" t="s">
        <v>21</v>
      </c>
      <c r="E2856" t="s">
        <v>54</v>
      </c>
      <c r="F2856" s="101">
        <v>45961</v>
      </c>
      <c r="G2856" s="55">
        <f t="shared" si="348"/>
        <v>2025</v>
      </c>
      <c r="H2856" s="55" t="str">
        <f t="shared" si="349"/>
        <v>Octubre</v>
      </c>
      <c r="I2856" s="90" t="str">
        <f t="shared" si="350"/>
        <v>2025-2</v>
      </c>
      <c r="J2856">
        <v>7500</v>
      </c>
      <c r="K2856">
        <v>3998.57</v>
      </c>
      <c r="L2856" s="57">
        <v>1.3</v>
      </c>
      <c r="M2856" s="57">
        <v>1.87567055222242</v>
      </c>
      <c r="N2856" t="s">
        <v>144</v>
      </c>
      <c r="O2856" t="s">
        <v>144</v>
      </c>
      <c r="P2856">
        <v>0</v>
      </c>
      <c r="Q2856">
        <v>0</v>
      </c>
      <c r="R2856" t="s">
        <v>1062</v>
      </c>
    </row>
    <row r="2857" spans="1:19" hidden="1" x14ac:dyDescent="0.3">
      <c r="A2857">
        <v>214</v>
      </c>
      <c r="B2857" t="s">
        <v>143</v>
      </c>
      <c r="C2857" t="s">
        <v>90</v>
      </c>
      <c r="D2857" t="s">
        <v>21</v>
      </c>
      <c r="E2857" t="s">
        <v>54</v>
      </c>
      <c r="F2857" s="101">
        <v>45991</v>
      </c>
      <c r="G2857" s="55">
        <f t="shared" si="348"/>
        <v>2025</v>
      </c>
      <c r="H2857" s="55" t="str">
        <f t="shared" si="349"/>
        <v>Noviembre</v>
      </c>
      <c r="I2857" s="90" t="str">
        <f t="shared" si="350"/>
        <v>2025-2</v>
      </c>
      <c r="J2857">
        <v>7500</v>
      </c>
      <c r="K2857">
        <v>5264</v>
      </c>
      <c r="L2857" s="57">
        <v>1.3</v>
      </c>
      <c r="M2857" s="57">
        <v>1.4247720364741641</v>
      </c>
      <c r="N2857" t="s">
        <v>144</v>
      </c>
      <c r="O2857" t="s">
        <v>144</v>
      </c>
      <c r="P2857">
        <v>0</v>
      </c>
      <c r="Q2857">
        <v>0</v>
      </c>
      <c r="R2857" t="s">
        <v>1063</v>
      </c>
    </row>
    <row r="2858" spans="1:19" hidden="1" x14ac:dyDescent="0.3">
      <c r="A2858">
        <v>214</v>
      </c>
      <c r="B2858" t="s">
        <v>143</v>
      </c>
      <c r="C2858" t="s">
        <v>90</v>
      </c>
      <c r="D2858" t="s">
        <v>21</v>
      </c>
      <c r="E2858" t="s">
        <v>54</v>
      </c>
      <c r="F2858" s="101">
        <v>46022</v>
      </c>
      <c r="G2858" s="55">
        <f t="shared" si="348"/>
        <v>2025</v>
      </c>
      <c r="H2858" s="55" t="str">
        <f t="shared" si="349"/>
        <v>Diciembre</v>
      </c>
      <c r="I2858" s="90" t="str">
        <f t="shared" si="350"/>
        <v>2025-2</v>
      </c>
      <c r="J2858">
        <v>7500</v>
      </c>
      <c r="K2858">
        <v>2169.54</v>
      </c>
      <c r="L2858" s="57">
        <v>1.3</v>
      </c>
      <c r="M2858" s="57">
        <v>3.4569540086838679</v>
      </c>
      <c r="N2858" t="s">
        <v>144</v>
      </c>
      <c r="O2858" t="s">
        <v>144</v>
      </c>
      <c r="P2858">
        <v>0</v>
      </c>
      <c r="Q2858">
        <v>0</v>
      </c>
      <c r="R2858" t="s">
        <v>1064</v>
      </c>
    </row>
    <row r="2859" spans="1:19" hidden="1" x14ac:dyDescent="0.3">
      <c r="A2859">
        <v>215</v>
      </c>
      <c r="B2859" t="s">
        <v>145</v>
      </c>
      <c r="C2859" t="s">
        <v>90</v>
      </c>
      <c r="D2859" t="s">
        <v>47</v>
      </c>
      <c r="E2859" t="s">
        <v>22</v>
      </c>
      <c r="F2859" s="101">
        <v>44620</v>
      </c>
      <c r="G2859" s="55">
        <f t="shared" si="348"/>
        <v>2022</v>
      </c>
      <c r="H2859" s="55" t="str">
        <f t="shared" si="349"/>
        <v>Febrero</v>
      </c>
      <c r="I2859" s="90" t="str">
        <f t="shared" si="350"/>
        <v>2022-1</v>
      </c>
      <c r="J2859">
        <v>1</v>
      </c>
      <c r="N2859" t="s">
        <v>23</v>
      </c>
      <c r="O2859" t="s">
        <v>119</v>
      </c>
      <c r="P2859">
        <v>2</v>
      </c>
      <c r="Q2859">
        <v>2</v>
      </c>
      <c r="R2859" t="s">
        <v>1065</v>
      </c>
      <c r="S2859" t="s">
        <v>119</v>
      </c>
    </row>
    <row r="2860" spans="1:19" hidden="1" x14ac:dyDescent="0.3">
      <c r="A2860">
        <v>215</v>
      </c>
      <c r="B2860" t="s">
        <v>145</v>
      </c>
      <c r="C2860" t="s">
        <v>90</v>
      </c>
      <c r="D2860" t="s">
        <v>47</v>
      </c>
      <c r="E2860" t="s">
        <v>22</v>
      </c>
      <c r="F2860" s="101">
        <v>44651</v>
      </c>
      <c r="G2860" s="55">
        <f t="shared" si="348"/>
        <v>2022</v>
      </c>
      <c r="H2860" s="55" t="str">
        <f t="shared" si="349"/>
        <v>Marzo</v>
      </c>
      <c r="I2860" s="90" t="str">
        <f t="shared" si="350"/>
        <v>2022-1</v>
      </c>
      <c r="J2860">
        <v>1</v>
      </c>
      <c r="N2860" t="s">
        <v>23</v>
      </c>
      <c r="O2860" t="s">
        <v>119</v>
      </c>
      <c r="P2860">
        <v>2</v>
      </c>
      <c r="Q2860">
        <v>2</v>
      </c>
      <c r="R2860" t="s">
        <v>1066</v>
      </c>
      <c r="S2860" t="s">
        <v>119</v>
      </c>
    </row>
    <row r="2861" spans="1:19" hidden="1" x14ac:dyDescent="0.3">
      <c r="A2861">
        <v>215</v>
      </c>
      <c r="B2861" t="s">
        <v>145</v>
      </c>
      <c r="C2861" t="s">
        <v>90</v>
      </c>
      <c r="D2861" t="s">
        <v>47</v>
      </c>
      <c r="E2861" t="s">
        <v>22</v>
      </c>
      <c r="F2861" s="101">
        <v>44742</v>
      </c>
      <c r="G2861" s="55">
        <f t="shared" si="348"/>
        <v>2022</v>
      </c>
      <c r="H2861" s="55" t="str">
        <f t="shared" si="349"/>
        <v>Junio</v>
      </c>
      <c r="I2861" s="90" t="str">
        <f t="shared" si="350"/>
        <v>2022-1</v>
      </c>
      <c r="J2861">
        <v>1</v>
      </c>
      <c r="N2861" t="s">
        <v>23</v>
      </c>
      <c r="O2861" t="s">
        <v>119</v>
      </c>
      <c r="P2861">
        <v>2</v>
      </c>
      <c r="Q2861">
        <v>2</v>
      </c>
      <c r="R2861" t="s">
        <v>1067</v>
      </c>
      <c r="S2861" t="s">
        <v>119</v>
      </c>
    </row>
    <row r="2862" spans="1:19" hidden="1" x14ac:dyDescent="0.3">
      <c r="A2862">
        <v>215</v>
      </c>
      <c r="B2862" t="s">
        <v>145</v>
      </c>
      <c r="C2862" t="s">
        <v>90</v>
      </c>
      <c r="D2862" t="s">
        <v>47</v>
      </c>
      <c r="E2862" t="s">
        <v>22</v>
      </c>
      <c r="F2862" s="101">
        <v>44926</v>
      </c>
      <c r="G2862" s="55">
        <f t="shared" si="348"/>
        <v>2022</v>
      </c>
      <c r="H2862" s="55" t="str">
        <f t="shared" si="349"/>
        <v>Diciembre</v>
      </c>
      <c r="I2862" s="90" t="str">
        <f t="shared" si="350"/>
        <v>2022-2</v>
      </c>
      <c r="J2862">
        <v>1</v>
      </c>
      <c r="K2862">
        <v>-23.628691983122</v>
      </c>
      <c r="L2862" s="57">
        <v>0</v>
      </c>
      <c r="M2862" s="57">
        <v>0</v>
      </c>
      <c r="N2862" t="s">
        <v>23</v>
      </c>
      <c r="O2862" t="s">
        <v>23</v>
      </c>
      <c r="P2862">
        <v>2</v>
      </c>
      <c r="Q2862">
        <v>2</v>
      </c>
      <c r="R2862" t="s">
        <v>1068</v>
      </c>
    </row>
    <row r="2863" spans="1:19" hidden="1" x14ac:dyDescent="0.3">
      <c r="A2863">
        <v>215</v>
      </c>
      <c r="B2863" t="s">
        <v>145</v>
      </c>
      <c r="C2863" t="s">
        <v>90</v>
      </c>
      <c r="D2863" t="s">
        <v>47</v>
      </c>
      <c r="E2863" t="s">
        <v>22</v>
      </c>
      <c r="F2863" s="101">
        <v>45291</v>
      </c>
      <c r="G2863" s="55">
        <f t="shared" si="348"/>
        <v>2023</v>
      </c>
      <c r="H2863" s="55" t="str">
        <f t="shared" si="349"/>
        <v>Diciembre</v>
      </c>
      <c r="I2863" s="90" t="str">
        <f t="shared" si="350"/>
        <v>2023-2</v>
      </c>
      <c r="J2863">
        <v>1</v>
      </c>
      <c r="K2863">
        <v>-124.72</v>
      </c>
      <c r="L2863" s="57">
        <v>0</v>
      </c>
      <c r="M2863" s="57">
        <v>0</v>
      </c>
      <c r="N2863" t="s">
        <v>23</v>
      </c>
      <c r="O2863" t="s">
        <v>23</v>
      </c>
      <c r="P2863">
        <v>2</v>
      </c>
      <c r="Q2863">
        <v>2</v>
      </c>
      <c r="R2863" t="s">
        <v>1069</v>
      </c>
    </row>
    <row r="2864" spans="1:19" hidden="1" x14ac:dyDescent="0.3">
      <c r="A2864">
        <v>215</v>
      </c>
      <c r="B2864" t="s">
        <v>145</v>
      </c>
      <c r="C2864" t="s">
        <v>90</v>
      </c>
      <c r="D2864" t="s">
        <v>47</v>
      </c>
      <c r="E2864" t="s">
        <v>22</v>
      </c>
      <c r="F2864" s="101">
        <v>45838</v>
      </c>
      <c r="G2864" s="55">
        <f t="shared" si="348"/>
        <v>2025</v>
      </c>
      <c r="H2864" s="55" t="str">
        <f t="shared" si="349"/>
        <v>Junio</v>
      </c>
      <c r="I2864" s="90" t="str">
        <f t="shared" si="350"/>
        <v>2025-1</v>
      </c>
      <c r="J2864">
        <v>1</v>
      </c>
      <c r="K2864">
        <v>-114.55</v>
      </c>
      <c r="L2864" s="57">
        <v>0</v>
      </c>
      <c r="M2864" s="57">
        <v>0</v>
      </c>
      <c r="N2864" t="s">
        <v>23</v>
      </c>
      <c r="O2864" t="s">
        <v>23</v>
      </c>
      <c r="P2864">
        <v>2</v>
      </c>
      <c r="Q2864">
        <v>2</v>
      </c>
      <c r="R2864" t="s">
        <v>1070</v>
      </c>
    </row>
    <row r="2865" spans="1:19" hidden="1" x14ac:dyDescent="0.3">
      <c r="A2865">
        <v>215</v>
      </c>
      <c r="B2865" t="s">
        <v>145</v>
      </c>
      <c r="C2865" t="s">
        <v>90</v>
      </c>
      <c r="D2865" t="s">
        <v>47</v>
      </c>
      <c r="E2865" t="s">
        <v>22</v>
      </c>
      <c r="F2865" s="101">
        <v>46022</v>
      </c>
      <c r="G2865" s="55">
        <f t="shared" si="348"/>
        <v>2025</v>
      </c>
      <c r="H2865" s="55" t="str">
        <f t="shared" si="349"/>
        <v>Diciembre</v>
      </c>
      <c r="I2865" s="90" t="str">
        <f t="shared" si="350"/>
        <v>2025-2</v>
      </c>
      <c r="J2865">
        <v>1</v>
      </c>
      <c r="K2865">
        <v>-6.43</v>
      </c>
      <c r="L2865" s="57">
        <v>0</v>
      </c>
      <c r="M2865" s="57">
        <v>0</v>
      </c>
      <c r="N2865" t="s">
        <v>23</v>
      </c>
      <c r="O2865" t="s">
        <v>23</v>
      </c>
      <c r="P2865">
        <v>2</v>
      </c>
      <c r="Q2865">
        <v>2</v>
      </c>
      <c r="R2865" t="s">
        <v>1071</v>
      </c>
    </row>
    <row r="2866" spans="1:19" hidden="1" x14ac:dyDescent="0.3">
      <c r="A2866">
        <v>216</v>
      </c>
      <c r="B2866" t="s">
        <v>146</v>
      </c>
      <c r="C2866" t="s">
        <v>90</v>
      </c>
      <c r="D2866" t="s">
        <v>65</v>
      </c>
      <c r="E2866" t="s">
        <v>22</v>
      </c>
      <c r="F2866" s="101">
        <v>44561</v>
      </c>
      <c r="G2866" s="55">
        <f t="shared" si="348"/>
        <v>2021</v>
      </c>
      <c r="H2866" s="55" t="str">
        <f t="shared" si="349"/>
        <v>Diciembre</v>
      </c>
      <c r="I2866" s="90" t="str">
        <f t="shared" si="350"/>
        <v>2021-2</v>
      </c>
      <c r="J2866">
        <v>100</v>
      </c>
      <c r="K2866">
        <v>0</v>
      </c>
      <c r="L2866" s="57">
        <v>0</v>
      </c>
      <c r="M2866" s="57">
        <v>0</v>
      </c>
      <c r="N2866" t="s">
        <v>23</v>
      </c>
      <c r="O2866" t="s">
        <v>23</v>
      </c>
      <c r="P2866">
        <v>0</v>
      </c>
      <c r="Q2866">
        <v>0</v>
      </c>
      <c r="R2866" t="s">
        <v>1072</v>
      </c>
    </row>
    <row r="2867" spans="1:19" hidden="1" x14ac:dyDescent="0.3">
      <c r="A2867">
        <v>216</v>
      </c>
      <c r="B2867" t="s">
        <v>146</v>
      </c>
      <c r="C2867" t="s">
        <v>90</v>
      </c>
      <c r="D2867" t="s">
        <v>65</v>
      </c>
      <c r="E2867" t="s">
        <v>22</v>
      </c>
      <c r="F2867" s="101">
        <v>44926</v>
      </c>
      <c r="G2867" s="55">
        <f t="shared" si="348"/>
        <v>2022</v>
      </c>
      <c r="H2867" s="55" t="str">
        <f t="shared" si="349"/>
        <v>Diciembre</v>
      </c>
      <c r="I2867" s="90" t="str">
        <f t="shared" si="350"/>
        <v>2022-2</v>
      </c>
      <c r="J2867">
        <v>100</v>
      </c>
      <c r="K2867">
        <v>0</v>
      </c>
      <c r="L2867" s="57">
        <v>0</v>
      </c>
      <c r="M2867" s="57">
        <v>0</v>
      </c>
      <c r="N2867" t="s">
        <v>23</v>
      </c>
      <c r="O2867" t="s">
        <v>23</v>
      </c>
      <c r="P2867">
        <v>0</v>
      </c>
      <c r="Q2867">
        <v>0</v>
      </c>
      <c r="R2867" t="s">
        <v>1073</v>
      </c>
    </row>
    <row r="2868" spans="1:19" hidden="1" x14ac:dyDescent="0.3">
      <c r="A2868">
        <v>216</v>
      </c>
      <c r="B2868" t="s">
        <v>146</v>
      </c>
      <c r="C2868" t="s">
        <v>90</v>
      </c>
      <c r="D2868" t="s">
        <v>65</v>
      </c>
      <c r="E2868" t="s">
        <v>22</v>
      </c>
      <c r="F2868" s="101">
        <v>45291</v>
      </c>
      <c r="G2868" s="55">
        <f t="shared" si="348"/>
        <v>2023</v>
      </c>
      <c r="H2868" s="55" t="str">
        <f t="shared" si="349"/>
        <v>Diciembre</v>
      </c>
      <c r="I2868" s="90" t="str">
        <f t="shared" si="350"/>
        <v>2023-2</v>
      </c>
      <c r="J2868">
        <v>100</v>
      </c>
      <c r="K2868">
        <v>100</v>
      </c>
      <c r="L2868" s="57">
        <v>1</v>
      </c>
      <c r="M2868" s="57">
        <v>1</v>
      </c>
      <c r="N2868" t="s">
        <v>23</v>
      </c>
      <c r="O2868" t="s">
        <v>23</v>
      </c>
      <c r="P2868">
        <v>0</v>
      </c>
      <c r="Q2868">
        <v>0</v>
      </c>
      <c r="R2868" t="s">
        <v>1074</v>
      </c>
    </row>
    <row r="2869" spans="1:19" hidden="1" x14ac:dyDescent="0.3">
      <c r="A2869">
        <v>216</v>
      </c>
      <c r="B2869" t="s">
        <v>146</v>
      </c>
      <c r="C2869" t="s">
        <v>90</v>
      </c>
      <c r="D2869" t="s">
        <v>65</v>
      </c>
      <c r="E2869" t="s">
        <v>22</v>
      </c>
      <c r="F2869" s="101">
        <v>46022</v>
      </c>
      <c r="G2869" s="55">
        <f t="shared" si="348"/>
        <v>2025</v>
      </c>
      <c r="H2869" s="55" t="str">
        <f t="shared" si="349"/>
        <v>Diciembre</v>
      </c>
      <c r="I2869" s="90" t="str">
        <f t="shared" si="350"/>
        <v>2025-2</v>
      </c>
      <c r="J2869">
        <v>100</v>
      </c>
      <c r="K2869">
        <v>100</v>
      </c>
      <c r="L2869" s="57">
        <v>1</v>
      </c>
      <c r="M2869" s="57">
        <v>1</v>
      </c>
      <c r="N2869" t="s">
        <v>23</v>
      </c>
      <c r="O2869" t="s">
        <v>23</v>
      </c>
      <c r="P2869">
        <v>0</v>
      </c>
      <c r="Q2869">
        <v>0</v>
      </c>
      <c r="R2869" t="s">
        <v>1075</v>
      </c>
    </row>
    <row r="2870" spans="1:19" hidden="1" x14ac:dyDescent="0.3">
      <c r="A2870">
        <v>217</v>
      </c>
      <c r="B2870" t="s">
        <v>147</v>
      </c>
      <c r="C2870" t="s">
        <v>90</v>
      </c>
      <c r="D2870" t="s">
        <v>21</v>
      </c>
      <c r="E2870" t="s">
        <v>22</v>
      </c>
      <c r="F2870" s="101">
        <v>44592</v>
      </c>
      <c r="G2870" s="55">
        <f t="shared" si="348"/>
        <v>2022</v>
      </c>
      <c r="H2870" s="55" t="str">
        <f t="shared" si="349"/>
        <v>Enero</v>
      </c>
      <c r="I2870" s="90" t="str">
        <f t="shared" si="350"/>
        <v>2022-1</v>
      </c>
      <c r="J2870">
        <v>20</v>
      </c>
      <c r="N2870" t="s">
        <v>23</v>
      </c>
      <c r="O2870" t="s">
        <v>119</v>
      </c>
      <c r="P2870">
        <v>0</v>
      </c>
      <c r="Q2870">
        <v>0</v>
      </c>
      <c r="R2870" t="s">
        <v>1076</v>
      </c>
      <c r="S2870" t="s">
        <v>119</v>
      </c>
    </row>
    <row r="2871" spans="1:19" hidden="1" x14ac:dyDescent="0.3">
      <c r="A2871">
        <v>217</v>
      </c>
      <c r="B2871" t="s">
        <v>147</v>
      </c>
      <c r="C2871" t="s">
        <v>90</v>
      </c>
      <c r="D2871" t="s">
        <v>21</v>
      </c>
      <c r="E2871" t="s">
        <v>22</v>
      </c>
      <c r="F2871" s="101">
        <v>44620</v>
      </c>
      <c r="G2871" s="55">
        <f t="shared" si="348"/>
        <v>2022</v>
      </c>
      <c r="H2871" s="55" t="str">
        <f t="shared" si="349"/>
        <v>Febrero</v>
      </c>
      <c r="I2871" s="90" t="str">
        <f t="shared" si="350"/>
        <v>2022-1</v>
      </c>
      <c r="J2871">
        <v>20</v>
      </c>
      <c r="N2871" t="s">
        <v>23</v>
      </c>
      <c r="O2871" t="s">
        <v>119</v>
      </c>
      <c r="P2871">
        <v>0</v>
      </c>
      <c r="Q2871">
        <v>0</v>
      </c>
      <c r="R2871" t="s">
        <v>1077</v>
      </c>
      <c r="S2871" t="s">
        <v>119</v>
      </c>
    </row>
    <row r="2872" spans="1:19" hidden="1" x14ac:dyDescent="0.3">
      <c r="A2872">
        <v>217</v>
      </c>
      <c r="B2872" t="s">
        <v>147</v>
      </c>
      <c r="C2872" t="s">
        <v>90</v>
      </c>
      <c r="D2872" t="s">
        <v>21</v>
      </c>
      <c r="E2872" t="s">
        <v>22</v>
      </c>
      <c r="F2872" s="101">
        <v>44681</v>
      </c>
      <c r="G2872" s="55">
        <f t="shared" si="348"/>
        <v>2022</v>
      </c>
      <c r="H2872" s="55" t="str">
        <f t="shared" si="349"/>
        <v>Abril</v>
      </c>
      <c r="I2872" s="90" t="str">
        <f t="shared" si="350"/>
        <v>2022-1</v>
      </c>
      <c r="J2872">
        <v>20</v>
      </c>
      <c r="N2872" t="s">
        <v>23</v>
      </c>
      <c r="O2872" t="s">
        <v>119</v>
      </c>
      <c r="P2872">
        <v>0</v>
      </c>
      <c r="Q2872">
        <v>0</v>
      </c>
      <c r="R2872" t="s">
        <v>1078</v>
      </c>
      <c r="S2872" t="s">
        <v>119</v>
      </c>
    </row>
    <row r="2873" spans="1:19" hidden="1" x14ac:dyDescent="0.3">
      <c r="A2873">
        <v>217</v>
      </c>
      <c r="B2873" t="s">
        <v>147</v>
      </c>
      <c r="C2873" t="s">
        <v>90</v>
      </c>
      <c r="D2873" t="s">
        <v>21</v>
      </c>
      <c r="E2873" t="s">
        <v>22</v>
      </c>
      <c r="F2873" s="101">
        <v>44712</v>
      </c>
      <c r="G2873" s="55">
        <f t="shared" si="348"/>
        <v>2022</v>
      </c>
      <c r="H2873" s="55" t="str">
        <f t="shared" si="349"/>
        <v>Mayo</v>
      </c>
      <c r="I2873" s="90" t="str">
        <f t="shared" si="350"/>
        <v>2022-1</v>
      </c>
      <c r="J2873">
        <v>20</v>
      </c>
      <c r="N2873" t="s">
        <v>23</v>
      </c>
      <c r="O2873" t="s">
        <v>119</v>
      </c>
      <c r="P2873">
        <v>0</v>
      </c>
      <c r="Q2873">
        <v>0</v>
      </c>
      <c r="R2873" t="s">
        <v>1079</v>
      </c>
      <c r="S2873" t="s">
        <v>119</v>
      </c>
    </row>
    <row r="2874" spans="1:19" hidden="1" x14ac:dyDescent="0.3">
      <c r="A2874">
        <v>217</v>
      </c>
      <c r="B2874" t="s">
        <v>147</v>
      </c>
      <c r="C2874" t="s">
        <v>90</v>
      </c>
      <c r="D2874" t="s">
        <v>21</v>
      </c>
      <c r="E2874" t="s">
        <v>22</v>
      </c>
      <c r="F2874" s="101">
        <v>44742</v>
      </c>
      <c r="G2874" s="55">
        <f t="shared" si="348"/>
        <v>2022</v>
      </c>
      <c r="H2874" s="55" t="str">
        <f t="shared" si="349"/>
        <v>Junio</v>
      </c>
      <c r="I2874" s="90" t="str">
        <f t="shared" si="350"/>
        <v>2022-1</v>
      </c>
      <c r="J2874">
        <v>20</v>
      </c>
      <c r="N2874" t="s">
        <v>23</v>
      </c>
      <c r="O2874" t="s">
        <v>119</v>
      </c>
      <c r="P2874">
        <v>0</v>
      </c>
      <c r="Q2874">
        <v>0</v>
      </c>
      <c r="R2874" t="s">
        <v>1080</v>
      </c>
      <c r="S2874" t="s">
        <v>119</v>
      </c>
    </row>
    <row r="2875" spans="1:19" hidden="1" x14ac:dyDescent="0.3">
      <c r="A2875">
        <v>217</v>
      </c>
      <c r="B2875" t="s">
        <v>147</v>
      </c>
      <c r="C2875" t="s">
        <v>90</v>
      </c>
      <c r="D2875" t="s">
        <v>21</v>
      </c>
      <c r="E2875" t="s">
        <v>22</v>
      </c>
      <c r="F2875" s="101">
        <v>44773</v>
      </c>
      <c r="G2875" s="55">
        <f t="shared" si="348"/>
        <v>2022</v>
      </c>
      <c r="H2875" s="55" t="str">
        <f t="shared" si="349"/>
        <v>Julio</v>
      </c>
      <c r="I2875" s="90" t="str">
        <f t="shared" si="350"/>
        <v>2022-2</v>
      </c>
      <c r="J2875">
        <v>20</v>
      </c>
      <c r="N2875" t="s">
        <v>23</v>
      </c>
      <c r="O2875" t="s">
        <v>119</v>
      </c>
      <c r="P2875">
        <v>0</v>
      </c>
      <c r="Q2875">
        <v>0</v>
      </c>
      <c r="R2875" t="s">
        <v>1081</v>
      </c>
      <c r="S2875" t="s">
        <v>119</v>
      </c>
    </row>
    <row r="2876" spans="1:19" hidden="1" x14ac:dyDescent="0.3">
      <c r="A2876">
        <v>217</v>
      </c>
      <c r="B2876" t="s">
        <v>147</v>
      </c>
      <c r="C2876" t="s">
        <v>90</v>
      </c>
      <c r="D2876" t="s">
        <v>21</v>
      </c>
      <c r="E2876" t="s">
        <v>22</v>
      </c>
      <c r="F2876" s="101">
        <v>44804</v>
      </c>
      <c r="G2876" s="55">
        <f t="shared" si="348"/>
        <v>2022</v>
      </c>
      <c r="H2876" s="55" t="str">
        <f t="shared" si="349"/>
        <v>Agosto</v>
      </c>
      <c r="I2876" s="90" t="str">
        <f t="shared" si="350"/>
        <v>2022-2</v>
      </c>
      <c r="J2876">
        <v>20</v>
      </c>
      <c r="N2876" t="s">
        <v>23</v>
      </c>
      <c r="O2876" t="s">
        <v>119</v>
      </c>
      <c r="P2876">
        <v>0</v>
      </c>
      <c r="Q2876">
        <v>0</v>
      </c>
      <c r="R2876" t="s">
        <v>1082</v>
      </c>
      <c r="S2876" t="s">
        <v>119</v>
      </c>
    </row>
    <row r="2877" spans="1:19" hidden="1" x14ac:dyDescent="0.3">
      <c r="A2877">
        <v>217</v>
      </c>
      <c r="B2877" t="s">
        <v>147</v>
      </c>
      <c r="C2877" t="s">
        <v>90</v>
      </c>
      <c r="D2877" t="s">
        <v>21</v>
      </c>
      <c r="E2877" t="s">
        <v>22</v>
      </c>
      <c r="F2877" s="101">
        <v>44834</v>
      </c>
      <c r="G2877" s="55">
        <f t="shared" si="348"/>
        <v>2022</v>
      </c>
      <c r="H2877" s="55" t="str">
        <f t="shared" si="349"/>
        <v>Septiembre</v>
      </c>
      <c r="I2877" s="90" t="str">
        <f t="shared" si="350"/>
        <v>2022-2</v>
      </c>
      <c r="J2877">
        <v>20</v>
      </c>
      <c r="N2877" t="s">
        <v>23</v>
      </c>
      <c r="O2877" t="s">
        <v>119</v>
      </c>
      <c r="P2877">
        <v>0</v>
      </c>
      <c r="Q2877">
        <v>0</v>
      </c>
      <c r="R2877" t="s">
        <v>1083</v>
      </c>
      <c r="S2877" t="s">
        <v>119</v>
      </c>
    </row>
    <row r="2878" spans="1:19" hidden="1" x14ac:dyDescent="0.3">
      <c r="A2878">
        <v>217</v>
      </c>
      <c r="B2878" t="s">
        <v>147</v>
      </c>
      <c r="C2878" t="s">
        <v>90</v>
      </c>
      <c r="D2878" t="s">
        <v>21</v>
      </c>
      <c r="E2878" t="s">
        <v>22</v>
      </c>
      <c r="F2878" s="101">
        <v>44865</v>
      </c>
      <c r="G2878" s="55">
        <f t="shared" si="348"/>
        <v>2022</v>
      </c>
      <c r="H2878" s="55" t="str">
        <f t="shared" si="349"/>
        <v>Octubre</v>
      </c>
      <c r="I2878" s="90" t="str">
        <f t="shared" si="350"/>
        <v>2022-2</v>
      </c>
      <c r="J2878">
        <v>20</v>
      </c>
      <c r="N2878" t="s">
        <v>23</v>
      </c>
      <c r="O2878" t="s">
        <v>119</v>
      </c>
      <c r="P2878">
        <v>0</v>
      </c>
      <c r="Q2878">
        <v>0</v>
      </c>
      <c r="R2878" t="s">
        <v>1084</v>
      </c>
      <c r="S2878" t="s">
        <v>119</v>
      </c>
    </row>
    <row r="2879" spans="1:19" hidden="1" x14ac:dyDescent="0.3">
      <c r="A2879">
        <v>217</v>
      </c>
      <c r="B2879" t="s">
        <v>147</v>
      </c>
      <c r="C2879" t="s">
        <v>90</v>
      </c>
      <c r="D2879" t="s">
        <v>21</v>
      </c>
      <c r="E2879" t="s">
        <v>22</v>
      </c>
      <c r="F2879" s="101">
        <v>44895</v>
      </c>
      <c r="G2879" s="55">
        <f t="shared" si="348"/>
        <v>2022</v>
      </c>
      <c r="H2879" s="55" t="str">
        <f t="shared" si="349"/>
        <v>Noviembre</v>
      </c>
      <c r="I2879" s="90" t="str">
        <f t="shared" si="350"/>
        <v>2022-2</v>
      </c>
      <c r="J2879">
        <v>20</v>
      </c>
      <c r="N2879" t="s">
        <v>23</v>
      </c>
      <c r="O2879" t="s">
        <v>119</v>
      </c>
      <c r="P2879">
        <v>0</v>
      </c>
      <c r="Q2879">
        <v>0</v>
      </c>
      <c r="R2879" t="s">
        <v>1085</v>
      </c>
      <c r="S2879" t="s">
        <v>119</v>
      </c>
    </row>
    <row r="2880" spans="1:19" hidden="1" x14ac:dyDescent="0.3">
      <c r="A2880">
        <v>217</v>
      </c>
      <c r="B2880" t="s">
        <v>147</v>
      </c>
      <c r="C2880" t="s">
        <v>90</v>
      </c>
      <c r="D2880" t="s">
        <v>21</v>
      </c>
      <c r="E2880" t="s">
        <v>22</v>
      </c>
      <c r="F2880" s="101">
        <v>44926</v>
      </c>
      <c r="G2880" s="55">
        <f t="shared" si="348"/>
        <v>2022</v>
      </c>
      <c r="H2880" s="55" t="str">
        <f t="shared" si="349"/>
        <v>Diciembre</v>
      </c>
      <c r="I2880" s="90" t="str">
        <f t="shared" si="350"/>
        <v>2022-2</v>
      </c>
      <c r="J2880">
        <v>20</v>
      </c>
      <c r="N2880" t="s">
        <v>23</v>
      </c>
      <c r="O2880" t="s">
        <v>119</v>
      </c>
      <c r="P2880">
        <v>0</v>
      </c>
      <c r="Q2880">
        <v>0</v>
      </c>
      <c r="R2880" t="s">
        <v>1086</v>
      </c>
      <c r="S2880" t="s">
        <v>119</v>
      </c>
    </row>
    <row r="2881" spans="1:18" hidden="1" x14ac:dyDescent="0.3">
      <c r="A2881">
        <v>217</v>
      </c>
      <c r="B2881" t="s">
        <v>147</v>
      </c>
      <c r="C2881" t="s">
        <v>90</v>
      </c>
      <c r="D2881" t="s">
        <v>21</v>
      </c>
      <c r="E2881" t="s">
        <v>22</v>
      </c>
      <c r="F2881" s="101">
        <v>45869</v>
      </c>
      <c r="G2881" s="55">
        <f t="shared" si="348"/>
        <v>2025</v>
      </c>
      <c r="H2881" s="55" t="str">
        <f t="shared" si="349"/>
        <v>Julio</v>
      </c>
      <c r="I2881" s="90" t="str">
        <f t="shared" si="350"/>
        <v>2025-2</v>
      </c>
      <c r="J2881">
        <v>20</v>
      </c>
      <c r="K2881">
        <v>50.5</v>
      </c>
      <c r="L2881" s="57">
        <v>1.3</v>
      </c>
      <c r="M2881" s="57">
        <v>2.5249999999999999</v>
      </c>
      <c r="N2881" t="s">
        <v>23</v>
      </c>
      <c r="O2881" t="s">
        <v>23</v>
      </c>
      <c r="P2881">
        <v>0</v>
      </c>
      <c r="Q2881">
        <v>0</v>
      </c>
      <c r="R2881" t="s">
        <v>1087</v>
      </c>
    </row>
    <row r="2882" spans="1:18" hidden="1" x14ac:dyDescent="0.3">
      <c r="A2882">
        <v>217</v>
      </c>
      <c r="B2882" t="s">
        <v>147</v>
      </c>
      <c r="C2882" t="s">
        <v>90</v>
      </c>
      <c r="D2882" t="s">
        <v>21</v>
      </c>
      <c r="E2882" t="s">
        <v>22</v>
      </c>
      <c r="F2882" s="101">
        <v>45900</v>
      </c>
      <c r="G2882" s="55">
        <f t="shared" si="348"/>
        <v>2025</v>
      </c>
      <c r="H2882" s="55" t="str">
        <f t="shared" si="349"/>
        <v>Agosto</v>
      </c>
      <c r="I2882" s="90" t="str">
        <f t="shared" si="350"/>
        <v>2025-2</v>
      </c>
      <c r="J2882">
        <v>20</v>
      </c>
      <c r="K2882">
        <v>27.45</v>
      </c>
      <c r="L2882" s="57">
        <v>1.3</v>
      </c>
      <c r="M2882" s="57">
        <v>1.3725000000000001</v>
      </c>
      <c r="N2882" t="s">
        <v>23</v>
      </c>
      <c r="O2882" t="s">
        <v>23</v>
      </c>
      <c r="P2882">
        <v>0</v>
      </c>
      <c r="Q2882">
        <v>0</v>
      </c>
      <c r="R2882" t="s">
        <v>1088</v>
      </c>
    </row>
    <row r="2883" spans="1:18" hidden="1" x14ac:dyDescent="0.3">
      <c r="A2883">
        <v>217</v>
      </c>
      <c r="B2883" t="s">
        <v>147</v>
      </c>
      <c r="C2883" t="s">
        <v>90</v>
      </c>
      <c r="D2883" t="s">
        <v>21</v>
      </c>
      <c r="E2883" t="s">
        <v>22</v>
      </c>
      <c r="F2883" s="101">
        <v>45930</v>
      </c>
      <c r="G2883" s="55">
        <f t="shared" ref="G2883:G2946" si="351">YEAR(F2883)</f>
        <v>2025</v>
      </c>
      <c r="H2883" s="55" t="str">
        <f t="shared" ref="H2883:H2946" si="352">PROPER(TEXT(F2883,"mmmm"))</f>
        <v>Septiembre</v>
      </c>
      <c r="I2883" s="90" t="str">
        <f t="shared" ref="I2883:I2946" si="353">IF(OR(H2883="Enero",H2883="Febrero",H2883="Marzo",H2883="Abril",H2883="Mayo",H2883="Junio"),G2883&amp;"-1",IF(OR(H2883="Julio",H2883="Agosto",H2883="Septiembre",H2883="Octubre",H2883="Noviembre",H2883="Diciembre"),G2883&amp;"-2"))</f>
        <v>2025-2</v>
      </c>
      <c r="J2883">
        <v>20</v>
      </c>
      <c r="K2883">
        <v>39.5</v>
      </c>
      <c r="L2883" s="57">
        <v>1.3</v>
      </c>
      <c r="M2883" s="57">
        <v>1.9750000000000001</v>
      </c>
      <c r="N2883" t="s">
        <v>23</v>
      </c>
      <c r="O2883" t="s">
        <v>23</v>
      </c>
      <c r="P2883">
        <v>0</v>
      </c>
      <c r="Q2883">
        <v>0</v>
      </c>
      <c r="R2883" t="s">
        <v>1089</v>
      </c>
    </row>
    <row r="2884" spans="1:18" hidden="1" x14ac:dyDescent="0.3">
      <c r="A2884">
        <v>217</v>
      </c>
      <c r="B2884" t="s">
        <v>147</v>
      </c>
      <c r="C2884" t="s">
        <v>90</v>
      </c>
      <c r="D2884" t="s">
        <v>21</v>
      </c>
      <c r="E2884" t="s">
        <v>22</v>
      </c>
      <c r="F2884" s="101">
        <v>45961</v>
      </c>
      <c r="G2884" s="55">
        <f t="shared" si="351"/>
        <v>2025</v>
      </c>
      <c r="H2884" s="55" t="str">
        <f t="shared" si="352"/>
        <v>Octubre</v>
      </c>
      <c r="I2884" s="90" t="str">
        <f t="shared" si="353"/>
        <v>2025-2</v>
      </c>
      <c r="J2884">
        <v>20</v>
      </c>
      <c r="K2884">
        <v>148.5</v>
      </c>
      <c r="L2884" s="57">
        <v>1.3</v>
      </c>
      <c r="M2884" s="57">
        <v>7.4249999999999998</v>
      </c>
      <c r="N2884" t="s">
        <v>23</v>
      </c>
      <c r="O2884" t="s">
        <v>23</v>
      </c>
      <c r="P2884">
        <v>0</v>
      </c>
      <c r="Q2884">
        <v>0</v>
      </c>
      <c r="R2884" t="s">
        <v>1090</v>
      </c>
    </row>
    <row r="2885" spans="1:18" hidden="1" x14ac:dyDescent="0.3">
      <c r="A2885">
        <v>217</v>
      </c>
      <c r="B2885" t="s">
        <v>147</v>
      </c>
      <c r="C2885" t="s">
        <v>90</v>
      </c>
      <c r="D2885" t="s">
        <v>21</v>
      </c>
      <c r="E2885" t="s">
        <v>22</v>
      </c>
      <c r="F2885" s="101">
        <v>45991</v>
      </c>
      <c r="G2885" s="55">
        <f t="shared" si="351"/>
        <v>2025</v>
      </c>
      <c r="H2885" s="55" t="str">
        <f t="shared" si="352"/>
        <v>Noviembre</v>
      </c>
      <c r="I2885" s="90" t="str">
        <f t="shared" si="353"/>
        <v>2025-2</v>
      </c>
      <c r="J2885">
        <v>20</v>
      </c>
      <c r="K2885">
        <v>229.04</v>
      </c>
      <c r="L2885" s="57">
        <v>1.3</v>
      </c>
      <c r="M2885" s="57">
        <v>11.452</v>
      </c>
      <c r="N2885" t="s">
        <v>23</v>
      </c>
      <c r="O2885" t="s">
        <v>23</v>
      </c>
      <c r="P2885">
        <v>0</v>
      </c>
      <c r="Q2885">
        <v>0</v>
      </c>
      <c r="R2885" t="s">
        <v>1091</v>
      </c>
    </row>
    <row r="2886" spans="1:18" hidden="1" x14ac:dyDescent="0.3">
      <c r="A2886">
        <v>217</v>
      </c>
      <c r="B2886" t="s">
        <v>147</v>
      </c>
      <c r="C2886" t="s">
        <v>90</v>
      </c>
      <c r="D2886" t="s">
        <v>21</v>
      </c>
      <c r="E2886" t="s">
        <v>22</v>
      </c>
      <c r="F2886" s="101">
        <v>46022</v>
      </c>
      <c r="G2886" s="55">
        <f t="shared" si="351"/>
        <v>2025</v>
      </c>
      <c r="H2886" s="55" t="str">
        <f t="shared" si="352"/>
        <v>Diciembre</v>
      </c>
      <c r="I2886" s="90" t="str">
        <f t="shared" si="353"/>
        <v>2025-2</v>
      </c>
      <c r="J2886">
        <v>20</v>
      </c>
      <c r="K2886">
        <v>48.34</v>
      </c>
      <c r="L2886" s="57">
        <v>1.3</v>
      </c>
      <c r="M2886" s="57">
        <v>2.4169999999999998</v>
      </c>
      <c r="N2886" t="s">
        <v>23</v>
      </c>
      <c r="O2886" t="s">
        <v>23</v>
      </c>
      <c r="P2886">
        <v>0</v>
      </c>
      <c r="Q2886">
        <v>0</v>
      </c>
      <c r="R2886" t="s">
        <v>1092</v>
      </c>
    </row>
    <row r="2887" spans="1:18" hidden="1" x14ac:dyDescent="0.3">
      <c r="A2887">
        <v>218</v>
      </c>
      <c r="B2887" t="s">
        <v>148</v>
      </c>
      <c r="C2887" t="s">
        <v>90</v>
      </c>
      <c r="D2887" t="s">
        <v>21</v>
      </c>
      <c r="E2887" t="s">
        <v>54</v>
      </c>
      <c r="F2887" s="101">
        <v>44227</v>
      </c>
      <c r="G2887" s="55">
        <f t="shared" si="351"/>
        <v>2021</v>
      </c>
      <c r="H2887" s="55" t="str">
        <f t="shared" si="352"/>
        <v>Enero</v>
      </c>
      <c r="I2887" s="90" t="str">
        <f t="shared" si="353"/>
        <v>2021-1</v>
      </c>
      <c r="J2887">
        <v>344000</v>
      </c>
      <c r="K2887">
        <v>89762</v>
      </c>
      <c r="L2887" s="57">
        <v>1.3</v>
      </c>
      <c r="M2887" s="57">
        <v>3.8323566765446402</v>
      </c>
      <c r="N2887" t="s">
        <v>149</v>
      </c>
      <c r="O2887" t="s">
        <v>149</v>
      </c>
      <c r="P2887">
        <v>0</v>
      </c>
      <c r="Q2887">
        <v>0</v>
      </c>
      <c r="R2887" t="s">
        <v>1093</v>
      </c>
    </row>
    <row r="2888" spans="1:18" hidden="1" x14ac:dyDescent="0.3">
      <c r="A2888">
        <v>218</v>
      </c>
      <c r="B2888" t="s">
        <v>148</v>
      </c>
      <c r="C2888" t="s">
        <v>90</v>
      </c>
      <c r="D2888" t="s">
        <v>21</v>
      </c>
      <c r="E2888" t="s">
        <v>54</v>
      </c>
      <c r="F2888" s="101">
        <v>44255</v>
      </c>
      <c r="G2888" s="55">
        <f t="shared" si="351"/>
        <v>2021</v>
      </c>
      <c r="H2888" s="55" t="str">
        <f t="shared" si="352"/>
        <v>Febrero</v>
      </c>
      <c r="I2888" s="90" t="str">
        <f t="shared" si="353"/>
        <v>2021-1</v>
      </c>
      <c r="J2888">
        <v>344000</v>
      </c>
      <c r="K2888">
        <v>85492</v>
      </c>
      <c r="L2888" s="57">
        <v>1.3</v>
      </c>
      <c r="M2888" s="57">
        <v>4.0237683058063913</v>
      </c>
      <c r="N2888" t="s">
        <v>149</v>
      </c>
      <c r="O2888" t="s">
        <v>149</v>
      </c>
      <c r="P2888">
        <v>0</v>
      </c>
      <c r="Q2888">
        <v>0</v>
      </c>
      <c r="R2888" t="s">
        <v>1094</v>
      </c>
    </row>
    <row r="2889" spans="1:18" hidden="1" x14ac:dyDescent="0.3">
      <c r="A2889">
        <v>218</v>
      </c>
      <c r="B2889" t="s">
        <v>148</v>
      </c>
      <c r="C2889" t="s">
        <v>90</v>
      </c>
      <c r="D2889" t="s">
        <v>21</v>
      </c>
      <c r="E2889" t="s">
        <v>54</v>
      </c>
      <c r="F2889" s="101">
        <v>44286</v>
      </c>
      <c r="G2889" s="55">
        <f t="shared" si="351"/>
        <v>2021</v>
      </c>
      <c r="H2889" s="55" t="str">
        <f t="shared" si="352"/>
        <v>Marzo</v>
      </c>
      <c r="I2889" s="90" t="str">
        <f t="shared" si="353"/>
        <v>2021-1</v>
      </c>
      <c r="J2889">
        <v>344000</v>
      </c>
      <c r="K2889">
        <v>92598</v>
      </c>
      <c r="L2889" s="57">
        <v>1.3</v>
      </c>
      <c r="M2889" s="57">
        <v>3.7149830449901731</v>
      </c>
      <c r="N2889" t="s">
        <v>149</v>
      </c>
      <c r="O2889" t="s">
        <v>149</v>
      </c>
      <c r="P2889">
        <v>0</v>
      </c>
      <c r="Q2889">
        <v>0</v>
      </c>
      <c r="R2889" t="s">
        <v>1095</v>
      </c>
    </row>
    <row r="2890" spans="1:18" hidden="1" x14ac:dyDescent="0.3">
      <c r="A2890">
        <v>218</v>
      </c>
      <c r="B2890" t="s">
        <v>148</v>
      </c>
      <c r="C2890" t="s">
        <v>90</v>
      </c>
      <c r="D2890" t="s">
        <v>21</v>
      </c>
      <c r="E2890" t="s">
        <v>54</v>
      </c>
      <c r="F2890" s="101">
        <v>44316</v>
      </c>
      <c r="G2890" s="55">
        <f t="shared" si="351"/>
        <v>2021</v>
      </c>
      <c r="H2890" s="55" t="str">
        <f t="shared" si="352"/>
        <v>Abril</v>
      </c>
      <c r="I2890" s="90" t="str">
        <f t="shared" si="353"/>
        <v>2021-1</v>
      </c>
      <c r="J2890">
        <v>344000</v>
      </c>
      <c r="K2890">
        <v>82417</v>
      </c>
      <c r="L2890" s="57">
        <v>1.3</v>
      </c>
      <c r="M2890" s="57">
        <v>4.1738961621995463</v>
      </c>
      <c r="N2890" t="s">
        <v>149</v>
      </c>
      <c r="O2890" t="s">
        <v>149</v>
      </c>
      <c r="P2890">
        <v>0</v>
      </c>
      <c r="Q2890">
        <v>0</v>
      </c>
      <c r="R2890" t="s">
        <v>1096</v>
      </c>
    </row>
    <row r="2891" spans="1:18" hidden="1" x14ac:dyDescent="0.3">
      <c r="A2891">
        <v>218</v>
      </c>
      <c r="B2891" t="s">
        <v>148</v>
      </c>
      <c r="C2891" t="s">
        <v>90</v>
      </c>
      <c r="D2891" t="s">
        <v>21</v>
      </c>
      <c r="E2891" t="s">
        <v>54</v>
      </c>
      <c r="F2891" s="101">
        <v>44347</v>
      </c>
      <c r="G2891" s="55">
        <f t="shared" si="351"/>
        <v>2021</v>
      </c>
      <c r="H2891" s="55" t="str">
        <f t="shared" si="352"/>
        <v>Mayo</v>
      </c>
      <c r="I2891" s="90" t="str">
        <f t="shared" si="353"/>
        <v>2021-1</v>
      </c>
      <c r="J2891">
        <v>344000</v>
      </c>
      <c r="K2891">
        <v>82990</v>
      </c>
      <c r="L2891" s="57">
        <v>1.3</v>
      </c>
      <c r="M2891" s="57">
        <v>4.1450777202072544</v>
      </c>
      <c r="N2891" t="s">
        <v>149</v>
      </c>
      <c r="O2891" t="s">
        <v>149</v>
      </c>
      <c r="P2891">
        <v>0</v>
      </c>
      <c r="Q2891">
        <v>0</v>
      </c>
      <c r="R2891" t="s">
        <v>1097</v>
      </c>
    </row>
    <row r="2892" spans="1:18" hidden="1" x14ac:dyDescent="0.3">
      <c r="A2892">
        <v>218</v>
      </c>
      <c r="B2892" t="s">
        <v>148</v>
      </c>
      <c r="C2892" t="s">
        <v>90</v>
      </c>
      <c r="D2892" t="s">
        <v>21</v>
      </c>
      <c r="E2892" t="s">
        <v>54</v>
      </c>
      <c r="F2892" s="101">
        <v>44377</v>
      </c>
      <c r="G2892" s="55">
        <f t="shared" si="351"/>
        <v>2021</v>
      </c>
      <c r="H2892" s="55" t="str">
        <f t="shared" si="352"/>
        <v>Junio</v>
      </c>
      <c r="I2892" s="90" t="str">
        <f t="shared" si="353"/>
        <v>2021-1</v>
      </c>
      <c r="J2892">
        <v>344000</v>
      </c>
      <c r="K2892">
        <v>78502</v>
      </c>
      <c r="L2892" s="57">
        <v>1.3</v>
      </c>
      <c r="M2892" s="57">
        <v>4.3820539604086521</v>
      </c>
      <c r="N2892" t="s">
        <v>149</v>
      </c>
      <c r="O2892" t="s">
        <v>149</v>
      </c>
      <c r="P2892">
        <v>0</v>
      </c>
      <c r="Q2892">
        <v>0</v>
      </c>
      <c r="R2892" t="s">
        <v>1098</v>
      </c>
    </row>
    <row r="2893" spans="1:18" hidden="1" x14ac:dyDescent="0.3">
      <c r="A2893">
        <v>218</v>
      </c>
      <c r="B2893" t="s">
        <v>148</v>
      </c>
      <c r="C2893" t="s">
        <v>90</v>
      </c>
      <c r="D2893" t="s">
        <v>21</v>
      </c>
      <c r="E2893" t="s">
        <v>54</v>
      </c>
      <c r="F2893" s="101">
        <v>44408</v>
      </c>
      <c r="G2893" s="55">
        <f t="shared" si="351"/>
        <v>2021</v>
      </c>
      <c r="H2893" s="55" t="str">
        <f t="shared" si="352"/>
        <v>Julio</v>
      </c>
      <c r="I2893" s="90" t="str">
        <f t="shared" si="353"/>
        <v>2021-2</v>
      </c>
      <c r="J2893">
        <v>344000</v>
      </c>
      <c r="K2893">
        <v>79200</v>
      </c>
      <c r="L2893" s="57">
        <v>1.3</v>
      </c>
      <c r="M2893" s="57">
        <v>4.3434343434343434</v>
      </c>
      <c r="N2893" t="s">
        <v>149</v>
      </c>
      <c r="O2893" t="s">
        <v>149</v>
      </c>
      <c r="P2893">
        <v>0</v>
      </c>
      <c r="Q2893">
        <v>0</v>
      </c>
      <c r="R2893" t="s">
        <v>1099</v>
      </c>
    </row>
    <row r="2894" spans="1:18" hidden="1" x14ac:dyDescent="0.3">
      <c r="A2894">
        <v>218</v>
      </c>
      <c r="B2894" t="s">
        <v>148</v>
      </c>
      <c r="C2894" t="s">
        <v>90</v>
      </c>
      <c r="D2894" t="s">
        <v>21</v>
      </c>
      <c r="E2894" t="s">
        <v>54</v>
      </c>
      <c r="F2894" s="101">
        <v>44439</v>
      </c>
      <c r="G2894" s="55">
        <f t="shared" si="351"/>
        <v>2021</v>
      </c>
      <c r="H2894" s="55" t="str">
        <f t="shared" si="352"/>
        <v>Agosto</v>
      </c>
      <c r="I2894" s="90" t="str">
        <f t="shared" si="353"/>
        <v>2021-2</v>
      </c>
      <c r="J2894">
        <v>344000</v>
      </c>
      <c r="K2894">
        <v>102103</v>
      </c>
      <c r="L2894" s="57">
        <v>1.3</v>
      </c>
      <c r="M2894" s="57">
        <v>3.3691468419145369</v>
      </c>
      <c r="N2894" t="s">
        <v>149</v>
      </c>
      <c r="O2894" t="s">
        <v>149</v>
      </c>
      <c r="P2894">
        <v>0</v>
      </c>
      <c r="Q2894">
        <v>0</v>
      </c>
      <c r="R2894" t="s">
        <v>1100</v>
      </c>
    </row>
    <row r="2895" spans="1:18" hidden="1" x14ac:dyDescent="0.3">
      <c r="A2895">
        <v>218</v>
      </c>
      <c r="B2895" t="s">
        <v>148</v>
      </c>
      <c r="C2895" t="s">
        <v>90</v>
      </c>
      <c r="D2895" t="s">
        <v>21</v>
      </c>
      <c r="E2895" t="s">
        <v>54</v>
      </c>
      <c r="F2895" s="101">
        <v>44469</v>
      </c>
      <c r="G2895" s="55">
        <f t="shared" si="351"/>
        <v>2021</v>
      </c>
      <c r="H2895" s="55" t="str">
        <f t="shared" si="352"/>
        <v>Septiembre</v>
      </c>
      <c r="I2895" s="90" t="str">
        <f t="shared" si="353"/>
        <v>2021-2</v>
      </c>
      <c r="J2895">
        <v>344000</v>
      </c>
      <c r="K2895">
        <v>73263</v>
      </c>
      <c r="L2895" s="57">
        <v>1.3</v>
      </c>
      <c r="M2895" s="57">
        <v>4.6954124182738903</v>
      </c>
      <c r="N2895" t="s">
        <v>149</v>
      </c>
      <c r="O2895" t="s">
        <v>149</v>
      </c>
      <c r="P2895">
        <v>0</v>
      </c>
      <c r="Q2895">
        <v>0</v>
      </c>
      <c r="R2895" t="s">
        <v>1101</v>
      </c>
    </row>
    <row r="2896" spans="1:18" hidden="1" x14ac:dyDescent="0.3">
      <c r="A2896">
        <v>218</v>
      </c>
      <c r="B2896" t="s">
        <v>148</v>
      </c>
      <c r="C2896" t="s">
        <v>90</v>
      </c>
      <c r="D2896" t="s">
        <v>21</v>
      </c>
      <c r="E2896" t="s">
        <v>54</v>
      </c>
      <c r="F2896" s="101">
        <v>44500</v>
      </c>
      <c r="G2896" s="55">
        <f t="shared" si="351"/>
        <v>2021</v>
      </c>
      <c r="H2896" s="55" t="str">
        <f t="shared" si="352"/>
        <v>Octubre</v>
      </c>
      <c r="I2896" s="90" t="str">
        <f t="shared" si="353"/>
        <v>2021-2</v>
      </c>
      <c r="J2896">
        <v>344000</v>
      </c>
      <c r="K2896">
        <v>81681</v>
      </c>
      <c r="L2896" s="57">
        <v>1.3</v>
      </c>
      <c r="M2896" s="57">
        <v>4.2115057357280152</v>
      </c>
      <c r="N2896" t="s">
        <v>149</v>
      </c>
      <c r="O2896" t="s">
        <v>149</v>
      </c>
      <c r="P2896">
        <v>0</v>
      </c>
      <c r="Q2896">
        <v>0</v>
      </c>
      <c r="R2896" t="s">
        <v>1102</v>
      </c>
    </row>
    <row r="2897" spans="1:18" hidden="1" x14ac:dyDescent="0.3">
      <c r="A2897">
        <v>218</v>
      </c>
      <c r="B2897" t="s">
        <v>148</v>
      </c>
      <c r="C2897" t="s">
        <v>90</v>
      </c>
      <c r="D2897" t="s">
        <v>21</v>
      </c>
      <c r="E2897" t="s">
        <v>54</v>
      </c>
      <c r="F2897" s="101">
        <v>44530</v>
      </c>
      <c r="G2897" s="55">
        <f t="shared" si="351"/>
        <v>2021</v>
      </c>
      <c r="H2897" s="55" t="str">
        <f t="shared" si="352"/>
        <v>Noviembre</v>
      </c>
      <c r="I2897" s="90" t="str">
        <f t="shared" si="353"/>
        <v>2021-2</v>
      </c>
      <c r="J2897">
        <v>344000</v>
      </c>
      <c r="K2897">
        <v>74433</v>
      </c>
      <c r="L2897" s="57">
        <v>1.3</v>
      </c>
      <c r="M2897" s="57">
        <v>4.6216060080878103</v>
      </c>
      <c r="N2897" t="s">
        <v>149</v>
      </c>
      <c r="O2897" t="s">
        <v>149</v>
      </c>
      <c r="P2897">
        <v>0</v>
      </c>
      <c r="Q2897">
        <v>0</v>
      </c>
      <c r="R2897" t="s">
        <v>1103</v>
      </c>
    </row>
    <row r="2898" spans="1:18" hidden="1" x14ac:dyDescent="0.3">
      <c r="A2898">
        <v>218</v>
      </c>
      <c r="B2898" t="s">
        <v>148</v>
      </c>
      <c r="C2898" t="s">
        <v>90</v>
      </c>
      <c r="D2898" t="s">
        <v>21</v>
      </c>
      <c r="E2898" t="s">
        <v>54</v>
      </c>
      <c r="F2898" s="101">
        <v>44592</v>
      </c>
      <c r="G2898" s="55">
        <f t="shared" si="351"/>
        <v>2022</v>
      </c>
      <c r="H2898" s="55" t="str">
        <f t="shared" si="352"/>
        <v>Enero</v>
      </c>
      <c r="I2898" s="90" t="str">
        <f t="shared" si="353"/>
        <v>2022-1</v>
      </c>
      <c r="J2898">
        <v>516000</v>
      </c>
      <c r="K2898">
        <v>77569</v>
      </c>
      <c r="L2898" s="57">
        <v>1.3</v>
      </c>
      <c r="M2898" s="57">
        <v>6.652141963928889</v>
      </c>
      <c r="N2898" t="s">
        <v>149</v>
      </c>
      <c r="O2898" t="s">
        <v>149</v>
      </c>
      <c r="P2898">
        <v>0</v>
      </c>
      <c r="Q2898">
        <v>0</v>
      </c>
      <c r="R2898" t="s">
        <v>1104</v>
      </c>
    </row>
    <row r="2899" spans="1:18" hidden="1" x14ac:dyDescent="0.3">
      <c r="A2899">
        <v>218</v>
      </c>
      <c r="B2899" t="s">
        <v>148</v>
      </c>
      <c r="C2899" t="s">
        <v>90</v>
      </c>
      <c r="D2899" t="s">
        <v>21</v>
      </c>
      <c r="E2899" t="s">
        <v>54</v>
      </c>
      <c r="F2899" s="101">
        <v>44620</v>
      </c>
      <c r="G2899" s="55">
        <f t="shared" si="351"/>
        <v>2022</v>
      </c>
      <c r="H2899" s="55" t="str">
        <f t="shared" si="352"/>
        <v>Febrero</v>
      </c>
      <c r="I2899" s="90" t="str">
        <f t="shared" si="353"/>
        <v>2022-1</v>
      </c>
      <c r="J2899">
        <v>516000</v>
      </c>
      <c r="K2899">
        <v>88546</v>
      </c>
      <c r="L2899" s="57">
        <v>1.3</v>
      </c>
      <c r="M2899" s="57">
        <v>5.8274795021796582</v>
      </c>
      <c r="N2899" t="s">
        <v>149</v>
      </c>
      <c r="O2899" t="s">
        <v>149</v>
      </c>
      <c r="P2899">
        <v>0</v>
      </c>
      <c r="Q2899">
        <v>0</v>
      </c>
      <c r="R2899" t="s">
        <v>1105</v>
      </c>
    </row>
    <row r="2900" spans="1:18" hidden="1" x14ac:dyDescent="0.3">
      <c r="A2900">
        <v>218</v>
      </c>
      <c r="B2900" t="s">
        <v>148</v>
      </c>
      <c r="C2900" t="s">
        <v>90</v>
      </c>
      <c r="D2900" t="s">
        <v>21</v>
      </c>
      <c r="E2900" t="s">
        <v>54</v>
      </c>
      <c r="F2900" s="101">
        <v>44651</v>
      </c>
      <c r="G2900" s="55">
        <f t="shared" si="351"/>
        <v>2022</v>
      </c>
      <c r="H2900" s="55" t="str">
        <f t="shared" si="352"/>
        <v>Marzo</v>
      </c>
      <c r="I2900" s="90" t="str">
        <f t="shared" si="353"/>
        <v>2022-1</v>
      </c>
      <c r="J2900">
        <v>516000</v>
      </c>
      <c r="K2900">
        <v>110711</v>
      </c>
      <c r="L2900" s="57">
        <v>1.3</v>
      </c>
      <c r="M2900" s="57">
        <v>4.6607834813162201</v>
      </c>
      <c r="N2900" t="s">
        <v>149</v>
      </c>
      <c r="O2900" t="s">
        <v>149</v>
      </c>
      <c r="P2900">
        <v>0</v>
      </c>
      <c r="Q2900">
        <v>0</v>
      </c>
      <c r="R2900" t="s">
        <v>1106</v>
      </c>
    </row>
    <row r="2901" spans="1:18" hidden="1" x14ac:dyDescent="0.3">
      <c r="A2901">
        <v>218</v>
      </c>
      <c r="B2901" t="s">
        <v>148</v>
      </c>
      <c r="C2901" t="s">
        <v>90</v>
      </c>
      <c r="D2901" t="s">
        <v>21</v>
      </c>
      <c r="E2901" t="s">
        <v>54</v>
      </c>
      <c r="F2901" s="101">
        <v>44681</v>
      </c>
      <c r="G2901" s="55">
        <f t="shared" si="351"/>
        <v>2022</v>
      </c>
      <c r="H2901" s="55" t="str">
        <f t="shared" si="352"/>
        <v>Abril</v>
      </c>
      <c r="I2901" s="90" t="str">
        <f t="shared" si="353"/>
        <v>2022-1</v>
      </c>
      <c r="J2901">
        <v>516000</v>
      </c>
      <c r="K2901">
        <v>105150</v>
      </c>
      <c r="L2901" s="57">
        <v>1.3</v>
      </c>
      <c r="M2901" s="57">
        <v>4.9072753209700428</v>
      </c>
      <c r="N2901" t="s">
        <v>149</v>
      </c>
      <c r="O2901" t="s">
        <v>149</v>
      </c>
      <c r="P2901">
        <v>0</v>
      </c>
      <c r="Q2901">
        <v>0</v>
      </c>
      <c r="R2901" t="s">
        <v>1107</v>
      </c>
    </row>
    <row r="2902" spans="1:18" hidden="1" x14ac:dyDescent="0.3">
      <c r="A2902">
        <v>218</v>
      </c>
      <c r="B2902" t="s">
        <v>148</v>
      </c>
      <c r="C2902" t="s">
        <v>90</v>
      </c>
      <c r="D2902" t="s">
        <v>21</v>
      </c>
      <c r="E2902" t="s">
        <v>54</v>
      </c>
      <c r="F2902" s="101">
        <v>44712</v>
      </c>
      <c r="G2902" s="55">
        <f t="shared" si="351"/>
        <v>2022</v>
      </c>
      <c r="H2902" s="55" t="str">
        <f t="shared" si="352"/>
        <v>Mayo</v>
      </c>
      <c r="I2902" s="90" t="str">
        <f t="shared" si="353"/>
        <v>2022-1</v>
      </c>
      <c r="J2902">
        <v>516000</v>
      </c>
      <c r="K2902">
        <v>110816</v>
      </c>
      <c r="L2902" s="57">
        <v>1.3</v>
      </c>
      <c r="M2902" s="57">
        <v>4.6563673115795554</v>
      </c>
      <c r="N2902" t="s">
        <v>149</v>
      </c>
      <c r="O2902" t="s">
        <v>149</v>
      </c>
      <c r="P2902">
        <v>0</v>
      </c>
      <c r="Q2902">
        <v>0</v>
      </c>
      <c r="R2902" t="s">
        <v>1108</v>
      </c>
    </row>
    <row r="2903" spans="1:18" hidden="1" x14ac:dyDescent="0.3">
      <c r="A2903">
        <v>218</v>
      </c>
      <c r="B2903" t="s">
        <v>148</v>
      </c>
      <c r="C2903" t="s">
        <v>90</v>
      </c>
      <c r="D2903" t="s">
        <v>21</v>
      </c>
      <c r="E2903" t="s">
        <v>54</v>
      </c>
      <c r="F2903" s="101">
        <v>44742</v>
      </c>
      <c r="G2903" s="55">
        <f t="shared" si="351"/>
        <v>2022</v>
      </c>
      <c r="H2903" s="55" t="str">
        <f t="shared" si="352"/>
        <v>Junio</v>
      </c>
      <c r="I2903" s="90" t="str">
        <f t="shared" si="353"/>
        <v>2022-1</v>
      </c>
      <c r="J2903">
        <v>516000</v>
      </c>
      <c r="K2903">
        <v>98441</v>
      </c>
      <c r="L2903" s="57">
        <v>1.3</v>
      </c>
      <c r="M2903" s="57">
        <v>5.2417183896953503</v>
      </c>
      <c r="N2903" t="s">
        <v>149</v>
      </c>
      <c r="O2903" t="s">
        <v>149</v>
      </c>
      <c r="P2903">
        <v>0</v>
      </c>
      <c r="Q2903">
        <v>0</v>
      </c>
      <c r="R2903" t="s">
        <v>1109</v>
      </c>
    </row>
    <row r="2904" spans="1:18" hidden="1" x14ac:dyDescent="0.3">
      <c r="A2904">
        <v>218</v>
      </c>
      <c r="B2904" t="s">
        <v>148</v>
      </c>
      <c r="C2904" t="s">
        <v>90</v>
      </c>
      <c r="D2904" t="s">
        <v>21</v>
      </c>
      <c r="E2904" t="s">
        <v>54</v>
      </c>
      <c r="F2904" s="101">
        <v>44773</v>
      </c>
      <c r="G2904" s="55">
        <f t="shared" si="351"/>
        <v>2022</v>
      </c>
      <c r="H2904" s="55" t="str">
        <f t="shared" si="352"/>
        <v>Julio</v>
      </c>
      <c r="I2904" s="90" t="str">
        <f t="shared" si="353"/>
        <v>2022-2</v>
      </c>
      <c r="J2904">
        <v>516000</v>
      </c>
      <c r="K2904">
        <v>79975</v>
      </c>
      <c r="L2904" s="57">
        <v>1.3</v>
      </c>
      <c r="M2904" s="57">
        <v>6.4520162550797124</v>
      </c>
      <c r="N2904" t="s">
        <v>149</v>
      </c>
      <c r="O2904" t="s">
        <v>149</v>
      </c>
      <c r="P2904">
        <v>0</v>
      </c>
      <c r="Q2904">
        <v>0</v>
      </c>
      <c r="R2904" t="s">
        <v>1110</v>
      </c>
    </row>
    <row r="2905" spans="1:18" hidden="1" x14ac:dyDescent="0.3">
      <c r="A2905">
        <v>218</v>
      </c>
      <c r="B2905" t="s">
        <v>148</v>
      </c>
      <c r="C2905" t="s">
        <v>90</v>
      </c>
      <c r="D2905" t="s">
        <v>21</v>
      </c>
      <c r="E2905" t="s">
        <v>54</v>
      </c>
      <c r="F2905" s="101">
        <v>44804</v>
      </c>
      <c r="G2905" s="55">
        <f t="shared" si="351"/>
        <v>2022</v>
      </c>
      <c r="H2905" s="55" t="str">
        <f t="shared" si="352"/>
        <v>Agosto</v>
      </c>
      <c r="I2905" s="90" t="str">
        <f t="shared" si="353"/>
        <v>2022-2</v>
      </c>
      <c r="J2905">
        <v>516000</v>
      </c>
      <c r="K2905">
        <v>173574</v>
      </c>
      <c r="L2905" s="57">
        <v>1.3</v>
      </c>
      <c r="M2905" s="57">
        <v>2.9727954647585468</v>
      </c>
      <c r="N2905" t="s">
        <v>149</v>
      </c>
      <c r="O2905" t="s">
        <v>149</v>
      </c>
      <c r="P2905">
        <v>0</v>
      </c>
      <c r="Q2905">
        <v>0</v>
      </c>
      <c r="R2905" t="s">
        <v>1111</v>
      </c>
    </row>
    <row r="2906" spans="1:18" hidden="1" x14ac:dyDescent="0.3">
      <c r="A2906">
        <v>218</v>
      </c>
      <c r="B2906" t="s">
        <v>148</v>
      </c>
      <c r="C2906" t="s">
        <v>90</v>
      </c>
      <c r="D2906" t="s">
        <v>21</v>
      </c>
      <c r="E2906" t="s">
        <v>54</v>
      </c>
      <c r="F2906" s="101">
        <v>44834</v>
      </c>
      <c r="G2906" s="55">
        <f t="shared" si="351"/>
        <v>2022</v>
      </c>
      <c r="H2906" s="55" t="str">
        <f t="shared" si="352"/>
        <v>Septiembre</v>
      </c>
      <c r="I2906" s="90" t="str">
        <f t="shared" si="353"/>
        <v>2022-2</v>
      </c>
      <c r="J2906">
        <v>516000</v>
      </c>
      <c r="K2906">
        <v>157375</v>
      </c>
      <c r="L2906" s="57">
        <v>1.3</v>
      </c>
      <c r="M2906" s="57">
        <v>3.2787926926131852</v>
      </c>
      <c r="N2906" t="s">
        <v>149</v>
      </c>
      <c r="O2906" t="s">
        <v>149</v>
      </c>
      <c r="P2906">
        <v>0</v>
      </c>
      <c r="Q2906">
        <v>0</v>
      </c>
      <c r="R2906" t="s">
        <v>1112</v>
      </c>
    </row>
    <row r="2907" spans="1:18" hidden="1" x14ac:dyDescent="0.3">
      <c r="A2907">
        <v>218</v>
      </c>
      <c r="B2907" t="s">
        <v>148</v>
      </c>
      <c r="C2907" t="s">
        <v>90</v>
      </c>
      <c r="D2907" t="s">
        <v>21</v>
      </c>
      <c r="E2907" t="s">
        <v>54</v>
      </c>
      <c r="F2907" s="101">
        <v>44865</v>
      </c>
      <c r="G2907" s="55">
        <f t="shared" si="351"/>
        <v>2022</v>
      </c>
      <c r="H2907" s="55" t="str">
        <f t="shared" si="352"/>
        <v>Octubre</v>
      </c>
      <c r="I2907" s="90" t="str">
        <f t="shared" si="353"/>
        <v>2022-2</v>
      </c>
      <c r="J2907">
        <v>516000</v>
      </c>
      <c r="K2907">
        <v>149257</v>
      </c>
      <c r="L2907" s="57">
        <v>1.3</v>
      </c>
      <c r="M2907" s="57">
        <v>3.457124288978072</v>
      </c>
      <c r="N2907" t="s">
        <v>149</v>
      </c>
      <c r="O2907" t="s">
        <v>149</v>
      </c>
      <c r="P2907">
        <v>0</v>
      </c>
      <c r="Q2907">
        <v>0</v>
      </c>
      <c r="R2907" t="s">
        <v>1113</v>
      </c>
    </row>
    <row r="2908" spans="1:18" hidden="1" x14ac:dyDescent="0.3">
      <c r="A2908">
        <v>218</v>
      </c>
      <c r="B2908" t="s">
        <v>148</v>
      </c>
      <c r="C2908" t="s">
        <v>90</v>
      </c>
      <c r="D2908" t="s">
        <v>21</v>
      </c>
      <c r="E2908" t="s">
        <v>54</v>
      </c>
      <c r="F2908" s="101">
        <v>44895</v>
      </c>
      <c r="G2908" s="55">
        <f t="shared" si="351"/>
        <v>2022</v>
      </c>
      <c r="H2908" s="55" t="str">
        <f t="shared" si="352"/>
        <v>Noviembre</v>
      </c>
      <c r="I2908" s="90" t="str">
        <f t="shared" si="353"/>
        <v>2022-2</v>
      </c>
      <c r="J2908">
        <v>516000</v>
      </c>
      <c r="K2908">
        <v>144214</v>
      </c>
      <c r="L2908" s="57">
        <v>1.3</v>
      </c>
      <c r="M2908" s="57">
        <v>3.5780160039940641</v>
      </c>
      <c r="N2908" t="s">
        <v>149</v>
      </c>
      <c r="O2908" t="s">
        <v>149</v>
      </c>
      <c r="P2908">
        <v>0</v>
      </c>
      <c r="Q2908">
        <v>0</v>
      </c>
      <c r="R2908" t="s">
        <v>1114</v>
      </c>
    </row>
    <row r="2909" spans="1:18" hidden="1" x14ac:dyDescent="0.3">
      <c r="A2909">
        <v>218</v>
      </c>
      <c r="B2909" t="s">
        <v>148</v>
      </c>
      <c r="C2909" t="s">
        <v>90</v>
      </c>
      <c r="D2909" t="s">
        <v>21</v>
      </c>
      <c r="E2909" t="s">
        <v>54</v>
      </c>
      <c r="F2909" s="101">
        <v>44926</v>
      </c>
      <c r="G2909" s="55">
        <f t="shared" si="351"/>
        <v>2022</v>
      </c>
      <c r="H2909" s="55" t="str">
        <f t="shared" si="352"/>
        <v>Diciembre</v>
      </c>
      <c r="I2909" s="90" t="str">
        <f t="shared" si="353"/>
        <v>2022-2</v>
      </c>
      <c r="J2909">
        <v>516000</v>
      </c>
      <c r="K2909">
        <v>125564</v>
      </c>
      <c r="L2909" s="57">
        <v>1.3</v>
      </c>
      <c r="M2909" s="57">
        <v>4.1094581249402697</v>
      </c>
      <c r="N2909" t="s">
        <v>149</v>
      </c>
      <c r="O2909" t="s">
        <v>149</v>
      </c>
      <c r="P2909">
        <v>0</v>
      </c>
      <c r="Q2909">
        <v>0</v>
      </c>
      <c r="R2909" t="s">
        <v>1115</v>
      </c>
    </row>
    <row r="2910" spans="1:18" hidden="1" x14ac:dyDescent="0.3">
      <c r="A2910">
        <v>218</v>
      </c>
      <c r="B2910" t="s">
        <v>148</v>
      </c>
      <c r="C2910" t="s">
        <v>90</v>
      </c>
      <c r="D2910" t="s">
        <v>21</v>
      </c>
      <c r="E2910" t="s">
        <v>54</v>
      </c>
      <c r="F2910" s="101">
        <v>45808</v>
      </c>
      <c r="G2910" s="55">
        <f t="shared" si="351"/>
        <v>2025</v>
      </c>
      <c r="H2910" s="55" t="str">
        <f t="shared" si="352"/>
        <v>Mayo</v>
      </c>
      <c r="I2910" s="90" t="str">
        <f t="shared" si="353"/>
        <v>2025-1</v>
      </c>
      <c r="J2910">
        <v>188000</v>
      </c>
      <c r="K2910">
        <v>146327.6328125</v>
      </c>
      <c r="L2910" s="57">
        <v>1.2847880908515601</v>
      </c>
      <c r="M2910" s="57">
        <v>1.2847880908515601</v>
      </c>
      <c r="N2910" t="s">
        <v>149</v>
      </c>
      <c r="O2910" t="s">
        <v>149</v>
      </c>
      <c r="P2910">
        <v>0</v>
      </c>
      <c r="Q2910">
        <v>0</v>
      </c>
      <c r="R2910" t="s">
        <v>1116</v>
      </c>
    </row>
    <row r="2911" spans="1:18" hidden="1" x14ac:dyDescent="0.3">
      <c r="A2911">
        <v>218</v>
      </c>
      <c r="B2911" t="s">
        <v>148</v>
      </c>
      <c r="C2911" t="s">
        <v>90</v>
      </c>
      <c r="D2911" t="s">
        <v>21</v>
      </c>
      <c r="E2911" t="s">
        <v>54</v>
      </c>
      <c r="F2911" s="101">
        <v>45838</v>
      </c>
      <c r="G2911" s="55">
        <f t="shared" si="351"/>
        <v>2025</v>
      </c>
      <c r="H2911" s="55" t="str">
        <f t="shared" si="352"/>
        <v>Junio</v>
      </c>
      <c r="I2911" s="90" t="str">
        <f t="shared" si="353"/>
        <v>2025-1</v>
      </c>
      <c r="J2911">
        <v>188000</v>
      </c>
      <c r="K2911">
        <v>130528.87890625</v>
      </c>
      <c r="L2911" s="57">
        <v>1.3</v>
      </c>
      <c r="M2911" s="57">
        <v>1.4402942979003719</v>
      </c>
      <c r="N2911" t="s">
        <v>149</v>
      </c>
      <c r="O2911" t="s">
        <v>149</v>
      </c>
      <c r="P2911">
        <v>0</v>
      </c>
      <c r="Q2911">
        <v>0</v>
      </c>
      <c r="R2911" t="s">
        <v>1117</v>
      </c>
    </row>
    <row r="2912" spans="1:18" hidden="1" x14ac:dyDescent="0.3">
      <c r="A2912">
        <v>218</v>
      </c>
      <c r="B2912" t="s">
        <v>148</v>
      </c>
      <c r="C2912" t="s">
        <v>90</v>
      </c>
      <c r="D2912" t="s">
        <v>21</v>
      </c>
      <c r="E2912" t="s">
        <v>54</v>
      </c>
      <c r="F2912" s="101">
        <v>45869</v>
      </c>
      <c r="G2912" s="55">
        <f t="shared" si="351"/>
        <v>2025</v>
      </c>
      <c r="H2912" s="55" t="str">
        <f t="shared" si="352"/>
        <v>Julio</v>
      </c>
      <c r="I2912" s="90" t="str">
        <f t="shared" si="353"/>
        <v>2025-2</v>
      </c>
      <c r="J2912">
        <v>188000</v>
      </c>
      <c r="K2912">
        <v>126471.6484375</v>
      </c>
      <c r="L2912" s="57">
        <v>1.3</v>
      </c>
      <c r="M2912" s="57">
        <v>1.486499166593106</v>
      </c>
      <c r="N2912" t="s">
        <v>149</v>
      </c>
      <c r="O2912" t="s">
        <v>149</v>
      </c>
      <c r="P2912">
        <v>0</v>
      </c>
      <c r="Q2912">
        <v>0</v>
      </c>
      <c r="R2912" t="s">
        <v>1118</v>
      </c>
    </row>
    <row r="2913" spans="1:18" hidden="1" x14ac:dyDescent="0.3">
      <c r="A2913">
        <v>218</v>
      </c>
      <c r="B2913" t="s">
        <v>148</v>
      </c>
      <c r="C2913" t="s">
        <v>90</v>
      </c>
      <c r="D2913" t="s">
        <v>21</v>
      </c>
      <c r="E2913" t="s">
        <v>54</v>
      </c>
      <c r="F2913" s="101">
        <v>45900</v>
      </c>
      <c r="G2913" s="55">
        <f t="shared" si="351"/>
        <v>2025</v>
      </c>
      <c r="H2913" s="55" t="str">
        <f t="shared" si="352"/>
        <v>Agosto</v>
      </c>
      <c r="I2913" s="90" t="str">
        <f t="shared" si="353"/>
        <v>2025-2</v>
      </c>
      <c r="J2913">
        <v>188000</v>
      </c>
      <c r="K2913">
        <v>142618.6171875</v>
      </c>
      <c r="L2913" s="57">
        <v>1.3</v>
      </c>
      <c r="M2913" s="57">
        <v>1.318200973389311</v>
      </c>
      <c r="N2913" t="s">
        <v>149</v>
      </c>
      <c r="O2913" t="s">
        <v>149</v>
      </c>
      <c r="P2913">
        <v>0</v>
      </c>
      <c r="Q2913">
        <v>0</v>
      </c>
      <c r="R2913" t="s">
        <v>1119</v>
      </c>
    </row>
    <row r="2914" spans="1:18" hidden="1" x14ac:dyDescent="0.3">
      <c r="A2914">
        <v>218</v>
      </c>
      <c r="B2914" t="s">
        <v>148</v>
      </c>
      <c r="C2914" t="s">
        <v>90</v>
      </c>
      <c r="D2914" t="s">
        <v>21</v>
      </c>
      <c r="E2914" t="s">
        <v>54</v>
      </c>
      <c r="F2914" s="101">
        <v>45930</v>
      </c>
      <c r="G2914" s="55">
        <f t="shared" si="351"/>
        <v>2025</v>
      </c>
      <c r="H2914" s="55" t="str">
        <f t="shared" si="352"/>
        <v>Septiembre</v>
      </c>
      <c r="I2914" s="90" t="str">
        <f t="shared" si="353"/>
        <v>2025-2</v>
      </c>
      <c r="J2914">
        <v>188000</v>
      </c>
      <c r="K2914">
        <v>154601.59375</v>
      </c>
      <c r="L2914" s="57">
        <v>1.2160288612807399</v>
      </c>
      <c r="M2914" s="57">
        <v>1.2160288612807399</v>
      </c>
      <c r="N2914" t="s">
        <v>149</v>
      </c>
      <c r="O2914" t="s">
        <v>149</v>
      </c>
      <c r="P2914">
        <v>0</v>
      </c>
      <c r="Q2914">
        <v>0</v>
      </c>
      <c r="R2914" t="s">
        <v>1120</v>
      </c>
    </row>
    <row r="2915" spans="1:18" hidden="1" x14ac:dyDescent="0.3">
      <c r="A2915">
        <v>218</v>
      </c>
      <c r="B2915" t="s">
        <v>148</v>
      </c>
      <c r="C2915" t="s">
        <v>90</v>
      </c>
      <c r="D2915" t="s">
        <v>21</v>
      </c>
      <c r="E2915" t="s">
        <v>54</v>
      </c>
      <c r="F2915" s="101">
        <v>45961</v>
      </c>
      <c r="G2915" s="55">
        <f t="shared" si="351"/>
        <v>2025</v>
      </c>
      <c r="H2915" s="55" t="str">
        <f t="shared" si="352"/>
        <v>Octubre</v>
      </c>
      <c r="I2915" s="90" t="str">
        <f t="shared" si="353"/>
        <v>2025-2</v>
      </c>
      <c r="J2915">
        <v>188000</v>
      </c>
      <c r="K2915">
        <v>150485.75</v>
      </c>
      <c r="L2915" s="57">
        <v>1.249287723256189</v>
      </c>
      <c r="M2915" s="57">
        <v>1.249287723256189</v>
      </c>
      <c r="N2915" t="s">
        <v>149</v>
      </c>
      <c r="O2915" t="s">
        <v>149</v>
      </c>
      <c r="P2915">
        <v>0</v>
      </c>
      <c r="Q2915">
        <v>0</v>
      </c>
      <c r="R2915" t="s">
        <v>1121</v>
      </c>
    </row>
    <row r="2916" spans="1:18" hidden="1" x14ac:dyDescent="0.3">
      <c r="A2916">
        <v>218</v>
      </c>
      <c r="B2916" t="s">
        <v>148</v>
      </c>
      <c r="C2916" t="s">
        <v>90</v>
      </c>
      <c r="D2916" t="s">
        <v>21</v>
      </c>
      <c r="E2916" t="s">
        <v>54</v>
      </c>
      <c r="F2916" s="101">
        <v>45991</v>
      </c>
      <c r="G2916" s="55">
        <f t="shared" si="351"/>
        <v>2025</v>
      </c>
      <c r="H2916" s="55" t="str">
        <f t="shared" si="352"/>
        <v>Noviembre</v>
      </c>
      <c r="I2916" s="90" t="str">
        <f t="shared" si="353"/>
        <v>2025-2</v>
      </c>
      <c r="J2916">
        <v>188000</v>
      </c>
      <c r="K2916">
        <v>143419.75</v>
      </c>
      <c r="L2916" s="57">
        <v>1.3</v>
      </c>
      <c r="M2916" s="57">
        <v>1.3108375938460359</v>
      </c>
      <c r="N2916" t="s">
        <v>149</v>
      </c>
      <c r="O2916" t="s">
        <v>149</v>
      </c>
      <c r="P2916">
        <v>0</v>
      </c>
      <c r="Q2916">
        <v>0</v>
      </c>
      <c r="R2916" t="s">
        <v>1122</v>
      </c>
    </row>
    <row r="2917" spans="1:18" hidden="1" x14ac:dyDescent="0.3">
      <c r="A2917">
        <v>218</v>
      </c>
      <c r="B2917" t="s">
        <v>148</v>
      </c>
      <c r="C2917" t="s">
        <v>90</v>
      </c>
      <c r="D2917" t="s">
        <v>21</v>
      </c>
      <c r="E2917" t="s">
        <v>54</v>
      </c>
      <c r="F2917" s="101">
        <v>46022</v>
      </c>
      <c r="G2917" s="55">
        <f t="shared" si="351"/>
        <v>2025</v>
      </c>
      <c r="H2917" s="55" t="str">
        <f t="shared" si="352"/>
        <v>Diciembre</v>
      </c>
      <c r="I2917" s="90" t="str">
        <f t="shared" si="353"/>
        <v>2025-2</v>
      </c>
      <c r="J2917">
        <v>188000</v>
      </c>
      <c r="K2917">
        <v>123820.0390625</v>
      </c>
      <c r="L2917" s="57">
        <v>1.3</v>
      </c>
      <c r="M2917" s="57">
        <v>1.5183325851246441</v>
      </c>
      <c r="N2917" t="s">
        <v>149</v>
      </c>
      <c r="O2917" t="s">
        <v>149</v>
      </c>
      <c r="P2917">
        <v>0</v>
      </c>
      <c r="Q2917">
        <v>0</v>
      </c>
      <c r="R2917" t="s">
        <v>1123</v>
      </c>
    </row>
    <row r="2918" spans="1:18" hidden="1" x14ac:dyDescent="0.3">
      <c r="A2918">
        <v>219</v>
      </c>
      <c r="B2918" t="s">
        <v>150</v>
      </c>
      <c r="C2918" t="s">
        <v>90</v>
      </c>
      <c r="D2918" t="s">
        <v>47</v>
      </c>
      <c r="E2918" t="s">
        <v>22</v>
      </c>
      <c r="F2918" s="101">
        <v>44742</v>
      </c>
      <c r="G2918" s="55">
        <f t="shared" si="351"/>
        <v>2022</v>
      </c>
      <c r="H2918" s="55" t="str">
        <f t="shared" si="352"/>
        <v>Junio</v>
      </c>
      <c r="I2918" s="90" t="str">
        <f t="shared" si="353"/>
        <v>2022-1</v>
      </c>
      <c r="J2918">
        <v>1</v>
      </c>
      <c r="K2918">
        <v>16.685183396325002</v>
      </c>
      <c r="L2918" s="57">
        <v>1.3</v>
      </c>
      <c r="M2918" s="57">
        <v>16.685183396325002</v>
      </c>
      <c r="N2918" t="s">
        <v>23</v>
      </c>
      <c r="O2918" t="s">
        <v>23</v>
      </c>
      <c r="P2918">
        <v>0</v>
      </c>
      <c r="Q2918">
        <v>0</v>
      </c>
      <c r="R2918" t="s">
        <v>1124</v>
      </c>
    </row>
    <row r="2919" spans="1:18" hidden="1" x14ac:dyDescent="0.3">
      <c r="A2919">
        <v>219</v>
      </c>
      <c r="B2919" t="s">
        <v>150</v>
      </c>
      <c r="C2919" t="s">
        <v>90</v>
      </c>
      <c r="D2919" t="s">
        <v>47</v>
      </c>
      <c r="E2919" t="s">
        <v>22</v>
      </c>
      <c r="F2919" s="101">
        <v>44926</v>
      </c>
      <c r="G2919" s="55">
        <f t="shared" si="351"/>
        <v>2022</v>
      </c>
      <c r="H2919" s="55" t="str">
        <f t="shared" si="352"/>
        <v>Diciembre</v>
      </c>
      <c r="I2919" s="90" t="str">
        <f t="shared" si="353"/>
        <v>2022-2</v>
      </c>
      <c r="J2919">
        <v>1</v>
      </c>
      <c r="K2919">
        <v>-68.789622683372002</v>
      </c>
      <c r="L2919" s="57">
        <v>0</v>
      </c>
      <c r="M2919" s="57">
        <v>0</v>
      </c>
      <c r="N2919" t="s">
        <v>23</v>
      </c>
      <c r="O2919" t="s">
        <v>23</v>
      </c>
      <c r="P2919">
        <v>0</v>
      </c>
      <c r="Q2919">
        <v>0</v>
      </c>
      <c r="R2919" t="s">
        <v>1125</v>
      </c>
    </row>
    <row r="2920" spans="1:18" hidden="1" x14ac:dyDescent="0.3">
      <c r="A2920">
        <v>219</v>
      </c>
      <c r="B2920" t="s">
        <v>150</v>
      </c>
      <c r="C2920" t="s">
        <v>90</v>
      </c>
      <c r="D2920" t="s">
        <v>47</v>
      </c>
      <c r="E2920" t="s">
        <v>22</v>
      </c>
      <c r="F2920" s="101">
        <v>45838</v>
      </c>
      <c r="G2920" s="55">
        <f t="shared" si="351"/>
        <v>2025</v>
      </c>
      <c r="H2920" s="55" t="str">
        <f t="shared" si="352"/>
        <v>Junio</v>
      </c>
      <c r="I2920" s="90" t="str">
        <f t="shared" si="353"/>
        <v>2025-1</v>
      </c>
      <c r="J2920">
        <v>1</v>
      </c>
      <c r="K2920">
        <v>18.43</v>
      </c>
      <c r="L2920" s="57">
        <v>1.3</v>
      </c>
      <c r="M2920" s="57">
        <v>18.43</v>
      </c>
      <c r="N2920" t="s">
        <v>23</v>
      </c>
      <c r="O2920" t="s">
        <v>23</v>
      </c>
      <c r="P2920">
        <v>0</v>
      </c>
      <c r="Q2920">
        <v>0</v>
      </c>
      <c r="R2920" t="s">
        <v>1126</v>
      </c>
    </row>
    <row r="2921" spans="1:18" hidden="1" x14ac:dyDescent="0.3">
      <c r="A2921">
        <v>219</v>
      </c>
      <c r="B2921" t="s">
        <v>150</v>
      </c>
      <c r="C2921" t="s">
        <v>90</v>
      </c>
      <c r="D2921" t="s">
        <v>47</v>
      </c>
      <c r="E2921" t="s">
        <v>22</v>
      </c>
      <c r="F2921" s="101">
        <v>46022</v>
      </c>
      <c r="G2921" s="55">
        <f t="shared" si="351"/>
        <v>2025</v>
      </c>
      <c r="H2921" s="55" t="str">
        <f t="shared" si="352"/>
        <v>Diciembre</v>
      </c>
      <c r="I2921" s="90" t="str">
        <f t="shared" si="353"/>
        <v>2025-2</v>
      </c>
      <c r="J2921">
        <v>1</v>
      </c>
      <c r="K2921">
        <v>-18.28</v>
      </c>
      <c r="L2921" s="57">
        <v>0</v>
      </c>
      <c r="M2921" s="57">
        <v>0</v>
      </c>
      <c r="N2921" t="s">
        <v>23</v>
      </c>
      <c r="O2921" t="s">
        <v>23</v>
      </c>
      <c r="P2921">
        <v>0</v>
      </c>
      <c r="Q2921">
        <v>0</v>
      </c>
      <c r="R2921" t="s">
        <v>1127</v>
      </c>
    </row>
    <row r="2922" spans="1:18" hidden="1" x14ac:dyDescent="0.3">
      <c r="A2922">
        <v>220</v>
      </c>
      <c r="B2922" t="s">
        <v>151</v>
      </c>
      <c r="C2922" t="s">
        <v>90</v>
      </c>
      <c r="D2922" t="s">
        <v>47</v>
      </c>
      <c r="E2922" t="s">
        <v>22</v>
      </c>
      <c r="F2922" s="101">
        <v>44742</v>
      </c>
      <c r="G2922" s="55">
        <f t="shared" si="351"/>
        <v>2022</v>
      </c>
      <c r="H2922" s="55" t="str">
        <f t="shared" si="352"/>
        <v>Junio</v>
      </c>
      <c r="I2922" s="90" t="str">
        <f t="shared" si="353"/>
        <v>2022-1</v>
      </c>
      <c r="J2922">
        <v>1</v>
      </c>
      <c r="K2922">
        <v>-88.603565901063007</v>
      </c>
      <c r="L2922" s="57">
        <v>0</v>
      </c>
      <c r="M2922" s="57">
        <v>0</v>
      </c>
      <c r="N2922" t="s">
        <v>23</v>
      </c>
      <c r="O2922" t="s">
        <v>23</v>
      </c>
      <c r="P2922">
        <v>0</v>
      </c>
      <c r="Q2922">
        <v>0</v>
      </c>
      <c r="R2922" t="s">
        <v>1128</v>
      </c>
    </row>
    <row r="2923" spans="1:18" hidden="1" x14ac:dyDescent="0.3">
      <c r="A2923">
        <v>220</v>
      </c>
      <c r="B2923" t="s">
        <v>151</v>
      </c>
      <c r="C2923" t="s">
        <v>90</v>
      </c>
      <c r="D2923" t="s">
        <v>47</v>
      </c>
      <c r="E2923" t="s">
        <v>22</v>
      </c>
      <c r="F2923" s="101">
        <v>44926</v>
      </c>
      <c r="G2923" s="55">
        <f t="shared" si="351"/>
        <v>2022</v>
      </c>
      <c r="H2923" s="55" t="str">
        <f t="shared" si="352"/>
        <v>Diciembre</v>
      </c>
      <c r="I2923" s="90" t="str">
        <f t="shared" si="353"/>
        <v>2022-2</v>
      </c>
      <c r="J2923">
        <v>1</v>
      </c>
      <c r="K2923">
        <v>-85.889409840455002</v>
      </c>
      <c r="L2923" s="57">
        <v>0</v>
      </c>
      <c r="M2923" s="57">
        <v>0</v>
      </c>
      <c r="N2923" t="s">
        <v>23</v>
      </c>
      <c r="O2923" t="s">
        <v>23</v>
      </c>
      <c r="P2923">
        <v>0</v>
      </c>
      <c r="Q2923">
        <v>0</v>
      </c>
      <c r="R2923" t="s">
        <v>1129</v>
      </c>
    </row>
    <row r="2924" spans="1:18" hidden="1" x14ac:dyDescent="0.3">
      <c r="A2924">
        <v>220</v>
      </c>
      <c r="B2924" t="s">
        <v>151</v>
      </c>
      <c r="C2924" t="s">
        <v>90</v>
      </c>
      <c r="D2924" t="s">
        <v>47</v>
      </c>
      <c r="E2924" t="s">
        <v>22</v>
      </c>
      <c r="F2924" s="101">
        <v>45291</v>
      </c>
      <c r="G2924" s="55">
        <f t="shared" si="351"/>
        <v>2023</v>
      </c>
      <c r="H2924" s="55" t="str">
        <f t="shared" si="352"/>
        <v>Diciembre</v>
      </c>
      <c r="I2924" s="90" t="str">
        <f t="shared" si="353"/>
        <v>2023-2</v>
      </c>
      <c r="J2924">
        <v>1</v>
      </c>
      <c r="K2924">
        <v>-38.58</v>
      </c>
      <c r="L2924" s="57">
        <v>0</v>
      </c>
      <c r="M2924" s="57">
        <v>0</v>
      </c>
      <c r="N2924" t="s">
        <v>23</v>
      </c>
      <c r="O2924" t="s">
        <v>23</v>
      </c>
      <c r="P2924">
        <v>0</v>
      </c>
      <c r="Q2924">
        <v>0</v>
      </c>
      <c r="R2924" t="s">
        <v>1130</v>
      </c>
    </row>
    <row r="2925" spans="1:18" hidden="1" x14ac:dyDescent="0.3">
      <c r="A2925">
        <v>220</v>
      </c>
      <c r="B2925" t="s">
        <v>151</v>
      </c>
      <c r="C2925" t="s">
        <v>90</v>
      </c>
      <c r="D2925" t="s">
        <v>47</v>
      </c>
      <c r="E2925" t="s">
        <v>22</v>
      </c>
      <c r="F2925" s="101">
        <v>45838</v>
      </c>
      <c r="G2925" s="55">
        <f t="shared" si="351"/>
        <v>2025</v>
      </c>
      <c r="H2925" s="55" t="str">
        <f t="shared" si="352"/>
        <v>Junio</v>
      </c>
      <c r="I2925" s="90" t="str">
        <f t="shared" si="353"/>
        <v>2025-1</v>
      </c>
      <c r="J2925">
        <v>1</v>
      </c>
      <c r="K2925">
        <v>33.979999999999997</v>
      </c>
      <c r="L2925" s="57">
        <v>1.3</v>
      </c>
      <c r="M2925" s="57">
        <v>33.979999999999997</v>
      </c>
      <c r="N2925" t="s">
        <v>23</v>
      </c>
      <c r="O2925" t="s">
        <v>23</v>
      </c>
      <c r="P2925">
        <v>0</v>
      </c>
      <c r="Q2925">
        <v>0</v>
      </c>
      <c r="R2925" t="s">
        <v>1131</v>
      </c>
    </row>
    <row r="2926" spans="1:18" hidden="1" x14ac:dyDescent="0.3">
      <c r="A2926">
        <v>220</v>
      </c>
      <c r="B2926" t="s">
        <v>151</v>
      </c>
      <c r="C2926" t="s">
        <v>90</v>
      </c>
      <c r="D2926" t="s">
        <v>47</v>
      </c>
      <c r="E2926" t="s">
        <v>22</v>
      </c>
      <c r="F2926" s="101">
        <v>46022</v>
      </c>
      <c r="G2926" s="55">
        <f t="shared" si="351"/>
        <v>2025</v>
      </c>
      <c r="H2926" s="55" t="str">
        <f t="shared" si="352"/>
        <v>Diciembre</v>
      </c>
      <c r="I2926" s="90" t="str">
        <f t="shared" si="353"/>
        <v>2025-2</v>
      </c>
      <c r="J2926">
        <v>1</v>
      </c>
      <c r="K2926">
        <v>-10.18</v>
      </c>
      <c r="L2926" s="57">
        <v>0</v>
      </c>
      <c r="M2926" s="57">
        <v>0</v>
      </c>
      <c r="N2926" t="s">
        <v>23</v>
      </c>
      <c r="O2926" t="s">
        <v>23</v>
      </c>
      <c r="P2926">
        <v>0</v>
      </c>
      <c r="Q2926">
        <v>0</v>
      </c>
      <c r="R2926" t="s">
        <v>1132</v>
      </c>
    </row>
    <row r="2927" spans="1:18" hidden="1" x14ac:dyDescent="0.3">
      <c r="A2927">
        <v>221</v>
      </c>
      <c r="B2927" t="s">
        <v>152</v>
      </c>
      <c r="C2927" t="s">
        <v>90</v>
      </c>
      <c r="D2927" t="s">
        <v>65</v>
      </c>
      <c r="E2927" t="s">
        <v>22</v>
      </c>
      <c r="F2927" s="101">
        <v>44561</v>
      </c>
      <c r="G2927" s="55">
        <f t="shared" si="351"/>
        <v>2021</v>
      </c>
      <c r="H2927" s="55" t="str">
        <f t="shared" si="352"/>
        <v>Diciembre</v>
      </c>
      <c r="I2927" s="90" t="str">
        <f t="shared" si="353"/>
        <v>2021-2</v>
      </c>
      <c r="J2927">
        <v>100</v>
      </c>
      <c r="K2927">
        <v>0</v>
      </c>
      <c r="L2927" s="57">
        <v>0</v>
      </c>
      <c r="M2927" s="57">
        <v>0</v>
      </c>
      <c r="N2927" t="s">
        <v>23</v>
      </c>
      <c r="O2927" t="s">
        <v>23</v>
      </c>
      <c r="P2927">
        <v>0</v>
      </c>
      <c r="Q2927">
        <v>0</v>
      </c>
      <c r="R2927" t="s">
        <v>1133</v>
      </c>
    </row>
    <row r="2928" spans="1:18" hidden="1" x14ac:dyDescent="0.3">
      <c r="A2928">
        <v>221</v>
      </c>
      <c r="B2928" t="s">
        <v>152</v>
      </c>
      <c r="C2928" t="s">
        <v>90</v>
      </c>
      <c r="D2928" t="s">
        <v>65</v>
      </c>
      <c r="E2928" t="s">
        <v>22</v>
      </c>
      <c r="F2928" s="101">
        <v>44926</v>
      </c>
      <c r="G2928" s="55">
        <f t="shared" si="351"/>
        <v>2022</v>
      </c>
      <c r="H2928" s="55" t="str">
        <f t="shared" si="352"/>
        <v>Diciembre</v>
      </c>
      <c r="I2928" s="90" t="str">
        <f t="shared" si="353"/>
        <v>2022-2</v>
      </c>
      <c r="J2928">
        <v>100</v>
      </c>
      <c r="K2928">
        <v>0</v>
      </c>
      <c r="L2928" s="57">
        <v>0</v>
      </c>
      <c r="M2928" s="57">
        <v>0</v>
      </c>
      <c r="N2928" t="s">
        <v>23</v>
      </c>
      <c r="O2928" t="s">
        <v>23</v>
      </c>
      <c r="P2928">
        <v>0</v>
      </c>
      <c r="Q2928">
        <v>0</v>
      </c>
      <c r="R2928" t="s">
        <v>1134</v>
      </c>
    </row>
    <row r="2929" spans="1:19" hidden="1" x14ac:dyDescent="0.3">
      <c r="A2929">
        <v>221</v>
      </c>
      <c r="B2929" t="s">
        <v>152</v>
      </c>
      <c r="C2929" t="s">
        <v>90</v>
      </c>
      <c r="D2929" t="s">
        <v>65</v>
      </c>
      <c r="E2929" t="s">
        <v>22</v>
      </c>
      <c r="F2929" s="101">
        <v>45291</v>
      </c>
      <c r="G2929" s="55">
        <f t="shared" si="351"/>
        <v>2023</v>
      </c>
      <c r="H2929" s="55" t="str">
        <f t="shared" si="352"/>
        <v>Diciembre</v>
      </c>
      <c r="I2929" s="90" t="str">
        <f t="shared" si="353"/>
        <v>2023-2</v>
      </c>
      <c r="J2929">
        <v>100</v>
      </c>
      <c r="K2929">
        <v>100</v>
      </c>
      <c r="L2929" s="57">
        <v>1</v>
      </c>
      <c r="M2929" s="57">
        <v>1</v>
      </c>
      <c r="N2929" t="s">
        <v>23</v>
      </c>
      <c r="O2929" t="s">
        <v>23</v>
      </c>
      <c r="P2929">
        <v>0</v>
      </c>
      <c r="Q2929">
        <v>0</v>
      </c>
      <c r="R2929" t="s">
        <v>1135</v>
      </c>
    </row>
    <row r="2930" spans="1:19" hidden="1" x14ac:dyDescent="0.3">
      <c r="A2930">
        <v>221</v>
      </c>
      <c r="B2930" t="s">
        <v>152</v>
      </c>
      <c r="C2930" t="s">
        <v>90</v>
      </c>
      <c r="D2930" t="s">
        <v>65</v>
      </c>
      <c r="E2930" t="s">
        <v>22</v>
      </c>
      <c r="F2930" s="101">
        <v>46022</v>
      </c>
      <c r="G2930" s="55">
        <f t="shared" si="351"/>
        <v>2025</v>
      </c>
      <c r="H2930" s="55" t="str">
        <f t="shared" si="352"/>
        <v>Diciembre</v>
      </c>
      <c r="I2930" s="90" t="str">
        <f t="shared" si="353"/>
        <v>2025-2</v>
      </c>
      <c r="J2930">
        <v>100</v>
      </c>
      <c r="K2930">
        <v>27.5</v>
      </c>
      <c r="L2930" s="57">
        <v>0.27500000000000002</v>
      </c>
      <c r="M2930" s="57">
        <v>0.27500000000000002</v>
      </c>
      <c r="N2930" t="s">
        <v>23</v>
      </c>
      <c r="O2930" t="s">
        <v>23</v>
      </c>
      <c r="P2930">
        <v>0</v>
      </c>
      <c r="Q2930">
        <v>0</v>
      </c>
      <c r="R2930" t="s">
        <v>1136</v>
      </c>
    </row>
    <row r="2931" spans="1:19" hidden="1" x14ac:dyDescent="0.3">
      <c r="A2931">
        <v>222</v>
      </c>
      <c r="B2931" t="s">
        <v>153</v>
      </c>
      <c r="C2931" t="s">
        <v>90</v>
      </c>
      <c r="D2931" t="s">
        <v>65</v>
      </c>
      <c r="E2931" t="s">
        <v>22</v>
      </c>
      <c r="F2931" s="101">
        <v>44561</v>
      </c>
      <c r="G2931" s="55">
        <f t="shared" si="351"/>
        <v>2021</v>
      </c>
      <c r="H2931" s="55" t="str">
        <f t="shared" si="352"/>
        <v>Diciembre</v>
      </c>
      <c r="I2931" s="90" t="str">
        <f t="shared" si="353"/>
        <v>2021-2</v>
      </c>
      <c r="J2931">
        <v>90</v>
      </c>
      <c r="K2931">
        <v>0</v>
      </c>
      <c r="L2931" s="57">
        <v>0</v>
      </c>
      <c r="M2931" s="57">
        <v>0</v>
      </c>
      <c r="N2931" t="s">
        <v>23</v>
      </c>
      <c r="O2931" t="s">
        <v>23</v>
      </c>
      <c r="P2931">
        <v>0</v>
      </c>
      <c r="Q2931">
        <v>0</v>
      </c>
      <c r="R2931" t="s">
        <v>1137</v>
      </c>
    </row>
    <row r="2932" spans="1:19" hidden="1" x14ac:dyDescent="0.3">
      <c r="A2932">
        <v>222</v>
      </c>
      <c r="B2932" t="s">
        <v>153</v>
      </c>
      <c r="C2932" t="s">
        <v>90</v>
      </c>
      <c r="D2932" t="s">
        <v>65</v>
      </c>
      <c r="E2932" t="s">
        <v>22</v>
      </c>
      <c r="F2932" s="101">
        <v>45291</v>
      </c>
      <c r="G2932" s="55">
        <f t="shared" si="351"/>
        <v>2023</v>
      </c>
      <c r="H2932" s="55" t="str">
        <f t="shared" si="352"/>
        <v>Diciembre</v>
      </c>
      <c r="I2932" s="90" t="str">
        <f t="shared" si="353"/>
        <v>2023-2</v>
      </c>
      <c r="J2932">
        <v>90</v>
      </c>
      <c r="K2932">
        <v>68.75</v>
      </c>
      <c r="L2932" s="57">
        <v>0.76388888888888884</v>
      </c>
      <c r="M2932" s="57">
        <v>0.76388888888888884</v>
      </c>
      <c r="N2932" t="s">
        <v>23</v>
      </c>
      <c r="O2932" t="s">
        <v>23</v>
      </c>
      <c r="P2932">
        <v>0</v>
      </c>
      <c r="Q2932">
        <v>0</v>
      </c>
      <c r="R2932" t="s">
        <v>1138</v>
      </c>
    </row>
    <row r="2933" spans="1:19" hidden="1" x14ac:dyDescent="0.3">
      <c r="A2933">
        <v>222</v>
      </c>
      <c r="B2933" t="s">
        <v>153</v>
      </c>
      <c r="C2933" t="s">
        <v>90</v>
      </c>
      <c r="D2933" t="s">
        <v>65</v>
      </c>
      <c r="E2933" t="s">
        <v>22</v>
      </c>
      <c r="F2933" s="101">
        <v>46022</v>
      </c>
      <c r="G2933" s="55">
        <f t="shared" si="351"/>
        <v>2025</v>
      </c>
      <c r="H2933" s="55" t="str">
        <f t="shared" si="352"/>
        <v>Diciembre</v>
      </c>
      <c r="I2933" s="90" t="str">
        <f t="shared" si="353"/>
        <v>2025-2</v>
      </c>
      <c r="J2933">
        <v>90</v>
      </c>
      <c r="K2933">
        <v>68.75</v>
      </c>
      <c r="L2933" s="57">
        <v>0.76388888888888884</v>
      </c>
      <c r="M2933" s="57">
        <v>0.76388888888888884</v>
      </c>
      <c r="N2933" t="s">
        <v>23</v>
      </c>
      <c r="O2933" t="s">
        <v>23</v>
      </c>
      <c r="P2933">
        <v>0</v>
      </c>
      <c r="Q2933">
        <v>0</v>
      </c>
      <c r="R2933" t="s">
        <v>1139</v>
      </c>
    </row>
    <row r="2934" spans="1:19" hidden="1" x14ac:dyDescent="0.3">
      <c r="A2934">
        <v>223</v>
      </c>
      <c r="B2934" t="s">
        <v>154</v>
      </c>
      <c r="C2934" t="s">
        <v>90</v>
      </c>
      <c r="D2934" t="s">
        <v>65</v>
      </c>
      <c r="E2934" t="s">
        <v>22</v>
      </c>
      <c r="F2934" s="101">
        <v>44561</v>
      </c>
      <c r="G2934" s="55">
        <f t="shared" si="351"/>
        <v>2021</v>
      </c>
      <c r="H2934" s="55" t="str">
        <f t="shared" si="352"/>
        <v>Diciembre</v>
      </c>
      <c r="I2934" s="90" t="str">
        <f t="shared" si="353"/>
        <v>2021-2</v>
      </c>
      <c r="J2934">
        <v>100</v>
      </c>
      <c r="K2934">
        <v>0</v>
      </c>
      <c r="L2934" s="57">
        <v>0</v>
      </c>
      <c r="M2934" s="57">
        <v>0</v>
      </c>
      <c r="N2934" t="s">
        <v>23</v>
      </c>
      <c r="O2934" t="s">
        <v>23</v>
      </c>
      <c r="P2934">
        <v>0</v>
      </c>
      <c r="Q2934">
        <v>0</v>
      </c>
      <c r="R2934" t="s">
        <v>1140</v>
      </c>
    </row>
    <row r="2935" spans="1:19" hidden="1" x14ac:dyDescent="0.3">
      <c r="A2935">
        <v>223</v>
      </c>
      <c r="B2935" t="s">
        <v>154</v>
      </c>
      <c r="C2935" t="s">
        <v>90</v>
      </c>
      <c r="D2935" t="s">
        <v>65</v>
      </c>
      <c r="E2935" t="s">
        <v>22</v>
      </c>
      <c r="F2935" s="101">
        <v>44620</v>
      </c>
      <c r="G2935" s="55">
        <f t="shared" si="351"/>
        <v>2022</v>
      </c>
      <c r="H2935" s="55" t="str">
        <f t="shared" si="352"/>
        <v>Febrero</v>
      </c>
      <c r="I2935" s="90" t="str">
        <f t="shared" si="353"/>
        <v>2022-1</v>
      </c>
      <c r="J2935">
        <v>100</v>
      </c>
      <c r="N2935" t="s">
        <v>23</v>
      </c>
      <c r="O2935" t="s">
        <v>119</v>
      </c>
      <c r="P2935">
        <v>0</v>
      </c>
      <c r="Q2935">
        <v>0</v>
      </c>
      <c r="R2935" t="s">
        <v>1141</v>
      </c>
      <c r="S2935" t="s">
        <v>119</v>
      </c>
    </row>
    <row r="2936" spans="1:19" hidden="1" x14ac:dyDescent="0.3">
      <c r="A2936">
        <v>223</v>
      </c>
      <c r="B2936" t="s">
        <v>154</v>
      </c>
      <c r="C2936" t="s">
        <v>90</v>
      </c>
      <c r="D2936" t="s">
        <v>65</v>
      </c>
      <c r="E2936" t="s">
        <v>22</v>
      </c>
      <c r="F2936" s="101">
        <v>44651</v>
      </c>
      <c r="G2936" s="55">
        <f t="shared" si="351"/>
        <v>2022</v>
      </c>
      <c r="H2936" s="55" t="str">
        <f t="shared" si="352"/>
        <v>Marzo</v>
      </c>
      <c r="I2936" s="90" t="str">
        <f t="shared" si="353"/>
        <v>2022-1</v>
      </c>
      <c r="J2936">
        <v>100</v>
      </c>
      <c r="N2936" t="s">
        <v>23</v>
      </c>
      <c r="O2936" t="s">
        <v>119</v>
      </c>
      <c r="P2936">
        <v>0</v>
      </c>
      <c r="Q2936">
        <v>0</v>
      </c>
      <c r="R2936" t="s">
        <v>1142</v>
      </c>
      <c r="S2936" t="s">
        <v>119</v>
      </c>
    </row>
    <row r="2937" spans="1:19" hidden="1" x14ac:dyDescent="0.3">
      <c r="A2937">
        <v>223</v>
      </c>
      <c r="B2937" t="s">
        <v>154</v>
      </c>
      <c r="C2937" t="s">
        <v>90</v>
      </c>
      <c r="D2937" t="s">
        <v>65</v>
      </c>
      <c r="E2937" t="s">
        <v>22</v>
      </c>
      <c r="F2937" s="101">
        <v>44742</v>
      </c>
      <c r="G2937" s="55">
        <f t="shared" si="351"/>
        <v>2022</v>
      </c>
      <c r="H2937" s="55" t="str">
        <f t="shared" si="352"/>
        <v>Junio</v>
      </c>
      <c r="I2937" s="90" t="str">
        <f t="shared" si="353"/>
        <v>2022-1</v>
      </c>
      <c r="J2937">
        <v>100</v>
      </c>
      <c r="N2937" t="s">
        <v>23</v>
      </c>
      <c r="O2937" t="s">
        <v>119</v>
      </c>
      <c r="P2937">
        <v>0</v>
      </c>
      <c r="Q2937">
        <v>0</v>
      </c>
      <c r="R2937" t="s">
        <v>1143</v>
      </c>
      <c r="S2937" t="s">
        <v>119</v>
      </c>
    </row>
    <row r="2938" spans="1:19" hidden="1" x14ac:dyDescent="0.3">
      <c r="A2938">
        <v>223</v>
      </c>
      <c r="B2938" t="s">
        <v>154</v>
      </c>
      <c r="C2938" t="s">
        <v>90</v>
      </c>
      <c r="D2938" t="s">
        <v>65</v>
      </c>
      <c r="E2938" t="s">
        <v>22</v>
      </c>
      <c r="F2938" s="101">
        <v>44834</v>
      </c>
      <c r="G2938" s="55">
        <f t="shared" si="351"/>
        <v>2022</v>
      </c>
      <c r="H2938" s="55" t="str">
        <f t="shared" si="352"/>
        <v>Septiembre</v>
      </c>
      <c r="I2938" s="90" t="str">
        <f t="shared" si="353"/>
        <v>2022-2</v>
      </c>
      <c r="J2938">
        <v>100</v>
      </c>
      <c r="N2938" t="s">
        <v>23</v>
      </c>
      <c r="O2938" t="s">
        <v>119</v>
      </c>
      <c r="P2938">
        <v>0</v>
      </c>
      <c r="Q2938">
        <v>0</v>
      </c>
      <c r="R2938" t="s">
        <v>1144</v>
      </c>
      <c r="S2938" t="s">
        <v>119</v>
      </c>
    </row>
    <row r="2939" spans="1:19" hidden="1" x14ac:dyDescent="0.3">
      <c r="A2939">
        <v>223</v>
      </c>
      <c r="B2939" t="s">
        <v>154</v>
      </c>
      <c r="C2939" t="s">
        <v>90</v>
      </c>
      <c r="D2939" t="s">
        <v>65</v>
      </c>
      <c r="E2939" t="s">
        <v>22</v>
      </c>
      <c r="F2939" s="101">
        <v>44926</v>
      </c>
      <c r="G2939" s="55">
        <f t="shared" si="351"/>
        <v>2022</v>
      </c>
      <c r="H2939" s="55" t="str">
        <f t="shared" si="352"/>
        <v>Diciembre</v>
      </c>
      <c r="I2939" s="90" t="str">
        <f t="shared" si="353"/>
        <v>2022-2</v>
      </c>
      <c r="J2939">
        <v>100</v>
      </c>
      <c r="K2939">
        <v>0</v>
      </c>
      <c r="L2939" s="57">
        <v>0</v>
      </c>
      <c r="M2939" s="57">
        <v>0</v>
      </c>
      <c r="N2939" t="s">
        <v>23</v>
      </c>
      <c r="O2939" t="s">
        <v>23</v>
      </c>
      <c r="P2939">
        <v>0</v>
      </c>
      <c r="Q2939">
        <v>0</v>
      </c>
      <c r="R2939" t="s">
        <v>1145</v>
      </c>
    </row>
    <row r="2940" spans="1:19" hidden="1" x14ac:dyDescent="0.3">
      <c r="A2940">
        <v>223</v>
      </c>
      <c r="B2940" t="s">
        <v>154</v>
      </c>
      <c r="C2940" t="s">
        <v>90</v>
      </c>
      <c r="D2940" t="s">
        <v>65</v>
      </c>
      <c r="E2940" t="s">
        <v>22</v>
      </c>
      <c r="F2940" s="101">
        <v>45291</v>
      </c>
      <c r="G2940" s="55">
        <f t="shared" si="351"/>
        <v>2023</v>
      </c>
      <c r="H2940" s="55" t="str">
        <f t="shared" si="352"/>
        <v>Diciembre</v>
      </c>
      <c r="I2940" s="90" t="str">
        <f t="shared" si="353"/>
        <v>2023-2</v>
      </c>
      <c r="J2940">
        <v>100</v>
      </c>
      <c r="K2940">
        <v>100</v>
      </c>
      <c r="L2940" s="57">
        <v>1</v>
      </c>
      <c r="M2940" s="57">
        <v>1</v>
      </c>
      <c r="N2940" t="s">
        <v>23</v>
      </c>
      <c r="O2940" t="s">
        <v>23</v>
      </c>
      <c r="P2940">
        <v>0</v>
      </c>
      <c r="Q2940">
        <v>0</v>
      </c>
      <c r="R2940" t="s">
        <v>1146</v>
      </c>
    </row>
    <row r="2941" spans="1:19" hidden="1" x14ac:dyDescent="0.3">
      <c r="A2941">
        <v>223</v>
      </c>
      <c r="B2941" t="s">
        <v>154</v>
      </c>
      <c r="C2941" t="s">
        <v>90</v>
      </c>
      <c r="D2941" t="s">
        <v>65</v>
      </c>
      <c r="E2941" t="s">
        <v>22</v>
      </c>
      <c r="F2941" s="101">
        <v>46022</v>
      </c>
      <c r="G2941" s="55">
        <f t="shared" si="351"/>
        <v>2025</v>
      </c>
      <c r="H2941" s="55" t="str">
        <f t="shared" si="352"/>
        <v>Diciembre</v>
      </c>
      <c r="I2941" s="90" t="str">
        <f t="shared" si="353"/>
        <v>2025-2</v>
      </c>
      <c r="J2941">
        <v>100</v>
      </c>
      <c r="K2941">
        <v>91.67</v>
      </c>
      <c r="L2941" s="57">
        <v>0.91670000000000007</v>
      </c>
      <c r="M2941" s="57">
        <v>0.91670000000000007</v>
      </c>
      <c r="N2941" t="s">
        <v>23</v>
      </c>
      <c r="O2941" t="s">
        <v>23</v>
      </c>
      <c r="P2941">
        <v>0</v>
      </c>
      <c r="Q2941">
        <v>0</v>
      </c>
      <c r="R2941" t="s">
        <v>1147</v>
      </c>
    </row>
    <row r="2942" spans="1:19" hidden="1" x14ac:dyDescent="0.3">
      <c r="A2942">
        <v>224</v>
      </c>
      <c r="B2942" t="s">
        <v>155</v>
      </c>
      <c r="C2942" t="s">
        <v>90</v>
      </c>
      <c r="D2942" t="s">
        <v>65</v>
      </c>
      <c r="E2942" t="s">
        <v>22</v>
      </c>
      <c r="F2942" s="101">
        <v>45291</v>
      </c>
      <c r="G2942" s="55">
        <f t="shared" si="351"/>
        <v>2023</v>
      </c>
      <c r="H2942" s="55" t="str">
        <f t="shared" si="352"/>
        <v>Diciembre</v>
      </c>
      <c r="I2942" s="90" t="str">
        <f t="shared" si="353"/>
        <v>2023-2</v>
      </c>
      <c r="J2942">
        <v>100</v>
      </c>
      <c r="K2942">
        <v>40</v>
      </c>
      <c r="L2942" s="57">
        <v>0.4</v>
      </c>
      <c r="M2942" s="57">
        <v>0.4</v>
      </c>
      <c r="N2942" t="s">
        <v>23</v>
      </c>
      <c r="O2942" t="s">
        <v>23</v>
      </c>
      <c r="P2942">
        <v>0</v>
      </c>
      <c r="Q2942">
        <v>0</v>
      </c>
      <c r="R2942" t="s">
        <v>1148</v>
      </c>
    </row>
    <row r="2943" spans="1:19" hidden="1" x14ac:dyDescent="0.3">
      <c r="A2943">
        <v>224</v>
      </c>
      <c r="B2943" t="s">
        <v>155</v>
      </c>
      <c r="C2943" t="s">
        <v>90</v>
      </c>
      <c r="D2943" t="s">
        <v>65</v>
      </c>
      <c r="E2943" t="s">
        <v>22</v>
      </c>
      <c r="F2943" s="101">
        <v>46022</v>
      </c>
      <c r="G2943" s="55">
        <f t="shared" si="351"/>
        <v>2025</v>
      </c>
      <c r="H2943" s="55" t="str">
        <f t="shared" si="352"/>
        <v>Diciembre</v>
      </c>
      <c r="I2943" s="90" t="str">
        <f t="shared" si="353"/>
        <v>2025-2</v>
      </c>
      <c r="J2943">
        <v>100</v>
      </c>
      <c r="K2943">
        <v>100</v>
      </c>
      <c r="L2943" s="57">
        <v>1</v>
      </c>
      <c r="M2943" s="57">
        <v>1</v>
      </c>
      <c r="N2943" t="s">
        <v>23</v>
      </c>
      <c r="O2943" t="s">
        <v>23</v>
      </c>
      <c r="P2943">
        <v>0</v>
      </c>
      <c r="Q2943">
        <v>0</v>
      </c>
      <c r="R2943" t="s">
        <v>1149</v>
      </c>
    </row>
    <row r="2944" spans="1:19" hidden="1" x14ac:dyDescent="0.3">
      <c r="A2944">
        <v>225</v>
      </c>
      <c r="B2944" t="s">
        <v>156</v>
      </c>
      <c r="C2944" t="s">
        <v>90</v>
      </c>
      <c r="D2944" t="s">
        <v>21</v>
      </c>
      <c r="E2944" t="s">
        <v>22</v>
      </c>
      <c r="F2944" s="101">
        <v>44227</v>
      </c>
      <c r="G2944" s="55">
        <f t="shared" si="351"/>
        <v>2021</v>
      </c>
      <c r="H2944" s="55" t="str">
        <f t="shared" si="352"/>
        <v>Enero</v>
      </c>
      <c r="I2944" s="90" t="str">
        <f t="shared" si="353"/>
        <v>2021-1</v>
      </c>
      <c r="J2944">
        <v>1</v>
      </c>
      <c r="K2944">
        <v>0</v>
      </c>
      <c r="L2944" s="57">
        <v>0</v>
      </c>
      <c r="M2944" s="57">
        <v>0</v>
      </c>
      <c r="N2944" t="s">
        <v>23</v>
      </c>
      <c r="O2944" t="s">
        <v>23</v>
      </c>
      <c r="P2944">
        <v>0</v>
      </c>
      <c r="Q2944">
        <v>0</v>
      </c>
      <c r="R2944" t="s">
        <v>1150</v>
      </c>
    </row>
    <row r="2945" spans="1:18" hidden="1" x14ac:dyDescent="0.3">
      <c r="A2945">
        <v>225</v>
      </c>
      <c r="B2945" t="s">
        <v>156</v>
      </c>
      <c r="C2945" t="s">
        <v>90</v>
      </c>
      <c r="D2945" t="s">
        <v>21</v>
      </c>
      <c r="E2945" t="s">
        <v>22</v>
      </c>
      <c r="F2945" s="101">
        <v>44255</v>
      </c>
      <c r="G2945" s="55">
        <f t="shared" si="351"/>
        <v>2021</v>
      </c>
      <c r="H2945" s="55" t="str">
        <f t="shared" si="352"/>
        <v>Febrero</v>
      </c>
      <c r="I2945" s="90" t="str">
        <f t="shared" si="353"/>
        <v>2021-1</v>
      </c>
      <c r="J2945">
        <v>1</v>
      </c>
      <c r="K2945">
        <v>0</v>
      </c>
      <c r="L2945" s="57">
        <v>0</v>
      </c>
      <c r="M2945" s="57">
        <v>0</v>
      </c>
      <c r="N2945" t="s">
        <v>23</v>
      </c>
      <c r="O2945" t="s">
        <v>23</v>
      </c>
      <c r="P2945">
        <v>0</v>
      </c>
      <c r="Q2945">
        <v>0</v>
      </c>
      <c r="R2945" t="s">
        <v>1151</v>
      </c>
    </row>
    <row r="2946" spans="1:18" hidden="1" x14ac:dyDescent="0.3">
      <c r="A2946">
        <v>225</v>
      </c>
      <c r="B2946" t="s">
        <v>156</v>
      </c>
      <c r="C2946" t="s">
        <v>90</v>
      </c>
      <c r="D2946" t="s">
        <v>21</v>
      </c>
      <c r="E2946" t="s">
        <v>22</v>
      </c>
      <c r="F2946" s="101">
        <v>44286</v>
      </c>
      <c r="G2946" s="55">
        <f t="shared" si="351"/>
        <v>2021</v>
      </c>
      <c r="H2946" s="55" t="str">
        <f t="shared" si="352"/>
        <v>Marzo</v>
      </c>
      <c r="I2946" s="90" t="str">
        <f t="shared" si="353"/>
        <v>2021-1</v>
      </c>
      <c r="J2946">
        <v>1</v>
      </c>
      <c r="K2946">
        <v>0</v>
      </c>
      <c r="L2946" s="57">
        <v>0</v>
      </c>
      <c r="M2946" s="57">
        <v>0</v>
      </c>
      <c r="N2946" t="s">
        <v>23</v>
      </c>
      <c r="O2946" t="s">
        <v>23</v>
      </c>
      <c r="P2946">
        <v>0</v>
      </c>
      <c r="Q2946">
        <v>0</v>
      </c>
      <c r="R2946" t="s">
        <v>1152</v>
      </c>
    </row>
    <row r="2947" spans="1:18" hidden="1" x14ac:dyDescent="0.3">
      <c r="A2947">
        <v>225</v>
      </c>
      <c r="B2947" t="s">
        <v>156</v>
      </c>
      <c r="C2947" t="s">
        <v>90</v>
      </c>
      <c r="D2947" t="s">
        <v>21</v>
      </c>
      <c r="E2947" t="s">
        <v>22</v>
      </c>
      <c r="F2947" s="101">
        <v>44316</v>
      </c>
      <c r="G2947" s="55">
        <f t="shared" ref="G2947:G3010" si="354">YEAR(F2947)</f>
        <v>2021</v>
      </c>
      <c r="H2947" s="55" t="str">
        <f t="shared" ref="H2947:H3010" si="355">PROPER(TEXT(F2947,"mmmm"))</f>
        <v>Abril</v>
      </c>
      <c r="I2947" s="90" t="str">
        <f t="shared" ref="I2947:I3010" si="356">IF(OR(H2947="Enero",H2947="Febrero",H2947="Marzo",H2947="Abril",H2947="Mayo",H2947="Junio"),G2947&amp;"-1",IF(OR(H2947="Julio",H2947="Agosto",H2947="Septiembre",H2947="Octubre",H2947="Noviembre",H2947="Diciembre"),G2947&amp;"-2"))</f>
        <v>2021-1</v>
      </c>
      <c r="J2947">
        <v>1</v>
      </c>
      <c r="K2947">
        <v>0</v>
      </c>
      <c r="L2947" s="57">
        <v>0</v>
      </c>
      <c r="M2947" s="57">
        <v>0</v>
      </c>
      <c r="N2947" t="s">
        <v>23</v>
      </c>
      <c r="O2947" t="s">
        <v>23</v>
      </c>
      <c r="P2947">
        <v>0</v>
      </c>
      <c r="Q2947">
        <v>0</v>
      </c>
      <c r="R2947" t="s">
        <v>1153</v>
      </c>
    </row>
    <row r="2948" spans="1:18" hidden="1" x14ac:dyDescent="0.3">
      <c r="A2948">
        <v>225</v>
      </c>
      <c r="B2948" t="s">
        <v>156</v>
      </c>
      <c r="C2948" t="s">
        <v>90</v>
      </c>
      <c r="D2948" t="s">
        <v>21</v>
      </c>
      <c r="E2948" t="s">
        <v>22</v>
      </c>
      <c r="F2948" s="101">
        <v>44347</v>
      </c>
      <c r="G2948" s="55">
        <f t="shared" si="354"/>
        <v>2021</v>
      </c>
      <c r="H2948" s="55" t="str">
        <f t="shared" si="355"/>
        <v>Mayo</v>
      </c>
      <c r="I2948" s="90" t="str">
        <f t="shared" si="356"/>
        <v>2021-1</v>
      </c>
      <c r="J2948">
        <v>1</v>
      </c>
      <c r="K2948">
        <v>0</v>
      </c>
      <c r="L2948" s="57">
        <v>0</v>
      </c>
      <c r="M2948" s="57">
        <v>0</v>
      </c>
      <c r="N2948" t="s">
        <v>23</v>
      </c>
      <c r="O2948" t="s">
        <v>23</v>
      </c>
      <c r="P2948">
        <v>0</v>
      </c>
      <c r="Q2948">
        <v>0</v>
      </c>
      <c r="R2948" t="s">
        <v>1154</v>
      </c>
    </row>
    <row r="2949" spans="1:18" hidden="1" x14ac:dyDescent="0.3">
      <c r="A2949">
        <v>225</v>
      </c>
      <c r="B2949" t="s">
        <v>156</v>
      </c>
      <c r="C2949" t="s">
        <v>90</v>
      </c>
      <c r="D2949" t="s">
        <v>21</v>
      </c>
      <c r="E2949" t="s">
        <v>22</v>
      </c>
      <c r="F2949" s="101">
        <v>44377</v>
      </c>
      <c r="G2949" s="55">
        <f t="shared" si="354"/>
        <v>2021</v>
      </c>
      <c r="H2949" s="55" t="str">
        <f t="shared" si="355"/>
        <v>Junio</v>
      </c>
      <c r="I2949" s="90" t="str">
        <f t="shared" si="356"/>
        <v>2021-1</v>
      </c>
      <c r="J2949">
        <v>1</v>
      </c>
      <c r="K2949">
        <v>0</v>
      </c>
      <c r="L2949" s="57">
        <v>0</v>
      </c>
      <c r="M2949" s="57">
        <v>0</v>
      </c>
      <c r="N2949" t="s">
        <v>23</v>
      </c>
      <c r="O2949" t="s">
        <v>23</v>
      </c>
      <c r="P2949">
        <v>0</v>
      </c>
      <c r="Q2949">
        <v>0</v>
      </c>
      <c r="R2949" t="s">
        <v>1155</v>
      </c>
    </row>
    <row r="2950" spans="1:18" hidden="1" x14ac:dyDescent="0.3">
      <c r="A2950">
        <v>225</v>
      </c>
      <c r="B2950" t="s">
        <v>156</v>
      </c>
      <c r="C2950" t="s">
        <v>90</v>
      </c>
      <c r="D2950" t="s">
        <v>21</v>
      </c>
      <c r="E2950" t="s">
        <v>22</v>
      </c>
      <c r="F2950" s="101">
        <v>44408</v>
      </c>
      <c r="G2950" s="55">
        <f t="shared" si="354"/>
        <v>2021</v>
      </c>
      <c r="H2950" s="55" t="str">
        <f t="shared" si="355"/>
        <v>Julio</v>
      </c>
      <c r="I2950" s="90" t="str">
        <f t="shared" si="356"/>
        <v>2021-2</v>
      </c>
      <c r="J2950">
        <v>1</v>
      </c>
      <c r="K2950">
        <v>0</v>
      </c>
      <c r="L2950" s="57">
        <v>0</v>
      </c>
      <c r="M2950" s="57">
        <v>0</v>
      </c>
      <c r="N2950" t="s">
        <v>23</v>
      </c>
      <c r="O2950" t="s">
        <v>23</v>
      </c>
      <c r="P2950">
        <v>0</v>
      </c>
      <c r="Q2950">
        <v>0</v>
      </c>
      <c r="R2950" t="s">
        <v>1156</v>
      </c>
    </row>
    <row r="2951" spans="1:18" hidden="1" x14ac:dyDescent="0.3">
      <c r="A2951">
        <v>225</v>
      </c>
      <c r="B2951" t="s">
        <v>156</v>
      </c>
      <c r="C2951" t="s">
        <v>90</v>
      </c>
      <c r="D2951" t="s">
        <v>21</v>
      </c>
      <c r="E2951" t="s">
        <v>22</v>
      </c>
      <c r="F2951" s="101">
        <v>44439</v>
      </c>
      <c r="G2951" s="55">
        <f t="shared" si="354"/>
        <v>2021</v>
      </c>
      <c r="H2951" s="55" t="str">
        <f t="shared" si="355"/>
        <v>Agosto</v>
      </c>
      <c r="I2951" s="90" t="str">
        <f t="shared" si="356"/>
        <v>2021-2</v>
      </c>
      <c r="J2951">
        <v>1</v>
      </c>
      <c r="K2951">
        <v>0</v>
      </c>
      <c r="L2951" s="57">
        <v>0</v>
      </c>
      <c r="M2951" s="57">
        <v>0</v>
      </c>
      <c r="N2951" t="s">
        <v>23</v>
      </c>
      <c r="O2951" t="s">
        <v>23</v>
      </c>
      <c r="P2951">
        <v>0</v>
      </c>
      <c r="Q2951">
        <v>0</v>
      </c>
      <c r="R2951" t="s">
        <v>1157</v>
      </c>
    </row>
    <row r="2952" spans="1:18" hidden="1" x14ac:dyDescent="0.3">
      <c r="A2952">
        <v>225</v>
      </c>
      <c r="B2952" t="s">
        <v>156</v>
      </c>
      <c r="C2952" t="s">
        <v>90</v>
      </c>
      <c r="D2952" t="s">
        <v>21</v>
      </c>
      <c r="E2952" t="s">
        <v>22</v>
      </c>
      <c r="F2952" s="101">
        <v>44469</v>
      </c>
      <c r="G2952" s="55">
        <f t="shared" si="354"/>
        <v>2021</v>
      </c>
      <c r="H2952" s="55" t="str">
        <f t="shared" si="355"/>
        <v>Septiembre</v>
      </c>
      <c r="I2952" s="90" t="str">
        <f t="shared" si="356"/>
        <v>2021-2</v>
      </c>
      <c r="J2952">
        <v>1</v>
      </c>
      <c r="K2952">
        <v>0</v>
      </c>
      <c r="L2952" s="57">
        <v>0</v>
      </c>
      <c r="M2952" s="57">
        <v>0</v>
      </c>
      <c r="N2952" t="s">
        <v>23</v>
      </c>
      <c r="O2952" t="s">
        <v>23</v>
      </c>
      <c r="P2952">
        <v>0</v>
      </c>
      <c r="Q2952">
        <v>0</v>
      </c>
      <c r="R2952" t="s">
        <v>1158</v>
      </c>
    </row>
    <row r="2953" spans="1:18" hidden="1" x14ac:dyDescent="0.3">
      <c r="A2953">
        <v>225</v>
      </c>
      <c r="B2953" t="s">
        <v>156</v>
      </c>
      <c r="C2953" t="s">
        <v>90</v>
      </c>
      <c r="D2953" t="s">
        <v>21</v>
      </c>
      <c r="E2953" t="s">
        <v>22</v>
      </c>
      <c r="F2953" s="101">
        <v>44500</v>
      </c>
      <c r="G2953" s="55">
        <f t="shared" si="354"/>
        <v>2021</v>
      </c>
      <c r="H2953" s="55" t="str">
        <f t="shared" si="355"/>
        <v>Octubre</v>
      </c>
      <c r="I2953" s="90" t="str">
        <f t="shared" si="356"/>
        <v>2021-2</v>
      </c>
      <c r="J2953">
        <v>1</v>
      </c>
      <c r="K2953">
        <v>0</v>
      </c>
      <c r="L2953" s="57">
        <v>0</v>
      </c>
      <c r="M2953" s="57">
        <v>0</v>
      </c>
      <c r="N2953" t="s">
        <v>23</v>
      </c>
      <c r="O2953" t="s">
        <v>23</v>
      </c>
      <c r="P2953">
        <v>0</v>
      </c>
      <c r="Q2953">
        <v>0</v>
      </c>
      <c r="R2953" t="s">
        <v>1159</v>
      </c>
    </row>
    <row r="2954" spans="1:18" hidden="1" x14ac:dyDescent="0.3">
      <c r="A2954">
        <v>225</v>
      </c>
      <c r="B2954" t="s">
        <v>156</v>
      </c>
      <c r="C2954" t="s">
        <v>90</v>
      </c>
      <c r="D2954" t="s">
        <v>21</v>
      </c>
      <c r="E2954" t="s">
        <v>22</v>
      </c>
      <c r="F2954" s="101">
        <v>44530</v>
      </c>
      <c r="G2954" s="55">
        <f t="shared" si="354"/>
        <v>2021</v>
      </c>
      <c r="H2954" s="55" t="str">
        <f t="shared" si="355"/>
        <v>Noviembre</v>
      </c>
      <c r="I2954" s="90" t="str">
        <f t="shared" si="356"/>
        <v>2021-2</v>
      </c>
      <c r="J2954">
        <v>1</v>
      </c>
      <c r="K2954">
        <v>0</v>
      </c>
      <c r="L2954" s="57">
        <v>0</v>
      </c>
      <c r="M2954" s="57">
        <v>0</v>
      </c>
      <c r="N2954" t="s">
        <v>23</v>
      </c>
      <c r="O2954" t="s">
        <v>23</v>
      </c>
      <c r="P2954">
        <v>0</v>
      </c>
      <c r="Q2954">
        <v>0</v>
      </c>
      <c r="R2954" t="s">
        <v>1160</v>
      </c>
    </row>
    <row r="2955" spans="1:18" hidden="1" x14ac:dyDescent="0.3">
      <c r="A2955">
        <v>225</v>
      </c>
      <c r="B2955" t="s">
        <v>156</v>
      </c>
      <c r="C2955" t="s">
        <v>90</v>
      </c>
      <c r="D2955" t="s">
        <v>21</v>
      </c>
      <c r="E2955" t="s">
        <v>22</v>
      </c>
      <c r="F2955" s="101">
        <v>44561</v>
      </c>
      <c r="G2955" s="55">
        <f t="shared" si="354"/>
        <v>2021</v>
      </c>
      <c r="H2955" s="55" t="str">
        <f t="shared" si="355"/>
        <v>Diciembre</v>
      </c>
      <c r="I2955" s="90" t="str">
        <f t="shared" si="356"/>
        <v>2021-2</v>
      </c>
      <c r="J2955">
        <v>1</v>
      </c>
      <c r="K2955">
        <v>0</v>
      </c>
      <c r="L2955" s="57">
        <v>0</v>
      </c>
      <c r="M2955" s="57">
        <v>0</v>
      </c>
      <c r="N2955" t="s">
        <v>23</v>
      </c>
      <c r="O2955" t="s">
        <v>23</v>
      </c>
      <c r="P2955">
        <v>0</v>
      </c>
      <c r="Q2955">
        <v>0</v>
      </c>
      <c r="R2955" t="s">
        <v>1161</v>
      </c>
    </row>
    <row r="2956" spans="1:18" hidden="1" x14ac:dyDescent="0.3">
      <c r="A2956">
        <v>225</v>
      </c>
      <c r="B2956" t="s">
        <v>156</v>
      </c>
      <c r="C2956" t="s">
        <v>90</v>
      </c>
      <c r="D2956" t="s">
        <v>21</v>
      </c>
      <c r="E2956" t="s">
        <v>22</v>
      </c>
      <c r="F2956" s="101">
        <v>44592</v>
      </c>
      <c r="G2956" s="55">
        <f t="shared" si="354"/>
        <v>2022</v>
      </c>
      <c r="H2956" s="55" t="str">
        <f t="shared" si="355"/>
        <v>Enero</v>
      </c>
      <c r="I2956" s="90" t="str">
        <f t="shared" si="356"/>
        <v>2022-1</v>
      </c>
      <c r="J2956">
        <v>1</v>
      </c>
      <c r="K2956">
        <v>0</v>
      </c>
      <c r="L2956" s="57">
        <v>0</v>
      </c>
      <c r="M2956" s="57">
        <v>0</v>
      </c>
      <c r="N2956" t="s">
        <v>23</v>
      </c>
      <c r="O2956" t="s">
        <v>23</v>
      </c>
      <c r="P2956">
        <v>0</v>
      </c>
      <c r="Q2956">
        <v>0</v>
      </c>
      <c r="R2956" t="s">
        <v>1162</v>
      </c>
    </row>
    <row r="2957" spans="1:18" hidden="1" x14ac:dyDescent="0.3">
      <c r="A2957">
        <v>225</v>
      </c>
      <c r="B2957" t="s">
        <v>156</v>
      </c>
      <c r="C2957" t="s">
        <v>90</v>
      </c>
      <c r="D2957" t="s">
        <v>21</v>
      </c>
      <c r="E2957" t="s">
        <v>22</v>
      </c>
      <c r="F2957" s="101">
        <v>44620</v>
      </c>
      <c r="G2957" s="55">
        <f t="shared" si="354"/>
        <v>2022</v>
      </c>
      <c r="H2957" s="55" t="str">
        <f t="shared" si="355"/>
        <v>Febrero</v>
      </c>
      <c r="I2957" s="90" t="str">
        <f t="shared" si="356"/>
        <v>2022-1</v>
      </c>
      <c r="J2957">
        <v>1</v>
      </c>
      <c r="K2957">
        <v>0</v>
      </c>
      <c r="L2957" s="57">
        <v>0</v>
      </c>
      <c r="M2957" s="57">
        <v>0</v>
      </c>
      <c r="N2957" t="s">
        <v>23</v>
      </c>
      <c r="O2957" t="s">
        <v>23</v>
      </c>
      <c r="P2957">
        <v>0</v>
      </c>
      <c r="Q2957">
        <v>0</v>
      </c>
      <c r="R2957" t="s">
        <v>1163</v>
      </c>
    </row>
    <row r="2958" spans="1:18" hidden="1" x14ac:dyDescent="0.3">
      <c r="A2958">
        <v>225</v>
      </c>
      <c r="B2958" t="s">
        <v>156</v>
      </c>
      <c r="C2958" t="s">
        <v>90</v>
      </c>
      <c r="D2958" t="s">
        <v>21</v>
      </c>
      <c r="E2958" t="s">
        <v>22</v>
      </c>
      <c r="F2958" s="101">
        <v>44651</v>
      </c>
      <c r="G2958" s="55">
        <f t="shared" si="354"/>
        <v>2022</v>
      </c>
      <c r="H2958" s="55" t="str">
        <f t="shared" si="355"/>
        <v>Marzo</v>
      </c>
      <c r="I2958" s="90" t="str">
        <f t="shared" si="356"/>
        <v>2022-1</v>
      </c>
      <c r="J2958">
        <v>1</v>
      </c>
      <c r="K2958">
        <v>0</v>
      </c>
      <c r="L2958" s="57">
        <v>0</v>
      </c>
      <c r="M2958" s="57">
        <v>0</v>
      </c>
      <c r="N2958" t="s">
        <v>23</v>
      </c>
      <c r="O2958" t="s">
        <v>23</v>
      </c>
      <c r="P2958">
        <v>0</v>
      </c>
      <c r="Q2958">
        <v>0</v>
      </c>
      <c r="R2958" t="s">
        <v>1164</v>
      </c>
    </row>
    <row r="2959" spans="1:18" hidden="1" x14ac:dyDescent="0.3">
      <c r="A2959">
        <v>225</v>
      </c>
      <c r="B2959" t="s">
        <v>156</v>
      </c>
      <c r="C2959" t="s">
        <v>90</v>
      </c>
      <c r="D2959" t="s">
        <v>21</v>
      </c>
      <c r="E2959" t="s">
        <v>22</v>
      </c>
      <c r="F2959" s="101">
        <v>44681</v>
      </c>
      <c r="G2959" s="55">
        <f t="shared" si="354"/>
        <v>2022</v>
      </c>
      <c r="H2959" s="55" t="str">
        <f t="shared" si="355"/>
        <v>Abril</v>
      </c>
      <c r="I2959" s="90" t="str">
        <f t="shared" si="356"/>
        <v>2022-1</v>
      </c>
      <c r="J2959">
        <v>1</v>
      </c>
      <c r="K2959">
        <v>0</v>
      </c>
      <c r="L2959" s="57">
        <v>0</v>
      </c>
      <c r="M2959" s="57">
        <v>0</v>
      </c>
      <c r="N2959" t="s">
        <v>23</v>
      </c>
      <c r="O2959" t="s">
        <v>23</v>
      </c>
      <c r="P2959">
        <v>0</v>
      </c>
      <c r="Q2959">
        <v>0</v>
      </c>
      <c r="R2959" t="s">
        <v>1165</v>
      </c>
    </row>
    <row r="2960" spans="1:18" hidden="1" x14ac:dyDescent="0.3">
      <c r="A2960">
        <v>225</v>
      </c>
      <c r="B2960" t="s">
        <v>156</v>
      </c>
      <c r="C2960" t="s">
        <v>90</v>
      </c>
      <c r="D2960" t="s">
        <v>21</v>
      </c>
      <c r="E2960" t="s">
        <v>22</v>
      </c>
      <c r="F2960" s="101">
        <v>44712</v>
      </c>
      <c r="G2960" s="55">
        <f t="shared" si="354"/>
        <v>2022</v>
      </c>
      <c r="H2960" s="55" t="str">
        <f t="shared" si="355"/>
        <v>Mayo</v>
      </c>
      <c r="I2960" s="90" t="str">
        <f t="shared" si="356"/>
        <v>2022-1</v>
      </c>
      <c r="J2960">
        <v>1</v>
      </c>
      <c r="K2960">
        <v>0</v>
      </c>
      <c r="L2960" s="57">
        <v>0</v>
      </c>
      <c r="M2960" s="57">
        <v>0</v>
      </c>
      <c r="N2960" t="s">
        <v>23</v>
      </c>
      <c r="O2960" t="s">
        <v>23</v>
      </c>
      <c r="P2960">
        <v>0</v>
      </c>
      <c r="Q2960">
        <v>0</v>
      </c>
      <c r="R2960" t="s">
        <v>1166</v>
      </c>
    </row>
    <row r="2961" spans="1:19" hidden="1" x14ac:dyDescent="0.3">
      <c r="A2961">
        <v>225</v>
      </c>
      <c r="B2961" t="s">
        <v>156</v>
      </c>
      <c r="C2961" t="s">
        <v>90</v>
      </c>
      <c r="D2961" t="s">
        <v>21</v>
      </c>
      <c r="E2961" t="s">
        <v>22</v>
      </c>
      <c r="F2961" s="101">
        <v>44742</v>
      </c>
      <c r="G2961" s="55">
        <f t="shared" si="354"/>
        <v>2022</v>
      </c>
      <c r="H2961" s="55" t="str">
        <f t="shared" si="355"/>
        <v>Junio</v>
      </c>
      <c r="I2961" s="90" t="str">
        <f t="shared" si="356"/>
        <v>2022-1</v>
      </c>
      <c r="J2961">
        <v>1</v>
      </c>
      <c r="K2961">
        <v>0</v>
      </c>
      <c r="L2961" s="57">
        <v>0</v>
      </c>
      <c r="M2961" s="57">
        <v>0</v>
      </c>
      <c r="N2961" t="s">
        <v>23</v>
      </c>
      <c r="O2961" t="s">
        <v>23</v>
      </c>
      <c r="P2961">
        <v>0</v>
      </c>
      <c r="Q2961">
        <v>0</v>
      </c>
      <c r="R2961" t="s">
        <v>1167</v>
      </c>
    </row>
    <row r="2962" spans="1:19" hidden="1" x14ac:dyDescent="0.3">
      <c r="A2962">
        <v>225</v>
      </c>
      <c r="B2962" t="s">
        <v>156</v>
      </c>
      <c r="C2962" t="s">
        <v>90</v>
      </c>
      <c r="D2962" t="s">
        <v>21</v>
      </c>
      <c r="E2962" t="s">
        <v>22</v>
      </c>
      <c r="F2962" s="101">
        <v>44773</v>
      </c>
      <c r="G2962" s="55">
        <f t="shared" si="354"/>
        <v>2022</v>
      </c>
      <c r="H2962" s="55" t="str">
        <f t="shared" si="355"/>
        <v>Julio</v>
      </c>
      <c r="I2962" s="90" t="str">
        <f t="shared" si="356"/>
        <v>2022-2</v>
      </c>
      <c r="J2962">
        <v>1</v>
      </c>
      <c r="K2962">
        <v>0</v>
      </c>
      <c r="L2962" s="57">
        <v>0</v>
      </c>
      <c r="M2962" s="57">
        <v>0</v>
      </c>
      <c r="N2962" t="s">
        <v>23</v>
      </c>
      <c r="O2962" t="s">
        <v>23</v>
      </c>
      <c r="P2962">
        <v>0</v>
      </c>
      <c r="Q2962">
        <v>0</v>
      </c>
      <c r="R2962" t="s">
        <v>1168</v>
      </c>
    </row>
    <row r="2963" spans="1:19" hidden="1" x14ac:dyDescent="0.3">
      <c r="A2963">
        <v>225</v>
      </c>
      <c r="B2963" t="s">
        <v>156</v>
      </c>
      <c r="C2963" t="s">
        <v>90</v>
      </c>
      <c r="D2963" t="s">
        <v>21</v>
      </c>
      <c r="E2963" t="s">
        <v>22</v>
      </c>
      <c r="F2963" s="101">
        <v>44804</v>
      </c>
      <c r="G2963" s="55">
        <f t="shared" si="354"/>
        <v>2022</v>
      </c>
      <c r="H2963" s="55" t="str">
        <f t="shared" si="355"/>
        <v>Agosto</v>
      </c>
      <c r="I2963" s="90" t="str">
        <f t="shared" si="356"/>
        <v>2022-2</v>
      </c>
      <c r="J2963">
        <v>1</v>
      </c>
      <c r="K2963">
        <v>0</v>
      </c>
      <c r="L2963" s="57">
        <v>0</v>
      </c>
      <c r="M2963" s="57">
        <v>0</v>
      </c>
      <c r="N2963" t="s">
        <v>23</v>
      </c>
      <c r="O2963" t="s">
        <v>23</v>
      </c>
      <c r="P2963">
        <v>0</v>
      </c>
      <c r="Q2963">
        <v>0</v>
      </c>
      <c r="R2963" t="s">
        <v>1169</v>
      </c>
    </row>
    <row r="2964" spans="1:19" hidden="1" x14ac:dyDescent="0.3">
      <c r="A2964">
        <v>225</v>
      </c>
      <c r="B2964" t="s">
        <v>156</v>
      </c>
      <c r="C2964" t="s">
        <v>90</v>
      </c>
      <c r="D2964" t="s">
        <v>21</v>
      </c>
      <c r="E2964" t="s">
        <v>22</v>
      </c>
      <c r="F2964" s="101">
        <v>44834</v>
      </c>
      <c r="G2964" s="55">
        <f t="shared" si="354"/>
        <v>2022</v>
      </c>
      <c r="H2964" s="55" t="str">
        <f t="shared" si="355"/>
        <v>Septiembre</v>
      </c>
      <c r="I2964" s="90" t="str">
        <f t="shared" si="356"/>
        <v>2022-2</v>
      </c>
      <c r="J2964">
        <v>1</v>
      </c>
      <c r="K2964">
        <v>0</v>
      </c>
      <c r="L2964" s="57">
        <v>0</v>
      </c>
      <c r="M2964" s="57">
        <v>0</v>
      </c>
      <c r="N2964" t="s">
        <v>23</v>
      </c>
      <c r="O2964" t="s">
        <v>23</v>
      </c>
      <c r="P2964">
        <v>0</v>
      </c>
      <c r="Q2964">
        <v>0</v>
      </c>
      <c r="R2964" t="s">
        <v>1170</v>
      </c>
    </row>
    <row r="2965" spans="1:19" hidden="1" x14ac:dyDescent="0.3">
      <c r="A2965">
        <v>225</v>
      </c>
      <c r="B2965" t="s">
        <v>156</v>
      </c>
      <c r="C2965" t="s">
        <v>90</v>
      </c>
      <c r="D2965" t="s">
        <v>21</v>
      </c>
      <c r="E2965" t="s">
        <v>22</v>
      </c>
      <c r="F2965" s="101">
        <v>44865</v>
      </c>
      <c r="G2965" s="55">
        <f t="shared" si="354"/>
        <v>2022</v>
      </c>
      <c r="H2965" s="55" t="str">
        <f t="shared" si="355"/>
        <v>Octubre</v>
      </c>
      <c r="I2965" s="90" t="str">
        <f t="shared" si="356"/>
        <v>2022-2</v>
      </c>
      <c r="J2965">
        <v>1</v>
      </c>
      <c r="K2965">
        <v>0</v>
      </c>
      <c r="L2965" s="57">
        <v>0</v>
      </c>
      <c r="M2965" s="57">
        <v>0</v>
      </c>
      <c r="N2965" t="s">
        <v>23</v>
      </c>
      <c r="O2965" t="s">
        <v>23</v>
      </c>
      <c r="P2965">
        <v>0</v>
      </c>
      <c r="Q2965">
        <v>0</v>
      </c>
      <c r="R2965" t="s">
        <v>1171</v>
      </c>
    </row>
    <row r="2966" spans="1:19" hidden="1" x14ac:dyDescent="0.3">
      <c r="A2966">
        <v>225</v>
      </c>
      <c r="B2966" t="s">
        <v>156</v>
      </c>
      <c r="C2966" t="s">
        <v>90</v>
      </c>
      <c r="D2966" t="s">
        <v>21</v>
      </c>
      <c r="E2966" t="s">
        <v>22</v>
      </c>
      <c r="F2966" s="101">
        <v>44895</v>
      </c>
      <c r="G2966" s="55">
        <f t="shared" si="354"/>
        <v>2022</v>
      </c>
      <c r="H2966" s="55" t="str">
        <f t="shared" si="355"/>
        <v>Noviembre</v>
      </c>
      <c r="I2966" s="90" t="str">
        <f t="shared" si="356"/>
        <v>2022-2</v>
      </c>
      <c r="J2966">
        <v>1</v>
      </c>
      <c r="K2966">
        <v>0</v>
      </c>
      <c r="L2966" s="57">
        <v>0</v>
      </c>
      <c r="M2966" s="57">
        <v>0</v>
      </c>
      <c r="N2966" t="s">
        <v>23</v>
      </c>
      <c r="O2966" t="s">
        <v>23</v>
      </c>
      <c r="P2966">
        <v>0</v>
      </c>
      <c r="Q2966">
        <v>0</v>
      </c>
      <c r="R2966" t="s">
        <v>1172</v>
      </c>
    </row>
    <row r="2967" spans="1:19" hidden="1" x14ac:dyDescent="0.3">
      <c r="A2967">
        <v>225</v>
      </c>
      <c r="B2967" t="s">
        <v>156</v>
      </c>
      <c r="C2967" t="s">
        <v>90</v>
      </c>
      <c r="D2967" t="s">
        <v>21</v>
      </c>
      <c r="E2967" t="s">
        <v>22</v>
      </c>
      <c r="F2967" s="101">
        <v>44926</v>
      </c>
      <c r="G2967" s="55">
        <f t="shared" si="354"/>
        <v>2022</v>
      </c>
      <c r="H2967" s="55" t="str">
        <f t="shared" si="355"/>
        <v>Diciembre</v>
      </c>
      <c r="I2967" s="90" t="str">
        <f t="shared" si="356"/>
        <v>2022-2</v>
      </c>
      <c r="J2967">
        <v>1</v>
      </c>
      <c r="K2967">
        <v>0</v>
      </c>
      <c r="L2967" s="57">
        <v>0</v>
      </c>
      <c r="M2967" s="57">
        <v>0</v>
      </c>
      <c r="N2967" t="s">
        <v>23</v>
      </c>
      <c r="O2967" t="s">
        <v>23</v>
      </c>
      <c r="P2967">
        <v>0</v>
      </c>
      <c r="Q2967">
        <v>0</v>
      </c>
      <c r="R2967" t="s">
        <v>1173</v>
      </c>
    </row>
    <row r="2968" spans="1:19" hidden="1" x14ac:dyDescent="0.3">
      <c r="A2968">
        <v>225</v>
      </c>
      <c r="B2968" t="s">
        <v>156</v>
      </c>
      <c r="C2968" t="s">
        <v>90</v>
      </c>
      <c r="D2968" t="s">
        <v>21</v>
      </c>
      <c r="E2968" t="s">
        <v>22</v>
      </c>
      <c r="F2968" s="101">
        <v>45900</v>
      </c>
      <c r="G2968" s="55">
        <f t="shared" si="354"/>
        <v>2025</v>
      </c>
      <c r="H2968" s="55" t="str">
        <f t="shared" si="355"/>
        <v>Agosto</v>
      </c>
      <c r="I2968" s="90" t="str">
        <f t="shared" si="356"/>
        <v>2025-2</v>
      </c>
      <c r="J2968">
        <v>1</v>
      </c>
      <c r="K2968">
        <v>17</v>
      </c>
      <c r="L2968" s="57">
        <v>1.3</v>
      </c>
      <c r="M2968" s="57">
        <v>17</v>
      </c>
      <c r="N2968" t="s">
        <v>23</v>
      </c>
      <c r="O2968" t="s">
        <v>23</v>
      </c>
      <c r="P2968">
        <v>0</v>
      </c>
      <c r="Q2968">
        <v>0</v>
      </c>
      <c r="R2968" t="s">
        <v>1174</v>
      </c>
    </row>
    <row r="2969" spans="1:19" hidden="1" x14ac:dyDescent="0.3">
      <c r="A2969">
        <v>225</v>
      </c>
      <c r="B2969" t="s">
        <v>156</v>
      </c>
      <c r="C2969" t="s">
        <v>90</v>
      </c>
      <c r="D2969" t="s">
        <v>21</v>
      </c>
      <c r="E2969" t="s">
        <v>22</v>
      </c>
      <c r="F2969" s="101">
        <v>45930</v>
      </c>
      <c r="G2969" s="55">
        <f t="shared" si="354"/>
        <v>2025</v>
      </c>
      <c r="H2969" s="55" t="str">
        <f t="shared" si="355"/>
        <v>Septiembre</v>
      </c>
      <c r="I2969" s="90" t="str">
        <f t="shared" si="356"/>
        <v>2025-2</v>
      </c>
      <c r="J2969">
        <v>1</v>
      </c>
      <c r="K2969">
        <v>19</v>
      </c>
      <c r="L2969" s="57">
        <v>1.3</v>
      </c>
      <c r="M2969" s="57">
        <v>19</v>
      </c>
      <c r="N2969" t="s">
        <v>23</v>
      </c>
      <c r="O2969" t="s">
        <v>23</v>
      </c>
      <c r="P2969">
        <v>0</v>
      </c>
      <c r="Q2969">
        <v>0</v>
      </c>
      <c r="R2969" t="s">
        <v>1175</v>
      </c>
    </row>
    <row r="2970" spans="1:19" hidden="1" x14ac:dyDescent="0.3">
      <c r="A2970">
        <v>225</v>
      </c>
      <c r="B2970" t="s">
        <v>156</v>
      </c>
      <c r="C2970" t="s">
        <v>90</v>
      </c>
      <c r="D2970" t="s">
        <v>21</v>
      </c>
      <c r="E2970" t="s">
        <v>22</v>
      </c>
      <c r="F2970" s="101">
        <v>45961</v>
      </c>
      <c r="G2970" s="55">
        <f t="shared" si="354"/>
        <v>2025</v>
      </c>
      <c r="H2970" s="55" t="str">
        <f t="shared" si="355"/>
        <v>Octubre</v>
      </c>
      <c r="I2970" s="90" t="str">
        <f t="shared" si="356"/>
        <v>2025-2</v>
      </c>
      <c r="J2970">
        <v>1</v>
      </c>
      <c r="K2970">
        <v>11</v>
      </c>
      <c r="L2970" s="57">
        <v>1.3</v>
      </c>
      <c r="M2970" s="57">
        <v>11</v>
      </c>
      <c r="N2970" t="s">
        <v>23</v>
      </c>
      <c r="O2970" t="s">
        <v>23</v>
      </c>
      <c r="P2970">
        <v>0</v>
      </c>
      <c r="Q2970">
        <v>0</v>
      </c>
      <c r="R2970" t="s">
        <v>1176</v>
      </c>
    </row>
    <row r="2971" spans="1:19" hidden="1" x14ac:dyDescent="0.3">
      <c r="A2971">
        <v>225</v>
      </c>
      <c r="B2971" t="s">
        <v>156</v>
      </c>
      <c r="C2971" t="s">
        <v>90</v>
      </c>
      <c r="D2971" t="s">
        <v>21</v>
      </c>
      <c r="E2971" t="s">
        <v>22</v>
      </c>
      <c r="F2971" s="101">
        <v>45991</v>
      </c>
      <c r="G2971" s="55">
        <f t="shared" si="354"/>
        <v>2025</v>
      </c>
      <c r="H2971" s="55" t="str">
        <f t="shared" si="355"/>
        <v>Noviembre</v>
      </c>
      <c r="I2971" s="90" t="str">
        <f t="shared" si="356"/>
        <v>2025-2</v>
      </c>
      <c r="J2971">
        <v>1</v>
      </c>
      <c r="K2971">
        <v>25</v>
      </c>
      <c r="L2971" s="57">
        <v>1.3</v>
      </c>
      <c r="M2971" s="57">
        <v>25</v>
      </c>
      <c r="N2971" t="s">
        <v>23</v>
      </c>
      <c r="O2971" t="s">
        <v>23</v>
      </c>
      <c r="P2971">
        <v>0</v>
      </c>
      <c r="Q2971">
        <v>0</v>
      </c>
      <c r="R2971" t="s">
        <v>1177</v>
      </c>
    </row>
    <row r="2972" spans="1:19" hidden="1" x14ac:dyDescent="0.3">
      <c r="A2972">
        <v>225</v>
      </c>
      <c r="B2972" t="s">
        <v>156</v>
      </c>
      <c r="C2972" t="s">
        <v>90</v>
      </c>
      <c r="D2972" t="s">
        <v>21</v>
      </c>
      <c r="E2972" t="s">
        <v>22</v>
      </c>
      <c r="F2972" s="101">
        <v>46022</v>
      </c>
      <c r="G2972" s="55">
        <f t="shared" si="354"/>
        <v>2025</v>
      </c>
      <c r="H2972" s="55" t="str">
        <f t="shared" si="355"/>
        <v>Diciembre</v>
      </c>
      <c r="I2972" s="90" t="str">
        <f t="shared" si="356"/>
        <v>2025-2</v>
      </c>
      <c r="J2972">
        <v>1</v>
      </c>
      <c r="K2972">
        <v>0</v>
      </c>
      <c r="L2972" s="57">
        <v>0</v>
      </c>
      <c r="M2972" s="57">
        <v>0</v>
      </c>
      <c r="N2972" t="s">
        <v>23</v>
      </c>
      <c r="O2972" t="s">
        <v>23</v>
      </c>
      <c r="P2972">
        <v>0</v>
      </c>
      <c r="Q2972">
        <v>0</v>
      </c>
      <c r="R2972" t="s">
        <v>1178</v>
      </c>
    </row>
    <row r="2973" spans="1:19" hidden="1" x14ac:dyDescent="0.3">
      <c r="A2973">
        <v>226</v>
      </c>
      <c r="B2973" t="s">
        <v>157</v>
      </c>
      <c r="C2973" t="s">
        <v>90</v>
      </c>
      <c r="D2973" t="s">
        <v>65</v>
      </c>
      <c r="E2973" t="s">
        <v>22</v>
      </c>
      <c r="F2973" s="101">
        <v>45291</v>
      </c>
      <c r="G2973" s="55">
        <f t="shared" si="354"/>
        <v>2023</v>
      </c>
      <c r="H2973" s="55" t="str">
        <f t="shared" si="355"/>
        <v>Diciembre</v>
      </c>
      <c r="I2973" s="90" t="str">
        <f t="shared" si="356"/>
        <v>2023-2</v>
      </c>
      <c r="J2973">
        <v>7</v>
      </c>
      <c r="K2973">
        <v>622.68999433517456</v>
      </c>
      <c r="L2973" s="57">
        <v>1.3</v>
      </c>
      <c r="M2973" s="57">
        <v>88.955713476453511</v>
      </c>
      <c r="N2973" t="s">
        <v>23</v>
      </c>
      <c r="O2973" t="s">
        <v>23</v>
      </c>
      <c r="P2973">
        <v>0</v>
      </c>
      <c r="Q2973">
        <v>0</v>
      </c>
      <c r="R2973" t="s">
        <v>1179</v>
      </c>
    </row>
    <row r="2974" spans="1:19" hidden="1" x14ac:dyDescent="0.3">
      <c r="A2974">
        <v>226</v>
      </c>
      <c r="B2974" t="s">
        <v>157</v>
      </c>
      <c r="C2974" t="s">
        <v>90</v>
      </c>
      <c r="D2974" t="s">
        <v>65</v>
      </c>
      <c r="E2974" t="s">
        <v>22</v>
      </c>
      <c r="F2974" s="101">
        <v>45657</v>
      </c>
      <c r="G2974" s="55">
        <f t="shared" si="354"/>
        <v>2024</v>
      </c>
      <c r="H2974" s="55" t="str">
        <f t="shared" si="355"/>
        <v>Diciembre</v>
      </c>
      <c r="I2974" s="90" t="str">
        <f t="shared" si="356"/>
        <v>2024-2</v>
      </c>
      <c r="J2974">
        <v>9</v>
      </c>
      <c r="K2974">
        <v>3531.1100120544429</v>
      </c>
      <c r="L2974" s="57">
        <v>1.3</v>
      </c>
      <c r="M2974" s="57">
        <v>392.34555689493823</v>
      </c>
      <c r="N2974" t="s">
        <v>23</v>
      </c>
      <c r="O2974" t="s">
        <v>23</v>
      </c>
      <c r="P2974">
        <v>0</v>
      </c>
      <c r="Q2974">
        <v>0</v>
      </c>
      <c r="R2974" t="s">
        <v>1180</v>
      </c>
    </row>
    <row r="2975" spans="1:19" hidden="1" x14ac:dyDescent="0.3">
      <c r="A2975">
        <v>226</v>
      </c>
      <c r="B2975" t="s">
        <v>157</v>
      </c>
      <c r="C2975" t="s">
        <v>90</v>
      </c>
      <c r="D2975" t="s">
        <v>65</v>
      </c>
      <c r="E2975" t="s">
        <v>22</v>
      </c>
      <c r="F2975" s="101">
        <v>46022</v>
      </c>
      <c r="G2975" s="55">
        <f t="shared" si="354"/>
        <v>2025</v>
      </c>
      <c r="H2975" s="55" t="str">
        <f t="shared" si="355"/>
        <v>Diciembre</v>
      </c>
      <c r="I2975" s="90" t="str">
        <f t="shared" si="356"/>
        <v>2025-2</v>
      </c>
      <c r="J2975">
        <v>2</v>
      </c>
      <c r="N2975" t="s">
        <v>23</v>
      </c>
      <c r="O2975" t="s">
        <v>119</v>
      </c>
      <c r="P2975">
        <v>0</v>
      </c>
      <c r="Q2975">
        <v>0</v>
      </c>
      <c r="R2975" t="s">
        <v>1181</v>
      </c>
      <c r="S2975" t="s">
        <v>119</v>
      </c>
    </row>
    <row r="2976" spans="1:19" hidden="1" x14ac:dyDescent="0.3">
      <c r="A2976">
        <v>227</v>
      </c>
      <c r="B2976" t="s">
        <v>1182</v>
      </c>
      <c r="C2976" t="s">
        <v>90</v>
      </c>
      <c r="D2976" t="s">
        <v>65</v>
      </c>
      <c r="E2976" t="s">
        <v>54</v>
      </c>
      <c r="F2976" s="101">
        <v>44561</v>
      </c>
      <c r="G2976" s="55">
        <f t="shared" si="354"/>
        <v>2021</v>
      </c>
      <c r="H2976" s="55" t="str">
        <f t="shared" si="355"/>
        <v>Diciembre</v>
      </c>
      <c r="I2976" s="90" t="str">
        <f t="shared" si="356"/>
        <v>2021-2</v>
      </c>
      <c r="J2976">
        <v>0.3</v>
      </c>
      <c r="K2976">
        <v>0</v>
      </c>
      <c r="N2976" t="s">
        <v>23</v>
      </c>
      <c r="O2976" t="s">
        <v>23</v>
      </c>
      <c r="P2976">
        <v>0</v>
      </c>
      <c r="Q2976">
        <v>0</v>
      </c>
      <c r="R2976" t="s">
        <v>1183</v>
      </c>
    </row>
    <row r="2977" spans="1:19" hidden="1" x14ac:dyDescent="0.3">
      <c r="A2977">
        <v>227</v>
      </c>
      <c r="B2977" t="s">
        <v>1182</v>
      </c>
      <c r="C2977" t="s">
        <v>90</v>
      </c>
      <c r="D2977" t="s">
        <v>65</v>
      </c>
      <c r="E2977" t="s">
        <v>54</v>
      </c>
      <c r="F2977" s="101">
        <v>45291</v>
      </c>
      <c r="G2977" s="55">
        <f t="shared" si="354"/>
        <v>2023</v>
      </c>
      <c r="H2977" s="55" t="str">
        <f t="shared" si="355"/>
        <v>Diciembre</v>
      </c>
      <c r="I2977" s="90" t="str">
        <f t="shared" si="356"/>
        <v>2023-2</v>
      </c>
      <c r="J2977">
        <v>0.3</v>
      </c>
      <c r="K2977">
        <v>0.01</v>
      </c>
      <c r="L2977" s="57">
        <v>1.3</v>
      </c>
      <c r="M2977" s="57">
        <v>30</v>
      </c>
      <c r="N2977" t="s">
        <v>23</v>
      </c>
      <c r="O2977" t="s">
        <v>23</v>
      </c>
      <c r="P2977">
        <v>0</v>
      </c>
      <c r="Q2977">
        <v>0</v>
      </c>
      <c r="R2977" t="s">
        <v>1184</v>
      </c>
    </row>
    <row r="2978" spans="1:19" hidden="1" x14ac:dyDescent="0.3">
      <c r="A2978">
        <v>227</v>
      </c>
      <c r="B2978" t="s">
        <v>1182</v>
      </c>
      <c r="C2978" t="s">
        <v>90</v>
      </c>
      <c r="D2978" t="s">
        <v>65</v>
      </c>
      <c r="E2978" t="s">
        <v>54</v>
      </c>
      <c r="F2978" s="101">
        <v>46022</v>
      </c>
      <c r="G2978" s="55">
        <f t="shared" si="354"/>
        <v>2025</v>
      </c>
      <c r="H2978" s="55" t="str">
        <f t="shared" si="355"/>
        <v>Diciembre</v>
      </c>
      <c r="I2978" s="90" t="str">
        <f t="shared" si="356"/>
        <v>2025-2</v>
      </c>
      <c r="J2978">
        <v>0.3</v>
      </c>
      <c r="N2978" t="s">
        <v>23</v>
      </c>
      <c r="O2978" t="s">
        <v>119</v>
      </c>
      <c r="P2978">
        <v>0</v>
      </c>
      <c r="Q2978">
        <v>0</v>
      </c>
      <c r="R2978" t="s">
        <v>1185</v>
      </c>
      <c r="S2978" t="s">
        <v>119</v>
      </c>
    </row>
    <row r="2979" spans="1:19" hidden="1" x14ac:dyDescent="0.3">
      <c r="A2979">
        <v>228</v>
      </c>
      <c r="B2979" t="s">
        <v>159</v>
      </c>
      <c r="C2979" t="s">
        <v>90</v>
      </c>
      <c r="D2979" t="s">
        <v>65</v>
      </c>
      <c r="E2979" t="s">
        <v>22</v>
      </c>
      <c r="F2979" s="101">
        <v>44561</v>
      </c>
      <c r="G2979" s="55">
        <f t="shared" si="354"/>
        <v>2021</v>
      </c>
      <c r="H2979" s="55" t="str">
        <f t="shared" si="355"/>
        <v>Diciembre</v>
      </c>
      <c r="I2979" s="90" t="str">
        <f t="shared" si="356"/>
        <v>2021-2</v>
      </c>
      <c r="J2979">
        <v>100</v>
      </c>
      <c r="K2979">
        <v>137.43493771565591</v>
      </c>
      <c r="L2979" s="57">
        <v>1.3</v>
      </c>
      <c r="M2979" s="57">
        <v>1.3743493771565589</v>
      </c>
      <c r="N2979" t="s">
        <v>160</v>
      </c>
      <c r="O2979" t="s">
        <v>160</v>
      </c>
      <c r="P2979">
        <v>1</v>
      </c>
      <c r="Q2979">
        <v>1</v>
      </c>
      <c r="R2979" t="s">
        <v>1186</v>
      </c>
    </row>
    <row r="2980" spans="1:19" hidden="1" x14ac:dyDescent="0.3">
      <c r="A2980">
        <v>230</v>
      </c>
      <c r="B2980" t="s">
        <v>161</v>
      </c>
      <c r="C2980" t="s">
        <v>90</v>
      </c>
      <c r="D2980" t="s">
        <v>47</v>
      </c>
      <c r="E2980" t="s">
        <v>22</v>
      </c>
      <c r="F2980" s="101">
        <v>45291</v>
      </c>
      <c r="G2980" s="55">
        <f t="shared" si="354"/>
        <v>2023</v>
      </c>
      <c r="H2980" s="55" t="str">
        <f t="shared" si="355"/>
        <v>Diciembre</v>
      </c>
      <c r="I2980" s="90" t="str">
        <f t="shared" si="356"/>
        <v>2023-2</v>
      </c>
      <c r="J2980">
        <v>90</v>
      </c>
      <c r="K2980">
        <v>100</v>
      </c>
      <c r="L2980" s="57">
        <v>1.1111111111111109</v>
      </c>
      <c r="M2980" s="57">
        <v>1.1111111111111109</v>
      </c>
      <c r="N2980" t="s">
        <v>23</v>
      </c>
      <c r="O2980" t="s">
        <v>23</v>
      </c>
      <c r="P2980">
        <v>0</v>
      </c>
      <c r="Q2980">
        <v>0</v>
      </c>
      <c r="R2980" t="s">
        <v>1187</v>
      </c>
    </row>
    <row r="2981" spans="1:19" hidden="1" x14ac:dyDescent="0.3">
      <c r="A2981">
        <v>230</v>
      </c>
      <c r="B2981" t="s">
        <v>161</v>
      </c>
      <c r="C2981" t="s">
        <v>90</v>
      </c>
      <c r="D2981" t="s">
        <v>47</v>
      </c>
      <c r="E2981" t="s">
        <v>22</v>
      </c>
      <c r="F2981" s="101">
        <v>45838</v>
      </c>
      <c r="G2981" s="55">
        <f t="shared" si="354"/>
        <v>2025</v>
      </c>
      <c r="H2981" s="55" t="str">
        <f t="shared" si="355"/>
        <v>Junio</v>
      </c>
      <c r="I2981" s="90" t="str">
        <f t="shared" si="356"/>
        <v>2025-1</v>
      </c>
      <c r="J2981">
        <v>90</v>
      </c>
      <c r="K2981">
        <v>96.77</v>
      </c>
      <c r="L2981" s="57">
        <v>1.0752222222222221</v>
      </c>
      <c r="M2981" s="57">
        <v>1.0752222222222221</v>
      </c>
      <c r="N2981" t="s">
        <v>23</v>
      </c>
      <c r="O2981" t="s">
        <v>23</v>
      </c>
      <c r="P2981">
        <v>0</v>
      </c>
      <c r="Q2981">
        <v>0</v>
      </c>
      <c r="R2981" t="s">
        <v>1188</v>
      </c>
    </row>
    <row r="2982" spans="1:19" hidden="1" x14ac:dyDescent="0.3">
      <c r="A2982">
        <v>230</v>
      </c>
      <c r="B2982" t="s">
        <v>161</v>
      </c>
      <c r="C2982" t="s">
        <v>90</v>
      </c>
      <c r="D2982" t="s">
        <v>47</v>
      </c>
      <c r="E2982" t="s">
        <v>22</v>
      </c>
      <c r="F2982" s="101">
        <v>46022</v>
      </c>
      <c r="G2982" s="55">
        <f t="shared" si="354"/>
        <v>2025</v>
      </c>
      <c r="H2982" s="55" t="str">
        <f t="shared" si="355"/>
        <v>Diciembre</v>
      </c>
      <c r="I2982" s="90" t="str">
        <f t="shared" si="356"/>
        <v>2025-2</v>
      </c>
      <c r="J2982">
        <v>90</v>
      </c>
      <c r="K2982">
        <v>96.72</v>
      </c>
      <c r="L2982" s="57">
        <v>1.0746666666666671</v>
      </c>
      <c r="M2982" s="57">
        <v>1.0746666666666671</v>
      </c>
      <c r="N2982" t="s">
        <v>23</v>
      </c>
      <c r="O2982" t="s">
        <v>23</v>
      </c>
      <c r="P2982">
        <v>0</v>
      </c>
      <c r="Q2982">
        <v>0</v>
      </c>
      <c r="R2982" t="s">
        <v>1189</v>
      </c>
    </row>
    <row r="2983" spans="1:19" hidden="1" x14ac:dyDescent="0.3">
      <c r="A2983">
        <v>231</v>
      </c>
      <c r="B2983" t="s">
        <v>162</v>
      </c>
      <c r="C2983" t="s">
        <v>90</v>
      </c>
      <c r="D2983" t="s">
        <v>47</v>
      </c>
      <c r="E2983" t="s">
        <v>22</v>
      </c>
      <c r="F2983" s="101">
        <v>45291</v>
      </c>
      <c r="G2983" s="55">
        <f t="shared" si="354"/>
        <v>2023</v>
      </c>
      <c r="H2983" s="55" t="str">
        <f t="shared" si="355"/>
        <v>Diciembre</v>
      </c>
      <c r="I2983" s="90" t="str">
        <f t="shared" si="356"/>
        <v>2023-2</v>
      </c>
      <c r="J2983">
        <v>35</v>
      </c>
      <c r="K2983">
        <v>96.44</v>
      </c>
      <c r="L2983" s="57">
        <v>1.3</v>
      </c>
      <c r="M2983" s="57">
        <v>2.7554285714285709</v>
      </c>
      <c r="N2983" t="s">
        <v>23</v>
      </c>
      <c r="O2983" t="s">
        <v>23</v>
      </c>
      <c r="P2983">
        <v>0</v>
      </c>
      <c r="Q2983">
        <v>0</v>
      </c>
      <c r="R2983" t="s">
        <v>1190</v>
      </c>
    </row>
    <row r="2984" spans="1:19" hidden="1" x14ac:dyDescent="0.3">
      <c r="A2984">
        <v>231</v>
      </c>
      <c r="B2984" t="s">
        <v>162</v>
      </c>
      <c r="C2984" t="s">
        <v>90</v>
      </c>
      <c r="D2984" t="s">
        <v>47</v>
      </c>
      <c r="E2984" t="s">
        <v>22</v>
      </c>
      <c r="F2984" s="101">
        <v>45838</v>
      </c>
      <c r="G2984" s="55">
        <f t="shared" si="354"/>
        <v>2025</v>
      </c>
      <c r="H2984" s="55" t="str">
        <f t="shared" si="355"/>
        <v>Junio</v>
      </c>
      <c r="I2984" s="90" t="str">
        <f t="shared" si="356"/>
        <v>2025-1</v>
      </c>
      <c r="J2984">
        <v>35</v>
      </c>
      <c r="K2984">
        <v>570.89</v>
      </c>
      <c r="L2984" s="57">
        <v>1.3</v>
      </c>
      <c r="M2984" s="57">
        <v>16.311142857142858</v>
      </c>
      <c r="N2984" t="s">
        <v>23</v>
      </c>
      <c r="O2984" t="s">
        <v>23</v>
      </c>
      <c r="P2984">
        <v>0</v>
      </c>
      <c r="Q2984">
        <v>0</v>
      </c>
      <c r="R2984" t="s">
        <v>1191</v>
      </c>
    </row>
    <row r="2985" spans="1:19" hidden="1" x14ac:dyDescent="0.3">
      <c r="A2985">
        <v>231</v>
      </c>
      <c r="B2985" t="s">
        <v>162</v>
      </c>
      <c r="C2985" t="s">
        <v>90</v>
      </c>
      <c r="D2985" t="s">
        <v>47</v>
      </c>
      <c r="E2985" t="s">
        <v>22</v>
      </c>
      <c r="F2985" s="101">
        <v>46022</v>
      </c>
      <c r="G2985" s="55">
        <f t="shared" si="354"/>
        <v>2025</v>
      </c>
      <c r="H2985" s="55" t="str">
        <f t="shared" si="355"/>
        <v>Diciembre</v>
      </c>
      <c r="I2985" s="90" t="str">
        <f t="shared" si="356"/>
        <v>2025-2</v>
      </c>
      <c r="J2985">
        <v>35</v>
      </c>
      <c r="K2985">
        <v>7277.98</v>
      </c>
      <c r="L2985" s="57">
        <v>1.3</v>
      </c>
      <c r="M2985" s="57">
        <v>207.9422857142857</v>
      </c>
      <c r="N2985" t="s">
        <v>23</v>
      </c>
      <c r="O2985" t="s">
        <v>23</v>
      </c>
      <c r="P2985">
        <v>0</v>
      </c>
      <c r="Q2985">
        <v>0</v>
      </c>
      <c r="R2985" t="s">
        <v>1192</v>
      </c>
    </row>
    <row r="2986" spans="1:19" hidden="1" x14ac:dyDescent="0.3">
      <c r="A2986">
        <v>232</v>
      </c>
      <c r="B2986" t="s">
        <v>163</v>
      </c>
      <c r="C2986" t="s">
        <v>90</v>
      </c>
      <c r="D2986" t="s">
        <v>47</v>
      </c>
      <c r="E2986" t="s">
        <v>22</v>
      </c>
      <c r="F2986" s="101">
        <v>45291</v>
      </c>
      <c r="G2986" s="55">
        <f t="shared" si="354"/>
        <v>2023</v>
      </c>
      <c r="H2986" s="55" t="str">
        <f t="shared" si="355"/>
        <v>Diciembre</v>
      </c>
      <c r="I2986" s="90" t="str">
        <f t="shared" si="356"/>
        <v>2023-2</v>
      </c>
      <c r="J2986">
        <v>90</v>
      </c>
      <c r="K2986">
        <v>91.3</v>
      </c>
      <c r="L2986" s="57">
        <v>1.014444444444444</v>
      </c>
      <c r="M2986" s="57">
        <v>1.014444444444444</v>
      </c>
      <c r="N2986" t="s">
        <v>23</v>
      </c>
      <c r="O2986" t="s">
        <v>23</v>
      </c>
      <c r="P2986">
        <v>0</v>
      </c>
      <c r="Q2986">
        <v>0</v>
      </c>
      <c r="R2986" t="s">
        <v>1193</v>
      </c>
    </row>
    <row r="2987" spans="1:19" hidden="1" x14ac:dyDescent="0.3">
      <c r="A2987">
        <v>232</v>
      </c>
      <c r="B2987" t="s">
        <v>163</v>
      </c>
      <c r="C2987" t="s">
        <v>90</v>
      </c>
      <c r="D2987" t="s">
        <v>47</v>
      </c>
      <c r="E2987" t="s">
        <v>22</v>
      </c>
      <c r="F2987" s="101">
        <v>45838</v>
      </c>
      <c r="G2987" s="55">
        <f t="shared" si="354"/>
        <v>2025</v>
      </c>
      <c r="H2987" s="55" t="str">
        <f t="shared" si="355"/>
        <v>Junio</v>
      </c>
      <c r="I2987" s="90" t="str">
        <f t="shared" si="356"/>
        <v>2025-1</v>
      </c>
      <c r="J2987">
        <v>90</v>
      </c>
      <c r="K2987">
        <v>85.71</v>
      </c>
      <c r="L2987" s="57">
        <v>0.95233333333333325</v>
      </c>
      <c r="M2987" s="57">
        <v>0.95233333333333325</v>
      </c>
      <c r="N2987" t="s">
        <v>23</v>
      </c>
      <c r="O2987" t="s">
        <v>23</v>
      </c>
      <c r="P2987">
        <v>0</v>
      </c>
      <c r="Q2987">
        <v>0</v>
      </c>
      <c r="R2987" t="s">
        <v>1194</v>
      </c>
    </row>
    <row r="2988" spans="1:19" hidden="1" x14ac:dyDescent="0.3">
      <c r="A2988">
        <v>232</v>
      </c>
      <c r="B2988" t="s">
        <v>163</v>
      </c>
      <c r="C2988" t="s">
        <v>90</v>
      </c>
      <c r="D2988" t="s">
        <v>47</v>
      </c>
      <c r="E2988" t="s">
        <v>22</v>
      </c>
      <c r="F2988" s="101">
        <v>46022</v>
      </c>
      <c r="G2988" s="55">
        <f t="shared" si="354"/>
        <v>2025</v>
      </c>
      <c r="H2988" s="55" t="str">
        <f t="shared" si="355"/>
        <v>Diciembre</v>
      </c>
      <c r="I2988" s="90" t="str">
        <f t="shared" si="356"/>
        <v>2025-2</v>
      </c>
      <c r="J2988">
        <v>90</v>
      </c>
      <c r="K2988">
        <v>80.849999999999994</v>
      </c>
      <c r="L2988" s="57">
        <v>0.89833333333333332</v>
      </c>
      <c r="M2988" s="57">
        <v>0.89833333333333332</v>
      </c>
      <c r="N2988" t="s">
        <v>23</v>
      </c>
      <c r="O2988" t="s">
        <v>23</v>
      </c>
      <c r="P2988">
        <v>0</v>
      </c>
      <c r="Q2988">
        <v>0</v>
      </c>
      <c r="R2988" t="s">
        <v>1195</v>
      </c>
    </row>
    <row r="2989" spans="1:19" hidden="1" x14ac:dyDescent="0.3">
      <c r="A2989">
        <v>233</v>
      </c>
      <c r="B2989" t="s">
        <v>164</v>
      </c>
      <c r="C2989" t="s">
        <v>90</v>
      </c>
      <c r="D2989" t="s">
        <v>52</v>
      </c>
      <c r="E2989" t="s">
        <v>22</v>
      </c>
      <c r="F2989" s="101">
        <v>45199</v>
      </c>
      <c r="G2989" s="55">
        <f t="shared" si="354"/>
        <v>2023</v>
      </c>
      <c r="H2989" s="55" t="str">
        <f t="shared" si="355"/>
        <v>Septiembre</v>
      </c>
      <c r="I2989" s="90" t="str">
        <f t="shared" si="356"/>
        <v>2023-2</v>
      </c>
      <c r="J2989">
        <v>20</v>
      </c>
      <c r="K2989">
        <v>27.41037918985376</v>
      </c>
      <c r="L2989" s="57">
        <v>1.3</v>
      </c>
      <c r="M2989" s="57">
        <v>1.3705189594926881</v>
      </c>
      <c r="N2989" t="s">
        <v>23</v>
      </c>
      <c r="O2989" t="s">
        <v>23</v>
      </c>
      <c r="P2989">
        <v>0</v>
      </c>
      <c r="Q2989">
        <v>0</v>
      </c>
      <c r="R2989" t="s">
        <v>1196</v>
      </c>
    </row>
    <row r="2990" spans="1:19" hidden="1" x14ac:dyDescent="0.3">
      <c r="A2990">
        <v>233</v>
      </c>
      <c r="B2990" t="s">
        <v>164</v>
      </c>
      <c r="C2990" t="s">
        <v>90</v>
      </c>
      <c r="D2990" t="s">
        <v>52</v>
      </c>
      <c r="E2990" t="s">
        <v>22</v>
      </c>
      <c r="F2990" s="101">
        <v>45291</v>
      </c>
      <c r="G2990" s="55">
        <f t="shared" si="354"/>
        <v>2023</v>
      </c>
      <c r="H2990" s="55" t="str">
        <f t="shared" si="355"/>
        <v>Diciembre</v>
      </c>
      <c r="I2990" s="90" t="str">
        <f t="shared" si="356"/>
        <v>2023-2</v>
      </c>
      <c r="J2990">
        <v>20</v>
      </c>
      <c r="K2990">
        <v>9.6282754418037779</v>
      </c>
      <c r="L2990" s="57">
        <v>0.48141377209018887</v>
      </c>
      <c r="M2990" s="57">
        <v>0.48141377209018887</v>
      </c>
      <c r="N2990" t="s">
        <v>23</v>
      </c>
      <c r="O2990" t="s">
        <v>23</v>
      </c>
      <c r="P2990">
        <v>0</v>
      </c>
      <c r="Q2990">
        <v>0</v>
      </c>
      <c r="R2990" t="s">
        <v>1197</v>
      </c>
    </row>
    <row r="2991" spans="1:19" hidden="1" x14ac:dyDescent="0.3">
      <c r="A2991">
        <v>233</v>
      </c>
      <c r="B2991" t="s">
        <v>164</v>
      </c>
      <c r="C2991" t="s">
        <v>90</v>
      </c>
      <c r="D2991" t="s">
        <v>52</v>
      </c>
      <c r="E2991" t="s">
        <v>22</v>
      </c>
      <c r="F2991" s="101">
        <v>45565</v>
      </c>
      <c r="G2991" s="55">
        <f t="shared" si="354"/>
        <v>2024</v>
      </c>
      <c r="H2991" s="55" t="str">
        <f t="shared" si="355"/>
        <v>Septiembre</v>
      </c>
      <c r="I2991" s="90" t="str">
        <f t="shared" si="356"/>
        <v>2024-2</v>
      </c>
      <c r="J2991">
        <v>20</v>
      </c>
      <c r="N2991" t="s">
        <v>23</v>
      </c>
      <c r="O2991" t="s">
        <v>119</v>
      </c>
      <c r="P2991">
        <v>0</v>
      </c>
      <c r="Q2991">
        <v>0</v>
      </c>
      <c r="R2991" t="s">
        <v>1198</v>
      </c>
      <c r="S2991" t="s">
        <v>119</v>
      </c>
    </row>
    <row r="2992" spans="1:19" hidden="1" x14ac:dyDescent="0.3">
      <c r="A2992">
        <v>233</v>
      </c>
      <c r="B2992" t="s">
        <v>164</v>
      </c>
      <c r="C2992" t="s">
        <v>90</v>
      </c>
      <c r="D2992" t="s">
        <v>52</v>
      </c>
      <c r="E2992" t="s">
        <v>22</v>
      </c>
      <c r="F2992" s="101">
        <v>45747</v>
      </c>
      <c r="G2992" s="55">
        <f t="shared" si="354"/>
        <v>2025</v>
      </c>
      <c r="H2992" s="55" t="str">
        <f t="shared" si="355"/>
        <v>Marzo</v>
      </c>
      <c r="I2992" s="90" t="str">
        <f t="shared" si="356"/>
        <v>2025-1</v>
      </c>
      <c r="J2992">
        <v>20</v>
      </c>
      <c r="K2992">
        <v>32.86</v>
      </c>
      <c r="L2992" s="57">
        <v>1.3</v>
      </c>
      <c r="M2992" s="57">
        <v>1.643</v>
      </c>
      <c r="N2992" t="s">
        <v>23</v>
      </c>
      <c r="O2992" t="s">
        <v>23</v>
      </c>
      <c r="P2992">
        <v>0</v>
      </c>
      <c r="Q2992">
        <v>0</v>
      </c>
      <c r="R2992" t="s">
        <v>1199</v>
      </c>
    </row>
    <row r="2993" spans="1:19" hidden="1" x14ac:dyDescent="0.3">
      <c r="A2993">
        <v>233</v>
      </c>
      <c r="B2993" t="s">
        <v>164</v>
      </c>
      <c r="C2993" t="s">
        <v>90</v>
      </c>
      <c r="D2993" t="s">
        <v>52</v>
      </c>
      <c r="E2993" t="s">
        <v>22</v>
      </c>
      <c r="F2993" s="101">
        <v>45838</v>
      </c>
      <c r="G2993" s="55">
        <f t="shared" si="354"/>
        <v>2025</v>
      </c>
      <c r="H2993" s="55" t="str">
        <f t="shared" si="355"/>
        <v>Junio</v>
      </c>
      <c r="I2993" s="90" t="str">
        <f t="shared" si="356"/>
        <v>2025-1</v>
      </c>
      <c r="J2993">
        <v>20</v>
      </c>
      <c r="K2993">
        <v>11.77</v>
      </c>
      <c r="L2993" s="57">
        <v>0.58850000000000002</v>
      </c>
      <c r="M2993" s="57">
        <v>0.58850000000000002</v>
      </c>
      <c r="N2993" t="s">
        <v>23</v>
      </c>
      <c r="O2993" t="s">
        <v>23</v>
      </c>
      <c r="P2993">
        <v>0</v>
      </c>
      <c r="Q2993">
        <v>0</v>
      </c>
      <c r="R2993" t="s">
        <v>1200</v>
      </c>
    </row>
    <row r="2994" spans="1:19" hidden="1" x14ac:dyDescent="0.3">
      <c r="A2994">
        <v>233</v>
      </c>
      <c r="B2994" t="s">
        <v>164</v>
      </c>
      <c r="C2994" t="s">
        <v>90</v>
      </c>
      <c r="D2994" t="s">
        <v>52</v>
      </c>
      <c r="E2994" t="s">
        <v>22</v>
      </c>
      <c r="F2994" s="101">
        <v>45930</v>
      </c>
      <c r="G2994" s="55">
        <f t="shared" si="354"/>
        <v>2025</v>
      </c>
      <c r="H2994" s="55" t="str">
        <f t="shared" si="355"/>
        <v>Septiembre</v>
      </c>
      <c r="I2994" s="90" t="str">
        <f t="shared" si="356"/>
        <v>2025-2</v>
      </c>
      <c r="J2994">
        <v>20</v>
      </c>
      <c r="N2994" t="s">
        <v>23</v>
      </c>
      <c r="O2994" t="s">
        <v>119</v>
      </c>
      <c r="P2994">
        <v>0</v>
      </c>
      <c r="Q2994">
        <v>0</v>
      </c>
      <c r="R2994" t="s">
        <v>1201</v>
      </c>
      <c r="S2994" t="s">
        <v>119</v>
      </c>
    </row>
    <row r="2995" spans="1:19" hidden="1" x14ac:dyDescent="0.3">
      <c r="A2995">
        <v>233</v>
      </c>
      <c r="B2995" t="s">
        <v>164</v>
      </c>
      <c r="C2995" t="s">
        <v>90</v>
      </c>
      <c r="D2995" t="s">
        <v>52</v>
      </c>
      <c r="E2995" t="s">
        <v>22</v>
      </c>
      <c r="F2995" s="101">
        <v>46022</v>
      </c>
      <c r="G2995" s="55">
        <f t="shared" si="354"/>
        <v>2025</v>
      </c>
      <c r="H2995" s="55" t="str">
        <f t="shared" si="355"/>
        <v>Diciembre</v>
      </c>
      <c r="I2995" s="90" t="str">
        <f t="shared" si="356"/>
        <v>2025-2</v>
      </c>
      <c r="J2995">
        <v>20</v>
      </c>
      <c r="N2995" t="s">
        <v>23</v>
      </c>
      <c r="O2995" t="s">
        <v>119</v>
      </c>
      <c r="P2995">
        <v>0</v>
      </c>
      <c r="Q2995">
        <v>0</v>
      </c>
      <c r="R2995" t="s">
        <v>1202</v>
      </c>
      <c r="S2995" t="s">
        <v>119</v>
      </c>
    </row>
    <row r="2996" spans="1:19" hidden="1" x14ac:dyDescent="0.3">
      <c r="A2996">
        <v>234</v>
      </c>
      <c r="B2996" t="s">
        <v>165</v>
      </c>
      <c r="C2996" t="s">
        <v>90</v>
      </c>
      <c r="D2996" t="s">
        <v>52</v>
      </c>
      <c r="E2996" t="s">
        <v>22</v>
      </c>
      <c r="F2996" s="101">
        <v>45199</v>
      </c>
      <c r="G2996" s="55">
        <f t="shared" si="354"/>
        <v>2023</v>
      </c>
      <c r="H2996" s="55" t="str">
        <f t="shared" si="355"/>
        <v>Septiembre</v>
      </c>
      <c r="I2996" s="90" t="str">
        <f t="shared" si="356"/>
        <v>2023-2</v>
      </c>
      <c r="J2996">
        <v>42855</v>
      </c>
      <c r="K2996">
        <v>4</v>
      </c>
      <c r="L2996" s="57">
        <v>9.3338000233345007E-5</v>
      </c>
      <c r="M2996" s="57">
        <v>9.3338000233345007E-5</v>
      </c>
      <c r="N2996" t="s">
        <v>48</v>
      </c>
      <c r="O2996" t="s">
        <v>48</v>
      </c>
      <c r="P2996">
        <v>0</v>
      </c>
      <c r="Q2996">
        <v>0</v>
      </c>
      <c r="R2996" t="s">
        <v>1203</v>
      </c>
    </row>
    <row r="2997" spans="1:19" hidden="1" x14ac:dyDescent="0.3">
      <c r="A2997">
        <v>234</v>
      </c>
      <c r="B2997" t="s">
        <v>165</v>
      </c>
      <c r="C2997" t="s">
        <v>90</v>
      </c>
      <c r="D2997" t="s">
        <v>52</v>
      </c>
      <c r="E2997" t="s">
        <v>22</v>
      </c>
      <c r="F2997" s="101">
        <v>45291</v>
      </c>
      <c r="G2997" s="55">
        <f t="shared" si="354"/>
        <v>2023</v>
      </c>
      <c r="H2997" s="55" t="str">
        <f t="shared" si="355"/>
        <v>Diciembre</v>
      </c>
      <c r="I2997" s="90" t="str">
        <f t="shared" si="356"/>
        <v>2023-2</v>
      </c>
      <c r="J2997">
        <v>11787</v>
      </c>
      <c r="K2997">
        <v>2</v>
      </c>
      <c r="L2997" s="57">
        <v>1.696784593195894E-4</v>
      </c>
      <c r="M2997" s="57">
        <v>1.696784593195894E-4</v>
      </c>
      <c r="N2997" t="s">
        <v>48</v>
      </c>
      <c r="O2997" t="s">
        <v>48</v>
      </c>
      <c r="P2997">
        <v>0</v>
      </c>
      <c r="Q2997">
        <v>0</v>
      </c>
      <c r="R2997" t="s">
        <v>1204</v>
      </c>
    </row>
    <row r="2998" spans="1:19" hidden="1" x14ac:dyDescent="0.3">
      <c r="A2998">
        <v>234</v>
      </c>
      <c r="B2998" t="s">
        <v>165</v>
      </c>
      <c r="C2998" t="s">
        <v>90</v>
      </c>
      <c r="D2998" t="s">
        <v>52</v>
      </c>
      <c r="E2998" t="s">
        <v>22</v>
      </c>
      <c r="F2998" s="101">
        <v>45565</v>
      </c>
      <c r="G2998" s="55">
        <f t="shared" si="354"/>
        <v>2024</v>
      </c>
      <c r="H2998" s="55" t="str">
        <f t="shared" si="355"/>
        <v>Septiembre</v>
      </c>
      <c r="I2998" s="90" t="str">
        <f t="shared" si="356"/>
        <v>2024-2</v>
      </c>
      <c r="J2998">
        <v>4000</v>
      </c>
      <c r="N2998" t="s">
        <v>48</v>
      </c>
      <c r="O2998" t="s">
        <v>119</v>
      </c>
      <c r="P2998">
        <v>0</v>
      </c>
      <c r="Q2998">
        <v>0</v>
      </c>
      <c r="R2998" t="s">
        <v>1205</v>
      </c>
      <c r="S2998" t="s">
        <v>119</v>
      </c>
    </row>
    <row r="2999" spans="1:19" hidden="1" x14ac:dyDescent="0.3">
      <c r="A2999">
        <v>234</v>
      </c>
      <c r="B2999" t="s">
        <v>165</v>
      </c>
      <c r="C2999" t="s">
        <v>90</v>
      </c>
      <c r="D2999" t="s">
        <v>52</v>
      </c>
      <c r="E2999" t="s">
        <v>22</v>
      </c>
      <c r="F2999" s="101">
        <v>45747</v>
      </c>
      <c r="G2999" s="55">
        <f t="shared" si="354"/>
        <v>2025</v>
      </c>
      <c r="H2999" s="55" t="str">
        <f t="shared" si="355"/>
        <v>Marzo</v>
      </c>
      <c r="I2999" s="90" t="str">
        <f t="shared" si="356"/>
        <v>2025-1</v>
      </c>
      <c r="J2999">
        <v>7112</v>
      </c>
      <c r="K2999">
        <v>1</v>
      </c>
      <c r="L2999" s="57">
        <v>1.4060742407199099E-4</v>
      </c>
      <c r="M2999" s="57">
        <v>1.4060742407199099E-4</v>
      </c>
      <c r="N2999" t="s">
        <v>48</v>
      </c>
      <c r="O2999" t="s">
        <v>48</v>
      </c>
      <c r="P2999">
        <v>0</v>
      </c>
      <c r="Q2999">
        <v>0</v>
      </c>
      <c r="R2999" t="s">
        <v>1206</v>
      </c>
    </row>
    <row r="3000" spans="1:19" hidden="1" x14ac:dyDescent="0.3">
      <c r="A3000">
        <v>234</v>
      </c>
      <c r="B3000" t="s">
        <v>165</v>
      </c>
      <c r="C3000" t="s">
        <v>90</v>
      </c>
      <c r="D3000" t="s">
        <v>52</v>
      </c>
      <c r="E3000" t="s">
        <v>22</v>
      </c>
      <c r="F3000" s="101">
        <v>45838</v>
      </c>
      <c r="G3000" s="55">
        <f t="shared" si="354"/>
        <v>2025</v>
      </c>
      <c r="H3000" s="55" t="str">
        <f t="shared" si="355"/>
        <v>Junio</v>
      </c>
      <c r="I3000" s="90" t="str">
        <f t="shared" si="356"/>
        <v>2025-1</v>
      </c>
      <c r="J3000">
        <v>56170</v>
      </c>
      <c r="K3000">
        <v>4</v>
      </c>
      <c r="L3000" s="57">
        <v>7.121239095602635E-5</v>
      </c>
      <c r="M3000" s="57">
        <v>7.121239095602635E-5</v>
      </c>
      <c r="N3000" t="s">
        <v>48</v>
      </c>
      <c r="O3000" t="s">
        <v>48</v>
      </c>
      <c r="P3000">
        <v>0</v>
      </c>
      <c r="Q3000">
        <v>0</v>
      </c>
      <c r="R3000" t="s">
        <v>1207</v>
      </c>
    </row>
    <row r="3001" spans="1:19" hidden="1" x14ac:dyDescent="0.3">
      <c r="A3001">
        <v>234</v>
      </c>
      <c r="B3001" t="s">
        <v>165</v>
      </c>
      <c r="C3001" t="s">
        <v>90</v>
      </c>
      <c r="D3001" t="s">
        <v>52</v>
      </c>
      <c r="E3001" t="s">
        <v>22</v>
      </c>
      <c r="F3001" s="101">
        <v>45930</v>
      </c>
      <c r="G3001" s="55">
        <f t="shared" si="354"/>
        <v>2025</v>
      </c>
      <c r="H3001" s="55" t="str">
        <f t="shared" si="355"/>
        <v>Septiembre</v>
      </c>
      <c r="I3001" s="90" t="str">
        <f t="shared" si="356"/>
        <v>2025-2</v>
      </c>
      <c r="J3001">
        <v>4000</v>
      </c>
      <c r="N3001" t="s">
        <v>48</v>
      </c>
      <c r="O3001" t="s">
        <v>119</v>
      </c>
      <c r="P3001">
        <v>0</v>
      </c>
      <c r="Q3001">
        <v>0</v>
      </c>
      <c r="R3001" t="s">
        <v>1208</v>
      </c>
      <c r="S3001" t="s">
        <v>119</v>
      </c>
    </row>
    <row r="3002" spans="1:19" hidden="1" x14ac:dyDescent="0.3">
      <c r="A3002">
        <v>234</v>
      </c>
      <c r="B3002" t="s">
        <v>165</v>
      </c>
      <c r="C3002" t="s">
        <v>90</v>
      </c>
      <c r="D3002" t="s">
        <v>52</v>
      </c>
      <c r="E3002" t="s">
        <v>22</v>
      </c>
      <c r="F3002" s="101">
        <v>46022</v>
      </c>
      <c r="G3002" s="55">
        <f t="shared" si="354"/>
        <v>2025</v>
      </c>
      <c r="H3002" s="55" t="str">
        <f t="shared" si="355"/>
        <v>Diciembre</v>
      </c>
      <c r="I3002" s="90" t="str">
        <f t="shared" si="356"/>
        <v>2025-2</v>
      </c>
      <c r="J3002">
        <v>4000</v>
      </c>
      <c r="N3002" t="s">
        <v>48</v>
      </c>
      <c r="O3002" t="s">
        <v>119</v>
      </c>
      <c r="P3002">
        <v>0</v>
      </c>
      <c r="Q3002">
        <v>0</v>
      </c>
      <c r="R3002" t="s">
        <v>1209</v>
      </c>
      <c r="S3002" t="s">
        <v>119</v>
      </c>
    </row>
    <row r="3003" spans="1:19" hidden="1" x14ac:dyDescent="0.3">
      <c r="A3003">
        <v>235</v>
      </c>
      <c r="B3003" t="s">
        <v>166</v>
      </c>
      <c r="C3003" t="s">
        <v>90</v>
      </c>
      <c r="D3003" t="s">
        <v>65</v>
      </c>
      <c r="E3003" t="s">
        <v>22</v>
      </c>
      <c r="F3003" s="101">
        <v>45291</v>
      </c>
      <c r="G3003" s="55">
        <f t="shared" si="354"/>
        <v>2023</v>
      </c>
      <c r="H3003" s="55" t="str">
        <f t="shared" si="355"/>
        <v>Diciembre</v>
      </c>
      <c r="I3003" s="90" t="str">
        <f t="shared" si="356"/>
        <v>2023-2</v>
      </c>
      <c r="J3003">
        <v>100</v>
      </c>
      <c r="K3003">
        <v>81.652892561982995</v>
      </c>
      <c r="L3003" s="57">
        <v>0.81652892561982993</v>
      </c>
      <c r="M3003" s="57">
        <v>0.81652892561982993</v>
      </c>
      <c r="N3003" t="s">
        <v>23</v>
      </c>
      <c r="O3003" t="s">
        <v>23</v>
      </c>
      <c r="P3003">
        <v>0</v>
      </c>
      <c r="Q3003">
        <v>0</v>
      </c>
      <c r="R3003" t="s">
        <v>1210</v>
      </c>
    </row>
    <row r="3004" spans="1:19" hidden="1" x14ac:dyDescent="0.3">
      <c r="A3004">
        <v>236</v>
      </c>
      <c r="B3004" t="s">
        <v>167</v>
      </c>
      <c r="C3004" t="s">
        <v>90</v>
      </c>
      <c r="D3004" t="s">
        <v>65</v>
      </c>
      <c r="E3004" t="s">
        <v>54</v>
      </c>
      <c r="F3004" s="101">
        <v>45291</v>
      </c>
      <c r="G3004" s="55">
        <f t="shared" si="354"/>
        <v>2023</v>
      </c>
      <c r="H3004" s="55" t="str">
        <f t="shared" si="355"/>
        <v>Diciembre</v>
      </c>
      <c r="I3004" s="90" t="str">
        <f t="shared" si="356"/>
        <v>2023-2</v>
      </c>
      <c r="J3004">
        <v>0</v>
      </c>
      <c r="K3004">
        <v>0</v>
      </c>
      <c r="N3004" t="s">
        <v>23</v>
      </c>
      <c r="O3004" t="s">
        <v>23</v>
      </c>
      <c r="P3004">
        <v>0</v>
      </c>
      <c r="Q3004">
        <v>0</v>
      </c>
      <c r="R3004" t="s">
        <v>1211</v>
      </c>
    </row>
    <row r="3005" spans="1:19" hidden="1" x14ac:dyDescent="0.3">
      <c r="A3005">
        <v>236</v>
      </c>
      <c r="B3005" t="s">
        <v>167</v>
      </c>
      <c r="C3005" t="s">
        <v>90</v>
      </c>
      <c r="D3005" t="s">
        <v>65</v>
      </c>
      <c r="E3005" t="s">
        <v>54</v>
      </c>
      <c r="F3005" s="101">
        <v>46022</v>
      </c>
      <c r="G3005" s="55">
        <f t="shared" si="354"/>
        <v>2025</v>
      </c>
      <c r="H3005" s="55" t="str">
        <f t="shared" si="355"/>
        <v>Diciembre</v>
      </c>
      <c r="I3005" s="90" t="str">
        <f t="shared" si="356"/>
        <v>2025-2</v>
      </c>
      <c r="J3005">
        <v>0</v>
      </c>
      <c r="K3005">
        <v>0</v>
      </c>
      <c r="N3005" t="s">
        <v>23</v>
      </c>
      <c r="O3005" t="s">
        <v>23</v>
      </c>
      <c r="P3005">
        <v>0</v>
      </c>
      <c r="Q3005">
        <v>0</v>
      </c>
      <c r="R3005" t="s">
        <v>1212</v>
      </c>
    </row>
    <row r="3006" spans="1:19" hidden="1" x14ac:dyDescent="0.3">
      <c r="A3006">
        <v>238</v>
      </c>
      <c r="B3006" t="s">
        <v>168</v>
      </c>
      <c r="C3006" t="s">
        <v>90</v>
      </c>
      <c r="D3006" t="s">
        <v>52</v>
      </c>
      <c r="E3006" t="s">
        <v>22</v>
      </c>
      <c r="F3006" s="101">
        <v>44620</v>
      </c>
      <c r="G3006" s="55">
        <f t="shared" si="354"/>
        <v>2022</v>
      </c>
      <c r="H3006" s="55" t="str">
        <f t="shared" si="355"/>
        <v>Febrero</v>
      </c>
      <c r="I3006" s="90" t="str">
        <f t="shared" si="356"/>
        <v>2022-1</v>
      </c>
      <c r="J3006">
        <v>90</v>
      </c>
      <c r="N3006" t="s">
        <v>169</v>
      </c>
      <c r="O3006" t="s">
        <v>119</v>
      </c>
      <c r="P3006">
        <v>0</v>
      </c>
      <c r="Q3006">
        <v>0</v>
      </c>
      <c r="R3006" t="s">
        <v>1213</v>
      </c>
      <c r="S3006" t="s">
        <v>119</v>
      </c>
    </row>
    <row r="3007" spans="1:19" hidden="1" x14ac:dyDescent="0.3">
      <c r="A3007">
        <v>238</v>
      </c>
      <c r="B3007" t="s">
        <v>168</v>
      </c>
      <c r="C3007" t="s">
        <v>90</v>
      </c>
      <c r="D3007" t="s">
        <v>52</v>
      </c>
      <c r="E3007" t="s">
        <v>22</v>
      </c>
      <c r="F3007" s="101">
        <v>44651</v>
      </c>
      <c r="G3007" s="55">
        <f t="shared" si="354"/>
        <v>2022</v>
      </c>
      <c r="H3007" s="55" t="str">
        <f t="shared" si="355"/>
        <v>Marzo</v>
      </c>
      <c r="I3007" s="90" t="str">
        <f t="shared" si="356"/>
        <v>2022-1</v>
      </c>
      <c r="J3007">
        <v>90</v>
      </c>
      <c r="N3007" t="s">
        <v>169</v>
      </c>
      <c r="O3007" t="s">
        <v>119</v>
      </c>
      <c r="P3007">
        <v>0</v>
      </c>
      <c r="Q3007">
        <v>0</v>
      </c>
      <c r="R3007" t="s">
        <v>1214</v>
      </c>
      <c r="S3007" t="s">
        <v>119</v>
      </c>
    </row>
    <row r="3008" spans="1:19" hidden="1" x14ac:dyDescent="0.3">
      <c r="A3008">
        <v>238</v>
      </c>
      <c r="B3008" t="s">
        <v>168</v>
      </c>
      <c r="C3008" t="s">
        <v>90</v>
      </c>
      <c r="D3008" t="s">
        <v>52</v>
      </c>
      <c r="E3008" t="s">
        <v>22</v>
      </c>
      <c r="F3008" s="101">
        <v>44681</v>
      </c>
      <c r="G3008" s="55">
        <f t="shared" si="354"/>
        <v>2022</v>
      </c>
      <c r="H3008" s="55" t="str">
        <f t="shared" si="355"/>
        <v>Abril</v>
      </c>
      <c r="I3008" s="90" t="str">
        <f t="shared" si="356"/>
        <v>2022-1</v>
      </c>
      <c r="J3008">
        <v>90</v>
      </c>
      <c r="N3008" t="s">
        <v>169</v>
      </c>
      <c r="O3008" t="s">
        <v>119</v>
      </c>
      <c r="P3008">
        <v>0</v>
      </c>
      <c r="Q3008">
        <v>0</v>
      </c>
      <c r="R3008" t="s">
        <v>1215</v>
      </c>
      <c r="S3008" t="s">
        <v>119</v>
      </c>
    </row>
    <row r="3009" spans="1:19" hidden="1" x14ac:dyDescent="0.3">
      <c r="A3009">
        <v>238</v>
      </c>
      <c r="B3009" t="s">
        <v>168</v>
      </c>
      <c r="C3009" t="s">
        <v>90</v>
      </c>
      <c r="D3009" t="s">
        <v>52</v>
      </c>
      <c r="E3009" t="s">
        <v>22</v>
      </c>
      <c r="F3009" s="101">
        <v>44742</v>
      </c>
      <c r="G3009" s="55">
        <f t="shared" si="354"/>
        <v>2022</v>
      </c>
      <c r="H3009" s="55" t="str">
        <f t="shared" si="355"/>
        <v>Junio</v>
      </c>
      <c r="I3009" s="90" t="str">
        <f t="shared" si="356"/>
        <v>2022-1</v>
      </c>
      <c r="J3009">
        <v>90</v>
      </c>
      <c r="N3009" t="s">
        <v>169</v>
      </c>
      <c r="O3009" t="s">
        <v>119</v>
      </c>
      <c r="P3009">
        <v>0</v>
      </c>
      <c r="Q3009">
        <v>0</v>
      </c>
      <c r="R3009" t="s">
        <v>1216</v>
      </c>
      <c r="S3009" t="s">
        <v>119</v>
      </c>
    </row>
    <row r="3010" spans="1:19" hidden="1" x14ac:dyDescent="0.3">
      <c r="A3010">
        <v>238</v>
      </c>
      <c r="B3010" t="s">
        <v>168</v>
      </c>
      <c r="C3010" t="s">
        <v>90</v>
      </c>
      <c r="D3010" t="s">
        <v>52</v>
      </c>
      <c r="E3010" t="s">
        <v>22</v>
      </c>
      <c r="F3010" s="101">
        <v>44804</v>
      </c>
      <c r="G3010" s="55">
        <f t="shared" si="354"/>
        <v>2022</v>
      </c>
      <c r="H3010" s="55" t="str">
        <f t="shared" si="355"/>
        <v>Agosto</v>
      </c>
      <c r="I3010" s="90" t="str">
        <f t="shared" si="356"/>
        <v>2022-2</v>
      </c>
      <c r="J3010">
        <v>90</v>
      </c>
      <c r="N3010" t="s">
        <v>169</v>
      </c>
      <c r="O3010" t="s">
        <v>119</v>
      </c>
      <c r="P3010">
        <v>0</v>
      </c>
      <c r="Q3010">
        <v>0</v>
      </c>
      <c r="R3010" t="s">
        <v>1217</v>
      </c>
      <c r="S3010" t="s">
        <v>119</v>
      </c>
    </row>
    <row r="3011" spans="1:19" hidden="1" x14ac:dyDescent="0.3">
      <c r="A3011">
        <v>238</v>
      </c>
      <c r="B3011" t="s">
        <v>168</v>
      </c>
      <c r="C3011" t="s">
        <v>90</v>
      </c>
      <c r="D3011" t="s">
        <v>52</v>
      </c>
      <c r="E3011" t="s">
        <v>22</v>
      </c>
      <c r="F3011" s="101">
        <v>44834</v>
      </c>
      <c r="G3011" s="55">
        <f t="shared" ref="G3011:G3074" si="357">YEAR(F3011)</f>
        <v>2022</v>
      </c>
      <c r="H3011" s="55" t="str">
        <f t="shared" ref="H3011:H3074" si="358">PROPER(TEXT(F3011,"mmmm"))</f>
        <v>Septiembre</v>
      </c>
      <c r="I3011" s="90" t="str">
        <f t="shared" ref="I3011:I3074" si="359">IF(OR(H3011="Enero",H3011="Febrero",H3011="Marzo",H3011="Abril",H3011="Mayo",H3011="Junio"),G3011&amp;"-1",IF(OR(H3011="Julio",H3011="Agosto",H3011="Septiembre",H3011="Octubre",H3011="Noviembre",H3011="Diciembre"),G3011&amp;"-2"))</f>
        <v>2022-2</v>
      </c>
      <c r="J3011">
        <v>90</v>
      </c>
      <c r="N3011" t="s">
        <v>169</v>
      </c>
      <c r="O3011" t="s">
        <v>119</v>
      </c>
      <c r="P3011">
        <v>0</v>
      </c>
      <c r="Q3011">
        <v>0</v>
      </c>
      <c r="R3011" t="s">
        <v>1218</v>
      </c>
      <c r="S3011" t="s">
        <v>119</v>
      </c>
    </row>
    <row r="3012" spans="1:19" hidden="1" x14ac:dyDescent="0.3">
      <c r="A3012">
        <v>238</v>
      </c>
      <c r="B3012" t="s">
        <v>168</v>
      </c>
      <c r="C3012" t="s">
        <v>90</v>
      </c>
      <c r="D3012" t="s">
        <v>52</v>
      </c>
      <c r="E3012" t="s">
        <v>22</v>
      </c>
      <c r="F3012" s="101">
        <v>44926</v>
      </c>
      <c r="G3012" s="55">
        <f t="shared" si="357"/>
        <v>2022</v>
      </c>
      <c r="H3012" s="55" t="str">
        <f t="shared" si="358"/>
        <v>Diciembre</v>
      </c>
      <c r="I3012" s="90" t="str">
        <f t="shared" si="359"/>
        <v>2022-2</v>
      </c>
      <c r="J3012">
        <v>90</v>
      </c>
      <c r="N3012" t="s">
        <v>169</v>
      </c>
      <c r="O3012" t="s">
        <v>119</v>
      </c>
      <c r="P3012">
        <v>0</v>
      </c>
      <c r="Q3012">
        <v>0</v>
      </c>
      <c r="R3012" t="s">
        <v>1219</v>
      </c>
      <c r="S3012" t="s">
        <v>119</v>
      </c>
    </row>
    <row r="3013" spans="1:19" hidden="1" x14ac:dyDescent="0.3">
      <c r="A3013">
        <v>238</v>
      </c>
      <c r="B3013" t="s">
        <v>168</v>
      </c>
      <c r="C3013" t="s">
        <v>90</v>
      </c>
      <c r="D3013" t="s">
        <v>52</v>
      </c>
      <c r="E3013" t="s">
        <v>22</v>
      </c>
      <c r="F3013" s="101">
        <v>45291</v>
      </c>
      <c r="G3013" s="55">
        <f t="shared" si="357"/>
        <v>2023</v>
      </c>
      <c r="H3013" s="55" t="str">
        <f t="shared" si="358"/>
        <v>Diciembre</v>
      </c>
      <c r="I3013" s="90" t="str">
        <f t="shared" si="359"/>
        <v>2023-2</v>
      </c>
      <c r="J3013">
        <v>90</v>
      </c>
      <c r="K3013">
        <v>75</v>
      </c>
      <c r="L3013" s="57">
        <v>0.83333333333333337</v>
      </c>
      <c r="M3013" s="57">
        <v>0.83333333333333337</v>
      </c>
      <c r="N3013" t="s">
        <v>169</v>
      </c>
      <c r="O3013" t="s">
        <v>169</v>
      </c>
      <c r="P3013">
        <v>0</v>
      </c>
      <c r="Q3013">
        <v>0</v>
      </c>
      <c r="R3013" t="s">
        <v>1220</v>
      </c>
    </row>
    <row r="3014" spans="1:19" hidden="1" x14ac:dyDescent="0.3">
      <c r="A3014">
        <v>238</v>
      </c>
      <c r="B3014" t="s">
        <v>168</v>
      </c>
      <c r="C3014" t="s">
        <v>90</v>
      </c>
      <c r="D3014" t="s">
        <v>52</v>
      </c>
      <c r="E3014" t="s">
        <v>22</v>
      </c>
      <c r="F3014" s="101">
        <v>45473</v>
      </c>
      <c r="G3014" s="55">
        <f t="shared" si="357"/>
        <v>2024</v>
      </c>
      <c r="H3014" s="55" t="str">
        <f t="shared" si="358"/>
        <v>Junio</v>
      </c>
      <c r="I3014" s="90" t="str">
        <f t="shared" si="359"/>
        <v>2024-1</v>
      </c>
      <c r="J3014">
        <v>90</v>
      </c>
      <c r="K3014">
        <v>78.125</v>
      </c>
      <c r="L3014" s="57">
        <v>0.86805555555555558</v>
      </c>
      <c r="M3014" s="57">
        <v>0.86805555555555558</v>
      </c>
      <c r="N3014" t="s">
        <v>169</v>
      </c>
      <c r="O3014" t="s">
        <v>169</v>
      </c>
      <c r="P3014">
        <v>0</v>
      </c>
      <c r="Q3014">
        <v>0</v>
      </c>
      <c r="R3014" t="s">
        <v>1221</v>
      </c>
    </row>
    <row r="3015" spans="1:19" hidden="1" x14ac:dyDescent="0.3">
      <c r="A3015">
        <v>238</v>
      </c>
      <c r="B3015" t="s">
        <v>168</v>
      </c>
      <c r="C3015" t="s">
        <v>90</v>
      </c>
      <c r="D3015" t="s">
        <v>52</v>
      </c>
      <c r="E3015" t="s">
        <v>22</v>
      </c>
      <c r="F3015" s="101">
        <v>45747</v>
      </c>
      <c r="G3015" s="55">
        <f t="shared" si="357"/>
        <v>2025</v>
      </c>
      <c r="H3015" s="55" t="str">
        <f t="shared" si="358"/>
        <v>Marzo</v>
      </c>
      <c r="I3015" s="90" t="str">
        <f t="shared" si="359"/>
        <v>2025-1</v>
      </c>
      <c r="J3015">
        <v>90</v>
      </c>
      <c r="K3015">
        <v>95.12</v>
      </c>
      <c r="L3015" s="57">
        <v>1.056888888888889</v>
      </c>
      <c r="M3015" s="57">
        <v>1.056888888888889</v>
      </c>
      <c r="N3015" t="s">
        <v>169</v>
      </c>
      <c r="O3015" t="s">
        <v>169</v>
      </c>
      <c r="P3015">
        <v>0</v>
      </c>
      <c r="Q3015">
        <v>0</v>
      </c>
      <c r="R3015" t="s">
        <v>1222</v>
      </c>
    </row>
    <row r="3016" spans="1:19" hidden="1" x14ac:dyDescent="0.3">
      <c r="A3016">
        <v>238</v>
      </c>
      <c r="B3016" t="s">
        <v>168</v>
      </c>
      <c r="C3016" t="s">
        <v>90</v>
      </c>
      <c r="D3016" t="s">
        <v>52</v>
      </c>
      <c r="E3016" t="s">
        <v>22</v>
      </c>
      <c r="F3016" s="101">
        <v>45838</v>
      </c>
      <c r="G3016" s="55">
        <f t="shared" si="357"/>
        <v>2025</v>
      </c>
      <c r="H3016" s="55" t="str">
        <f t="shared" si="358"/>
        <v>Junio</v>
      </c>
      <c r="I3016" s="90" t="str">
        <f t="shared" si="359"/>
        <v>2025-1</v>
      </c>
      <c r="J3016">
        <v>90</v>
      </c>
      <c r="K3016">
        <v>90.48</v>
      </c>
      <c r="L3016" s="57">
        <v>1.005333333333333</v>
      </c>
      <c r="M3016" s="57">
        <v>1.005333333333333</v>
      </c>
      <c r="N3016" t="s">
        <v>169</v>
      </c>
      <c r="O3016" t="s">
        <v>169</v>
      </c>
      <c r="P3016">
        <v>0</v>
      </c>
      <c r="Q3016">
        <v>0</v>
      </c>
      <c r="R3016" t="s">
        <v>1223</v>
      </c>
    </row>
    <row r="3017" spans="1:19" hidden="1" x14ac:dyDescent="0.3">
      <c r="A3017">
        <v>238</v>
      </c>
      <c r="B3017" t="s">
        <v>168</v>
      </c>
      <c r="C3017" t="s">
        <v>90</v>
      </c>
      <c r="D3017" t="s">
        <v>52</v>
      </c>
      <c r="E3017" t="s">
        <v>22</v>
      </c>
      <c r="F3017" s="101">
        <v>45930</v>
      </c>
      <c r="G3017" s="55">
        <f t="shared" si="357"/>
        <v>2025</v>
      </c>
      <c r="H3017" s="55" t="str">
        <f t="shared" si="358"/>
        <v>Septiembre</v>
      </c>
      <c r="I3017" s="90" t="str">
        <f t="shared" si="359"/>
        <v>2025-2</v>
      </c>
      <c r="J3017">
        <v>90</v>
      </c>
      <c r="N3017" t="s">
        <v>169</v>
      </c>
      <c r="O3017" t="s">
        <v>119</v>
      </c>
      <c r="P3017">
        <v>0</v>
      </c>
      <c r="Q3017">
        <v>0</v>
      </c>
      <c r="R3017" t="s">
        <v>1224</v>
      </c>
      <c r="S3017" t="s">
        <v>119</v>
      </c>
    </row>
    <row r="3018" spans="1:19" hidden="1" x14ac:dyDescent="0.3">
      <c r="A3018">
        <v>238</v>
      </c>
      <c r="B3018" t="s">
        <v>168</v>
      </c>
      <c r="C3018" t="s">
        <v>90</v>
      </c>
      <c r="D3018" t="s">
        <v>52</v>
      </c>
      <c r="E3018" t="s">
        <v>22</v>
      </c>
      <c r="F3018" s="101">
        <v>46022</v>
      </c>
      <c r="G3018" s="55">
        <f t="shared" si="357"/>
        <v>2025</v>
      </c>
      <c r="H3018" s="55" t="str">
        <f t="shared" si="358"/>
        <v>Diciembre</v>
      </c>
      <c r="I3018" s="90" t="str">
        <f t="shared" si="359"/>
        <v>2025-2</v>
      </c>
      <c r="J3018">
        <v>90</v>
      </c>
      <c r="K3018">
        <v>68</v>
      </c>
      <c r="L3018" s="57">
        <v>0.75555555555555554</v>
      </c>
      <c r="M3018" s="57">
        <v>0.75555555555555554</v>
      </c>
      <c r="N3018" t="s">
        <v>169</v>
      </c>
      <c r="O3018" t="s">
        <v>169</v>
      </c>
      <c r="P3018">
        <v>0</v>
      </c>
      <c r="Q3018">
        <v>0</v>
      </c>
      <c r="R3018" t="s">
        <v>1225</v>
      </c>
    </row>
    <row r="3019" spans="1:19" hidden="1" x14ac:dyDescent="0.3">
      <c r="A3019">
        <v>239</v>
      </c>
      <c r="B3019" t="s">
        <v>1226</v>
      </c>
      <c r="C3019" t="s">
        <v>29</v>
      </c>
      <c r="D3019" t="s">
        <v>21</v>
      </c>
      <c r="E3019" t="s">
        <v>22</v>
      </c>
      <c r="F3019" s="101">
        <v>45930</v>
      </c>
      <c r="G3019" s="55">
        <f t="shared" si="357"/>
        <v>2025</v>
      </c>
      <c r="H3019" s="55" t="str">
        <f t="shared" si="358"/>
        <v>Septiembre</v>
      </c>
      <c r="I3019" s="90" t="str">
        <f t="shared" si="359"/>
        <v>2025-2</v>
      </c>
      <c r="K3019">
        <v>43</v>
      </c>
      <c r="N3019" t="s">
        <v>171</v>
      </c>
      <c r="O3019" t="s">
        <v>48</v>
      </c>
      <c r="P3019">
        <v>0</v>
      </c>
      <c r="Q3019">
        <v>0</v>
      </c>
      <c r="R3019" t="s">
        <v>1227</v>
      </c>
      <c r="S3019" t="s">
        <v>171</v>
      </c>
    </row>
    <row r="3020" spans="1:19" hidden="1" x14ac:dyDescent="0.3">
      <c r="A3020">
        <v>239</v>
      </c>
      <c r="B3020" t="s">
        <v>1226</v>
      </c>
      <c r="C3020" t="s">
        <v>29</v>
      </c>
      <c r="D3020" t="s">
        <v>21</v>
      </c>
      <c r="E3020" t="s">
        <v>22</v>
      </c>
      <c r="F3020" s="101">
        <v>45961</v>
      </c>
      <c r="G3020" s="55">
        <f t="shared" si="357"/>
        <v>2025</v>
      </c>
      <c r="H3020" s="55" t="str">
        <f t="shared" si="358"/>
        <v>Octubre</v>
      </c>
      <c r="I3020" s="90" t="str">
        <f t="shared" si="359"/>
        <v>2025-2</v>
      </c>
      <c r="K3020">
        <v>43</v>
      </c>
      <c r="N3020" t="s">
        <v>171</v>
      </c>
      <c r="O3020" t="s">
        <v>48</v>
      </c>
      <c r="P3020">
        <v>0</v>
      </c>
      <c r="Q3020">
        <v>0</v>
      </c>
      <c r="R3020" t="s">
        <v>1228</v>
      </c>
      <c r="S3020" t="s">
        <v>171</v>
      </c>
    </row>
    <row r="3021" spans="1:19" hidden="1" x14ac:dyDescent="0.3">
      <c r="A3021">
        <v>239</v>
      </c>
      <c r="B3021" t="s">
        <v>1226</v>
      </c>
      <c r="C3021" t="s">
        <v>29</v>
      </c>
      <c r="D3021" t="s">
        <v>21</v>
      </c>
      <c r="E3021" t="s">
        <v>22</v>
      </c>
      <c r="F3021" s="101">
        <v>45991</v>
      </c>
      <c r="G3021" s="55">
        <f t="shared" si="357"/>
        <v>2025</v>
      </c>
      <c r="H3021" s="55" t="str">
        <f t="shared" si="358"/>
        <v>Noviembre</v>
      </c>
      <c r="I3021" s="90" t="str">
        <f t="shared" si="359"/>
        <v>2025-2</v>
      </c>
      <c r="K3021">
        <v>43</v>
      </c>
      <c r="N3021" t="s">
        <v>171</v>
      </c>
      <c r="O3021" t="s">
        <v>48</v>
      </c>
      <c r="P3021">
        <v>0</v>
      </c>
      <c r="Q3021">
        <v>0</v>
      </c>
      <c r="R3021" t="s">
        <v>1229</v>
      </c>
      <c r="S3021" t="s">
        <v>171</v>
      </c>
    </row>
    <row r="3022" spans="1:19" hidden="1" x14ac:dyDescent="0.3">
      <c r="A3022">
        <v>239</v>
      </c>
      <c r="B3022" t="s">
        <v>1226</v>
      </c>
      <c r="C3022" t="s">
        <v>29</v>
      </c>
      <c r="D3022" t="s">
        <v>21</v>
      </c>
      <c r="E3022" t="s">
        <v>22</v>
      </c>
      <c r="F3022" s="101">
        <v>46022</v>
      </c>
      <c r="G3022" s="55">
        <f t="shared" si="357"/>
        <v>2025</v>
      </c>
      <c r="H3022" s="55" t="str">
        <f t="shared" si="358"/>
        <v>Diciembre</v>
      </c>
      <c r="I3022" s="90" t="str">
        <f t="shared" si="359"/>
        <v>2025-2</v>
      </c>
      <c r="K3022">
        <v>44</v>
      </c>
      <c r="N3022" t="s">
        <v>171</v>
      </c>
      <c r="O3022" t="s">
        <v>48</v>
      </c>
      <c r="P3022">
        <v>0</v>
      </c>
      <c r="Q3022">
        <v>0</v>
      </c>
      <c r="R3022" t="s">
        <v>1230</v>
      </c>
      <c r="S3022" t="s">
        <v>171</v>
      </c>
    </row>
    <row r="3023" spans="1:19" hidden="1" x14ac:dyDescent="0.3">
      <c r="A3023">
        <v>240</v>
      </c>
      <c r="B3023" t="s">
        <v>172</v>
      </c>
      <c r="C3023" t="s">
        <v>29</v>
      </c>
      <c r="D3023" t="s">
        <v>52</v>
      </c>
      <c r="E3023" t="s">
        <v>22</v>
      </c>
      <c r="F3023" s="101">
        <v>45930</v>
      </c>
      <c r="G3023" s="55">
        <f t="shared" si="357"/>
        <v>2025</v>
      </c>
      <c r="H3023" s="55" t="str">
        <f t="shared" si="358"/>
        <v>Septiembre</v>
      </c>
      <c r="I3023" s="90" t="str">
        <f t="shared" si="359"/>
        <v>2025-2</v>
      </c>
      <c r="J3023">
        <v>100</v>
      </c>
      <c r="K3023">
        <v>100</v>
      </c>
      <c r="L3023" s="57">
        <v>1</v>
      </c>
      <c r="M3023" s="57">
        <v>1</v>
      </c>
      <c r="N3023" t="s">
        <v>23</v>
      </c>
      <c r="O3023" t="s">
        <v>23</v>
      </c>
      <c r="P3023">
        <v>0</v>
      </c>
      <c r="Q3023">
        <v>0</v>
      </c>
      <c r="R3023" t="s">
        <v>1231</v>
      </c>
    </row>
    <row r="3024" spans="1:19" hidden="1" x14ac:dyDescent="0.3">
      <c r="A3024">
        <v>240</v>
      </c>
      <c r="B3024" t="s">
        <v>172</v>
      </c>
      <c r="C3024" t="s">
        <v>29</v>
      </c>
      <c r="D3024" t="s">
        <v>52</v>
      </c>
      <c r="E3024" t="s">
        <v>22</v>
      </c>
      <c r="F3024" s="101">
        <v>46022</v>
      </c>
      <c r="G3024" s="55">
        <f t="shared" si="357"/>
        <v>2025</v>
      </c>
      <c r="H3024" s="55" t="str">
        <f t="shared" si="358"/>
        <v>Diciembre</v>
      </c>
      <c r="I3024" s="90" t="str">
        <f t="shared" si="359"/>
        <v>2025-2</v>
      </c>
      <c r="J3024">
        <v>100</v>
      </c>
      <c r="K3024">
        <v>100</v>
      </c>
      <c r="L3024" s="57">
        <v>1</v>
      </c>
      <c r="M3024" s="57">
        <v>1</v>
      </c>
      <c r="N3024" t="s">
        <v>23</v>
      </c>
      <c r="O3024" t="s">
        <v>23</v>
      </c>
      <c r="P3024">
        <v>0</v>
      </c>
      <c r="Q3024">
        <v>0</v>
      </c>
      <c r="R3024" t="s">
        <v>1232</v>
      </c>
    </row>
    <row r="3025" spans="1:19" hidden="1" x14ac:dyDescent="0.3">
      <c r="A3025">
        <v>241</v>
      </c>
      <c r="B3025" t="s">
        <v>173</v>
      </c>
      <c r="C3025" t="s">
        <v>29</v>
      </c>
      <c r="D3025" t="s">
        <v>21</v>
      </c>
      <c r="E3025" t="s">
        <v>22</v>
      </c>
      <c r="F3025" s="101">
        <v>45808</v>
      </c>
      <c r="G3025" s="55">
        <f t="shared" si="357"/>
        <v>2025</v>
      </c>
      <c r="H3025" s="55" t="str">
        <f t="shared" si="358"/>
        <v>Mayo</v>
      </c>
      <c r="I3025" s="90" t="str">
        <f t="shared" si="359"/>
        <v>2025-1</v>
      </c>
      <c r="J3025">
        <v>80</v>
      </c>
      <c r="K3025">
        <v>100</v>
      </c>
      <c r="L3025" s="57">
        <v>1.25</v>
      </c>
      <c r="M3025" s="57">
        <v>1.25</v>
      </c>
      <c r="N3025" t="s">
        <v>23</v>
      </c>
      <c r="O3025" t="s">
        <v>23</v>
      </c>
      <c r="P3025">
        <v>0</v>
      </c>
      <c r="Q3025">
        <v>0</v>
      </c>
      <c r="R3025" t="s">
        <v>1233</v>
      </c>
    </row>
    <row r="3026" spans="1:19" hidden="1" x14ac:dyDescent="0.3">
      <c r="A3026">
        <v>241</v>
      </c>
      <c r="B3026" t="s">
        <v>173</v>
      </c>
      <c r="C3026" t="s">
        <v>29</v>
      </c>
      <c r="D3026" t="s">
        <v>21</v>
      </c>
      <c r="E3026" t="s">
        <v>22</v>
      </c>
      <c r="F3026" s="101">
        <v>45838</v>
      </c>
      <c r="G3026" s="55">
        <f t="shared" si="357"/>
        <v>2025</v>
      </c>
      <c r="H3026" s="55" t="str">
        <f t="shared" si="358"/>
        <v>Junio</v>
      </c>
      <c r="I3026" s="90" t="str">
        <f t="shared" si="359"/>
        <v>2025-1</v>
      </c>
      <c r="J3026">
        <v>80</v>
      </c>
      <c r="K3026">
        <v>100</v>
      </c>
      <c r="L3026" s="57">
        <v>1.25</v>
      </c>
      <c r="M3026" s="57">
        <v>1.25</v>
      </c>
      <c r="N3026" t="s">
        <v>23</v>
      </c>
      <c r="O3026" t="s">
        <v>23</v>
      </c>
      <c r="P3026">
        <v>0</v>
      </c>
      <c r="Q3026">
        <v>0</v>
      </c>
      <c r="R3026" t="s">
        <v>1234</v>
      </c>
    </row>
    <row r="3027" spans="1:19" hidden="1" x14ac:dyDescent="0.3">
      <c r="A3027">
        <v>241</v>
      </c>
      <c r="B3027" t="s">
        <v>173</v>
      </c>
      <c r="C3027" t="s">
        <v>29</v>
      </c>
      <c r="D3027" t="s">
        <v>21</v>
      </c>
      <c r="E3027" t="s">
        <v>22</v>
      </c>
      <c r="F3027" s="101">
        <v>45869</v>
      </c>
      <c r="G3027" s="55">
        <f t="shared" si="357"/>
        <v>2025</v>
      </c>
      <c r="H3027" s="55" t="str">
        <f t="shared" si="358"/>
        <v>Julio</v>
      </c>
      <c r="I3027" s="90" t="str">
        <f t="shared" si="359"/>
        <v>2025-2</v>
      </c>
      <c r="J3027">
        <v>80</v>
      </c>
      <c r="K3027">
        <v>100</v>
      </c>
      <c r="L3027" s="57">
        <v>1.25</v>
      </c>
      <c r="M3027" s="57">
        <v>1.25</v>
      </c>
      <c r="N3027" t="s">
        <v>23</v>
      </c>
      <c r="O3027" t="s">
        <v>23</v>
      </c>
      <c r="P3027">
        <v>0</v>
      </c>
      <c r="Q3027">
        <v>0</v>
      </c>
      <c r="R3027" t="s">
        <v>1235</v>
      </c>
    </row>
    <row r="3028" spans="1:19" hidden="1" x14ac:dyDescent="0.3">
      <c r="A3028">
        <v>241</v>
      </c>
      <c r="B3028" t="s">
        <v>173</v>
      </c>
      <c r="C3028" t="s">
        <v>29</v>
      </c>
      <c r="D3028" t="s">
        <v>21</v>
      </c>
      <c r="E3028" t="s">
        <v>22</v>
      </c>
      <c r="F3028" s="101">
        <v>45900</v>
      </c>
      <c r="G3028" s="55">
        <f t="shared" si="357"/>
        <v>2025</v>
      </c>
      <c r="H3028" s="55" t="str">
        <f t="shared" si="358"/>
        <v>Agosto</v>
      </c>
      <c r="I3028" s="90" t="str">
        <f t="shared" si="359"/>
        <v>2025-2</v>
      </c>
      <c r="J3028">
        <v>80</v>
      </c>
      <c r="K3028">
        <v>100</v>
      </c>
      <c r="L3028" s="57">
        <v>1.25</v>
      </c>
      <c r="M3028" s="57">
        <v>1.25</v>
      </c>
      <c r="N3028" t="s">
        <v>23</v>
      </c>
      <c r="O3028" t="s">
        <v>23</v>
      </c>
      <c r="P3028">
        <v>0</v>
      </c>
      <c r="Q3028">
        <v>0</v>
      </c>
      <c r="R3028" t="s">
        <v>1236</v>
      </c>
    </row>
    <row r="3029" spans="1:19" hidden="1" x14ac:dyDescent="0.3">
      <c r="A3029">
        <v>241</v>
      </c>
      <c r="B3029" t="s">
        <v>173</v>
      </c>
      <c r="C3029" t="s">
        <v>29</v>
      </c>
      <c r="D3029" t="s">
        <v>21</v>
      </c>
      <c r="E3029" t="s">
        <v>22</v>
      </c>
      <c r="F3029" s="101">
        <v>45930</v>
      </c>
      <c r="G3029" s="55">
        <f t="shared" si="357"/>
        <v>2025</v>
      </c>
      <c r="H3029" s="55" t="str">
        <f t="shared" si="358"/>
        <v>Septiembre</v>
      </c>
      <c r="I3029" s="90" t="str">
        <f t="shared" si="359"/>
        <v>2025-2</v>
      </c>
      <c r="J3029">
        <v>80</v>
      </c>
      <c r="K3029">
        <v>100</v>
      </c>
      <c r="L3029" s="57">
        <v>1.25</v>
      </c>
      <c r="M3029" s="57">
        <v>1.25</v>
      </c>
      <c r="N3029" t="s">
        <v>23</v>
      </c>
      <c r="O3029" t="s">
        <v>23</v>
      </c>
      <c r="P3029">
        <v>0</v>
      </c>
      <c r="Q3029">
        <v>0</v>
      </c>
      <c r="R3029" t="s">
        <v>1237</v>
      </c>
    </row>
    <row r="3030" spans="1:19" hidden="1" x14ac:dyDescent="0.3">
      <c r="A3030">
        <v>241</v>
      </c>
      <c r="B3030" t="s">
        <v>173</v>
      </c>
      <c r="C3030" t="s">
        <v>29</v>
      </c>
      <c r="D3030" t="s">
        <v>21</v>
      </c>
      <c r="E3030" t="s">
        <v>22</v>
      </c>
      <c r="F3030" s="101">
        <v>45961</v>
      </c>
      <c r="G3030" s="55">
        <f t="shared" si="357"/>
        <v>2025</v>
      </c>
      <c r="H3030" s="55" t="str">
        <f t="shared" si="358"/>
        <v>Octubre</v>
      </c>
      <c r="I3030" s="90" t="str">
        <f t="shared" si="359"/>
        <v>2025-2</v>
      </c>
      <c r="J3030">
        <v>80</v>
      </c>
      <c r="K3030">
        <v>100</v>
      </c>
      <c r="L3030" s="57">
        <v>1.25</v>
      </c>
      <c r="M3030" s="57">
        <v>1.25</v>
      </c>
      <c r="N3030" t="s">
        <v>23</v>
      </c>
      <c r="O3030" t="s">
        <v>23</v>
      </c>
      <c r="P3030">
        <v>0</v>
      </c>
      <c r="Q3030">
        <v>0</v>
      </c>
      <c r="R3030" t="s">
        <v>1238</v>
      </c>
    </row>
    <row r="3031" spans="1:19" hidden="1" x14ac:dyDescent="0.3">
      <c r="A3031">
        <v>241</v>
      </c>
      <c r="B3031" t="s">
        <v>173</v>
      </c>
      <c r="C3031" t="s">
        <v>29</v>
      </c>
      <c r="D3031" t="s">
        <v>21</v>
      </c>
      <c r="E3031" t="s">
        <v>22</v>
      </c>
      <c r="F3031" s="101">
        <v>45991</v>
      </c>
      <c r="G3031" s="55">
        <f t="shared" si="357"/>
        <v>2025</v>
      </c>
      <c r="H3031" s="55" t="str">
        <f t="shared" si="358"/>
        <v>Noviembre</v>
      </c>
      <c r="I3031" s="90" t="str">
        <f t="shared" si="359"/>
        <v>2025-2</v>
      </c>
      <c r="J3031">
        <v>80</v>
      </c>
      <c r="K3031">
        <v>100</v>
      </c>
      <c r="L3031" s="57">
        <v>1.25</v>
      </c>
      <c r="M3031" s="57">
        <v>1.25</v>
      </c>
      <c r="N3031" t="s">
        <v>23</v>
      </c>
      <c r="O3031" t="s">
        <v>23</v>
      </c>
      <c r="P3031">
        <v>0</v>
      </c>
      <c r="Q3031">
        <v>0</v>
      </c>
      <c r="R3031" t="s">
        <v>1239</v>
      </c>
    </row>
    <row r="3032" spans="1:19" hidden="1" x14ac:dyDescent="0.3">
      <c r="A3032">
        <v>241</v>
      </c>
      <c r="B3032" t="s">
        <v>173</v>
      </c>
      <c r="C3032" t="s">
        <v>29</v>
      </c>
      <c r="D3032" t="s">
        <v>21</v>
      </c>
      <c r="E3032" t="s">
        <v>22</v>
      </c>
      <c r="F3032" s="101">
        <v>46022</v>
      </c>
      <c r="G3032" s="55">
        <f t="shared" si="357"/>
        <v>2025</v>
      </c>
      <c r="H3032" s="55" t="str">
        <f t="shared" si="358"/>
        <v>Diciembre</v>
      </c>
      <c r="I3032" s="90" t="str">
        <f t="shared" si="359"/>
        <v>2025-2</v>
      </c>
      <c r="J3032">
        <v>80</v>
      </c>
      <c r="K3032">
        <v>91.67</v>
      </c>
      <c r="L3032" s="57">
        <v>1.145875</v>
      </c>
      <c r="M3032" s="57">
        <v>1.145875</v>
      </c>
      <c r="N3032" t="s">
        <v>23</v>
      </c>
      <c r="O3032" t="s">
        <v>23</v>
      </c>
      <c r="P3032">
        <v>0</v>
      </c>
      <c r="Q3032">
        <v>0</v>
      </c>
      <c r="R3032" t="s">
        <v>1240</v>
      </c>
    </row>
    <row r="3033" spans="1:19" hidden="1" x14ac:dyDescent="0.3">
      <c r="A3033">
        <v>244</v>
      </c>
      <c r="B3033" t="s">
        <v>176</v>
      </c>
      <c r="C3033" t="s">
        <v>90</v>
      </c>
      <c r="D3033" t="s">
        <v>65</v>
      </c>
      <c r="E3033" t="s">
        <v>54</v>
      </c>
      <c r="F3033" s="101">
        <v>44561</v>
      </c>
      <c r="G3033" s="55">
        <f t="shared" si="357"/>
        <v>2021</v>
      </c>
      <c r="H3033" s="55" t="str">
        <f t="shared" si="358"/>
        <v>Diciembre</v>
      </c>
      <c r="I3033" s="90" t="str">
        <f t="shared" si="359"/>
        <v>2021-2</v>
      </c>
      <c r="K3033">
        <v>20</v>
      </c>
      <c r="N3033" t="s">
        <v>48</v>
      </c>
      <c r="O3033" t="s">
        <v>48</v>
      </c>
      <c r="P3033">
        <v>0</v>
      </c>
      <c r="Q3033">
        <v>0</v>
      </c>
      <c r="R3033" t="s">
        <v>1241</v>
      </c>
    </row>
    <row r="3034" spans="1:19" hidden="1" x14ac:dyDescent="0.3">
      <c r="A3034">
        <v>244</v>
      </c>
      <c r="B3034" t="s">
        <v>176</v>
      </c>
      <c r="C3034" t="s">
        <v>90</v>
      </c>
      <c r="D3034" t="s">
        <v>65</v>
      </c>
      <c r="E3034" t="s">
        <v>54</v>
      </c>
      <c r="F3034" s="101">
        <v>44926</v>
      </c>
      <c r="G3034" s="55">
        <f t="shared" si="357"/>
        <v>2022</v>
      </c>
      <c r="H3034" s="55" t="str">
        <f t="shared" si="358"/>
        <v>Diciembre</v>
      </c>
      <c r="I3034" s="90" t="str">
        <f t="shared" si="359"/>
        <v>2022-2</v>
      </c>
      <c r="K3034">
        <v>27</v>
      </c>
      <c r="N3034" t="s">
        <v>48</v>
      </c>
      <c r="O3034" t="s">
        <v>48</v>
      </c>
      <c r="P3034">
        <v>0</v>
      </c>
      <c r="Q3034">
        <v>0</v>
      </c>
      <c r="R3034" t="s">
        <v>1242</v>
      </c>
    </row>
    <row r="3035" spans="1:19" hidden="1" x14ac:dyDescent="0.3">
      <c r="A3035">
        <v>244</v>
      </c>
      <c r="B3035" t="s">
        <v>176</v>
      </c>
      <c r="C3035" t="s">
        <v>90</v>
      </c>
      <c r="D3035" t="s">
        <v>65</v>
      </c>
      <c r="E3035" t="s">
        <v>54</v>
      </c>
      <c r="F3035" s="101">
        <v>45291</v>
      </c>
      <c r="G3035" s="55">
        <f t="shared" si="357"/>
        <v>2023</v>
      </c>
      <c r="H3035" s="55" t="str">
        <f t="shared" si="358"/>
        <v>Diciembre</v>
      </c>
      <c r="I3035" s="90" t="str">
        <f t="shared" si="359"/>
        <v>2023-2</v>
      </c>
      <c r="J3035">
        <v>25</v>
      </c>
      <c r="K3035">
        <v>24</v>
      </c>
      <c r="L3035" s="57">
        <v>1.041666666666667</v>
      </c>
      <c r="M3035" s="57">
        <v>1.041666666666667</v>
      </c>
      <c r="N3035" t="s">
        <v>48</v>
      </c>
      <c r="O3035" t="s">
        <v>48</v>
      </c>
      <c r="P3035">
        <v>0</v>
      </c>
      <c r="Q3035">
        <v>0</v>
      </c>
      <c r="R3035" t="s">
        <v>1243</v>
      </c>
    </row>
    <row r="3036" spans="1:19" hidden="1" x14ac:dyDescent="0.3">
      <c r="A3036">
        <v>244</v>
      </c>
      <c r="B3036" t="s">
        <v>176</v>
      </c>
      <c r="C3036" t="s">
        <v>90</v>
      </c>
      <c r="D3036" t="s">
        <v>65</v>
      </c>
      <c r="E3036" t="s">
        <v>54</v>
      </c>
      <c r="F3036" s="101">
        <v>46022</v>
      </c>
      <c r="G3036" s="55">
        <f t="shared" si="357"/>
        <v>2025</v>
      </c>
      <c r="H3036" s="55" t="str">
        <f t="shared" si="358"/>
        <v>Diciembre</v>
      </c>
      <c r="I3036" s="90" t="str">
        <f t="shared" si="359"/>
        <v>2025-2</v>
      </c>
      <c r="J3036">
        <v>25</v>
      </c>
      <c r="K3036">
        <v>13</v>
      </c>
      <c r="L3036" s="57">
        <v>1.3</v>
      </c>
      <c r="M3036" s="57">
        <v>1.9230769230769229</v>
      </c>
      <c r="N3036" t="s">
        <v>48</v>
      </c>
      <c r="O3036" t="s">
        <v>48</v>
      </c>
      <c r="P3036">
        <v>0</v>
      </c>
      <c r="Q3036">
        <v>0</v>
      </c>
      <c r="R3036" t="s">
        <v>1244</v>
      </c>
    </row>
    <row r="3037" spans="1:19" hidden="1" x14ac:dyDescent="0.3">
      <c r="A3037">
        <v>245</v>
      </c>
      <c r="B3037" t="s">
        <v>1245</v>
      </c>
      <c r="C3037" t="s">
        <v>178</v>
      </c>
      <c r="D3037" t="s">
        <v>47</v>
      </c>
      <c r="E3037" t="s">
        <v>22</v>
      </c>
      <c r="F3037" s="101">
        <v>46022</v>
      </c>
      <c r="G3037" s="55">
        <f t="shared" si="357"/>
        <v>2025</v>
      </c>
      <c r="H3037" s="55" t="str">
        <f t="shared" si="358"/>
        <v>Diciembre</v>
      </c>
      <c r="I3037" s="90" t="str">
        <f t="shared" si="359"/>
        <v>2025-2</v>
      </c>
      <c r="J3037">
        <v>86.2</v>
      </c>
      <c r="K3037">
        <v>86.1</v>
      </c>
      <c r="L3037" s="57">
        <v>0.99883990719257532</v>
      </c>
      <c r="M3037" s="57">
        <v>0.99883990719257532</v>
      </c>
      <c r="N3037" t="s">
        <v>23</v>
      </c>
      <c r="O3037" t="s">
        <v>23</v>
      </c>
      <c r="P3037">
        <v>1</v>
      </c>
      <c r="Q3037">
        <v>1</v>
      </c>
      <c r="R3037" t="s">
        <v>1246</v>
      </c>
    </row>
    <row r="3038" spans="1:19" hidden="1" x14ac:dyDescent="0.3">
      <c r="A3038">
        <v>246</v>
      </c>
      <c r="B3038" t="s">
        <v>181</v>
      </c>
      <c r="C3038" t="s">
        <v>180</v>
      </c>
      <c r="D3038" t="s">
        <v>47</v>
      </c>
      <c r="E3038" t="s">
        <v>22</v>
      </c>
      <c r="F3038" s="101">
        <v>46022</v>
      </c>
      <c r="G3038" s="55">
        <f t="shared" si="357"/>
        <v>2025</v>
      </c>
      <c r="H3038" s="55" t="str">
        <f t="shared" si="358"/>
        <v>Diciembre</v>
      </c>
      <c r="I3038" s="90" t="str">
        <f t="shared" si="359"/>
        <v>2025-2</v>
      </c>
      <c r="J3038">
        <v>90</v>
      </c>
      <c r="K3038">
        <v>92.7</v>
      </c>
      <c r="L3038" s="57">
        <v>1.03</v>
      </c>
      <c r="M3038" s="57">
        <v>1.03</v>
      </c>
      <c r="N3038" t="s">
        <v>23</v>
      </c>
      <c r="O3038" t="s">
        <v>23</v>
      </c>
      <c r="P3038">
        <v>0</v>
      </c>
      <c r="Q3038">
        <v>0</v>
      </c>
      <c r="R3038" t="s">
        <v>1247</v>
      </c>
    </row>
    <row r="3039" spans="1:19" hidden="1" x14ac:dyDescent="0.3">
      <c r="A3039">
        <v>251</v>
      </c>
      <c r="B3039" t="s">
        <v>1248</v>
      </c>
      <c r="C3039" t="s">
        <v>186</v>
      </c>
      <c r="D3039" t="s">
        <v>52</v>
      </c>
      <c r="E3039" t="s">
        <v>22</v>
      </c>
      <c r="F3039" s="101">
        <v>45382</v>
      </c>
      <c r="G3039" s="55">
        <f t="shared" si="357"/>
        <v>2024</v>
      </c>
      <c r="H3039" s="55" t="str">
        <f t="shared" si="358"/>
        <v>Marzo</v>
      </c>
      <c r="I3039" s="90" t="str">
        <f t="shared" si="359"/>
        <v>2024-1</v>
      </c>
      <c r="J3039">
        <v>100</v>
      </c>
      <c r="N3039" t="s">
        <v>23</v>
      </c>
      <c r="O3039" t="s">
        <v>119</v>
      </c>
      <c r="P3039">
        <v>0</v>
      </c>
      <c r="Q3039">
        <v>0</v>
      </c>
      <c r="R3039" t="s">
        <v>1249</v>
      </c>
      <c r="S3039" t="s">
        <v>119</v>
      </c>
    </row>
    <row r="3040" spans="1:19" hidden="1" x14ac:dyDescent="0.3">
      <c r="A3040">
        <v>251</v>
      </c>
      <c r="B3040" t="s">
        <v>1248</v>
      </c>
      <c r="C3040" t="s">
        <v>186</v>
      </c>
      <c r="D3040" t="s">
        <v>52</v>
      </c>
      <c r="E3040" t="s">
        <v>22</v>
      </c>
      <c r="F3040" s="101">
        <v>45747</v>
      </c>
      <c r="G3040" s="55">
        <f t="shared" si="357"/>
        <v>2025</v>
      </c>
      <c r="H3040" s="55" t="str">
        <f t="shared" si="358"/>
        <v>Marzo</v>
      </c>
      <c r="I3040" s="90" t="str">
        <f t="shared" si="359"/>
        <v>2025-1</v>
      </c>
      <c r="J3040">
        <v>100</v>
      </c>
      <c r="N3040" t="s">
        <v>23</v>
      </c>
      <c r="O3040" t="s">
        <v>119</v>
      </c>
      <c r="P3040">
        <v>0</v>
      </c>
      <c r="Q3040">
        <v>0</v>
      </c>
      <c r="R3040" t="s">
        <v>1250</v>
      </c>
      <c r="S3040" t="s">
        <v>119</v>
      </c>
    </row>
    <row r="3041" spans="1:19" hidden="1" x14ac:dyDescent="0.3">
      <c r="A3041">
        <v>251</v>
      </c>
      <c r="B3041" t="s">
        <v>1248</v>
      </c>
      <c r="C3041" t="s">
        <v>186</v>
      </c>
      <c r="D3041" t="s">
        <v>52</v>
      </c>
      <c r="E3041" t="s">
        <v>22</v>
      </c>
      <c r="F3041" s="101">
        <v>45930</v>
      </c>
      <c r="G3041" s="55">
        <f t="shared" si="357"/>
        <v>2025</v>
      </c>
      <c r="H3041" s="55" t="str">
        <f t="shared" si="358"/>
        <v>Septiembre</v>
      </c>
      <c r="I3041" s="90" t="str">
        <f t="shared" si="359"/>
        <v>2025-2</v>
      </c>
      <c r="J3041">
        <v>100</v>
      </c>
      <c r="K3041">
        <v>96.08</v>
      </c>
      <c r="L3041" s="57">
        <v>0.96079999999999999</v>
      </c>
      <c r="M3041" s="57">
        <v>0.96079999999999999</v>
      </c>
      <c r="N3041" t="s">
        <v>23</v>
      </c>
      <c r="O3041" t="s">
        <v>23</v>
      </c>
      <c r="P3041">
        <v>0</v>
      </c>
      <c r="Q3041">
        <v>0</v>
      </c>
      <c r="R3041" t="s">
        <v>1251</v>
      </c>
    </row>
    <row r="3042" spans="1:19" hidden="1" x14ac:dyDescent="0.3">
      <c r="A3042">
        <v>251</v>
      </c>
      <c r="B3042" t="s">
        <v>1248</v>
      </c>
      <c r="C3042" t="s">
        <v>186</v>
      </c>
      <c r="D3042" t="s">
        <v>52</v>
      </c>
      <c r="E3042" t="s">
        <v>22</v>
      </c>
      <c r="F3042" s="101">
        <v>46022</v>
      </c>
      <c r="G3042" s="55">
        <f t="shared" si="357"/>
        <v>2025</v>
      </c>
      <c r="H3042" s="55" t="str">
        <f t="shared" si="358"/>
        <v>Diciembre</v>
      </c>
      <c r="I3042" s="90" t="str">
        <f t="shared" si="359"/>
        <v>2025-2</v>
      </c>
      <c r="J3042">
        <v>100</v>
      </c>
      <c r="K3042">
        <v>100</v>
      </c>
      <c r="L3042" s="57">
        <v>1</v>
      </c>
      <c r="M3042" s="57">
        <v>1</v>
      </c>
      <c r="N3042" t="s">
        <v>23</v>
      </c>
      <c r="O3042" t="s">
        <v>23</v>
      </c>
      <c r="P3042">
        <v>0</v>
      </c>
      <c r="Q3042">
        <v>0</v>
      </c>
      <c r="R3042" t="s">
        <v>1252</v>
      </c>
    </row>
    <row r="3043" spans="1:19" hidden="1" x14ac:dyDescent="0.3">
      <c r="A3043">
        <v>252</v>
      </c>
      <c r="B3043" t="s">
        <v>1253</v>
      </c>
      <c r="C3043" t="s">
        <v>178</v>
      </c>
      <c r="D3043" t="s">
        <v>47</v>
      </c>
      <c r="E3043" t="s">
        <v>22</v>
      </c>
      <c r="F3043" s="101">
        <v>46022</v>
      </c>
      <c r="G3043" s="55">
        <f t="shared" si="357"/>
        <v>2025</v>
      </c>
      <c r="H3043" s="55" t="str">
        <f t="shared" si="358"/>
        <v>Diciembre</v>
      </c>
      <c r="I3043" s="90" t="str">
        <f t="shared" si="359"/>
        <v>2025-2</v>
      </c>
      <c r="J3043">
        <v>77.400000000000006</v>
      </c>
      <c r="K3043">
        <v>74.2</v>
      </c>
      <c r="L3043" s="57">
        <v>0.95865633074935397</v>
      </c>
      <c r="M3043" s="57">
        <v>0.95865633074935397</v>
      </c>
      <c r="N3043" t="s">
        <v>23</v>
      </c>
      <c r="O3043" t="s">
        <v>23</v>
      </c>
      <c r="P3043">
        <v>1</v>
      </c>
      <c r="Q3043">
        <v>1</v>
      </c>
      <c r="R3043" t="s">
        <v>1254</v>
      </c>
    </row>
    <row r="3044" spans="1:19" hidden="1" x14ac:dyDescent="0.3">
      <c r="A3044" s="5">
        <v>254</v>
      </c>
      <c r="B3044" s="5" t="s">
        <v>189</v>
      </c>
      <c r="C3044" s="5" t="s">
        <v>190</v>
      </c>
      <c r="D3044" s="5" t="s">
        <v>52</v>
      </c>
      <c r="E3044" s="5" t="s">
        <v>22</v>
      </c>
      <c r="F3044" s="6">
        <v>45930</v>
      </c>
      <c r="G3044" s="55">
        <f t="shared" si="357"/>
        <v>2025</v>
      </c>
      <c r="H3044" s="55" t="str">
        <f t="shared" si="358"/>
        <v>Septiembre</v>
      </c>
      <c r="I3044" s="90" t="str">
        <f t="shared" si="359"/>
        <v>2025-2</v>
      </c>
      <c r="J3044" s="5">
        <v>84</v>
      </c>
      <c r="K3044" s="5">
        <v>84</v>
      </c>
      <c r="L3044" s="20">
        <v>1</v>
      </c>
      <c r="M3044" s="20">
        <v>1</v>
      </c>
      <c r="N3044" s="5" t="s">
        <v>48</v>
      </c>
      <c r="O3044" s="5" t="s">
        <v>48</v>
      </c>
      <c r="P3044" s="5">
        <v>0</v>
      </c>
      <c r="Q3044" s="5">
        <v>0</v>
      </c>
      <c r="R3044" s="5" t="s">
        <v>1256</v>
      </c>
    </row>
    <row r="3045" spans="1:19" hidden="1" x14ac:dyDescent="0.3">
      <c r="A3045" s="5">
        <v>254</v>
      </c>
      <c r="B3045" s="5" t="s">
        <v>189</v>
      </c>
      <c r="C3045" s="5" t="s">
        <v>190</v>
      </c>
      <c r="D3045" s="5" t="s">
        <v>52</v>
      </c>
      <c r="E3045" s="5" t="s">
        <v>22</v>
      </c>
      <c r="F3045" s="6">
        <v>46022</v>
      </c>
      <c r="G3045" s="55">
        <f t="shared" si="357"/>
        <v>2025</v>
      </c>
      <c r="H3045" s="55" t="str">
        <f t="shared" si="358"/>
        <v>Diciembre</v>
      </c>
      <c r="I3045" s="90" t="str">
        <f t="shared" si="359"/>
        <v>2025-2</v>
      </c>
      <c r="J3045" s="5">
        <v>84</v>
      </c>
      <c r="K3045" s="5">
        <v>84</v>
      </c>
      <c r="L3045" s="20">
        <v>1</v>
      </c>
      <c r="M3045" s="20">
        <v>1</v>
      </c>
      <c r="N3045" s="5" t="s">
        <v>48</v>
      </c>
      <c r="O3045" s="5" t="s">
        <v>48</v>
      </c>
      <c r="P3045" s="5">
        <v>0</v>
      </c>
      <c r="Q3045" s="5">
        <v>0</v>
      </c>
      <c r="R3045" s="5" t="s">
        <v>1257</v>
      </c>
    </row>
    <row r="3046" spans="1:19" hidden="1" x14ac:dyDescent="0.3">
      <c r="A3046">
        <v>255</v>
      </c>
      <c r="B3046" t="s">
        <v>1258</v>
      </c>
      <c r="C3046" t="s">
        <v>118</v>
      </c>
      <c r="D3046" t="s">
        <v>65</v>
      </c>
      <c r="E3046" t="s">
        <v>22</v>
      </c>
      <c r="F3046" s="101">
        <v>44620</v>
      </c>
      <c r="G3046" s="55">
        <f t="shared" si="357"/>
        <v>2022</v>
      </c>
      <c r="H3046" s="55" t="str">
        <f t="shared" si="358"/>
        <v>Febrero</v>
      </c>
      <c r="I3046" s="90" t="str">
        <f t="shared" si="359"/>
        <v>2022-1</v>
      </c>
      <c r="N3046" t="s">
        <v>48</v>
      </c>
      <c r="O3046" t="s">
        <v>119</v>
      </c>
      <c r="P3046">
        <v>0</v>
      </c>
      <c r="Q3046">
        <v>0</v>
      </c>
      <c r="R3046" t="s">
        <v>1259</v>
      </c>
      <c r="S3046" t="s">
        <v>119</v>
      </c>
    </row>
    <row r="3047" spans="1:19" hidden="1" x14ac:dyDescent="0.3">
      <c r="A3047">
        <v>255</v>
      </c>
      <c r="B3047" t="s">
        <v>1258</v>
      </c>
      <c r="C3047" t="s">
        <v>118</v>
      </c>
      <c r="D3047" t="s">
        <v>65</v>
      </c>
      <c r="E3047" t="s">
        <v>22</v>
      </c>
      <c r="F3047" s="101">
        <v>44651</v>
      </c>
      <c r="G3047" s="55">
        <f t="shared" si="357"/>
        <v>2022</v>
      </c>
      <c r="H3047" s="55" t="str">
        <f t="shared" si="358"/>
        <v>Marzo</v>
      </c>
      <c r="I3047" s="90" t="str">
        <f t="shared" si="359"/>
        <v>2022-1</v>
      </c>
      <c r="N3047" t="s">
        <v>48</v>
      </c>
      <c r="O3047" t="s">
        <v>119</v>
      </c>
      <c r="P3047">
        <v>0</v>
      </c>
      <c r="Q3047">
        <v>0</v>
      </c>
      <c r="R3047" t="s">
        <v>1260</v>
      </c>
      <c r="S3047" t="s">
        <v>119</v>
      </c>
    </row>
    <row r="3048" spans="1:19" hidden="1" x14ac:dyDescent="0.3">
      <c r="A3048">
        <v>255</v>
      </c>
      <c r="B3048" t="s">
        <v>1258</v>
      </c>
      <c r="C3048" t="s">
        <v>118</v>
      </c>
      <c r="D3048" t="s">
        <v>65</v>
      </c>
      <c r="E3048" t="s">
        <v>22</v>
      </c>
      <c r="F3048" s="101">
        <v>44834</v>
      </c>
      <c r="G3048" s="55">
        <f t="shared" si="357"/>
        <v>2022</v>
      </c>
      <c r="H3048" s="55" t="str">
        <f t="shared" si="358"/>
        <v>Septiembre</v>
      </c>
      <c r="I3048" s="90" t="str">
        <f t="shared" si="359"/>
        <v>2022-2</v>
      </c>
      <c r="N3048" t="s">
        <v>48</v>
      </c>
      <c r="O3048" t="s">
        <v>119</v>
      </c>
      <c r="P3048">
        <v>0</v>
      </c>
      <c r="Q3048">
        <v>0</v>
      </c>
      <c r="R3048" t="s">
        <v>1261</v>
      </c>
      <c r="S3048" t="s">
        <v>119</v>
      </c>
    </row>
    <row r="3049" spans="1:19" hidden="1" x14ac:dyDescent="0.3">
      <c r="A3049">
        <v>255</v>
      </c>
      <c r="B3049" t="s">
        <v>1258</v>
      </c>
      <c r="C3049" t="s">
        <v>118</v>
      </c>
      <c r="D3049" t="s">
        <v>65</v>
      </c>
      <c r="E3049" t="s">
        <v>22</v>
      </c>
      <c r="F3049" s="101">
        <v>44926</v>
      </c>
      <c r="G3049" s="55">
        <f t="shared" si="357"/>
        <v>2022</v>
      </c>
      <c r="H3049" s="55" t="str">
        <f t="shared" si="358"/>
        <v>Diciembre</v>
      </c>
      <c r="I3049" s="90" t="str">
        <f t="shared" si="359"/>
        <v>2022-2</v>
      </c>
      <c r="N3049" t="s">
        <v>48</v>
      </c>
      <c r="O3049" t="s">
        <v>119</v>
      </c>
      <c r="P3049">
        <v>0</v>
      </c>
      <c r="Q3049">
        <v>0</v>
      </c>
      <c r="R3049" t="s">
        <v>1262</v>
      </c>
      <c r="S3049" t="s">
        <v>119</v>
      </c>
    </row>
    <row r="3050" spans="1:19" hidden="1" x14ac:dyDescent="0.3">
      <c r="A3050">
        <v>255</v>
      </c>
      <c r="B3050" t="s">
        <v>1258</v>
      </c>
      <c r="C3050" t="s">
        <v>118</v>
      </c>
      <c r="D3050" t="s">
        <v>65</v>
      </c>
      <c r="E3050" t="s">
        <v>22</v>
      </c>
      <c r="F3050" s="101">
        <v>46022</v>
      </c>
      <c r="G3050" s="55">
        <f t="shared" si="357"/>
        <v>2025</v>
      </c>
      <c r="H3050" s="55" t="str">
        <f t="shared" si="358"/>
        <v>Diciembre</v>
      </c>
      <c r="I3050" s="90" t="str">
        <f t="shared" si="359"/>
        <v>2025-2</v>
      </c>
      <c r="J3050">
        <v>100</v>
      </c>
      <c r="N3050" t="s">
        <v>48</v>
      </c>
      <c r="O3050" t="s">
        <v>119</v>
      </c>
      <c r="P3050">
        <v>0</v>
      </c>
      <c r="Q3050">
        <v>0</v>
      </c>
      <c r="R3050" t="s">
        <v>1263</v>
      </c>
      <c r="S3050" t="s">
        <v>119</v>
      </c>
    </row>
    <row r="3051" spans="1:19" hidden="1" x14ac:dyDescent="0.3">
      <c r="A3051">
        <v>256</v>
      </c>
      <c r="B3051" t="s">
        <v>193</v>
      </c>
      <c r="C3051" t="s">
        <v>118</v>
      </c>
      <c r="D3051" t="s">
        <v>47</v>
      </c>
      <c r="E3051" t="s">
        <v>22</v>
      </c>
      <c r="F3051" s="101">
        <v>46022</v>
      </c>
      <c r="G3051" s="55">
        <f t="shared" si="357"/>
        <v>2025</v>
      </c>
      <c r="H3051" s="55" t="str">
        <f t="shared" si="358"/>
        <v>Diciembre</v>
      </c>
      <c r="I3051" s="90" t="str">
        <f t="shared" si="359"/>
        <v>2025-2</v>
      </c>
      <c r="J3051">
        <v>23</v>
      </c>
      <c r="K3051">
        <v>17</v>
      </c>
      <c r="L3051" s="57">
        <v>0.73913043478260865</v>
      </c>
      <c r="M3051" s="57">
        <v>0.73913043478260865</v>
      </c>
      <c r="N3051" t="s">
        <v>48</v>
      </c>
      <c r="O3051" t="s">
        <v>48</v>
      </c>
      <c r="P3051">
        <v>0</v>
      </c>
      <c r="Q3051">
        <v>0</v>
      </c>
      <c r="R3051" t="s">
        <v>1264</v>
      </c>
    </row>
    <row r="3052" spans="1:19" hidden="1" x14ac:dyDescent="0.3">
      <c r="A3052">
        <v>260</v>
      </c>
      <c r="B3052" t="s">
        <v>196</v>
      </c>
      <c r="C3052" t="s">
        <v>197</v>
      </c>
      <c r="D3052" t="s">
        <v>47</v>
      </c>
      <c r="E3052" t="s">
        <v>54</v>
      </c>
      <c r="F3052" s="101">
        <v>46022</v>
      </c>
      <c r="G3052" s="55">
        <f t="shared" si="357"/>
        <v>2025</v>
      </c>
      <c r="H3052" s="55" t="str">
        <f t="shared" si="358"/>
        <v>Diciembre</v>
      </c>
      <c r="I3052" s="90" t="str">
        <f t="shared" si="359"/>
        <v>2025-2</v>
      </c>
      <c r="J3052">
        <v>2.1</v>
      </c>
      <c r="K3052">
        <v>1.9</v>
      </c>
      <c r="L3052" s="57">
        <v>1.1052631578947369</v>
      </c>
      <c r="M3052" s="57">
        <v>1.1052631578947369</v>
      </c>
      <c r="N3052" t="s">
        <v>83</v>
      </c>
      <c r="O3052" t="s">
        <v>83</v>
      </c>
      <c r="P3052">
        <v>1</v>
      </c>
      <c r="Q3052">
        <v>1</v>
      </c>
      <c r="R3052" t="s">
        <v>1265</v>
      </c>
    </row>
    <row r="3053" spans="1:19" hidden="1" x14ac:dyDescent="0.3">
      <c r="A3053">
        <v>261</v>
      </c>
      <c r="B3053" t="s">
        <v>198</v>
      </c>
      <c r="C3053" t="s">
        <v>46</v>
      </c>
      <c r="D3053" t="s">
        <v>47</v>
      </c>
      <c r="E3053" t="s">
        <v>54</v>
      </c>
      <c r="F3053" s="101">
        <v>46022</v>
      </c>
      <c r="G3053" s="55">
        <f t="shared" si="357"/>
        <v>2025</v>
      </c>
      <c r="H3053" s="55" t="str">
        <f t="shared" si="358"/>
        <v>Diciembre</v>
      </c>
      <c r="I3053" s="90" t="str">
        <f t="shared" si="359"/>
        <v>2025-2</v>
      </c>
      <c r="J3053">
        <v>3</v>
      </c>
      <c r="K3053">
        <v>2.1</v>
      </c>
      <c r="L3053" s="57">
        <v>1.3</v>
      </c>
      <c r="M3053" s="57">
        <v>1.428571428571429</v>
      </c>
      <c r="N3053" t="s">
        <v>48</v>
      </c>
      <c r="O3053" t="s">
        <v>83</v>
      </c>
      <c r="P3053">
        <v>1</v>
      </c>
      <c r="Q3053">
        <v>1</v>
      </c>
      <c r="R3053" t="s">
        <v>1266</v>
      </c>
    </row>
    <row r="3054" spans="1:19" hidden="1" x14ac:dyDescent="0.3">
      <c r="A3054">
        <v>262</v>
      </c>
      <c r="B3054" t="s">
        <v>200</v>
      </c>
      <c r="C3054" t="s">
        <v>41</v>
      </c>
      <c r="D3054" t="s">
        <v>47</v>
      </c>
      <c r="E3054" t="s">
        <v>54</v>
      </c>
      <c r="F3054" s="101">
        <v>46022</v>
      </c>
      <c r="G3054" s="55">
        <f t="shared" si="357"/>
        <v>2025</v>
      </c>
      <c r="H3054" s="55" t="str">
        <f t="shared" si="358"/>
        <v>Diciembre</v>
      </c>
      <c r="I3054" s="90" t="str">
        <f t="shared" si="359"/>
        <v>2025-2</v>
      </c>
      <c r="K3054">
        <v>0</v>
      </c>
      <c r="N3054" t="s">
        <v>23</v>
      </c>
      <c r="O3054" t="s">
        <v>23</v>
      </c>
      <c r="P3054">
        <v>0</v>
      </c>
      <c r="Q3054">
        <v>0</v>
      </c>
      <c r="R3054" t="s">
        <v>1267</v>
      </c>
    </row>
    <row r="3055" spans="1:19" hidden="1" x14ac:dyDescent="0.3">
      <c r="A3055">
        <v>263</v>
      </c>
      <c r="B3055" t="s">
        <v>201</v>
      </c>
      <c r="C3055" t="s">
        <v>41</v>
      </c>
      <c r="D3055" t="s">
        <v>52</v>
      </c>
      <c r="E3055" t="s">
        <v>22</v>
      </c>
      <c r="F3055" s="101">
        <v>45930</v>
      </c>
      <c r="G3055" s="55">
        <f t="shared" si="357"/>
        <v>2025</v>
      </c>
      <c r="H3055" s="55" t="str">
        <f t="shared" si="358"/>
        <v>Septiembre</v>
      </c>
      <c r="I3055" s="90" t="str">
        <f t="shared" si="359"/>
        <v>2025-2</v>
      </c>
      <c r="J3055">
        <v>100</v>
      </c>
      <c r="K3055">
        <v>100</v>
      </c>
      <c r="L3055" s="57">
        <v>1</v>
      </c>
      <c r="M3055" s="57">
        <v>1</v>
      </c>
      <c r="N3055" t="s">
        <v>23</v>
      </c>
      <c r="O3055" t="s">
        <v>23</v>
      </c>
      <c r="P3055">
        <v>0</v>
      </c>
      <c r="Q3055">
        <v>0</v>
      </c>
      <c r="R3055" t="s">
        <v>1268</v>
      </c>
    </row>
    <row r="3056" spans="1:19" hidden="1" x14ac:dyDescent="0.3">
      <c r="A3056">
        <v>263</v>
      </c>
      <c r="B3056" t="s">
        <v>201</v>
      </c>
      <c r="C3056" t="s">
        <v>41</v>
      </c>
      <c r="D3056" t="s">
        <v>52</v>
      </c>
      <c r="E3056" t="s">
        <v>22</v>
      </c>
      <c r="F3056" s="101">
        <v>46022</v>
      </c>
      <c r="G3056" s="55">
        <f t="shared" si="357"/>
        <v>2025</v>
      </c>
      <c r="H3056" s="55" t="str">
        <f t="shared" si="358"/>
        <v>Diciembre</v>
      </c>
      <c r="I3056" s="90" t="str">
        <f t="shared" si="359"/>
        <v>2025-2</v>
      </c>
      <c r="J3056">
        <v>100</v>
      </c>
      <c r="K3056">
        <v>100</v>
      </c>
      <c r="L3056" s="57">
        <v>1</v>
      </c>
      <c r="M3056" s="57">
        <v>1</v>
      </c>
      <c r="N3056" t="s">
        <v>23</v>
      </c>
      <c r="O3056" t="s">
        <v>23</v>
      </c>
      <c r="P3056">
        <v>0</v>
      </c>
      <c r="Q3056">
        <v>0</v>
      </c>
      <c r="R3056" t="s">
        <v>1269</v>
      </c>
    </row>
    <row r="3057" spans="1:19" hidden="1" x14ac:dyDescent="0.3">
      <c r="A3057">
        <v>265</v>
      </c>
      <c r="B3057" t="s">
        <v>205</v>
      </c>
      <c r="C3057" t="s">
        <v>41</v>
      </c>
      <c r="D3057" t="s">
        <v>52</v>
      </c>
      <c r="E3057" t="s">
        <v>22</v>
      </c>
      <c r="F3057" s="101">
        <v>45016</v>
      </c>
      <c r="G3057" s="55">
        <f t="shared" si="357"/>
        <v>2023</v>
      </c>
      <c r="H3057" s="55" t="str">
        <f t="shared" si="358"/>
        <v>Marzo</v>
      </c>
      <c r="I3057" s="90" t="str">
        <f t="shared" si="359"/>
        <v>2023-1</v>
      </c>
      <c r="J3057">
        <v>100</v>
      </c>
      <c r="N3057" t="s">
        <v>23</v>
      </c>
      <c r="O3057" t="s">
        <v>119</v>
      </c>
      <c r="P3057">
        <v>0</v>
      </c>
      <c r="Q3057">
        <v>0</v>
      </c>
      <c r="R3057" t="s">
        <v>1270</v>
      </c>
      <c r="S3057" t="s">
        <v>119</v>
      </c>
    </row>
    <row r="3058" spans="1:19" hidden="1" x14ac:dyDescent="0.3">
      <c r="A3058">
        <v>265</v>
      </c>
      <c r="B3058" t="s">
        <v>205</v>
      </c>
      <c r="C3058" t="s">
        <v>41</v>
      </c>
      <c r="D3058" t="s">
        <v>52</v>
      </c>
      <c r="E3058" t="s">
        <v>22</v>
      </c>
      <c r="F3058" s="101">
        <v>45199</v>
      </c>
      <c r="G3058" s="55">
        <f t="shared" si="357"/>
        <v>2023</v>
      </c>
      <c r="H3058" s="55" t="str">
        <f t="shared" si="358"/>
        <v>Septiembre</v>
      </c>
      <c r="I3058" s="90" t="str">
        <f t="shared" si="359"/>
        <v>2023-2</v>
      </c>
      <c r="J3058">
        <v>100</v>
      </c>
      <c r="N3058" t="s">
        <v>23</v>
      </c>
      <c r="O3058" t="s">
        <v>119</v>
      </c>
      <c r="P3058">
        <v>0</v>
      </c>
      <c r="Q3058">
        <v>0</v>
      </c>
      <c r="R3058" t="s">
        <v>1271</v>
      </c>
      <c r="S3058" t="s">
        <v>119</v>
      </c>
    </row>
    <row r="3059" spans="1:19" hidden="1" x14ac:dyDescent="0.3">
      <c r="A3059">
        <v>265</v>
      </c>
      <c r="B3059" t="s">
        <v>205</v>
      </c>
      <c r="C3059" t="s">
        <v>41</v>
      </c>
      <c r="D3059" t="s">
        <v>52</v>
      </c>
      <c r="E3059" t="s">
        <v>22</v>
      </c>
      <c r="F3059" s="101">
        <v>45382</v>
      </c>
      <c r="G3059" s="55">
        <f t="shared" si="357"/>
        <v>2024</v>
      </c>
      <c r="H3059" s="55" t="str">
        <f t="shared" si="358"/>
        <v>Marzo</v>
      </c>
      <c r="I3059" s="90" t="str">
        <f t="shared" si="359"/>
        <v>2024-1</v>
      </c>
      <c r="J3059">
        <v>95</v>
      </c>
      <c r="N3059" t="s">
        <v>23</v>
      </c>
      <c r="O3059" t="s">
        <v>119</v>
      </c>
      <c r="P3059">
        <v>0</v>
      </c>
      <c r="Q3059">
        <v>0</v>
      </c>
      <c r="R3059" t="s">
        <v>1272</v>
      </c>
      <c r="S3059" t="s">
        <v>119</v>
      </c>
    </row>
    <row r="3060" spans="1:19" hidden="1" x14ac:dyDescent="0.3">
      <c r="A3060">
        <v>265</v>
      </c>
      <c r="B3060" t="s">
        <v>205</v>
      </c>
      <c r="C3060" t="s">
        <v>41</v>
      </c>
      <c r="D3060" t="s">
        <v>52</v>
      </c>
      <c r="E3060" t="s">
        <v>22</v>
      </c>
      <c r="F3060" s="101">
        <v>45565</v>
      </c>
      <c r="G3060" s="55">
        <f t="shared" si="357"/>
        <v>2024</v>
      </c>
      <c r="H3060" s="55" t="str">
        <f t="shared" si="358"/>
        <v>Septiembre</v>
      </c>
      <c r="I3060" s="90" t="str">
        <f t="shared" si="359"/>
        <v>2024-2</v>
      </c>
      <c r="J3060">
        <v>95</v>
      </c>
      <c r="N3060" t="s">
        <v>23</v>
      </c>
      <c r="O3060" t="s">
        <v>119</v>
      </c>
      <c r="P3060">
        <v>0</v>
      </c>
      <c r="Q3060">
        <v>0</v>
      </c>
      <c r="R3060" t="s">
        <v>1273</v>
      </c>
      <c r="S3060" t="s">
        <v>119</v>
      </c>
    </row>
    <row r="3061" spans="1:19" hidden="1" x14ac:dyDescent="0.3">
      <c r="A3061">
        <v>265</v>
      </c>
      <c r="B3061" t="s">
        <v>205</v>
      </c>
      <c r="C3061" t="s">
        <v>41</v>
      </c>
      <c r="D3061" t="s">
        <v>52</v>
      </c>
      <c r="E3061" t="s">
        <v>22</v>
      </c>
      <c r="F3061" s="101">
        <v>45747</v>
      </c>
      <c r="G3061" s="55">
        <f t="shared" si="357"/>
        <v>2025</v>
      </c>
      <c r="H3061" s="55" t="str">
        <f t="shared" si="358"/>
        <v>Marzo</v>
      </c>
      <c r="I3061" s="90" t="str">
        <f t="shared" si="359"/>
        <v>2025-1</v>
      </c>
      <c r="J3061">
        <v>95</v>
      </c>
      <c r="N3061" t="s">
        <v>23</v>
      </c>
      <c r="O3061" t="s">
        <v>119</v>
      </c>
      <c r="P3061">
        <v>0</v>
      </c>
      <c r="Q3061">
        <v>0</v>
      </c>
      <c r="R3061" t="s">
        <v>1274</v>
      </c>
      <c r="S3061" t="s">
        <v>119</v>
      </c>
    </row>
    <row r="3062" spans="1:19" hidden="1" x14ac:dyDescent="0.3">
      <c r="A3062">
        <v>265</v>
      </c>
      <c r="B3062" t="s">
        <v>205</v>
      </c>
      <c r="C3062" t="s">
        <v>41</v>
      </c>
      <c r="D3062" t="s">
        <v>52</v>
      </c>
      <c r="E3062" t="s">
        <v>22</v>
      </c>
      <c r="F3062" s="101">
        <v>45930</v>
      </c>
      <c r="G3062" s="55">
        <f t="shared" si="357"/>
        <v>2025</v>
      </c>
      <c r="H3062" s="55" t="str">
        <f t="shared" si="358"/>
        <v>Septiembre</v>
      </c>
      <c r="I3062" s="90" t="str">
        <f t="shared" si="359"/>
        <v>2025-2</v>
      </c>
      <c r="J3062">
        <v>95</v>
      </c>
      <c r="K3062">
        <v>100</v>
      </c>
      <c r="L3062" s="57">
        <v>1.0526315789473679</v>
      </c>
      <c r="M3062" s="57">
        <v>1.0526315789473679</v>
      </c>
      <c r="N3062" t="s">
        <v>23</v>
      </c>
      <c r="O3062" t="s">
        <v>23</v>
      </c>
      <c r="P3062">
        <v>0</v>
      </c>
      <c r="Q3062">
        <v>0</v>
      </c>
      <c r="R3062" t="s">
        <v>1275</v>
      </c>
    </row>
    <row r="3063" spans="1:19" hidden="1" x14ac:dyDescent="0.3">
      <c r="A3063">
        <v>265</v>
      </c>
      <c r="B3063" t="s">
        <v>205</v>
      </c>
      <c r="C3063" t="s">
        <v>41</v>
      </c>
      <c r="D3063" t="s">
        <v>52</v>
      </c>
      <c r="E3063" t="s">
        <v>22</v>
      </c>
      <c r="F3063" s="101">
        <v>46022</v>
      </c>
      <c r="G3063" s="55">
        <f t="shared" si="357"/>
        <v>2025</v>
      </c>
      <c r="H3063" s="55" t="str">
        <f t="shared" si="358"/>
        <v>Diciembre</v>
      </c>
      <c r="I3063" s="90" t="str">
        <f t="shared" si="359"/>
        <v>2025-2</v>
      </c>
      <c r="J3063">
        <v>95</v>
      </c>
      <c r="K3063">
        <v>100</v>
      </c>
      <c r="L3063" s="57">
        <v>1.0526315789473679</v>
      </c>
      <c r="M3063" s="57">
        <v>1.0526315789473679</v>
      </c>
      <c r="N3063" t="s">
        <v>23</v>
      </c>
      <c r="O3063" t="s">
        <v>23</v>
      </c>
      <c r="P3063">
        <v>0</v>
      </c>
      <c r="Q3063">
        <v>0</v>
      </c>
      <c r="R3063" t="s">
        <v>1276</v>
      </c>
    </row>
    <row r="3064" spans="1:19" hidden="1" x14ac:dyDescent="0.3">
      <c r="A3064">
        <v>266</v>
      </c>
      <c r="B3064" t="s">
        <v>206</v>
      </c>
      <c r="C3064" t="s">
        <v>41</v>
      </c>
      <c r="D3064" t="s">
        <v>52</v>
      </c>
      <c r="E3064" t="s">
        <v>22</v>
      </c>
      <c r="F3064" s="101">
        <v>45016</v>
      </c>
      <c r="G3064" s="55">
        <f t="shared" si="357"/>
        <v>2023</v>
      </c>
      <c r="H3064" s="55" t="str">
        <f t="shared" si="358"/>
        <v>Marzo</v>
      </c>
      <c r="I3064" s="90" t="str">
        <f t="shared" si="359"/>
        <v>2023-1</v>
      </c>
      <c r="J3064">
        <v>95</v>
      </c>
      <c r="N3064" t="s">
        <v>23</v>
      </c>
      <c r="O3064" t="s">
        <v>119</v>
      </c>
      <c r="P3064">
        <v>0</v>
      </c>
      <c r="Q3064">
        <v>0</v>
      </c>
      <c r="R3064" t="s">
        <v>1277</v>
      </c>
      <c r="S3064" t="s">
        <v>119</v>
      </c>
    </row>
    <row r="3065" spans="1:19" hidden="1" x14ac:dyDescent="0.3">
      <c r="A3065">
        <v>266</v>
      </c>
      <c r="B3065" t="s">
        <v>206</v>
      </c>
      <c r="C3065" t="s">
        <v>41</v>
      </c>
      <c r="D3065" t="s">
        <v>52</v>
      </c>
      <c r="E3065" t="s">
        <v>22</v>
      </c>
      <c r="F3065" s="101">
        <v>45199</v>
      </c>
      <c r="G3065" s="55">
        <f t="shared" si="357"/>
        <v>2023</v>
      </c>
      <c r="H3065" s="55" t="str">
        <f t="shared" si="358"/>
        <v>Septiembre</v>
      </c>
      <c r="I3065" s="90" t="str">
        <f t="shared" si="359"/>
        <v>2023-2</v>
      </c>
      <c r="J3065">
        <v>95</v>
      </c>
      <c r="N3065" t="s">
        <v>23</v>
      </c>
      <c r="O3065" t="s">
        <v>119</v>
      </c>
      <c r="P3065">
        <v>0</v>
      </c>
      <c r="Q3065">
        <v>0</v>
      </c>
      <c r="R3065" t="s">
        <v>1278</v>
      </c>
      <c r="S3065" t="s">
        <v>119</v>
      </c>
    </row>
    <row r="3066" spans="1:19" hidden="1" x14ac:dyDescent="0.3">
      <c r="A3066">
        <v>266</v>
      </c>
      <c r="B3066" t="s">
        <v>206</v>
      </c>
      <c r="C3066" t="s">
        <v>41</v>
      </c>
      <c r="D3066" t="s">
        <v>52</v>
      </c>
      <c r="E3066" t="s">
        <v>22</v>
      </c>
      <c r="F3066" s="101">
        <v>45382</v>
      </c>
      <c r="G3066" s="55">
        <f t="shared" si="357"/>
        <v>2024</v>
      </c>
      <c r="H3066" s="55" t="str">
        <f t="shared" si="358"/>
        <v>Marzo</v>
      </c>
      <c r="I3066" s="90" t="str">
        <f t="shared" si="359"/>
        <v>2024-1</v>
      </c>
      <c r="J3066">
        <v>95</v>
      </c>
      <c r="N3066" t="s">
        <v>23</v>
      </c>
      <c r="O3066" t="s">
        <v>119</v>
      </c>
      <c r="P3066">
        <v>0</v>
      </c>
      <c r="Q3066">
        <v>0</v>
      </c>
      <c r="R3066" t="s">
        <v>1279</v>
      </c>
      <c r="S3066" t="s">
        <v>119</v>
      </c>
    </row>
    <row r="3067" spans="1:19" hidden="1" x14ac:dyDescent="0.3">
      <c r="A3067">
        <v>266</v>
      </c>
      <c r="B3067" t="s">
        <v>206</v>
      </c>
      <c r="C3067" t="s">
        <v>41</v>
      </c>
      <c r="D3067" t="s">
        <v>52</v>
      </c>
      <c r="E3067" t="s">
        <v>22</v>
      </c>
      <c r="F3067" s="101">
        <v>45565</v>
      </c>
      <c r="G3067" s="55">
        <f t="shared" si="357"/>
        <v>2024</v>
      </c>
      <c r="H3067" s="55" t="str">
        <f t="shared" si="358"/>
        <v>Septiembre</v>
      </c>
      <c r="I3067" s="90" t="str">
        <f t="shared" si="359"/>
        <v>2024-2</v>
      </c>
      <c r="J3067">
        <v>95</v>
      </c>
      <c r="N3067" t="s">
        <v>23</v>
      </c>
      <c r="O3067" t="s">
        <v>119</v>
      </c>
      <c r="P3067">
        <v>0</v>
      </c>
      <c r="Q3067">
        <v>0</v>
      </c>
      <c r="R3067" t="s">
        <v>1280</v>
      </c>
      <c r="S3067" t="s">
        <v>119</v>
      </c>
    </row>
    <row r="3068" spans="1:19" hidden="1" x14ac:dyDescent="0.3">
      <c r="A3068">
        <v>266</v>
      </c>
      <c r="B3068" t="s">
        <v>206</v>
      </c>
      <c r="C3068" t="s">
        <v>41</v>
      </c>
      <c r="D3068" t="s">
        <v>52</v>
      </c>
      <c r="E3068" t="s">
        <v>22</v>
      </c>
      <c r="F3068" s="101">
        <v>45747</v>
      </c>
      <c r="G3068" s="55">
        <f t="shared" si="357"/>
        <v>2025</v>
      </c>
      <c r="H3068" s="55" t="str">
        <f t="shared" si="358"/>
        <v>Marzo</v>
      </c>
      <c r="I3068" s="90" t="str">
        <f t="shared" si="359"/>
        <v>2025-1</v>
      </c>
      <c r="J3068">
        <v>95</v>
      </c>
      <c r="N3068" t="s">
        <v>23</v>
      </c>
      <c r="O3068" t="s">
        <v>119</v>
      </c>
      <c r="P3068">
        <v>0</v>
      </c>
      <c r="Q3068">
        <v>0</v>
      </c>
      <c r="R3068" t="s">
        <v>1281</v>
      </c>
      <c r="S3068" t="s">
        <v>119</v>
      </c>
    </row>
    <row r="3069" spans="1:19" hidden="1" x14ac:dyDescent="0.3">
      <c r="A3069">
        <v>266</v>
      </c>
      <c r="B3069" t="s">
        <v>206</v>
      </c>
      <c r="C3069" t="s">
        <v>41</v>
      </c>
      <c r="D3069" t="s">
        <v>52</v>
      </c>
      <c r="E3069" t="s">
        <v>22</v>
      </c>
      <c r="F3069" s="101">
        <v>45930</v>
      </c>
      <c r="G3069" s="55">
        <f t="shared" si="357"/>
        <v>2025</v>
      </c>
      <c r="H3069" s="55" t="str">
        <f t="shared" si="358"/>
        <v>Septiembre</v>
      </c>
      <c r="I3069" s="90" t="str">
        <f t="shared" si="359"/>
        <v>2025-2</v>
      </c>
      <c r="J3069">
        <v>95</v>
      </c>
      <c r="K3069">
        <v>80</v>
      </c>
      <c r="L3069" s="57">
        <v>0.84210526315789469</v>
      </c>
      <c r="M3069" s="57">
        <v>0.84210526315789469</v>
      </c>
      <c r="N3069" t="s">
        <v>23</v>
      </c>
      <c r="O3069" t="s">
        <v>23</v>
      </c>
      <c r="P3069">
        <v>0</v>
      </c>
      <c r="Q3069">
        <v>0</v>
      </c>
      <c r="R3069" t="s">
        <v>1282</v>
      </c>
    </row>
    <row r="3070" spans="1:19" hidden="1" x14ac:dyDescent="0.3">
      <c r="A3070">
        <v>266</v>
      </c>
      <c r="B3070" t="s">
        <v>206</v>
      </c>
      <c r="C3070" t="s">
        <v>41</v>
      </c>
      <c r="D3070" t="s">
        <v>52</v>
      </c>
      <c r="E3070" t="s">
        <v>22</v>
      </c>
      <c r="F3070" s="101">
        <v>46022</v>
      </c>
      <c r="G3070" s="55">
        <f t="shared" si="357"/>
        <v>2025</v>
      </c>
      <c r="H3070" s="55" t="str">
        <f t="shared" si="358"/>
        <v>Diciembre</v>
      </c>
      <c r="I3070" s="90" t="str">
        <f t="shared" si="359"/>
        <v>2025-2</v>
      </c>
      <c r="J3070">
        <v>95</v>
      </c>
      <c r="K3070">
        <v>96.2</v>
      </c>
      <c r="L3070" s="57">
        <v>1.012631578947369</v>
      </c>
      <c r="M3070" s="57">
        <v>1.012631578947369</v>
      </c>
      <c r="N3070" t="s">
        <v>23</v>
      </c>
      <c r="O3070" t="s">
        <v>23</v>
      </c>
      <c r="P3070">
        <v>0</v>
      </c>
      <c r="Q3070">
        <v>0</v>
      </c>
      <c r="R3070" t="s">
        <v>1283</v>
      </c>
    </row>
    <row r="3071" spans="1:19" hidden="1" x14ac:dyDescent="0.3">
      <c r="A3071">
        <v>268</v>
      </c>
      <c r="B3071" t="s">
        <v>1284</v>
      </c>
      <c r="C3071" t="s">
        <v>208</v>
      </c>
      <c r="D3071" t="s">
        <v>47</v>
      </c>
      <c r="E3071" t="s">
        <v>22</v>
      </c>
      <c r="F3071" s="101">
        <v>45838</v>
      </c>
      <c r="G3071" s="55">
        <f t="shared" si="357"/>
        <v>2025</v>
      </c>
      <c r="H3071" s="55" t="str">
        <f t="shared" si="358"/>
        <v>Junio</v>
      </c>
      <c r="I3071" s="90" t="str">
        <f t="shared" si="359"/>
        <v>2025-1</v>
      </c>
      <c r="K3071">
        <v>765</v>
      </c>
      <c r="N3071" t="s">
        <v>23</v>
      </c>
      <c r="O3071" t="s">
        <v>48</v>
      </c>
      <c r="P3071">
        <v>0</v>
      </c>
      <c r="Q3071">
        <v>0</v>
      </c>
      <c r="R3071" t="s">
        <v>1285</v>
      </c>
      <c r="S3071" t="s">
        <v>171</v>
      </c>
    </row>
    <row r="3072" spans="1:19" hidden="1" x14ac:dyDescent="0.3">
      <c r="A3072">
        <v>268</v>
      </c>
      <c r="B3072" t="s">
        <v>1284</v>
      </c>
      <c r="C3072" t="s">
        <v>208</v>
      </c>
      <c r="D3072" t="s">
        <v>47</v>
      </c>
      <c r="E3072" t="s">
        <v>22</v>
      </c>
      <c r="F3072" s="101">
        <v>46022</v>
      </c>
      <c r="G3072" s="55">
        <f t="shared" si="357"/>
        <v>2025</v>
      </c>
      <c r="H3072" s="55" t="str">
        <f t="shared" si="358"/>
        <v>Diciembre</v>
      </c>
      <c r="I3072" s="90" t="str">
        <f t="shared" si="359"/>
        <v>2025-2</v>
      </c>
      <c r="K3072">
        <v>877</v>
      </c>
      <c r="N3072" t="s">
        <v>23</v>
      </c>
      <c r="O3072" t="s">
        <v>48</v>
      </c>
      <c r="P3072">
        <v>0</v>
      </c>
      <c r="Q3072">
        <v>0</v>
      </c>
      <c r="R3072" t="s">
        <v>1286</v>
      </c>
      <c r="S3072" t="s">
        <v>171</v>
      </c>
    </row>
    <row r="3073" spans="1:19" hidden="1" x14ac:dyDescent="0.3">
      <c r="A3073">
        <v>269</v>
      </c>
      <c r="B3073" t="s">
        <v>1287</v>
      </c>
      <c r="C3073" t="s">
        <v>208</v>
      </c>
      <c r="D3073" t="s">
        <v>47</v>
      </c>
      <c r="E3073" t="s">
        <v>22</v>
      </c>
      <c r="F3073" s="101">
        <v>45838</v>
      </c>
      <c r="G3073" s="55">
        <f t="shared" si="357"/>
        <v>2025</v>
      </c>
      <c r="H3073" s="55" t="str">
        <f t="shared" si="358"/>
        <v>Junio</v>
      </c>
      <c r="I3073" s="90" t="str">
        <f t="shared" si="359"/>
        <v>2025-1</v>
      </c>
      <c r="K3073">
        <v>1.83</v>
      </c>
      <c r="N3073" t="s">
        <v>83</v>
      </c>
      <c r="O3073" t="s">
        <v>83</v>
      </c>
      <c r="P3073">
        <v>2</v>
      </c>
      <c r="Q3073">
        <v>2</v>
      </c>
      <c r="R3073" t="s">
        <v>1288</v>
      </c>
      <c r="S3073" t="s">
        <v>171</v>
      </c>
    </row>
    <row r="3074" spans="1:19" hidden="1" x14ac:dyDescent="0.3">
      <c r="A3074">
        <v>269</v>
      </c>
      <c r="B3074" t="s">
        <v>1287</v>
      </c>
      <c r="C3074" t="s">
        <v>208</v>
      </c>
      <c r="D3074" t="s">
        <v>47</v>
      </c>
      <c r="E3074" t="s">
        <v>22</v>
      </c>
      <c r="F3074" s="101">
        <v>46022</v>
      </c>
      <c r="G3074" s="55">
        <f t="shared" si="357"/>
        <v>2025</v>
      </c>
      <c r="H3074" s="55" t="str">
        <f t="shared" si="358"/>
        <v>Diciembre</v>
      </c>
      <c r="I3074" s="90" t="str">
        <f t="shared" si="359"/>
        <v>2025-2</v>
      </c>
      <c r="K3074">
        <v>1.65</v>
      </c>
      <c r="N3074" t="s">
        <v>83</v>
      </c>
      <c r="O3074" t="s">
        <v>83</v>
      </c>
      <c r="P3074">
        <v>2</v>
      </c>
      <c r="Q3074">
        <v>2</v>
      </c>
      <c r="R3074" t="s">
        <v>1289</v>
      </c>
      <c r="S3074" t="s">
        <v>171</v>
      </c>
    </row>
    <row r="3075" spans="1:19" hidden="1" x14ac:dyDescent="0.3">
      <c r="A3075">
        <v>270</v>
      </c>
      <c r="B3075" t="s">
        <v>1290</v>
      </c>
      <c r="C3075" t="s">
        <v>208</v>
      </c>
      <c r="D3075" t="s">
        <v>47</v>
      </c>
      <c r="E3075" t="s">
        <v>22</v>
      </c>
      <c r="F3075" s="101">
        <v>45838</v>
      </c>
      <c r="G3075" s="55">
        <f t="shared" ref="G3075:G3138" si="360">YEAR(F3075)</f>
        <v>2025</v>
      </c>
      <c r="H3075" s="55" t="str">
        <f t="shared" ref="H3075:H3138" si="361">PROPER(TEXT(F3075,"mmmm"))</f>
        <v>Junio</v>
      </c>
      <c r="I3075" s="90" t="str">
        <f t="shared" ref="I3075:I3138" si="362">IF(OR(H3075="Enero",H3075="Febrero",H3075="Marzo",H3075="Abril",H3075="Mayo",H3075="Junio"),G3075&amp;"-1",IF(OR(H3075="Julio",H3075="Agosto",H3075="Septiembre",H3075="Octubre",H3075="Noviembre",H3075="Diciembre"),G3075&amp;"-2"))</f>
        <v>2025-1</v>
      </c>
      <c r="K3075">
        <v>4.17</v>
      </c>
      <c r="N3075" t="s">
        <v>83</v>
      </c>
      <c r="O3075" t="s">
        <v>48</v>
      </c>
      <c r="P3075">
        <v>0</v>
      </c>
      <c r="Q3075">
        <v>0</v>
      </c>
      <c r="R3075" t="s">
        <v>1291</v>
      </c>
      <c r="S3075" t="s">
        <v>171</v>
      </c>
    </row>
    <row r="3076" spans="1:19" hidden="1" x14ac:dyDescent="0.3">
      <c r="A3076">
        <v>270</v>
      </c>
      <c r="B3076" t="s">
        <v>1290</v>
      </c>
      <c r="C3076" t="s">
        <v>208</v>
      </c>
      <c r="D3076" t="s">
        <v>47</v>
      </c>
      <c r="E3076" t="s">
        <v>22</v>
      </c>
      <c r="F3076" s="101">
        <v>46022</v>
      </c>
      <c r="G3076" s="55">
        <f t="shared" si="360"/>
        <v>2025</v>
      </c>
      <c r="H3076" s="55" t="str">
        <f t="shared" si="361"/>
        <v>Diciembre</v>
      </c>
      <c r="I3076" s="90" t="str">
        <f t="shared" si="362"/>
        <v>2025-2</v>
      </c>
      <c r="K3076">
        <v>4.3</v>
      </c>
      <c r="N3076" t="s">
        <v>83</v>
      </c>
      <c r="O3076" t="s">
        <v>48</v>
      </c>
      <c r="P3076">
        <v>0</v>
      </c>
      <c r="Q3076">
        <v>0</v>
      </c>
      <c r="R3076" t="s">
        <v>1292</v>
      </c>
      <c r="S3076" t="s">
        <v>171</v>
      </c>
    </row>
    <row r="3077" spans="1:19" hidden="1" x14ac:dyDescent="0.3">
      <c r="A3077">
        <v>271</v>
      </c>
      <c r="B3077" t="s">
        <v>1293</v>
      </c>
      <c r="C3077" t="s">
        <v>208</v>
      </c>
      <c r="D3077" t="s">
        <v>47</v>
      </c>
      <c r="E3077" t="s">
        <v>22</v>
      </c>
      <c r="F3077" s="101">
        <v>45657</v>
      </c>
      <c r="G3077" s="55">
        <f t="shared" si="360"/>
        <v>2024</v>
      </c>
      <c r="H3077" s="55" t="str">
        <f t="shared" si="361"/>
        <v>Diciembre</v>
      </c>
      <c r="I3077" s="90" t="str">
        <f t="shared" si="362"/>
        <v>2024-2</v>
      </c>
      <c r="K3077">
        <v>16.86</v>
      </c>
      <c r="N3077">
        <v>0</v>
      </c>
      <c r="O3077" t="s">
        <v>48</v>
      </c>
      <c r="P3077">
        <v>0</v>
      </c>
      <c r="Q3077">
        <v>0</v>
      </c>
      <c r="R3077" t="s">
        <v>1294</v>
      </c>
      <c r="S3077" t="s">
        <v>171</v>
      </c>
    </row>
    <row r="3078" spans="1:19" hidden="1" x14ac:dyDescent="0.3">
      <c r="A3078">
        <v>271</v>
      </c>
      <c r="B3078" t="s">
        <v>1293</v>
      </c>
      <c r="C3078" t="s">
        <v>208</v>
      </c>
      <c r="D3078" t="s">
        <v>47</v>
      </c>
      <c r="E3078" t="s">
        <v>22</v>
      </c>
      <c r="F3078" s="101">
        <v>45838</v>
      </c>
      <c r="G3078" s="55">
        <f t="shared" si="360"/>
        <v>2025</v>
      </c>
      <c r="H3078" s="55" t="str">
        <f t="shared" si="361"/>
        <v>Junio</v>
      </c>
      <c r="I3078" s="90" t="str">
        <f t="shared" si="362"/>
        <v>2025-1</v>
      </c>
      <c r="K3078">
        <v>23.85</v>
      </c>
      <c r="N3078">
        <v>0</v>
      </c>
      <c r="O3078" t="s">
        <v>48</v>
      </c>
      <c r="P3078">
        <v>0</v>
      </c>
      <c r="Q3078">
        <v>0</v>
      </c>
      <c r="R3078" t="s">
        <v>1295</v>
      </c>
      <c r="S3078" t="s">
        <v>171</v>
      </c>
    </row>
    <row r="3079" spans="1:19" hidden="1" x14ac:dyDescent="0.3">
      <c r="A3079">
        <v>271</v>
      </c>
      <c r="B3079" t="s">
        <v>1293</v>
      </c>
      <c r="C3079" t="s">
        <v>208</v>
      </c>
      <c r="D3079" t="s">
        <v>47</v>
      </c>
      <c r="E3079" t="s">
        <v>22</v>
      </c>
      <c r="F3079" s="101">
        <v>46022</v>
      </c>
      <c r="G3079" s="55">
        <f t="shared" si="360"/>
        <v>2025</v>
      </c>
      <c r="H3079" s="55" t="str">
        <f t="shared" si="361"/>
        <v>Diciembre</v>
      </c>
      <c r="I3079" s="90" t="str">
        <f t="shared" si="362"/>
        <v>2025-2</v>
      </c>
      <c r="K3079">
        <v>19.93</v>
      </c>
      <c r="N3079">
        <v>0</v>
      </c>
      <c r="O3079" t="s">
        <v>48</v>
      </c>
      <c r="P3079">
        <v>0</v>
      </c>
      <c r="Q3079">
        <v>0</v>
      </c>
      <c r="R3079" t="s">
        <v>1296</v>
      </c>
      <c r="S3079" t="s">
        <v>171</v>
      </c>
    </row>
    <row r="3080" spans="1:19" hidden="1" x14ac:dyDescent="0.3">
      <c r="A3080">
        <v>272</v>
      </c>
      <c r="B3080" t="s">
        <v>212</v>
      </c>
      <c r="C3080" t="s">
        <v>64</v>
      </c>
      <c r="D3080" t="s">
        <v>65</v>
      </c>
      <c r="E3080" t="s">
        <v>54</v>
      </c>
      <c r="F3080" s="101">
        <v>44561</v>
      </c>
      <c r="G3080" s="55">
        <f t="shared" si="360"/>
        <v>2021</v>
      </c>
      <c r="H3080" s="55" t="str">
        <f t="shared" si="361"/>
        <v>Diciembre</v>
      </c>
      <c r="I3080" s="90" t="str">
        <f t="shared" si="362"/>
        <v>2021-2</v>
      </c>
      <c r="J3080">
        <v>0</v>
      </c>
      <c r="K3080">
        <v>0</v>
      </c>
      <c r="N3080">
        <v>0</v>
      </c>
      <c r="O3080" t="s">
        <v>48</v>
      </c>
      <c r="P3080">
        <v>0</v>
      </c>
      <c r="Q3080">
        <v>0</v>
      </c>
      <c r="R3080" t="s">
        <v>1297</v>
      </c>
    </row>
    <row r="3081" spans="1:19" hidden="1" x14ac:dyDescent="0.3">
      <c r="A3081">
        <v>272</v>
      </c>
      <c r="B3081" t="s">
        <v>212</v>
      </c>
      <c r="C3081" t="s">
        <v>64</v>
      </c>
      <c r="D3081" t="s">
        <v>65</v>
      </c>
      <c r="E3081" t="s">
        <v>54</v>
      </c>
      <c r="F3081" s="101">
        <v>44926</v>
      </c>
      <c r="G3081" s="55">
        <f t="shared" si="360"/>
        <v>2022</v>
      </c>
      <c r="H3081" s="55" t="str">
        <f t="shared" si="361"/>
        <v>Diciembre</v>
      </c>
      <c r="I3081" s="90" t="str">
        <f t="shared" si="362"/>
        <v>2022-2</v>
      </c>
      <c r="J3081">
        <v>0</v>
      </c>
      <c r="K3081">
        <v>0</v>
      </c>
      <c r="N3081">
        <v>0</v>
      </c>
      <c r="O3081" t="s">
        <v>48</v>
      </c>
      <c r="P3081">
        <v>0</v>
      </c>
      <c r="Q3081">
        <v>0</v>
      </c>
      <c r="R3081" t="s">
        <v>1298</v>
      </c>
    </row>
    <row r="3082" spans="1:19" hidden="1" x14ac:dyDescent="0.3">
      <c r="A3082">
        <v>272</v>
      </c>
      <c r="B3082" t="s">
        <v>212</v>
      </c>
      <c r="C3082" t="s">
        <v>64</v>
      </c>
      <c r="D3082" t="s">
        <v>65</v>
      </c>
      <c r="E3082" t="s">
        <v>54</v>
      </c>
      <c r="F3082" s="101">
        <v>46022</v>
      </c>
      <c r="G3082" s="55">
        <f t="shared" si="360"/>
        <v>2025</v>
      </c>
      <c r="H3082" s="55" t="str">
        <f t="shared" si="361"/>
        <v>Diciembre</v>
      </c>
      <c r="I3082" s="90" t="str">
        <f t="shared" si="362"/>
        <v>2025-2</v>
      </c>
      <c r="J3082">
        <v>0</v>
      </c>
      <c r="K3082">
        <v>0</v>
      </c>
      <c r="N3082">
        <v>0</v>
      </c>
      <c r="O3082" t="s">
        <v>48</v>
      </c>
      <c r="P3082">
        <v>0</v>
      </c>
      <c r="Q3082">
        <v>0</v>
      </c>
      <c r="R3082" t="s">
        <v>1299</v>
      </c>
    </row>
    <row r="3083" spans="1:19" hidden="1" x14ac:dyDescent="0.3">
      <c r="A3083">
        <v>273</v>
      </c>
      <c r="B3083" t="s">
        <v>213</v>
      </c>
      <c r="C3083" t="s">
        <v>214</v>
      </c>
      <c r="D3083" t="s">
        <v>47</v>
      </c>
      <c r="E3083" t="s">
        <v>22</v>
      </c>
      <c r="F3083" s="101">
        <v>46022</v>
      </c>
      <c r="G3083" s="55">
        <f t="shared" si="360"/>
        <v>2025</v>
      </c>
      <c r="H3083" s="55" t="str">
        <f t="shared" si="361"/>
        <v>Diciembre</v>
      </c>
      <c r="I3083" s="90" t="str">
        <f t="shared" si="362"/>
        <v>2025-2</v>
      </c>
      <c r="J3083">
        <v>1</v>
      </c>
      <c r="K3083">
        <v>1</v>
      </c>
      <c r="L3083" s="57">
        <v>1</v>
      </c>
      <c r="M3083" s="57">
        <v>1</v>
      </c>
      <c r="N3083" t="s">
        <v>48</v>
      </c>
      <c r="O3083" t="s">
        <v>48</v>
      </c>
      <c r="P3083">
        <v>0</v>
      </c>
      <c r="Q3083">
        <v>0</v>
      </c>
      <c r="R3083" t="s">
        <v>1300</v>
      </c>
    </row>
    <row r="3084" spans="1:19" hidden="1" x14ac:dyDescent="0.3">
      <c r="A3084">
        <v>274</v>
      </c>
      <c r="B3084" t="s">
        <v>215</v>
      </c>
      <c r="C3084" t="s">
        <v>197</v>
      </c>
      <c r="D3084" t="s">
        <v>47</v>
      </c>
      <c r="E3084" t="s">
        <v>22</v>
      </c>
      <c r="F3084" s="101">
        <v>44620</v>
      </c>
      <c r="G3084" s="55">
        <f t="shared" si="360"/>
        <v>2022</v>
      </c>
      <c r="H3084" s="55" t="str">
        <f t="shared" si="361"/>
        <v>Febrero</v>
      </c>
      <c r="I3084" s="90" t="str">
        <f t="shared" si="362"/>
        <v>2022-1</v>
      </c>
      <c r="N3084" t="s">
        <v>48</v>
      </c>
      <c r="O3084" t="s">
        <v>119</v>
      </c>
      <c r="P3084">
        <v>0</v>
      </c>
      <c r="Q3084">
        <v>0</v>
      </c>
      <c r="R3084" t="s">
        <v>1301</v>
      </c>
      <c r="S3084" t="s">
        <v>119</v>
      </c>
    </row>
    <row r="3085" spans="1:19" hidden="1" x14ac:dyDescent="0.3">
      <c r="A3085">
        <v>274</v>
      </c>
      <c r="B3085" t="s">
        <v>215</v>
      </c>
      <c r="C3085" t="s">
        <v>197</v>
      </c>
      <c r="D3085" t="s">
        <v>47</v>
      </c>
      <c r="E3085" t="s">
        <v>22</v>
      </c>
      <c r="F3085" s="101">
        <v>44651</v>
      </c>
      <c r="G3085" s="55">
        <f t="shared" si="360"/>
        <v>2022</v>
      </c>
      <c r="H3085" s="55" t="str">
        <f t="shared" si="361"/>
        <v>Marzo</v>
      </c>
      <c r="I3085" s="90" t="str">
        <f t="shared" si="362"/>
        <v>2022-1</v>
      </c>
      <c r="N3085" t="s">
        <v>48</v>
      </c>
      <c r="O3085" t="s">
        <v>119</v>
      </c>
      <c r="P3085">
        <v>0</v>
      </c>
      <c r="Q3085">
        <v>0</v>
      </c>
      <c r="R3085" t="s">
        <v>1302</v>
      </c>
      <c r="S3085" t="s">
        <v>119</v>
      </c>
    </row>
    <row r="3086" spans="1:19" hidden="1" x14ac:dyDescent="0.3">
      <c r="A3086">
        <v>274</v>
      </c>
      <c r="B3086" t="s">
        <v>215</v>
      </c>
      <c r="C3086" t="s">
        <v>197</v>
      </c>
      <c r="D3086" t="s">
        <v>47</v>
      </c>
      <c r="E3086" t="s">
        <v>22</v>
      </c>
      <c r="F3086" s="101">
        <v>44895</v>
      </c>
      <c r="G3086" s="55">
        <f t="shared" si="360"/>
        <v>2022</v>
      </c>
      <c r="H3086" s="55" t="str">
        <f t="shared" si="361"/>
        <v>Noviembre</v>
      </c>
      <c r="I3086" s="90" t="str">
        <f t="shared" si="362"/>
        <v>2022-2</v>
      </c>
      <c r="N3086" t="s">
        <v>48</v>
      </c>
      <c r="O3086" t="s">
        <v>119</v>
      </c>
      <c r="P3086">
        <v>0</v>
      </c>
      <c r="Q3086">
        <v>0</v>
      </c>
      <c r="R3086" t="s">
        <v>1303</v>
      </c>
      <c r="S3086" t="s">
        <v>119</v>
      </c>
    </row>
    <row r="3087" spans="1:19" hidden="1" x14ac:dyDescent="0.3">
      <c r="A3087">
        <v>274</v>
      </c>
      <c r="B3087" t="s">
        <v>215</v>
      </c>
      <c r="C3087" t="s">
        <v>197</v>
      </c>
      <c r="D3087" t="s">
        <v>47</v>
      </c>
      <c r="E3087" t="s">
        <v>22</v>
      </c>
      <c r="F3087" s="101">
        <v>46022</v>
      </c>
      <c r="G3087" s="55">
        <f t="shared" si="360"/>
        <v>2025</v>
      </c>
      <c r="H3087" s="55" t="str">
        <f t="shared" si="361"/>
        <v>Diciembre</v>
      </c>
      <c r="I3087" s="90" t="str">
        <f t="shared" si="362"/>
        <v>2025-2</v>
      </c>
      <c r="J3087">
        <v>400</v>
      </c>
      <c r="K3087">
        <v>424.01999664306641</v>
      </c>
      <c r="L3087" s="57">
        <v>1.060049991607666</v>
      </c>
      <c r="M3087" s="57">
        <v>1.060049991607666</v>
      </c>
      <c r="N3087" t="s">
        <v>48</v>
      </c>
      <c r="O3087" t="s">
        <v>48</v>
      </c>
      <c r="P3087">
        <v>0</v>
      </c>
      <c r="Q3087">
        <v>0</v>
      </c>
      <c r="R3087" t="s">
        <v>1304</v>
      </c>
    </row>
    <row r="3088" spans="1:19" hidden="1" x14ac:dyDescent="0.3">
      <c r="A3088">
        <v>275</v>
      </c>
      <c r="B3088" t="s">
        <v>216</v>
      </c>
      <c r="C3088" t="s">
        <v>217</v>
      </c>
      <c r="D3088" t="s">
        <v>47</v>
      </c>
      <c r="E3088" t="s">
        <v>22</v>
      </c>
      <c r="F3088" s="101">
        <v>44620</v>
      </c>
      <c r="G3088" s="55">
        <f t="shared" si="360"/>
        <v>2022</v>
      </c>
      <c r="H3088" s="55" t="str">
        <f t="shared" si="361"/>
        <v>Febrero</v>
      </c>
      <c r="I3088" s="90" t="str">
        <f t="shared" si="362"/>
        <v>2022-1</v>
      </c>
      <c r="J3088">
        <v>80</v>
      </c>
      <c r="N3088" t="s">
        <v>23</v>
      </c>
      <c r="O3088" t="s">
        <v>119</v>
      </c>
      <c r="P3088">
        <v>0</v>
      </c>
      <c r="Q3088">
        <v>0</v>
      </c>
      <c r="R3088" t="s">
        <v>1305</v>
      </c>
      <c r="S3088" t="s">
        <v>119</v>
      </c>
    </row>
    <row r="3089" spans="1:19" hidden="1" x14ac:dyDescent="0.3">
      <c r="A3089">
        <v>275</v>
      </c>
      <c r="B3089" t="s">
        <v>216</v>
      </c>
      <c r="C3089" t="s">
        <v>217</v>
      </c>
      <c r="D3089" t="s">
        <v>47</v>
      </c>
      <c r="E3089" t="s">
        <v>22</v>
      </c>
      <c r="F3089" s="101">
        <v>44651</v>
      </c>
      <c r="G3089" s="55">
        <f t="shared" si="360"/>
        <v>2022</v>
      </c>
      <c r="H3089" s="55" t="str">
        <f t="shared" si="361"/>
        <v>Marzo</v>
      </c>
      <c r="I3089" s="90" t="str">
        <f t="shared" si="362"/>
        <v>2022-1</v>
      </c>
      <c r="J3089">
        <v>80</v>
      </c>
      <c r="N3089" t="s">
        <v>23</v>
      </c>
      <c r="O3089" t="s">
        <v>119</v>
      </c>
      <c r="P3089">
        <v>0</v>
      </c>
      <c r="Q3089">
        <v>0</v>
      </c>
      <c r="R3089" t="s">
        <v>1306</v>
      </c>
      <c r="S3089" t="s">
        <v>119</v>
      </c>
    </row>
    <row r="3090" spans="1:19" hidden="1" x14ac:dyDescent="0.3">
      <c r="A3090">
        <v>275</v>
      </c>
      <c r="B3090" t="s">
        <v>216</v>
      </c>
      <c r="C3090" t="s">
        <v>217</v>
      </c>
      <c r="D3090" t="s">
        <v>47</v>
      </c>
      <c r="E3090" t="s">
        <v>22</v>
      </c>
      <c r="F3090" s="101">
        <v>44742</v>
      </c>
      <c r="G3090" s="55">
        <f t="shared" si="360"/>
        <v>2022</v>
      </c>
      <c r="H3090" s="55" t="str">
        <f t="shared" si="361"/>
        <v>Junio</v>
      </c>
      <c r="I3090" s="90" t="str">
        <f t="shared" si="362"/>
        <v>2022-1</v>
      </c>
      <c r="J3090">
        <v>80</v>
      </c>
      <c r="N3090" t="s">
        <v>23</v>
      </c>
      <c r="O3090" t="s">
        <v>119</v>
      </c>
      <c r="P3090">
        <v>0</v>
      </c>
      <c r="Q3090">
        <v>0</v>
      </c>
      <c r="R3090" t="s">
        <v>1307</v>
      </c>
      <c r="S3090" t="s">
        <v>119</v>
      </c>
    </row>
    <row r="3091" spans="1:19" hidden="1" x14ac:dyDescent="0.3">
      <c r="A3091">
        <v>275</v>
      </c>
      <c r="B3091" t="s">
        <v>216</v>
      </c>
      <c r="C3091" t="s">
        <v>217</v>
      </c>
      <c r="D3091" t="s">
        <v>47</v>
      </c>
      <c r="E3091" t="s">
        <v>22</v>
      </c>
      <c r="F3091" s="101">
        <v>44834</v>
      </c>
      <c r="G3091" s="55">
        <f t="shared" si="360"/>
        <v>2022</v>
      </c>
      <c r="H3091" s="55" t="str">
        <f t="shared" si="361"/>
        <v>Septiembre</v>
      </c>
      <c r="I3091" s="90" t="str">
        <f t="shared" si="362"/>
        <v>2022-2</v>
      </c>
      <c r="J3091">
        <v>80</v>
      </c>
      <c r="N3091" t="s">
        <v>23</v>
      </c>
      <c r="O3091" t="s">
        <v>119</v>
      </c>
      <c r="P3091">
        <v>0</v>
      </c>
      <c r="Q3091">
        <v>0</v>
      </c>
      <c r="R3091" t="s">
        <v>1308</v>
      </c>
      <c r="S3091" t="s">
        <v>119</v>
      </c>
    </row>
    <row r="3092" spans="1:19" hidden="1" x14ac:dyDescent="0.3">
      <c r="A3092">
        <v>275</v>
      </c>
      <c r="B3092" t="s">
        <v>216</v>
      </c>
      <c r="C3092" t="s">
        <v>217</v>
      </c>
      <c r="D3092" t="s">
        <v>47</v>
      </c>
      <c r="E3092" t="s">
        <v>22</v>
      </c>
      <c r="F3092" s="101">
        <v>44895</v>
      </c>
      <c r="G3092" s="55">
        <f t="shared" si="360"/>
        <v>2022</v>
      </c>
      <c r="H3092" s="55" t="str">
        <f t="shared" si="361"/>
        <v>Noviembre</v>
      </c>
      <c r="I3092" s="90" t="str">
        <f t="shared" si="362"/>
        <v>2022-2</v>
      </c>
      <c r="J3092">
        <v>80</v>
      </c>
      <c r="N3092" t="s">
        <v>23</v>
      </c>
      <c r="O3092" t="s">
        <v>119</v>
      </c>
      <c r="P3092">
        <v>0</v>
      </c>
      <c r="Q3092">
        <v>0</v>
      </c>
      <c r="R3092" t="s">
        <v>1309</v>
      </c>
      <c r="S3092" t="s">
        <v>119</v>
      </c>
    </row>
    <row r="3093" spans="1:19" hidden="1" x14ac:dyDescent="0.3">
      <c r="A3093">
        <v>275</v>
      </c>
      <c r="B3093" t="s">
        <v>216</v>
      </c>
      <c r="C3093" t="s">
        <v>217</v>
      </c>
      <c r="D3093" t="s">
        <v>47</v>
      </c>
      <c r="E3093" t="s">
        <v>22</v>
      </c>
      <c r="F3093" s="101">
        <v>44957</v>
      </c>
      <c r="G3093" s="55">
        <f t="shared" si="360"/>
        <v>2023</v>
      </c>
      <c r="H3093" s="55" t="str">
        <f t="shared" si="361"/>
        <v>Enero</v>
      </c>
      <c r="I3093" s="90" t="str">
        <f t="shared" si="362"/>
        <v>2023-1</v>
      </c>
      <c r="J3093">
        <v>80</v>
      </c>
      <c r="N3093" t="s">
        <v>23</v>
      </c>
      <c r="O3093" t="s">
        <v>119</v>
      </c>
      <c r="P3093">
        <v>0</v>
      </c>
      <c r="Q3093">
        <v>0</v>
      </c>
      <c r="R3093" t="s">
        <v>1310</v>
      </c>
      <c r="S3093" t="s">
        <v>119</v>
      </c>
    </row>
    <row r="3094" spans="1:19" hidden="1" x14ac:dyDescent="0.3">
      <c r="A3094">
        <v>275</v>
      </c>
      <c r="B3094" t="s">
        <v>216</v>
      </c>
      <c r="C3094" t="s">
        <v>217</v>
      </c>
      <c r="D3094" t="s">
        <v>47</v>
      </c>
      <c r="E3094" t="s">
        <v>22</v>
      </c>
      <c r="F3094" s="101">
        <v>44985</v>
      </c>
      <c r="G3094" s="55">
        <f t="shared" si="360"/>
        <v>2023</v>
      </c>
      <c r="H3094" s="55" t="str">
        <f t="shared" si="361"/>
        <v>Febrero</v>
      </c>
      <c r="I3094" s="90" t="str">
        <f t="shared" si="362"/>
        <v>2023-1</v>
      </c>
      <c r="J3094">
        <v>80</v>
      </c>
      <c r="N3094" t="s">
        <v>23</v>
      </c>
      <c r="O3094" t="s">
        <v>119</v>
      </c>
      <c r="P3094">
        <v>0</v>
      </c>
      <c r="Q3094">
        <v>0</v>
      </c>
      <c r="R3094" t="s">
        <v>1311</v>
      </c>
      <c r="S3094" t="s">
        <v>119</v>
      </c>
    </row>
    <row r="3095" spans="1:19" hidden="1" x14ac:dyDescent="0.3">
      <c r="A3095">
        <v>275</v>
      </c>
      <c r="B3095" t="s">
        <v>216</v>
      </c>
      <c r="C3095" t="s">
        <v>217</v>
      </c>
      <c r="D3095" t="s">
        <v>47</v>
      </c>
      <c r="E3095" t="s">
        <v>22</v>
      </c>
      <c r="F3095" s="101">
        <v>45016</v>
      </c>
      <c r="G3095" s="55">
        <f t="shared" si="360"/>
        <v>2023</v>
      </c>
      <c r="H3095" s="55" t="str">
        <f t="shared" si="361"/>
        <v>Marzo</v>
      </c>
      <c r="I3095" s="90" t="str">
        <f t="shared" si="362"/>
        <v>2023-1</v>
      </c>
      <c r="J3095">
        <v>80</v>
      </c>
      <c r="N3095" t="s">
        <v>23</v>
      </c>
      <c r="O3095" t="s">
        <v>119</v>
      </c>
      <c r="P3095">
        <v>0</v>
      </c>
      <c r="Q3095">
        <v>0</v>
      </c>
      <c r="R3095" t="s">
        <v>1312</v>
      </c>
      <c r="S3095" t="s">
        <v>119</v>
      </c>
    </row>
    <row r="3096" spans="1:19" hidden="1" x14ac:dyDescent="0.3">
      <c r="A3096">
        <v>275</v>
      </c>
      <c r="B3096" t="s">
        <v>216</v>
      </c>
      <c r="C3096" t="s">
        <v>217</v>
      </c>
      <c r="D3096" t="s">
        <v>47</v>
      </c>
      <c r="E3096" t="s">
        <v>22</v>
      </c>
      <c r="F3096" s="101">
        <v>45046</v>
      </c>
      <c r="G3096" s="55">
        <f t="shared" si="360"/>
        <v>2023</v>
      </c>
      <c r="H3096" s="55" t="str">
        <f t="shared" si="361"/>
        <v>Abril</v>
      </c>
      <c r="I3096" s="90" t="str">
        <f t="shared" si="362"/>
        <v>2023-1</v>
      </c>
      <c r="J3096">
        <v>80</v>
      </c>
      <c r="N3096" t="s">
        <v>23</v>
      </c>
      <c r="O3096" t="s">
        <v>119</v>
      </c>
      <c r="P3096">
        <v>0</v>
      </c>
      <c r="Q3096">
        <v>0</v>
      </c>
      <c r="R3096" t="s">
        <v>1313</v>
      </c>
      <c r="S3096" t="s">
        <v>119</v>
      </c>
    </row>
    <row r="3097" spans="1:19" hidden="1" x14ac:dyDescent="0.3">
      <c r="A3097">
        <v>275</v>
      </c>
      <c r="B3097" t="s">
        <v>216</v>
      </c>
      <c r="C3097" t="s">
        <v>217</v>
      </c>
      <c r="D3097" t="s">
        <v>47</v>
      </c>
      <c r="E3097" t="s">
        <v>22</v>
      </c>
      <c r="F3097" s="101">
        <v>45077</v>
      </c>
      <c r="G3097" s="55">
        <f t="shared" si="360"/>
        <v>2023</v>
      </c>
      <c r="H3097" s="55" t="str">
        <f t="shared" si="361"/>
        <v>Mayo</v>
      </c>
      <c r="I3097" s="90" t="str">
        <f t="shared" si="362"/>
        <v>2023-1</v>
      </c>
      <c r="J3097">
        <v>80</v>
      </c>
      <c r="N3097" t="s">
        <v>23</v>
      </c>
      <c r="O3097" t="s">
        <v>119</v>
      </c>
      <c r="P3097">
        <v>0</v>
      </c>
      <c r="Q3097">
        <v>0</v>
      </c>
      <c r="R3097" t="s">
        <v>1314</v>
      </c>
      <c r="S3097" t="s">
        <v>119</v>
      </c>
    </row>
    <row r="3098" spans="1:19" hidden="1" x14ac:dyDescent="0.3">
      <c r="A3098">
        <v>275</v>
      </c>
      <c r="B3098" t="s">
        <v>216</v>
      </c>
      <c r="C3098" t="s">
        <v>217</v>
      </c>
      <c r="D3098" t="s">
        <v>47</v>
      </c>
      <c r="E3098" t="s">
        <v>22</v>
      </c>
      <c r="F3098" s="101">
        <v>45107</v>
      </c>
      <c r="G3098" s="55">
        <f t="shared" si="360"/>
        <v>2023</v>
      </c>
      <c r="H3098" s="55" t="str">
        <f t="shared" si="361"/>
        <v>Junio</v>
      </c>
      <c r="I3098" s="90" t="str">
        <f t="shared" si="362"/>
        <v>2023-1</v>
      </c>
      <c r="J3098">
        <v>80</v>
      </c>
      <c r="N3098" t="s">
        <v>23</v>
      </c>
      <c r="O3098" t="s">
        <v>119</v>
      </c>
      <c r="P3098">
        <v>0</v>
      </c>
      <c r="Q3098">
        <v>0</v>
      </c>
      <c r="R3098" t="s">
        <v>1315</v>
      </c>
      <c r="S3098" t="s">
        <v>119</v>
      </c>
    </row>
    <row r="3099" spans="1:19" hidden="1" x14ac:dyDescent="0.3">
      <c r="A3099">
        <v>275</v>
      </c>
      <c r="B3099" t="s">
        <v>216</v>
      </c>
      <c r="C3099" t="s">
        <v>217</v>
      </c>
      <c r="D3099" t="s">
        <v>47</v>
      </c>
      <c r="E3099" t="s">
        <v>22</v>
      </c>
      <c r="F3099" s="101">
        <v>45138</v>
      </c>
      <c r="G3099" s="55">
        <f t="shared" si="360"/>
        <v>2023</v>
      </c>
      <c r="H3099" s="55" t="str">
        <f t="shared" si="361"/>
        <v>Julio</v>
      </c>
      <c r="I3099" s="90" t="str">
        <f t="shared" si="362"/>
        <v>2023-2</v>
      </c>
      <c r="J3099">
        <v>80</v>
      </c>
      <c r="N3099" t="s">
        <v>23</v>
      </c>
      <c r="O3099" t="s">
        <v>119</v>
      </c>
      <c r="P3099">
        <v>0</v>
      </c>
      <c r="Q3099">
        <v>0</v>
      </c>
      <c r="R3099" t="s">
        <v>1316</v>
      </c>
      <c r="S3099" t="s">
        <v>119</v>
      </c>
    </row>
    <row r="3100" spans="1:19" hidden="1" x14ac:dyDescent="0.3">
      <c r="A3100">
        <v>275</v>
      </c>
      <c r="B3100" t="s">
        <v>216</v>
      </c>
      <c r="C3100" t="s">
        <v>217</v>
      </c>
      <c r="D3100" t="s">
        <v>47</v>
      </c>
      <c r="E3100" t="s">
        <v>22</v>
      </c>
      <c r="F3100" s="101">
        <v>45169</v>
      </c>
      <c r="G3100" s="55">
        <f t="shared" si="360"/>
        <v>2023</v>
      </c>
      <c r="H3100" s="55" t="str">
        <f t="shared" si="361"/>
        <v>Agosto</v>
      </c>
      <c r="I3100" s="90" t="str">
        <f t="shared" si="362"/>
        <v>2023-2</v>
      </c>
      <c r="J3100">
        <v>80</v>
      </c>
      <c r="N3100" t="s">
        <v>23</v>
      </c>
      <c r="O3100" t="s">
        <v>119</v>
      </c>
      <c r="P3100">
        <v>0</v>
      </c>
      <c r="Q3100">
        <v>0</v>
      </c>
      <c r="R3100" t="s">
        <v>1317</v>
      </c>
      <c r="S3100" t="s">
        <v>119</v>
      </c>
    </row>
    <row r="3101" spans="1:19" hidden="1" x14ac:dyDescent="0.3">
      <c r="A3101">
        <v>275</v>
      </c>
      <c r="B3101" t="s">
        <v>216</v>
      </c>
      <c r="C3101" t="s">
        <v>217</v>
      </c>
      <c r="D3101" t="s">
        <v>47</v>
      </c>
      <c r="E3101" t="s">
        <v>22</v>
      </c>
      <c r="F3101" s="101">
        <v>45199</v>
      </c>
      <c r="G3101" s="55">
        <f t="shared" si="360"/>
        <v>2023</v>
      </c>
      <c r="H3101" s="55" t="str">
        <f t="shared" si="361"/>
        <v>Septiembre</v>
      </c>
      <c r="I3101" s="90" t="str">
        <f t="shared" si="362"/>
        <v>2023-2</v>
      </c>
      <c r="J3101">
        <v>80</v>
      </c>
      <c r="N3101" t="s">
        <v>23</v>
      </c>
      <c r="O3101" t="s">
        <v>119</v>
      </c>
      <c r="P3101">
        <v>0</v>
      </c>
      <c r="Q3101">
        <v>0</v>
      </c>
      <c r="R3101" t="s">
        <v>1318</v>
      </c>
      <c r="S3101" t="s">
        <v>119</v>
      </c>
    </row>
    <row r="3102" spans="1:19" hidden="1" x14ac:dyDescent="0.3">
      <c r="A3102">
        <v>275</v>
      </c>
      <c r="B3102" t="s">
        <v>216</v>
      </c>
      <c r="C3102" t="s">
        <v>217</v>
      </c>
      <c r="D3102" t="s">
        <v>47</v>
      </c>
      <c r="E3102" t="s">
        <v>22</v>
      </c>
      <c r="F3102" s="101">
        <v>45230</v>
      </c>
      <c r="G3102" s="55">
        <f t="shared" si="360"/>
        <v>2023</v>
      </c>
      <c r="H3102" s="55" t="str">
        <f t="shared" si="361"/>
        <v>Octubre</v>
      </c>
      <c r="I3102" s="90" t="str">
        <f t="shared" si="362"/>
        <v>2023-2</v>
      </c>
      <c r="J3102">
        <v>80</v>
      </c>
      <c r="N3102" t="s">
        <v>23</v>
      </c>
      <c r="O3102" t="s">
        <v>119</v>
      </c>
      <c r="P3102">
        <v>0</v>
      </c>
      <c r="Q3102">
        <v>0</v>
      </c>
      <c r="R3102" t="s">
        <v>1319</v>
      </c>
      <c r="S3102" t="s">
        <v>119</v>
      </c>
    </row>
    <row r="3103" spans="1:19" hidden="1" x14ac:dyDescent="0.3">
      <c r="A3103">
        <v>275</v>
      </c>
      <c r="B3103" t="s">
        <v>216</v>
      </c>
      <c r="C3103" t="s">
        <v>217</v>
      </c>
      <c r="D3103" t="s">
        <v>47</v>
      </c>
      <c r="E3103" t="s">
        <v>22</v>
      </c>
      <c r="F3103" s="101">
        <v>45260</v>
      </c>
      <c r="G3103" s="55">
        <f t="shared" si="360"/>
        <v>2023</v>
      </c>
      <c r="H3103" s="55" t="str">
        <f t="shared" si="361"/>
        <v>Noviembre</v>
      </c>
      <c r="I3103" s="90" t="str">
        <f t="shared" si="362"/>
        <v>2023-2</v>
      </c>
      <c r="J3103">
        <v>80</v>
      </c>
      <c r="N3103" t="s">
        <v>23</v>
      </c>
      <c r="O3103" t="s">
        <v>119</v>
      </c>
      <c r="P3103">
        <v>0</v>
      </c>
      <c r="Q3103">
        <v>0</v>
      </c>
      <c r="R3103" t="s">
        <v>1320</v>
      </c>
      <c r="S3103" t="s">
        <v>119</v>
      </c>
    </row>
    <row r="3104" spans="1:19" hidden="1" x14ac:dyDescent="0.3">
      <c r="A3104">
        <v>275</v>
      </c>
      <c r="B3104" t="s">
        <v>216</v>
      </c>
      <c r="C3104" t="s">
        <v>217</v>
      </c>
      <c r="D3104" t="s">
        <v>47</v>
      </c>
      <c r="E3104" t="s">
        <v>22</v>
      </c>
      <c r="F3104" s="101">
        <v>46022</v>
      </c>
      <c r="G3104" s="55">
        <f t="shared" si="360"/>
        <v>2025</v>
      </c>
      <c r="H3104" s="55" t="str">
        <f t="shared" si="361"/>
        <v>Diciembre</v>
      </c>
      <c r="I3104" s="90" t="str">
        <f t="shared" si="362"/>
        <v>2025-2</v>
      </c>
      <c r="J3104">
        <v>240</v>
      </c>
      <c r="K3104">
        <v>275</v>
      </c>
      <c r="L3104" s="57">
        <v>1.145833333333333</v>
      </c>
      <c r="M3104" s="57">
        <v>1.145833333333333</v>
      </c>
      <c r="N3104" t="s">
        <v>23</v>
      </c>
      <c r="O3104" t="s">
        <v>23</v>
      </c>
      <c r="P3104">
        <v>0</v>
      </c>
      <c r="Q3104">
        <v>0</v>
      </c>
      <c r="R3104" t="s">
        <v>1321</v>
      </c>
    </row>
    <row r="3105" spans="1:19" hidden="1" x14ac:dyDescent="0.3">
      <c r="A3105">
        <v>276</v>
      </c>
      <c r="B3105" t="s">
        <v>218</v>
      </c>
      <c r="C3105" t="s">
        <v>219</v>
      </c>
      <c r="D3105" t="s">
        <v>47</v>
      </c>
      <c r="E3105" t="s">
        <v>54</v>
      </c>
      <c r="F3105" s="101">
        <v>46022</v>
      </c>
      <c r="G3105" s="55">
        <f t="shared" si="360"/>
        <v>2025</v>
      </c>
      <c r="H3105" s="55" t="str">
        <f t="shared" si="361"/>
        <v>Diciembre</v>
      </c>
      <c r="I3105" s="90" t="str">
        <f t="shared" si="362"/>
        <v>2025-2</v>
      </c>
      <c r="J3105">
        <v>81</v>
      </c>
      <c r="K3105">
        <v>82.81</v>
      </c>
      <c r="L3105" s="57">
        <v>0.97814273638449456</v>
      </c>
      <c r="M3105" s="57">
        <v>0.97814273638449456</v>
      </c>
      <c r="N3105" t="s">
        <v>48</v>
      </c>
      <c r="O3105" t="s">
        <v>83</v>
      </c>
      <c r="P3105">
        <v>0</v>
      </c>
      <c r="Q3105">
        <v>1</v>
      </c>
      <c r="R3105" t="s">
        <v>1322</v>
      </c>
    </row>
    <row r="3106" spans="1:19" hidden="1" x14ac:dyDescent="0.3">
      <c r="A3106">
        <v>277</v>
      </c>
      <c r="B3106" t="s">
        <v>1323</v>
      </c>
      <c r="C3106" t="s">
        <v>219</v>
      </c>
      <c r="D3106" t="s">
        <v>47</v>
      </c>
      <c r="E3106" t="s">
        <v>54</v>
      </c>
      <c r="F3106" s="101">
        <v>46022</v>
      </c>
      <c r="G3106" s="55">
        <f t="shared" si="360"/>
        <v>2025</v>
      </c>
      <c r="H3106" s="55" t="str">
        <f t="shared" si="361"/>
        <v>Diciembre</v>
      </c>
      <c r="I3106" s="90" t="str">
        <f t="shared" si="362"/>
        <v>2025-2</v>
      </c>
      <c r="J3106">
        <v>71</v>
      </c>
      <c r="K3106">
        <v>68.400000000000006</v>
      </c>
      <c r="L3106" s="57">
        <v>1.0380116959064329</v>
      </c>
      <c r="M3106" s="57">
        <v>1.0380116959064329</v>
      </c>
      <c r="N3106" t="s">
        <v>48</v>
      </c>
      <c r="O3106" t="s">
        <v>83</v>
      </c>
      <c r="P3106">
        <v>1</v>
      </c>
      <c r="Q3106">
        <v>1</v>
      </c>
      <c r="R3106" t="s">
        <v>1324</v>
      </c>
    </row>
    <row r="3107" spans="1:19" hidden="1" x14ac:dyDescent="0.3">
      <c r="A3107">
        <v>278</v>
      </c>
      <c r="B3107" t="s">
        <v>1325</v>
      </c>
      <c r="C3107" t="s">
        <v>219</v>
      </c>
      <c r="D3107" t="s">
        <v>47</v>
      </c>
      <c r="E3107" t="s">
        <v>22</v>
      </c>
      <c r="F3107" s="101">
        <v>44377</v>
      </c>
      <c r="G3107" s="55">
        <f t="shared" si="360"/>
        <v>2021</v>
      </c>
      <c r="H3107" s="55" t="str">
        <f t="shared" si="361"/>
        <v>Junio</v>
      </c>
      <c r="I3107" s="90" t="str">
        <f t="shared" si="362"/>
        <v>2021-1</v>
      </c>
      <c r="K3107">
        <v>0</v>
      </c>
      <c r="N3107" t="s">
        <v>171</v>
      </c>
      <c r="O3107" t="s">
        <v>171</v>
      </c>
      <c r="P3107">
        <v>0</v>
      </c>
      <c r="Q3107">
        <v>0</v>
      </c>
      <c r="R3107" t="s">
        <v>1326</v>
      </c>
      <c r="S3107" t="s">
        <v>171</v>
      </c>
    </row>
    <row r="3108" spans="1:19" hidden="1" x14ac:dyDescent="0.3">
      <c r="A3108">
        <v>278</v>
      </c>
      <c r="B3108" t="s">
        <v>1325</v>
      </c>
      <c r="C3108" t="s">
        <v>219</v>
      </c>
      <c r="D3108" t="s">
        <v>47</v>
      </c>
      <c r="E3108" t="s">
        <v>22</v>
      </c>
      <c r="F3108" s="101">
        <v>44561</v>
      </c>
      <c r="G3108" s="55">
        <f t="shared" si="360"/>
        <v>2021</v>
      </c>
      <c r="H3108" s="55" t="str">
        <f t="shared" si="361"/>
        <v>Diciembre</v>
      </c>
      <c r="I3108" s="90" t="str">
        <f t="shared" si="362"/>
        <v>2021-2</v>
      </c>
      <c r="K3108">
        <v>0</v>
      </c>
      <c r="N3108" t="s">
        <v>171</v>
      </c>
      <c r="O3108" t="s">
        <v>171</v>
      </c>
      <c r="P3108">
        <v>0</v>
      </c>
      <c r="Q3108">
        <v>0</v>
      </c>
      <c r="R3108" t="s">
        <v>1327</v>
      </c>
      <c r="S3108" t="s">
        <v>171</v>
      </c>
    </row>
    <row r="3109" spans="1:19" hidden="1" x14ac:dyDescent="0.3">
      <c r="A3109">
        <v>278</v>
      </c>
      <c r="B3109" t="s">
        <v>1325</v>
      </c>
      <c r="C3109" t="s">
        <v>219</v>
      </c>
      <c r="D3109" t="s">
        <v>47</v>
      </c>
      <c r="E3109" t="s">
        <v>22</v>
      </c>
      <c r="F3109" s="101">
        <v>44620</v>
      </c>
      <c r="G3109" s="55">
        <f t="shared" si="360"/>
        <v>2022</v>
      </c>
      <c r="H3109" s="55" t="str">
        <f t="shared" si="361"/>
        <v>Febrero</v>
      </c>
      <c r="I3109" s="90" t="str">
        <f t="shared" si="362"/>
        <v>2022-1</v>
      </c>
      <c r="N3109" t="s">
        <v>171</v>
      </c>
      <c r="O3109" t="s">
        <v>119</v>
      </c>
      <c r="P3109">
        <v>0</v>
      </c>
      <c r="Q3109">
        <v>0</v>
      </c>
      <c r="R3109" t="s">
        <v>1328</v>
      </c>
      <c r="S3109" t="s">
        <v>171</v>
      </c>
    </row>
    <row r="3110" spans="1:19" hidden="1" x14ac:dyDescent="0.3">
      <c r="A3110">
        <v>278</v>
      </c>
      <c r="B3110" t="s">
        <v>1325</v>
      </c>
      <c r="C3110" t="s">
        <v>219</v>
      </c>
      <c r="D3110" t="s">
        <v>47</v>
      </c>
      <c r="E3110" t="s">
        <v>22</v>
      </c>
      <c r="F3110" s="101">
        <v>44651</v>
      </c>
      <c r="G3110" s="55">
        <f t="shared" si="360"/>
        <v>2022</v>
      </c>
      <c r="H3110" s="55" t="str">
        <f t="shared" si="361"/>
        <v>Marzo</v>
      </c>
      <c r="I3110" s="90" t="str">
        <f t="shared" si="362"/>
        <v>2022-1</v>
      </c>
      <c r="N3110" t="s">
        <v>171</v>
      </c>
      <c r="O3110" t="s">
        <v>119</v>
      </c>
      <c r="P3110">
        <v>0</v>
      </c>
      <c r="Q3110">
        <v>0</v>
      </c>
      <c r="R3110" t="s">
        <v>1329</v>
      </c>
      <c r="S3110" t="s">
        <v>171</v>
      </c>
    </row>
    <row r="3111" spans="1:19" hidden="1" x14ac:dyDescent="0.3">
      <c r="A3111">
        <v>278</v>
      </c>
      <c r="B3111" t="s">
        <v>1325</v>
      </c>
      <c r="C3111" t="s">
        <v>219</v>
      </c>
      <c r="D3111" t="s">
        <v>47</v>
      </c>
      <c r="E3111" t="s">
        <v>22</v>
      </c>
      <c r="F3111" s="101">
        <v>44742</v>
      </c>
      <c r="G3111" s="55">
        <f t="shared" si="360"/>
        <v>2022</v>
      </c>
      <c r="H3111" s="55" t="str">
        <f t="shared" si="361"/>
        <v>Junio</v>
      </c>
      <c r="I3111" s="90" t="str">
        <f t="shared" si="362"/>
        <v>2022-1</v>
      </c>
      <c r="K3111">
        <v>0</v>
      </c>
      <c r="N3111" t="s">
        <v>171</v>
      </c>
      <c r="O3111" t="s">
        <v>171</v>
      </c>
      <c r="P3111">
        <v>0</v>
      </c>
      <c r="Q3111">
        <v>0</v>
      </c>
      <c r="R3111" t="s">
        <v>1330</v>
      </c>
      <c r="S3111" t="s">
        <v>171</v>
      </c>
    </row>
    <row r="3112" spans="1:19" hidden="1" x14ac:dyDescent="0.3">
      <c r="A3112">
        <v>278</v>
      </c>
      <c r="B3112" t="s">
        <v>1325</v>
      </c>
      <c r="C3112" t="s">
        <v>219</v>
      </c>
      <c r="D3112" t="s">
        <v>47</v>
      </c>
      <c r="E3112" t="s">
        <v>22</v>
      </c>
      <c r="F3112" s="101">
        <v>44834</v>
      </c>
      <c r="G3112" s="55">
        <f t="shared" si="360"/>
        <v>2022</v>
      </c>
      <c r="H3112" s="55" t="str">
        <f t="shared" si="361"/>
        <v>Septiembre</v>
      </c>
      <c r="I3112" s="90" t="str">
        <f t="shared" si="362"/>
        <v>2022-2</v>
      </c>
      <c r="N3112" t="s">
        <v>171</v>
      </c>
      <c r="O3112" t="s">
        <v>119</v>
      </c>
      <c r="P3112">
        <v>0</v>
      </c>
      <c r="Q3112">
        <v>0</v>
      </c>
      <c r="R3112" t="s">
        <v>1331</v>
      </c>
      <c r="S3112" t="s">
        <v>171</v>
      </c>
    </row>
    <row r="3113" spans="1:19" hidden="1" x14ac:dyDescent="0.3">
      <c r="A3113">
        <v>278</v>
      </c>
      <c r="B3113" t="s">
        <v>1325</v>
      </c>
      <c r="C3113" t="s">
        <v>219</v>
      </c>
      <c r="D3113" t="s">
        <v>47</v>
      </c>
      <c r="E3113" t="s">
        <v>22</v>
      </c>
      <c r="F3113" s="101">
        <v>44895</v>
      </c>
      <c r="G3113" s="55">
        <f t="shared" si="360"/>
        <v>2022</v>
      </c>
      <c r="H3113" s="55" t="str">
        <f t="shared" si="361"/>
        <v>Noviembre</v>
      </c>
      <c r="I3113" s="90" t="str">
        <f t="shared" si="362"/>
        <v>2022-2</v>
      </c>
      <c r="N3113" t="s">
        <v>171</v>
      </c>
      <c r="O3113" t="s">
        <v>119</v>
      </c>
      <c r="P3113">
        <v>0</v>
      </c>
      <c r="Q3113">
        <v>0</v>
      </c>
      <c r="R3113" t="s">
        <v>1332</v>
      </c>
      <c r="S3113" t="s">
        <v>171</v>
      </c>
    </row>
    <row r="3114" spans="1:19" hidden="1" x14ac:dyDescent="0.3">
      <c r="A3114">
        <v>278</v>
      </c>
      <c r="B3114" t="s">
        <v>1325</v>
      </c>
      <c r="C3114" t="s">
        <v>219</v>
      </c>
      <c r="D3114" t="s">
        <v>47</v>
      </c>
      <c r="E3114" t="s">
        <v>22</v>
      </c>
      <c r="F3114" s="101">
        <v>44926</v>
      </c>
      <c r="G3114" s="55">
        <f t="shared" si="360"/>
        <v>2022</v>
      </c>
      <c r="H3114" s="55" t="str">
        <f t="shared" si="361"/>
        <v>Diciembre</v>
      </c>
      <c r="I3114" s="90" t="str">
        <f t="shared" si="362"/>
        <v>2022-2</v>
      </c>
      <c r="K3114">
        <v>0</v>
      </c>
      <c r="N3114" t="s">
        <v>171</v>
      </c>
      <c r="O3114" t="s">
        <v>171</v>
      </c>
      <c r="P3114">
        <v>0</v>
      </c>
      <c r="Q3114">
        <v>0</v>
      </c>
      <c r="R3114" t="s">
        <v>1333</v>
      </c>
      <c r="S3114" t="s">
        <v>171</v>
      </c>
    </row>
    <row r="3115" spans="1:19" hidden="1" x14ac:dyDescent="0.3">
      <c r="A3115">
        <v>278</v>
      </c>
      <c r="B3115" t="s">
        <v>1325</v>
      </c>
      <c r="C3115" t="s">
        <v>219</v>
      </c>
      <c r="D3115" t="s">
        <v>47</v>
      </c>
      <c r="E3115" t="s">
        <v>22</v>
      </c>
      <c r="F3115" s="101">
        <v>45838</v>
      </c>
      <c r="G3115" s="55">
        <f t="shared" si="360"/>
        <v>2025</v>
      </c>
      <c r="H3115" s="55" t="str">
        <f t="shared" si="361"/>
        <v>Junio</v>
      </c>
      <c r="I3115" s="90" t="str">
        <f t="shared" si="362"/>
        <v>2025-1</v>
      </c>
      <c r="K3115">
        <v>1099</v>
      </c>
      <c r="N3115" t="s">
        <v>171</v>
      </c>
      <c r="O3115" t="s">
        <v>171</v>
      </c>
      <c r="P3115">
        <v>0</v>
      </c>
      <c r="Q3115">
        <v>0</v>
      </c>
      <c r="R3115" t="s">
        <v>1334</v>
      </c>
      <c r="S3115" t="s">
        <v>171</v>
      </c>
    </row>
    <row r="3116" spans="1:19" hidden="1" x14ac:dyDescent="0.3">
      <c r="A3116">
        <v>278</v>
      </c>
      <c r="B3116" t="s">
        <v>1325</v>
      </c>
      <c r="C3116" t="s">
        <v>219</v>
      </c>
      <c r="D3116" t="s">
        <v>47</v>
      </c>
      <c r="E3116" t="s">
        <v>22</v>
      </c>
      <c r="F3116" s="101">
        <v>46022</v>
      </c>
      <c r="G3116" s="55">
        <f t="shared" si="360"/>
        <v>2025</v>
      </c>
      <c r="H3116" s="55" t="str">
        <f t="shared" si="361"/>
        <v>Diciembre</v>
      </c>
      <c r="I3116" s="90" t="str">
        <f t="shared" si="362"/>
        <v>2025-2</v>
      </c>
      <c r="K3116">
        <v>1071</v>
      </c>
      <c r="N3116" t="s">
        <v>171</v>
      </c>
      <c r="O3116" t="s">
        <v>171</v>
      </c>
      <c r="P3116">
        <v>0</v>
      </c>
      <c r="Q3116">
        <v>0</v>
      </c>
      <c r="R3116" t="s">
        <v>1335</v>
      </c>
      <c r="S3116" t="s">
        <v>171</v>
      </c>
    </row>
    <row r="3117" spans="1:19" hidden="1" x14ac:dyDescent="0.3">
      <c r="A3117">
        <v>282</v>
      </c>
      <c r="B3117" t="s">
        <v>225</v>
      </c>
      <c r="C3117" t="s">
        <v>219</v>
      </c>
      <c r="D3117" t="s">
        <v>47</v>
      </c>
      <c r="E3117" t="s">
        <v>22</v>
      </c>
      <c r="F3117" s="101">
        <v>46022</v>
      </c>
      <c r="G3117" s="55">
        <f t="shared" si="360"/>
        <v>2025</v>
      </c>
      <c r="H3117" s="55" t="str">
        <f t="shared" si="361"/>
        <v>Diciembre</v>
      </c>
      <c r="I3117" s="90" t="str">
        <f t="shared" si="362"/>
        <v>2025-2</v>
      </c>
      <c r="J3117">
        <v>97</v>
      </c>
      <c r="K3117">
        <v>97.56</v>
      </c>
      <c r="L3117" s="57">
        <v>1.005773195876289</v>
      </c>
      <c r="M3117" s="57">
        <v>1.005773195876289</v>
      </c>
      <c r="N3117" t="s">
        <v>23</v>
      </c>
      <c r="O3117" t="s">
        <v>23</v>
      </c>
      <c r="P3117">
        <v>0</v>
      </c>
      <c r="Q3117">
        <v>0</v>
      </c>
      <c r="R3117" t="s">
        <v>1336</v>
      </c>
    </row>
    <row r="3118" spans="1:19" hidden="1" x14ac:dyDescent="0.3">
      <c r="A3118">
        <v>283</v>
      </c>
      <c r="B3118" t="s">
        <v>226</v>
      </c>
      <c r="C3118" t="s">
        <v>219</v>
      </c>
      <c r="D3118" t="s">
        <v>47</v>
      </c>
      <c r="E3118" t="s">
        <v>22</v>
      </c>
      <c r="F3118" s="101">
        <v>46022</v>
      </c>
      <c r="G3118" s="55">
        <f t="shared" si="360"/>
        <v>2025</v>
      </c>
      <c r="H3118" s="55" t="str">
        <f t="shared" si="361"/>
        <v>Diciembre</v>
      </c>
      <c r="I3118" s="90" t="str">
        <f t="shared" si="362"/>
        <v>2025-2</v>
      </c>
      <c r="J3118">
        <v>4.5999999999999996</v>
      </c>
      <c r="K3118">
        <v>4.67</v>
      </c>
      <c r="L3118" s="57">
        <v>1.0152173913043481</v>
      </c>
      <c r="M3118" s="57">
        <v>1.0152173913043481</v>
      </c>
      <c r="N3118" t="s">
        <v>83</v>
      </c>
      <c r="O3118" t="s">
        <v>83</v>
      </c>
      <c r="P3118">
        <v>1</v>
      </c>
      <c r="Q3118">
        <v>2</v>
      </c>
      <c r="R3118" t="s">
        <v>1337</v>
      </c>
    </row>
    <row r="3119" spans="1:19" hidden="1" x14ac:dyDescent="0.3">
      <c r="A3119">
        <v>285</v>
      </c>
      <c r="B3119" t="s">
        <v>228</v>
      </c>
      <c r="C3119" t="s">
        <v>219</v>
      </c>
      <c r="D3119" t="s">
        <v>47</v>
      </c>
      <c r="E3119" t="s">
        <v>22</v>
      </c>
      <c r="F3119" s="101">
        <v>46022</v>
      </c>
      <c r="G3119" s="55">
        <f t="shared" si="360"/>
        <v>2025</v>
      </c>
      <c r="H3119" s="55" t="str">
        <f t="shared" si="361"/>
        <v>Diciembre</v>
      </c>
      <c r="I3119" s="90" t="str">
        <f t="shared" si="362"/>
        <v>2025-2</v>
      </c>
      <c r="J3119">
        <v>100</v>
      </c>
      <c r="K3119">
        <v>100</v>
      </c>
      <c r="L3119" s="57">
        <v>1</v>
      </c>
      <c r="M3119" s="57">
        <v>1</v>
      </c>
      <c r="N3119" t="s">
        <v>23</v>
      </c>
      <c r="O3119" t="s">
        <v>23</v>
      </c>
      <c r="P3119">
        <v>0</v>
      </c>
      <c r="Q3119">
        <v>0</v>
      </c>
      <c r="R3119" t="s">
        <v>1338</v>
      </c>
    </row>
    <row r="3120" spans="1:19" hidden="1" x14ac:dyDescent="0.3">
      <c r="A3120">
        <v>286</v>
      </c>
      <c r="B3120" t="s">
        <v>1339</v>
      </c>
      <c r="C3120" t="s">
        <v>219</v>
      </c>
      <c r="D3120" t="s">
        <v>47</v>
      </c>
      <c r="E3120" t="s">
        <v>22</v>
      </c>
      <c r="F3120" s="101">
        <v>44377</v>
      </c>
      <c r="G3120" s="55">
        <f t="shared" si="360"/>
        <v>2021</v>
      </c>
      <c r="H3120" s="55" t="str">
        <f t="shared" si="361"/>
        <v>Junio</v>
      </c>
      <c r="I3120" s="90" t="str">
        <f t="shared" si="362"/>
        <v>2021-1</v>
      </c>
      <c r="K3120">
        <v>0</v>
      </c>
      <c r="N3120" t="s">
        <v>171</v>
      </c>
      <c r="O3120" t="s">
        <v>171</v>
      </c>
      <c r="P3120">
        <v>0</v>
      </c>
      <c r="Q3120">
        <v>0</v>
      </c>
      <c r="R3120" t="s">
        <v>1340</v>
      </c>
      <c r="S3120" t="s">
        <v>171</v>
      </c>
    </row>
    <row r="3121" spans="1:19" hidden="1" x14ac:dyDescent="0.3">
      <c r="A3121">
        <v>286</v>
      </c>
      <c r="B3121" t="s">
        <v>1339</v>
      </c>
      <c r="C3121" t="s">
        <v>219</v>
      </c>
      <c r="D3121" t="s">
        <v>47</v>
      </c>
      <c r="E3121" t="s">
        <v>22</v>
      </c>
      <c r="F3121" s="101">
        <v>44561</v>
      </c>
      <c r="G3121" s="55">
        <f t="shared" si="360"/>
        <v>2021</v>
      </c>
      <c r="H3121" s="55" t="str">
        <f t="shared" si="361"/>
        <v>Diciembre</v>
      </c>
      <c r="I3121" s="90" t="str">
        <f t="shared" si="362"/>
        <v>2021-2</v>
      </c>
      <c r="K3121">
        <v>0</v>
      </c>
      <c r="N3121" t="s">
        <v>171</v>
      </c>
      <c r="O3121" t="s">
        <v>171</v>
      </c>
      <c r="P3121">
        <v>0</v>
      </c>
      <c r="Q3121">
        <v>0</v>
      </c>
      <c r="R3121" t="s">
        <v>1341</v>
      </c>
      <c r="S3121" t="s">
        <v>171</v>
      </c>
    </row>
    <row r="3122" spans="1:19" hidden="1" x14ac:dyDescent="0.3">
      <c r="A3122">
        <v>286</v>
      </c>
      <c r="B3122" t="s">
        <v>1339</v>
      </c>
      <c r="C3122" t="s">
        <v>219</v>
      </c>
      <c r="D3122" t="s">
        <v>47</v>
      </c>
      <c r="E3122" t="s">
        <v>22</v>
      </c>
      <c r="F3122" s="101">
        <v>44620</v>
      </c>
      <c r="G3122" s="55">
        <f t="shared" si="360"/>
        <v>2022</v>
      </c>
      <c r="H3122" s="55" t="str">
        <f t="shared" si="361"/>
        <v>Febrero</v>
      </c>
      <c r="I3122" s="90" t="str">
        <f t="shared" si="362"/>
        <v>2022-1</v>
      </c>
      <c r="N3122" t="s">
        <v>171</v>
      </c>
      <c r="O3122" t="s">
        <v>119</v>
      </c>
      <c r="P3122">
        <v>0</v>
      </c>
      <c r="Q3122">
        <v>0</v>
      </c>
      <c r="R3122" t="s">
        <v>1342</v>
      </c>
      <c r="S3122" t="s">
        <v>171</v>
      </c>
    </row>
    <row r="3123" spans="1:19" hidden="1" x14ac:dyDescent="0.3">
      <c r="A3123">
        <v>286</v>
      </c>
      <c r="B3123" t="s">
        <v>1339</v>
      </c>
      <c r="C3123" t="s">
        <v>219</v>
      </c>
      <c r="D3123" t="s">
        <v>47</v>
      </c>
      <c r="E3123" t="s">
        <v>22</v>
      </c>
      <c r="F3123" s="101">
        <v>44651</v>
      </c>
      <c r="G3123" s="55">
        <f t="shared" si="360"/>
        <v>2022</v>
      </c>
      <c r="H3123" s="55" t="str">
        <f t="shared" si="361"/>
        <v>Marzo</v>
      </c>
      <c r="I3123" s="90" t="str">
        <f t="shared" si="362"/>
        <v>2022-1</v>
      </c>
      <c r="N3123" t="s">
        <v>171</v>
      </c>
      <c r="O3123" t="s">
        <v>119</v>
      </c>
      <c r="P3123">
        <v>0</v>
      </c>
      <c r="Q3123">
        <v>0</v>
      </c>
      <c r="R3123" t="s">
        <v>1343</v>
      </c>
      <c r="S3123" t="s">
        <v>171</v>
      </c>
    </row>
    <row r="3124" spans="1:19" hidden="1" x14ac:dyDescent="0.3">
      <c r="A3124">
        <v>286</v>
      </c>
      <c r="B3124" t="s">
        <v>1339</v>
      </c>
      <c r="C3124" t="s">
        <v>219</v>
      </c>
      <c r="D3124" t="s">
        <v>47</v>
      </c>
      <c r="E3124" t="s">
        <v>22</v>
      </c>
      <c r="F3124" s="101">
        <v>44742</v>
      </c>
      <c r="G3124" s="55">
        <f t="shared" si="360"/>
        <v>2022</v>
      </c>
      <c r="H3124" s="55" t="str">
        <f t="shared" si="361"/>
        <v>Junio</v>
      </c>
      <c r="I3124" s="90" t="str">
        <f t="shared" si="362"/>
        <v>2022-1</v>
      </c>
      <c r="K3124">
        <v>0</v>
      </c>
      <c r="N3124" t="s">
        <v>171</v>
      </c>
      <c r="O3124" t="s">
        <v>171</v>
      </c>
      <c r="P3124">
        <v>0</v>
      </c>
      <c r="Q3124">
        <v>0</v>
      </c>
      <c r="R3124" t="s">
        <v>1344</v>
      </c>
      <c r="S3124" t="s">
        <v>171</v>
      </c>
    </row>
    <row r="3125" spans="1:19" hidden="1" x14ac:dyDescent="0.3">
      <c r="A3125">
        <v>286</v>
      </c>
      <c r="B3125" t="s">
        <v>1339</v>
      </c>
      <c r="C3125" t="s">
        <v>219</v>
      </c>
      <c r="D3125" t="s">
        <v>47</v>
      </c>
      <c r="E3125" t="s">
        <v>22</v>
      </c>
      <c r="F3125" s="101">
        <v>44834</v>
      </c>
      <c r="G3125" s="55">
        <f t="shared" si="360"/>
        <v>2022</v>
      </c>
      <c r="H3125" s="55" t="str">
        <f t="shared" si="361"/>
        <v>Septiembre</v>
      </c>
      <c r="I3125" s="90" t="str">
        <f t="shared" si="362"/>
        <v>2022-2</v>
      </c>
      <c r="N3125" t="s">
        <v>171</v>
      </c>
      <c r="O3125" t="s">
        <v>119</v>
      </c>
      <c r="P3125">
        <v>0</v>
      </c>
      <c r="Q3125">
        <v>0</v>
      </c>
      <c r="R3125" t="s">
        <v>1345</v>
      </c>
      <c r="S3125" t="s">
        <v>171</v>
      </c>
    </row>
    <row r="3126" spans="1:19" hidden="1" x14ac:dyDescent="0.3">
      <c r="A3126">
        <v>286</v>
      </c>
      <c r="B3126" t="s">
        <v>1339</v>
      </c>
      <c r="C3126" t="s">
        <v>219</v>
      </c>
      <c r="D3126" t="s">
        <v>47</v>
      </c>
      <c r="E3126" t="s">
        <v>22</v>
      </c>
      <c r="F3126" s="101">
        <v>44895</v>
      </c>
      <c r="G3126" s="55">
        <f t="shared" si="360"/>
        <v>2022</v>
      </c>
      <c r="H3126" s="55" t="str">
        <f t="shared" si="361"/>
        <v>Noviembre</v>
      </c>
      <c r="I3126" s="90" t="str">
        <f t="shared" si="362"/>
        <v>2022-2</v>
      </c>
      <c r="N3126" t="s">
        <v>171</v>
      </c>
      <c r="O3126" t="s">
        <v>119</v>
      </c>
      <c r="P3126">
        <v>0</v>
      </c>
      <c r="Q3126">
        <v>0</v>
      </c>
      <c r="R3126" t="s">
        <v>1346</v>
      </c>
      <c r="S3126" t="s">
        <v>171</v>
      </c>
    </row>
    <row r="3127" spans="1:19" hidden="1" x14ac:dyDescent="0.3">
      <c r="A3127">
        <v>286</v>
      </c>
      <c r="B3127" t="s">
        <v>1339</v>
      </c>
      <c r="C3127" t="s">
        <v>219</v>
      </c>
      <c r="D3127" t="s">
        <v>47</v>
      </c>
      <c r="E3127" t="s">
        <v>22</v>
      </c>
      <c r="F3127" s="101">
        <v>44926</v>
      </c>
      <c r="G3127" s="55">
        <f t="shared" si="360"/>
        <v>2022</v>
      </c>
      <c r="H3127" s="55" t="str">
        <f t="shared" si="361"/>
        <v>Diciembre</v>
      </c>
      <c r="I3127" s="90" t="str">
        <f t="shared" si="362"/>
        <v>2022-2</v>
      </c>
      <c r="K3127">
        <v>0</v>
      </c>
      <c r="N3127" t="s">
        <v>171</v>
      </c>
      <c r="O3127" t="s">
        <v>171</v>
      </c>
      <c r="P3127">
        <v>0</v>
      </c>
      <c r="Q3127">
        <v>0</v>
      </c>
      <c r="R3127" t="s">
        <v>1347</v>
      </c>
      <c r="S3127" t="s">
        <v>171</v>
      </c>
    </row>
    <row r="3128" spans="1:19" hidden="1" x14ac:dyDescent="0.3">
      <c r="A3128">
        <v>286</v>
      </c>
      <c r="B3128" t="s">
        <v>1339</v>
      </c>
      <c r="C3128" t="s">
        <v>219</v>
      </c>
      <c r="D3128" t="s">
        <v>47</v>
      </c>
      <c r="E3128" t="s">
        <v>22</v>
      </c>
      <c r="F3128" s="101">
        <v>45838</v>
      </c>
      <c r="G3128" s="55">
        <f t="shared" si="360"/>
        <v>2025</v>
      </c>
      <c r="H3128" s="55" t="str">
        <f t="shared" si="361"/>
        <v>Junio</v>
      </c>
      <c r="I3128" s="90" t="str">
        <f t="shared" si="362"/>
        <v>2025-1</v>
      </c>
      <c r="K3128">
        <v>1099</v>
      </c>
      <c r="N3128" t="s">
        <v>171</v>
      </c>
      <c r="O3128" t="s">
        <v>171</v>
      </c>
      <c r="P3128">
        <v>0</v>
      </c>
      <c r="Q3128">
        <v>0</v>
      </c>
      <c r="R3128" t="s">
        <v>1348</v>
      </c>
      <c r="S3128" t="s">
        <v>171</v>
      </c>
    </row>
    <row r="3129" spans="1:19" hidden="1" x14ac:dyDescent="0.3">
      <c r="A3129">
        <v>286</v>
      </c>
      <c r="B3129" t="s">
        <v>1339</v>
      </c>
      <c r="C3129" t="s">
        <v>219</v>
      </c>
      <c r="D3129" t="s">
        <v>47</v>
      </c>
      <c r="E3129" t="s">
        <v>22</v>
      </c>
      <c r="F3129" s="101">
        <v>46022</v>
      </c>
      <c r="G3129" s="55">
        <f t="shared" si="360"/>
        <v>2025</v>
      </c>
      <c r="H3129" s="55" t="str">
        <f t="shared" si="361"/>
        <v>Diciembre</v>
      </c>
      <c r="I3129" s="90" t="str">
        <f t="shared" si="362"/>
        <v>2025-2</v>
      </c>
      <c r="K3129">
        <v>1071</v>
      </c>
      <c r="N3129" t="s">
        <v>171</v>
      </c>
      <c r="O3129" t="s">
        <v>171</v>
      </c>
      <c r="P3129">
        <v>0</v>
      </c>
      <c r="Q3129">
        <v>0</v>
      </c>
      <c r="R3129" t="s">
        <v>1349</v>
      </c>
      <c r="S3129" t="s">
        <v>171</v>
      </c>
    </row>
    <row r="3130" spans="1:19" hidden="1" x14ac:dyDescent="0.3">
      <c r="A3130">
        <v>288</v>
      </c>
      <c r="B3130" t="s">
        <v>230</v>
      </c>
      <c r="C3130" t="s">
        <v>219</v>
      </c>
      <c r="D3130" t="s">
        <v>65</v>
      </c>
      <c r="E3130" t="s">
        <v>22</v>
      </c>
      <c r="F3130" s="101">
        <v>45657</v>
      </c>
      <c r="G3130" s="55">
        <f t="shared" si="360"/>
        <v>2024</v>
      </c>
      <c r="H3130" s="55" t="str">
        <f t="shared" si="361"/>
        <v>Diciembre</v>
      </c>
      <c r="I3130" s="90" t="str">
        <f t="shared" si="362"/>
        <v>2024-2</v>
      </c>
      <c r="J3130">
        <v>85</v>
      </c>
      <c r="N3130" t="s">
        <v>48</v>
      </c>
      <c r="O3130" t="s">
        <v>119</v>
      </c>
      <c r="P3130">
        <v>0</v>
      </c>
      <c r="Q3130">
        <v>0</v>
      </c>
      <c r="R3130" t="s">
        <v>1350</v>
      </c>
      <c r="S3130" t="s">
        <v>119</v>
      </c>
    </row>
    <row r="3131" spans="1:19" hidden="1" x14ac:dyDescent="0.3">
      <c r="A3131">
        <v>288</v>
      </c>
      <c r="B3131" t="s">
        <v>230</v>
      </c>
      <c r="C3131" t="s">
        <v>219</v>
      </c>
      <c r="D3131" t="s">
        <v>65</v>
      </c>
      <c r="E3131" t="s">
        <v>22</v>
      </c>
      <c r="F3131" s="101">
        <v>45838</v>
      </c>
      <c r="G3131" s="55">
        <f t="shared" si="360"/>
        <v>2025</v>
      </c>
      <c r="H3131" s="55" t="str">
        <f t="shared" si="361"/>
        <v>Junio</v>
      </c>
      <c r="I3131" s="90" t="str">
        <f t="shared" si="362"/>
        <v>2025-1</v>
      </c>
      <c r="J3131">
        <v>17</v>
      </c>
      <c r="K3131">
        <v>17</v>
      </c>
      <c r="L3131" s="57">
        <v>1</v>
      </c>
      <c r="M3131" s="57">
        <v>1</v>
      </c>
      <c r="N3131" t="s">
        <v>48</v>
      </c>
      <c r="O3131" t="s">
        <v>48</v>
      </c>
      <c r="P3131">
        <v>0</v>
      </c>
      <c r="Q3131">
        <v>0</v>
      </c>
      <c r="R3131" t="s">
        <v>1351</v>
      </c>
    </row>
    <row r="3132" spans="1:19" hidden="1" x14ac:dyDescent="0.3">
      <c r="A3132">
        <v>288</v>
      </c>
      <c r="B3132" t="s">
        <v>230</v>
      </c>
      <c r="C3132" t="s">
        <v>219</v>
      </c>
      <c r="D3132" t="s">
        <v>65</v>
      </c>
      <c r="E3132" t="s">
        <v>22</v>
      </c>
      <c r="F3132" s="101">
        <v>46022</v>
      </c>
      <c r="G3132" s="55">
        <f t="shared" si="360"/>
        <v>2025</v>
      </c>
      <c r="H3132" s="55" t="str">
        <f t="shared" si="361"/>
        <v>Diciembre</v>
      </c>
      <c r="I3132" s="90" t="str">
        <f t="shared" si="362"/>
        <v>2025-2</v>
      </c>
      <c r="J3132">
        <v>100</v>
      </c>
      <c r="K3132">
        <v>100</v>
      </c>
      <c r="L3132" s="57">
        <v>1</v>
      </c>
      <c r="M3132" s="57">
        <v>1</v>
      </c>
      <c r="N3132" t="s">
        <v>48</v>
      </c>
      <c r="O3132" t="s">
        <v>48</v>
      </c>
      <c r="P3132">
        <v>0</v>
      </c>
      <c r="Q3132">
        <v>0</v>
      </c>
      <c r="R3132" t="s">
        <v>1352</v>
      </c>
    </row>
    <row r="3133" spans="1:19" hidden="1" x14ac:dyDescent="0.3">
      <c r="A3133">
        <v>290</v>
      </c>
      <c r="B3133" t="s">
        <v>232</v>
      </c>
      <c r="C3133" t="s">
        <v>27</v>
      </c>
      <c r="D3133" t="s">
        <v>61</v>
      </c>
      <c r="E3133" t="s">
        <v>22</v>
      </c>
      <c r="F3133" s="101">
        <v>44620</v>
      </c>
      <c r="G3133" s="55">
        <f t="shared" si="360"/>
        <v>2022</v>
      </c>
      <c r="H3133" s="55" t="str">
        <f t="shared" si="361"/>
        <v>Febrero</v>
      </c>
      <c r="I3133" s="90" t="str">
        <f t="shared" si="362"/>
        <v>2022-1</v>
      </c>
      <c r="N3133" t="s">
        <v>23</v>
      </c>
      <c r="O3133" t="s">
        <v>119</v>
      </c>
      <c r="P3133">
        <v>0</v>
      </c>
      <c r="Q3133">
        <v>0</v>
      </c>
      <c r="R3133" t="s">
        <v>1353</v>
      </c>
      <c r="S3133" t="s">
        <v>119</v>
      </c>
    </row>
    <row r="3134" spans="1:19" hidden="1" x14ac:dyDescent="0.3">
      <c r="A3134">
        <v>290</v>
      </c>
      <c r="B3134" t="s">
        <v>232</v>
      </c>
      <c r="C3134" t="s">
        <v>27</v>
      </c>
      <c r="D3134" t="s">
        <v>61</v>
      </c>
      <c r="E3134" t="s">
        <v>22</v>
      </c>
      <c r="F3134" s="101">
        <v>44681</v>
      </c>
      <c r="G3134" s="55">
        <f t="shared" si="360"/>
        <v>2022</v>
      </c>
      <c r="H3134" s="55" t="str">
        <f t="shared" si="361"/>
        <v>Abril</v>
      </c>
      <c r="I3134" s="90" t="str">
        <f t="shared" si="362"/>
        <v>2022-1</v>
      </c>
      <c r="N3134" t="s">
        <v>23</v>
      </c>
      <c r="O3134" t="s">
        <v>119</v>
      </c>
      <c r="P3134">
        <v>0</v>
      </c>
      <c r="Q3134">
        <v>0</v>
      </c>
      <c r="R3134" t="s">
        <v>1354</v>
      </c>
      <c r="S3134" t="s">
        <v>119</v>
      </c>
    </row>
    <row r="3135" spans="1:19" hidden="1" x14ac:dyDescent="0.3">
      <c r="A3135">
        <v>290</v>
      </c>
      <c r="B3135" t="s">
        <v>232</v>
      </c>
      <c r="C3135" t="s">
        <v>27</v>
      </c>
      <c r="D3135" t="s">
        <v>61</v>
      </c>
      <c r="E3135" t="s">
        <v>22</v>
      </c>
      <c r="F3135" s="101">
        <v>44742</v>
      </c>
      <c r="G3135" s="55">
        <f t="shared" si="360"/>
        <v>2022</v>
      </c>
      <c r="H3135" s="55" t="str">
        <f t="shared" si="361"/>
        <v>Junio</v>
      </c>
      <c r="I3135" s="90" t="str">
        <f t="shared" si="362"/>
        <v>2022-1</v>
      </c>
      <c r="N3135" t="s">
        <v>23</v>
      </c>
      <c r="O3135" t="s">
        <v>119</v>
      </c>
      <c r="P3135">
        <v>0</v>
      </c>
      <c r="Q3135">
        <v>0</v>
      </c>
      <c r="R3135" t="s">
        <v>1355</v>
      </c>
      <c r="S3135" t="s">
        <v>119</v>
      </c>
    </row>
    <row r="3136" spans="1:19" hidden="1" x14ac:dyDescent="0.3">
      <c r="A3136">
        <v>290</v>
      </c>
      <c r="B3136" t="s">
        <v>232</v>
      </c>
      <c r="C3136" t="s">
        <v>27</v>
      </c>
      <c r="D3136" t="s">
        <v>61</v>
      </c>
      <c r="E3136" t="s">
        <v>22</v>
      </c>
      <c r="F3136" s="101">
        <v>44804</v>
      </c>
      <c r="G3136" s="55">
        <f t="shared" si="360"/>
        <v>2022</v>
      </c>
      <c r="H3136" s="55" t="str">
        <f t="shared" si="361"/>
        <v>Agosto</v>
      </c>
      <c r="I3136" s="90" t="str">
        <f t="shared" si="362"/>
        <v>2022-2</v>
      </c>
      <c r="N3136" t="s">
        <v>23</v>
      </c>
      <c r="O3136" t="s">
        <v>119</v>
      </c>
      <c r="P3136">
        <v>0</v>
      </c>
      <c r="Q3136">
        <v>0</v>
      </c>
      <c r="R3136" t="s">
        <v>1356</v>
      </c>
      <c r="S3136" t="s">
        <v>119</v>
      </c>
    </row>
    <row r="3137" spans="1:19" hidden="1" x14ac:dyDescent="0.3">
      <c r="A3137">
        <v>290</v>
      </c>
      <c r="B3137" t="s">
        <v>232</v>
      </c>
      <c r="C3137" t="s">
        <v>27</v>
      </c>
      <c r="D3137" t="s">
        <v>61</v>
      </c>
      <c r="E3137" t="s">
        <v>22</v>
      </c>
      <c r="F3137" s="101">
        <v>44865</v>
      </c>
      <c r="G3137" s="55">
        <f t="shared" si="360"/>
        <v>2022</v>
      </c>
      <c r="H3137" s="55" t="str">
        <f t="shared" si="361"/>
        <v>Octubre</v>
      </c>
      <c r="I3137" s="90" t="str">
        <f t="shared" si="362"/>
        <v>2022-2</v>
      </c>
      <c r="N3137" t="s">
        <v>23</v>
      </c>
      <c r="O3137" t="s">
        <v>119</v>
      </c>
      <c r="P3137">
        <v>0</v>
      </c>
      <c r="Q3137">
        <v>0</v>
      </c>
      <c r="R3137" t="s">
        <v>1357</v>
      </c>
      <c r="S3137" t="s">
        <v>119</v>
      </c>
    </row>
    <row r="3138" spans="1:19" hidden="1" x14ac:dyDescent="0.3">
      <c r="A3138">
        <v>290</v>
      </c>
      <c r="B3138" t="s">
        <v>232</v>
      </c>
      <c r="C3138" t="s">
        <v>27</v>
      </c>
      <c r="D3138" t="s">
        <v>61</v>
      </c>
      <c r="E3138" t="s">
        <v>22</v>
      </c>
      <c r="F3138" s="101">
        <v>44926</v>
      </c>
      <c r="G3138" s="55">
        <f t="shared" si="360"/>
        <v>2022</v>
      </c>
      <c r="H3138" s="55" t="str">
        <f t="shared" si="361"/>
        <v>Diciembre</v>
      </c>
      <c r="I3138" s="90" t="str">
        <f t="shared" si="362"/>
        <v>2022-2</v>
      </c>
      <c r="N3138" t="s">
        <v>23</v>
      </c>
      <c r="O3138" t="s">
        <v>119</v>
      </c>
      <c r="P3138">
        <v>0</v>
      </c>
      <c r="Q3138">
        <v>0</v>
      </c>
      <c r="R3138" t="s">
        <v>1358</v>
      </c>
      <c r="S3138" t="s">
        <v>119</v>
      </c>
    </row>
    <row r="3139" spans="1:19" hidden="1" x14ac:dyDescent="0.3">
      <c r="A3139">
        <v>290</v>
      </c>
      <c r="B3139" t="s">
        <v>232</v>
      </c>
      <c r="C3139" t="s">
        <v>27</v>
      </c>
      <c r="D3139" t="s">
        <v>61</v>
      </c>
      <c r="E3139" t="s">
        <v>22</v>
      </c>
      <c r="F3139" s="101">
        <v>45900</v>
      </c>
      <c r="G3139" s="55">
        <f t="shared" ref="G3139:G3202" si="363">YEAR(F3139)</f>
        <v>2025</v>
      </c>
      <c r="H3139" s="55" t="str">
        <f t="shared" ref="H3139:H3202" si="364">PROPER(TEXT(F3139,"mmmm"))</f>
        <v>Agosto</v>
      </c>
      <c r="I3139" s="90" t="str">
        <f t="shared" ref="I3139:I3202" si="365">IF(OR(H3139="Enero",H3139="Febrero",H3139="Marzo",H3139="Abril",H3139="Mayo",H3139="Junio"),G3139&amp;"-1",IF(OR(H3139="Julio",H3139="Agosto",H3139="Septiembre",H3139="Octubre",H3139="Noviembre",H3139="Diciembre"),G3139&amp;"-2"))</f>
        <v>2025-2</v>
      </c>
      <c r="K3139">
        <v>100</v>
      </c>
      <c r="N3139" t="s">
        <v>23</v>
      </c>
      <c r="O3139" t="s">
        <v>23</v>
      </c>
      <c r="P3139">
        <v>0</v>
      </c>
      <c r="Q3139">
        <v>0</v>
      </c>
      <c r="R3139" t="s">
        <v>1359</v>
      </c>
    </row>
    <row r="3140" spans="1:19" hidden="1" x14ac:dyDescent="0.3">
      <c r="A3140">
        <v>290</v>
      </c>
      <c r="B3140" t="s">
        <v>232</v>
      </c>
      <c r="C3140" t="s">
        <v>27</v>
      </c>
      <c r="D3140" t="s">
        <v>61</v>
      </c>
      <c r="E3140" t="s">
        <v>22</v>
      </c>
      <c r="F3140" s="101">
        <v>46022</v>
      </c>
      <c r="G3140" s="55">
        <f t="shared" si="363"/>
        <v>2025</v>
      </c>
      <c r="H3140" s="55" t="str">
        <f t="shared" si="364"/>
        <v>Diciembre</v>
      </c>
      <c r="I3140" s="90" t="str">
        <f t="shared" si="365"/>
        <v>2025-2</v>
      </c>
      <c r="K3140">
        <v>88.89</v>
      </c>
      <c r="N3140" t="s">
        <v>23</v>
      </c>
      <c r="O3140" t="s">
        <v>23</v>
      </c>
      <c r="P3140">
        <v>0</v>
      </c>
      <c r="Q3140">
        <v>0</v>
      </c>
      <c r="R3140" t="s">
        <v>1360</v>
      </c>
    </row>
    <row r="3141" spans="1:19" hidden="1" x14ac:dyDescent="0.3">
      <c r="A3141">
        <v>292</v>
      </c>
      <c r="B3141" t="s">
        <v>235</v>
      </c>
      <c r="C3141" t="s">
        <v>234</v>
      </c>
      <c r="D3141" t="s">
        <v>47</v>
      </c>
      <c r="E3141" t="s">
        <v>22</v>
      </c>
      <c r="F3141" s="101">
        <v>44620</v>
      </c>
      <c r="G3141" s="55">
        <f t="shared" si="363"/>
        <v>2022</v>
      </c>
      <c r="H3141" s="55" t="str">
        <f t="shared" si="364"/>
        <v>Febrero</v>
      </c>
      <c r="I3141" s="90" t="str">
        <f t="shared" si="365"/>
        <v>2022-1</v>
      </c>
      <c r="N3141" t="s">
        <v>23</v>
      </c>
      <c r="O3141" t="s">
        <v>119</v>
      </c>
      <c r="P3141">
        <v>0</v>
      </c>
      <c r="Q3141">
        <v>0</v>
      </c>
      <c r="R3141" t="s">
        <v>1361</v>
      </c>
      <c r="S3141" t="s">
        <v>119</v>
      </c>
    </row>
    <row r="3142" spans="1:19" hidden="1" x14ac:dyDescent="0.3">
      <c r="A3142">
        <v>292</v>
      </c>
      <c r="B3142" t="s">
        <v>235</v>
      </c>
      <c r="C3142" t="s">
        <v>234</v>
      </c>
      <c r="D3142" t="s">
        <v>47</v>
      </c>
      <c r="E3142" t="s">
        <v>22</v>
      </c>
      <c r="F3142" s="101">
        <v>44651</v>
      </c>
      <c r="G3142" s="55">
        <f t="shared" si="363"/>
        <v>2022</v>
      </c>
      <c r="H3142" s="55" t="str">
        <f t="shared" si="364"/>
        <v>Marzo</v>
      </c>
      <c r="I3142" s="90" t="str">
        <f t="shared" si="365"/>
        <v>2022-1</v>
      </c>
      <c r="N3142" t="s">
        <v>23</v>
      </c>
      <c r="O3142" t="s">
        <v>119</v>
      </c>
      <c r="P3142">
        <v>0</v>
      </c>
      <c r="Q3142">
        <v>0</v>
      </c>
      <c r="R3142" t="s">
        <v>1362</v>
      </c>
      <c r="S3142" t="s">
        <v>119</v>
      </c>
    </row>
    <row r="3143" spans="1:19" hidden="1" x14ac:dyDescent="0.3">
      <c r="A3143">
        <v>292</v>
      </c>
      <c r="B3143" t="s">
        <v>235</v>
      </c>
      <c r="C3143" t="s">
        <v>234</v>
      </c>
      <c r="D3143" t="s">
        <v>47</v>
      </c>
      <c r="E3143" t="s">
        <v>22</v>
      </c>
      <c r="F3143" s="101">
        <v>44742</v>
      </c>
      <c r="G3143" s="55">
        <f t="shared" si="363"/>
        <v>2022</v>
      </c>
      <c r="H3143" s="55" t="str">
        <f t="shared" si="364"/>
        <v>Junio</v>
      </c>
      <c r="I3143" s="90" t="str">
        <f t="shared" si="365"/>
        <v>2022-1</v>
      </c>
      <c r="N3143" t="s">
        <v>23</v>
      </c>
      <c r="O3143" t="s">
        <v>119</v>
      </c>
      <c r="P3143">
        <v>0</v>
      </c>
      <c r="Q3143">
        <v>0</v>
      </c>
      <c r="R3143" t="s">
        <v>1363</v>
      </c>
      <c r="S3143" t="s">
        <v>119</v>
      </c>
    </row>
    <row r="3144" spans="1:19" hidden="1" x14ac:dyDescent="0.3">
      <c r="A3144">
        <v>292</v>
      </c>
      <c r="B3144" t="s">
        <v>235</v>
      </c>
      <c r="C3144" t="s">
        <v>234</v>
      </c>
      <c r="D3144" t="s">
        <v>47</v>
      </c>
      <c r="E3144" t="s">
        <v>22</v>
      </c>
      <c r="F3144" s="101">
        <v>44834</v>
      </c>
      <c r="G3144" s="55">
        <f t="shared" si="363"/>
        <v>2022</v>
      </c>
      <c r="H3144" s="55" t="str">
        <f t="shared" si="364"/>
        <v>Septiembre</v>
      </c>
      <c r="I3144" s="90" t="str">
        <f t="shared" si="365"/>
        <v>2022-2</v>
      </c>
      <c r="N3144" t="s">
        <v>23</v>
      </c>
      <c r="O3144" t="s">
        <v>119</v>
      </c>
      <c r="P3144">
        <v>0</v>
      </c>
      <c r="Q3144">
        <v>0</v>
      </c>
      <c r="R3144" t="s">
        <v>1364</v>
      </c>
      <c r="S3144" t="s">
        <v>119</v>
      </c>
    </row>
    <row r="3145" spans="1:19" hidden="1" x14ac:dyDescent="0.3">
      <c r="A3145">
        <v>292</v>
      </c>
      <c r="B3145" t="s">
        <v>235</v>
      </c>
      <c r="C3145" t="s">
        <v>234</v>
      </c>
      <c r="D3145" t="s">
        <v>47</v>
      </c>
      <c r="E3145" t="s">
        <v>22</v>
      </c>
      <c r="F3145" s="101">
        <v>44895</v>
      </c>
      <c r="G3145" s="55">
        <f t="shared" si="363"/>
        <v>2022</v>
      </c>
      <c r="H3145" s="55" t="str">
        <f t="shared" si="364"/>
        <v>Noviembre</v>
      </c>
      <c r="I3145" s="90" t="str">
        <f t="shared" si="365"/>
        <v>2022-2</v>
      </c>
      <c r="N3145" t="s">
        <v>23</v>
      </c>
      <c r="O3145" t="s">
        <v>119</v>
      </c>
      <c r="P3145">
        <v>0</v>
      </c>
      <c r="Q3145">
        <v>0</v>
      </c>
      <c r="R3145" t="s">
        <v>1365</v>
      </c>
      <c r="S3145" t="s">
        <v>119</v>
      </c>
    </row>
    <row r="3146" spans="1:19" hidden="1" x14ac:dyDescent="0.3">
      <c r="A3146">
        <v>292</v>
      </c>
      <c r="B3146" t="s">
        <v>235</v>
      </c>
      <c r="C3146" t="s">
        <v>234</v>
      </c>
      <c r="D3146" t="s">
        <v>47</v>
      </c>
      <c r="E3146" t="s">
        <v>22</v>
      </c>
      <c r="F3146" s="101">
        <v>44926</v>
      </c>
      <c r="G3146" s="55">
        <f t="shared" si="363"/>
        <v>2022</v>
      </c>
      <c r="H3146" s="55" t="str">
        <f t="shared" si="364"/>
        <v>Diciembre</v>
      </c>
      <c r="I3146" s="90" t="str">
        <f t="shared" si="365"/>
        <v>2022-2</v>
      </c>
      <c r="N3146" t="s">
        <v>23</v>
      </c>
      <c r="O3146" t="s">
        <v>119</v>
      </c>
      <c r="P3146">
        <v>0</v>
      </c>
      <c r="Q3146">
        <v>0</v>
      </c>
      <c r="R3146" t="s">
        <v>1366</v>
      </c>
      <c r="S3146" t="s">
        <v>119</v>
      </c>
    </row>
    <row r="3147" spans="1:19" hidden="1" x14ac:dyDescent="0.3">
      <c r="A3147">
        <v>292</v>
      </c>
      <c r="B3147" t="s">
        <v>235</v>
      </c>
      <c r="C3147" t="s">
        <v>234</v>
      </c>
      <c r="D3147" t="s">
        <v>47</v>
      </c>
      <c r="E3147" t="s">
        <v>22</v>
      </c>
      <c r="F3147" s="101">
        <v>46022</v>
      </c>
      <c r="G3147" s="55">
        <f t="shared" si="363"/>
        <v>2025</v>
      </c>
      <c r="H3147" s="55" t="str">
        <f t="shared" si="364"/>
        <v>Diciembre</v>
      </c>
      <c r="I3147" s="90" t="str">
        <f t="shared" si="365"/>
        <v>2025-2</v>
      </c>
      <c r="J3147">
        <v>8</v>
      </c>
      <c r="K3147">
        <v>11.21</v>
      </c>
      <c r="L3147" s="57">
        <v>1.3</v>
      </c>
      <c r="M3147" s="57">
        <v>1.4012500000000001</v>
      </c>
      <c r="N3147" t="s">
        <v>23</v>
      </c>
      <c r="O3147" t="s">
        <v>23</v>
      </c>
      <c r="P3147">
        <v>0</v>
      </c>
      <c r="Q3147">
        <v>0</v>
      </c>
      <c r="R3147" t="s">
        <v>1367</v>
      </c>
    </row>
    <row r="3148" spans="1:19" hidden="1" x14ac:dyDescent="0.3">
      <c r="A3148">
        <v>294</v>
      </c>
      <c r="B3148" t="s">
        <v>238</v>
      </c>
      <c r="C3148" t="s">
        <v>234</v>
      </c>
      <c r="D3148" t="s">
        <v>47</v>
      </c>
      <c r="E3148" t="s">
        <v>22</v>
      </c>
      <c r="F3148" s="101">
        <v>44620</v>
      </c>
      <c r="G3148" s="55">
        <f t="shared" si="363"/>
        <v>2022</v>
      </c>
      <c r="H3148" s="55" t="str">
        <f t="shared" si="364"/>
        <v>Febrero</v>
      </c>
      <c r="I3148" s="90" t="str">
        <f t="shared" si="365"/>
        <v>2022-1</v>
      </c>
      <c r="N3148" t="s">
        <v>23</v>
      </c>
      <c r="O3148" t="s">
        <v>119</v>
      </c>
      <c r="P3148">
        <v>0</v>
      </c>
      <c r="Q3148">
        <v>0</v>
      </c>
      <c r="R3148" t="s">
        <v>1368</v>
      </c>
      <c r="S3148" t="s">
        <v>119</v>
      </c>
    </row>
    <row r="3149" spans="1:19" hidden="1" x14ac:dyDescent="0.3">
      <c r="A3149">
        <v>294</v>
      </c>
      <c r="B3149" t="s">
        <v>238</v>
      </c>
      <c r="C3149" t="s">
        <v>234</v>
      </c>
      <c r="D3149" t="s">
        <v>47</v>
      </c>
      <c r="E3149" t="s">
        <v>22</v>
      </c>
      <c r="F3149" s="101">
        <v>44651</v>
      </c>
      <c r="G3149" s="55">
        <f t="shared" si="363"/>
        <v>2022</v>
      </c>
      <c r="H3149" s="55" t="str">
        <f t="shared" si="364"/>
        <v>Marzo</v>
      </c>
      <c r="I3149" s="90" t="str">
        <f t="shared" si="365"/>
        <v>2022-1</v>
      </c>
      <c r="N3149" t="s">
        <v>23</v>
      </c>
      <c r="O3149" t="s">
        <v>119</v>
      </c>
      <c r="P3149">
        <v>0</v>
      </c>
      <c r="Q3149">
        <v>0</v>
      </c>
      <c r="R3149" t="s">
        <v>1369</v>
      </c>
      <c r="S3149" t="s">
        <v>119</v>
      </c>
    </row>
    <row r="3150" spans="1:19" hidden="1" x14ac:dyDescent="0.3">
      <c r="A3150">
        <v>294</v>
      </c>
      <c r="B3150" t="s">
        <v>238</v>
      </c>
      <c r="C3150" t="s">
        <v>234</v>
      </c>
      <c r="D3150" t="s">
        <v>47</v>
      </c>
      <c r="E3150" t="s">
        <v>22</v>
      </c>
      <c r="F3150" s="101">
        <v>44742</v>
      </c>
      <c r="G3150" s="55">
        <f t="shared" si="363"/>
        <v>2022</v>
      </c>
      <c r="H3150" s="55" t="str">
        <f t="shared" si="364"/>
        <v>Junio</v>
      </c>
      <c r="I3150" s="90" t="str">
        <f t="shared" si="365"/>
        <v>2022-1</v>
      </c>
      <c r="N3150" t="s">
        <v>23</v>
      </c>
      <c r="O3150" t="s">
        <v>119</v>
      </c>
      <c r="P3150">
        <v>0</v>
      </c>
      <c r="Q3150">
        <v>0</v>
      </c>
      <c r="R3150" t="s">
        <v>1370</v>
      </c>
      <c r="S3150" t="s">
        <v>119</v>
      </c>
    </row>
    <row r="3151" spans="1:19" hidden="1" x14ac:dyDescent="0.3">
      <c r="A3151">
        <v>294</v>
      </c>
      <c r="B3151" t="s">
        <v>238</v>
      </c>
      <c r="C3151" t="s">
        <v>234</v>
      </c>
      <c r="D3151" t="s">
        <v>47</v>
      </c>
      <c r="E3151" t="s">
        <v>22</v>
      </c>
      <c r="F3151" s="101">
        <v>44834</v>
      </c>
      <c r="G3151" s="55">
        <f t="shared" si="363"/>
        <v>2022</v>
      </c>
      <c r="H3151" s="55" t="str">
        <f t="shared" si="364"/>
        <v>Septiembre</v>
      </c>
      <c r="I3151" s="90" t="str">
        <f t="shared" si="365"/>
        <v>2022-2</v>
      </c>
      <c r="N3151" t="s">
        <v>23</v>
      </c>
      <c r="O3151" t="s">
        <v>119</v>
      </c>
      <c r="P3151">
        <v>0</v>
      </c>
      <c r="Q3151">
        <v>0</v>
      </c>
      <c r="R3151" t="s">
        <v>1371</v>
      </c>
      <c r="S3151" t="s">
        <v>119</v>
      </c>
    </row>
    <row r="3152" spans="1:19" hidden="1" x14ac:dyDescent="0.3">
      <c r="A3152">
        <v>294</v>
      </c>
      <c r="B3152" t="s">
        <v>238</v>
      </c>
      <c r="C3152" t="s">
        <v>234</v>
      </c>
      <c r="D3152" t="s">
        <v>47</v>
      </c>
      <c r="E3152" t="s">
        <v>22</v>
      </c>
      <c r="F3152" s="101">
        <v>44895</v>
      </c>
      <c r="G3152" s="55">
        <f t="shared" si="363"/>
        <v>2022</v>
      </c>
      <c r="H3152" s="55" t="str">
        <f t="shared" si="364"/>
        <v>Noviembre</v>
      </c>
      <c r="I3152" s="90" t="str">
        <f t="shared" si="365"/>
        <v>2022-2</v>
      </c>
      <c r="N3152" t="s">
        <v>23</v>
      </c>
      <c r="O3152" t="s">
        <v>119</v>
      </c>
      <c r="P3152">
        <v>0</v>
      </c>
      <c r="Q3152">
        <v>0</v>
      </c>
      <c r="R3152" t="s">
        <v>1372</v>
      </c>
      <c r="S3152" t="s">
        <v>119</v>
      </c>
    </row>
    <row r="3153" spans="1:19" hidden="1" x14ac:dyDescent="0.3">
      <c r="A3153">
        <v>294</v>
      </c>
      <c r="B3153" t="s">
        <v>238</v>
      </c>
      <c r="C3153" t="s">
        <v>234</v>
      </c>
      <c r="D3153" t="s">
        <v>47</v>
      </c>
      <c r="E3153" t="s">
        <v>22</v>
      </c>
      <c r="F3153" s="101">
        <v>44926</v>
      </c>
      <c r="G3153" s="55">
        <f t="shared" si="363"/>
        <v>2022</v>
      </c>
      <c r="H3153" s="55" t="str">
        <f t="shared" si="364"/>
        <v>Diciembre</v>
      </c>
      <c r="I3153" s="90" t="str">
        <f t="shared" si="365"/>
        <v>2022-2</v>
      </c>
      <c r="N3153" t="s">
        <v>23</v>
      </c>
      <c r="O3153" t="s">
        <v>119</v>
      </c>
      <c r="P3153">
        <v>0</v>
      </c>
      <c r="Q3153">
        <v>0</v>
      </c>
      <c r="R3153" t="s">
        <v>1373</v>
      </c>
      <c r="S3153" t="s">
        <v>119</v>
      </c>
    </row>
    <row r="3154" spans="1:19" hidden="1" x14ac:dyDescent="0.3">
      <c r="A3154">
        <v>294</v>
      </c>
      <c r="B3154" t="s">
        <v>238</v>
      </c>
      <c r="C3154" t="s">
        <v>234</v>
      </c>
      <c r="D3154" t="s">
        <v>47</v>
      </c>
      <c r="E3154" t="s">
        <v>22</v>
      </c>
      <c r="F3154" s="101">
        <v>46022</v>
      </c>
      <c r="G3154" s="55">
        <f t="shared" si="363"/>
        <v>2025</v>
      </c>
      <c r="H3154" s="55" t="str">
        <f t="shared" si="364"/>
        <v>Diciembre</v>
      </c>
      <c r="I3154" s="90" t="str">
        <f t="shared" si="365"/>
        <v>2025-2</v>
      </c>
      <c r="J3154">
        <v>8</v>
      </c>
      <c r="K3154">
        <v>54.02</v>
      </c>
      <c r="L3154" s="57">
        <v>1.3</v>
      </c>
      <c r="M3154" s="57">
        <v>6.7525000000000004</v>
      </c>
      <c r="N3154" t="s">
        <v>23</v>
      </c>
      <c r="O3154" t="s">
        <v>23</v>
      </c>
      <c r="P3154">
        <v>0</v>
      </c>
      <c r="Q3154">
        <v>0</v>
      </c>
      <c r="R3154" t="s">
        <v>1374</v>
      </c>
    </row>
    <row r="3155" spans="1:19" hidden="1" x14ac:dyDescent="0.3">
      <c r="A3155">
        <v>300</v>
      </c>
      <c r="B3155" t="s">
        <v>244</v>
      </c>
      <c r="C3155" t="s">
        <v>245</v>
      </c>
      <c r="D3155" t="s">
        <v>52</v>
      </c>
      <c r="E3155" t="s">
        <v>22</v>
      </c>
      <c r="F3155" s="101">
        <v>45930</v>
      </c>
      <c r="G3155" s="55">
        <f t="shared" si="363"/>
        <v>2025</v>
      </c>
      <c r="H3155" s="55" t="str">
        <f t="shared" si="364"/>
        <v>Septiembre</v>
      </c>
      <c r="I3155" s="90" t="str">
        <f t="shared" si="365"/>
        <v>2025-2</v>
      </c>
      <c r="J3155">
        <v>100</v>
      </c>
      <c r="K3155">
        <v>100</v>
      </c>
      <c r="L3155" s="57">
        <v>1</v>
      </c>
      <c r="M3155" s="57">
        <v>1</v>
      </c>
      <c r="N3155" t="s">
        <v>23</v>
      </c>
      <c r="O3155" t="s">
        <v>23</v>
      </c>
      <c r="P3155">
        <v>0</v>
      </c>
      <c r="Q3155">
        <v>0</v>
      </c>
      <c r="R3155" t="s">
        <v>1375</v>
      </c>
    </row>
    <row r="3156" spans="1:19" hidden="1" x14ac:dyDescent="0.3">
      <c r="A3156">
        <v>300</v>
      </c>
      <c r="B3156" t="s">
        <v>244</v>
      </c>
      <c r="C3156" t="s">
        <v>245</v>
      </c>
      <c r="D3156" t="s">
        <v>52</v>
      </c>
      <c r="E3156" t="s">
        <v>22</v>
      </c>
      <c r="F3156" s="101">
        <v>46022</v>
      </c>
      <c r="G3156" s="55">
        <f t="shared" si="363"/>
        <v>2025</v>
      </c>
      <c r="H3156" s="55" t="str">
        <f t="shared" si="364"/>
        <v>Diciembre</v>
      </c>
      <c r="I3156" s="90" t="str">
        <f t="shared" si="365"/>
        <v>2025-2</v>
      </c>
      <c r="J3156">
        <v>100</v>
      </c>
      <c r="K3156">
        <v>100</v>
      </c>
      <c r="L3156" s="57">
        <v>1</v>
      </c>
      <c r="M3156" s="57">
        <v>1</v>
      </c>
      <c r="N3156" t="s">
        <v>23</v>
      </c>
      <c r="O3156" t="s">
        <v>23</v>
      </c>
      <c r="P3156">
        <v>0</v>
      </c>
      <c r="Q3156">
        <v>0</v>
      </c>
      <c r="R3156" t="s">
        <v>1376</v>
      </c>
    </row>
    <row r="3157" spans="1:19" hidden="1" x14ac:dyDescent="0.3">
      <c r="A3157">
        <v>301</v>
      </c>
      <c r="B3157" t="s">
        <v>246</v>
      </c>
      <c r="C3157" t="s">
        <v>245</v>
      </c>
      <c r="D3157" t="s">
        <v>52</v>
      </c>
      <c r="E3157" t="s">
        <v>22</v>
      </c>
      <c r="F3157" s="101">
        <v>45930</v>
      </c>
      <c r="G3157" s="55">
        <f t="shared" si="363"/>
        <v>2025</v>
      </c>
      <c r="H3157" s="55" t="str">
        <f t="shared" si="364"/>
        <v>Septiembre</v>
      </c>
      <c r="I3157" s="90" t="str">
        <f t="shared" si="365"/>
        <v>2025-2</v>
      </c>
      <c r="J3157">
        <v>100</v>
      </c>
      <c r="K3157">
        <v>100</v>
      </c>
      <c r="L3157" s="57">
        <v>1</v>
      </c>
      <c r="M3157" s="57">
        <v>1</v>
      </c>
      <c r="N3157" t="s">
        <v>23</v>
      </c>
      <c r="O3157" t="s">
        <v>23</v>
      </c>
      <c r="P3157">
        <v>0</v>
      </c>
      <c r="Q3157">
        <v>0</v>
      </c>
      <c r="R3157" t="s">
        <v>1377</v>
      </c>
    </row>
    <row r="3158" spans="1:19" hidden="1" x14ac:dyDescent="0.3">
      <c r="A3158">
        <v>301</v>
      </c>
      <c r="B3158" t="s">
        <v>246</v>
      </c>
      <c r="C3158" t="s">
        <v>245</v>
      </c>
      <c r="D3158" t="s">
        <v>52</v>
      </c>
      <c r="E3158" t="s">
        <v>22</v>
      </c>
      <c r="F3158" s="101">
        <v>46022</v>
      </c>
      <c r="G3158" s="55">
        <f t="shared" si="363"/>
        <v>2025</v>
      </c>
      <c r="H3158" s="55" t="str">
        <f t="shared" si="364"/>
        <v>Diciembre</v>
      </c>
      <c r="I3158" s="90" t="str">
        <f t="shared" si="365"/>
        <v>2025-2</v>
      </c>
      <c r="J3158">
        <v>100</v>
      </c>
      <c r="K3158">
        <v>100</v>
      </c>
      <c r="L3158" s="57">
        <v>1</v>
      </c>
      <c r="M3158" s="57">
        <v>1</v>
      </c>
      <c r="N3158" t="s">
        <v>23</v>
      </c>
      <c r="O3158" t="s">
        <v>23</v>
      </c>
      <c r="P3158">
        <v>0</v>
      </c>
      <c r="Q3158">
        <v>0</v>
      </c>
      <c r="R3158" t="s">
        <v>1378</v>
      </c>
    </row>
    <row r="3159" spans="1:19" hidden="1" x14ac:dyDescent="0.3">
      <c r="A3159">
        <v>302</v>
      </c>
      <c r="B3159" t="s">
        <v>1379</v>
      </c>
      <c r="C3159" t="s">
        <v>208</v>
      </c>
      <c r="D3159" t="s">
        <v>47</v>
      </c>
      <c r="E3159" t="s">
        <v>22</v>
      </c>
      <c r="F3159" s="101">
        <v>44620</v>
      </c>
      <c r="G3159" s="55">
        <f t="shared" si="363"/>
        <v>2022</v>
      </c>
      <c r="H3159" s="55" t="str">
        <f t="shared" si="364"/>
        <v>Febrero</v>
      </c>
      <c r="I3159" s="90" t="str">
        <f t="shared" si="365"/>
        <v>2022-1</v>
      </c>
      <c r="N3159" t="s">
        <v>23</v>
      </c>
      <c r="O3159" t="s">
        <v>119</v>
      </c>
      <c r="P3159">
        <v>0</v>
      </c>
      <c r="Q3159">
        <v>0</v>
      </c>
      <c r="R3159" t="s">
        <v>1380</v>
      </c>
      <c r="S3159" t="s">
        <v>171</v>
      </c>
    </row>
    <row r="3160" spans="1:19" hidden="1" x14ac:dyDescent="0.3">
      <c r="A3160">
        <v>302</v>
      </c>
      <c r="B3160" t="s">
        <v>1379</v>
      </c>
      <c r="C3160" t="s">
        <v>208</v>
      </c>
      <c r="D3160" t="s">
        <v>47</v>
      </c>
      <c r="E3160" t="s">
        <v>22</v>
      </c>
      <c r="F3160" s="101">
        <v>44651</v>
      </c>
      <c r="G3160" s="55">
        <f t="shared" si="363"/>
        <v>2022</v>
      </c>
      <c r="H3160" s="55" t="str">
        <f t="shared" si="364"/>
        <v>Marzo</v>
      </c>
      <c r="I3160" s="90" t="str">
        <f t="shared" si="365"/>
        <v>2022-1</v>
      </c>
      <c r="N3160" t="s">
        <v>23</v>
      </c>
      <c r="O3160" t="s">
        <v>119</v>
      </c>
      <c r="P3160">
        <v>0</v>
      </c>
      <c r="Q3160">
        <v>0</v>
      </c>
      <c r="R3160" t="s">
        <v>1381</v>
      </c>
      <c r="S3160" t="s">
        <v>171</v>
      </c>
    </row>
    <row r="3161" spans="1:19" hidden="1" x14ac:dyDescent="0.3">
      <c r="A3161">
        <v>302</v>
      </c>
      <c r="B3161" t="s">
        <v>1379</v>
      </c>
      <c r="C3161" t="s">
        <v>208</v>
      </c>
      <c r="D3161" t="s">
        <v>47</v>
      </c>
      <c r="E3161" t="s">
        <v>22</v>
      </c>
      <c r="F3161" s="101">
        <v>44834</v>
      </c>
      <c r="G3161" s="55">
        <f t="shared" si="363"/>
        <v>2022</v>
      </c>
      <c r="H3161" s="55" t="str">
        <f t="shared" si="364"/>
        <v>Septiembre</v>
      </c>
      <c r="I3161" s="90" t="str">
        <f t="shared" si="365"/>
        <v>2022-2</v>
      </c>
      <c r="N3161" t="s">
        <v>23</v>
      </c>
      <c r="O3161" t="s">
        <v>119</v>
      </c>
      <c r="P3161">
        <v>0</v>
      </c>
      <c r="Q3161">
        <v>0</v>
      </c>
      <c r="R3161" t="s">
        <v>1382</v>
      </c>
      <c r="S3161" t="s">
        <v>171</v>
      </c>
    </row>
    <row r="3162" spans="1:19" hidden="1" x14ac:dyDescent="0.3">
      <c r="A3162">
        <v>302</v>
      </c>
      <c r="B3162" t="s">
        <v>1379</v>
      </c>
      <c r="C3162" t="s">
        <v>208</v>
      </c>
      <c r="D3162" t="s">
        <v>47</v>
      </c>
      <c r="E3162" t="s">
        <v>22</v>
      </c>
      <c r="F3162" s="101">
        <v>44895</v>
      </c>
      <c r="G3162" s="55">
        <f t="shared" si="363"/>
        <v>2022</v>
      </c>
      <c r="H3162" s="55" t="str">
        <f t="shared" si="364"/>
        <v>Noviembre</v>
      </c>
      <c r="I3162" s="90" t="str">
        <f t="shared" si="365"/>
        <v>2022-2</v>
      </c>
      <c r="N3162" t="s">
        <v>23</v>
      </c>
      <c r="O3162" t="s">
        <v>119</v>
      </c>
      <c r="P3162">
        <v>0</v>
      </c>
      <c r="Q3162">
        <v>0</v>
      </c>
      <c r="R3162" t="s">
        <v>1383</v>
      </c>
      <c r="S3162" t="s">
        <v>171</v>
      </c>
    </row>
    <row r="3163" spans="1:19" hidden="1" x14ac:dyDescent="0.3">
      <c r="A3163">
        <v>302</v>
      </c>
      <c r="B3163" t="s">
        <v>1379</v>
      </c>
      <c r="C3163" t="s">
        <v>208</v>
      </c>
      <c r="D3163" t="s">
        <v>47</v>
      </c>
      <c r="E3163" t="s">
        <v>22</v>
      </c>
      <c r="F3163" s="101">
        <v>45838</v>
      </c>
      <c r="G3163" s="55">
        <f t="shared" si="363"/>
        <v>2025</v>
      </c>
      <c r="H3163" s="55" t="str">
        <f t="shared" si="364"/>
        <v>Junio</v>
      </c>
      <c r="I3163" s="90" t="str">
        <f t="shared" si="365"/>
        <v>2025-1</v>
      </c>
      <c r="K3163">
        <v>21712</v>
      </c>
      <c r="N3163" t="s">
        <v>23</v>
      </c>
      <c r="O3163" t="s">
        <v>48</v>
      </c>
      <c r="P3163">
        <v>0</v>
      </c>
      <c r="Q3163">
        <v>0</v>
      </c>
      <c r="R3163" t="s">
        <v>1384</v>
      </c>
      <c r="S3163" t="s">
        <v>171</v>
      </c>
    </row>
    <row r="3164" spans="1:19" hidden="1" x14ac:dyDescent="0.3">
      <c r="A3164">
        <v>302</v>
      </c>
      <c r="B3164" t="s">
        <v>1379</v>
      </c>
      <c r="C3164" t="s">
        <v>208</v>
      </c>
      <c r="D3164" t="s">
        <v>47</v>
      </c>
      <c r="E3164" t="s">
        <v>22</v>
      </c>
      <c r="F3164" s="101">
        <v>46022</v>
      </c>
      <c r="G3164" s="55">
        <f t="shared" si="363"/>
        <v>2025</v>
      </c>
      <c r="H3164" s="55" t="str">
        <f t="shared" si="364"/>
        <v>Diciembre</v>
      </c>
      <c r="I3164" s="90" t="str">
        <f t="shared" si="365"/>
        <v>2025-2</v>
      </c>
      <c r="K3164">
        <v>31371</v>
      </c>
      <c r="N3164" t="s">
        <v>23</v>
      </c>
      <c r="O3164" t="s">
        <v>48</v>
      </c>
      <c r="P3164">
        <v>0</v>
      </c>
      <c r="Q3164">
        <v>0</v>
      </c>
      <c r="R3164" t="s">
        <v>1385</v>
      </c>
      <c r="S3164" t="s">
        <v>171</v>
      </c>
    </row>
    <row r="3165" spans="1:19" hidden="1" x14ac:dyDescent="0.3">
      <c r="A3165">
        <v>303</v>
      </c>
      <c r="B3165" t="s">
        <v>248</v>
      </c>
      <c r="C3165" t="s">
        <v>249</v>
      </c>
      <c r="D3165" t="s">
        <v>47</v>
      </c>
      <c r="E3165" t="s">
        <v>22</v>
      </c>
      <c r="F3165" s="101">
        <v>44651</v>
      </c>
      <c r="G3165" s="55">
        <f t="shared" si="363"/>
        <v>2022</v>
      </c>
      <c r="H3165" s="55" t="str">
        <f t="shared" si="364"/>
        <v>Marzo</v>
      </c>
      <c r="I3165" s="90" t="str">
        <f t="shared" si="365"/>
        <v>2022-1</v>
      </c>
      <c r="J3165">
        <v>100</v>
      </c>
      <c r="N3165" t="s">
        <v>23</v>
      </c>
      <c r="O3165" t="s">
        <v>119</v>
      </c>
      <c r="P3165">
        <v>0</v>
      </c>
      <c r="Q3165">
        <v>0</v>
      </c>
      <c r="R3165" t="s">
        <v>1386</v>
      </c>
      <c r="S3165" t="s">
        <v>119</v>
      </c>
    </row>
    <row r="3166" spans="1:19" hidden="1" x14ac:dyDescent="0.3">
      <c r="A3166">
        <v>303</v>
      </c>
      <c r="B3166" t="s">
        <v>248</v>
      </c>
      <c r="C3166" t="s">
        <v>249</v>
      </c>
      <c r="D3166" t="s">
        <v>47</v>
      </c>
      <c r="E3166" t="s">
        <v>22</v>
      </c>
      <c r="F3166" s="101">
        <v>44742</v>
      </c>
      <c r="G3166" s="55">
        <f t="shared" si="363"/>
        <v>2022</v>
      </c>
      <c r="H3166" s="55" t="str">
        <f t="shared" si="364"/>
        <v>Junio</v>
      </c>
      <c r="I3166" s="90" t="str">
        <f t="shared" si="365"/>
        <v>2022-1</v>
      </c>
      <c r="J3166">
        <v>100</v>
      </c>
      <c r="N3166" t="s">
        <v>23</v>
      </c>
      <c r="O3166" t="s">
        <v>119</v>
      </c>
      <c r="P3166">
        <v>0</v>
      </c>
      <c r="Q3166">
        <v>0</v>
      </c>
      <c r="R3166" t="s">
        <v>1387</v>
      </c>
      <c r="S3166" t="s">
        <v>119</v>
      </c>
    </row>
    <row r="3167" spans="1:19" hidden="1" x14ac:dyDescent="0.3">
      <c r="A3167">
        <v>303</v>
      </c>
      <c r="B3167" t="s">
        <v>248</v>
      </c>
      <c r="C3167" t="s">
        <v>249</v>
      </c>
      <c r="D3167" t="s">
        <v>47</v>
      </c>
      <c r="E3167" t="s">
        <v>22</v>
      </c>
      <c r="F3167" s="101">
        <v>44834</v>
      </c>
      <c r="G3167" s="55">
        <f t="shared" si="363"/>
        <v>2022</v>
      </c>
      <c r="H3167" s="55" t="str">
        <f t="shared" si="364"/>
        <v>Septiembre</v>
      </c>
      <c r="I3167" s="90" t="str">
        <f t="shared" si="365"/>
        <v>2022-2</v>
      </c>
      <c r="J3167">
        <v>100</v>
      </c>
      <c r="N3167" t="s">
        <v>23</v>
      </c>
      <c r="O3167" t="s">
        <v>119</v>
      </c>
      <c r="P3167">
        <v>0</v>
      </c>
      <c r="Q3167">
        <v>0</v>
      </c>
      <c r="R3167" t="s">
        <v>1388</v>
      </c>
      <c r="S3167" t="s">
        <v>119</v>
      </c>
    </row>
    <row r="3168" spans="1:19" hidden="1" x14ac:dyDescent="0.3">
      <c r="A3168">
        <v>303</v>
      </c>
      <c r="B3168" t="s">
        <v>248</v>
      </c>
      <c r="C3168" t="s">
        <v>249</v>
      </c>
      <c r="D3168" t="s">
        <v>47</v>
      </c>
      <c r="E3168" t="s">
        <v>22</v>
      </c>
      <c r="F3168" s="101">
        <v>44895</v>
      </c>
      <c r="G3168" s="55">
        <f t="shared" si="363"/>
        <v>2022</v>
      </c>
      <c r="H3168" s="55" t="str">
        <f t="shared" si="364"/>
        <v>Noviembre</v>
      </c>
      <c r="I3168" s="90" t="str">
        <f t="shared" si="365"/>
        <v>2022-2</v>
      </c>
      <c r="J3168">
        <v>100</v>
      </c>
      <c r="N3168" t="s">
        <v>23</v>
      </c>
      <c r="O3168" t="s">
        <v>119</v>
      </c>
      <c r="P3168">
        <v>0</v>
      </c>
      <c r="Q3168">
        <v>0</v>
      </c>
      <c r="R3168" t="s">
        <v>1389</v>
      </c>
      <c r="S3168" t="s">
        <v>119</v>
      </c>
    </row>
    <row r="3169" spans="1:19" hidden="1" x14ac:dyDescent="0.3">
      <c r="A3169">
        <v>303</v>
      </c>
      <c r="B3169" t="s">
        <v>248</v>
      </c>
      <c r="C3169" t="s">
        <v>249</v>
      </c>
      <c r="D3169" t="s">
        <v>47</v>
      </c>
      <c r="E3169" t="s">
        <v>22</v>
      </c>
      <c r="F3169" s="101">
        <v>44926</v>
      </c>
      <c r="G3169" s="55">
        <f t="shared" si="363"/>
        <v>2022</v>
      </c>
      <c r="H3169" s="55" t="str">
        <f t="shared" si="364"/>
        <v>Diciembre</v>
      </c>
      <c r="I3169" s="90" t="str">
        <f t="shared" si="365"/>
        <v>2022-2</v>
      </c>
      <c r="J3169">
        <v>100</v>
      </c>
      <c r="N3169" t="s">
        <v>23</v>
      </c>
      <c r="O3169" t="s">
        <v>119</v>
      </c>
      <c r="P3169">
        <v>0</v>
      </c>
      <c r="Q3169">
        <v>0</v>
      </c>
      <c r="R3169" t="s">
        <v>1390</v>
      </c>
      <c r="S3169" t="s">
        <v>119</v>
      </c>
    </row>
    <row r="3170" spans="1:19" hidden="1" x14ac:dyDescent="0.3">
      <c r="A3170">
        <v>303</v>
      </c>
      <c r="B3170" t="s">
        <v>248</v>
      </c>
      <c r="C3170" t="s">
        <v>249</v>
      </c>
      <c r="D3170" t="s">
        <v>47</v>
      </c>
      <c r="E3170" t="s">
        <v>22</v>
      </c>
      <c r="F3170" s="101">
        <v>46022</v>
      </c>
      <c r="G3170" s="55">
        <f t="shared" si="363"/>
        <v>2025</v>
      </c>
      <c r="H3170" s="55" t="str">
        <f t="shared" si="364"/>
        <v>Diciembre</v>
      </c>
      <c r="I3170" s="90" t="str">
        <f t="shared" si="365"/>
        <v>2025-2</v>
      </c>
      <c r="J3170">
        <v>95</v>
      </c>
      <c r="K3170">
        <v>100</v>
      </c>
      <c r="L3170" s="57">
        <v>1.0526315789473679</v>
      </c>
      <c r="M3170" s="57">
        <v>1.0526315789473679</v>
      </c>
      <c r="N3170" t="s">
        <v>23</v>
      </c>
      <c r="O3170" t="s">
        <v>23</v>
      </c>
      <c r="P3170">
        <v>0</v>
      </c>
      <c r="Q3170">
        <v>0</v>
      </c>
      <c r="R3170" t="s">
        <v>1391</v>
      </c>
    </row>
    <row r="3171" spans="1:19" hidden="1" x14ac:dyDescent="0.3">
      <c r="A3171">
        <v>304</v>
      </c>
      <c r="B3171" t="s">
        <v>250</v>
      </c>
      <c r="C3171" t="s">
        <v>249</v>
      </c>
      <c r="D3171" t="s">
        <v>47</v>
      </c>
      <c r="E3171" t="s">
        <v>22</v>
      </c>
      <c r="F3171" s="101">
        <v>46022</v>
      </c>
      <c r="G3171" s="55">
        <f t="shared" si="363"/>
        <v>2025</v>
      </c>
      <c r="H3171" s="55" t="str">
        <f t="shared" si="364"/>
        <v>Diciembre</v>
      </c>
      <c r="I3171" s="90" t="str">
        <f t="shared" si="365"/>
        <v>2025-2</v>
      </c>
      <c r="J3171">
        <v>3947</v>
      </c>
      <c r="K3171">
        <v>3400</v>
      </c>
      <c r="L3171" s="57">
        <v>0.86141373194831516</v>
      </c>
      <c r="M3171" s="57">
        <v>0.86141373194831516</v>
      </c>
      <c r="N3171" t="s">
        <v>48</v>
      </c>
      <c r="O3171" t="s">
        <v>48</v>
      </c>
      <c r="P3171">
        <v>0</v>
      </c>
      <c r="Q3171">
        <v>0</v>
      </c>
      <c r="R3171" t="s">
        <v>1392</v>
      </c>
    </row>
    <row r="3172" spans="1:19" hidden="1" x14ac:dyDescent="0.3">
      <c r="A3172">
        <v>306</v>
      </c>
      <c r="B3172" t="s">
        <v>252</v>
      </c>
      <c r="C3172" t="s">
        <v>186</v>
      </c>
      <c r="D3172" t="s">
        <v>52</v>
      </c>
      <c r="E3172" t="s">
        <v>22</v>
      </c>
      <c r="F3172" s="101">
        <v>44620</v>
      </c>
      <c r="G3172" s="55">
        <f t="shared" si="363"/>
        <v>2022</v>
      </c>
      <c r="H3172" s="55" t="str">
        <f t="shared" si="364"/>
        <v>Febrero</v>
      </c>
      <c r="I3172" s="90" t="str">
        <f t="shared" si="365"/>
        <v>2022-1</v>
      </c>
      <c r="J3172">
        <v>100</v>
      </c>
      <c r="N3172" t="s">
        <v>23</v>
      </c>
      <c r="O3172" t="s">
        <v>119</v>
      </c>
      <c r="P3172">
        <v>0</v>
      </c>
      <c r="Q3172">
        <v>0</v>
      </c>
      <c r="R3172" t="s">
        <v>1393</v>
      </c>
      <c r="S3172" t="s">
        <v>119</v>
      </c>
    </row>
    <row r="3173" spans="1:19" hidden="1" x14ac:dyDescent="0.3">
      <c r="A3173">
        <v>306</v>
      </c>
      <c r="B3173" t="s">
        <v>252</v>
      </c>
      <c r="C3173" t="s">
        <v>186</v>
      </c>
      <c r="D3173" t="s">
        <v>52</v>
      </c>
      <c r="E3173" t="s">
        <v>22</v>
      </c>
      <c r="F3173" s="101">
        <v>44681</v>
      </c>
      <c r="G3173" s="55">
        <f t="shared" si="363"/>
        <v>2022</v>
      </c>
      <c r="H3173" s="55" t="str">
        <f t="shared" si="364"/>
        <v>Abril</v>
      </c>
      <c r="I3173" s="90" t="str">
        <f t="shared" si="365"/>
        <v>2022-1</v>
      </c>
      <c r="J3173">
        <v>100</v>
      </c>
      <c r="N3173" t="s">
        <v>23</v>
      </c>
      <c r="O3173" t="s">
        <v>119</v>
      </c>
      <c r="P3173">
        <v>0</v>
      </c>
      <c r="Q3173">
        <v>0</v>
      </c>
      <c r="R3173" t="s">
        <v>1394</v>
      </c>
      <c r="S3173" t="s">
        <v>119</v>
      </c>
    </row>
    <row r="3174" spans="1:19" hidden="1" x14ac:dyDescent="0.3">
      <c r="A3174">
        <v>306</v>
      </c>
      <c r="B3174" t="s">
        <v>252</v>
      </c>
      <c r="C3174" t="s">
        <v>186</v>
      </c>
      <c r="D3174" t="s">
        <v>52</v>
      </c>
      <c r="E3174" t="s">
        <v>22</v>
      </c>
      <c r="F3174" s="101">
        <v>44804</v>
      </c>
      <c r="G3174" s="55">
        <f t="shared" si="363"/>
        <v>2022</v>
      </c>
      <c r="H3174" s="55" t="str">
        <f t="shared" si="364"/>
        <v>Agosto</v>
      </c>
      <c r="I3174" s="90" t="str">
        <f t="shared" si="365"/>
        <v>2022-2</v>
      </c>
      <c r="J3174">
        <v>100</v>
      </c>
      <c r="N3174" t="s">
        <v>23</v>
      </c>
      <c r="O3174" t="s">
        <v>119</v>
      </c>
      <c r="P3174">
        <v>0</v>
      </c>
      <c r="Q3174">
        <v>0</v>
      </c>
      <c r="R3174" t="s">
        <v>1395</v>
      </c>
      <c r="S3174" t="s">
        <v>119</v>
      </c>
    </row>
    <row r="3175" spans="1:19" hidden="1" x14ac:dyDescent="0.3">
      <c r="A3175">
        <v>306</v>
      </c>
      <c r="B3175" t="s">
        <v>252</v>
      </c>
      <c r="C3175" t="s">
        <v>186</v>
      </c>
      <c r="D3175" t="s">
        <v>52</v>
      </c>
      <c r="E3175" t="s">
        <v>22</v>
      </c>
      <c r="F3175" s="101">
        <v>45747</v>
      </c>
      <c r="G3175" s="55">
        <f t="shared" si="363"/>
        <v>2025</v>
      </c>
      <c r="H3175" s="55" t="str">
        <f t="shared" si="364"/>
        <v>Marzo</v>
      </c>
      <c r="I3175" s="90" t="str">
        <f t="shared" si="365"/>
        <v>2025-1</v>
      </c>
      <c r="J3175">
        <v>100</v>
      </c>
      <c r="N3175" t="s">
        <v>23</v>
      </c>
      <c r="O3175" t="s">
        <v>119</v>
      </c>
      <c r="P3175">
        <v>0</v>
      </c>
      <c r="Q3175">
        <v>0</v>
      </c>
      <c r="R3175" t="s">
        <v>1396</v>
      </c>
      <c r="S3175" t="s">
        <v>119</v>
      </c>
    </row>
    <row r="3176" spans="1:19" hidden="1" x14ac:dyDescent="0.3">
      <c r="A3176">
        <v>306</v>
      </c>
      <c r="B3176" t="s">
        <v>252</v>
      </c>
      <c r="C3176" t="s">
        <v>186</v>
      </c>
      <c r="D3176" t="s">
        <v>52</v>
      </c>
      <c r="E3176" t="s">
        <v>22</v>
      </c>
      <c r="F3176" s="101">
        <v>45838</v>
      </c>
      <c r="G3176" s="55">
        <f t="shared" si="363"/>
        <v>2025</v>
      </c>
      <c r="H3176" s="55" t="str">
        <f t="shared" si="364"/>
        <v>Junio</v>
      </c>
      <c r="I3176" s="90" t="str">
        <f t="shared" si="365"/>
        <v>2025-1</v>
      </c>
      <c r="J3176">
        <v>600</v>
      </c>
      <c r="K3176">
        <v>652</v>
      </c>
      <c r="L3176" s="57">
        <v>1.0866666666666669</v>
      </c>
      <c r="M3176" s="57">
        <v>1.0866666666666669</v>
      </c>
      <c r="N3176" t="s">
        <v>23</v>
      </c>
      <c r="O3176" t="s">
        <v>23</v>
      </c>
      <c r="P3176">
        <v>0</v>
      </c>
      <c r="Q3176">
        <v>0</v>
      </c>
      <c r="R3176" t="s">
        <v>1397</v>
      </c>
    </row>
    <row r="3177" spans="1:19" hidden="1" x14ac:dyDescent="0.3">
      <c r="A3177">
        <v>306</v>
      </c>
      <c r="B3177" t="s">
        <v>252</v>
      </c>
      <c r="C3177" t="s">
        <v>186</v>
      </c>
      <c r="D3177" t="s">
        <v>52</v>
      </c>
      <c r="E3177" t="s">
        <v>22</v>
      </c>
      <c r="F3177" s="101">
        <v>45930</v>
      </c>
      <c r="G3177" s="55">
        <f t="shared" si="363"/>
        <v>2025</v>
      </c>
      <c r="H3177" s="55" t="str">
        <f t="shared" si="364"/>
        <v>Septiembre</v>
      </c>
      <c r="I3177" s="90" t="str">
        <f t="shared" si="365"/>
        <v>2025-2</v>
      </c>
      <c r="J3177">
        <v>600</v>
      </c>
      <c r="K3177">
        <v>635</v>
      </c>
      <c r="L3177" s="57">
        <v>1.0583333333333329</v>
      </c>
      <c r="M3177" s="57">
        <v>1.0583333333333329</v>
      </c>
      <c r="N3177" t="s">
        <v>23</v>
      </c>
      <c r="O3177" t="s">
        <v>23</v>
      </c>
      <c r="P3177">
        <v>0</v>
      </c>
      <c r="Q3177">
        <v>0</v>
      </c>
      <c r="R3177" t="s">
        <v>1398</v>
      </c>
    </row>
    <row r="3178" spans="1:19" hidden="1" x14ac:dyDescent="0.3">
      <c r="A3178">
        <v>306</v>
      </c>
      <c r="B3178" t="s">
        <v>252</v>
      </c>
      <c r="C3178" t="s">
        <v>186</v>
      </c>
      <c r="D3178" t="s">
        <v>52</v>
      </c>
      <c r="E3178" t="s">
        <v>22</v>
      </c>
      <c r="F3178" s="101">
        <v>46022</v>
      </c>
      <c r="G3178" s="55">
        <f t="shared" si="363"/>
        <v>2025</v>
      </c>
      <c r="H3178" s="55" t="str">
        <f t="shared" si="364"/>
        <v>Diciembre</v>
      </c>
      <c r="I3178" s="90" t="str">
        <f t="shared" si="365"/>
        <v>2025-2</v>
      </c>
      <c r="J3178">
        <v>600</v>
      </c>
      <c r="K3178">
        <v>645.69999694824219</v>
      </c>
      <c r="L3178" s="57">
        <v>1.076166661580404</v>
      </c>
      <c r="M3178" s="57">
        <v>1.076166661580404</v>
      </c>
      <c r="N3178" t="s">
        <v>23</v>
      </c>
      <c r="O3178" t="s">
        <v>23</v>
      </c>
      <c r="P3178">
        <v>0</v>
      </c>
      <c r="Q3178">
        <v>0</v>
      </c>
      <c r="R3178" t="s">
        <v>1399</v>
      </c>
    </row>
    <row r="3179" spans="1:19" hidden="1" x14ac:dyDescent="0.3">
      <c r="A3179">
        <v>318</v>
      </c>
      <c r="B3179" t="s">
        <v>267</v>
      </c>
      <c r="C3179" t="s">
        <v>102</v>
      </c>
      <c r="D3179" t="s">
        <v>65</v>
      </c>
      <c r="E3179" t="s">
        <v>22</v>
      </c>
      <c r="F3179" s="101">
        <v>46022</v>
      </c>
      <c r="G3179" s="55">
        <f t="shared" si="363"/>
        <v>2025</v>
      </c>
      <c r="H3179" s="55" t="str">
        <f t="shared" si="364"/>
        <v>Diciembre</v>
      </c>
      <c r="I3179" s="90" t="str">
        <f t="shared" si="365"/>
        <v>2025-2</v>
      </c>
      <c r="J3179">
        <v>85</v>
      </c>
      <c r="K3179">
        <v>86.16</v>
      </c>
      <c r="L3179" s="57">
        <v>1.0136470588235289</v>
      </c>
      <c r="M3179" s="57">
        <v>1.0136470588235289</v>
      </c>
      <c r="N3179" t="s">
        <v>23</v>
      </c>
      <c r="O3179" t="s">
        <v>23</v>
      </c>
      <c r="P3179">
        <v>0</v>
      </c>
      <c r="Q3179">
        <v>0</v>
      </c>
      <c r="R3179" t="s">
        <v>1400</v>
      </c>
    </row>
    <row r="3180" spans="1:19" hidden="1" x14ac:dyDescent="0.3">
      <c r="A3180">
        <v>323</v>
      </c>
      <c r="B3180" t="s">
        <v>273</v>
      </c>
      <c r="C3180" t="s">
        <v>39</v>
      </c>
      <c r="D3180" t="s">
        <v>47</v>
      </c>
      <c r="E3180" t="s">
        <v>22</v>
      </c>
      <c r="F3180" s="101">
        <v>46022</v>
      </c>
      <c r="G3180" s="55">
        <f t="shared" si="363"/>
        <v>2025</v>
      </c>
      <c r="H3180" s="55" t="str">
        <f t="shared" si="364"/>
        <v>Diciembre</v>
      </c>
      <c r="I3180" s="90" t="str">
        <f t="shared" si="365"/>
        <v>2025-2</v>
      </c>
      <c r="J3180">
        <v>6</v>
      </c>
      <c r="K3180">
        <v>6</v>
      </c>
      <c r="L3180" s="57">
        <v>1</v>
      </c>
      <c r="M3180" s="57">
        <v>1</v>
      </c>
      <c r="N3180" t="s">
        <v>48</v>
      </c>
      <c r="O3180" t="s">
        <v>48</v>
      </c>
      <c r="P3180">
        <v>0</v>
      </c>
      <c r="Q3180">
        <v>0</v>
      </c>
      <c r="R3180" t="s">
        <v>1401</v>
      </c>
    </row>
    <row r="3181" spans="1:19" hidden="1" x14ac:dyDescent="0.3">
      <c r="A3181">
        <v>324</v>
      </c>
      <c r="B3181" t="s">
        <v>274</v>
      </c>
      <c r="C3181" t="s">
        <v>39</v>
      </c>
      <c r="D3181" t="s">
        <v>47</v>
      </c>
      <c r="E3181" t="s">
        <v>22</v>
      </c>
      <c r="F3181" s="101">
        <v>46022</v>
      </c>
      <c r="G3181" s="55">
        <f t="shared" si="363"/>
        <v>2025</v>
      </c>
      <c r="H3181" s="55" t="str">
        <f t="shared" si="364"/>
        <v>Diciembre</v>
      </c>
      <c r="I3181" s="90" t="str">
        <f t="shared" si="365"/>
        <v>2025-2</v>
      </c>
      <c r="J3181">
        <v>1</v>
      </c>
      <c r="K3181">
        <v>2</v>
      </c>
      <c r="L3181" s="57">
        <v>1.3</v>
      </c>
      <c r="M3181" s="57">
        <v>2</v>
      </c>
      <c r="N3181" t="s">
        <v>48</v>
      </c>
      <c r="O3181" t="s">
        <v>48</v>
      </c>
      <c r="P3181">
        <v>0</v>
      </c>
      <c r="Q3181">
        <v>0</v>
      </c>
      <c r="R3181" t="s">
        <v>1402</v>
      </c>
    </row>
    <row r="3182" spans="1:19" hidden="1" x14ac:dyDescent="0.3">
      <c r="A3182">
        <v>325</v>
      </c>
      <c r="B3182" t="s">
        <v>1403</v>
      </c>
      <c r="C3182" t="s">
        <v>39</v>
      </c>
      <c r="D3182" t="s">
        <v>47</v>
      </c>
      <c r="E3182" t="s">
        <v>22</v>
      </c>
      <c r="F3182" s="101">
        <v>46022</v>
      </c>
      <c r="G3182" s="55">
        <f t="shared" si="363"/>
        <v>2025</v>
      </c>
      <c r="H3182" s="55" t="str">
        <f t="shared" si="364"/>
        <v>Diciembre</v>
      </c>
      <c r="I3182" s="90" t="str">
        <f t="shared" si="365"/>
        <v>2025-2</v>
      </c>
      <c r="J3182">
        <v>4</v>
      </c>
      <c r="K3182">
        <v>4</v>
      </c>
      <c r="L3182" s="57">
        <v>1</v>
      </c>
      <c r="M3182" s="57">
        <v>1</v>
      </c>
      <c r="N3182" t="s">
        <v>48</v>
      </c>
      <c r="O3182" t="s">
        <v>48</v>
      </c>
      <c r="P3182">
        <v>0</v>
      </c>
      <c r="Q3182">
        <v>0</v>
      </c>
      <c r="R3182" t="s">
        <v>1404</v>
      </c>
      <c r="S3182" t="s">
        <v>171</v>
      </c>
    </row>
    <row r="3183" spans="1:19" hidden="1" x14ac:dyDescent="0.3">
      <c r="A3183">
        <v>326</v>
      </c>
      <c r="B3183" t="s">
        <v>1405</v>
      </c>
      <c r="C3183" t="s">
        <v>214</v>
      </c>
      <c r="D3183" t="s">
        <v>65</v>
      </c>
      <c r="E3183" t="s">
        <v>22</v>
      </c>
      <c r="F3183" s="101">
        <v>45657</v>
      </c>
      <c r="G3183" s="55">
        <f t="shared" si="363"/>
        <v>2024</v>
      </c>
      <c r="H3183" s="55" t="str">
        <f t="shared" si="364"/>
        <v>Diciembre</v>
      </c>
      <c r="I3183" s="90" t="str">
        <f t="shared" si="365"/>
        <v>2024-2</v>
      </c>
      <c r="N3183" t="s">
        <v>48</v>
      </c>
      <c r="O3183" t="s">
        <v>119</v>
      </c>
      <c r="P3183">
        <v>0</v>
      </c>
      <c r="Q3183">
        <v>0</v>
      </c>
      <c r="R3183" t="s">
        <v>1406</v>
      </c>
      <c r="S3183" t="s">
        <v>171</v>
      </c>
    </row>
    <row r="3184" spans="1:19" hidden="1" x14ac:dyDescent="0.3">
      <c r="A3184">
        <v>326</v>
      </c>
      <c r="B3184" t="s">
        <v>1405</v>
      </c>
      <c r="C3184" t="s">
        <v>214</v>
      </c>
      <c r="D3184" t="s">
        <v>65</v>
      </c>
      <c r="E3184" t="s">
        <v>22</v>
      </c>
      <c r="F3184" s="101">
        <v>46022</v>
      </c>
      <c r="G3184" s="55">
        <f t="shared" si="363"/>
        <v>2025</v>
      </c>
      <c r="H3184" s="55" t="str">
        <f t="shared" si="364"/>
        <v>Diciembre</v>
      </c>
      <c r="I3184" s="90" t="str">
        <f t="shared" si="365"/>
        <v>2025-2</v>
      </c>
      <c r="J3184">
        <v>3</v>
      </c>
      <c r="K3184">
        <v>3</v>
      </c>
      <c r="L3184" s="57">
        <v>1</v>
      </c>
      <c r="M3184" s="57">
        <v>1</v>
      </c>
      <c r="N3184" t="s">
        <v>48</v>
      </c>
      <c r="O3184" t="s">
        <v>48</v>
      </c>
      <c r="P3184">
        <v>0</v>
      </c>
      <c r="Q3184">
        <v>0</v>
      </c>
      <c r="R3184" t="s">
        <v>1407</v>
      </c>
      <c r="S3184" t="s">
        <v>171</v>
      </c>
    </row>
    <row r="3185" spans="1:19" hidden="1" x14ac:dyDescent="0.3">
      <c r="A3185">
        <v>327</v>
      </c>
      <c r="B3185" t="s">
        <v>1408</v>
      </c>
      <c r="C3185" t="s">
        <v>214</v>
      </c>
      <c r="D3185" t="s">
        <v>47</v>
      </c>
      <c r="E3185" t="s">
        <v>22</v>
      </c>
      <c r="F3185" s="101">
        <v>46022</v>
      </c>
      <c r="G3185" s="55">
        <f t="shared" si="363"/>
        <v>2025</v>
      </c>
      <c r="H3185" s="55" t="str">
        <f t="shared" si="364"/>
        <v>Diciembre</v>
      </c>
      <c r="I3185" s="90" t="str">
        <f t="shared" si="365"/>
        <v>2025-2</v>
      </c>
      <c r="J3185">
        <v>1</v>
      </c>
      <c r="K3185">
        <v>1</v>
      </c>
      <c r="L3185" s="57">
        <v>1</v>
      </c>
      <c r="M3185" s="57">
        <v>1</v>
      </c>
      <c r="N3185" t="s">
        <v>48</v>
      </c>
      <c r="O3185" t="s">
        <v>48</v>
      </c>
      <c r="P3185">
        <v>0</v>
      </c>
      <c r="Q3185">
        <v>0</v>
      </c>
      <c r="R3185" t="s">
        <v>1409</v>
      </c>
      <c r="S3185" t="s">
        <v>171</v>
      </c>
    </row>
    <row r="3186" spans="1:19" hidden="1" x14ac:dyDescent="0.3">
      <c r="A3186">
        <v>332</v>
      </c>
      <c r="B3186" t="s">
        <v>282</v>
      </c>
      <c r="C3186" t="s">
        <v>25</v>
      </c>
      <c r="D3186" t="s">
        <v>47</v>
      </c>
      <c r="E3186" t="s">
        <v>54</v>
      </c>
      <c r="F3186" s="101">
        <v>46022</v>
      </c>
      <c r="G3186" s="55">
        <f t="shared" si="363"/>
        <v>2025</v>
      </c>
      <c r="H3186" s="55" t="str">
        <f t="shared" si="364"/>
        <v>Diciembre</v>
      </c>
      <c r="I3186" s="90" t="str">
        <f t="shared" si="365"/>
        <v>2025-2</v>
      </c>
      <c r="J3186">
        <v>1.18</v>
      </c>
      <c r="K3186">
        <v>0.93</v>
      </c>
      <c r="L3186" s="57">
        <v>1.268817204301075</v>
      </c>
      <c r="M3186" s="57">
        <v>1.268817204301075</v>
      </c>
      <c r="N3186" t="s">
        <v>83</v>
      </c>
      <c r="O3186" t="s">
        <v>83</v>
      </c>
      <c r="P3186">
        <v>2</v>
      </c>
      <c r="Q3186">
        <v>2</v>
      </c>
      <c r="R3186" t="s">
        <v>1410</v>
      </c>
    </row>
    <row r="3187" spans="1:19" hidden="1" x14ac:dyDescent="0.3">
      <c r="A3187">
        <v>334</v>
      </c>
      <c r="B3187" t="s">
        <v>283</v>
      </c>
      <c r="C3187" t="s">
        <v>25</v>
      </c>
      <c r="D3187" t="s">
        <v>65</v>
      </c>
      <c r="E3187" t="s">
        <v>22</v>
      </c>
      <c r="F3187" s="101">
        <v>46022</v>
      </c>
      <c r="G3187" s="55">
        <f t="shared" si="363"/>
        <v>2025</v>
      </c>
      <c r="H3187" s="55" t="str">
        <f t="shared" si="364"/>
        <v>Diciembre</v>
      </c>
      <c r="I3187" s="90" t="str">
        <f t="shared" si="365"/>
        <v>2025-2</v>
      </c>
      <c r="J3187">
        <v>89</v>
      </c>
      <c r="K3187">
        <v>90.1</v>
      </c>
      <c r="L3187" s="57">
        <v>1.0123595505617979</v>
      </c>
      <c r="M3187" s="57">
        <v>1.0123595505617979</v>
      </c>
      <c r="N3187" t="s">
        <v>48</v>
      </c>
      <c r="O3187" t="s">
        <v>83</v>
      </c>
      <c r="P3187">
        <v>0</v>
      </c>
      <c r="Q3187">
        <v>1</v>
      </c>
      <c r="R3187" t="s">
        <v>1411</v>
      </c>
    </row>
    <row r="3188" spans="1:19" hidden="1" x14ac:dyDescent="0.3">
      <c r="A3188">
        <v>336</v>
      </c>
      <c r="B3188" t="s">
        <v>285</v>
      </c>
      <c r="C3188" t="s">
        <v>104</v>
      </c>
      <c r="D3188" t="s">
        <v>65</v>
      </c>
      <c r="E3188" t="s">
        <v>54</v>
      </c>
      <c r="F3188" s="101">
        <v>45291</v>
      </c>
      <c r="G3188" s="55">
        <f t="shared" si="363"/>
        <v>2023</v>
      </c>
      <c r="H3188" s="55" t="str">
        <f t="shared" si="364"/>
        <v>Diciembre</v>
      </c>
      <c r="I3188" s="90" t="str">
        <f t="shared" si="365"/>
        <v>2023-2</v>
      </c>
      <c r="J3188">
        <v>2</v>
      </c>
      <c r="K3188">
        <v>1.742198218602321</v>
      </c>
      <c r="L3188" s="57">
        <v>1.147975</v>
      </c>
      <c r="M3188" s="57">
        <v>1.147975</v>
      </c>
      <c r="N3188" t="s">
        <v>23</v>
      </c>
      <c r="O3188" t="s">
        <v>23</v>
      </c>
      <c r="P3188">
        <v>0</v>
      </c>
      <c r="Q3188">
        <v>0</v>
      </c>
      <c r="R3188" t="s">
        <v>1412</v>
      </c>
    </row>
    <row r="3189" spans="1:19" hidden="1" x14ac:dyDescent="0.3">
      <c r="A3189">
        <v>336</v>
      </c>
      <c r="B3189" t="s">
        <v>285</v>
      </c>
      <c r="C3189" t="s">
        <v>104</v>
      </c>
      <c r="D3189" t="s">
        <v>65</v>
      </c>
      <c r="E3189" t="s">
        <v>54</v>
      </c>
      <c r="F3189" s="101">
        <v>46022</v>
      </c>
      <c r="G3189" s="55">
        <f t="shared" si="363"/>
        <v>2025</v>
      </c>
      <c r="H3189" s="55" t="str">
        <f t="shared" si="364"/>
        <v>Diciembre</v>
      </c>
      <c r="I3189" s="90" t="str">
        <f t="shared" si="365"/>
        <v>2025-2</v>
      </c>
      <c r="J3189">
        <v>2</v>
      </c>
      <c r="K3189">
        <v>0.36</v>
      </c>
      <c r="L3189" s="57">
        <v>1.3</v>
      </c>
      <c r="M3189" s="57">
        <v>5.5555555555555554</v>
      </c>
      <c r="N3189" t="s">
        <v>23</v>
      </c>
      <c r="O3189" t="s">
        <v>23</v>
      </c>
      <c r="P3189">
        <v>0</v>
      </c>
      <c r="Q3189">
        <v>0</v>
      </c>
      <c r="R3189" t="s">
        <v>1413</v>
      </c>
    </row>
    <row r="3190" spans="1:19" hidden="1" x14ac:dyDescent="0.3">
      <c r="A3190">
        <v>337</v>
      </c>
      <c r="B3190" t="s">
        <v>1414</v>
      </c>
      <c r="C3190" t="s">
        <v>214</v>
      </c>
      <c r="D3190" t="s">
        <v>47</v>
      </c>
      <c r="E3190" t="s">
        <v>22</v>
      </c>
      <c r="F3190" s="101">
        <v>45107</v>
      </c>
      <c r="G3190" s="55">
        <f t="shared" si="363"/>
        <v>2023</v>
      </c>
      <c r="H3190" s="55" t="str">
        <f t="shared" si="364"/>
        <v>Junio</v>
      </c>
      <c r="I3190" s="90" t="str">
        <f t="shared" si="365"/>
        <v>2023-1</v>
      </c>
      <c r="J3190">
        <v>100</v>
      </c>
      <c r="O3190" t="s">
        <v>119</v>
      </c>
      <c r="P3190">
        <v>0</v>
      </c>
      <c r="Q3190">
        <v>0</v>
      </c>
      <c r="R3190" t="s">
        <v>1415</v>
      </c>
      <c r="S3190" t="s">
        <v>171</v>
      </c>
    </row>
    <row r="3191" spans="1:19" hidden="1" x14ac:dyDescent="0.3">
      <c r="A3191">
        <v>337</v>
      </c>
      <c r="B3191" t="s">
        <v>1414</v>
      </c>
      <c r="C3191" t="s">
        <v>214</v>
      </c>
      <c r="D3191" t="s">
        <v>47</v>
      </c>
      <c r="E3191" t="s">
        <v>22</v>
      </c>
      <c r="F3191" s="101">
        <v>45657</v>
      </c>
      <c r="G3191" s="55">
        <f t="shared" si="363"/>
        <v>2024</v>
      </c>
      <c r="H3191" s="55" t="str">
        <f t="shared" si="364"/>
        <v>Diciembre</v>
      </c>
      <c r="I3191" s="90" t="str">
        <f t="shared" si="365"/>
        <v>2024-2</v>
      </c>
      <c r="J3191">
        <v>100</v>
      </c>
      <c r="O3191" t="s">
        <v>119</v>
      </c>
      <c r="P3191">
        <v>0</v>
      </c>
      <c r="Q3191">
        <v>0</v>
      </c>
      <c r="R3191" t="s">
        <v>1416</v>
      </c>
      <c r="S3191" t="s">
        <v>171</v>
      </c>
    </row>
    <row r="3192" spans="1:19" hidden="1" x14ac:dyDescent="0.3">
      <c r="A3192">
        <v>337</v>
      </c>
      <c r="B3192" t="s">
        <v>1414</v>
      </c>
      <c r="C3192" t="s">
        <v>214</v>
      </c>
      <c r="D3192" t="s">
        <v>47</v>
      </c>
      <c r="E3192" t="s">
        <v>22</v>
      </c>
      <c r="F3192" s="101">
        <v>45838</v>
      </c>
      <c r="G3192" s="55">
        <f t="shared" si="363"/>
        <v>2025</v>
      </c>
      <c r="H3192" s="55" t="str">
        <f t="shared" si="364"/>
        <v>Junio</v>
      </c>
      <c r="I3192" s="90" t="str">
        <f t="shared" si="365"/>
        <v>2025-1</v>
      </c>
      <c r="J3192">
        <v>100</v>
      </c>
      <c r="O3192" t="s">
        <v>119</v>
      </c>
      <c r="P3192">
        <v>0</v>
      </c>
      <c r="Q3192">
        <v>0</v>
      </c>
      <c r="R3192" t="s">
        <v>1417</v>
      </c>
      <c r="S3192" t="s">
        <v>171</v>
      </c>
    </row>
    <row r="3193" spans="1:19" hidden="1" x14ac:dyDescent="0.3">
      <c r="A3193">
        <v>337</v>
      </c>
      <c r="B3193" t="s">
        <v>1414</v>
      </c>
      <c r="C3193" t="s">
        <v>214</v>
      </c>
      <c r="D3193" t="s">
        <v>47</v>
      </c>
      <c r="E3193" t="s">
        <v>22</v>
      </c>
      <c r="F3193" s="101">
        <v>46022</v>
      </c>
      <c r="G3193" s="55">
        <f t="shared" si="363"/>
        <v>2025</v>
      </c>
      <c r="H3193" s="55" t="str">
        <f t="shared" si="364"/>
        <v>Diciembre</v>
      </c>
      <c r="I3193" s="90" t="str">
        <f t="shared" si="365"/>
        <v>2025-2</v>
      </c>
      <c r="J3193">
        <v>100</v>
      </c>
      <c r="O3193" t="s">
        <v>119</v>
      </c>
      <c r="P3193">
        <v>0</v>
      </c>
      <c r="Q3193">
        <v>0</v>
      </c>
      <c r="R3193" t="s">
        <v>1418</v>
      </c>
      <c r="S3193" t="s">
        <v>171</v>
      </c>
    </row>
    <row r="3194" spans="1:19" hidden="1" x14ac:dyDescent="0.3">
      <c r="A3194">
        <v>338</v>
      </c>
      <c r="B3194" t="s">
        <v>1419</v>
      </c>
      <c r="C3194" t="s">
        <v>214</v>
      </c>
      <c r="D3194" t="s">
        <v>47</v>
      </c>
      <c r="E3194" t="s">
        <v>22</v>
      </c>
      <c r="F3194" s="101">
        <v>45291</v>
      </c>
      <c r="G3194" s="55">
        <f t="shared" si="363"/>
        <v>2023</v>
      </c>
      <c r="H3194" s="55" t="str">
        <f t="shared" si="364"/>
        <v>Diciembre</v>
      </c>
      <c r="I3194" s="90" t="str">
        <f t="shared" si="365"/>
        <v>2023-2</v>
      </c>
      <c r="J3194">
        <v>100</v>
      </c>
      <c r="N3194" t="s">
        <v>48</v>
      </c>
      <c r="O3194" t="s">
        <v>119</v>
      </c>
      <c r="P3194">
        <v>0</v>
      </c>
      <c r="Q3194">
        <v>0</v>
      </c>
      <c r="R3194" t="s">
        <v>1420</v>
      </c>
      <c r="S3194" t="s">
        <v>171</v>
      </c>
    </row>
    <row r="3195" spans="1:19" hidden="1" x14ac:dyDescent="0.3">
      <c r="A3195">
        <v>338</v>
      </c>
      <c r="B3195" t="s">
        <v>1419</v>
      </c>
      <c r="C3195" t="s">
        <v>214</v>
      </c>
      <c r="D3195" t="s">
        <v>47</v>
      </c>
      <c r="E3195" t="s">
        <v>22</v>
      </c>
      <c r="F3195" s="101">
        <v>45657</v>
      </c>
      <c r="G3195" s="55">
        <f t="shared" si="363"/>
        <v>2024</v>
      </c>
      <c r="H3195" s="55" t="str">
        <f t="shared" si="364"/>
        <v>Diciembre</v>
      </c>
      <c r="I3195" s="90" t="str">
        <f t="shared" si="365"/>
        <v>2024-2</v>
      </c>
      <c r="J3195">
        <v>100</v>
      </c>
      <c r="N3195" t="s">
        <v>48</v>
      </c>
      <c r="O3195" t="s">
        <v>119</v>
      </c>
      <c r="P3195">
        <v>0</v>
      </c>
      <c r="Q3195">
        <v>0</v>
      </c>
      <c r="R3195" t="s">
        <v>1421</v>
      </c>
      <c r="S3195" t="s">
        <v>171</v>
      </c>
    </row>
    <row r="3196" spans="1:19" hidden="1" x14ac:dyDescent="0.3">
      <c r="A3196">
        <v>338</v>
      </c>
      <c r="B3196" t="s">
        <v>1419</v>
      </c>
      <c r="C3196" t="s">
        <v>214</v>
      </c>
      <c r="D3196" t="s">
        <v>47</v>
      </c>
      <c r="E3196" t="s">
        <v>22</v>
      </c>
      <c r="F3196" s="101">
        <v>46022</v>
      </c>
      <c r="G3196" s="55">
        <f t="shared" si="363"/>
        <v>2025</v>
      </c>
      <c r="H3196" s="55" t="str">
        <f t="shared" si="364"/>
        <v>Diciembre</v>
      </c>
      <c r="I3196" s="90" t="str">
        <f t="shared" si="365"/>
        <v>2025-2</v>
      </c>
      <c r="J3196">
        <v>2</v>
      </c>
      <c r="K3196">
        <v>2</v>
      </c>
      <c r="L3196" s="57">
        <v>1</v>
      </c>
      <c r="M3196" s="57">
        <v>1</v>
      </c>
      <c r="N3196" t="s">
        <v>48</v>
      </c>
      <c r="O3196" t="s">
        <v>48</v>
      </c>
      <c r="P3196">
        <v>0</v>
      </c>
      <c r="Q3196">
        <v>0</v>
      </c>
      <c r="R3196" t="s">
        <v>1422</v>
      </c>
      <c r="S3196" t="s">
        <v>171</v>
      </c>
    </row>
    <row r="3197" spans="1:19" hidden="1" x14ac:dyDescent="0.3">
      <c r="A3197">
        <v>339</v>
      </c>
      <c r="B3197" t="s">
        <v>289</v>
      </c>
      <c r="C3197" t="s">
        <v>290</v>
      </c>
      <c r="D3197" t="s">
        <v>65</v>
      </c>
      <c r="E3197" t="s">
        <v>22</v>
      </c>
      <c r="F3197" s="101">
        <v>46022</v>
      </c>
      <c r="G3197" s="55">
        <f t="shared" si="363"/>
        <v>2025</v>
      </c>
      <c r="H3197" s="55" t="str">
        <f t="shared" si="364"/>
        <v>Diciembre</v>
      </c>
      <c r="I3197" s="90" t="str">
        <f t="shared" si="365"/>
        <v>2025-2</v>
      </c>
      <c r="J3197">
        <v>30</v>
      </c>
      <c r="K3197">
        <v>35.29</v>
      </c>
      <c r="L3197" s="57">
        <v>1.176333333333333</v>
      </c>
      <c r="M3197" s="57">
        <v>1.176333333333333</v>
      </c>
      <c r="N3197" t="s">
        <v>23</v>
      </c>
      <c r="O3197" t="s">
        <v>23</v>
      </c>
      <c r="P3197">
        <v>0</v>
      </c>
      <c r="Q3197">
        <v>1</v>
      </c>
      <c r="R3197" t="s">
        <v>1423</v>
      </c>
    </row>
    <row r="3198" spans="1:19" hidden="1" x14ac:dyDescent="0.3">
      <c r="A3198">
        <v>341</v>
      </c>
      <c r="B3198" t="s">
        <v>1424</v>
      </c>
      <c r="C3198" t="s">
        <v>50</v>
      </c>
      <c r="D3198" t="s">
        <v>47</v>
      </c>
      <c r="E3198" t="s">
        <v>22</v>
      </c>
      <c r="F3198" s="101">
        <v>46022</v>
      </c>
      <c r="G3198" s="55">
        <f t="shared" si="363"/>
        <v>2025</v>
      </c>
      <c r="H3198" s="55" t="str">
        <f t="shared" si="364"/>
        <v>Diciembre</v>
      </c>
      <c r="I3198" s="90" t="str">
        <f t="shared" si="365"/>
        <v>2025-2</v>
      </c>
      <c r="J3198">
        <v>900000000</v>
      </c>
      <c r="K3198">
        <v>923878000</v>
      </c>
      <c r="L3198" s="57">
        <v>1.0265311111111111</v>
      </c>
      <c r="M3198" s="57">
        <v>1.0265311111111111</v>
      </c>
      <c r="N3198" t="s">
        <v>95</v>
      </c>
      <c r="O3198" t="s">
        <v>95</v>
      </c>
      <c r="P3198">
        <v>0</v>
      </c>
      <c r="Q3198">
        <v>0</v>
      </c>
      <c r="R3198" t="s">
        <v>1425</v>
      </c>
    </row>
    <row r="3199" spans="1:19" hidden="1" x14ac:dyDescent="0.3">
      <c r="A3199">
        <v>344</v>
      </c>
      <c r="B3199" t="s">
        <v>294</v>
      </c>
      <c r="C3199" t="s">
        <v>25</v>
      </c>
      <c r="D3199" t="s">
        <v>47</v>
      </c>
      <c r="E3199" t="s">
        <v>22</v>
      </c>
      <c r="F3199" s="101">
        <v>46022</v>
      </c>
      <c r="G3199" s="55">
        <f t="shared" si="363"/>
        <v>2025</v>
      </c>
      <c r="H3199" s="55" t="str">
        <f t="shared" si="364"/>
        <v>Diciembre</v>
      </c>
      <c r="I3199" s="90" t="str">
        <f t="shared" si="365"/>
        <v>2025-2</v>
      </c>
      <c r="J3199">
        <v>93</v>
      </c>
      <c r="K3199">
        <v>100</v>
      </c>
      <c r="L3199" s="57">
        <v>1.075268817204301</v>
      </c>
      <c r="M3199" s="57">
        <v>1.075268817204301</v>
      </c>
      <c r="N3199" t="s">
        <v>23</v>
      </c>
      <c r="O3199" t="s">
        <v>23</v>
      </c>
      <c r="P3199">
        <v>0</v>
      </c>
      <c r="Q3199">
        <v>0</v>
      </c>
      <c r="R3199" t="s">
        <v>1426</v>
      </c>
    </row>
    <row r="3200" spans="1:19" hidden="1" x14ac:dyDescent="0.3">
      <c r="A3200">
        <v>346</v>
      </c>
      <c r="B3200" t="s">
        <v>296</v>
      </c>
      <c r="C3200" t="s">
        <v>25</v>
      </c>
      <c r="D3200" t="s">
        <v>65</v>
      </c>
      <c r="E3200" t="s">
        <v>22</v>
      </c>
      <c r="F3200" s="101">
        <v>46022</v>
      </c>
      <c r="G3200" s="55">
        <f t="shared" si="363"/>
        <v>2025</v>
      </c>
      <c r="H3200" s="55" t="str">
        <f t="shared" si="364"/>
        <v>Diciembre</v>
      </c>
      <c r="I3200" s="90" t="str">
        <f t="shared" si="365"/>
        <v>2025-2</v>
      </c>
      <c r="J3200">
        <v>85</v>
      </c>
      <c r="K3200">
        <v>97.28</v>
      </c>
      <c r="L3200" s="57">
        <v>1.1444705882352939</v>
      </c>
      <c r="M3200" s="57">
        <v>1.1444705882352939</v>
      </c>
      <c r="N3200" t="s">
        <v>133</v>
      </c>
      <c r="O3200" t="s">
        <v>23</v>
      </c>
      <c r="P3200">
        <v>0</v>
      </c>
      <c r="Q3200">
        <v>0</v>
      </c>
      <c r="R3200" t="s">
        <v>1427</v>
      </c>
    </row>
    <row r="3201" spans="1:19" hidden="1" x14ac:dyDescent="0.3">
      <c r="A3201">
        <v>347</v>
      </c>
      <c r="B3201" t="s">
        <v>297</v>
      </c>
      <c r="C3201" t="s">
        <v>298</v>
      </c>
      <c r="D3201" t="s">
        <v>52</v>
      </c>
      <c r="E3201" t="s">
        <v>54</v>
      </c>
      <c r="F3201" s="101">
        <v>45930</v>
      </c>
      <c r="G3201" s="55">
        <f t="shared" si="363"/>
        <v>2025</v>
      </c>
      <c r="H3201" s="55" t="str">
        <f t="shared" si="364"/>
        <v>Septiembre</v>
      </c>
      <c r="I3201" s="90" t="str">
        <f t="shared" si="365"/>
        <v>2025-2</v>
      </c>
      <c r="J3201">
        <v>5</v>
      </c>
      <c r="K3201">
        <v>6</v>
      </c>
      <c r="L3201" s="57">
        <v>0.83333333333333337</v>
      </c>
      <c r="M3201" s="57">
        <v>0.83333333333333337</v>
      </c>
      <c r="N3201" t="s">
        <v>48</v>
      </c>
      <c r="O3201" t="s">
        <v>48</v>
      </c>
      <c r="P3201">
        <v>0</v>
      </c>
      <c r="Q3201">
        <v>0</v>
      </c>
      <c r="R3201" t="s">
        <v>1428</v>
      </c>
    </row>
    <row r="3202" spans="1:19" hidden="1" x14ac:dyDescent="0.3">
      <c r="A3202">
        <v>347</v>
      </c>
      <c r="B3202" t="s">
        <v>297</v>
      </c>
      <c r="C3202" t="s">
        <v>298</v>
      </c>
      <c r="D3202" t="s">
        <v>52</v>
      </c>
      <c r="E3202" t="s">
        <v>54</v>
      </c>
      <c r="F3202" s="101">
        <v>46022</v>
      </c>
      <c r="G3202" s="55">
        <f t="shared" si="363"/>
        <v>2025</v>
      </c>
      <c r="H3202" s="55" t="str">
        <f t="shared" si="364"/>
        <v>Diciembre</v>
      </c>
      <c r="I3202" s="90" t="str">
        <f t="shared" si="365"/>
        <v>2025-2</v>
      </c>
      <c r="J3202">
        <v>5</v>
      </c>
      <c r="K3202">
        <v>1</v>
      </c>
      <c r="L3202" s="57">
        <v>1.3</v>
      </c>
      <c r="M3202" s="57">
        <v>5</v>
      </c>
      <c r="N3202" t="s">
        <v>48</v>
      </c>
      <c r="O3202" t="s">
        <v>48</v>
      </c>
      <c r="P3202">
        <v>0</v>
      </c>
      <c r="Q3202">
        <v>0</v>
      </c>
      <c r="R3202" t="s">
        <v>1429</v>
      </c>
    </row>
    <row r="3203" spans="1:19" hidden="1" x14ac:dyDescent="0.3">
      <c r="A3203">
        <v>348</v>
      </c>
      <c r="B3203" t="s">
        <v>299</v>
      </c>
      <c r="C3203" t="s">
        <v>298</v>
      </c>
      <c r="D3203" t="s">
        <v>52</v>
      </c>
      <c r="E3203" t="s">
        <v>22</v>
      </c>
      <c r="F3203" s="101">
        <v>45930</v>
      </c>
      <c r="G3203" s="55">
        <f t="shared" ref="G3203:G3266" si="366">YEAR(F3203)</f>
        <v>2025</v>
      </c>
      <c r="H3203" s="55" t="str">
        <f t="shared" ref="H3203:H3266" si="367">PROPER(TEXT(F3203,"mmmm"))</f>
        <v>Septiembre</v>
      </c>
      <c r="I3203" s="90" t="str">
        <f t="shared" ref="I3203:I3266" si="368">IF(OR(H3203="Enero",H3203="Febrero",H3203="Marzo",H3203="Abril",H3203="Mayo",H3203="Junio"),G3203&amp;"-1",IF(OR(H3203="Julio",H3203="Agosto",H3203="Septiembre",H3203="Octubre",H3203="Noviembre",H3203="Diciembre"),G3203&amp;"-2"))</f>
        <v>2025-2</v>
      </c>
      <c r="J3203">
        <v>99</v>
      </c>
      <c r="K3203">
        <v>100</v>
      </c>
      <c r="L3203" s="57">
        <v>1.0101010101010099</v>
      </c>
      <c r="M3203" s="57">
        <v>1.0101010101010099</v>
      </c>
      <c r="N3203" t="s">
        <v>23</v>
      </c>
      <c r="O3203" t="s">
        <v>23</v>
      </c>
      <c r="P3203">
        <v>0</v>
      </c>
      <c r="Q3203">
        <v>0</v>
      </c>
      <c r="R3203" t="s">
        <v>1430</v>
      </c>
    </row>
    <row r="3204" spans="1:19" hidden="1" x14ac:dyDescent="0.3">
      <c r="A3204">
        <v>348</v>
      </c>
      <c r="B3204" t="s">
        <v>299</v>
      </c>
      <c r="C3204" t="s">
        <v>298</v>
      </c>
      <c r="D3204" t="s">
        <v>52</v>
      </c>
      <c r="E3204" t="s">
        <v>22</v>
      </c>
      <c r="F3204" s="101">
        <v>46022</v>
      </c>
      <c r="G3204" s="55">
        <f t="shared" si="366"/>
        <v>2025</v>
      </c>
      <c r="H3204" s="55" t="str">
        <f t="shared" si="367"/>
        <v>Diciembre</v>
      </c>
      <c r="I3204" s="90" t="str">
        <f t="shared" si="368"/>
        <v>2025-2</v>
      </c>
      <c r="J3204">
        <v>99</v>
      </c>
      <c r="K3204">
        <v>100</v>
      </c>
      <c r="L3204" s="57">
        <v>1.0101010101010099</v>
      </c>
      <c r="M3204" s="57">
        <v>1.0101010101010099</v>
      </c>
      <c r="N3204" t="s">
        <v>23</v>
      </c>
      <c r="O3204" t="s">
        <v>23</v>
      </c>
      <c r="P3204">
        <v>0</v>
      </c>
      <c r="Q3204">
        <v>0</v>
      </c>
      <c r="R3204" t="s">
        <v>1431</v>
      </c>
    </row>
    <row r="3205" spans="1:19" hidden="1" x14ac:dyDescent="0.3">
      <c r="A3205">
        <v>351</v>
      </c>
      <c r="B3205" t="s">
        <v>300</v>
      </c>
      <c r="C3205" t="s">
        <v>298</v>
      </c>
      <c r="D3205" t="s">
        <v>52</v>
      </c>
      <c r="E3205" t="s">
        <v>54</v>
      </c>
      <c r="F3205" s="101">
        <v>45930</v>
      </c>
      <c r="G3205" s="55">
        <f t="shared" si="366"/>
        <v>2025</v>
      </c>
      <c r="H3205" s="55" t="str">
        <f t="shared" si="367"/>
        <v>Septiembre</v>
      </c>
      <c r="I3205" s="90" t="str">
        <f t="shared" si="368"/>
        <v>2025-2</v>
      </c>
      <c r="J3205">
        <v>0</v>
      </c>
      <c r="K3205">
        <v>0.26</v>
      </c>
      <c r="N3205" t="s">
        <v>48</v>
      </c>
      <c r="O3205" t="s">
        <v>83</v>
      </c>
      <c r="P3205">
        <v>0</v>
      </c>
      <c r="Q3205">
        <v>1</v>
      </c>
      <c r="R3205" t="s">
        <v>1432</v>
      </c>
    </row>
    <row r="3206" spans="1:19" hidden="1" x14ac:dyDescent="0.3">
      <c r="A3206">
        <v>352</v>
      </c>
      <c r="B3206" t="s">
        <v>301</v>
      </c>
      <c r="C3206" t="s">
        <v>298</v>
      </c>
      <c r="D3206" t="s">
        <v>52</v>
      </c>
      <c r="E3206" t="s">
        <v>54</v>
      </c>
      <c r="F3206" s="101">
        <v>45930</v>
      </c>
      <c r="G3206" s="55">
        <f t="shared" si="366"/>
        <v>2025</v>
      </c>
      <c r="H3206" s="55" t="str">
        <f t="shared" si="367"/>
        <v>Septiembre</v>
      </c>
      <c r="I3206" s="90" t="str">
        <f t="shared" si="368"/>
        <v>2025-2</v>
      </c>
      <c r="J3206">
        <v>0</v>
      </c>
      <c r="K3206">
        <v>0.01</v>
      </c>
      <c r="N3206" t="s">
        <v>23</v>
      </c>
      <c r="O3206" t="s">
        <v>23</v>
      </c>
      <c r="P3206">
        <v>0</v>
      </c>
      <c r="Q3206">
        <v>2</v>
      </c>
      <c r="R3206" t="s">
        <v>1433</v>
      </c>
    </row>
    <row r="3207" spans="1:19" hidden="1" x14ac:dyDescent="0.3">
      <c r="A3207">
        <v>355</v>
      </c>
      <c r="B3207" t="s">
        <v>305</v>
      </c>
      <c r="C3207" t="s">
        <v>306</v>
      </c>
      <c r="D3207" t="s">
        <v>65</v>
      </c>
      <c r="E3207" t="s">
        <v>22</v>
      </c>
      <c r="F3207" s="101">
        <v>45107</v>
      </c>
      <c r="G3207" s="55">
        <f t="shared" si="366"/>
        <v>2023</v>
      </c>
      <c r="H3207" s="55" t="str">
        <f t="shared" si="367"/>
        <v>Junio</v>
      </c>
      <c r="I3207" s="90" t="str">
        <f t="shared" si="368"/>
        <v>2023-1</v>
      </c>
      <c r="J3207">
        <v>1</v>
      </c>
      <c r="K3207">
        <v>0.31754780991781001</v>
      </c>
      <c r="L3207" s="57">
        <v>0.31754780991781001</v>
      </c>
      <c r="M3207" s="57">
        <v>0.31754780991781001</v>
      </c>
      <c r="N3207" t="s">
        <v>48</v>
      </c>
      <c r="O3207" t="s">
        <v>83</v>
      </c>
      <c r="P3207">
        <v>1</v>
      </c>
      <c r="Q3207">
        <v>1</v>
      </c>
      <c r="R3207" t="s">
        <v>1434</v>
      </c>
    </row>
    <row r="3208" spans="1:19" hidden="1" x14ac:dyDescent="0.3">
      <c r="A3208">
        <v>355</v>
      </c>
      <c r="B3208" t="s">
        <v>305</v>
      </c>
      <c r="C3208" t="s">
        <v>306</v>
      </c>
      <c r="D3208" t="s">
        <v>65</v>
      </c>
      <c r="E3208" t="s">
        <v>22</v>
      </c>
      <c r="F3208" s="101">
        <v>46022</v>
      </c>
      <c r="G3208" s="55">
        <f t="shared" si="366"/>
        <v>2025</v>
      </c>
      <c r="H3208" s="55" t="str">
        <f t="shared" si="367"/>
        <v>Diciembre</v>
      </c>
      <c r="I3208" s="90" t="str">
        <f t="shared" si="368"/>
        <v>2025-2</v>
      </c>
      <c r="J3208">
        <v>1.4</v>
      </c>
      <c r="K3208">
        <v>1.56</v>
      </c>
      <c r="L3208" s="57">
        <v>1.1142857142857141</v>
      </c>
      <c r="M3208" s="57">
        <v>1.1142857142857141</v>
      </c>
      <c r="N3208" t="s">
        <v>48</v>
      </c>
      <c r="O3208" t="s">
        <v>83</v>
      </c>
      <c r="P3208">
        <v>1</v>
      </c>
      <c r="Q3208">
        <v>1</v>
      </c>
      <c r="R3208" t="s">
        <v>1435</v>
      </c>
    </row>
    <row r="3209" spans="1:19" hidden="1" x14ac:dyDescent="0.3">
      <c r="A3209">
        <v>356</v>
      </c>
      <c r="B3209" t="s">
        <v>307</v>
      </c>
      <c r="C3209" t="s">
        <v>306</v>
      </c>
      <c r="D3209" t="s">
        <v>47</v>
      </c>
      <c r="E3209" t="s">
        <v>54</v>
      </c>
      <c r="F3209" s="101">
        <v>46022</v>
      </c>
      <c r="G3209" s="55">
        <f t="shared" si="366"/>
        <v>2025</v>
      </c>
      <c r="H3209" s="55" t="str">
        <f t="shared" si="367"/>
        <v>Diciembre</v>
      </c>
      <c r="I3209" s="90" t="str">
        <f t="shared" si="368"/>
        <v>2025-2</v>
      </c>
      <c r="J3209">
        <v>60</v>
      </c>
      <c r="K3209">
        <v>64.77</v>
      </c>
      <c r="L3209" s="57">
        <v>0.92635479388605846</v>
      </c>
      <c r="M3209" s="57">
        <v>0.92635479388605846</v>
      </c>
      <c r="N3209" t="s">
        <v>23</v>
      </c>
      <c r="O3209" t="s">
        <v>23</v>
      </c>
      <c r="P3209">
        <v>0</v>
      </c>
      <c r="Q3209">
        <v>1</v>
      </c>
      <c r="R3209" t="s">
        <v>1436</v>
      </c>
    </row>
    <row r="3210" spans="1:19" hidden="1" x14ac:dyDescent="0.3">
      <c r="A3210">
        <v>357</v>
      </c>
      <c r="B3210" t="s">
        <v>1437</v>
      </c>
      <c r="C3210" t="s">
        <v>306</v>
      </c>
      <c r="D3210" t="s">
        <v>47</v>
      </c>
      <c r="E3210" t="s">
        <v>22</v>
      </c>
      <c r="F3210" s="101">
        <v>46022</v>
      </c>
      <c r="G3210" s="55">
        <f t="shared" si="366"/>
        <v>2025</v>
      </c>
      <c r="H3210" s="55" t="str">
        <f t="shared" si="367"/>
        <v>Diciembre</v>
      </c>
      <c r="I3210" s="90" t="str">
        <f t="shared" si="368"/>
        <v>2025-2</v>
      </c>
      <c r="K3210">
        <v>0.44</v>
      </c>
      <c r="N3210" t="s">
        <v>171</v>
      </c>
      <c r="P3210">
        <v>0</v>
      </c>
      <c r="Q3210">
        <v>2</v>
      </c>
      <c r="R3210" t="s">
        <v>1438</v>
      </c>
      <c r="S3210" t="s">
        <v>171</v>
      </c>
    </row>
    <row r="3211" spans="1:19" hidden="1" x14ac:dyDescent="0.3">
      <c r="A3211">
        <v>358</v>
      </c>
      <c r="B3211" t="s">
        <v>1439</v>
      </c>
      <c r="C3211" t="s">
        <v>310</v>
      </c>
      <c r="D3211" t="s">
        <v>47</v>
      </c>
      <c r="E3211" t="s">
        <v>22</v>
      </c>
      <c r="F3211" s="101">
        <v>45838</v>
      </c>
      <c r="G3211" s="55">
        <f t="shared" si="366"/>
        <v>2025</v>
      </c>
      <c r="H3211" s="55" t="str">
        <f t="shared" si="367"/>
        <v>Junio</v>
      </c>
      <c r="I3211" s="90" t="str">
        <f t="shared" si="368"/>
        <v>2025-1</v>
      </c>
      <c r="J3211">
        <v>100</v>
      </c>
      <c r="K3211">
        <v>100</v>
      </c>
      <c r="L3211" s="57">
        <v>1</v>
      </c>
      <c r="M3211" s="57">
        <v>1</v>
      </c>
      <c r="N3211" t="s">
        <v>23</v>
      </c>
      <c r="O3211" t="s">
        <v>23</v>
      </c>
      <c r="P3211">
        <v>0</v>
      </c>
      <c r="Q3211">
        <v>0</v>
      </c>
      <c r="R3211" t="s">
        <v>1440</v>
      </c>
    </row>
    <row r="3212" spans="1:19" hidden="1" x14ac:dyDescent="0.3">
      <c r="A3212">
        <v>359</v>
      </c>
      <c r="B3212" t="s">
        <v>1441</v>
      </c>
      <c r="C3212" t="s">
        <v>217</v>
      </c>
      <c r="D3212" t="s">
        <v>47</v>
      </c>
      <c r="E3212" t="s">
        <v>22</v>
      </c>
      <c r="F3212" s="101">
        <v>45473</v>
      </c>
      <c r="G3212" s="55">
        <f t="shared" si="366"/>
        <v>2024</v>
      </c>
      <c r="H3212" s="55" t="str">
        <f t="shared" si="367"/>
        <v>Junio</v>
      </c>
      <c r="I3212" s="90" t="str">
        <f t="shared" si="368"/>
        <v>2024-1</v>
      </c>
      <c r="J3212">
        <v>80</v>
      </c>
      <c r="N3212" t="s">
        <v>23</v>
      </c>
      <c r="O3212" t="s">
        <v>119</v>
      </c>
      <c r="P3212">
        <v>0</v>
      </c>
      <c r="Q3212">
        <v>0</v>
      </c>
      <c r="R3212" t="s">
        <v>1442</v>
      </c>
      <c r="S3212" t="s">
        <v>119</v>
      </c>
    </row>
    <row r="3213" spans="1:19" hidden="1" x14ac:dyDescent="0.3">
      <c r="A3213">
        <v>359</v>
      </c>
      <c r="B3213" t="s">
        <v>1441</v>
      </c>
      <c r="C3213" t="s">
        <v>217</v>
      </c>
      <c r="D3213" t="s">
        <v>47</v>
      </c>
      <c r="E3213" t="s">
        <v>22</v>
      </c>
      <c r="F3213" s="101">
        <v>46022</v>
      </c>
      <c r="G3213" s="55">
        <f t="shared" si="366"/>
        <v>2025</v>
      </c>
      <c r="H3213" s="55" t="str">
        <f t="shared" si="367"/>
        <v>Diciembre</v>
      </c>
      <c r="I3213" s="90" t="str">
        <f t="shared" si="368"/>
        <v>2025-2</v>
      </c>
      <c r="J3213">
        <v>85</v>
      </c>
      <c r="K3213">
        <v>89.9</v>
      </c>
      <c r="L3213" s="57">
        <v>1.0576470588235289</v>
      </c>
      <c r="M3213" s="57">
        <v>1.0576470588235289</v>
      </c>
      <c r="N3213" t="s">
        <v>23</v>
      </c>
      <c r="O3213" t="s">
        <v>23</v>
      </c>
      <c r="P3213">
        <v>0</v>
      </c>
      <c r="Q3213">
        <v>0</v>
      </c>
      <c r="R3213" t="s">
        <v>1443</v>
      </c>
    </row>
    <row r="3214" spans="1:19" hidden="1" x14ac:dyDescent="0.3">
      <c r="A3214">
        <v>361</v>
      </c>
      <c r="B3214" t="s">
        <v>1444</v>
      </c>
      <c r="C3214" t="s">
        <v>32</v>
      </c>
      <c r="D3214" t="s">
        <v>65</v>
      </c>
      <c r="E3214" t="s">
        <v>22</v>
      </c>
      <c r="F3214" s="101">
        <v>45657</v>
      </c>
      <c r="G3214" s="55">
        <f t="shared" si="366"/>
        <v>2024</v>
      </c>
      <c r="H3214" s="55" t="str">
        <f t="shared" si="367"/>
        <v>Diciembre</v>
      </c>
      <c r="I3214" s="90" t="str">
        <f t="shared" si="368"/>
        <v>2024-2</v>
      </c>
      <c r="N3214" t="s">
        <v>83</v>
      </c>
      <c r="O3214" t="s">
        <v>119</v>
      </c>
      <c r="P3214">
        <v>1</v>
      </c>
      <c r="Q3214">
        <v>2</v>
      </c>
      <c r="R3214" t="s">
        <v>1445</v>
      </c>
      <c r="S3214" t="s">
        <v>119</v>
      </c>
    </row>
    <row r="3215" spans="1:19" hidden="1" x14ac:dyDescent="0.3">
      <c r="A3215">
        <v>361</v>
      </c>
      <c r="B3215" t="s">
        <v>1444</v>
      </c>
      <c r="C3215" t="s">
        <v>32</v>
      </c>
      <c r="D3215" t="s">
        <v>65</v>
      </c>
      <c r="E3215" t="s">
        <v>22</v>
      </c>
      <c r="F3215" s="101">
        <v>46022</v>
      </c>
      <c r="G3215" s="55">
        <f t="shared" si="366"/>
        <v>2025</v>
      </c>
      <c r="H3215" s="55" t="str">
        <f t="shared" si="367"/>
        <v>Diciembre</v>
      </c>
      <c r="I3215" s="90" t="str">
        <f t="shared" si="368"/>
        <v>2025-2</v>
      </c>
      <c r="J3215">
        <v>4.5999999999999996</v>
      </c>
      <c r="K3215">
        <v>4.78</v>
      </c>
      <c r="L3215" s="57">
        <v>1.0391304347826089</v>
      </c>
      <c r="M3215" s="57">
        <v>1.0391304347826089</v>
      </c>
      <c r="N3215" t="s">
        <v>83</v>
      </c>
      <c r="O3215" t="s">
        <v>83</v>
      </c>
      <c r="P3215">
        <v>1</v>
      </c>
      <c r="Q3215">
        <v>2</v>
      </c>
      <c r="R3215" t="s">
        <v>1446</v>
      </c>
    </row>
    <row r="3216" spans="1:19" hidden="1" x14ac:dyDescent="0.3">
      <c r="A3216">
        <v>362</v>
      </c>
      <c r="B3216" t="s">
        <v>314</v>
      </c>
      <c r="C3216" t="s">
        <v>315</v>
      </c>
      <c r="D3216" t="s">
        <v>47</v>
      </c>
      <c r="E3216" t="s">
        <v>22</v>
      </c>
      <c r="F3216" s="101">
        <v>44651</v>
      </c>
      <c r="G3216" s="55">
        <f t="shared" si="366"/>
        <v>2022</v>
      </c>
      <c r="H3216" s="55" t="str">
        <f t="shared" si="367"/>
        <v>Marzo</v>
      </c>
      <c r="I3216" s="90" t="str">
        <f t="shared" si="368"/>
        <v>2022-1</v>
      </c>
      <c r="N3216" t="s">
        <v>23</v>
      </c>
      <c r="O3216" t="s">
        <v>119</v>
      </c>
      <c r="P3216">
        <v>0</v>
      </c>
      <c r="Q3216">
        <v>0</v>
      </c>
      <c r="R3216" t="s">
        <v>1447</v>
      </c>
      <c r="S3216" t="s">
        <v>119</v>
      </c>
    </row>
    <row r="3217" spans="1:19" hidden="1" x14ac:dyDescent="0.3">
      <c r="A3217">
        <v>362</v>
      </c>
      <c r="B3217" t="s">
        <v>314</v>
      </c>
      <c r="C3217" t="s">
        <v>315</v>
      </c>
      <c r="D3217" t="s">
        <v>47</v>
      </c>
      <c r="E3217" t="s">
        <v>22</v>
      </c>
      <c r="F3217" s="101">
        <v>44742</v>
      </c>
      <c r="G3217" s="55">
        <f t="shared" si="366"/>
        <v>2022</v>
      </c>
      <c r="H3217" s="55" t="str">
        <f t="shared" si="367"/>
        <v>Junio</v>
      </c>
      <c r="I3217" s="90" t="str">
        <f t="shared" si="368"/>
        <v>2022-1</v>
      </c>
      <c r="N3217" t="s">
        <v>23</v>
      </c>
      <c r="O3217" t="s">
        <v>119</v>
      </c>
      <c r="P3217">
        <v>0</v>
      </c>
      <c r="Q3217">
        <v>0</v>
      </c>
      <c r="R3217" t="s">
        <v>1448</v>
      </c>
      <c r="S3217" t="s">
        <v>119</v>
      </c>
    </row>
    <row r="3218" spans="1:19" hidden="1" x14ac:dyDescent="0.3">
      <c r="A3218">
        <v>362</v>
      </c>
      <c r="B3218" t="s">
        <v>314</v>
      </c>
      <c r="C3218" t="s">
        <v>315</v>
      </c>
      <c r="D3218" t="s">
        <v>47</v>
      </c>
      <c r="E3218" t="s">
        <v>22</v>
      </c>
      <c r="F3218" s="101">
        <v>44834</v>
      </c>
      <c r="G3218" s="55">
        <f t="shared" si="366"/>
        <v>2022</v>
      </c>
      <c r="H3218" s="55" t="str">
        <f t="shared" si="367"/>
        <v>Septiembre</v>
      </c>
      <c r="I3218" s="90" t="str">
        <f t="shared" si="368"/>
        <v>2022-2</v>
      </c>
      <c r="N3218" t="s">
        <v>23</v>
      </c>
      <c r="O3218" t="s">
        <v>119</v>
      </c>
      <c r="P3218">
        <v>0</v>
      </c>
      <c r="Q3218">
        <v>0</v>
      </c>
      <c r="R3218" t="s">
        <v>1449</v>
      </c>
      <c r="S3218" t="s">
        <v>119</v>
      </c>
    </row>
    <row r="3219" spans="1:19" hidden="1" x14ac:dyDescent="0.3">
      <c r="A3219">
        <v>362</v>
      </c>
      <c r="B3219" t="s">
        <v>314</v>
      </c>
      <c r="C3219" t="s">
        <v>315</v>
      </c>
      <c r="D3219" t="s">
        <v>47</v>
      </c>
      <c r="E3219" t="s">
        <v>22</v>
      </c>
      <c r="F3219" s="101">
        <v>44895</v>
      </c>
      <c r="G3219" s="55">
        <f t="shared" si="366"/>
        <v>2022</v>
      </c>
      <c r="H3219" s="55" t="str">
        <f t="shared" si="367"/>
        <v>Noviembre</v>
      </c>
      <c r="I3219" s="90" t="str">
        <f t="shared" si="368"/>
        <v>2022-2</v>
      </c>
      <c r="N3219" t="s">
        <v>23</v>
      </c>
      <c r="O3219" t="s">
        <v>119</v>
      </c>
      <c r="P3219">
        <v>0</v>
      </c>
      <c r="Q3219">
        <v>0</v>
      </c>
      <c r="R3219" t="s">
        <v>1450</v>
      </c>
      <c r="S3219" t="s">
        <v>119</v>
      </c>
    </row>
    <row r="3220" spans="1:19" hidden="1" x14ac:dyDescent="0.3">
      <c r="A3220">
        <v>362</v>
      </c>
      <c r="B3220" t="s">
        <v>314</v>
      </c>
      <c r="C3220" t="s">
        <v>315</v>
      </c>
      <c r="D3220" t="s">
        <v>47</v>
      </c>
      <c r="E3220" t="s">
        <v>22</v>
      </c>
      <c r="F3220" s="101">
        <v>44926</v>
      </c>
      <c r="G3220" s="55">
        <f t="shared" si="366"/>
        <v>2022</v>
      </c>
      <c r="H3220" s="55" t="str">
        <f t="shared" si="367"/>
        <v>Diciembre</v>
      </c>
      <c r="I3220" s="90" t="str">
        <f t="shared" si="368"/>
        <v>2022-2</v>
      </c>
      <c r="N3220" t="s">
        <v>23</v>
      </c>
      <c r="O3220" t="s">
        <v>119</v>
      </c>
      <c r="P3220">
        <v>0</v>
      </c>
      <c r="Q3220">
        <v>0</v>
      </c>
      <c r="R3220" t="s">
        <v>1451</v>
      </c>
      <c r="S3220" t="s">
        <v>119</v>
      </c>
    </row>
    <row r="3221" spans="1:19" hidden="1" x14ac:dyDescent="0.3">
      <c r="A3221">
        <v>362</v>
      </c>
      <c r="B3221" t="s">
        <v>314</v>
      </c>
      <c r="C3221" t="s">
        <v>315</v>
      </c>
      <c r="D3221" t="s">
        <v>47</v>
      </c>
      <c r="E3221" t="s">
        <v>22</v>
      </c>
      <c r="F3221" s="101">
        <v>44957</v>
      </c>
      <c r="G3221" s="55">
        <f t="shared" si="366"/>
        <v>2023</v>
      </c>
      <c r="H3221" s="55" t="str">
        <f t="shared" si="367"/>
        <v>Enero</v>
      </c>
      <c r="I3221" s="90" t="str">
        <f t="shared" si="368"/>
        <v>2023-1</v>
      </c>
      <c r="N3221" t="s">
        <v>23</v>
      </c>
      <c r="O3221" t="s">
        <v>119</v>
      </c>
      <c r="P3221">
        <v>0</v>
      </c>
      <c r="Q3221">
        <v>0</v>
      </c>
      <c r="R3221" t="s">
        <v>1452</v>
      </c>
      <c r="S3221" t="s">
        <v>119</v>
      </c>
    </row>
    <row r="3222" spans="1:19" hidden="1" x14ac:dyDescent="0.3">
      <c r="A3222">
        <v>362</v>
      </c>
      <c r="B3222" t="s">
        <v>314</v>
      </c>
      <c r="C3222" t="s">
        <v>315</v>
      </c>
      <c r="D3222" t="s">
        <v>47</v>
      </c>
      <c r="E3222" t="s">
        <v>22</v>
      </c>
      <c r="F3222" s="101">
        <v>45016</v>
      </c>
      <c r="G3222" s="55">
        <f t="shared" si="366"/>
        <v>2023</v>
      </c>
      <c r="H3222" s="55" t="str">
        <f t="shared" si="367"/>
        <v>Marzo</v>
      </c>
      <c r="I3222" s="90" t="str">
        <f t="shared" si="368"/>
        <v>2023-1</v>
      </c>
      <c r="N3222" t="s">
        <v>23</v>
      </c>
      <c r="O3222" t="s">
        <v>119</v>
      </c>
      <c r="P3222">
        <v>0</v>
      </c>
      <c r="Q3222">
        <v>0</v>
      </c>
      <c r="R3222" t="s">
        <v>1453</v>
      </c>
      <c r="S3222" t="s">
        <v>119</v>
      </c>
    </row>
    <row r="3223" spans="1:19" hidden="1" x14ac:dyDescent="0.3">
      <c r="A3223">
        <v>362</v>
      </c>
      <c r="B3223" t="s">
        <v>314</v>
      </c>
      <c r="C3223" t="s">
        <v>315</v>
      </c>
      <c r="D3223" t="s">
        <v>47</v>
      </c>
      <c r="E3223" t="s">
        <v>22</v>
      </c>
      <c r="F3223" s="101">
        <v>45077</v>
      </c>
      <c r="G3223" s="55">
        <f t="shared" si="366"/>
        <v>2023</v>
      </c>
      <c r="H3223" s="55" t="str">
        <f t="shared" si="367"/>
        <v>Mayo</v>
      </c>
      <c r="I3223" s="90" t="str">
        <f t="shared" si="368"/>
        <v>2023-1</v>
      </c>
      <c r="N3223" t="s">
        <v>23</v>
      </c>
      <c r="O3223" t="s">
        <v>119</v>
      </c>
      <c r="P3223">
        <v>0</v>
      </c>
      <c r="Q3223">
        <v>0</v>
      </c>
      <c r="R3223" t="s">
        <v>1454</v>
      </c>
      <c r="S3223" t="s">
        <v>119</v>
      </c>
    </row>
    <row r="3224" spans="1:19" hidden="1" x14ac:dyDescent="0.3">
      <c r="A3224">
        <v>362</v>
      </c>
      <c r="B3224" t="s">
        <v>314</v>
      </c>
      <c r="C3224" t="s">
        <v>315</v>
      </c>
      <c r="D3224" t="s">
        <v>47</v>
      </c>
      <c r="E3224" t="s">
        <v>22</v>
      </c>
      <c r="F3224" s="101">
        <v>45107</v>
      </c>
      <c r="G3224" s="55">
        <f t="shared" si="366"/>
        <v>2023</v>
      </c>
      <c r="H3224" s="55" t="str">
        <f t="shared" si="367"/>
        <v>Junio</v>
      </c>
      <c r="I3224" s="90" t="str">
        <f t="shared" si="368"/>
        <v>2023-1</v>
      </c>
      <c r="N3224" t="s">
        <v>23</v>
      </c>
      <c r="O3224" t="s">
        <v>119</v>
      </c>
      <c r="P3224">
        <v>0</v>
      </c>
      <c r="Q3224">
        <v>0</v>
      </c>
      <c r="R3224" t="s">
        <v>1455</v>
      </c>
      <c r="S3224" t="s">
        <v>119</v>
      </c>
    </row>
    <row r="3225" spans="1:19" hidden="1" x14ac:dyDescent="0.3">
      <c r="A3225">
        <v>362</v>
      </c>
      <c r="B3225" t="s">
        <v>314</v>
      </c>
      <c r="C3225" t="s">
        <v>315</v>
      </c>
      <c r="D3225" t="s">
        <v>47</v>
      </c>
      <c r="E3225" t="s">
        <v>22</v>
      </c>
      <c r="F3225" s="101">
        <v>46022</v>
      </c>
      <c r="G3225" s="55">
        <f t="shared" si="366"/>
        <v>2025</v>
      </c>
      <c r="H3225" s="55" t="str">
        <f t="shared" si="367"/>
        <v>Diciembre</v>
      </c>
      <c r="I3225" s="90" t="str">
        <f t="shared" si="368"/>
        <v>2025-2</v>
      </c>
      <c r="J3225">
        <v>98</v>
      </c>
      <c r="K3225">
        <v>99.7</v>
      </c>
      <c r="L3225" s="57">
        <v>1.0173469387755101</v>
      </c>
      <c r="M3225" s="57">
        <v>1.0173469387755101</v>
      </c>
      <c r="N3225" t="s">
        <v>23</v>
      </c>
      <c r="O3225" t="s">
        <v>23</v>
      </c>
      <c r="P3225">
        <v>0</v>
      </c>
      <c r="Q3225">
        <v>0</v>
      </c>
      <c r="R3225" t="s">
        <v>1456</v>
      </c>
    </row>
    <row r="3226" spans="1:19" hidden="1" x14ac:dyDescent="0.3">
      <c r="A3226">
        <v>363</v>
      </c>
      <c r="B3226" t="s">
        <v>316</v>
      </c>
      <c r="C3226" t="s">
        <v>315</v>
      </c>
      <c r="D3226" t="s">
        <v>47</v>
      </c>
      <c r="E3226" t="s">
        <v>22</v>
      </c>
      <c r="F3226" s="101">
        <v>45838</v>
      </c>
      <c r="G3226" s="55">
        <f t="shared" si="366"/>
        <v>2025</v>
      </c>
      <c r="H3226" s="55" t="str">
        <f t="shared" si="367"/>
        <v>Junio</v>
      </c>
      <c r="I3226" s="90" t="str">
        <f t="shared" si="368"/>
        <v>2025-1</v>
      </c>
      <c r="J3226">
        <v>100</v>
      </c>
      <c r="K3226">
        <v>100</v>
      </c>
      <c r="L3226" s="57">
        <v>1</v>
      </c>
      <c r="M3226" s="57">
        <v>1</v>
      </c>
      <c r="N3226" t="s">
        <v>23</v>
      </c>
      <c r="O3226" t="s">
        <v>23</v>
      </c>
      <c r="P3226">
        <v>0</v>
      </c>
      <c r="Q3226">
        <v>0</v>
      </c>
      <c r="R3226" t="s">
        <v>1457</v>
      </c>
    </row>
    <row r="3227" spans="1:19" hidden="1" x14ac:dyDescent="0.3">
      <c r="A3227">
        <v>363</v>
      </c>
      <c r="B3227" t="s">
        <v>316</v>
      </c>
      <c r="C3227" t="s">
        <v>315</v>
      </c>
      <c r="D3227" t="s">
        <v>47</v>
      </c>
      <c r="E3227" t="s">
        <v>22</v>
      </c>
      <c r="F3227" s="101">
        <v>46022</v>
      </c>
      <c r="G3227" s="55">
        <f t="shared" si="366"/>
        <v>2025</v>
      </c>
      <c r="H3227" s="55" t="str">
        <f t="shared" si="367"/>
        <v>Diciembre</v>
      </c>
      <c r="I3227" s="90" t="str">
        <f t="shared" si="368"/>
        <v>2025-2</v>
      </c>
      <c r="J3227">
        <v>100</v>
      </c>
      <c r="K3227">
        <v>100</v>
      </c>
      <c r="L3227" s="57">
        <v>1</v>
      </c>
      <c r="M3227" s="57">
        <v>1</v>
      </c>
      <c r="N3227" t="s">
        <v>23</v>
      </c>
      <c r="O3227" t="s">
        <v>23</v>
      </c>
      <c r="P3227">
        <v>0</v>
      </c>
      <c r="Q3227">
        <v>0</v>
      </c>
      <c r="R3227" t="s">
        <v>1458</v>
      </c>
    </row>
    <row r="3228" spans="1:19" hidden="1" x14ac:dyDescent="0.3">
      <c r="A3228">
        <v>364</v>
      </c>
      <c r="B3228" t="s">
        <v>317</v>
      </c>
      <c r="C3228" t="s">
        <v>32</v>
      </c>
      <c r="D3228" t="s">
        <v>47</v>
      </c>
      <c r="E3228" t="s">
        <v>22</v>
      </c>
      <c r="F3228" s="101">
        <v>45838</v>
      </c>
      <c r="G3228" s="55">
        <f t="shared" si="366"/>
        <v>2025</v>
      </c>
      <c r="H3228" s="55" t="str">
        <f t="shared" si="367"/>
        <v>Junio</v>
      </c>
      <c r="I3228" s="90" t="str">
        <f t="shared" si="368"/>
        <v>2025-1</v>
      </c>
      <c r="J3228">
        <v>33279</v>
      </c>
      <c r="K3228">
        <v>31244</v>
      </c>
      <c r="L3228" s="57">
        <v>0.93885032603143126</v>
      </c>
      <c r="M3228" s="57">
        <v>0.93885032603143126</v>
      </c>
      <c r="N3228" t="s">
        <v>48</v>
      </c>
      <c r="O3228" t="s">
        <v>48</v>
      </c>
      <c r="P3228">
        <v>0</v>
      </c>
      <c r="Q3228">
        <v>0</v>
      </c>
      <c r="R3228" t="s">
        <v>1459</v>
      </c>
    </row>
    <row r="3229" spans="1:19" hidden="1" x14ac:dyDescent="0.3">
      <c r="A3229">
        <v>364</v>
      </c>
      <c r="B3229" t="s">
        <v>317</v>
      </c>
      <c r="C3229" t="s">
        <v>32</v>
      </c>
      <c r="D3229" t="s">
        <v>47</v>
      </c>
      <c r="E3229" t="s">
        <v>22</v>
      </c>
      <c r="F3229" s="101">
        <v>46022</v>
      </c>
      <c r="G3229" s="55">
        <f t="shared" si="366"/>
        <v>2025</v>
      </c>
      <c r="H3229" s="55" t="str">
        <f t="shared" si="367"/>
        <v>Diciembre</v>
      </c>
      <c r="I3229" s="90" t="str">
        <f t="shared" si="368"/>
        <v>2025-2</v>
      </c>
      <c r="J3229">
        <v>49918</v>
      </c>
      <c r="K3229">
        <v>38989</v>
      </c>
      <c r="L3229" s="57">
        <v>0.78106093994150405</v>
      </c>
      <c r="M3229" s="57">
        <v>0.78106093994150405</v>
      </c>
      <c r="N3229" t="s">
        <v>48</v>
      </c>
      <c r="O3229" t="s">
        <v>48</v>
      </c>
      <c r="P3229">
        <v>0</v>
      </c>
      <c r="Q3229">
        <v>0</v>
      </c>
      <c r="R3229" t="s">
        <v>1460</v>
      </c>
    </row>
    <row r="3230" spans="1:19" hidden="1" x14ac:dyDescent="0.3">
      <c r="A3230">
        <v>366</v>
      </c>
      <c r="B3230" t="s">
        <v>319</v>
      </c>
      <c r="C3230" t="s">
        <v>315</v>
      </c>
      <c r="D3230" t="s">
        <v>65</v>
      </c>
      <c r="E3230" t="s">
        <v>22</v>
      </c>
      <c r="F3230" s="101">
        <v>46022</v>
      </c>
      <c r="G3230" s="55">
        <f t="shared" si="366"/>
        <v>2025</v>
      </c>
      <c r="H3230" s="55" t="str">
        <f t="shared" si="367"/>
        <v>Diciembre</v>
      </c>
      <c r="I3230" s="90" t="str">
        <f t="shared" si="368"/>
        <v>2025-2</v>
      </c>
      <c r="J3230">
        <v>100</v>
      </c>
      <c r="K3230">
        <v>100</v>
      </c>
      <c r="L3230" s="57">
        <v>1</v>
      </c>
      <c r="M3230" s="57">
        <v>1</v>
      </c>
      <c r="N3230" t="s">
        <v>48</v>
      </c>
      <c r="O3230" t="s">
        <v>48</v>
      </c>
      <c r="P3230">
        <v>0</v>
      </c>
      <c r="Q3230">
        <v>0</v>
      </c>
      <c r="R3230" t="s">
        <v>1461</v>
      </c>
    </row>
    <row r="3231" spans="1:19" hidden="1" x14ac:dyDescent="0.3">
      <c r="A3231">
        <v>367</v>
      </c>
      <c r="B3231" t="s">
        <v>320</v>
      </c>
      <c r="C3231" t="s">
        <v>32</v>
      </c>
      <c r="D3231" t="s">
        <v>65</v>
      </c>
      <c r="E3231" t="s">
        <v>22</v>
      </c>
      <c r="F3231" s="101">
        <v>46022</v>
      </c>
      <c r="G3231" s="55">
        <f t="shared" si="366"/>
        <v>2025</v>
      </c>
      <c r="H3231" s="55" t="str">
        <f t="shared" si="367"/>
        <v>Diciembre</v>
      </c>
      <c r="I3231" s="90" t="str">
        <f t="shared" si="368"/>
        <v>2025-2</v>
      </c>
      <c r="J3231">
        <v>5</v>
      </c>
      <c r="K3231">
        <v>3.82</v>
      </c>
      <c r="L3231" s="57">
        <v>0.76400000000000001</v>
      </c>
      <c r="M3231" s="57">
        <v>0.76400000000000001</v>
      </c>
      <c r="N3231" t="s">
        <v>23</v>
      </c>
      <c r="O3231" t="s">
        <v>23</v>
      </c>
      <c r="P3231">
        <v>0</v>
      </c>
      <c r="Q3231">
        <v>2</v>
      </c>
      <c r="R3231" t="s">
        <v>1462</v>
      </c>
    </row>
    <row r="3232" spans="1:19" hidden="1" x14ac:dyDescent="0.3">
      <c r="A3232">
        <v>368</v>
      </c>
      <c r="B3232" t="s">
        <v>322</v>
      </c>
      <c r="C3232" t="s">
        <v>1463</v>
      </c>
      <c r="D3232" t="s">
        <v>52</v>
      </c>
      <c r="E3232" t="s">
        <v>22</v>
      </c>
      <c r="F3232" s="101">
        <v>45930</v>
      </c>
      <c r="G3232" s="55">
        <f t="shared" si="366"/>
        <v>2025</v>
      </c>
      <c r="H3232" s="55" t="str">
        <f t="shared" si="367"/>
        <v>Septiembre</v>
      </c>
      <c r="I3232" s="90" t="str">
        <f t="shared" si="368"/>
        <v>2025-2</v>
      </c>
      <c r="J3232">
        <v>93</v>
      </c>
      <c r="K3232">
        <v>95</v>
      </c>
      <c r="L3232" s="57">
        <v>1.021505376344086</v>
      </c>
      <c r="M3232" s="57">
        <v>1.021505376344086</v>
      </c>
      <c r="N3232" t="s">
        <v>23</v>
      </c>
      <c r="O3232" t="s">
        <v>23</v>
      </c>
      <c r="P3232">
        <v>0</v>
      </c>
      <c r="Q3232">
        <v>0</v>
      </c>
      <c r="R3232" t="s">
        <v>1464</v>
      </c>
    </row>
    <row r="3233" spans="1:19" hidden="1" x14ac:dyDescent="0.3">
      <c r="A3233">
        <v>368</v>
      </c>
      <c r="B3233" t="s">
        <v>322</v>
      </c>
      <c r="C3233" t="s">
        <v>1463</v>
      </c>
      <c r="D3233" t="s">
        <v>52</v>
      </c>
      <c r="E3233" t="s">
        <v>22</v>
      </c>
      <c r="F3233" s="101">
        <v>46022</v>
      </c>
      <c r="G3233" s="55">
        <f t="shared" si="366"/>
        <v>2025</v>
      </c>
      <c r="H3233" s="55" t="str">
        <f t="shared" si="367"/>
        <v>Diciembre</v>
      </c>
      <c r="I3233" s="90" t="str">
        <f t="shared" si="368"/>
        <v>2025-2</v>
      </c>
      <c r="J3233">
        <v>93</v>
      </c>
      <c r="K3233">
        <v>95</v>
      </c>
      <c r="L3233" s="57">
        <v>1.021505376344086</v>
      </c>
      <c r="M3233" s="57">
        <v>1.021505376344086</v>
      </c>
      <c r="N3233" t="s">
        <v>23</v>
      </c>
      <c r="O3233" t="s">
        <v>23</v>
      </c>
      <c r="P3233">
        <v>0</v>
      </c>
      <c r="Q3233">
        <v>0</v>
      </c>
      <c r="R3233" t="s">
        <v>1465</v>
      </c>
    </row>
    <row r="3234" spans="1:19" hidden="1" x14ac:dyDescent="0.3">
      <c r="A3234">
        <v>369</v>
      </c>
      <c r="B3234" t="s">
        <v>324</v>
      </c>
      <c r="C3234" t="s">
        <v>32</v>
      </c>
      <c r="D3234" t="s">
        <v>47</v>
      </c>
      <c r="E3234" t="s">
        <v>22</v>
      </c>
      <c r="F3234" s="101">
        <v>44651</v>
      </c>
      <c r="G3234" s="55">
        <f t="shared" si="366"/>
        <v>2022</v>
      </c>
      <c r="H3234" s="55" t="str">
        <f t="shared" si="367"/>
        <v>Marzo</v>
      </c>
      <c r="I3234" s="90" t="str">
        <f t="shared" si="368"/>
        <v>2022-1</v>
      </c>
      <c r="N3234" t="s">
        <v>48</v>
      </c>
      <c r="O3234" t="s">
        <v>119</v>
      </c>
      <c r="P3234">
        <v>0</v>
      </c>
      <c r="Q3234">
        <v>0</v>
      </c>
      <c r="R3234" t="s">
        <v>1466</v>
      </c>
      <c r="S3234" t="s">
        <v>119</v>
      </c>
    </row>
    <row r="3235" spans="1:19" hidden="1" x14ac:dyDescent="0.3">
      <c r="A3235">
        <v>369</v>
      </c>
      <c r="B3235" t="s">
        <v>324</v>
      </c>
      <c r="C3235" t="s">
        <v>32</v>
      </c>
      <c r="D3235" t="s">
        <v>47</v>
      </c>
      <c r="E3235" t="s">
        <v>22</v>
      </c>
      <c r="F3235" s="101">
        <v>44834</v>
      </c>
      <c r="G3235" s="55">
        <f t="shared" si="366"/>
        <v>2022</v>
      </c>
      <c r="H3235" s="55" t="str">
        <f t="shared" si="367"/>
        <v>Septiembre</v>
      </c>
      <c r="I3235" s="90" t="str">
        <f t="shared" si="368"/>
        <v>2022-2</v>
      </c>
      <c r="N3235" t="s">
        <v>48</v>
      </c>
      <c r="O3235" t="s">
        <v>119</v>
      </c>
      <c r="P3235">
        <v>0</v>
      </c>
      <c r="Q3235">
        <v>0</v>
      </c>
      <c r="R3235" t="s">
        <v>1467</v>
      </c>
      <c r="S3235" t="s">
        <v>119</v>
      </c>
    </row>
    <row r="3236" spans="1:19" hidden="1" x14ac:dyDescent="0.3">
      <c r="A3236">
        <v>369</v>
      </c>
      <c r="B3236" t="s">
        <v>324</v>
      </c>
      <c r="C3236" t="s">
        <v>32</v>
      </c>
      <c r="D3236" t="s">
        <v>47</v>
      </c>
      <c r="E3236" t="s">
        <v>22</v>
      </c>
      <c r="F3236" s="101">
        <v>44895</v>
      </c>
      <c r="G3236" s="55">
        <f t="shared" si="366"/>
        <v>2022</v>
      </c>
      <c r="H3236" s="55" t="str">
        <f t="shared" si="367"/>
        <v>Noviembre</v>
      </c>
      <c r="I3236" s="90" t="str">
        <f t="shared" si="368"/>
        <v>2022-2</v>
      </c>
      <c r="N3236" t="s">
        <v>48</v>
      </c>
      <c r="O3236" t="s">
        <v>119</v>
      </c>
      <c r="P3236">
        <v>0</v>
      </c>
      <c r="Q3236">
        <v>0</v>
      </c>
      <c r="R3236" t="s">
        <v>1468</v>
      </c>
      <c r="S3236" t="s">
        <v>119</v>
      </c>
    </row>
    <row r="3237" spans="1:19" hidden="1" x14ac:dyDescent="0.3">
      <c r="A3237">
        <v>369</v>
      </c>
      <c r="B3237" t="s">
        <v>324</v>
      </c>
      <c r="C3237" t="s">
        <v>32</v>
      </c>
      <c r="D3237" t="s">
        <v>47</v>
      </c>
      <c r="E3237" t="s">
        <v>22</v>
      </c>
      <c r="F3237" s="101">
        <v>45838</v>
      </c>
      <c r="G3237" s="55">
        <f t="shared" si="366"/>
        <v>2025</v>
      </c>
      <c r="H3237" s="55" t="str">
        <f t="shared" si="367"/>
        <v>Junio</v>
      </c>
      <c r="I3237" s="90" t="str">
        <f t="shared" si="368"/>
        <v>2025-1</v>
      </c>
      <c r="J3237">
        <v>200</v>
      </c>
      <c r="K3237">
        <v>170.13999938964841</v>
      </c>
      <c r="L3237" s="57">
        <v>0.85069999694824217</v>
      </c>
      <c r="M3237" s="57">
        <v>0.85069999694824217</v>
      </c>
      <c r="N3237" t="s">
        <v>48</v>
      </c>
      <c r="O3237" t="s">
        <v>48</v>
      </c>
      <c r="P3237">
        <v>0</v>
      </c>
      <c r="Q3237">
        <v>0</v>
      </c>
      <c r="R3237" t="s">
        <v>1469</v>
      </c>
    </row>
    <row r="3238" spans="1:19" hidden="1" x14ac:dyDescent="0.3">
      <c r="A3238">
        <v>369</v>
      </c>
      <c r="B3238" t="s">
        <v>324</v>
      </c>
      <c r="C3238" t="s">
        <v>32</v>
      </c>
      <c r="D3238" t="s">
        <v>47</v>
      </c>
      <c r="E3238" t="s">
        <v>22</v>
      </c>
      <c r="F3238" s="101">
        <v>46022</v>
      </c>
      <c r="G3238" s="55">
        <f t="shared" si="366"/>
        <v>2025</v>
      </c>
      <c r="H3238" s="55" t="str">
        <f t="shared" si="367"/>
        <v>Diciembre</v>
      </c>
      <c r="I3238" s="90" t="str">
        <f t="shared" si="368"/>
        <v>2025-2</v>
      </c>
      <c r="J3238">
        <v>200</v>
      </c>
      <c r="K3238">
        <v>314.09999084472662</v>
      </c>
      <c r="L3238" s="57">
        <v>1.3</v>
      </c>
      <c r="M3238" s="57">
        <v>1.5704999542236331</v>
      </c>
      <c r="N3238" t="s">
        <v>48</v>
      </c>
      <c r="O3238" t="s">
        <v>48</v>
      </c>
      <c r="P3238">
        <v>0</v>
      </c>
      <c r="Q3238">
        <v>0</v>
      </c>
      <c r="R3238" t="s">
        <v>1470</v>
      </c>
    </row>
    <row r="3239" spans="1:19" hidden="1" x14ac:dyDescent="0.3">
      <c r="A3239">
        <v>371</v>
      </c>
      <c r="B3239" t="s">
        <v>326</v>
      </c>
      <c r="C3239" t="s">
        <v>32</v>
      </c>
      <c r="D3239" t="s">
        <v>47</v>
      </c>
      <c r="E3239" t="s">
        <v>22</v>
      </c>
      <c r="F3239" s="101">
        <v>46022</v>
      </c>
      <c r="G3239" s="55">
        <f t="shared" si="366"/>
        <v>2025</v>
      </c>
      <c r="H3239" s="55" t="str">
        <f t="shared" si="367"/>
        <v>Diciembre</v>
      </c>
      <c r="I3239" s="90" t="str">
        <f t="shared" si="368"/>
        <v>2025-2</v>
      </c>
      <c r="J3239">
        <v>157833523</v>
      </c>
      <c r="K3239">
        <v>189200000</v>
      </c>
      <c r="L3239" s="57">
        <v>1.1987314000461109</v>
      </c>
      <c r="M3239" s="57">
        <v>1.1987314000461109</v>
      </c>
      <c r="N3239" t="s">
        <v>95</v>
      </c>
      <c r="O3239" t="s">
        <v>95</v>
      </c>
      <c r="P3239">
        <v>0</v>
      </c>
      <c r="Q3239">
        <v>0</v>
      </c>
      <c r="R3239" t="s">
        <v>1471</v>
      </c>
    </row>
    <row r="3240" spans="1:19" hidden="1" x14ac:dyDescent="0.3">
      <c r="A3240">
        <v>372</v>
      </c>
      <c r="B3240" t="s">
        <v>327</v>
      </c>
      <c r="C3240" t="s">
        <v>1463</v>
      </c>
      <c r="D3240" t="s">
        <v>52</v>
      </c>
      <c r="E3240" t="s">
        <v>22</v>
      </c>
      <c r="F3240" s="101">
        <v>45930</v>
      </c>
      <c r="G3240" s="55">
        <f t="shared" si="366"/>
        <v>2025</v>
      </c>
      <c r="H3240" s="55" t="str">
        <f t="shared" si="367"/>
        <v>Septiembre</v>
      </c>
      <c r="I3240" s="90" t="str">
        <f t="shared" si="368"/>
        <v>2025-2</v>
      </c>
      <c r="J3240">
        <v>90</v>
      </c>
      <c r="K3240">
        <v>97</v>
      </c>
      <c r="L3240" s="57">
        <v>1.0777777777777779</v>
      </c>
      <c r="M3240" s="57">
        <v>1.0777777777777779</v>
      </c>
      <c r="N3240" t="s">
        <v>23</v>
      </c>
      <c r="O3240" t="s">
        <v>23</v>
      </c>
      <c r="P3240">
        <v>0</v>
      </c>
      <c r="Q3240">
        <v>0</v>
      </c>
      <c r="R3240" t="s">
        <v>1472</v>
      </c>
    </row>
    <row r="3241" spans="1:19" hidden="1" x14ac:dyDescent="0.3">
      <c r="A3241">
        <v>372</v>
      </c>
      <c r="B3241" t="s">
        <v>327</v>
      </c>
      <c r="C3241" t="s">
        <v>1463</v>
      </c>
      <c r="D3241" t="s">
        <v>52</v>
      </c>
      <c r="E3241" t="s">
        <v>22</v>
      </c>
      <c r="F3241" s="101">
        <v>46022</v>
      </c>
      <c r="G3241" s="55">
        <f t="shared" si="366"/>
        <v>2025</v>
      </c>
      <c r="H3241" s="55" t="str">
        <f t="shared" si="367"/>
        <v>Diciembre</v>
      </c>
      <c r="I3241" s="90" t="str">
        <f t="shared" si="368"/>
        <v>2025-2</v>
      </c>
      <c r="J3241">
        <v>90</v>
      </c>
      <c r="K3241">
        <v>97</v>
      </c>
      <c r="L3241" s="57">
        <v>1.0777777777777779</v>
      </c>
      <c r="M3241" s="57">
        <v>1.0777777777777779</v>
      </c>
      <c r="N3241" t="s">
        <v>23</v>
      </c>
      <c r="O3241" t="s">
        <v>23</v>
      </c>
      <c r="P3241">
        <v>0</v>
      </c>
      <c r="Q3241">
        <v>0</v>
      </c>
      <c r="R3241" t="s">
        <v>1473</v>
      </c>
    </row>
    <row r="3242" spans="1:19" x14ac:dyDescent="0.3">
      <c r="A3242">
        <v>373</v>
      </c>
      <c r="B3242" t="s">
        <v>328</v>
      </c>
      <c r="C3242" t="s">
        <v>190</v>
      </c>
      <c r="D3242" t="s">
        <v>52</v>
      </c>
      <c r="E3242" t="s">
        <v>22</v>
      </c>
      <c r="F3242" s="101">
        <v>44286</v>
      </c>
      <c r="G3242" s="55">
        <f t="shared" si="366"/>
        <v>2021</v>
      </c>
      <c r="H3242" s="55" t="str">
        <f t="shared" si="367"/>
        <v>Marzo</v>
      </c>
      <c r="I3242" s="90" t="str">
        <f t="shared" si="368"/>
        <v>2021-1</v>
      </c>
      <c r="K3242">
        <v>0</v>
      </c>
      <c r="N3242" t="s">
        <v>23</v>
      </c>
      <c r="O3242" t="s">
        <v>23</v>
      </c>
      <c r="P3242">
        <v>0</v>
      </c>
      <c r="Q3242">
        <v>0</v>
      </c>
      <c r="R3242" t="s">
        <v>1474</v>
      </c>
    </row>
    <row r="3243" spans="1:19" x14ac:dyDescent="0.3">
      <c r="A3243">
        <v>373</v>
      </c>
      <c r="B3243" t="s">
        <v>328</v>
      </c>
      <c r="C3243" t="s">
        <v>190</v>
      </c>
      <c r="D3243" t="s">
        <v>52</v>
      </c>
      <c r="E3243" t="s">
        <v>22</v>
      </c>
      <c r="F3243" s="101">
        <v>44377</v>
      </c>
      <c r="G3243" s="55">
        <f t="shared" si="366"/>
        <v>2021</v>
      </c>
      <c r="H3243" s="55" t="str">
        <f t="shared" si="367"/>
        <v>Junio</v>
      </c>
      <c r="I3243" s="90" t="str">
        <f t="shared" si="368"/>
        <v>2021-1</v>
      </c>
      <c r="K3243">
        <v>0</v>
      </c>
      <c r="N3243" t="s">
        <v>23</v>
      </c>
      <c r="O3243" t="s">
        <v>23</v>
      </c>
      <c r="P3243">
        <v>0</v>
      </c>
      <c r="Q3243">
        <v>0</v>
      </c>
      <c r="R3243" t="s">
        <v>1475</v>
      </c>
    </row>
    <row r="3244" spans="1:19" x14ac:dyDescent="0.3">
      <c r="A3244">
        <v>373</v>
      </c>
      <c r="B3244" t="s">
        <v>328</v>
      </c>
      <c r="C3244" t="s">
        <v>190</v>
      </c>
      <c r="D3244" t="s">
        <v>52</v>
      </c>
      <c r="E3244" t="s">
        <v>22</v>
      </c>
      <c r="F3244" s="101">
        <v>44469</v>
      </c>
      <c r="G3244" s="55">
        <f t="shared" si="366"/>
        <v>2021</v>
      </c>
      <c r="H3244" s="55" t="str">
        <f t="shared" si="367"/>
        <v>Septiembre</v>
      </c>
      <c r="I3244" s="90" t="str">
        <f t="shared" si="368"/>
        <v>2021-2</v>
      </c>
      <c r="K3244">
        <v>0</v>
      </c>
      <c r="N3244" t="s">
        <v>23</v>
      </c>
      <c r="O3244" t="s">
        <v>23</v>
      </c>
      <c r="P3244">
        <v>0</v>
      </c>
      <c r="Q3244">
        <v>0</v>
      </c>
      <c r="R3244" t="s">
        <v>1476</v>
      </c>
    </row>
    <row r="3245" spans="1:19" x14ac:dyDescent="0.3">
      <c r="A3245">
        <v>373</v>
      </c>
      <c r="B3245" t="s">
        <v>328</v>
      </c>
      <c r="C3245" t="s">
        <v>190</v>
      </c>
      <c r="D3245" t="s">
        <v>52</v>
      </c>
      <c r="E3245" t="s">
        <v>22</v>
      </c>
      <c r="F3245" s="101">
        <v>44561</v>
      </c>
      <c r="G3245" s="55">
        <f t="shared" si="366"/>
        <v>2021</v>
      </c>
      <c r="H3245" s="55" t="str">
        <f t="shared" si="367"/>
        <v>Diciembre</v>
      </c>
      <c r="I3245" s="90" t="str">
        <f t="shared" si="368"/>
        <v>2021-2</v>
      </c>
      <c r="K3245">
        <v>0</v>
      </c>
      <c r="N3245" t="s">
        <v>23</v>
      </c>
      <c r="O3245" t="s">
        <v>23</v>
      </c>
      <c r="P3245">
        <v>0</v>
      </c>
      <c r="Q3245">
        <v>0</v>
      </c>
      <c r="R3245" t="s">
        <v>1477</v>
      </c>
    </row>
    <row r="3246" spans="1:19" x14ac:dyDescent="0.3">
      <c r="A3246">
        <v>373</v>
      </c>
      <c r="B3246" t="s">
        <v>328</v>
      </c>
      <c r="C3246" t="s">
        <v>190</v>
      </c>
      <c r="D3246" t="s">
        <v>52</v>
      </c>
      <c r="E3246" t="s">
        <v>22</v>
      </c>
      <c r="F3246" s="101">
        <v>44620</v>
      </c>
      <c r="G3246" s="55">
        <f t="shared" si="366"/>
        <v>2022</v>
      </c>
      <c r="H3246" s="55" t="str">
        <f t="shared" si="367"/>
        <v>Febrero</v>
      </c>
      <c r="I3246" s="90" t="str">
        <f t="shared" si="368"/>
        <v>2022-1</v>
      </c>
      <c r="N3246" t="s">
        <v>23</v>
      </c>
      <c r="O3246" t="s">
        <v>119</v>
      </c>
      <c r="P3246">
        <v>0</v>
      </c>
      <c r="Q3246">
        <v>0</v>
      </c>
      <c r="R3246" t="s">
        <v>1478</v>
      </c>
      <c r="S3246" t="s">
        <v>119</v>
      </c>
    </row>
    <row r="3247" spans="1:19" x14ac:dyDescent="0.3">
      <c r="A3247">
        <v>373</v>
      </c>
      <c r="B3247" t="s">
        <v>328</v>
      </c>
      <c r="C3247" t="s">
        <v>190</v>
      </c>
      <c r="D3247" t="s">
        <v>52</v>
      </c>
      <c r="E3247" t="s">
        <v>22</v>
      </c>
      <c r="F3247" s="101">
        <v>44651</v>
      </c>
      <c r="G3247" s="55">
        <f t="shared" si="366"/>
        <v>2022</v>
      </c>
      <c r="H3247" s="55" t="str">
        <f t="shared" si="367"/>
        <v>Marzo</v>
      </c>
      <c r="I3247" s="90" t="str">
        <f t="shared" si="368"/>
        <v>2022-1</v>
      </c>
      <c r="K3247">
        <v>0</v>
      </c>
      <c r="N3247" t="s">
        <v>23</v>
      </c>
      <c r="O3247" t="s">
        <v>23</v>
      </c>
      <c r="P3247">
        <v>0</v>
      </c>
      <c r="Q3247">
        <v>0</v>
      </c>
      <c r="R3247" t="s">
        <v>1479</v>
      </c>
    </row>
    <row r="3248" spans="1:19" x14ac:dyDescent="0.3">
      <c r="A3248">
        <v>373</v>
      </c>
      <c r="B3248" t="s">
        <v>328</v>
      </c>
      <c r="C3248" t="s">
        <v>190</v>
      </c>
      <c r="D3248" t="s">
        <v>52</v>
      </c>
      <c r="E3248" t="s">
        <v>22</v>
      </c>
      <c r="F3248" s="101">
        <v>44681</v>
      </c>
      <c r="G3248" s="55">
        <f t="shared" si="366"/>
        <v>2022</v>
      </c>
      <c r="H3248" s="55" t="str">
        <f t="shared" si="367"/>
        <v>Abril</v>
      </c>
      <c r="I3248" s="90" t="str">
        <f t="shared" si="368"/>
        <v>2022-1</v>
      </c>
      <c r="N3248" t="s">
        <v>23</v>
      </c>
      <c r="O3248" t="s">
        <v>119</v>
      </c>
      <c r="P3248">
        <v>0</v>
      </c>
      <c r="Q3248">
        <v>0</v>
      </c>
      <c r="R3248" t="s">
        <v>1480</v>
      </c>
      <c r="S3248" t="s">
        <v>119</v>
      </c>
    </row>
    <row r="3249" spans="1:19" x14ac:dyDescent="0.3">
      <c r="A3249">
        <v>373</v>
      </c>
      <c r="B3249" t="s">
        <v>328</v>
      </c>
      <c r="C3249" t="s">
        <v>190</v>
      </c>
      <c r="D3249" t="s">
        <v>52</v>
      </c>
      <c r="E3249" t="s">
        <v>22</v>
      </c>
      <c r="F3249" s="101">
        <v>44742</v>
      </c>
      <c r="G3249" s="55">
        <f t="shared" si="366"/>
        <v>2022</v>
      </c>
      <c r="H3249" s="55" t="str">
        <f t="shared" si="367"/>
        <v>Junio</v>
      </c>
      <c r="I3249" s="90" t="str">
        <f t="shared" si="368"/>
        <v>2022-1</v>
      </c>
      <c r="K3249">
        <v>0</v>
      </c>
      <c r="N3249" t="s">
        <v>23</v>
      </c>
      <c r="O3249" t="s">
        <v>23</v>
      </c>
      <c r="P3249">
        <v>0</v>
      </c>
      <c r="Q3249">
        <v>0</v>
      </c>
      <c r="R3249" t="s">
        <v>1481</v>
      </c>
    </row>
    <row r="3250" spans="1:19" x14ac:dyDescent="0.3">
      <c r="A3250">
        <v>373</v>
      </c>
      <c r="B3250" t="s">
        <v>328</v>
      </c>
      <c r="C3250" t="s">
        <v>190</v>
      </c>
      <c r="D3250" t="s">
        <v>52</v>
      </c>
      <c r="E3250" t="s">
        <v>22</v>
      </c>
      <c r="F3250" s="101">
        <v>44804</v>
      </c>
      <c r="G3250" s="55">
        <f t="shared" si="366"/>
        <v>2022</v>
      </c>
      <c r="H3250" s="55" t="str">
        <f t="shared" si="367"/>
        <v>Agosto</v>
      </c>
      <c r="I3250" s="90" t="str">
        <f t="shared" si="368"/>
        <v>2022-2</v>
      </c>
      <c r="N3250" t="s">
        <v>23</v>
      </c>
      <c r="O3250" t="s">
        <v>119</v>
      </c>
      <c r="P3250">
        <v>0</v>
      </c>
      <c r="Q3250">
        <v>0</v>
      </c>
      <c r="R3250" t="s">
        <v>1482</v>
      </c>
      <c r="S3250" t="s">
        <v>119</v>
      </c>
    </row>
    <row r="3251" spans="1:19" x14ac:dyDescent="0.3">
      <c r="A3251">
        <v>373</v>
      </c>
      <c r="B3251" t="s">
        <v>328</v>
      </c>
      <c r="C3251" t="s">
        <v>190</v>
      </c>
      <c r="D3251" t="s">
        <v>52</v>
      </c>
      <c r="E3251" t="s">
        <v>22</v>
      </c>
      <c r="F3251" s="101">
        <v>44834</v>
      </c>
      <c r="G3251" s="55">
        <f t="shared" si="366"/>
        <v>2022</v>
      </c>
      <c r="H3251" s="55" t="str">
        <f t="shared" si="367"/>
        <v>Septiembre</v>
      </c>
      <c r="I3251" s="90" t="str">
        <f t="shared" si="368"/>
        <v>2022-2</v>
      </c>
      <c r="K3251">
        <v>0</v>
      </c>
      <c r="N3251" t="s">
        <v>23</v>
      </c>
      <c r="O3251" t="s">
        <v>23</v>
      </c>
      <c r="P3251">
        <v>0</v>
      </c>
      <c r="Q3251">
        <v>0</v>
      </c>
      <c r="R3251" t="s">
        <v>1483</v>
      </c>
    </row>
    <row r="3252" spans="1:19" x14ac:dyDescent="0.3">
      <c r="A3252">
        <v>373</v>
      </c>
      <c r="B3252" t="s">
        <v>328</v>
      </c>
      <c r="C3252" t="s">
        <v>190</v>
      </c>
      <c r="D3252" t="s">
        <v>52</v>
      </c>
      <c r="E3252" t="s">
        <v>22</v>
      </c>
      <c r="F3252" s="101">
        <v>44926</v>
      </c>
      <c r="G3252" s="55">
        <f t="shared" si="366"/>
        <v>2022</v>
      </c>
      <c r="H3252" s="55" t="str">
        <f t="shared" si="367"/>
        <v>Diciembre</v>
      </c>
      <c r="I3252" s="90" t="str">
        <f t="shared" si="368"/>
        <v>2022-2</v>
      </c>
      <c r="K3252">
        <v>0</v>
      </c>
      <c r="N3252" t="s">
        <v>23</v>
      </c>
      <c r="O3252" t="s">
        <v>23</v>
      </c>
      <c r="P3252">
        <v>0</v>
      </c>
      <c r="Q3252">
        <v>0</v>
      </c>
      <c r="R3252" t="s">
        <v>1484</v>
      </c>
    </row>
    <row r="3253" spans="1:19" x14ac:dyDescent="0.3">
      <c r="A3253">
        <v>373</v>
      </c>
      <c r="B3253" t="s">
        <v>328</v>
      </c>
      <c r="C3253" t="s">
        <v>190</v>
      </c>
      <c r="D3253" t="s">
        <v>52</v>
      </c>
      <c r="E3253" t="s">
        <v>22</v>
      </c>
      <c r="F3253" s="101">
        <v>45016</v>
      </c>
      <c r="G3253" s="55">
        <f t="shared" si="366"/>
        <v>2023</v>
      </c>
      <c r="H3253" s="55" t="str">
        <f t="shared" si="367"/>
        <v>Marzo</v>
      </c>
      <c r="I3253" s="90" t="str">
        <f t="shared" si="368"/>
        <v>2023-1</v>
      </c>
      <c r="J3253">
        <v>100</v>
      </c>
      <c r="K3253">
        <v>0</v>
      </c>
      <c r="L3253" s="57">
        <v>0</v>
      </c>
      <c r="M3253" s="57">
        <v>0</v>
      </c>
      <c r="N3253" t="s">
        <v>23</v>
      </c>
      <c r="O3253" t="s">
        <v>23</v>
      </c>
      <c r="P3253">
        <v>0</v>
      </c>
      <c r="Q3253">
        <v>0</v>
      </c>
      <c r="R3253" t="s">
        <v>1485</v>
      </c>
    </row>
    <row r="3254" spans="1:19" x14ac:dyDescent="0.3">
      <c r="A3254">
        <v>373</v>
      </c>
      <c r="B3254" t="s">
        <v>328</v>
      </c>
      <c r="C3254" t="s">
        <v>190</v>
      </c>
      <c r="D3254" t="s">
        <v>52</v>
      </c>
      <c r="E3254" t="s">
        <v>22</v>
      </c>
      <c r="F3254" s="101">
        <v>45747</v>
      </c>
      <c r="G3254" s="55">
        <f t="shared" si="366"/>
        <v>2025</v>
      </c>
      <c r="H3254" s="55" t="str">
        <f t="shared" si="367"/>
        <v>Marzo</v>
      </c>
      <c r="I3254" s="90" t="str">
        <f t="shared" si="368"/>
        <v>2025-1</v>
      </c>
      <c r="J3254">
        <v>100</v>
      </c>
      <c r="K3254">
        <v>107.46</v>
      </c>
      <c r="L3254" s="57">
        <v>1.0746</v>
      </c>
      <c r="M3254" s="57">
        <v>1.0746</v>
      </c>
      <c r="N3254" t="s">
        <v>23</v>
      </c>
      <c r="O3254" t="s">
        <v>23</v>
      </c>
      <c r="P3254">
        <v>0</v>
      </c>
      <c r="Q3254">
        <v>0</v>
      </c>
      <c r="R3254" t="s">
        <v>1486</v>
      </c>
    </row>
    <row r="3255" spans="1:19" x14ac:dyDescent="0.3">
      <c r="A3255">
        <v>373</v>
      </c>
      <c r="B3255" t="s">
        <v>328</v>
      </c>
      <c r="C3255" t="s">
        <v>190</v>
      </c>
      <c r="D3255" t="s">
        <v>52</v>
      </c>
      <c r="E3255" t="s">
        <v>22</v>
      </c>
      <c r="F3255" s="101">
        <v>45838</v>
      </c>
      <c r="G3255" s="55">
        <f t="shared" si="366"/>
        <v>2025</v>
      </c>
      <c r="H3255" s="55" t="str">
        <f t="shared" si="367"/>
        <v>Junio</v>
      </c>
      <c r="I3255" s="90" t="str">
        <f t="shared" si="368"/>
        <v>2025-1</v>
      </c>
      <c r="J3255">
        <v>100</v>
      </c>
      <c r="K3255">
        <v>101.75</v>
      </c>
      <c r="L3255" s="57">
        <v>1.0175000000000001</v>
      </c>
      <c r="M3255" s="57">
        <v>1.0175000000000001</v>
      </c>
      <c r="N3255" t="s">
        <v>23</v>
      </c>
      <c r="O3255" t="s">
        <v>23</v>
      </c>
      <c r="P3255">
        <v>0</v>
      </c>
      <c r="Q3255">
        <v>0</v>
      </c>
      <c r="R3255" t="s">
        <v>1487</v>
      </c>
    </row>
    <row r="3256" spans="1:19" x14ac:dyDescent="0.3">
      <c r="A3256">
        <v>373</v>
      </c>
      <c r="B3256" t="s">
        <v>328</v>
      </c>
      <c r="C3256" t="s">
        <v>190</v>
      </c>
      <c r="D3256" t="s">
        <v>52</v>
      </c>
      <c r="E3256" t="s">
        <v>22</v>
      </c>
      <c r="F3256" s="101">
        <v>45930</v>
      </c>
      <c r="G3256" s="55">
        <f t="shared" si="366"/>
        <v>2025</v>
      </c>
      <c r="H3256" s="55" t="str">
        <f t="shared" si="367"/>
        <v>Septiembre</v>
      </c>
      <c r="I3256" s="90" t="str">
        <f t="shared" si="368"/>
        <v>2025-2</v>
      </c>
      <c r="J3256">
        <v>100</v>
      </c>
      <c r="K3256">
        <v>96.32</v>
      </c>
      <c r="L3256" s="57">
        <v>0.96319999999999995</v>
      </c>
      <c r="M3256" s="57">
        <v>0.96319999999999995</v>
      </c>
      <c r="N3256" t="s">
        <v>23</v>
      </c>
      <c r="O3256" t="s">
        <v>23</v>
      </c>
      <c r="P3256">
        <v>0</v>
      </c>
      <c r="Q3256">
        <v>0</v>
      </c>
      <c r="R3256" t="s">
        <v>1488</v>
      </c>
    </row>
    <row r="3257" spans="1:19" x14ac:dyDescent="0.3">
      <c r="A3257">
        <v>373</v>
      </c>
      <c r="B3257" t="s">
        <v>328</v>
      </c>
      <c r="C3257" t="s">
        <v>190</v>
      </c>
      <c r="D3257" t="s">
        <v>52</v>
      </c>
      <c r="E3257" t="s">
        <v>22</v>
      </c>
      <c r="F3257" s="101">
        <v>46022</v>
      </c>
      <c r="G3257" s="55">
        <f t="shared" si="366"/>
        <v>2025</v>
      </c>
      <c r="H3257" s="55" t="str">
        <f t="shared" si="367"/>
        <v>Diciembre</v>
      </c>
      <c r="I3257" s="90" t="str">
        <f t="shared" si="368"/>
        <v>2025-2</v>
      </c>
      <c r="J3257">
        <v>100</v>
      </c>
      <c r="K3257">
        <v>99.33</v>
      </c>
      <c r="L3257" s="57">
        <v>0.99329999999999996</v>
      </c>
      <c r="M3257" s="57">
        <v>0.99329999999999996</v>
      </c>
      <c r="N3257" t="s">
        <v>23</v>
      </c>
      <c r="O3257" t="s">
        <v>23</v>
      </c>
      <c r="P3257">
        <v>0</v>
      </c>
      <c r="Q3257">
        <v>0</v>
      </c>
      <c r="R3257" t="s">
        <v>1489</v>
      </c>
    </row>
    <row r="3258" spans="1:19" hidden="1" x14ac:dyDescent="0.3">
      <c r="A3258">
        <v>375</v>
      </c>
      <c r="B3258" t="s">
        <v>330</v>
      </c>
      <c r="C3258" t="s">
        <v>315</v>
      </c>
      <c r="D3258" t="s">
        <v>47</v>
      </c>
      <c r="E3258" t="s">
        <v>22</v>
      </c>
      <c r="F3258" s="101">
        <v>44377</v>
      </c>
      <c r="G3258" s="55">
        <f t="shared" si="366"/>
        <v>2021</v>
      </c>
      <c r="H3258" s="55" t="str">
        <f t="shared" si="367"/>
        <v>Junio</v>
      </c>
      <c r="I3258" s="90" t="str">
        <f t="shared" si="368"/>
        <v>2021-1</v>
      </c>
      <c r="J3258">
        <v>100</v>
      </c>
      <c r="K3258">
        <v>0</v>
      </c>
      <c r="L3258" s="57">
        <v>0</v>
      </c>
      <c r="M3258" s="57">
        <v>0</v>
      </c>
      <c r="N3258" t="s">
        <v>23</v>
      </c>
      <c r="O3258" t="s">
        <v>23</v>
      </c>
      <c r="P3258">
        <v>0</v>
      </c>
      <c r="Q3258">
        <v>0</v>
      </c>
      <c r="R3258" t="s">
        <v>1490</v>
      </c>
    </row>
    <row r="3259" spans="1:19" hidden="1" x14ac:dyDescent="0.3">
      <c r="A3259">
        <v>375</v>
      </c>
      <c r="B3259" t="s">
        <v>330</v>
      </c>
      <c r="C3259" t="s">
        <v>315</v>
      </c>
      <c r="D3259" t="s">
        <v>47</v>
      </c>
      <c r="E3259" t="s">
        <v>22</v>
      </c>
      <c r="F3259" s="101">
        <v>44561</v>
      </c>
      <c r="G3259" s="55">
        <f t="shared" si="366"/>
        <v>2021</v>
      </c>
      <c r="H3259" s="55" t="str">
        <f t="shared" si="367"/>
        <v>Diciembre</v>
      </c>
      <c r="I3259" s="90" t="str">
        <f t="shared" si="368"/>
        <v>2021-2</v>
      </c>
      <c r="J3259">
        <v>100</v>
      </c>
      <c r="K3259">
        <v>0</v>
      </c>
      <c r="L3259" s="57">
        <v>0</v>
      </c>
      <c r="M3259" s="57">
        <v>0</v>
      </c>
      <c r="N3259" t="s">
        <v>23</v>
      </c>
      <c r="O3259" t="s">
        <v>23</v>
      </c>
      <c r="P3259">
        <v>0</v>
      </c>
      <c r="Q3259">
        <v>0</v>
      </c>
      <c r="R3259" t="s">
        <v>1491</v>
      </c>
    </row>
    <row r="3260" spans="1:19" hidden="1" x14ac:dyDescent="0.3">
      <c r="A3260">
        <v>375</v>
      </c>
      <c r="B3260" t="s">
        <v>330</v>
      </c>
      <c r="C3260" t="s">
        <v>315</v>
      </c>
      <c r="D3260" t="s">
        <v>47</v>
      </c>
      <c r="E3260" t="s">
        <v>22</v>
      </c>
      <c r="F3260" s="101">
        <v>44651</v>
      </c>
      <c r="G3260" s="55">
        <f t="shared" si="366"/>
        <v>2022</v>
      </c>
      <c r="H3260" s="55" t="str">
        <f t="shared" si="367"/>
        <v>Marzo</v>
      </c>
      <c r="I3260" s="90" t="str">
        <f t="shared" si="368"/>
        <v>2022-1</v>
      </c>
      <c r="J3260">
        <v>100</v>
      </c>
      <c r="N3260" t="s">
        <v>23</v>
      </c>
      <c r="O3260" t="s">
        <v>119</v>
      </c>
      <c r="P3260">
        <v>0</v>
      </c>
      <c r="Q3260">
        <v>0</v>
      </c>
      <c r="R3260" t="s">
        <v>1492</v>
      </c>
      <c r="S3260" t="s">
        <v>119</v>
      </c>
    </row>
    <row r="3261" spans="1:19" hidden="1" x14ac:dyDescent="0.3">
      <c r="A3261">
        <v>375</v>
      </c>
      <c r="B3261" t="s">
        <v>330</v>
      </c>
      <c r="C3261" t="s">
        <v>315</v>
      </c>
      <c r="D3261" t="s">
        <v>47</v>
      </c>
      <c r="E3261" t="s">
        <v>22</v>
      </c>
      <c r="F3261" s="101">
        <v>44742</v>
      </c>
      <c r="G3261" s="55">
        <f t="shared" si="366"/>
        <v>2022</v>
      </c>
      <c r="H3261" s="55" t="str">
        <f t="shared" si="367"/>
        <v>Junio</v>
      </c>
      <c r="I3261" s="90" t="str">
        <f t="shared" si="368"/>
        <v>2022-1</v>
      </c>
      <c r="J3261">
        <v>100</v>
      </c>
      <c r="K3261">
        <v>0</v>
      </c>
      <c r="L3261" s="57">
        <v>0</v>
      </c>
      <c r="M3261" s="57">
        <v>0</v>
      </c>
      <c r="N3261" t="s">
        <v>23</v>
      </c>
      <c r="O3261" t="s">
        <v>23</v>
      </c>
      <c r="P3261">
        <v>0</v>
      </c>
      <c r="Q3261">
        <v>0</v>
      </c>
      <c r="R3261" t="s">
        <v>1493</v>
      </c>
    </row>
    <row r="3262" spans="1:19" hidden="1" x14ac:dyDescent="0.3">
      <c r="A3262">
        <v>375</v>
      </c>
      <c r="B3262" t="s">
        <v>330</v>
      </c>
      <c r="C3262" t="s">
        <v>315</v>
      </c>
      <c r="D3262" t="s">
        <v>47</v>
      </c>
      <c r="E3262" t="s">
        <v>22</v>
      </c>
      <c r="F3262" s="101">
        <v>44834</v>
      </c>
      <c r="G3262" s="55">
        <f t="shared" si="366"/>
        <v>2022</v>
      </c>
      <c r="H3262" s="55" t="str">
        <f t="shared" si="367"/>
        <v>Septiembre</v>
      </c>
      <c r="I3262" s="90" t="str">
        <f t="shared" si="368"/>
        <v>2022-2</v>
      </c>
      <c r="J3262">
        <v>100</v>
      </c>
      <c r="N3262" t="s">
        <v>23</v>
      </c>
      <c r="O3262" t="s">
        <v>119</v>
      </c>
      <c r="P3262">
        <v>0</v>
      </c>
      <c r="Q3262">
        <v>0</v>
      </c>
      <c r="R3262" t="s">
        <v>1494</v>
      </c>
      <c r="S3262" t="s">
        <v>119</v>
      </c>
    </row>
    <row r="3263" spans="1:19" hidden="1" x14ac:dyDescent="0.3">
      <c r="A3263">
        <v>375</v>
      </c>
      <c r="B3263" t="s">
        <v>330</v>
      </c>
      <c r="C3263" t="s">
        <v>315</v>
      </c>
      <c r="D3263" t="s">
        <v>47</v>
      </c>
      <c r="E3263" t="s">
        <v>22</v>
      </c>
      <c r="F3263" s="101">
        <v>44895</v>
      </c>
      <c r="G3263" s="55">
        <f t="shared" si="366"/>
        <v>2022</v>
      </c>
      <c r="H3263" s="55" t="str">
        <f t="shared" si="367"/>
        <v>Noviembre</v>
      </c>
      <c r="I3263" s="90" t="str">
        <f t="shared" si="368"/>
        <v>2022-2</v>
      </c>
      <c r="J3263">
        <v>100</v>
      </c>
      <c r="N3263" t="s">
        <v>23</v>
      </c>
      <c r="O3263" t="s">
        <v>119</v>
      </c>
      <c r="P3263">
        <v>0</v>
      </c>
      <c r="Q3263">
        <v>0</v>
      </c>
      <c r="R3263" t="s">
        <v>1495</v>
      </c>
      <c r="S3263" t="s">
        <v>119</v>
      </c>
    </row>
    <row r="3264" spans="1:19" hidden="1" x14ac:dyDescent="0.3">
      <c r="A3264">
        <v>375</v>
      </c>
      <c r="B3264" t="s">
        <v>330</v>
      </c>
      <c r="C3264" t="s">
        <v>315</v>
      </c>
      <c r="D3264" t="s">
        <v>47</v>
      </c>
      <c r="E3264" t="s">
        <v>22</v>
      </c>
      <c r="F3264" s="101">
        <v>44926</v>
      </c>
      <c r="G3264" s="55">
        <f t="shared" si="366"/>
        <v>2022</v>
      </c>
      <c r="H3264" s="55" t="str">
        <f t="shared" si="367"/>
        <v>Diciembre</v>
      </c>
      <c r="I3264" s="90" t="str">
        <f t="shared" si="368"/>
        <v>2022-2</v>
      </c>
      <c r="J3264">
        <v>100</v>
      </c>
      <c r="K3264">
        <v>0</v>
      </c>
      <c r="L3264" s="57">
        <v>0</v>
      </c>
      <c r="M3264" s="57">
        <v>0</v>
      </c>
      <c r="N3264" t="s">
        <v>23</v>
      </c>
      <c r="O3264" t="s">
        <v>23</v>
      </c>
      <c r="P3264">
        <v>0</v>
      </c>
      <c r="Q3264">
        <v>0</v>
      </c>
      <c r="R3264" t="s">
        <v>1496</v>
      </c>
    </row>
    <row r="3265" spans="1:19" hidden="1" x14ac:dyDescent="0.3">
      <c r="A3265">
        <v>375</v>
      </c>
      <c r="B3265" t="s">
        <v>330</v>
      </c>
      <c r="C3265" t="s">
        <v>315</v>
      </c>
      <c r="D3265" t="s">
        <v>47</v>
      </c>
      <c r="E3265" t="s">
        <v>22</v>
      </c>
      <c r="F3265" s="101">
        <v>44957</v>
      </c>
      <c r="G3265" s="55">
        <f t="shared" si="366"/>
        <v>2023</v>
      </c>
      <c r="H3265" s="55" t="str">
        <f t="shared" si="367"/>
        <v>Enero</v>
      </c>
      <c r="I3265" s="90" t="str">
        <f t="shared" si="368"/>
        <v>2023-1</v>
      </c>
      <c r="J3265">
        <v>100</v>
      </c>
      <c r="N3265" t="s">
        <v>23</v>
      </c>
      <c r="O3265" t="s">
        <v>119</v>
      </c>
      <c r="P3265">
        <v>0</v>
      </c>
      <c r="Q3265">
        <v>0</v>
      </c>
      <c r="R3265" t="s">
        <v>1497</v>
      </c>
      <c r="S3265" t="s">
        <v>119</v>
      </c>
    </row>
    <row r="3266" spans="1:19" hidden="1" x14ac:dyDescent="0.3">
      <c r="A3266">
        <v>375</v>
      </c>
      <c r="B3266" t="s">
        <v>330</v>
      </c>
      <c r="C3266" t="s">
        <v>315</v>
      </c>
      <c r="D3266" t="s">
        <v>47</v>
      </c>
      <c r="E3266" t="s">
        <v>22</v>
      </c>
      <c r="F3266" s="101">
        <v>45016</v>
      </c>
      <c r="G3266" s="55">
        <f t="shared" si="366"/>
        <v>2023</v>
      </c>
      <c r="H3266" s="55" t="str">
        <f t="shared" si="367"/>
        <v>Marzo</v>
      </c>
      <c r="I3266" s="90" t="str">
        <f t="shared" si="368"/>
        <v>2023-1</v>
      </c>
      <c r="J3266">
        <v>100</v>
      </c>
      <c r="N3266" t="s">
        <v>23</v>
      </c>
      <c r="O3266" t="s">
        <v>119</v>
      </c>
      <c r="P3266">
        <v>0</v>
      </c>
      <c r="Q3266">
        <v>0</v>
      </c>
      <c r="R3266" t="s">
        <v>1498</v>
      </c>
      <c r="S3266" t="s">
        <v>119</v>
      </c>
    </row>
    <row r="3267" spans="1:19" hidden="1" x14ac:dyDescent="0.3">
      <c r="A3267">
        <v>375</v>
      </c>
      <c r="B3267" t="s">
        <v>330</v>
      </c>
      <c r="C3267" t="s">
        <v>315</v>
      </c>
      <c r="D3267" t="s">
        <v>47</v>
      </c>
      <c r="E3267" t="s">
        <v>22</v>
      </c>
      <c r="F3267" s="101">
        <v>45046</v>
      </c>
      <c r="G3267" s="55">
        <f t="shared" ref="G3267:G3330" si="369">YEAR(F3267)</f>
        <v>2023</v>
      </c>
      <c r="H3267" s="55" t="str">
        <f t="shared" ref="H3267:H3330" si="370">PROPER(TEXT(F3267,"mmmm"))</f>
        <v>Abril</v>
      </c>
      <c r="I3267" s="90" t="str">
        <f t="shared" ref="I3267:I3330" si="371">IF(OR(H3267="Enero",H3267="Febrero",H3267="Marzo",H3267="Abril",H3267="Mayo",H3267="Junio"),G3267&amp;"-1",IF(OR(H3267="Julio",H3267="Agosto",H3267="Septiembre",H3267="Octubre",H3267="Noviembre",H3267="Diciembre"),G3267&amp;"-2"))</f>
        <v>2023-1</v>
      </c>
      <c r="J3267">
        <v>100</v>
      </c>
      <c r="N3267" t="s">
        <v>23</v>
      </c>
      <c r="O3267" t="s">
        <v>119</v>
      </c>
      <c r="P3267">
        <v>0</v>
      </c>
      <c r="Q3267">
        <v>0</v>
      </c>
      <c r="R3267" t="s">
        <v>1499</v>
      </c>
      <c r="S3267" t="s">
        <v>119</v>
      </c>
    </row>
    <row r="3268" spans="1:19" hidden="1" x14ac:dyDescent="0.3">
      <c r="A3268">
        <v>375</v>
      </c>
      <c r="B3268" t="s">
        <v>330</v>
      </c>
      <c r="C3268" t="s">
        <v>315</v>
      </c>
      <c r="D3268" t="s">
        <v>47</v>
      </c>
      <c r="E3268" t="s">
        <v>22</v>
      </c>
      <c r="F3268" s="101">
        <v>45077</v>
      </c>
      <c r="G3268" s="55">
        <f t="shared" si="369"/>
        <v>2023</v>
      </c>
      <c r="H3268" s="55" t="str">
        <f t="shared" si="370"/>
        <v>Mayo</v>
      </c>
      <c r="I3268" s="90" t="str">
        <f t="shared" si="371"/>
        <v>2023-1</v>
      </c>
      <c r="J3268">
        <v>100</v>
      </c>
      <c r="N3268" t="s">
        <v>23</v>
      </c>
      <c r="O3268" t="s">
        <v>119</v>
      </c>
      <c r="P3268">
        <v>0</v>
      </c>
      <c r="Q3268">
        <v>0</v>
      </c>
      <c r="R3268" t="s">
        <v>1500</v>
      </c>
      <c r="S3268" t="s">
        <v>119</v>
      </c>
    </row>
    <row r="3269" spans="1:19" hidden="1" x14ac:dyDescent="0.3">
      <c r="A3269">
        <v>375</v>
      </c>
      <c r="B3269" t="s">
        <v>330</v>
      </c>
      <c r="C3269" t="s">
        <v>315</v>
      </c>
      <c r="D3269" t="s">
        <v>47</v>
      </c>
      <c r="E3269" t="s">
        <v>22</v>
      </c>
      <c r="F3269" s="101">
        <v>45107</v>
      </c>
      <c r="G3269" s="55">
        <f t="shared" si="369"/>
        <v>2023</v>
      </c>
      <c r="H3269" s="55" t="str">
        <f t="shared" si="370"/>
        <v>Junio</v>
      </c>
      <c r="I3269" s="90" t="str">
        <f t="shared" si="371"/>
        <v>2023-1</v>
      </c>
      <c r="J3269">
        <v>100</v>
      </c>
      <c r="K3269">
        <v>0</v>
      </c>
      <c r="L3269" s="57">
        <v>0</v>
      </c>
      <c r="M3269" s="57">
        <v>0</v>
      </c>
      <c r="N3269" t="s">
        <v>23</v>
      </c>
      <c r="O3269" t="s">
        <v>23</v>
      </c>
      <c r="P3269">
        <v>0</v>
      </c>
      <c r="Q3269">
        <v>0</v>
      </c>
      <c r="R3269" t="s">
        <v>1501</v>
      </c>
    </row>
    <row r="3270" spans="1:19" hidden="1" x14ac:dyDescent="0.3">
      <c r="A3270">
        <v>375</v>
      </c>
      <c r="B3270" t="s">
        <v>330</v>
      </c>
      <c r="C3270" t="s">
        <v>315</v>
      </c>
      <c r="D3270" t="s">
        <v>47</v>
      </c>
      <c r="E3270" t="s">
        <v>22</v>
      </c>
      <c r="F3270" s="101">
        <v>46022</v>
      </c>
      <c r="G3270" s="55">
        <f t="shared" si="369"/>
        <v>2025</v>
      </c>
      <c r="H3270" s="55" t="str">
        <f t="shared" si="370"/>
        <v>Diciembre</v>
      </c>
      <c r="I3270" s="90" t="str">
        <f t="shared" si="371"/>
        <v>2025-2</v>
      </c>
      <c r="J3270">
        <v>100</v>
      </c>
      <c r="K3270">
        <v>100</v>
      </c>
      <c r="L3270" s="57">
        <v>1</v>
      </c>
      <c r="M3270" s="57">
        <v>1</v>
      </c>
      <c r="N3270" t="s">
        <v>23</v>
      </c>
      <c r="O3270" t="s">
        <v>23</v>
      </c>
      <c r="P3270">
        <v>0</v>
      </c>
      <c r="Q3270">
        <v>0</v>
      </c>
      <c r="R3270" t="s">
        <v>1502</v>
      </c>
    </row>
    <row r="3271" spans="1:19" hidden="1" x14ac:dyDescent="0.3">
      <c r="A3271">
        <v>376</v>
      </c>
      <c r="B3271" t="s">
        <v>332</v>
      </c>
      <c r="C3271" t="s">
        <v>86</v>
      </c>
      <c r="D3271" t="s">
        <v>47</v>
      </c>
      <c r="E3271" t="s">
        <v>22</v>
      </c>
      <c r="F3271" s="101">
        <v>46022</v>
      </c>
      <c r="G3271" s="55">
        <f t="shared" si="369"/>
        <v>2025</v>
      </c>
      <c r="H3271" s="55" t="str">
        <f t="shared" si="370"/>
        <v>Diciembre</v>
      </c>
      <c r="I3271" s="90" t="str">
        <f t="shared" si="371"/>
        <v>2025-2</v>
      </c>
      <c r="J3271">
        <v>37751457388</v>
      </c>
      <c r="K3271">
        <v>32126483785</v>
      </c>
      <c r="L3271" s="57">
        <v>0.85099982908771088</v>
      </c>
      <c r="M3271" s="57">
        <v>0.85099982908771088</v>
      </c>
      <c r="N3271" t="s">
        <v>95</v>
      </c>
      <c r="O3271" t="s">
        <v>95</v>
      </c>
      <c r="P3271">
        <v>0</v>
      </c>
      <c r="Q3271">
        <v>0</v>
      </c>
      <c r="R3271" t="s">
        <v>1503</v>
      </c>
    </row>
    <row r="3272" spans="1:19" hidden="1" x14ac:dyDescent="0.3">
      <c r="A3272">
        <v>377</v>
      </c>
      <c r="B3272" t="s">
        <v>333</v>
      </c>
      <c r="C3272" t="s">
        <v>86</v>
      </c>
      <c r="D3272" t="s">
        <v>65</v>
      </c>
      <c r="E3272" t="s">
        <v>22</v>
      </c>
      <c r="F3272" s="101">
        <v>46022</v>
      </c>
      <c r="G3272" s="55">
        <f t="shared" si="369"/>
        <v>2025</v>
      </c>
      <c r="H3272" s="55" t="str">
        <f t="shared" si="370"/>
        <v>Diciembre</v>
      </c>
      <c r="I3272" s="90" t="str">
        <f t="shared" si="371"/>
        <v>2025-2</v>
      </c>
      <c r="J3272">
        <v>10285243492.814301</v>
      </c>
      <c r="K3272">
        <v>11016899103</v>
      </c>
      <c r="L3272" s="57">
        <v>1.071136440347461</v>
      </c>
      <c r="M3272" s="57">
        <v>1.071136440347461</v>
      </c>
      <c r="N3272" t="s">
        <v>95</v>
      </c>
      <c r="O3272" t="s">
        <v>95</v>
      </c>
      <c r="P3272">
        <v>0</v>
      </c>
      <c r="Q3272">
        <v>0</v>
      </c>
      <c r="R3272" t="s">
        <v>1504</v>
      </c>
    </row>
    <row r="3273" spans="1:19" hidden="1" x14ac:dyDescent="0.3">
      <c r="A3273">
        <v>379</v>
      </c>
      <c r="B3273" t="s">
        <v>335</v>
      </c>
      <c r="C3273" t="s">
        <v>336</v>
      </c>
      <c r="D3273" t="s">
        <v>47</v>
      </c>
      <c r="E3273" t="s">
        <v>22</v>
      </c>
      <c r="F3273" s="101">
        <v>46022</v>
      </c>
      <c r="G3273" s="55">
        <f t="shared" si="369"/>
        <v>2025</v>
      </c>
      <c r="H3273" s="55" t="str">
        <f t="shared" si="370"/>
        <v>Diciembre</v>
      </c>
      <c r="I3273" s="90" t="str">
        <f t="shared" si="371"/>
        <v>2025-2</v>
      </c>
      <c r="J3273">
        <v>11019</v>
      </c>
      <c r="K3273">
        <v>11285</v>
      </c>
      <c r="L3273" s="57">
        <v>1.0241401216081309</v>
      </c>
      <c r="M3273" s="57">
        <v>1.0241401216081309</v>
      </c>
      <c r="N3273" t="s">
        <v>48</v>
      </c>
      <c r="O3273" t="s">
        <v>48</v>
      </c>
      <c r="P3273">
        <v>0</v>
      </c>
      <c r="Q3273">
        <v>0</v>
      </c>
      <c r="R3273" t="s">
        <v>1505</v>
      </c>
    </row>
    <row r="3274" spans="1:19" hidden="1" x14ac:dyDescent="0.3">
      <c r="A3274">
        <v>381</v>
      </c>
      <c r="B3274" t="s">
        <v>338</v>
      </c>
      <c r="C3274" t="s">
        <v>336</v>
      </c>
      <c r="D3274" t="s">
        <v>47</v>
      </c>
      <c r="E3274" t="s">
        <v>22</v>
      </c>
      <c r="F3274" s="101">
        <v>46022</v>
      </c>
      <c r="G3274" s="55">
        <f t="shared" si="369"/>
        <v>2025</v>
      </c>
      <c r="H3274" s="55" t="str">
        <f t="shared" si="370"/>
        <v>Diciembre</v>
      </c>
      <c r="I3274" s="90" t="str">
        <f t="shared" si="371"/>
        <v>2025-2</v>
      </c>
      <c r="J3274">
        <v>981</v>
      </c>
      <c r="K3274">
        <v>1115</v>
      </c>
      <c r="L3274" s="57">
        <v>1.136595310907238</v>
      </c>
      <c r="M3274" s="57">
        <v>1.136595310907238</v>
      </c>
      <c r="N3274" t="s">
        <v>48</v>
      </c>
      <c r="O3274" t="s">
        <v>48</v>
      </c>
      <c r="P3274">
        <v>0</v>
      </c>
      <c r="Q3274">
        <v>0</v>
      </c>
      <c r="R3274" t="s">
        <v>1506</v>
      </c>
    </row>
    <row r="3275" spans="1:19" hidden="1" x14ac:dyDescent="0.3">
      <c r="A3275">
        <v>382</v>
      </c>
      <c r="B3275" t="s">
        <v>339</v>
      </c>
      <c r="C3275" t="s">
        <v>336</v>
      </c>
      <c r="D3275" t="s">
        <v>47</v>
      </c>
      <c r="E3275" t="s">
        <v>22</v>
      </c>
      <c r="F3275" s="101">
        <v>46022</v>
      </c>
      <c r="G3275" s="55">
        <f t="shared" si="369"/>
        <v>2025</v>
      </c>
      <c r="H3275" s="55" t="str">
        <f t="shared" si="370"/>
        <v>Diciembre</v>
      </c>
      <c r="I3275" s="90" t="str">
        <f t="shared" si="371"/>
        <v>2025-2</v>
      </c>
      <c r="J3275">
        <v>8507</v>
      </c>
      <c r="K3275">
        <v>8270</v>
      </c>
      <c r="L3275" s="57">
        <v>0.97214059010226872</v>
      </c>
      <c r="M3275" s="57">
        <v>0.97214059010226872</v>
      </c>
      <c r="N3275" t="s">
        <v>48</v>
      </c>
      <c r="O3275" t="s">
        <v>48</v>
      </c>
      <c r="P3275">
        <v>0</v>
      </c>
      <c r="Q3275">
        <v>0</v>
      </c>
      <c r="R3275" t="s">
        <v>1507</v>
      </c>
    </row>
    <row r="3276" spans="1:19" hidden="1" x14ac:dyDescent="0.3">
      <c r="A3276">
        <v>383</v>
      </c>
      <c r="B3276" t="s">
        <v>340</v>
      </c>
      <c r="C3276" t="s">
        <v>336</v>
      </c>
      <c r="D3276" t="s">
        <v>47</v>
      </c>
      <c r="E3276" t="s">
        <v>22</v>
      </c>
      <c r="F3276" s="101">
        <v>46022</v>
      </c>
      <c r="G3276" s="55">
        <f t="shared" si="369"/>
        <v>2025</v>
      </c>
      <c r="H3276" s="55" t="str">
        <f t="shared" si="370"/>
        <v>Diciembre</v>
      </c>
      <c r="I3276" s="90" t="str">
        <f t="shared" si="371"/>
        <v>2025-2</v>
      </c>
      <c r="J3276">
        <v>1317</v>
      </c>
      <c r="K3276">
        <v>1684</v>
      </c>
      <c r="L3276" s="57">
        <v>1.278663629460896</v>
      </c>
      <c r="M3276" s="57">
        <v>1.278663629460896</v>
      </c>
      <c r="N3276" t="s">
        <v>48</v>
      </c>
      <c r="O3276" t="s">
        <v>48</v>
      </c>
      <c r="P3276">
        <v>0</v>
      </c>
      <c r="Q3276">
        <v>0</v>
      </c>
      <c r="R3276" t="s">
        <v>1508</v>
      </c>
    </row>
    <row r="3277" spans="1:19" hidden="1" x14ac:dyDescent="0.3">
      <c r="A3277">
        <v>384</v>
      </c>
      <c r="B3277" t="s">
        <v>341</v>
      </c>
      <c r="C3277" t="s">
        <v>336</v>
      </c>
      <c r="D3277" t="s">
        <v>47</v>
      </c>
      <c r="E3277" t="s">
        <v>22</v>
      </c>
      <c r="F3277" s="101">
        <v>46022</v>
      </c>
      <c r="G3277" s="55">
        <f t="shared" si="369"/>
        <v>2025</v>
      </c>
      <c r="H3277" s="55" t="str">
        <f t="shared" si="370"/>
        <v>Diciembre</v>
      </c>
      <c r="I3277" s="90" t="str">
        <f t="shared" si="371"/>
        <v>2025-2</v>
      </c>
      <c r="J3277">
        <v>214</v>
      </c>
      <c r="K3277">
        <v>216</v>
      </c>
      <c r="L3277" s="57">
        <v>1.009345794392523</v>
      </c>
      <c r="M3277" s="57">
        <v>1.009345794392523</v>
      </c>
      <c r="N3277" t="s">
        <v>48</v>
      </c>
      <c r="O3277" t="s">
        <v>48</v>
      </c>
      <c r="P3277">
        <v>0</v>
      </c>
      <c r="Q3277">
        <v>0</v>
      </c>
      <c r="R3277" t="s">
        <v>1509</v>
      </c>
    </row>
    <row r="3278" spans="1:19" hidden="1" x14ac:dyDescent="0.3">
      <c r="A3278">
        <v>385</v>
      </c>
      <c r="B3278" t="s">
        <v>342</v>
      </c>
      <c r="C3278" t="s">
        <v>343</v>
      </c>
      <c r="D3278" t="s">
        <v>47</v>
      </c>
      <c r="E3278" t="s">
        <v>22</v>
      </c>
      <c r="F3278" s="101">
        <v>46022</v>
      </c>
      <c r="G3278" s="55">
        <f t="shared" si="369"/>
        <v>2025</v>
      </c>
      <c r="H3278" s="55" t="str">
        <f t="shared" si="370"/>
        <v>Diciembre</v>
      </c>
      <c r="I3278" s="90" t="str">
        <f t="shared" si="371"/>
        <v>2025-2</v>
      </c>
      <c r="J3278">
        <v>17058242411</v>
      </c>
      <c r="K3278">
        <v>18574150197</v>
      </c>
      <c r="L3278" s="57">
        <v>1.088866587159206</v>
      </c>
      <c r="M3278" s="57">
        <v>1.088866587159206</v>
      </c>
      <c r="N3278" t="s">
        <v>95</v>
      </c>
      <c r="O3278" t="s">
        <v>95</v>
      </c>
      <c r="P3278">
        <v>0</v>
      </c>
      <c r="Q3278">
        <v>0</v>
      </c>
      <c r="R3278" t="s">
        <v>1510</v>
      </c>
    </row>
    <row r="3279" spans="1:19" hidden="1" x14ac:dyDescent="0.3">
      <c r="A3279">
        <v>386</v>
      </c>
      <c r="B3279" t="s">
        <v>344</v>
      </c>
      <c r="C3279" t="s">
        <v>343</v>
      </c>
      <c r="D3279" t="s">
        <v>47</v>
      </c>
      <c r="E3279" t="s">
        <v>22</v>
      </c>
      <c r="F3279" s="101">
        <v>44651</v>
      </c>
      <c r="G3279" s="55">
        <f t="shared" si="369"/>
        <v>2022</v>
      </c>
      <c r="H3279" s="55" t="str">
        <f t="shared" si="370"/>
        <v>Marzo</v>
      </c>
      <c r="I3279" s="90" t="str">
        <f t="shared" si="371"/>
        <v>2022-1</v>
      </c>
      <c r="J3279">
        <v>100</v>
      </c>
      <c r="N3279" t="s">
        <v>23</v>
      </c>
      <c r="O3279" t="s">
        <v>119</v>
      </c>
      <c r="P3279">
        <v>0</v>
      </c>
      <c r="Q3279">
        <v>0</v>
      </c>
      <c r="R3279" t="s">
        <v>1511</v>
      </c>
      <c r="S3279" t="s">
        <v>119</v>
      </c>
    </row>
    <row r="3280" spans="1:19" hidden="1" x14ac:dyDescent="0.3">
      <c r="A3280">
        <v>386</v>
      </c>
      <c r="B3280" t="s">
        <v>344</v>
      </c>
      <c r="C3280" t="s">
        <v>343</v>
      </c>
      <c r="D3280" t="s">
        <v>47</v>
      </c>
      <c r="E3280" t="s">
        <v>22</v>
      </c>
      <c r="F3280" s="101">
        <v>44742</v>
      </c>
      <c r="G3280" s="55">
        <f t="shared" si="369"/>
        <v>2022</v>
      </c>
      <c r="H3280" s="55" t="str">
        <f t="shared" si="370"/>
        <v>Junio</v>
      </c>
      <c r="I3280" s="90" t="str">
        <f t="shared" si="371"/>
        <v>2022-1</v>
      </c>
      <c r="J3280">
        <v>100</v>
      </c>
      <c r="N3280" t="s">
        <v>23</v>
      </c>
      <c r="O3280" t="s">
        <v>119</v>
      </c>
      <c r="P3280">
        <v>0</v>
      </c>
      <c r="Q3280">
        <v>0</v>
      </c>
      <c r="R3280" t="s">
        <v>1512</v>
      </c>
      <c r="S3280" t="s">
        <v>119</v>
      </c>
    </row>
    <row r="3281" spans="1:19" hidden="1" x14ac:dyDescent="0.3">
      <c r="A3281">
        <v>386</v>
      </c>
      <c r="B3281" t="s">
        <v>344</v>
      </c>
      <c r="C3281" t="s">
        <v>343</v>
      </c>
      <c r="D3281" t="s">
        <v>47</v>
      </c>
      <c r="E3281" t="s">
        <v>22</v>
      </c>
      <c r="F3281" s="101">
        <v>44834</v>
      </c>
      <c r="G3281" s="55">
        <f t="shared" si="369"/>
        <v>2022</v>
      </c>
      <c r="H3281" s="55" t="str">
        <f t="shared" si="370"/>
        <v>Septiembre</v>
      </c>
      <c r="I3281" s="90" t="str">
        <f t="shared" si="371"/>
        <v>2022-2</v>
      </c>
      <c r="J3281">
        <v>100</v>
      </c>
      <c r="N3281" t="s">
        <v>23</v>
      </c>
      <c r="O3281" t="s">
        <v>119</v>
      </c>
      <c r="P3281">
        <v>0</v>
      </c>
      <c r="Q3281">
        <v>0</v>
      </c>
      <c r="R3281" t="s">
        <v>1513</v>
      </c>
      <c r="S3281" t="s">
        <v>119</v>
      </c>
    </row>
    <row r="3282" spans="1:19" hidden="1" x14ac:dyDescent="0.3">
      <c r="A3282">
        <v>386</v>
      </c>
      <c r="B3282" t="s">
        <v>344</v>
      </c>
      <c r="C3282" t="s">
        <v>343</v>
      </c>
      <c r="D3282" t="s">
        <v>47</v>
      </c>
      <c r="E3282" t="s">
        <v>22</v>
      </c>
      <c r="F3282" s="101">
        <v>44895</v>
      </c>
      <c r="G3282" s="55">
        <f t="shared" si="369"/>
        <v>2022</v>
      </c>
      <c r="H3282" s="55" t="str">
        <f t="shared" si="370"/>
        <v>Noviembre</v>
      </c>
      <c r="I3282" s="90" t="str">
        <f t="shared" si="371"/>
        <v>2022-2</v>
      </c>
      <c r="J3282">
        <v>100</v>
      </c>
      <c r="N3282" t="s">
        <v>23</v>
      </c>
      <c r="O3282" t="s">
        <v>119</v>
      </c>
      <c r="P3282">
        <v>0</v>
      </c>
      <c r="Q3282">
        <v>0</v>
      </c>
      <c r="R3282" t="s">
        <v>1514</v>
      </c>
      <c r="S3282" t="s">
        <v>119</v>
      </c>
    </row>
    <row r="3283" spans="1:19" hidden="1" x14ac:dyDescent="0.3">
      <c r="A3283">
        <v>386</v>
      </c>
      <c r="B3283" t="s">
        <v>344</v>
      </c>
      <c r="C3283" t="s">
        <v>343</v>
      </c>
      <c r="D3283" t="s">
        <v>47</v>
      </c>
      <c r="E3283" t="s">
        <v>22</v>
      </c>
      <c r="F3283" s="101">
        <v>44926</v>
      </c>
      <c r="G3283" s="55">
        <f t="shared" si="369"/>
        <v>2022</v>
      </c>
      <c r="H3283" s="55" t="str">
        <f t="shared" si="370"/>
        <v>Diciembre</v>
      </c>
      <c r="I3283" s="90" t="str">
        <f t="shared" si="371"/>
        <v>2022-2</v>
      </c>
      <c r="J3283">
        <v>100</v>
      </c>
      <c r="N3283" t="s">
        <v>23</v>
      </c>
      <c r="O3283" t="s">
        <v>119</v>
      </c>
      <c r="P3283">
        <v>0</v>
      </c>
      <c r="Q3283">
        <v>0</v>
      </c>
      <c r="R3283" t="s">
        <v>1515</v>
      </c>
      <c r="S3283" t="s">
        <v>119</v>
      </c>
    </row>
    <row r="3284" spans="1:19" hidden="1" x14ac:dyDescent="0.3">
      <c r="A3284">
        <v>386</v>
      </c>
      <c r="B3284" t="s">
        <v>344</v>
      </c>
      <c r="C3284" t="s">
        <v>343</v>
      </c>
      <c r="D3284" t="s">
        <v>47</v>
      </c>
      <c r="E3284" t="s">
        <v>22</v>
      </c>
      <c r="F3284" s="101">
        <v>45107</v>
      </c>
      <c r="G3284" s="55">
        <f t="shared" si="369"/>
        <v>2023</v>
      </c>
      <c r="H3284" s="55" t="str">
        <f t="shared" si="370"/>
        <v>Junio</v>
      </c>
      <c r="I3284" s="90" t="str">
        <f t="shared" si="371"/>
        <v>2023-1</v>
      </c>
      <c r="J3284">
        <v>300</v>
      </c>
      <c r="K3284">
        <v>550.83998870849609</v>
      </c>
      <c r="L3284" s="57">
        <v>1.3</v>
      </c>
      <c r="M3284" s="57">
        <v>1.836133295694987</v>
      </c>
      <c r="N3284" t="s">
        <v>23</v>
      </c>
      <c r="O3284" t="s">
        <v>23</v>
      </c>
      <c r="P3284">
        <v>0</v>
      </c>
      <c r="Q3284">
        <v>0</v>
      </c>
      <c r="R3284" t="s">
        <v>1516</v>
      </c>
    </row>
    <row r="3285" spans="1:19" hidden="1" x14ac:dyDescent="0.3">
      <c r="A3285">
        <v>386</v>
      </c>
      <c r="B3285" t="s">
        <v>344</v>
      </c>
      <c r="C3285" t="s">
        <v>343</v>
      </c>
      <c r="D3285" t="s">
        <v>47</v>
      </c>
      <c r="E3285" t="s">
        <v>22</v>
      </c>
      <c r="F3285" s="101">
        <v>46022</v>
      </c>
      <c r="G3285" s="55">
        <f t="shared" si="369"/>
        <v>2025</v>
      </c>
      <c r="H3285" s="55" t="str">
        <f t="shared" si="370"/>
        <v>Diciembre</v>
      </c>
      <c r="I3285" s="90" t="str">
        <f t="shared" si="371"/>
        <v>2025-2</v>
      </c>
      <c r="J3285">
        <v>300</v>
      </c>
      <c r="K3285">
        <v>325.15000152587891</v>
      </c>
      <c r="L3285" s="57">
        <v>1.0838333384195959</v>
      </c>
      <c r="M3285" s="57">
        <v>1.0838333384195959</v>
      </c>
      <c r="N3285" t="s">
        <v>23</v>
      </c>
      <c r="O3285" t="s">
        <v>23</v>
      </c>
      <c r="P3285">
        <v>0</v>
      </c>
      <c r="Q3285">
        <v>0</v>
      </c>
      <c r="R3285" t="s">
        <v>1517</v>
      </c>
    </row>
    <row r="3286" spans="1:19" hidden="1" x14ac:dyDescent="0.3">
      <c r="A3286">
        <v>389</v>
      </c>
      <c r="B3286" t="s">
        <v>347</v>
      </c>
      <c r="C3286" t="s">
        <v>439</v>
      </c>
      <c r="D3286" t="s">
        <v>47</v>
      </c>
      <c r="E3286" t="s">
        <v>22</v>
      </c>
      <c r="F3286" s="101">
        <v>44377</v>
      </c>
      <c r="G3286" s="55">
        <f t="shared" si="369"/>
        <v>2021</v>
      </c>
      <c r="H3286" s="55" t="str">
        <f t="shared" si="370"/>
        <v>Junio</v>
      </c>
      <c r="I3286" s="90" t="str">
        <f t="shared" si="371"/>
        <v>2021-1</v>
      </c>
      <c r="K3286">
        <v>0</v>
      </c>
      <c r="N3286" t="s">
        <v>23</v>
      </c>
      <c r="O3286" t="s">
        <v>23</v>
      </c>
      <c r="P3286">
        <v>0</v>
      </c>
      <c r="Q3286">
        <v>0</v>
      </c>
      <c r="R3286" t="s">
        <v>1518</v>
      </c>
    </row>
    <row r="3287" spans="1:19" hidden="1" x14ac:dyDescent="0.3">
      <c r="A3287">
        <v>389</v>
      </c>
      <c r="B3287" t="s">
        <v>347</v>
      </c>
      <c r="C3287" t="s">
        <v>439</v>
      </c>
      <c r="D3287" t="s">
        <v>47</v>
      </c>
      <c r="E3287" t="s">
        <v>22</v>
      </c>
      <c r="F3287" s="101">
        <v>44561</v>
      </c>
      <c r="G3287" s="55">
        <f t="shared" si="369"/>
        <v>2021</v>
      </c>
      <c r="H3287" s="55" t="str">
        <f t="shared" si="370"/>
        <v>Diciembre</v>
      </c>
      <c r="I3287" s="90" t="str">
        <f t="shared" si="371"/>
        <v>2021-2</v>
      </c>
      <c r="K3287">
        <v>0</v>
      </c>
      <c r="N3287" t="s">
        <v>23</v>
      </c>
      <c r="O3287" t="s">
        <v>23</v>
      </c>
      <c r="P3287">
        <v>0</v>
      </c>
      <c r="Q3287">
        <v>0</v>
      </c>
      <c r="R3287" t="s">
        <v>1519</v>
      </c>
    </row>
    <row r="3288" spans="1:19" hidden="1" x14ac:dyDescent="0.3">
      <c r="A3288">
        <v>389</v>
      </c>
      <c r="B3288" t="s">
        <v>347</v>
      </c>
      <c r="C3288" t="s">
        <v>439</v>
      </c>
      <c r="D3288" t="s">
        <v>47</v>
      </c>
      <c r="E3288" t="s">
        <v>22</v>
      </c>
      <c r="F3288" s="101">
        <v>44651</v>
      </c>
      <c r="G3288" s="55">
        <f t="shared" si="369"/>
        <v>2022</v>
      </c>
      <c r="H3288" s="55" t="str">
        <f t="shared" si="370"/>
        <v>Marzo</v>
      </c>
      <c r="I3288" s="90" t="str">
        <f t="shared" si="371"/>
        <v>2022-1</v>
      </c>
      <c r="N3288" t="s">
        <v>23</v>
      </c>
      <c r="O3288" t="s">
        <v>119</v>
      </c>
      <c r="P3288">
        <v>0</v>
      </c>
      <c r="Q3288">
        <v>0</v>
      </c>
      <c r="R3288" t="s">
        <v>1520</v>
      </c>
      <c r="S3288" t="s">
        <v>119</v>
      </c>
    </row>
    <row r="3289" spans="1:19" hidden="1" x14ac:dyDescent="0.3">
      <c r="A3289">
        <v>389</v>
      </c>
      <c r="B3289" t="s">
        <v>347</v>
      </c>
      <c r="C3289" t="s">
        <v>439</v>
      </c>
      <c r="D3289" t="s">
        <v>47</v>
      </c>
      <c r="E3289" t="s">
        <v>22</v>
      </c>
      <c r="F3289" s="101">
        <v>44742</v>
      </c>
      <c r="G3289" s="55">
        <f t="shared" si="369"/>
        <v>2022</v>
      </c>
      <c r="H3289" s="55" t="str">
        <f t="shared" si="370"/>
        <v>Junio</v>
      </c>
      <c r="I3289" s="90" t="str">
        <f t="shared" si="371"/>
        <v>2022-1</v>
      </c>
      <c r="K3289">
        <v>0</v>
      </c>
      <c r="N3289" t="s">
        <v>23</v>
      </c>
      <c r="O3289" t="s">
        <v>23</v>
      </c>
      <c r="P3289">
        <v>0</v>
      </c>
      <c r="Q3289">
        <v>0</v>
      </c>
      <c r="R3289" t="s">
        <v>1521</v>
      </c>
    </row>
    <row r="3290" spans="1:19" hidden="1" x14ac:dyDescent="0.3">
      <c r="A3290">
        <v>389</v>
      </c>
      <c r="B3290" t="s">
        <v>347</v>
      </c>
      <c r="C3290" t="s">
        <v>439</v>
      </c>
      <c r="D3290" t="s">
        <v>47</v>
      </c>
      <c r="E3290" t="s">
        <v>22</v>
      </c>
      <c r="F3290" s="101">
        <v>44834</v>
      </c>
      <c r="G3290" s="55">
        <f t="shared" si="369"/>
        <v>2022</v>
      </c>
      <c r="H3290" s="55" t="str">
        <f t="shared" si="370"/>
        <v>Septiembre</v>
      </c>
      <c r="I3290" s="90" t="str">
        <f t="shared" si="371"/>
        <v>2022-2</v>
      </c>
      <c r="N3290" t="s">
        <v>23</v>
      </c>
      <c r="O3290" t="s">
        <v>119</v>
      </c>
      <c r="P3290">
        <v>0</v>
      </c>
      <c r="Q3290">
        <v>0</v>
      </c>
      <c r="R3290" t="s">
        <v>1522</v>
      </c>
      <c r="S3290" t="s">
        <v>119</v>
      </c>
    </row>
    <row r="3291" spans="1:19" hidden="1" x14ac:dyDescent="0.3">
      <c r="A3291">
        <v>389</v>
      </c>
      <c r="B3291" t="s">
        <v>347</v>
      </c>
      <c r="C3291" t="s">
        <v>439</v>
      </c>
      <c r="D3291" t="s">
        <v>47</v>
      </c>
      <c r="E3291" t="s">
        <v>22</v>
      </c>
      <c r="F3291" s="101">
        <v>44895</v>
      </c>
      <c r="G3291" s="55">
        <f t="shared" si="369"/>
        <v>2022</v>
      </c>
      <c r="H3291" s="55" t="str">
        <f t="shared" si="370"/>
        <v>Noviembre</v>
      </c>
      <c r="I3291" s="90" t="str">
        <f t="shared" si="371"/>
        <v>2022-2</v>
      </c>
      <c r="N3291" t="s">
        <v>23</v>
      </c>
      <c r="O3291" t="s">
        <v>119</v>
      </c>
      <c r="P3291">
        <v>0</v>
      </c>
      <c r="Q3291">
        <v>0</v>
      </c>
      <c r="R3291" t="s">
        <v>1523</v>
      </c>
      <c r="S3291" t="s">
        <v>119</v>
      </c>
    </row>
    <row r="3292" spans="1:19" hidden="1" x14ac:dyDescent="0.3">
      <c r="A3292">
        <v>389</v>
      </c>
      <c r="B3292" t="s">
        <v>347</v>
      </c>
      <c r="C3292" t="s">
        <v>439</v>
      </c>
      <c r="D3292" t="s">
        <v>47</v>
      </c>
      <c r="E3292" t="s">
        <v>22</v>
      </c>
      <c r="F3292" s="101">
        <v>44926</v>
      </c>
      <c r="G3292" s="55">
        <f t="shared" si="369"/>
        <v>2022</v>
      </c>
      <c r="H3292" s="55" t="str">
        <f t="shared" si="370"/>
        <v>Diciembre</v>
      </c>
      <c r="I3292" s="90" t="str">
        <f t="shared" si="371"/>
        <v>2022-2</v>
      </c>
      <c r="K3292">
        <v>0</v>
      </c>
      <c r="N3292" t="s">
        <v>23</v>
      </c>
      <c r="O3292" t="s">
        <v>23</v>
      </c>
      <c r="P3292">
        <v>0</v>
      </c>
      <c r="Q3292">
        <v>0</v>
      </c>
      <c r="R3292" t="s">
        <v>1524</v>
      </c>
    </row>
    <row r="3293" spans="1:19" hidden="1" x14ac:dyDescent="0.3">
      <c r="A3293">
        <v>389</v>
      </c>
      <c r="B3293" t="s">
        <v>347</v>
      </c>
      <c r="C3293" t="s">
        <v>439</v>
      </c>
      <c r="D3293" t="s">
        <v>47</v>
      </c>
      <c r="E3293" t="s">
        <v>22</v>
      </c>
      <c r="F3293" s="101">
        <v>45838</v>
      </c>
      <c r="G3293" s="55">
        <f t="shared" si="369"/>
        <v>2025</v>
      </c>
      <c r="H3293" s="55" t="str">
        <f t="shared" si="370"/>
        <v>Junio</v>
      </c>
      <c r="I3293" s="90" t="str">
        <f t="shared" si="371"/>
        <v>2025-1</v>
      </c>
      <c r="K3293">
        <v>0</v>
      </c>
      <c r="N3293" t="s">
        <v>23</v>
      </c>
      <c r="O3293" t="s">
        <v>23</v>
      </c>
      <c r="P3293">
        <v>0</v>
      </c>
      <c r="Q3293">
        <v>0</v>
      </c>
      <c r="R3293" t="s">
        <v>1525</v>
      </c>
    </row>
    <row r="3294" spans="1:19" hidden="1" x14ac:dyDescent="0.3">
      <c r="A3294">
        <v>389</v>
      </c>
      <c r="B3294" t="s">
        <v>347</v>
      </c>
      <c r="C3294" t="s">
        <v>439</v>
      </c>
      <c r="D3294" t="s">
        <v>47</v>
      </c>
      <c r="E3294" t="s">
        <v>22</v>
      </c>
      <c r="F3294" s="101">
        <v>46022</v>
      </c>
      <c r="G3294" s="55">
        <f t="shared" si="369"/>
        <v>2025</v>
      </c>
      <c r="H3294" s="55" t="str">
        <f t="shared" si="370"/>
        <v>Diciembre</v>
      </c>
      <c r="I3294" s="90" t="str">
        <f t="shared" si="371"/>
        <v>2025-2</v>
      </c>
      <c r="N3294" t="s">
        <v>23</v>
      </c>
      <c r="O3294" t="s">
        <v>119</v>
      </c>
      <c r="P3294">
        <v>0</v>
      </c>
      <c r="Q3294">
        <v>0</v>
      </c>
      <c r="R3294" t="s">
        <v>1526</v>
      </c>
      <c r="S3294" t="s">
        <v>119</v>
      </c>
    </row>
    <row r="3295" spans="1:19" hidden="1" x14ac:dyDescent="0.3">
      <c r="A3295">
        <v>390</v>
      </c>
      <c r="B3295" t="s">
        <v>348</v>
      </c>
      <c r="C3295" t="s">
        <v>190</v>
      </c>
      <c r="D3295" t="s">
        <v>52</v>
      </c>
      <c r="E3295" t="s">
        <v>22</v>
      </c>
      <c r="F3295" s="101">
        <v>44286</v>
      </c>
      <c r="G3295" s="55">
        <f t="shared" si="369"/>
        <v>2021</v>
      </c>
      <c r="H3295" s="55" t="str">
        <f t="shared" si="370"/>
        <v>Marzo</v>
      </c>
      <c r="I3295" s="90" t="str">
        <f t="shared" si="371"/>
        <v>2021-1</v>
      </c>
      <c r="K3295">
        <v>0</v>
      </c>
      <c r="N3295" t="s">
        <v>23</v>
      </c>
      <c r="O3295" t="s">
        <v>23</v>
      </c>
      <c r="P3295">
        <v>0</v>
      </c>
      <c r="Q3295">
        <v>0</v>
      </c>
      <c r="R3295" t="s">
        <v>1527</v>
      </c>
    </row>
    <row r="3296" spans="1:19" hidden="1" x14ac:dyDescent="0.3">
      <c r="A3296">
        <v>390</v>
      </c>
      <c r="B3296" t="s">
        <v>348</v>
      </c>
      <c r="C3296" t="s">
        <v>190</v>
      </c>
      <c r="D3296" t="s">
        <v>52</v>
      </c>
      <c r="E3296" t="s">
        <v>22</v>
      </c>
      <c r="F3296" s="101">
        <v>44377</v>
      </c>
      <c r="G3296" s="55">
        <f t="shared" si="369"/>
        <v>2021</v>
      </c>
      <c r="H3296" s="55" t="str">
        <f t="shared" si="370"/>
        <v>Junio</v>
      </c>
      <c r="I3296" s="90" t="str">
        <f t="shared" si="371"/>
        <v>2021-1</v>
      </c>
      <c r="K3296">
        <v>0</v>
      </c>
      <c r="N3296" t="s">
        <v>23</v>
      </c>
      <c r="O3296" t="s">
        <v>23</v>
      </c>
      <c r="P3296">
        <v>0</v>
      </c>
      <c r="Q3296">
        <v>0</v>
      </c>
      <c r="R3296" t="s">
        <v>1528</v>
      </c>
    </row>
    <row r="3297" spans="1:19" hidden="1" x14ac:dyDescent="0.3">
      <c r="A3297">
        <v>390</v>
      </c>
      <c r="B3297" t="s">
        <v>348</v>
      </c>
      <c r="C3297" t="s">
        <v>190</v>
      </c>
      <c r="D3297" t="s">
        <v>52</v>
      </c>
      <c r="E3297" t="s">
        <v>22</v>
      </c>
      <c r="F3297" s="101">
        <v>44469</v>
      </c>
      <c r="G3297" s="55">
        <f t="shared" si="369"/>
        <v>2021</v>
      </c>
      <c r="H3297" s="55" t="str">
        <f t="shared" si="370"/>
        <v>Septiembre</v>
      </c>
      <c r="I3297" s="90" t="str">
        <f t="shared" si="371"/>
        <v>2021-2</v>
      </c>
      <c r="K3297">
        <v>0</v>
      </c>
      <c r="N3297" t="s">
        <v>23</v>
      </c>
      <c r="O3297" t="s">
        <v>23</v>
      </c>
      <c r="P3297">
        <v>0</v>
      </c>
      <c r="Q3297">
        <v>0</v>
      </c>
      <c r="R3297" t="s">
        <v>1529</v>
      </c>
    </row>
    <row r="3298" spans="1:19" hidden="1" x14ac:dyDescent="0.3">
      <c r="A3298">
        <v>390</v>
      </c>
      <c r="B3298" t="s">
        <v>348</v>
      </c>
      <c r="C3298" t="s">
        <v>190</v>
      </c>
      <c r="D3298" t="s">
        <v>52</v>
      </c>
      <c r="E3298" t="s">
        <v>22</v>
      </c>
      <c r="F3298" s="101">
        <v>44561</v>
      </c>
      <c r="G3298" s="55">
        <f t="shared" si="369"/>
        <v>2021</v>
      </c>
      <c r="H3298" s="55" t="str">
        <f t="shared" si="370"/>
        <v>Diciembre</v>
      </c>
      <c r="I3298" s="90" t="str">
        <f t="shared" si="371"/>
        <v>2021-2</v>
      </c>
      <c r="K3298">
        <v>0</v>
      </c>
      <c r="N3298" t="s">
        <v>23</v>
      </c>
      <c r="O3298" t="s">
        <v>23</v>
      </c>
      <c r="P3298">
        <v>0</v>
      </c>
      <c r="Q3298">
        <v>0</v>
      </c>
      <c r="R3298" t="s">
        <v>1530</v>
      </c>
    </row>
    <row r="3299" spans="1:19" hidden="1" x14ac:dyDescent="0.3">
      <c r="A3299">
        <v>390</v>
      </c>
      <c r="B3299" t="s">
        <v>348</v>
      </c>
      <c r="C3299" t="s">
        <v>190</v>
      </c>
      <c r="D3299" t="s">
        <v>52</v>
      </c>
      <c r="E3299" t="s">
        <v>22</v>
      </c>
      <c r="F3299" s="101">
        <v>44620</v>
      </c>
      <c r="G3299" s="55">
        <f t="shared" si="369"/>
        <v>2022</v>
      </c>
      <c r="H3299" s="55" t="str">
        <f t="shared" si="370"/>
        <v>Febrero</v>
      </c>
      <c r="I3299" s="90" t="str">
        <f t="shared" si="371"/>
        <v>2022-1</v>
      </c>
      <c r="N3299" t="s">
        <v>23</v>
      </c>
      <c r="O3299" t="s">
        <v>119</v>
      </c>
      <c r="P3299">
        <v>0</v>
      </c>
      <c r="Q3299">
        <v>0</v>
      </c>
      <c r="R3299" t="s">
        <v>1531</v>
      </c>
      <c r="S3299" t="s">
        <v>119</v>
      </c>
    </row>
    <row r="3300" spans="1:19" hidden="1" x14ac:dyDescent="0.3">
      <c r="A3300">
        <v>390</v>
      </c>
      <c r="B3300" t="s">
        <v>348</v>
      </c>
      <c r="C3300" t="s">
        <v>190</v>
      </c>
      <c r="D3300" t="s">
        <v>52</v>
      </c>
      <c r="E3300" t="s">
        <v>22</v>
      </c>
      <c r="F3300" s="101">
        <v>44651</v>
      </c>
      <c r="G3300" s="55">
        <f t="shared" si="369"/>
        <v>2022</v>
      </c>
      <c r="H3300" s="55" t="str">
        <f t="shared" si="370"/>
        <v>Marzo</v>
      </c>
      <c r="I3300" s="90" t="str">
        <f t="shared" si="371"/>
        <v>2022-1</v>
      </c>
      <c r="K3300">
        <v>0</v>
      </c>
      <c r="N3300" t="s">
        <v>23</v>
      </c>
      <c r="O3300" t="s">
        <v>23</v>
      </c>
      <c r="P3300">
        <v>0</v>
      </c>
      <c r="Q3300">
        <v>0</v>
      </c>
      <c r="R3300" t="s">
        <v>1532</v>
      </c>
    </row>
    <row r="3301" spans="1:19" hidden="1" x14ac:dyDescent="0.3">
      <c r="A3301">
        <v>390</v>
      </c>
      <c r="B3301" t="s">
        <v>348</v>
      </c>
      <c r="C3301" t="s">
        <v>190</v>
      </c>
      <c r="D3301" t="s">
        <v>52</v>
      </c>
      <c r="E3301" t="s">
        <v>22</v>
      </c>
      <c r="F3301" s="101">
        <v>44681</v>
      </c>
      <c r="G3301" s="55">
        <f t="shared" si="369"/>
        <v>2022</v>
      </c>
      <c r="H3301" s="55" t="str">
        <f t="shared" si="370"/>
        <v>Abril</v>
      </c>
      <c r="I3301" s="90" t="str">
        <f t="shared" si="371"/>
        <v>2022-1</v>
      </c>
      <c r="N3301" t="s">
        <v>23</v>
      </c>
      <c r="O3301" t="s">
        <v>119</v>
      </c>
      <c r="P3301">
        <v>0</v>
      </c>
      <c r="Q3301">
        <v>0</v>
      </c>
      <c r="R3301" t="s">
        <v>1533</v>
      </c>
      <c r="S3301" t="s">
        <v>119</v>
      </c>
    </row>
    <row r="3302" spans="1:19" hidden="1" x14ac:dyDescent="0.3">
      <c r="A3302">
        <v>390</v>
      </c>
      <c r="B3302" t="s">
        <v>348</v>
      </c>
      <c r="C3302" t="s">
        <v>190</v>
      </c>
      <c r="D3302" t="s">
        <v>52</v>
      </c>
      <c r="E3302" t="s">
        <v>22</v>
      </c>
      <c r="F3302" s="101">
        <v>44742</v>
      </c>
      <c r="G3302" s="55">
        <f t="shared" si="369"/>
        <v>2022</v>
      </c>
      <c r="H3302" s="55" t="str">
        <f t="shared" si="370"/>
        <v>Junio</v>
      </c>
      <c r="I3302" s="90" t="str">
        <f t="shared" si="371"/>
        <v>2022-1</v>
      </c>
      <c r="K3302">
        <v>0</v>
      </c>
      <c r="N3302" t="s">
        <v>23</v>
      </c>
      <c r="O3302" t="s">
        <v>23</v>
      </c>
      <c r="P3302">
        <v>0</v>
      </c>
      <c r="Q3302">
        <v>0</v>
      </c>
      <c r="R3302" t="s">
        <v>1534</v>
      </c>
    </row>
    <row r="3303" spans="1:19" hidden="1" x14ac:dyDescent="0.3">
      <c r="A3303">
        <v>390</v>
      </c>
      <c r="B3303" t="s">
        <v>348</v>
      </c>
      <c r="C3303" t="s">
        <v>190</v>
      </c>
      <c r="D3303" t="s">
        <v>52</v>
      </c>
      <c r="E3303" t="s">
        <v>22</v>
      </c>
      <c r="F3303" s="101">
        <v>44804</v>
      </c>
      <c r="G3303" s="55">
        <f t="shared" si="369"/>
        <v>2022</v>
      </c>
      <c r="H3303" s="55" t="str">
        <f t="shared" si="370"/>
        <v>Agosto</v>
      </c>
      <c r="I3303" s="90" t="str">
        <f t="shared" si="371"/>
        <v>2022-2</v>
      </c>
      <c r="N3303" t="s">
        <v>23</v>
      </c>
      <c r="O3303" t="s">
        <v>119</v>
      </c>
      <c r="P3303">
        <v>0</v>
      </c>
      <c r="Q3303">
        <v>0</v>
      </c>
      <c r="R3303" t="s">
        <v>1535</v>
      </c>
      <c r="S3303" t="s">
        <v>119</v>
      </c>
    </row>
    <row r="3304" spans="1:19" hidden="1" x14ac:dyDescent="0.3">
      <c r="A3304">
        <v>390</v>
      </c>
      <c r="B3304" t="s">
        <v>348</v>
      </c>
      <c r="C3304" t="s">
        <v>190</v>
      </c>
      <c r="D3304" t="s">
        <v>52</v>
      </c>
      <c r="E3304" t="s">
        <v>22</v>
      </c>
      <c r="F3304" s="101">
        <v>44834</v>
      </c>
      <c r="G3304" s="55">
        <f t="shared" si="369"/>
        <v>2022</v>
      </c>
      <c r="H3304" s="55" t="str">
        <f t="shared" si="370"/>
        <v>Septiembre</v>
      </c>
      <c r="I3304" s="90" t="str">
        <f t="shared" si="371"/>
        <v>2022-2</v>
      </c>
      <c r="K3304">
        <v>0</v>
      </c>
      <c r="N3304" t="s">
        <v>23</v>
      </c>
      <c r="O3304" t="s">
        <v>23</v>
      </c>
      <c r="P3304">
        <v>0</v>
      </c>
      <c r="Q3304">
        <v>0</v>
      </c>
      <c r="R3304" t="s">
        <v>1536</v>
      </c>
    </row>
    <row r="3305" spans="1:19" hidden="1" x14ac:dyDescent="0.3">
      <c r="A3305">
        <v>390</v>
      </c>
      <c r="B3305" t="s">
        <v>348</v>
      </c>
      <c r="C3305" t="s">
        <v>190</v>
      </c>
      <c r="D3305" t="s">
        <v>52</v>
      </c>
      <c r="E3305" t="s">
        <v>22</v>
      </c>
      <c r="F3305" s="101">
        <v>44926</v>
      </c>
      <c r="G3305" s="55">
        <f t="shared" si="369"/>
        <v>2022</v>
      </c>
      <c r="H3305" s="55" t="str">
        <f t="shared" si="370"/>
        <v>Diciembre</v>
      </c>
      <c r="I3305" s="90" t="str">
        <f t="shared" si="371"/>
        <v>2022-2</v>
      </c>
      <c r="K3305">
        <v>0</v>
      </c>
      <c r="N3305" t="s">
        <v>23</v>
      </c>
      <c r="O3305" t="s">
        <v>23</v>
      </c>
      <c r="P3305">
        <v>0</v>
      </c>
      <c r="Q3305">
        <v>0</v>
      </c>
      <c r="R3305" t="s">
        <v>1537</v>
      </c>
    </row>
    <row r="3306" spans="1:19" hidden="1" x14ac:dyDescent="0.3">
      <c r="A3306">
        <v>390</v>
      </c>
      <c r="B3306" t="s">
        <v>348</v>
      </c>
      <c r="C3306" t="s">
        <v>190</v>
      </c>
      <c r="D3306" t="s">
        <v>52</v>
      </c>
      <c r="E3306" t="s">
        <v>22</v>
      </c>
      <c r="F3306" s="101">
        <v>45016</v>
      </c>
      <c r="G3306" s="55">
        <f t="shared" si="369"/>
        <v>2023</v>
      </c>
      <c r="H3306" s="55" t="str">
        <f t="shared" si="370"/>
        <v>Marzo</v>
      </c>
      <c r="I3306" s="90" t="str">
        <f t="shared" si="371"/>
        <v>2023-1</v>
      </c>
      <c r="J3306">
        <v>100</v>
      </c>
      <c r="K3306">
        <v>0</v>
      </c>
      <c r="L3306" s="57">
        <v>0</v>
      </c>
      <c r="M3306" s="57">
        <v>0</v>
      </c>
      <c r="N3306" t="s">
        <v>23</v>
      </c>
      <c r="O3306" t="s">
        <v>23</v>
      </c>
      <c r="P3306">
        <v>0</v>
      </c>
      <c r="Q3306">
        <v>0</v>
      </c>
      <c r="R3306" t="s">
        <v>1538</v>
      </c>
    </row>
    <row r="3307" spans="1:19" hidden="1" x14ac:dyDescent="0.3">
      <c r="A3307">
        <v>390</v>
      </c>
      <c r="B3307" t="s">
        <v>348</v>
      </c>
      <c r="C3307" t="s">
        <v>190</v>
      </c>
      <c r="D3307" t="s">
        <v>52</v>
      </c>
      <c r="E3307" t="s">
        <v>22</v>
      </c>
      <c r="F3307" s="101">
        <v>45747</v>
      </c>
      <c r="G3307" s="55">
        <f t="shared" si="369"/>
        <v>2025</v>
      </c>
      <c r="H3307" s="55" t="str">
        <f t="shared" si="370"/>
        <v>Marzo</v>
      </c>
      <c r="I3307" s="90" t="str">
        <f t="shared" si="371"/>
        <v>2025-1</v>
      </c>
      <c r="J3307">
        <v>100</v>
      </c>
      <c r="K3307">
        <v>140.57</v>
      </c>
      <c r="L3307" s="57">
        <v>1.3</v>
      </c>
      <c r="M3307" s="57">
        <v>1.4056999999999999</v>
      </c>
      <c r="N3307" t="s">
        <v>23</v>
      </c>
      <c r="O3307" t="s">
        <v>23</v>
      </c>
      <c r="P3307">
        <v>0</v>
      </c>
      <c r="Q3307">
        <v>0</v>
      </c>
      <c r="R3307" t="s">
        <v>1539</v>
      </c>
    </row>
    <row r="3308" spans="1:19" hidden="1" x14ac:dyDescent="0.3">
      <c r="A3308">
        <v>390</v>
      </c>
      <c r="B3308" t="s">
        <v>348</v>
      </c>
      <c r="C3308" t="s">
        <v>190</v>
      </c>
      <c r="D3308" t="s">
        <v>52</v>
      </c>
      <c r="E3308" t="s">
        <v>22</v>
      </c>
      <c r="F3308" s="101">
        <v>45838</v>
      </c>
      <c r="G3308" s="55">
        <f t="shared" si="369"/>
        <v>2025</v>
      </c>
      <c r="H3308" s="55" t="str">
        <f t="shared" si="370"/>
        <v>Junio</v>
      </c>
      <c r="I3308" s="90" t="str">
        <f t="shared" si="371"/>
        <v>2025-1</v>
      </c>
      <c r="J3308">
        <v>100</v>
      </c>
      <c r="K3308">
        <v>103.55</v>
      </c>
      <c r="L3308" s="57">
        <v>1.0355000000000001</v>
      </c>
      <c r="M3308" s="57">
        <v>1.0355000000000001</v>
      </c>
      <c r="N3308" t="s">
        <v>23</v>
      </c>
      <c r="O3308" t="s">
        <v>23</v>
      </c>
      <c r="P3308">
        <v>0</v>
      </c>
      <c r="Q3308">
        <v>0</v>
      </c>
      <c r="R3308" t="s">
        <v>1540</v>
      </c>
    </row>
    <row r="3309" spans="1:19" hidden="1" x14ac:dyDescent="0.3">
      <c r="A3309">
        <v>390</v>
      </c>
      <c r="B3309" t="s">
        <v>348</v>
      </c>
      <c r="C3309" t="s">
        <v>190</v>
      </c>
      <c r="D3309" t="s">
        <v>52</v>
      </c>
      <c r="E3309" t="s">
        <v>22</v>
      </c>
      <c r="F3309" s="101">
        <v>45930</v>
      </c>
      <c r="G3309" s="55">
        <f t="shared" si="369"/>
        <v>2025</v>
      </c>
      <c r="H3309" s="55" t="str">
        <f t="shared" si="370"/>
        <v>Septiembre</v>
      </c>
      <c r="I3309" s="90" t="str">
        <f t="shared" si="371"/>
        <v>2025-2</v>
      </c>
      <c r="J3309">
        <v>100</v>
      </c>
      <c r="K3309">
        <v>101.17</v>
      </c>
      <c r="L3309" s="57">
        <v>1.0117</v>
      </c>
      <c r="M3309" s="57">
        <v>1.0117</v>
      </c>
      <c r="N3309" t="s">
        <v>23</v>
      </c>
      <c r="O3309" t="s">
        <v>23</v>
      </c>
      <c r="P3309">
        <v>0</v>
      </c>
      <c r="Q3309">
        <v>0</v>
      </c>
      <c r="R3309" t="s">
        <v>1541</v>
      </c>
    </row>
    <row r="3310" spans="1:19" hidden="1" x14ac:dyDescent="0.3">
      <c r="A3310">
        <v>390</v>
      </c>
      <c r="B3310" t="s">
        <v>348</v>
      </c>
      <c r="C3310" t="s">
        <v>190</v>
      </c>
      <c r="D3310" t="s">
        <v>52</v>
      </c>
      <c r="E3310" t="s">
        <v>22</v>
      </c>
      <c r="F3310" s="101">
        <v>46022</v>
      </c>
      <c r="G3310" s="55">
        <f t="shared" si="369"/>
        <v>2025</v>
      </c>
      <c r="H3310" s="55" t="str">
        <f t="shared" si="370"/>
        <v>Diciembre</v>
      </c>
      <c r="I3310" s="90" t="str">
        <f t="shared" si="371"/>
        <v>2025-2</v>
      </c>
      <c r="J3310">
        <v>100</v>
      </c>
      <c r="K3310">
        <v>99.78</v>
      </c>
      <c r="L3310" s="57">
        <v>0.99780000000000002</v>
      </c>
      <c r="M3310" s="57">
        <v>0.99780000000000002</v>
      </c>
      <c r="N3310" t="s">
        <v>23</v>
      </c>
      <c r="O3310" t="s">
        <v>23</v>
      </c>
      <c r="P3310">
        <v>0</v>
      </c>
      <c r="Q3310">
        <v>0</v>
      </c>
      <c r="R3310" t="s">
        <v>1542</v>
      </c>
    </row>
    <row r="3311" spans="1:19" hidden="1" x14ac:dyDescent="0.3">
      <c r="A3311">
        <v>392</v>
      </c>
      <c r="B3311" t="s">
        <v>351</v>
      </c>
      <c r="C3311" t="s">
        <v>350</v>
      </c>
      <c r="D3311" t="s">
        <v>65</v>
      </c>
      <c r="E3311" t="s">
        <v>22</v>
      </c>
      <c r="F3311" s="101">
        <v>46022</v>
      </c>
      <c r="G3311" s="55">
        <f t="shared" si="369"/>
        <v>2025</v>
      </c>
      <c r="H3311" s="55" t="str">
        <f t="shared" si="370"/>
        <v>Diciembre</v>
      </c>
      <c r="I3311" s="90" t="str">
        <f t="shared" si="371"/>
        <v>2025-2</v>
      </c>
      <c r="J3311">
        <v>1224000000</v>
      </c>
      <c r="K3311">
        <v>1233823393</v>
      </c>
      <c r="L3311" s="57">
        <v>1.0080256478758169</v>
      </c>
      <c r="M3311" s="57">
        <v>1.0080256478758169</v>
      </c>
      <c r="N3311" t="s">
        <v>95</v>
      </c>
      <c r="O3311" t="s">
        <v>95</v>
      </c>
      <c r="P3311">
        <v>0</v>
      </c>
      <c r="Q3311">
        <v>0</v>
      </c>
      <c r="R3311" t="s">
        <v>1543</v>
      </c>
    </row>
    <row r="3312" spans="1:19" hidden="1" x14ac:dyDescent="0.3">
      <c r="A3312">
        <v>393</v>
      </c>
      <c r="B3312" t="s">
        <v>352</v>
      </c>
      <c r="C3312" t="s">
        <v>350</v>
      </c>
      <c r="D3312" t="s">
        <v>65</v>
      </c>
      <c r="E3312" t="s">
        <v>54</v>
      </c>
      <c r="F3312" s="101">
        <v>46022</v>
      </c>
      <c r="G3312" s="55">
        <f t="shared" si="369"/>
        <v>2025</v>
      </c>
      <c r="H3312" s="55" t="str">
        <f t="shared" si="370"/>
        <v>Diciembre</v>
      </c>
      <c r="I3312" s="90" t="str">
        <f t="shared" si="371"/>
        <v>2025-2</v>
      </c>
      <c r="K3312">
        <v>12</v>
      </c>
      <c r="N3312" t="s">
        <v>48</v>
      </c>
      <c r="O3312" t="s">
        <v>83</v>
      </c>
      <c r="P3312">
        <v>1</v>
      </c>
      <c r="Q3312">
        <v>1</v>
      </c>
      <c r="R3312" t="s">
        <v>1544</v>
      </c>
    </row>
    <row r="3313" spans="1:19" hidden="1" x14ac:dyDescent="0.3">
      <c r="A3313">
        <v>394</v>
      </c>
      <c r="B3313" t="s">
        <v>353</v>
      </c>
      <c r="C3313" t="s">
        <v>354</v>
      </c>
      <c r="D3313" t="s">
        <v>52</v>
      </c>
      <c r="E3313" t="s">
        <v>22</v>
      </c>
      <c r="F3313" s="101">
        <v>45016</v>
      </c>
      <c r="G3313" s="55">
        <f t="shared" si="369"/>
        <v>2023</v>
      </c>
      <c r="H3313" s="55" t="str">
        <f t="shared" si="370"/>
        <v>Marzo</v>
      </c>
      <c r="I3313" s="90" t="str">
        <f t="shared" si="371"/>
        <v>2023-1</v>
      </c>
      <c r="J3313">
        <v>100</v>
      </c>
      <c r="N3313" t="s">
        <v>48</v>
      </c>
      <c r="O3313" t="s">
        <v>119</v>
      </c>
      <c r="P3313">
        <v>0</v>
      </c>
      <c r="Q3313">
        <v>0</v>
      </c>
      <c r="R3313" t="s">
        <v>1545</v>
      </c>
      <c r="S3313" t="s">
        <v>119</v>
      </c>
    </row>
    <row r="3314" spans="1:19" hidden="1" x14ac:dyDescent="0.3">
      <c r="A3314">
        <v>394</v>
      </c>
      <c r="B3314" t="s">
        <v>353</v>
      </c>
      <c r="C3314" t="s">
        <v>354</v>
      </c>
      <c r="D3314" t="s">
        <v>52</v>
      </c>
      <c r="E3314" t="s">
        <v>22</v>
      </c>
      <c r="F3314" s="101">
        <v>45199</v>
      </c>
      <c r="G3314" s="55">
        <f t="shared" si="369"/>
        <v>2023</v>
      </c>
      <c r="H3314" s="55" t="str">
        <f t="shared" si="370"/>
        <v>Septiembre</v>
      </c>
      <c r="I3314" s="90" t="str">
        <f t="shared" si="371"/>
        <v>2023-2</v>
      </c>
      <c r="J3314">
        <v>100</v>
      </c>
      <c r="N3314" t="s">
        <v>48</v>
      </c>
      <c r="O3314" t="s">
        <v>119</v>
      </c>
      <c r="P3314">
        <v>0</v>
      </c>
      <c r="Q3314">
        <v>0</v>
      </c>
      <c r="R3314" t="s">
        <v>1546</v>
      </c>
      <c r="S3314" t="s">
        <v>119</v>
      </c>
    </row>
    <row r="3315" spans="1:19" hidden="1" x14ac:dyDescent="0.3">
      <c r="A3315">
        <v>394</v>
      </c>
      <c r="B3315" t="s">
        <v>353</v>
      </c>
      <c r="C3315" t="s">
        <v>354</v>
      </c>
      <c r="D3315" t="s">
        <v>52</v>
      </c>
      <c r="E3315" t="s">
        <v>22</v>
      </c>
      <c r="F3315" s="101">
        <v>45382</v>
      </c>
      <c r="G3315" s="55">
        <f t="shared" si="369"/>
        <v>2024</v>
      </c>
      <c r="H3315" s="55" t="str">
        <f t="shared" si="370"/>
        <v>Marzo</v>
      </c>
      <c r="I3315" s="90" t="str">
        <f t="shared" si="371"/>
        <v>2024-1</v>
      </c>
      <c r="J3315">
        <v>100</v>
      </c>
      <c r="N3315" t="s">
        <v>48</v>
      </c>
      <c r="O3315" t="s">
        <v>119</v>
      </c>
      <c r="P3315">
        <v>0</v>
      </c>
      <c r="Q3315">
        <v>0</v>
      </c>
      <c r="R3315" t="s">
        <v>1547</v>
      </c>
      <c r="S3315" t="s">
        <v>119</v>
      </c>
    </row>
    <row r="3316" spans="1:19" hidden="1" x14ac:dyDescent="0.3">
      <c r="A3316">
        <v>394</v>
      </c>
      <c r="B3316" t="s">
        <v>353</v>
      </c>
      <c r="C3316" t="s">
        <v>354</v>
      </c>
      <c r="D3316" t="s">
        <v>52</v>
      </c>
      <c r="E3316" t="s">
        <v>22</v>
      </c>
      <c r="F3316" s="101">
        <v>45565</v>
      </c>
      <c r="G3316" s="55">
        <f t="shared" si="369"/>
        <v>2024</v>
      </c>
      <c r="H3316" s="55" t="str">
        <f t="shared" si="370"/>
        <v>Septiembre</v>
      </c>
      <c r="I3316" s="90" t="str">
        <f t="shared" si="371"/>
        <v>2024-2</v>
      </c>
      <c r="J3316">
        <v>100</v>
      </c>
      <c r="N3316" t="s">
        <v>48</v>
      </c>
      <c r="O3316" t="s">
        <v>119</v>
      </c>
      <c r="P3316">
        <v>0</v>
      </c>
      <c r="Q3316">
        <v>0</v>
      </c>
      <c r="R3316" t="s">
        <v>1548</v>
      </c>
      <c r="S3316" t="s">
        <v>119</v>
      </c>
    </row>
    <row r="3317" spans="1:19" hidden="1" x14ac:dyDescent="0.3">
      <c r="A3317">
        <v>394</v>
      </c>
      <c r="B3317" t="s">
        <v>353</v>
      </c>
      <c r="C3317" t="s">
        <v>354</v>
      </c>
      <c r="D3317" t="s">
        <v>52</v>
      </c>
      <c r="E3317" t="s">
        <v>22</v>
      </c>
      <c r="F3317" s="101">
        <v>45930</v>
      </c>
      <c r="G3317" s="55">
        <f t="shared" si="369"/>
        <v>2025</v>
      </c>
      <c r="H3317" s="55" t="str">
        <f t="shared" si="370"/>
        <v>Septiembre</v>
      </c>
      <c r="I3317" s="90" t="str">
        <f t="shared" si="371"/>
        <v>2025-2</v>
      </c>
      <c r="J3317">
        <v>321</v>
      </c>
      <c r="K3317">
        <v>350</v>
      </c>
      <c r="L3317" s="57">
        <v>1.090342679127726</v>
      </c>
      <c r="M3317" s="57">
        <v>1.090342679127726</v>
      </c>
      <c r="N3317" t="s">
        <v>48</v>
      </c>
      <c r="O3317" t="s">
        <v>48</v>
      </c>
      <c r="P3317">
        <v>0</v>
      </c>
      <c r="Q3317">
        <v>0</v>
      </c>
      <c r="R3317" t="s">
        <v>1549</v>
      </c>
    </row>
    <row r="3318" spans="1:19" hidden="1" x14ac:dyDescent="0.3">
      <c r="A3318">
        <v>394</v>
      </c>
      <c r="B3318" t="s">
        <v>353</v>
      </c>
      <c r="C3318" t="s">
        <v>354</v>
      </c>
      <c r="D3318" t="s">
        <v>52</v>
      </c>
      <c r="E3318" t="s">
        <v>22</v>
      </c>
      <c r="F3318" s="101">
        <v>46022</v>
      </c>
      <c r="G3318" s="55">
        <f t="shared" si="369"/>
        <v>2025</v>
      </c>
      <c r="H3318" s="55" t="str">
        <f t="shared" si="370"/>
        <v>Diciembre</v>
      </c>
      <c r="I3318" s="90" t="str">
        <f t="shared" si="371"/>
        <v>2025-2</v>
      </c>
      <c r="J3318">
        <v>275</v>
      </c>
      <c r="K3318">
        <v>200</v>
      </c>
      <c r="L3318" s="57">
        <v>0.72727272727272729</v>
      </c>
      <c r="M3318" s="57">
        <v>0.72727272727272729</v>
      </c>
      <c r="N3318" t="s">
        <v>48</v>
      </c>
      <c r="O3318" t="s">
        <v>48</v>
      </c>
      <c r="P3318">
        <v>0</v>
      </c>
      <c r="Q3318">
        <v>0</v>
      </c>
      <c r="R3318" t="s">
        <v>1550</v>
      </c>
    </row>
    <row r="3319" spans="1:19" hidden="1" x14ac:dyDescent="0.3">
      <c r="A3319">
        <v>395</v>
      </c>
      <c r="B3319" t="s">
        <v>356</v>
      </c>
      <c r="C3319" t="s">
        <v>354</v>
      </c>
      <c r="D3319" t="s">
        <v>52</v>
      </c>
      <c r="E3319" t="s">
        <v>22</v>
      </c>
      <c r="F3319" s="101">
        <v>45016</v>
      </c>
      <c r="G3319" s="55">
        <f t="shared" si="369"/>
        <v>2023</v>
      </c>
      <c r="H3319" s="55" t="str">
        <f t="shared" si="370"/>
        <v>Marzo</v>
      </c>
      <c r="I3319" s="90" t="str">
        <f t="shared" si="371"/>
        <v>2023-1</v>
      </c>
      <c r="J3319">
        <v>100</v>
      </c>
      <c r="N3319" t="s">
        <v>48</v>
      </c>
      <c r="O3319" t="s">
        <v>119</v>
      </c>
      <c r="P3319">
        <v>0</v>
      </c>
      <c r="Q3319">
        <v>0</v>
      </c>
      <c r="R3319" t="s">
        <v>1551</v>
      </c>
      <c r="S3319" t="s">
        <v>119</v>
      </c>
    </row>
    <row r="3320" spans="1:19" hidden="1" x14ac:dyDescent="0.3">
      <c r="A3320">
        <v>395</v>
      </c>
      <c r="B3320" t="s">
        <v>356</v>
      </c>
      <c r="C3320" t="s">
        <v>354</v>
      </c>
      <c r="D3320" t="s">
        <v>52</v>
      </c>
      <c r="E3320" t="s">
        <v>22</v>
      </c>
      <c r="F3320" s="101">
        <v>45382</v>
      </c>
      <c r="G3320" s="55">
        <f t="shared" si="369"/>
        <v>2024</v>
      </c>
      <c r="H3320" s="55" t="str">
        <f t="shared" si="370"/>
        <v>Marzo</v>
      </c>
      <c r="I3320" s="90" t="str">
        <f t="shared" si="371"/>
        <v>2024-1</v>
      </c>
      <c r="J3320">
        <v>100</v>
      </c>
      <c r="N3320" t="s">
        <v>48</v>
      </c>
      <c r="O3320" t="s">
        <v>119</v>
      </c>
      <c r="P3320">
        <v>0</v>
      </c>
      <c r="Q3320">
        <v>0</v>
      </c>
      <c r="R3320" t="s">
        <v>1552</v>
      </c>
      <c r="S3320" t="s">
        <v>119</v>
      </c>
    </row>
    <row r="3321" spans="1:19" hidden="1" x14ac:dyDescent="0.3">
      <c r="A3321">
        <v>395</v>
      </c>
      <c r="B3321" t="s">
        <v>356</v>
      </c>
      <c r="C3321" t="s">
        <v>354</v>
      </c>
      <c r="D3321" t="s">
        <v>52</v>
      </c>
      <c r="E3321" t="s">
        <v>22</v>
      </c>
      <c r="F3321" s="101">
        <v>45565</v>
      </c>
      <c r="G3321" s="55">
        <f t="shared" si="369"/>
        <v>2024</v>
      </c>
      <c r="H3321" s="55" t="str">
        <f t="shared" si="370"/>
        <v>Septiembre</v>
      </c>
      <c r="I3321" s="90" t="str">
        <f t="shared" si="371"/>
        <v>2024-2</v>
      </c>
      <c r="J3321">
        <v>100</v>
      </c>
      <c r="N3321" t="s">
        <v>48</v>
      </c>
      <c r="O3321" t="s">
        <v>119</v>
      </c>
      <c r="P3321">
        <v>0</v>
      </c>
      <c r="Q3321">
        <v>0</v>
      </c>
      <c r="R3321" t="s">
        <v>1553</v>
      </c>
      <c r="S3321" t="s">
        <v>119</v>
      </c>
    </row>
    <row r="3322" spans="1:19" hidden="1" x14ac:dyDescent="0.3">
      <c r="A3322">
        <v>395</v>
      </c>
      <c r="B3322" t="s">
        <v>356</v>
      </c>
      <c r="C3322" t="s">
        <v>354</v>
      </c>
      <c r="D3322" t="s">
        <v>52</v>
      </c>
      <c r="E3322" t="s">
        <v>22</v>
      </c>
      <c r="F3322" s="101">
        <v>45930</v>
      </c>
      <c r="G3322" s="55">
        <f t="shared" si="369"/>
        <v>2025</v>
      </c>
      <c r="H3322" s="55" t="str">
        <f t="shared" si="370"/>
        <v>Septiembre</v>
      </c>
      <c r="I3322" s="90" t="str">
        <f t="shared" si="371"/>
        <v>2025-2</v>
      </c>
      <c r="J3322">
        <v>55</v>
      </c>
      <c r="K3322">
        <v>103</v>
      </c>
      <c r="L3322" s="57">
        <v>1.3</v>
      </c>
      <c r="M3322" s="57">
        <v>1.872727272727273</v>
      </c>
      <c r="N3322" t="s">
        <v>48</v>
      </c>
      <c r="O3322" t="s">
        <v>48</v>
      </c>
      <c r="P3322">
        <v>0</v>
      </c>
      <c r="Q3322">
        <v>0</v>
      </c>
      <c r="R3322" t="s">
        <v>1554</v>
      </c>
    </row>
    <row r="3323" spans="1:19" hidden="1" x14ac:dyDescent="0.3">
      <c r="A3323">
        <v>395</v>
      </c>
      <c r="B3323" t="s">
        <v>356</v>
      </c>
      <c r="C3323" t="s">
        <v>354</v>
      </c>
      <c r="D3323" t="s">
        <v>52</v>
      </c>
      <c r="E3323" t="s">
        <v>22</v>
      </c>
      <c r="F3323" s="101">
        <v>46022</v>
      </c>
      <c r="G3323" s="55">
        <f t="shared" si="369"/>
        <v>2025</v>
      </c>
      <c r="H3323" s="55" t="str">
        <f t="shared" si="370"/>
        <v>Diciembre</v>
      </c>
      <c r="I3323" s="90" t="str">
        <f t="shared" si="371"/>
        <v>2025-2</v>
      </c>
      <c r="J3323">
        <v>35</v>
      </c>
      <c r="K3323">
        <v>62</v>
      </c>
      <c r="L3323" s="57">
        <v>1.3</v>
      </c>
      <c r="M3323" s="57">
        <v>1.7714285714285709</v>
      </c>
      <c r="N3323" t="s">
        <v>48</v>
      </c>
      <c r="O3323" t="s">
        <v>48</v>
      </c>
      <c r="P3323">
        <v>0</v>
      </c>
      <c r="Q3323">
        <v>0</v>
      </c>
      <c r="R3323" t="s">
        <v>1555</v>
      </c>
    </row>
    <row r="3324" spans="1:19" hidden="1" x14ac:dyDescent="0.3">
      <c r="A3324">
        <v>397</v>
      </c>
      <c r="B3324" t="s">
        <v>1556</v>
      </c>
      <c r="C3324" t="s">
        <v>358</v>
      </c>
      <c r="D3324" t="s">
        <v>47</v>
      </c>
      <c r="E3324" t="s">
        <v>22</v>
      </c>
      <c r="F3324" s="101">
        <v>46022</v>
      </c>
      <c r="G3324" s="55">
        <f t="shared" si="369"/>
        <v>2025</v>
      </c>
      <c r="H3324" s="55" t="str">
        <f t="shared" si="370"/>
        <v>Diciembre</v>
      </c>
      <c r="I3324" s="90" t="str">
        <f t="shared" si="371"/>
        <v>2025-2</v>
      </c>
      <c r="J3324">
        <v>90</v>
      </c>
      <c r="K3324">
        <v>96.14</v>
      </c>
      <c r="L3324" s="57">
        <v>1.068222222222222</v>
      </c>
      <c r="M3324" s="57">
        <v>1.068222222222222</v>
      </c>
      <c r="N3324" t="s">
        <v>23</v>
      </c>
      <c r="O3324" t="s">
        <v>23</v>
      </c>
      <c r="P3324">
        <v>0</v>
      </c>
      <c r="Q3324">
        <v>1</v>
      </c>
      <c r="R3324" t="s">
        <v>1557</v>
      </c>
    </row>
    <row r="3325" spans="1:19" hidden="1" x14ac:dyDescent="0.3">
      <c r="A3325">
        <v>398</v>
      </c>
      <c r="B3325" t="s">
        <v>360</v>
      </c>
      <c r="C3325" t="s">
        <v>361</v>
      </c>
      <c r="D3325" t="s">
        <v>47</v>
      </c>
      <c r="E3325" t="s">
        <v>22</v>
      </c>
      <c r="F3325" s="101">
        <v>46022</v>
      </c>
      <c r="G3325" s="55">
        <f t="shared" si="369"/>
        <v>2025</v>
      </c>
      <c r="H3325" s="55" t="str">
        <f t="shared" si="370"/>
        <v>Diciembre</v>
      </c>
      <c r="I3325" s="90" t="str">
        <f t="shared" si="371"/>
        <v>2025-2</v>
      </c>
      <c r="J3325">
        <v>1400</v>
      </c>
      <c r="K3325">
        <v>2362</v>
      </c>
      <c r="L3325" s="57">
        <v>1.3</v>
      </c>
      <c r="M3325" s="57">
        <v>1.6871428571428571</v>
      </c>
      <c r="N3325" t="s">
        <v>48</v>
      </c>
      <c r="O3325" t="s">
        <v>48</v>
      </c>
      <c r="P3325">
        <v>0</v>
      </c>
      <c r="Q3325">
        <v>0</v>
      </c>
      <c r="R3325" t="s">
        <v>1558</v>
      </c>
    </row>
    <row r="3326" spans="1:19" hidden="1" x14ac:dyDescent="0.3">
      <c r="A3326">
        <v>399</v>
      </c>
      <c r="B3326" t="s">
        <v>363</v>
      </c>
      <c r="C3326" t="s">
        <v>361</v>
      </c>
      <c r="D3326" t="s">
        <v>47</v>
      </c>
      <c r="E3326" t="s">
        <v>22</v>
      </c>
      <c r="F3326" s="101">
        <v>46022</v>
      </c>
      <c r="G3326" s="55">
        <f t="shared" si="369"/>
        <v>2025</v>
      </c>
      <c r="H3326" s="55" t="str">
        <f t="shared" si="370"/>
        <v>Diciembre</v>
      </c>
      <c r="I3326" s="90" t="str">
        <f t="shared" si="371"/>
        <v>2025-2</v>
      </c>
      <c r="J3326">
        <v>796</v>
      </c>
      <c r="K3326">
        <v>750</v>
      </c>
      <c r="L3326" s="57">
        <v>0.94221105527638194</v>
      </c>
      <c r="M3326" s="57">
        <v>0.94221105527638194</v>
      </c>
      <c r="N3326" t="s">
        <v>48</v>
      </c>
      <c r="O3326" t="s">
        <v>48</v>
      </c>
      <c r="P3326">
        <v>0</v>
      </c>
      <c r="Q3326">
        <v>0</v>
      </c>
      <c r="R3326" t="s">
        <v>1559</v>
      </c>
    </row>
    <row r="3327" spans="1:19" hidden="1" x14ac:dyDescent="0.3">
      <c r="A3327">
        <v>400</v>
      </c>
      <c r="B3327" t="s">
        <v>364</v>
      </c>
      <c r="C3327" t="s">
        <v>361</v>
      </c>
      <c r="D3327" t="s">
        <v>47</v>
      </c>
      <c r="E3327" t="s">
        <v>22</v>
      </c>
      <c r="F3327" s="101">
        <v>46022</v>
      </c>
      <c r="G3327" s="55">
        <f t="shared" si="369"/>
        <v>2025</v>
      </c>
      <c r="H3327" s="55" t="str">
        <f t="shared" si="370"/>
        <v>Diciembre</v>
      </c>
      <c r="I3327" s="90" t="str">
        <f t="shared" si="371"/>
        <v>2025-2</v>
      </c>
      <c r="J3327">
        <v>89</v>
      </c>
      <c r="K3327">
        <v>70</v>
      </c>
      <c r="L3327" s="57">
        <v>0.7865168539325843</v>
      </c>
      <c r="M3327" s="57">
        <v>0.7865168539325843</v>
      </c>
      <c r="N3327" t="s">
        <v>48</v>
      </c>
      <c r="O3327" t="s">
        <v>48</v>
      </c>
      <c r="P3327">
        <v>0</v>
      </c>
      <c r="Q3327">
        <v>0</v>
      </c>
      <c r="R3327" t="s">
        <v>1560</v>
      </c>
    </row>
    <row r="3328" spans="1:19" hidden="1" x14ac:dyDescent="0.3">
      <c r="A3328">
        <v>401</v>
      </c>
      <c r="B3328" t="s">
        <v>365</v>
      </c>
      <c r="C3328" t="s">
        <v>366</v>
      </c>
      <c r="D3328" t="s">
        <v>47</v>
      </c>
      <c r="E3328" t="s">
        <v>22</v>
      </c>
      <c r="F3328" s="101">
        <v>46022</v>
      </c>
      <c r="G3328" s="55">
        <f t="shared" si="369"/>
        <v>2025</v>
      </c>
      <c r="H3328" s="55" t="str">
        <f t="shared" si="370"/>
        <v>Diciembre</v>
      </c>
      <c r="I3328" s="90" t="str">
        <f t="shared" si="371"/>
        <v>2025-2</v>
      </c>
      <c r="J3328">
        <v>8</v>
      </c>
      <c r="K3328">
        <v>8</v>
      </c>
      <c r="L3328" s="57">
        <v>1</v>
      </c>
      <c r="M3328" s="57">
        <v>1</v>
      </c>
      <c r="N3328" t="s">
        <v>48</v>
      </c>
      <c r="O3328" t="s">
        <v>48</v>
      </c>
      <c r="P3328">
        <v>0</v>
      </c>
      <c r="Q3328">
        <v>0</v>
      </c>
      <c r="R3328" t="s">
        <v>1561</v>
      </c>
    </row>
    <row r="3329" spans="1:19" hidden="1" x14ac:dyDescent="0.3">
      <c r="A3329">
        <v>402</v>
      </c>
      <c r="B3329" t="s">
        <v>367</v>
      </c>
      <c r="C3329" t="s">
        <v>366</v>
      </c>
      <c r="D3329" t="s">
        <v>65</v>
      </c>
      <c r="E3329" t="s">
        <v>22</v>
      </c>
      <c r="F3329" s="101">
        <v>46022</v>
      </c>
      <c r="G3329" s="55">
        <f t="shared" si="369"/>
        <v>2025</v>
      </c>
      <c r="H3329" s="55" t="str">
        <f t="shared" si="370"/>
        <v>Diciembre</v>
      </c>
      <c r="I3329" s="90" t="str">
        <f t="shared" si="371"/>
        <v>2025-2</v>
      </c>
      <c r="K3329">
        <v>22.73</v>
      </c>
      <c r="N3329" t="s">
        <v>48</v>
      </c>
      <c r="O3329" t="s">
        <v>48</v>
      </c>
      <c r="P3329">
        <v>0</v>
      </c>
      <c r="Q3329">
        <v>0</v>
      </c>
      <c r="R3329" t="s">
        <v>1562</v>
      </c>
    </row>
    <row r="3330" spans="1:19" hidden="1" x14ac:dyDescent="0.3">
      <c r="A3330">
        <v>403</v>
      </c>
      <c r="B3330" t="s">
        <v>1563</v>
      </c>
      <c r="C3330" t="s">
        <v>366</v>
      </c>
      <c r="D3330" t="s">
        <v>47</v>
      </c>
      <c r="E3330" t="s">
        <v>22</v>
      </c>
      <c r="F3330" s="101">
        <v>46022</v>
      </c>
      <c r="G3330" s="55">
        <f t="shared" si="369"/>
        <v>2025</v>
      </c>
      <c r="H3330" s="55" t="str">
        <f t="shared" si="370"/>
        <v>Diciembre</v>
      </c>
      <c r="I3330" s="90" t="str">
        <f t="shared" si="371"/>
        <v>2025-2</v>
      </c>
      <c r="K3330">
        <v>12510</v>
      </c>
      <c r="N3330" t="s">
        <v>171</v>
      </c>
      <c r="O3330" t="s">
        <v>48</v>
      </c>
      <c r="P3330">
        <v>0</v>
      </c>
      <c r="Q3330">
        <v>0</v>
      </c>
      <c r="R3330" t="s">
        <v>1564</v>
      </c>
      <c r="S3330" t="s">
        <v>171</v>
      </c>
    </row>
    <row r="3331" spans="1:19" hidden="1" x14ac:dyDescent="0.3">
      <c r="A3331">
        <v>408</v>
      </c>
      <c r="B3331" t="s">
        <v>374</v>
      </c>
      <c r="C3331" t="s">
        <v>39</v>
      </c>
      <c r="D3331" t="s">
        <v>47</v>
      </c>
      <c r="E3331" t="s">
        <v>22</v>
      </c>
      <c r="F3331" s="101">
        <v>44651</v>
      </c>
      <c r="G3331" s="55">
        <f t="shared" ref="G3331:G3394" si="372">YEAR(F3331)</f>
        <v>2022</v>
      </c>
      <c r="H3331" s="55" t="str">
        <f t="shared" ref="H3331:H3394" si="373">PROPER(TEXT(F3331,"mmmm"))</f>
        <v>Marzo</v>
      </c>
      <c r="I3331" s="90" t="str">
        <f t="shared" ref="I3331:I3394" si="374">IF(OR(H3331="Enero",H3331="Febrero",H3331="Marzo",H3331="Abril",H3331="Mayo",H3331="Junio"),G3331&amp;"-1",IF(OR(H3331="Julio",H3331="Agosto",H3331="Septiembre",H3331="Octubre",H3331="Noviembre",H3331="Diciembre"),G3331&amp;"-2"))</f>
        <v>2022-1</v>
      </c>
      <c r="N3331" t="s">
        <v>48</v>
      </c>
      <c r="O3331" t="s">
        <v>119</v>
      </c>
      <c r="P3331">
        <v>0</v>
      </c>
      <c r="Q3331">
        <v>0</v>
      </c>
      <c r="R3331" t="s">
        <v>1565</v>
      </c>
      <c r="S3331" t="s">
        <v>119</v>
      </c>
    </row>
    <row r="3332" spans="1:19" hidden="1" x14ac:dyDescent="0.3">
      <c r="A3332">
        <v>408</v>
      </c>
      <c r="B3332" t="s">
        <v>374</v>
      </c>
      <c r="C3332" t="s">
        <v>39</v>
      </c>
      <c r="D3332" t="s">
        <v>47</v>
      </c>
      <c r="E3332" t="s">
        <v>22</v>
      </c>
      <c r="F3332" s="101">
        <v>44742</v>
      </c>
      <c r="G3332" s="55">
        <f t="shared" si="372"/>
        <v>2022</v>
      </c>
      <c r="H3332" s="55" t="str">
        <f t="shared" si="373"/>
        <v>Junio</v>
      </c>
      <c r="I3332" s="90" t="str">
        <f t="shared" si="374"/>
        <v>2022-1</v>
      </c>
      <c r="N3332" t="s">
        <v>48</v>
      </c>
      <c r="O3332" t="s">
        <v>119</v>
      </c>
      <c r="P3332">
        <v>0</v>
      </c>
      <c r="Q3332">
        <v>0</v>
      </c>
      <c r="R3332" t="s">
        <v>1566</v>
      </c>
      <c r="S3332" t="s">
        <v>119</v>
      </c>
    </row>
    <row r="3333" spans="1:19" hidden="1" x14ac:dyDescent="0.3">
      <c r="A3333">
        <v>408</v>
      </c>
      <c r="B3333" t="s">
        <v>374</v>
      </c>
      <c r="C3333" t="s">
        <v>39</v>
      </c>
      <c r="D3333" t="s">
        <v>47</v>
      </c>
      <c r="E3333" t="s">
        <v>22</v>
      </c>
      <c r="F3333" s="101">
        <v>44834</v>
      </c>
      <c r="G3333" s="55">
        <f t="shared" si="372"/>
        <v>2022</v>
      </c>
      <c r="H3333" s="55" t="str">
        <f t="shared" si="373"/>
        <v>Septiembre</v>
      </c>
      <c r="I3333" s="90" t="str">
        <f t="shared" si="374"/>
        <v>2022-2</v>
      </c>
      <c r="N3333" t="s">
        <v>48</v>
      </c>
      <c r="O3333" t="s">
        <v>119</v>
      </c>
      <c r="P3333">
        <v>0</v>
      </c>
      <c r="Q3333">
        <v>0</v>
      </c>
      <c r="R3333" t="s">
        <v>1567</v>
      </c>
      <c r="S3333" t="s">
        <v>119</v>
      </c>
    </row>
    <row r="3334" spans="1:19" hidden="1" x14ac:dyDescent="0.3">
      <c r="A3334">
        <v>408</v>
      </c>
      <c r="B3334" t="s">
        <v>374</v>
      </c>
      <c r="C3334" t="s">
        <v>39</v>
      </c>
      <c r="D3334" t="s">
        <v>47</v>
      </c>
      <c r="E3334" t="s">
        <v>22</v>
      </c>
      <c r="F3334" s="101">
        <v>44895</v>
      </c>
      <c r="G3334" s="55">
        <f t="shared" si="372"/>
        <v>2022</v>
      </c>
      <c r="H3334" s="55" t="str">
        <f t="shared" si="373"/>
        <v>Noviembre</v>
      </c>
      <c r="I3334" s="90" t="str">
        <f t="shared" si="374"/>
        <v>2022-2</v>
      </c>
      <c r="N3334" t="s">
        <v>48</v>
      </c>
      <c r="O3334" t="s">
        <v>119</v>
      </c>
      <c r="P3334">
        <v>0</v>
      </c>
      <c r="Q3334">
        <v>0</v>
      </c>
      <c r="R3334" t="s">
        <v>1568</v>
      </c>
      <c r="S3334" t="s">
        <v>119</v>
      </c>
    </row>
    <row r="3335" spans="1:19" hidden="1" x14ac:dyDescent="0.3">
      <c r="A3335">
        <v>408</v>
      </c>
      <c r="B3335" t="s">
        <v>374</v>
      </c>
      <c r="C3335" t="s">
        <v>39</v>
      </c>
      <c r="D3335" t="s">
        <v>47</v>
      </c>
      <c r="E3335" t="s">
        <v>22</v>
      </c>
      <c r="F3335" s="101">
        <v>44926</v>
      </c>
      <c r="G3335" s="55">
        <f t="shared" si="372"/>
        <v>2022</v>
      </c>
      <c r="H3335" s="55" t="str">
        <f t="shared" si="373"/>
        <v>Diciembre</v>
      </c>
      <c r="I3335" s="90" t="str">
        <f t="shared" si="374"/>
        <v>2022-2</v>
      </c>
      <c r="N3335" t="s">
        <v>48</v>
      </c>
      <c r="O3335" t="s">
        <v>119</v>
      </c>
      <c r="P3335">
        <v>0</v>
      </c>
      <c r="Q3335">
        <v>0</v>
      </c>
      <c r="R3335" t="s">
        <v>1569</v>
      </c>
      <c r="S3335" t="s">
        <v>119</v>
      </c>
    </row>
    <row r="3336" spans="1:19" hidden="1" x14ac:dyDescent="0.3">
      <c r="A3336">
        <v>408</v>
      </c>
      <c r="B3336" t="s">
        <v>374</v>
      </c>
      <c r="C3336" t="s">
        <v>39</v>
      </c>
      <c r="D3336" t="s">
        <v>47</v>
      </c>
      <c r="E3336" t="s">
        <v>22</v>
      </c>
      <c r="F3336" s="101">
        <v>45838</v>
      </c>
      <c r="G3336" s="55">
        <f t="shared" si="372"/>
        <v>2025</v>
      </c>
      <c r="H3336" s="55" t="str">
        <f t="shared" si="373"/>
        <v>Junio</v>
      </c>
      <c r="I3336" s="90" t="str">
        <f t="shared" si="374"/>
        <v>2025-1</v>
      </c>
      <c r="J3336">
        <v>100</v>
      </c>
      <c r="K3336">
        <v>100</v>
      </c>
      <c r="L3336" s="57">
        <v>1</v>
      </c>
      <c r="M3336" s="57">
        <v>1</v>
      </c>
      <c r="N3336" t="s">
        <v>48</v>
      </c>
      <c r="O3336" t="s">
        <v>48</v>
      </c>
      <c r="P3336">
        <v>0</v>
      </c>
      <c r="Q3336">
        <v>0</v>
      </c>
      <c r="R3336" t="s">
        <v>1570</v>
      </c>
    </row>
    <row r="3337" spans="1:19" hidden="1" x14ac:dyDescent="0.3">
      <c r="A3337">
        <v>408</v>
      </c>
      <c r="B3337" t="s">
        <v>374</v>
      </c>
      <c r="C3337" t="s">
        <v>39</v>
      </c>
      <c r="D3337" t="s">
        <v>47</v>
      </c>
      <c r="E3337" t="s">
        <v>22</v>
      </c>
      <c r="F3337" s="101">
        <v>46022</v>
      </c>
      <c r="G3337" s="55">
        <f t="shared" si="372"/>
        <v>2025</v>
      </c>
      <c r="H3337" s="55" t="str">
        <f t="shared" si="373"/>
        <v>Diciembre</v>
      </c>
      <c r="I3337" s="90" t="str">
        <f t="shared" si="374"/>
        <v>2025-2</v>
      </c>
      <c r="J3337">
        <v>100</v>
      </c>
      <c r="K3337">
        <v>100</v>
      </c>
      <c r="L3337" s="57">
        <v>1</v>
      </c>
      <c r="M3337" s="57">
        <v>1</v>
      </c>
      <c r="N3337" t="s">
        <v>48</v>
      </c>
      <c r="O3337" t="s">
        <v>48</v>
      </c>
      <c r="P3337">
        <v>0</v>
      </c>
      <c r="Q3337">
        <v>0</v>
      </c>
      <c r="R3337" t="s">
        <v>1571</v>
      </c>
    </row>
    <row r="3338" spans="1:19" hidden="1" x14ac:dyDescent="0.3">
      <c r="A3338">
        <v>409</v>
      </c>
      <c r="B3338" t="s">
        <v>375</v>
      </c>
      <c r="C3338" t="s">
        <v>41</v>
      </c>
      <c r="D3338" t="s">
        <v>52</v>
      </c>
      <c r="E3338" t="s">
        <v>22</v>
      </c>
      <c r="F3338" s="101">
        <v>44620</v>
      </c>
      <c r="G3338" s="55">
        <f t="shared" si="372"/>
        <v>2022</v>
      </c>
      <c r="H3338" s="55" t="str">
        <f t="shared" si="373"/>
        <v>Febrero</v>
      </c>
      <c r="I3338" s="90" t="str">
        <f t="shared" si="374"/>
        <v>2022-1</v>
      </c>
      <c r="N3338" t="s">
        <v>23</v>
      </c>
      <c r="O3338" t="s">
        <v>119</v>
      </c>
      <c r="P3338">
        <v>0</v>
      </c>
      <c r="Q3338">
        <v>0</v>
      </c>
      <c r="R3338" t="s">
        <v>1572</v>
      </c>
      <c r="S3338" t="s">
        <v>119</v>
      </c>
    </row>
    <row r="3339" spans="1:19" hidden="1" x14ac:dyDescent="0.3">
      <c r="A3339">
        <v>409</v>
      </c>
      <c r="B3339" t="s">
        <v>375</v>
      </c>
      <c r="C3339" t="s">
        <v>41</v>
      </c>
      <c r="D3339" t="s">
        <v>52</v>
      </c>
      <c r="E3339" t="s">
        <v>22</v>
      </c>
      <c r="F3339" s="101">
        <v>44651</v>
      </c>
      <c r="G3339" s="55">
        <f t="shared" si="372"/>
        <v>2022</v>
      </c>
      <c r="H3339" s="55" t="str">
        <f t="shared" si="373"/>
        <v>Marzo</v>
      </c>
      <c r="I3339" s="90" t="str">
        <f t="shared" si="374"/>
        <v>2022-1</v>
      </c>
      <c r="N3339" t="s">
        <v>23</v>
      </c>
      <c r="O3339" t="s">
        <v>119</v>
      </c>
      <c r="P3339">
        <v>0</v>
      </c>
      <c r="Q3339">
        <v>0</v>
      </c>
      <c r="R3339" t="s">
        <v>1573</v>
      </c>
      <c r="S3339" t="s">
        <v>119</v>
      </c>
    </row>
    <row r="3340" spans="1:19" hidden="1" x14ac:dyDescent="0.3">
      <c r="A3340">
        <v>409</v>
      </c>
      <c r="B3340" t="s">
        <v>375</v>
      </c>
      <c r="C3340" t="s">
        <v>41</v>
      </c>
      <c r="D3340" t="s">
        <v>52</v>
      </c>
      <c r="E3340" t="s">
        <v>22</v>
      </c>
      <c r="F3340" s="101">
        <v>44681</v>
      </c>
      <c r="G3340" s="55">
        <f t="shared" si="372"/>
        <v>2022</v>
      </c>
      <c r="H3340" s="55" t="str">
        <f t="shared" si="373"/>
        <v>Abril</v>
      </c>
      <c r="I3340" s="90" t="str">
        <f t="shared" si="374"/>
        <v>2022-1</v>
      </c>
      <c r="N3340" t="s">
        <v>23</v>
      </c>
      <c r="O3340" t="s">
        <v>119</v>
      </c>
      <c r="P3340">
        <v>0</v>
      </c>
      <c r="Q3340">
        <v>0</v>
      </c>
      <c r="R3340" t="s">
        <v>1574</v>
      </c>
      <c r="S3340" t="s">
        <v>119</v>
      </c>
    </row>
    <row r="3341" spans="1:19" hidden="1" x14ac:dyDescent="0.3">
      <c r="A3341">
        <v>409</v>
      </c>
      <c r="B3341" t="s">
        <v>375</v>
      </c>
      <c r="C3341" t="s">
        <v>41</v>
      </c>
      <c r="D3341" t="s">
        <v>52</v>
      </c>
      <c r="E3341" t="s">
        <v>22</v>
      </c>
      <c r="F3341" s="101">
        <v>44742</v>
      </c>
      <c r="G3341" s="55">
        <f t="shared" si="372"/>
        <v>2022</v>
      </c>
      <c r="H3341" s="55" t="str">
        <f t="shared" si="373"/>
        <v>Junio</v>
      </c>
      <c r="I3341" s="90" t="str">
        <f t="shared" si="374"/>
        <v>2022-1</v>
      </c>
      <c r="N3341" t="s">
        <v>23</v>
      </c>
      <c r="O3341" t="s">
        <v>119</v>
      </c>
      <c r="P3341">
        <v>0</v>
      </c>
      <c r="Q3341">
        <v>0</v>
      </c>
      <c r="R3341" t="s">
        <v>1575</v>
      </c>
      <c r="S3341" t="s">
        <v>119</v>
      </c>
    </row>
    <row r="3342" spans="1:19" hidden="1" x14ac:dyDescent="0.3">
      <c r="A3342">
        <v>409</v>
      </c>
      <c r="B3342" t="s">
        <v>375</v>
      </c>
      <c r="C3342" t="s">
        <v>41</v>
      </c>
      <c r="D3342" t="s">
        <v>52</v>
      </c>
      <c r="E3342" t="s">
        <v>22</v>
      </c>
      <c r="F3342" s="101">
        <v>44804</v>
      </c>
      <c r="G3342" s="55">
        <f t="shared" si="372"/>
        <v>2022</v>
      </c>
      <c r="H3342" s="55" t="str">
        <f t="shared" si="373"/>
        <v>Agosto</v>
      </c>
      <c r="I3342" s="90" t="str">
        <f t="shared" si="374"/>
        <v>2022-2</v>
      </c>
      <c r="N3342" t="s">
        <v>23</v>
      </c>
      <c r="O3342" t="s">
        <v>119</v>
      </c>
      <c r="P3342">
        <v>0</v>
      </c>
      <c r="Q3342">
        <v>0</v>
      </c>
      <c r="R3342" t="s">
        <v>1576</v>
      </c>
      <c r="S3342" t="s">
        <v>119</v>
      </c>
    </row>
    <row r="3343" spans="1:19" hidden="1" x14ac:dyDescent="0.3">
      <c r="A3343">
        <v>409</v>
      </c>
      <c r="B3343" t="s">
        <v>375</v>
      </c>
      <c r="C3343" t="s">
        <v>41</v>
      </c>
      <c r="D3343" t="s">
        <v>52</v>
      </c>
      <c r="E3343" t="s">
        <v>22</v>
      </c>
      <c r="F3343" s="101">
        <v>44834</v>
      </c>
      <c r="G3343" s="55">
        <f t="shared" si="372"/>
        <v>2022</v>
      </c>
      <c r="H3343" s="55" t="str">
        <f t="shared" si="373"/>
        <v>Septiembre</v>
      </c>
      <c r="I3343" s="90" t="str">
        <f t="shared" si="374"/>
        <v>2022-2</v>
      </c>
      <c r="N3343" t="s">
        <v>23</v>
      </c>
      <c r="O3343" t="s">
        <v>119</v>
      </c>
      <c r="P3343">
        <v>0</v>
      </c>
      <c r="Q3343">
        <v>0</v>
      </c>
      <c r="R3343" t="s">
        <v>1577</v>
      </c>
      <c r="S3343" t="s">
        <v>119</v>
      </c>
    </row>
    <row r="3344" spans="1:19" hidden="1" x14ac:dyDescent="0.3">
      <c r="A3344">
        <v>409</v>
      </c>
      <c r="B3344" t="s">
        <v>375</v>
      </c>
      <c r="C3344" t="s">
        <v>41</v>
      </c>
      <c r="D3344" t="s">
        <v>52</v>
      </c>
      <c r="E3344" t="s">
        <v>22</v>
      </c>
      <c r="F3344" s="101">
        <v>44926</v>
      </c>
      <c r="G3344" s="55">
        <f t="shared" si="372"/>
        <v>2022</v>
      </c>
      <c r="H3344" s="55" t="str">
        <f t="shared" si="373"/>
        <v>Diciembre</v>
      </c>
      <c r="I3344" s="90" t="str">
        <f t="shared" si="374"/>
        <v>2022-2</v>
      </c>
      <c r="N3344" t="s">
        <v>23</v>
      </c>
      <c r="O3344" t="s">
        <v>119</v>
      </c>
      <c r="P3344">
        <v>0</v>
      </c>
      <c r="Q3344">
        <v>0</v>
      </c>
      <c r="R3344" t="s">
        <v>1578</v>
      </c>
      <c r="S3344" t="s">
        <v>119</v>
      </c>
    </row>
    <row r="3345" spans="1:19" hidden="1" x14ac:dyDescent="0.3">
      <c r="A3345">
        <v>409</v>
      </c>
      <c r="B3345" t="s">
        <v>375</v>
      </c>
      <c r="C3345" t="s">
        <v>41</v>
      </c>
      <c r="D3345" t="s">
        <v>52</v>
      </c>
      <c r="E3345" t="s">
        <v>22</v>
      </c>
      <c r="F3345" s="101">
        <v>44985</v>
      </c>
      <c r="G3345" s="55">
        <f t="shared" si="372"/>
        <v>2023</v>
      </c>
      <c r="H3345" s="55" t="str">
        <f t="shared" si="373"/>
        <v>Febrero</v>
      </c>
      <c r="I3345" s="90" t="str">
        <f t="shared" si="374"/>
        <v>2023-1</v>
      </c>
      <c r="N3345" t="s">
        <v>23</v>
      </c>
      <c r="O3345" t="s">
        <v>119</v>
      </c>
      <c r="P3345">
        <v>0</v>
      </c>
      <c r="Q3345">
        <v>0</v>
      </c>
      <c r="R3345" t="s">
        <v>1579</v>
      </c>
      <c r="S3345" t="s">
        <v>119</v>
      </c>
    </row>
    <row r="3346" spans="1:19" hidden="1" x14ac:dyDescent="0.3">
      <c r="A3346">
        <v>409</v>
      </c>
      <c r="B3346" t="s">
        <v>375</v>
      </c>
      <c r="C3346" t="s">
        <v>41</v>
      </c>
      <c r="D3346" t="s">
        <v>52</v>
      </c>
      <c r="E3346" t="s">
        <v>22</v>
      </c>
      <c r="F3346" s="101">
        <v>45016</v>
      </c>
      <c r="G3346" s="55">
        <f t="shared" si="372"/>
        <v>2023</v>
      </c>
      <c r="H3346" s="55" t="str">
        <f t="shared" si="373"/>
        <v>Marzo</v>
      </c>
      <c r="I3346" s="90" t="str">
        <f t="shared" si="374"/>
        <v>2023-1</v>
      </c>
      <c r="N3346" t="s">
        <v>23</v>
      </c>
      <c r="O3346" t="s">
        <v>119</v>
      </c>
      <c r="P3346">
        <v>0</v>
      </c>
      <c r="Q3346">
        <v>0</v>
      </c>
      <c r="R3346" t="s">
        <v>1580</v>
      </c>
      <c r="S3346" t="s">
        <v>119</v>
      </c>
    </row>
    <row r="3347" spans="1:19" hidden="1" x14ac:dyDescent="0.3">
      <c r="A3347">
        <v>409</v>
      </c>
      <c r="B3347" t="s">
        <v>375</v>
      </c>
      <c r="C3347" t="s">
        <v>41</v>
      </c>
      <c r="D3347" t="s">
        <v>52</v>
      </c>
      <c r="E3347" t="s">
        <v>22</v>
      </c>
      <c r="F3347" s="101">
        <v>45046</v>
      </c>
      <c r="G3347" s="55">
        <f t="shared" si="372"/>
        <v>2023</v>
      </c>
      <c r="H3347" s="55" t="str">
        <f t="shared" si="373"/>
        <v>Abril</v>
      </c>
      <c r="I3347" s="90" t="str">
        <f t="shared" si="374"/>
        <v>2023-1</v>
      </c>
      <c r="N3347" t="s">
        <v>23</v>
      </c>
      <c r="O3347" t="s">
        <v>119</v>
      </c>
      <c r="P3347">
        <v>0</v>
      </c>
      <c r="Q3347">
        <v>0</v>
      </c>
      <c r="R3347" t="s">
        <v>1581</v>
      </c>
      <c r="S3347" t="s">
        <v>119</v>
      </c>
    </row>
    <row r="3348" spans="1:19" hidden="1" x14ac:dyDescent="0.3">
      <c r="A3348">
        <v>409</v>
      </c>
      <c r="B3348" t="s">
        <v>375</v>
      </c>
      <c r="C3348" t="s">
        <v>41</v>
      </c>
      <c r="D3348" t="s">
        <v>52</v>
      </c>
      <c r="E3348" t="s">
        <v>22</v>
      </c>
      <c r="F3348" s="101">
        <v>45107</v>
      </c>
      <c r="G3348" s="55">
        <f t="shared" si="372"/>
        <v>2023</v>
      </c>
      <c r="H3348" s="55" t="str">
        <f t="shared" si="373"/>
        <v>Junio</v>
      </c>
      <c r="I3348" s="90" t="str">
        <f t="shared" si="374"/>
        <v>2023-1</v>
      </c>
      <c r="N3348" t="s">
        <v>23</v>
      </c>
      <c r="O3348" t="s">
        <v>119</v>
      </c>
      <c r="P3348">
        <v>0</v>
      </c>
      <c r="Q3348">
        <v>0</v>
      </c>
      <c r="R3348" t="s">
        <v>1582</v>
      </c>
      <c r="S3348" t="s">
        <v>119</v>
      </c>
    </row>
    <row r="3349" spans="1:19" hidden="1" x14ac:dyDescent="0.3">
      <c r="A3349">
        <v>409</v>
      </c>
      <c r="B3349" t="s">
        <v>375</v>
      </c>
      <c r="C3349" t="s">
        <v>41</v>
      </c>
      <c r="D3349" t="s">
        <v>52</v>
      </c>
      <c r="E3349" t="s">
        <v>22</v>
      </c>
      <c r="F3349" s="101">
        <v>45747</v>
      </c>
      <c r="G3349" s="55">
        <f t="shared" si="372"/>
        <v>2025</v>
      </c>
      <c r="H3349" s="55" t="str">
        <f t="shared" si="373"/>
        <v>Marzo</v>
      </c>
      <c r="I3349" s="90" t="str">
        <f t="shared" si="374"/>
        <v>2025-1</v>
      </c>
      <c r="J3349">
        <v>95</v>
      </c>
      <c r="K3349">
        <v>100</v>
      </c>
      <c r="L3349" s="57">
        <v>1.0526315789473679</v>
      </c>
      <c r="M3349" s="57">
        <v>1.0526315789473679</v>
      </c>
      <c r="N3349" t="s">
        <v>23</v>
      </c>
      <c r="O3349" t="s">
        <v>23</v>
      </c>
      <c r="P3349">
        <v>0</v>
      </c>
      <c r="Q3349">
        <v>0</v>
      </c>
      <c r="R3349" t="s">
        <v>1583</v>
      </c>
    </row>
    <row r="3350" spans="1:19" hidden="1" x14ac:dyDescent="0.3">
      <c r="A3350">
        <v>409</v>
      </c>
      <c r="B3350" t="s">
        <v>375</v>
      </c>
      <c r="C3350" t="s">
        <v>41</v>
      </c>
      <c r="D3350" t="s">
        <v>52</v>
      </c>
      <c r="E3350" t="s">
        <v>22</v>
      </c>
      <c r="F3350" s="101">
        <v>45838</v>
      </c>
      <c r="G3350" s="55">
        <f t="shared" si="372"/>
        <v>2025</v>
      </c>
      <c r="H3350" s="55" t="str">
        <f t="shared" si="373"/>
        <v>Junio</v>
      </c>
      <c r="I3350" s="90" t="str">
        <f t="shared" si="374"/>
        <v>2025-1</v>
      </c>
      <c r="J3350">
        <v>95</v>
      </c>
      <c r="N3350" t="s">
        <v>23</v>
      </c>
      <c r="O3350" t="s">
        <v>119</v>
      </c>
      <c r="P3350">
        <v>0</v>
      </c>
      <c r="Q3350">
        <v>0</v>
      </c>
      <c r="R3350" t="s">
        <v>1584</v>
      </c>
      <c r="S3350" t="s">
        <v>119</v>
      </c>
    </row>
    <row r="3351" spans="1:19" hidden="1" x14ac:dyDescent="0.3">
      <c r="A3351">
        <v>413</v>
      </c>
      <c r="B3351" t="s">
        <v>381</v>
      </c>
      <c r="C3351" t="s">
        <v>354</v>
      </c>
      <c r="D3351" t="s">
        <v>65</v>
      </c>
      <c r="E3351" t="s">
        <v>22</v>
      </c>
      <c r="F3351" s="101">
        <v>46022</v>
      </c>
      <c r="G3351" s="55">
        <f t="shared" si="372"/>
        <v>2025</v>
      </c>
      <c r="H3351" s="55" t="str">
        <f t="shared" si="373"/>
        <v>Diciembre</v>
      </c>
      <c r="I3351" s="90" t="str">
        <f t="shared" si="374"/>
        <v>2025-2</v>
      </c>
      <c r="J3351">
        <v>100</v>
      </c>
      <c r="K3351">
        <v>100</v>
      </c>
      <c r="L3351" s="57">
        <v>1</v>
      </c>
      <c r="M3351" s="57">
        <v>1</v>
      </c>
      <c r="N3351" t="s">
        <v>133</v>
      </c>
      <c r="O3351" t="s">
        <v>48</v>
      </c>
      <c r="P3351">
        <v>0</v>
      </c>
      <c r="Q3351">
        <v>0</v>
      </c>
      <c r="R3351" t="s">
        <v>1585</v>
      </c>
    </row>
    <row r="3352" spans="1:19" hidden="1" x14ac:dyDescent="0.3">
      <c r="A3352">
        <v>414</v>
      </c>
      <c r="B3352" t="s">
        <v>382</v>
      </c>
      <c r="C3352" t="s">
        <v>190</v>
      </c>
      <c r="D3352" t="s">
        <v>52</v>
      </c>
      <c r="E3352" t="s">
        <v>22</v>
      </c>
      <c r="F3352" s="101">
        <v>44286</v>
      </c>
      <c r="G3352" s="55">
        <f t="shared" si="372"/>
        <v>2021</v>
      </c>
      <c r="H3352" s="55" t="str">
        <f t="shared" si="373"/>
        <v>Marzo</v>
      </c>
      <c r="I3352" s="90" t="str">
        <f t="shared" si="374"/>
        <v>2021-1</v>
      </c>
      <c r="K3352">
        <v>0</v>
      </c>
      <c r="N3352" t="s">
        <v>23</v>
      </c>
      <c r="O3352" t="s">
        <v>23</v>
      </c>
      <c r="P3352">
        <v>0</v>
      </c>
      <c r="Q3352">
        <v>0</v>
      </c>
      <c r="R3352" t="s">
        <v>1586</v>
      </c>
    </row>
    <row r="3353" spans="1:19" hidden="1" x14ac:dyDescent="0.3">
      <c r="A3353">
        <v>414</v>
      </c>
      <c r="B3353" t="s">
        <v>382</v>
      </c>
      <c r="C3353" t="s">
        <v>190</v>
      </c>
      <c r="D3353" t="s">
        <v>52</v>
      </c>
      <c r="E3353" t="s">
        <v>22</v>
      </c>
      <c r="F3353" s="101">
        <v>44377</v>
      </c>
      <c r="G3353" s="55">
        <f t="shared" si="372"/>
        <v>2021</v>
      </c>
      <c r="H3353" s="55" t="str">
        <f t="shared" si="373"/>
        <v>Junio</v>
      </c>
      <c r="I3353" s="90" t="str">
        <f t="shared" si="374"/>
        <v>2021-1</v>
      </c>
      <c r="K3353">
        <v>0</v>
      </c>
      <c r="N3353" t="s">
        <v>23</v>
      </c>
      <c r="O3353" t="s">
        <v>23</v>
      </c>
      <c r="P3353">
        <v>0</v>
      </c>
      <c r="Q3353">
        <v>0</v>
      </c>
      <c r="R3353" t="s">
        <v>1587</v>
      </c>
    </row>
    <row r="3354" spans="1:19" hidden="1" x14ac:dyDescent="0.3">
      <c r="A3354">
        <v>414</v>
      </c>
      <c r="B3354" t="s">
        <v>382</v>
      </c>
      <c r="C3354" t="s">
        <v>190</v>
      </c>
      <c r="D3354" t="s">
        <v>52</v>
      </c>
      <c r="E3354" t="s">
        <v>22</v>
      </c>
      <c r="F3354" s="101">
        <v>44469</v>
      </c>
      <c r="G3354" s="55">
        <f t="shared" si="372"/>
        <v>2021</v>
      </c>
      <c r="H3354" s="55" t="str">
        <f t="shared" si="373"/>
        <v>Septiembre</v>
      </c>
      <c r="I3354" s="90" t="str">
        <f t="shared" si="374"/>
        <v>2021-2</v>
      </c>
      <c r="K3354">
        <v>0</v>
      </c>
      <c r="N3354" t="s">
        <v>23</v>
      </c>
      <c r="O3354" t="s">
        <v>23</v>
      </c>
      <c r="P3354">
        <v>0</v>
      </c>
      <c r="Q3354">
        <v>0</v>
      </c>
      <c r="R3354" t="s">
        <v>1588</v>
      </c>
    </row>
    <row r="3355" spans="1:19" hidden="1" x14ac:dyDescent="0.3">
      <c r="A3355">
        <v>414</v>
      </c>
      <c r="B3355" t="s">
        <v>382</v>
      </c>
      <c r="C3355" t="s">
        <v>190</v>
      </c>
      <c r="D3355" t="s">
        <v>52</v>
      </c>
      <c r="E3355" t="s">
        <v>22</v>
      </c>
      <c r="F3355" s="101">
        <v>44561</v>
      </c>
      <c r="G3355" s="55">
        <f t="shared" si="372"/>
        <v>2021</v>
      </c>
      <c r="H3355" s="55" t="str">
        <f t="shared" si="373"/>
        <v>Diciembre</v>
      </c>
      <c r="I3355" s="90" t="str">
        <f t="shared" si="374"/>
        <v>2021-2</v>
      </c>
      <c r="K3355">
        <v>0</v>
      </c>
      <c r="N3355" t="s">
        <v>23</v>
      </c>
      <c r="O3355" t="s">
        <v>23</v>
      </c>
      <c r="P3355">
        <v>0</v>
      </c>
      <c r="Q3355">
        <v>0</v>
      </c>
      <c r="R3355" t="s">
        <v>1589</v>
      </c>
    </row>
    <row r="3356" spans="1:19" hidden="1" x14ac:dyDescent="0.3">
      <c r="A3356">
        <v>414</v>
      </c>
      <c r="B3356" t="s">
        <v>382</v>
      </c>
      <c r="C3356" t="s">
        <v>190</v>
      </c>
      <c r="D3356" t="s">
        <v>52</v>
      </c>
      <c r="E3356" t="s">
        <v>22</v>
      </c>
      <c r="F3356" s="101">
        <v>44620</v>
      </c>
      <c r="G3356" s="55">
        <f t="shared" si="372"/>
        <v>2022</v>
      </c>
      <c r="H3356" s="55" t="str">
        <f t="shared" si="373"/>
        <v>Febrero</v>
      </c>
      <c r="I3356" s="90" t="str">
        <f t="shared" si="374"/>
        <v>2022-1</v>
      </c>
      <c r="N3356" t="s">
        <v>23</v>
      </c>
      <c r="O3356" t="s">
        <v>119</v>
      </c>
      <c r="P3356">
        <v>0</v>
      </c>
      <c r="Q3356">
        <v>0</v>
      </c>
      <c r="R3356" t="s">
        <v>1590</v>
      </c>
      <c r="S3356" t="s">
        <v>119</v>
      </c>
    </row>
    <row r="3357" spans="1:19" hidden="1" x14ac:dyDescent="0.3">
      <c r="A3357">
        <v>414</v>
      </c>
      <c r="B3357" t="s">
        <v>382</v>
      </c>
      <c r="C3357" t="s">
        <v>190</v>
      </c>
      <c r="D3357" t="s">
        <v>52</v>
      </c>
      <c r="E3357" t="s">
        <v>22</v>
      </c>
      <c r="F3357" s="101">
        <v>44651</v>
      </c>
      <c r="G3357" s="55">
        <f t="shared" si="372"/>
        <v>2022</v>
      </c>
      <c r="H3357" s="55" t="str">
        <f t="shared" si="373"/>
        <v>Marzo</v>
      </c>
      <c r="I3357" s="90" t="str">
        <f t="shared" si="374"/>
        <v>2022-1</v>
      </c>
      <c r="K3357">
        <v>0</v>
      </c>
      <c r="N3357" t="s">
        <v>23</v>
      </c>
      <c r="O3357" t="s">
        <v>23</v>
      </c>
      <c r="P3357">
        <v>0</v>
      </c>
      <c r="Q3357">
        <v>0</v>
      </c>
      <c r="R3357" t="s">
        <v>1591</v>
      </c>
    </row>
    <row r="3358" spans="1:19" hidden="1" x14ac:dyDescent="0.3">
      <c r="A3358">
        <v>414</v>
      </c>
      <c r="B3358" t="s">
        <v>382</v>
      </c>
      <c r="C3358" t="s">
        <v>190</v>
      </c>
      <c r="D3358" t="s">
        <v>52</v>
      </c>
      <c r="E3358" t="s">
        <v>22</v>
      </c>
      <c r="F3358" s="101">
        <v>44681</v>
      </c>
      <c r="G3358" s="55">
        <f t="shared" si="372"/>
        <v>2022</v>
      </c>
      <c r="H3358" s="55" t="str">
        <f t="shared" si="373"/>
        <v>Abril</v>
      </c>
      <c r="I3358" s="90" t="str">
        <f t="shared" si="374"/>
        <v>2022-1</v>
      </c>
      <c r="N3358" t="s">
        <v>23</v>
      </c>
      <c r="O3358" t="s">
        <v>119</v>
      </c>
      <c r="P3358">
        <v>0</v>
      </c>
      <c r="Q3358">
        <v>0</v>
      </c>
      <c r="R3358" t="s">
        <v>1592</v>
      </c>
      <c r="S3358" t="s">
        <v>119</v>
      </c>
    </row>
    <row r="3359" spans="1:19" hidden="1" x14ac:dyDescent="0.3">
      <c r="A3359">
        <v>414</v>
      </c>
      <c r="B3359" t="s">
        <v>382</v>
      </c>
      <c r="C3359" t="s">
        <v>190</v>
      </c>
      <c r="D3359" t="s">
        <v>52</v>
      </c>
      <c r="E3359" t="s">
        <v>22</v>
      </c>
      <c r="F3359" s="101">
        <v>44742</v>
      </c>
      <c r="G3359" s="55">
        <f t="shared" si="372"/>
        <v>2022</v>
      </c>
      <c r="H3359" s="55" t="str">
        <f t="shared" si="373"/>
        <v>Junio</v>
      </c>
      <c r="I3359" s="90" t="str">
        <f t="shared" si="374"/>
        <v>2022-1</v>
      </c>
      <c r="K3359">
        <v>0</v>
      </c>
      <c r="N3359" t="s">
        <v>23</v>
      </c>
      <c r="O3359" t="s">
        <v>23</v>
      </c>
      <c r="P3359">
        <v>0</v>
      </c>
      <c r="Q3359">
        <v>0</v>
      </c>
      <c r="R3359" t="s">
        <v>1593</v>
      </c>
    </row>
    <row r="3360" spans="1:19" hidden="1" x14ac:dyDescent="0.3">
      <c r="A3360">
        <v>414</v>
      </c>
      <c r="B3360" t="s">
        <v>382</v>
      </c>
      <c r="C3360" t="s">
        <v>190</v>
      </c>
      <c r="D3360" t="s">
        <v>52</v>
      </c>
      <c r="E3360" t="s">
        <v>22</v>
      </c>
      <c r="F3360" s="101">
        <v>44804</v>
      </c>
      <c r="G3360" s="55">
        <f t="shared" si="372"/>
        <v>2022</v>
      </c>
      <c r="H3360" s="55" t="str">
        <f t="shared" si="373"/>
        <v>Agosto</v>
      </c>
      <c r="I3360" s="90" t="str">
        <f t="shared" si="374"/>
        <v>2022-2</v>
      </c>
      <c r="N3360" t="s">
        <v>23</v>
      </c>
      <c r="O3360" t="s">
        <v>119</v>
      </c>
      <c r="P3360">
        <v>0</v>
      </c>
      <c r="Q3360">
        <v>0</v>
      </c>
      <c r="R3360" t="s">
        <v>1594</v>
      </c>
      <c r="S3360" t="s">
        <v>119</v>
      </c>
    </row>
    <row r="3361" spans="1:19" hidden="1" x14ac:dyDescent="0.3">
      <c r="A3361">
        <v>414</v>
      </c>
      <c r="B3361" t="s">
        <v>382</v>
      </c>
      <c r="C3361" t="s">
        <v>190</v>
      </c>
      <c r="D3361" t="s">
        <v>52</v>
      </c>
      <c r="E3361" t="s">
        <v>22</v>
      </c>
      <c r="F3361" s="101">
        <v>44834</v>
      </c>
      <c r="G3361" s="55">
        <f t="shared" si="372"/>
        <v>2022</v>
      </c>
      <c r="H3361" s="55" t="str">
        <f t="shared" si="373"/>
        <v>Septiembre</v>
      </c>
      <c r="I3361" s="90" t="str">
        <f t="shared" si="374"/>
        <v>2022-2</v>
      </c>
      <c r="K3361">
        <v>0</v>
      </c>
      <c r="N3361" t="s">
        <v>23</v>
      </c>
      <c r="O3361" t="s">
        <v>23</v>
      </c>
      <c r="P3361">
        <v>0</v>
      </c>
      <c r="Q3361">
        <v>0</v>
      </c>
      <c r="R3361" t="s">
        <v>1595</v>
      </c>
    </row>
    <row r="3362" spans="1:19" hidden="1" x14ac:dyDescent="0.3">
      <c r="A3362">
        <v>414</v>
      </c>
      <c r="B3362" t="s">
        <v>382</v>
      </c>
      <c r="C3362" t="s">
        <v>190</v>
      </c>
      <c r="D3362" t="s">
        <v>52</v>
      </c>
      <c r="E3362" t="s">
        <v>22</v>
      </c>
      <c r="F3362" s="101">
        <v>44926</v>
      </c>
      <c r="G3362" s="55">
        <f t="shared" si="372"/>
        <v>2022</v>
      </c>
      <c r="H3362" s="55" t="str">
        <f t="shared" si="373"/>
        <v>Diciembre</v>
      </c>
      <c r="I3362" s="90" t="str">
        <f t="shared" si="374"/>
        <v>2022-2</v>
      </c>
      <c r="K3362">
        <v>0</v>
      </c>
      <c r="N3362" t="s">
        <v>23</v>
      </c>
      <c r="O3362" t="s">
        <v>23</v>
      </c>
      <c r="P3362">
        <v>0</v>
      </c>
      <c r="Q3362">
        <v>0</v>
      </c>
      <c r="R3362" t="s">
        <v>1596</v>
      </c>
    </row>
    <row r="3363" spans="1:19" hidden="1" x14ac:dyDescent="0.3">
      <c r="A3363">
        <v>414</v>
      </c>
      <c r="B3363" t="s">
        <v>382</v>
      </c>
      <c r="C3363" t="s">
        <v>190</v>
      </c>
      <c r="D3363" t="s">
        <v>52</v>
      </c>
      <c r="E3363" t="s">
        <v>22</v>
      </c>
      <c r="F3363" s="101">
        <v>45016</v>
      </c>
      <c r="G3363" s="55">
        <f t="shared" si="372"/>
        <v>2023</v>
      </c>
      <c r="H3363" s="55" t="str">
        <f t="shared" si="373"/>
        <v>Marzo</v>
      </c>
      <c r="I3363" s="90" t="str">
        <f t="shared" si="374"/>
        <v>2023-1</v>
      </c>
      <c r="J3363">
        <v>100</v>
      </c>
      <c r="K3363">
        <v>0</v>
      </c>
      <c r="L3363" s="57">
        <v>0</v>
      </c>
      <c r="M3363" s="57">
        <v>0</v>
      </c>
      <c r="N3363" t="s">
        <v>23</v>
      </c>
      <c r="O3363" t="s">
        <v>23</v>
      </c>
      <c r="P3363">
        <v>0</v>
      </c>
      <c r="Q3363">
        <v>0</v>
      </c>
      <c r="R3363" t="s">
        <v>1597</v>
      </c>
    </row>
    <row r="3364" spans="1:19" hidden="1" x14ac:dyDescent="0.3">
      <c r="A3364">
        <v>414</v>
      </c>
      <c r="B3364" t="s">
        <v>382</v>
      </c>
      <c r="C3364" t="s">
        <v>190</v>
      </c>
      <c r="D3364" t="s">
        <v>52</v>
      </c>
      <c r="E3364" t="s">
        <v>22</v>
      </c>
      <c r="F3364" s="101">
        <v>45747</v>
      </c>
      <c r="G3364" s="55">
        <f t="shared" si="372"/>
        <v>2025</v>
      </c>
      <c r="H3364" s="55" t="str">
        <f t="shared" si="373"/>
        <v>Marzo</v>
      </c>
      <c r="I3364" s="90" t="str">
        <f t="shared" si="374"/>
        <v>2025-1</v>
      </c>
      <c r="J3364">
        <v>100</v>
      </c>
      <c r="K3364">
        <v>110.79</v>
      </c>
      <c r="L3364" s="57">
        <v>1.1079000000000001</v>
      </c>
      <c r="M3364" s="57">
        <v>1.1079000000000001</v>
      </c>
      <c r="N3364" t="s">
        <v>23</v>
      </c>
      <c r="O3364" t="s">
        <v>23</v>
      </c>
      <c r="P3364">
        <v>0</v>
      </c>
      <c r="Q3364">
        <v>0</v>
      </c>
      <c r="R3364" t="s">
        <v>1598</v>
      </c>
    </row>
    <row r="3365" spans="1:19" hidden="1" x14ac:dyDescent="0.3">
      <c r="A3365">
        <v>414</v>
      </c>
      <c r="B3365" t="s">
        <v>382</v>
      </c>
      <c r="C3365" t="s">
        <v>190</v>
      </c>
      <c r="D3365" t="s">
        <v>52</v>
      </c>
      <c r="E3365" t="s">
        <v>22</v>
      </c>
      <c r="F3365" s="101">
        <v>45838</v>
      </c>
      <c r="G3365" s="55">
        <f t="shared" si="372"/>
        <v>2025</v>
      </c>
      <c r="H3365" s="55" t="str">
        <f t="shared" si="373"/>
        <v>Junio</v>
      </c>
      <c r="I3365" s="90" t="str">
        <f t="shared" si="374"/>
        <v>2025-1</v>
      </c>
      <c r="J3365">
        <v>100</v>
      </c>
      <c r="K3365">
        <v>108.55</v>
      </c>
      <c r="L3365" s="57">
        <v>1.0854999999999999</v>
      </c>
      <c r="M3365" s="57">
        <v>1.0854999999999999</v>
      </c>
      <c r="N3365" t="s">
        <v>23</v>
      </c>
      <c r="O3365" t="s">
        <v>23</v>
      </c>
      <c r="P3365">
        <v>0</v>
      </c>
      <c r="Q3365">
        <v>0</v>
      </c>
      <c r="R3365" t="s">
        <v>1599</v>
      </c>
    </row>
    <row r="3366" spans="1:19" hidden="1" x14ac:dyDescent="0.3">
      <c r="A3366">
        <v>414</v>
      </c>
      <c r="B3366" t="s">
        <v>382</v>
      </c>
      <c r="C3366" t="s">
        <v>190</v>
      </c>
      <c r="D3366" t="s">
        <v>52</v>
      </c>
      <c r="E3366" t="s">
        <v>22</v>
      </c>
      <c r="F3366" s="101">
        <v>45930</v>
      </c>
      <c r="G3366" s="55">
        <f t="shared" si="372"/>
        <v>2025</v>
      </c>
      <c r="H3366" s="55" t="str">
        <f t="shared" si="373"/>
        <v>Septiembre</v>
      </c>
      <c r="I3366" s="90" t="str">
        <f t="shared" si="374"/>
        <v>2025-2</v>
      </c>
      <c r="J3366">
        <v>100</v>
      </c>
      <c r="K3366">
        <v>93.6</v>
      </c>
      <c r="L3366" s="57">
        <v>0.93599999999999994</v>
      </c>
      <c r="M3366" s="57">
        <v>0.93599999999999994</v>
      </c>
      <c r="N3366" t="s">
        <v>23</v>
      </c>
      <c r="O3366" t="s">
        <v>23</v>
      </c>
      <c r="P3366">
        <v>0</v>
      </c>
      <c r="Q3366">
        <v>0</v>
      </c>
      <c r="R3366" t="s">
        <v>1600</v>
      </c>
    </row>
    <row r="3367" spans="1:19" hidden="1" x14ac:dyDescent="0.3">
      <c r="A3367">
        <v>414</v>
      </c>
      <c r="B3367" t="s">
        <v>382</v>
      </c>
      <c r="C3367" t="s">
        <v>190</v>
      </c>
      <c r="D3367" t="s">
        <v>52</v>
      </c>
      <c r="E3367" t="s">
        <v>22</v>
      </c>
      <c r="F3367" s="101">
        <v>46022</v>
      </c>
      <c r="G3367" s="55">
        <f t="shared" si="372"/>
        <v>2025</v>
      </c>
      <c r="H3367" s="55" t="str">
        <f t="shared" si="373"/>
        <v>Diciembre</v>
      </c>
      <c r="I3367" s="90" t="str">
        <f t="shared" si="374"/>
        <v>2025-2</v>
      </c>
      <c r="J3367">
        <v>100</v>
      </c>
      <c r="K3367">
        <v>98.87</v>
      </c>
      <c r="L3367" s="57">
        <v>0.98870000000000002</v>
      </c>
      <c r="M3367" s="57">
        <v>0.98870000000000002</v>
      </c>
      <c r="N3367" t="s">
        <v>23</v>
      </c>
      <c r="O3367" t="s">
        <v>23</v>
      </c>
      <c r="P3367">
        <v>0</v>
      </c>
      <c r="Q3367">
        <v>0</v>
      </c>
      <c r="R3367" t="s">
        <v>1601</v>
      </c>
    </row>
    <row r="3368" spans="1:19" hidden="1" x14ac:dyDescent="0.3">
      <c r="A3368">
        <v>415</v>
      </c>
      <c r="B3368" t="s">
        <v>383</v>
      </c>
      <c r="C3368" t="s">
        <v>190</v>
      </c>
      <c r="D3368" t="s">
        <v>52</v>
      </c>
      <c r="E3368" t="s">
        <v>22</v>
      </c>
      <c r="F3368" s="101">
        <v>44286</v>
      </c>
      <c r="G3368" s="55">
        <f t="shared" si="372"/>
        <v>2021</v>
      </c>
      <c r="H3368" s="55" t="str">
        <f t="shared" si="373"/>
        <v>Marzo</v>
      </c>
      <c r="I3368" s="90" t="str">
        <f t="shared" si="374"/>
        <v>2021-1</v>
      </c>
      <c r="K3368">
        <v>0</v>
      </c>
      <c r="N3368" t="s">
        <v>23</v>
      </c>
      <c r="O3368" t="s">
        <v>23</v>
      </c>
      <c r="P3368">
        <v>0</v>
      </c>
      <c r="Q3368">
        <v>0</v>
      </c>
      <c r="R3368" t="s">
        <v>1602</v>
      </c>
    </row>
    <row r="3369" spans="1:19" hidden="1" x14ac:dyDescent="0.3">
      <c r="A3369">
        <v>415</v>
      </c>
      <c r="B3369" t="s">
        <v>383</v>
      </c>
      <c r="C3369" t="s">
        <v>190</v>
      </c>
      <c r="D3369" t="s">
        <v>52</v>
      </c>
      <c r="E3369" t="s">
        <v>22</v>
      </c>
      <c r="F3369" s="101">
        <v>44377</v>
      </c>
      <c r="G3369" s="55">
        <f t="shared" si="372"/>
        <v>2021</v>
      </c>
      <c r="H3369" s="55" t="str">
        <f t="shared" si="373"/>
        <v>Junio</v>
      </c>
      <c r="I3369" s="90" t="str">
        <f t="shared" si="374"/>
        <v>2021-1</v>
      </c>
      <c r="K3369">
        <v>0</v>
      </c>
      <c r="N3369" t="s">
        <v>23</v>
      </c>
      <c r="O3369" t="s">
        <v>23</v>
      </c>
      <c r="P3369">
        <v>0</v>
      </c>
      <c r="Q3369">
        <v>0</v>
      </c>
      <c r="R3369" t="s">
        <v>1603</v>
      </c>
    </row>
    <row r="3370" spans="1:19" hidden="1" x14ac:dyDescent="0.3">
      <c r="A3370">
        <v>415</v>
      </c>
      <c r="B3370" t="s">
        <v>383</v>
      </c>
      <c r="C3370" t="s">
        <v>190</v>
      </c>
      <c r="D3370" t="s">
        <v>52</v>
      </c>
      <c r="E3370" t="s">
        <v>22</v>
      </c>
      <c r="F3370" s="101">
        <v>44469</v>
      </c>
      <c r="G3370" s="55">
        <f t="shared" si="372"/>
        <v>2021</v>
      </c>
      <c r="H3370" s="55" t="str">
        <f t="shared" si="373"/>
        <v>Septiembre</v>
      </c>
      <c r="I3370" s="90" t="str">
        <f t="shared" si="374"/>
        <v>2021-2</v>
      </c>
      <c r="K3370">
        <v>0</v>
      </c>
      <c r="N3370" t="s">
        <v>23</v>
      </c>
      <c r="O3370" t="s">
        <v>23</v>
      </c>
      <c r="P3370">
        <v>0</v>
      </c>
      <c r="Q3370">
        <v>0</v>
      </c>
      <c r="R3370" t="s">
        <v>1604</v>
      </c>
    </row>
    <row r="3371" spans="1:19" hidden="1" x14ac:dyDescent="0.3">
      <c r="A3371">
        <v>415</v>
      </c>
      <c r="B3371" t="s">
        <v>383</v>
      </c>
      <c r="C3371" t="s">
        <v>190</v>
      </c>
      <c r="D3371" t="s">
        <v>52</v>
      </c>
      <c r="E3371" t="s">
        <v>22</v>
      </c>
      <c r="F3371" s="101">
        <v>44561</v>
      </c>
      <c r="G3371" s="55">
        <f t="shared" si="372"/>
        <v>2021</v>
      </c>
      <c r="H3371" s="55" t="str">
        <f t="shared" si="373"/>
        <v>Diciembre</v>
      </c>
      <c r="I3371" s="90" t="str">
        <f t="shared" si="374"/>
        <v>2021-2</v>
      </c>
      <c r="K3371">
        <v>0</v>
      </c>
      <c r="N3371" t="s">
        <v>23</v>
      </c>
      <c r="O3371" t="s">
        <v>23</v>
      </c>
      <c r="P3371">
        <v>0</v>
      </c>
      <c r="Q3371">
        <v>0</v>
      </c>
      <c r="R3371" t="s">
        <v>1605</v>
      </c>
    </row>
    <row r="3372" spans="1:19" hidden="1" x14ac:dyDescent="0.3">
      <c r="A3372">
        <v>415</v>
      </c>
      <c r="B3372" t="s">
        <v>383</v>
      </c>
      <c r="C3372" t="s">
        <v>190</v>
      </c>
      <c r="D3372" t="s">
        <v>52</v>
      </c>
      <c r="E3372" t="s">
        <v>22</v>
      </c>
      <c r="F3372" s="101">
        <v>44620</v>
      </c>
      <c r="G3372" s="55">
        <f t="shared" si="372"/>
        <v>2022</v>
      </c>
      <c r="H3372" s="55" t="str">
        <f t="shared" si="373"/>
        <v>Febrero</v>
      </c>
      <c r="I3372" s="90" t="str">
        <f t="shared" si="374"/>
        <v>2022-1</v>
      </c>
      <c r="N3372" t="s">
        <v>23</v>
      </c>
      <c r="O3372" t="s">
        <v>119</v>
      </c>
      <c r="P3372">
        <v>0</v>
      </c>
      <c r="Q3372">
        <v>0</v>
      </c>
      <c r="R3372" t="s">
        <v>1606</v>
      </c>
      <c r="S3372" t="s">
        <v>119</v>
      </c>
    </row>
    <row r="3373" spans="1:19" hidden="1" x14ac:dyDescent="0.3">
      <c r="A3373">
        <v>415</v>
      </c>
      <c r="B3373" t="s">
        <v>383</v>
      </c>
      <c r="C3373" t="s">
        <v>190</v>
      </c>
      <c r="D3373" t="s">
        <v>52</v>
      </c>
      <c r="E3373" t="s">
        <v>22</v>
      </c>
      <c r="F3373" s="101">
        <v>44651</v>
      </c>
      <c r="G3373" s="55">
        <f t="shared" si="372"/>
        <v>2022</v>
      </c>
      <c r="H3373" s="55" t="str">
        <f t="shared" si="373"/>
        <v>Marzo</v>
      </c>
      <c r="I3373" s="90" t="str">
        <f t="shared" si="374"/>
        <v>2022-1</v>
      </c>
      <c r="K3373">
        <v>0</v>
      </c>
      <c r="N3373" t="s">
        <v>23</v>
      </c>
      <c r="O3373" t="s">
        <v>23</v>
      </c>
      <c r="P3373">
        <v>0</v>
      </c>
      <c r="Q3373">
        <v>0</v>
      </c>
      <c r="R3373" t="s">
        <v>1607</v>
      </c>
    </row>
    <row r="3374" spans="1:19" hidden="1" x14ac:dyDescent="0.3">
      <c r="A3374">
        <v>415</v>
      </c>
      <c r="B3374" t="s">
        <v>383</v>
      </c>
      <c r="C3374" t="s">
        <v>190</v>
      </c>
      <c r="D3374" t="s">
        <v>52</v>
      </c>
      <c r="E3374" t="s">
        <v>22</v>
      </c>
      <c r="F3374" s="101">
        <v>44681</v>
      </c>
      <c r="G3374" s="55">
        <f t="shared" si="372"/>
        <v>2022</v>
      </c>
      <c r="H3374" s="55" t="str">
        <f t="shared" si="373"/>
        <v>Abril</v>
      </c>
      <c r="I3374" s="90" t="str">
        <f t="shared" si="374"/>
        <v>2022-1</v>
      </c>
      <c r="N3374" t="s">
        <v>23</v>
      </c>
      <c r="O3374" t="s">
        <v>119</v>
      </c>
      <c r="P3374">
        <v>0</v>
      </c>
      <c r="Q3374">
        <v>0</v>
      </c>
      <c r="R3374" t="s">
        <v>1608</v>
      </c>
      <c r="S3374" t="s">
        <v>119</v>
      </c>
    </row>
    <row r="3375" spans="1:19" hidden="1" x14ac:dyDescent="0.3">
      <c r="A3375">
        <v>415</v>
      </c>
      <c r="B3375" t="s">
        <v>383</v>
      </c>
      <c r="C3375" t="s">
        <v>190</v>
      </c>
      <c r="D3375" t="s">
        <v>52</v>
      </c>
      <c r="E3375" t="s">
        <v>22</v>
      </c>
      <c r="F3375" s="101">
        <v>44742</v>
      </c>
      <c r="G3375" s="55">
        <f t="shared" si="372"/>
        <v>2022</v>
      </c>
      <c r="H3375" s="55" t="str">
        <f t="shared" si="373"/>
        <v>Junio</v>
      </c>
      <c r="I3375" s="90" t="str">
        <f t="shared" si="374"/>
        <v>2022-1</v>
      </c>
      <c r="K3375">
        <v>0</v>
      </c>
      <c r="N3375" t="s">
        <v>23</v>
      </c>
      <c r="O3375" t="s">
        <v>23</v>
      </c>
      <c r="P3375">
        <v>0</v>
      </c>
      <c r="Q3375">
        <v>0</v>
      </c>
      <c r="R3375" t="s">
        <v>1609</v>
      </c>
    </row>
    <row r="3376" spans="1:19" hidden="1" x14ac:dyDescent="0.3">
      <c r="A3376">
        <v>415</v>
      </c>
      <c r="B3376" t="s">
        <v>383</v>
      </c>
      <c r="C3376" t="s">
        <v>190</v>
      </c>
      <c r="D3376" t="s">
        <v>52</v>
      </c>
      <c r="E3376" t="s">
        <v>22</v>
      </c>
      <c r="F3376" s="101">
        <v>44804</v>
      </c>
      <c r="G3376" s="55">
        <f t="shared" si="372"/>
        <v>2022</v>
      </c>
      <c r="H3376" s="55" t="str">
        <f t="shared" si="373"/>
        <v>Agosto</v>
      </c>
      <c r="I3376" s="90" t="str">
        <f t="shared" si="374"/>
        <v>2022-2</v>
      </c>
      <c r="N3376" t="s">
        <v>23</v>
      </c>
      <c r="O3376" t="s">
        <v>119</v>
      </c>
      <c r="P3376">
        <v>0</v>
      </c>
      <c r="Q3376">
        <v>0</v>
      </c>
      <c r="R3376" t="s">
        <v>1610</v>
      </c>
      <c r="S3376" t="s">
        <v>119</v>
      </c>
    </row>
    <row r="3377" spans="1:19" hidden="1" x14ac:dyDescent="0.3">
      <c r="A3377">
        <v>415</v>
      </c>
      <c r="B3377" t="s">
        <v>383</v>
      </c>
      <c r="C3377" t="s">
        <v>190</v>
      </c>
      <c r="D3377" t="s">
        <v>52</v>
      </c>
      <c r="E3377" t="s">
        <v>22</v>
      </c>
      <c r="F3377" s="101">
        <v>44834</v>
      </c>
      <c r="G3377" s="55">
        <f t="shared" si="372"/>
        <v>2022</v>
      </c>
      <c r="H3377" s="55" t="str">
        <f t="shared" si="373"/>
        <v>Septiembre</v>
      </c>
      <c r="I3377" s="90" t="str">
        <f t="shared" si="374"/>
        <v>2022-2</v>
      </c>
      <c r="K3377">
        <v>0</v>
      </c>
      <c r="N3377" t="s">
        <v>23</v>
      </c>
      <c r="O3377" t="s">
        <v>23</v>
      </c>
      <c r="P3377">
        <v>0</v>
      </c>
      <c r="Q3377">
        <v>0</v>
      </c>
      <c r="R3377" t="s">
        <v>1611</v>
      </c>
    </row>
    <row r="3378" spans="1:19" hidden="1" x14ac:dyDescent="0.3">
      <c r="A3378">
        <v>415</v>
      </c>
      <c r="B3378" t="s">
        <v>383</v>
      </c>
      <c r="C3378" t="s">
        <v>190</v>
      </c>
      <c r="D3378" t="s">
        <v>52</v>
      </c>
      <c r="E3378" t="s">
        <v>22</v>
      </c>
      <c r="F3378" s="101">
        <v>44926</v>
      </c>
      <c r="G3378" s="55">
        <f t="shared" si="372"/>
        <v>2022</v>
      </c>
      <c r="H3378" s="55" t="str">
        <f t="shared" si="373"/>
        <v>Diciembre</v>
      </c>
      <c r="I3378" s="90" t="str">
        <f t="shared" si="374"/>
        <v>2022-2</v>
      </c>
      <c r="K3378">
        <v>0</v>
      </c>
      <c r="N3378" t="s">
        <v>23</v>
      </c>
      <c r="O3378" t="s">
        <v>23</v>
      </c>
      <c r="P3378">
        <v>0</v>
      </c>
      <c r="Q3378">
        <v>0</v>
      </c>
      <c r="R3378" t="s">
        <v>1612</v>
      </c>
    </row>
    <row r="3379" spans="1:19" hidden="1" x14ac:dyDescent="0.3">
      <c r="A3379">
        <v>415</v>
      </c>
      <c r="B3379" t="s">
        <v>383</v>
      </c>
      <c r="C3379" t="s">
        <v>190</v>
      </c>
      <c r="D3379" t="s">
        <v>52</v>
      </c>
      <c r="E3379" t="s">
        <v>22</v>
      </c>
      <c r="F3379" s="101">
        <v>45016</v>
      </c>
      <c r="G3379" s="55">
        <f t="shared" si="372"/>
        <v>2023</v>
      </c>
      <c r="H3379" s="55" t="str">
        <f t="shared" si="373"/>
        <v>Marzo</v>
      </c>
      <c r="I3379" s="90" t="str">
        <f t="shared" si="374"/>
        <v>2023-1</v>
      </c>
      <c r="J3379">
        <v>100</v>
      </c>
      <c r="K3379">
        <v>0</v>
      </c>
      <c r="L3379" s="57">
        <v>0</v>
      </c>
      <c r="M3379" s="57">
        <v>0</v>
      </c>
      <c r="N3379" t="s">
        <v>23</v>
      </c>
      <c r="O3379" t="s">
        <v>23</v>
      </c>
      <c r="P3379">
        <v>0</v>
      </c>
      <c r="Q3379">
        <v>0</v>
      </c>
      <c r="R3379" t="s">
        <v>1613</v>
      </c>
    </row>
    <row r="3380" spans="1:19" hidden="1" x14ac:dyDescent="0.3">
      <c r="A3380">
        <v>415</v>
      </c>
      <c r="B3380" t="s">
        <v>383</v>
      </c>
      <c r="C3380" t="s">
        <v>190</v>
      </c>
      <c r="D3380" t="s">
        <v>52</v>
      </c>
      <c r="E3380" t="s">
        <v>22</v>
      </c>
      <c r="F3380" s="101">
        <v>45747</v>
      </c>
      <c r="G3380" s="55">
        <f t="shared" si="372"/>
        <v>2025</v>
      </c>
      <c r="H3380" s="55" t="str">
        <f t="shared" si="373"/>
        <v>Marzo</v>
      </c>
      <c r="I3380" s="90" t="str">
        <f t="shared" si="374"/>
        <v>2025-1</v>
      </c>
      <c r="J3380">
        <v>100</v>
      </c>
      <c r="K3380">
        <v>104.76</v>
      </c>
      <c r="L3380" s="57">
        <v>1.0476000000000001</v>
      </c>
      <c r="M3380" s="57">
        <v>1.0476000000000001</v>
      </c>
      <c r="N3380" t="s">
        <v>23</v>
      </c>
      <c r="O3380" t="s">
        <v>23</v>
      </c>
      <c r="P3380">
        <v>0</v>
      </c>
      <c r="Q3380">
        <v>0</v>
      </c>
      <c r="R3380" t="s">
        <v>1614</v>
      </c>
    </row>
    <row r="3381" spans="1:19" hidden="1" x14ac:dyDescent="0.3">
      <c r="A3381">
        <v>415</v>
      </c>
      <c r="B3381" t="s">
        <v>383</v>
      </c>
      <c r="C3381" t="s">
        <v>190</v>
      </c>
      <c r="D3381" t="s">
        <v>52</v>
      </c>
      <c r="E3381" t="s">
        <v>22</v>
      </c>
      <c r="F3381" s="101">
        <v>45838</v>
      </c>
      <c r="G3381" s="55">
        <f t="shared" si="372"/>
        <v>2025</v>
      </c>
      <c r="H3381" s="55" t="str">
        <f t="shared" si="373"/>
        <v>Junio</v>
      </c>
      <c r="I3381" s="90" t="str">
        <f t="shared" si="374"/>
        <v>2025-1</v>
      </c>
      <c r="J3381">
        <v>100</v>
      </c>
      <c r="K3381">
        <v>96.44</v>
      </c>
      <c r="L3381" s="57">
        <v>0.96439999999999992</v>
      </c>
      <c r="M3381" s="57">
        <v>0.96439999999999992</v>
      </c>
      <c r="N3381" t="s">
        <v>23</v>
      </c>
      <c r="O3381" t="s">
        <v>23</v>
      </c>
      <c r="P3381">
        <v>0</v>
      </c>
      <c r="Q3381">
        <v>0</v>
      </c>
      <c r="R3381" t="s">
        <v>1615</v>
      </c>
    </row>
    <row r="3382" spans="1:19" hidden="1" x14ac:dyDescent="0.3">
      <c r="A3382">
        <v>415</v>
      </c>
      <c r="B3382" t="s">
        <v>383</v>
      </c>
      <c r="C3382" t="s">
        <v>190</v>
      </c>
      <c r="D3382" t="s">
        <v>52</v>
      </c>
      <c r="E3382" t="s">
        <v>22</v>
      </c>
      <c r="F3382" s="101">
        <v>45930</v>
      </c>
      <c r="G3382" s="55">
        <f t="shared" si="372"/>
        <v>2025</v>
      </c>
      <c r="H3382" s="55" t="str">
        <f t="shared" si="373"/>
        <v>Septiembre</v>
      </c>
      <c r="I3382" s="90" t="str">
        <f t="shared" si="374"/>
        <v>2025-2</v>
      </c>
      <c r="J3382">
        <v>100</v>
      </c>
      <c r="K3382">
        <v>95.56</v>
      </c>
      <c r="L3382" s="57">
        <v>0.9556</v>
      </c>
      <c r="M3382" s="57">
        <v>0.9556</v>
      </c>
      <c r="N3382" t="s">
        <v>23</v>
      </c>
      <c r="O3382" t="s">
        <v>23</v>
      </c>
      <c r="P3382">
        <v>0</v>
      </c>
      <c r="Q3382">
        <v>0</v>
      </c>
      <c r="R3382" t="s">
        <v>1616</v>
      </c>
    </row>
    <row r="3383" spans="1:19" hidden="1" x14ac:dyDescent="0.3">
      <c r="A3383">
        <v>415</v>
      </c>
      <c r="B3383" t="s">
        <v>383</v>
      </c>
      <c r="C3383" t="s">
        <v>190</v>
      </c>
      <c r="D3383" t="s">
        <v>52</v>
      </c>
      <c r="E3383" t="s">
        <v>22</v>
      </c>
      <c r="F3383" s="101">
        <v>46022</v>
      </c>
      <c r="G3383" s="55">
        <f t="shared" si="372"/>
        <v>2025</v>
      </c>
      <c r="H3383" s="55" t="str">
        <f t="shared" si="373"/>
        <v>Diciembre</v>
      </c>
      <c r="I3383" s="90" t="str">
        <f t="shared" si="374"/>
        <v>2025-2</v>
      </c>
      <c r="J3383">
        <v>100</v>
      </c>
      <c r="K3383">
        <v>99.3</v>
      </c>
      <c r="L3383" s="57">
        <v>0.99299999999999999</v>
      </c>
      <c r="M3383" s="57">
        <v>0.99299999999999999</v>
      </c>
      <c r="N3383" t="s">
        <v>23</v>
      </c>
      <c r="O3383" t="s">
        <v>23</v>
      </c>
      <c r="P3383">
        <v>0</v>
      </c>
      <c r="Q3383">
        <v>0</v>
      </c>
      <c r="R3383" t="s">
        <v>1617</v>
      </c>
    </row>
    <row r="3384" spans="1:19" hidden="1" x14ac:dyDescent="0.3">
      <c r="A3384">
        <v>416</v>
      </c>
      <c r="B3384" t="s">
        <v>384</v>
      </c>
      <c r="C3384" t="s">
        <v>190</v>
      </c>
      <c r="D3384" t="s">
        <v>52</v>
      </c>
      <c r="E3384" t="s">
        <v>22</v>
      </c>
      <c r="F3384" s="101">
        <v>44286</v>
      </c>
      <c r="G3384" s="55">
        <f t="shared" si="372"/>
        <v>2021</v>
      </c>
      <c r="H3384" s="55" t="str">
        <f t="shared" si="373"/>
        <v>Marzo</v>
      </c>
      <c r="I3384" s="90" t="str">
        <f t="shared" si="374"/>
        <v>2021-1</v>
      </c>
      <c r="K3384">
        <v>0</v>
      </c>
      <c r="N3384" t="s">
        <v>23</v>
      </c>
      <c r="O3384" t="s">
        <v>23</v>
      </c>
      <c r="P3384">
        <v>0</v>
      </c>
      <c r="Q3384">
        <v>0</v>
      </c>
      <c r="R3384" t="s">
        <v>1618</v>
      </c>
    </row>
    <row r="3385" spans="1:19" hidden="1" x14ac:dyDescent="0.3">
      <c r="A3385">
        <v>416</v>
      </c>
      <c r="B3385" t="s">
        <v>384</v>
      </c>
      <c r="C3385" t="s">
        <v>190</v>
      </c>
      <c r="D3385" t="s">
        <v>52</v>
      </c>
      <c r="E3385" t="s">
        <v>22</v>
      </c>
      <c r="F3385" s="101">
        <v>44377</v>
      </c>
      <c r="G3385" s="55">
        <f t="shared" si="372"/>
        <v>2021</v>
      </c>
      <c r="H3385" s="55" t="str">
        <f t="shared" si="373"/>
        <v>Junio</v>
      </c>
      <c r="I3385" s="90" t="str">
        <f t="shared" si="374"/>
        <v>2021-1</v>
      </c>
      <c r="K3385">
        <v>0</v>
      </c>
      <c r="N3385" t="s">
        <v>23</v>
      </c>
      <c r="O3385" t="s">
        <v>23</v>
      </c>
      <c r="P3385">
        <v>0</v>
      </c>
      <c r="Q3385">
        <v>0</v>
      </c>
      <c r="R3385" t="s">
        <v>1619</v>
      </c>
    </row>
    <row r="3386" spans="1:19" hidden="1" x14ac:dyDescent="0.3">
      <c r="A3386">
        <v>416</v>
      </c>
      <c r="B3386" t="s">
        <v>384</v>
      </c>
      <c r="C3386" t="s">
        <v>190</v>
      </c>
      <c r="D3386" t="s">
        <v>52</v>
      </c>
      <c r="E3386" t="s">
        <v>22</v>
      </c>
      <c r="F3386" s="101">
        <v>44469</v>
      </c>
      <c r="G3386" s="55">
        <f t="shared" si="372"/>
        <v>2021</v>
      </c>
      <c r="H3386" s="55" t="str">
        <f t="shared" si="373"/>
        <v>Septiembre</v>
      </c>
      <c r="I3386" s="90" t="str">
        <f t="shared" si="374"/>
        <v>2021-2</v>
      </c>
      <c r="K3386">
        <v>0</v>
      </c>
      <c r="N3386" t="s">
        <v>23</v>
      </c>
      <c r="O3386" t="s">
        <v>23</v>
      </c>
      <c r="P3386">
        <v>0</v>
      </c>
      <c r="Q3386">
        <v>0</v>
      </c>
      <c r="R3386" t="s">
        <v>1620</v>
      </c>
    </row>
    <row r="3387" spans="1:19" hidden="1" x14ac:dyDescent="0.3">
      <c r="A3387">
        <v>416</v>
      </c>
      <c r="B3387" t="s">
        <v>384</v>
      </c>
      <c r="C3387" t="s">
        <v>190</v>
      </c>
      <c r="D3387" t="s">
        <v>52</v>
      </c>
      <c r="E3387" t="s">
        <v>22</v>
      </c>
      <c r="F3387" s="101">
        <v>44561</v>
      </c>
      <c r="G3387" s="55">
        <f t="shared" si="372"/>
        <v>2021</v>
      </c>
      <c r="H3387" s="55" t="str">
        <f t="shared" si="373"/>
        <v>Diciembre</v>
      </c>
      <c r="I3387" s="90" t="str">
        <f t="shared" si="374"/>
        <v>2021-2</v>
      </c>
      <c r="K3387">
        <v>0</v>
      </c>
      <c r="N3387" t="s">
        <v>23</v>
      </c>
      <c r="O3387" t="s">
        <v>23</v>
      </c>
      <c r="P3387">
        <v>0</v>
      </c>
      <c r="Q3387">
        <v>0</v>
      </c>
      <c r="R3387" t="s">
        <v>1621</v>
      </c>
    </row>
    <row r="3388" spans="1:19" hidden="1" x14ac:dyDescent="0.3">
      <c r="A3388">
        <v>416</v>
      </c>
      <c r="B3388" t="s">
        <v>384</v>
      </c>
      <c r="C3388" t="s">
        <v>190</v>
      </c>
      <c r="D3388" t="s">
        <v>52</v>
      </c>
      <c r="E3388" t="s">
        <v>22</v>
      </c>
      <c r="F3388" s="101">
        <v>44620</v>
      </c>
      <c r="G3388" s="55">
        <f t="shared" si="372"/>
        <v>2022</v>
      </c>
      <c r="H3388" s="55" t="str">
        <f t="shared" si="373"/>
        <v>Febrero</v>
      </c>
      <c r="I3388" s="90" t="str">
        <f t="shared" si="374"/>
        <v>2022-1</v>
      </c>
      <c r="N3388" t="s">
        <v>23</v>
      </c>
      <c r="O3388" t="s">
        <v>119</v>
      </c>
      <c r="P3388">
        <v>0</v>
      </c>
      <c r="Q3388">
        <v>0</v>
      </c>
      <c r="R3388" t="s">
        <v>1622</v>
      </c>
      <c r="S3388" t="s">
        <v>119</v>
      </c>
    </row>
    <row r="3389" spans="1:19" hidden="1" x14ac:dyDescent="0.3">
      <c r="A3389">
        <v>416</v>
      </c>
      <c r="B3389" t="s">
        <v>384</v>
      </c>
      <c r="C3389" t="s">
        <v>190</v>
      </c>
      <c r="D3389" t="s">
        <v>52</v>
      </c>
      <c r="E3389" t="s">
        <v>22</v>
      </c>
      <c r="F3389" s="101">
        <v>44651</v>
      </c>
      <c r="G3389" s="55">
        <f t="shared" si="372"/>
        <v>2022</v>
      </c>
      <c r="H3389" s="55" t="str">
        <f t="shared" si="373"/>
        <v>Marzo</v>
      </c>
      <c r="I3389" s="90" t="str">
        <f t="shared" si="374"/>
        <v>2022-1</v>
      </c>
      <c r="K3389">
        <v>0</v>
      </c>
      <c r="N3389" t="s">
        <v>23</v>
      </c>
      <c r="O3389" t="s">
        <v>23</v>
      </c>
      <c r="P3389">
        <v>0</v>
      </c>
      <c r="Q3389">
        <v>0</v>
      </c>
      <c r="R3389" t="s">
        <v>1623</v>
      </c>
    </row>
    <row r="3390" spans="1:19" hidden="1" x14ac:dyDescent="0.3">
      <c r="A3390">
        <v>416</v>
      </c>
      <c r="B3390" t="s">
        <v>384</v>
      </c>
      <c r="C3390" t="s">
        <v>190</v>
      </c>
      <c r="D3390" t="s">
        <v>52</v>
      </c>
      <c r="E3390" t="s">
        <v>22</v>
      </c>
      <c r="F3390" s="101">
        <v>44681</v>
      </c>
      <c r="G3390" s="55">
        <f t="shared" si="372"/>
        <v>2022</v>
      </c>
      <c r="H3390" s="55" t="str">
        <f t="shared" si="373"/>
        <v>Abril</v>
      </c>
      <c r="I3390" s="90" t="str">
        <f t="shared" si="374"/>
        <v>2022-1</v>
      </c>
      <c r="N3390" t="s">
        <v>23</v>
      </c>
      <c r="O3390" t="s">
        <v>119</v>
      </c>
      <c r="P3390">
        <v>0</v>
      </c>
      <c r="Q3390">
        <v>0</v>
      </c>
      <c r="R3390" t="s">
        <v>1624</v>
      </c>
      <c r="S3390" t="s">
        <v>119</v>
      </c>
    </row>
    <row r="3391" spans="1:19" hidden="1" x14ac:dyDescent="0.3">
      <c r="A3391">
        <v>416</v>
      </c>
      <c r="B3391" t="s">
        <v>384</v>
      </c>
      <c r="C3391" t="s">
        <v>190</v>
      </c>
      <c r="D3391" t="s">
        <v>52</v>
      </c>
      <c r="E3391" t="s">
        <v>22</v>
      </c>
      <c r="F3391" s="101">
        <v>44742</v>
      </c>
      <c r="G3391" s="55">
        <f t="shared" si="372"/>
        <v>2022</v>
      </c>
      <c r="H3391" s="55" t="str">
        <f t="shared" si="373"/>
        <v>Junio</v>
      </c>
      <c r="I3391" s="90" t="str">
        <f t="shared" si="374"/>
        <v>2022-1</v>
      </c>
      <c r="K3391">
        <v>0</v>
      </c>
      <c r="N3391" t="s">
        <v>23</v>
      </c>
      <c r="O3391" t="s">
        <v>23</v>
      </c>
      <c r="P3391">
        <v>0</v>
      </c>
      <c r="Q3391">
        <v>0</v>
      </c>
      <c r="R3391" t="s">
        <v>1625</v>
      </c>
    </row>
    <row r="3392" spans="1:19" hidden="1" x14ac:dyDescent="0.3">
      <c r="A3392">
        <v>416</v>
      </c>
      <c r="B3392" t="s">
        <v>384</v>
      </c>
      <c r="C3392" t="s">
        <v>190</v>
      </c>
      <c r="D3392" t="s">
        <v>52</v>
      </c>
      <c r="E3392" t="s">
        <v>22</v>
      </c>
      <c r="F3392" s="101">
        <v>44804</v>
      </c>
      <c r="G3392" s="55">
        <f t="shared" si="372"/>
        <v>2022</v>
      </c>
      <c r="H3392" s="55" t="str">
        <f t="shared" si="373"/>
        <v>Agosto</v>
      </c>
      <c r="I3392" s="90" t="str">
        <f t="shared" si="374"/>
        <v>2022-2</v>
      </c>
      <c r="N3392" t="s">
        <v>23</v>
      </c>
      <c r="O3392" t="s">
        <v>119</v>
      </c>
      <c r="P3392">
        <v>0</v>
      </c>
      <c r="Q3392">
        <v>0</v>
      </c>
      <c r="R3392" t="s">
        <v>1626</v>
      </c>
      <c r="S3392" t="s">
        <v>119</v>
      </c>
    </row>
    <row r="3393" spans="1:19" hidden="1" x14ac:dyDescent="0.3">
      <c r="A3393">
        <v>416</v>
      </c>
      <c r="B3393" t="s">
        <v>384</v>
      </c>
      <c r="C3393" t="s">
        <v>190</v>
      </c>
      <c r="D3393" t="s">
        <v>52</v>
      </c>
      <c r="E3393" t="s">
        <v>22</v>
      </c>
      <c r="F3393" s="101">
        <v>44834</v>
      </c>
      <c r="G3393" s="55">
        <f t="shared" si="372"/>
        <v>2022</v>
      </c>
      <c r="H3393" s="55" t="str">
        <f t="shared" si="373"/>
        <v>Septiembre</v>
      </c>
      <c r="I3393" s="90" t="str">
        <f t="shared" si="374"/>
        <v>2022-2</v>
      </c>
      <c r="K3393">
        <v>0</v>
      </c>
      <c r="N3393" t="s">
        <v>23</v>
      </c>
      <c r="O3393" t="s">
        <v>23</v>
      </c>
      <c r="P3393">
        <v>0</v>
      </c>
      <c r="Q3393">
        <v>0</v>
      </c>
      <c r="R3393" t="s">
        <v>1627</v>
      </c>
    </row>
    <row r="3394" spans="1:19" hidden="1" x14ac:dyDescent="0.3">
      <c r="A3394">
        <v>416</v>
      </c>
      <c r="B3394" t="s">
        <v>384</v>
      </c>
      <c r="C3394" t="s">
        <v>190</v>
      </c>
      <c r="D3394" t="s">
        <v>52</v>
      </c>
      <c r="E3394" t="s">
        <v>22</v>
      </c>
      <c r="F3394" s="101">
        <v>44926</v>
      </c>
      <c r="G3394" s="55">
        <f t="shared" si="372"/>
        <v>2022</v>
      </c>
      <c r="H3394" s="55" t="str">
        <f t="shared" si="373"/>
        <v>Diciembre</v>
      </c>
      <c r="I3394" s="90" t="str">
        <f t="shared" si="374"/>
        <v>2022-2</v>
      </c>
      <c r="K3394">
        <v>0</v>
      </c>
      <c r="N3394" t="s">
        <v>23</v>
      </c>
      <c r="O3394" t="s">
        <v>23</v>
      </c>
      <c r="P3394">
        <v>0</v>
      </c>
      <c r="Q3394">
        <v>0</v>
      </c>
      <c r="R3394" t="s">
        <v>1628</v>
      </c>
    </row>
    <row r="3395" spans="1:19" hidden="1" x14ac:dyDescent="0.3">
      <c r="A3395">
        <v>416</v>
      </c>
      <c r="B3395" t="s">
        <v>384</v>
      </c>
      <c r="C3395" t="s">
        <v>190</v>
      </c>
      <c r="D3395" t="s">
        <v>52</v>
      </c>
      <c r="E3395" t="s">
        <v>22</v>
      </c>
      <c r="F3395" s="101">
        <v>45016</v>
      </c>
      <c r="G3395" s="55">
        <f t="shared" ref="G3395:G3458" si="375">YEAR(F3395)</f>
        <v>2023</v>
      </c>
      <c r="H3395" s="55" t="str">
        <f t="shared" ref="H3395:H3458" si="376">PROPER(TEXT(F3395,"mmmm"))</f>
        <v>Marzo</v>
      </c>
      <c r="I3395" s="90" t="str">
        <f t="shared" ref="I3395:I3458" si="377">IF(OR(H3395="Enero",H3395="Febrero",H3395="Marzo",H3395="Abril",H3395="Mayo",H3395="Junio"),G3395&amp;"-1",IF(OR(H3395="Julio",H3395="Agosto",H3395="Septiembre",H3395="Octubre",H3395="Noviembre",H3395="Diciembre"),G3395&amp;"-2"))</f>
        <v>2023-1</v>
      </c>
      <c r="J3395">
        <v>100</v>
      </c>
      <c r="K3395">
        <v>0</v>
      </c>
      <c r="L3395" s="57">
        <v>0</v>
      </c>
      <c r="M3395" s="57">
        <v>0</v>
      </c>
      <c r="N3395" t="s">
        <v>23</v>
      </c>
      <c r="O3395" t="s">
        <v>23</v>
      </c>
      <c r="P3395">
        <v>0</v>
      </c>
      <c r="Q3395">
        <v>0</v>
      </c>
      <c r="R3395" t="s">
        <v>1629</v>
      </c>
    </row>
    <row r="3396" spans="1:19" hidden="1" x14ac:dyDescent="0.3">
      <c r="A3396">
        <v>416</v>
      </c>
      <c r="B3396" t="s">
        <v>384</v>
      </c>
      <c r="C3396" t="s">
        <v>190</v>
      </c>
      <c r="D3396" t="s">
        <v>52</v>
      </c>
      <c r="E3396" t="s">
        <v>22</v>
      </c>
      <c r="F3396" s="101">
        <v>45747</v>
      </c>
      <c r="G3396" s="55">
        <f t="shared" si="375"/>
        <v>2025</v>
      </c>
      <c r="H3396" s="55" t="str">
        <f t="shared" si="376"/>
        <v>Marzo</v>
      </c>
      <c r="I3396" s="90" t="str">
        <f t="shared" si="377"/>
        <v>2025-1</v>
      </c>
      <c r="J3396">
        <v>100</v>
      </c>
      <c r="K3396">
        <v>170.92</v>
      </c>
      <c r="L3396" s="57">
        <v>1.3</v>
      </c>
      <c r="M3396" s="57">
        <v>1.7092000000000001</v>
      </c>
      <c r="N3396" t="s">
        <v>23</v>
      </c>
      <c r="O3396" t="s">
        <v>23</v>
      </c>
      <c r="P3396">
        <v>0</v>
      </c>
      <c r="Q3396">
        <v>0</v>
      </c>
      <c r="R3396" t="s">
        <v>1630</v>
      </c>
    </row>
    <row r="3397" spans="1:19" hidden="1" x14ac:dyDescent="0.3">
      <c r="A3397">
        <v>416</v>
      </c>
      <c r="B3397" t="s">
        <v>384</v>
      </c>
      <c r="C3397" t="s">
        <v>190</v>
      </c>
      <c r="D3397" t="s">
        <v>52</v>
      </c>
      <c r="E3397" t="s">
        <v>22</v>
      </c>
      <c r="F3397" s="101">
        <v>45838</v>
      </c>
      <c r="G3397" s="55">
        <f t="shared" si="375"/>
        <v>2025</v>
      </c>
      <c r="H3397" s="55" t="str">
        <f t="shared" si="376"/>
        <v>Junio</v>
      </c>
      <c r="I3397" s="90" t="str">
        <f t="shared" si="377"/>
        <v>2025-1</v>
      </c>
      <c r="J3397">
        <v>100</v>
      </c>
      <c r="K3397">
        <v>109.24</v>
      </c>
      <c r="L3397" s="57">
        <v>1.0924</v>
      </c>
      <c r="M3397" s="57">
        <v>1.0924</v>
      </c>
      <c r="N3397" t="s">
        <v>23</v>
      </c>
      <c r="O3397" t="s">
        <v>23</v>
      </c>
      <c r="P3397">
        <v>0</v>
      </c>
      <c r="Q3397">
        <v>0</v>
      </c>
      <c r="R3397" t="s">
        <v>1631</v>
      </c>
    </row>
    <row r="3398" spans="1:19" hidden="1" x14ac:dyDescent="0.3">
      <c r="A3398">
        <v>416</v>
      </c>
      <c r="B3398" t="s">
        <v>384</v>
      </c>
      <c r="C3398" t="s">
        <v>190</v>
      </c>
      <c r="D3398" t="s">
        <v>52</v>
      </c>
      <c r="E3398" t="s">
        <v>22</v>
      </c>
      <c r="F3398" s="101">
        <v>45930</v>
      </c>
      <c r="G3398" s="55">
        <f t="shared" si="375"/>
        <v>2025</v>
      </c>
      <c r="H3398" s="55" t="str">
        <f t="shared" si="376"/>
        <v>Septiembre</v>
      </c>
      <c r="I3398" s="90" t="str">
        <f t="shared" si="377"/>
        <v>2025-2</v>
      </c>
      <c r="J3398">
        <v>100</v>
      </c>
      <c r="K3398">
        <v>96.48</v>
      </c>
      <c r="L3398" s="57">
        <v>0.96479999999999999</v>
      </c>
      <c r="M3398" s="57">
        <v>0.96479999999999999</v>
      </c>
      <c r="N3398" t="s">
        <v>23</v>
      </c>
      <c r="O3398" t="s">
        <v>23</v>
      </c>
      <c r="P3398">
        <v>0</v>
      </c>
      <c r="Q3398">
        <v>0</v>
      </c>
      <c r="R3398" t="s">
        <v>1632</v>
      </c>
    </row>
    <row r="3399" spans="1:19" hidden="1" x14ac:dyDescent="0.3">
      <c r="A3399">
        <v>416</v>
      </c>
      <c r="B3399" t="s">
        <v>384</v>
      </c>
      <c r="C3399" t="s">
        <v>190</v>
      </c>
      <c r="D3399" t="s">
        <v>52</v>
      </c>
      <c r="E3399" t="s">
        <v>22</v>
      </c>
      <c r="F3399" s="101">
        <v>46022</v>
      </c>
      <c r="G3399" s="55">
        <f t="shared" si="375"/>
        <v>2025</v>
      </c>
      <c r="H3399" s="55" t="str">
        <f t="shared" si="376"/>
        <v>Diciembre</v>
      </c>
      <c r="I3399" s="90" t="str">
        <f t="shared" si="377"/>
        <v>2025-2</v>
      </c>
      <c r="J3399">
        <v>100</v>
      </c>
      <c r="K3399">
        <v>100</v>
      </c>
      <c r="L3399" s="57">
        <v>1</v>
      </c>
      <c r="M3399" s="57">
        <v>1</v>
      </c>
      <c r="N3399" t="s">
        <v>23</v>
      </c>
      <c r="O3399" t="s">
        <v>23</v>
      </c>
      <c r="P3399">
        <v>0</v>
      </c>
      <c r="Q3399">
        <v>0</v>
      </c>
      <c r="R3399" t="s">
        <v>1633</v>
      </c>
    </row>
    <row r="3400" spans="1:19" hidden="1" x14ac:dyDescent="0.3">
      <c r="A3400">
        <v>417</v>
      </c>
      <c r="B3400" t="s">
        <v>385</v>
      </c>
      <c r="C3400" t="s">
        <v>190</v>
      </c>
      <c r="D3400" t="s">
        <v>52</v>
      </c>
      <c r="E3400" t="s">
        <v>22</v>
      </c>
      <c r="F3400" s="101">
        <v>44286</v>
      </c>
      <c r="G3400" s="55">
        <f t="shared" si="375"/>
        <v>2021</v>
      </c>
      <c r="H3400" s="55" t="str">
        <f t="shared" si="376"/>
        <v>Marzo</v>
      </c>
      <c r="I3400" s="90" t="str">
        <f t="shared" si="377"/>
        <v>2021-1</v>
      </c>
      <c r="K3400">
        <v>0</v>
      </c>
      <c r="N3400" t="s">
        <v>23</v>
      </c>
      <c r="O3400" t="s">
        <v>23</v>
      </c>
      <c r="P3400">
        <v>0</v>
      </c>
      <c r="Q3400">
        <v>0</v>
      </c>
      <c r="R3400" t="s">
        <v>1634</v>
      </c>
    </row>
    <row r="3401" spans="1:19" hidden="1" x14ac:dyDescent="0.3">
      <c r="A3401">
        <v>417</v>
      </c>
      <c r="B3401" t="s">
        <v>385</v>
      </c>
      <c r="C3401" t="s">
        <v>190</v>
      </c>
      <c r="D3401" t="s">
        <v>52</v>
      </c>
      <c r="E3401" t="s">
        <v>22</v>
      </c>
      <c r="F3401" s="101">
        <v>44377</v>
      </c>
      <c r="G3401" s="55">
        <f t="shared" si="375"/>
        <v>2021</v>
      </c>
      <c r="H3401" s="55" t="str">
        <f t="shared" si="376"/>
        <v>Junio</v>
      </c>
      <c r="I3401" s="90" t="str">
        <f t="shared" si="377"/>
        <v>2021-1</v>
      </c>
      <c r="K3401">
        <v>0</v>
      </c>
      <c r="N3401" t="s">
        <v>23</v>
      </c>
      <c r="O3401" t="s">
        <v>23</v>
      </c>
      <c r="P3401">
        <v>0</v>
      </c>
      <c r="Q3401">
        <v>0</v>
      </c>
      <c r="R3401" t="s">
        <v>1635</v>
      </c>
    </row>
    <row r="3402" spans="1:19" hidden="1" x14ac:dyDescent="0.3">
      <c r="A3402">
        <v>417</v>
      </c>
      <c r="B3402" t="s">
        <v>385</v>
      </c>
      <c r="C3402" t="s">
        <v>190</v>
      </c>
      <c r="D3402" t="s">
        <v>52</v>
      </c>
      <c r="E3402" t="s">
        <v>22</v>
      </c>
      <c r="F3402" s="101">
        <v>44469</v>
      </c>
      <c r="G3402" s="55">
        <f t="shared" si="375"/>
        <v>2021</v>
      </c>
      <c r="H3402" s="55" t="str">
        <f t="shared" si="376"/>
        <v>Septiembre</v>
      </c>
      <c r="I3402" s="90" t="str">
        <f t="shared" si="377"/>
        <v>2021-2</v>
      </c>
      <c r="K3402">
        <v>0</v>
      </c>
      <c r="N3402" t="s">
        <v>23</v>
      </c>
      <c r="O3402" t="s">
        <v>23</v>
      </c>
      <c r="P3402">
        <v>0</v>
      </c>
      <c r="Q3402">
        <v>0</v>
      </c>
      <c r="R3402" t="s">
        <v>1636</v>
      </c>
    </row>
    <row r="3403" spans="1:19" hidden="1" x14ac:dyDescent="0.3">
      <c r="A3403">
        <v>417</v>
      </c>
      <c r="B3403" t="s">
        <v>385</v>
      </c>
      <c r="C3403" t="s">
        <v>190</v>
      </c>
      <c r="D3403" t="s">
        <v>52</v>
      </c>
      <c r="E3403" t="s">
        <v>22</v>
      </c>
      <c r="F3403" s="101">
        <v>44561</v>
      </c>
      <c r="G3403" s="55">
        <f t="shared" si="375"/>
        <v>2021</v>
      </c>
      <c r="H3403" s="55" t="str">
        <f t="shared" si="376"/>
        <v>Diciembre</v>
      </c>
      <c r="I3403" s="90" t="str">
        <f t="shared" si="377"/>
        <v>2021-2</v>
      </c>
      <c r="K3403">
        <v>0</v>
      </c>
      <c r="N3403" t="s">
        <v>23</v>
      </c>
      <c r="O3403" t="s">
        <v>23</v>
      </c>
      <c r="P3403">
        <v>0</v>
      </c>
      <c r="Q3403">
        <v>0</v>
      </c>
      <c r="R3403" t="s">
        <v>1637</v>
      </c>
    </row>
    <row r="3404" spans="1:19" hidden="1" x14ac:dyDescent="0.3">
      <c r="A3404">
        <v>417</v>
      </c>
      <c r="B3404" t="s">
        <v>385</v>
      </c>
      <c r="C3404" t="s">
        <v>190</v>
      </c>
      <c r="D3404" t="s">
        <v>52</v>
      </c>
      <c r="E3404" t="s">
        <v>22</v>
      </c>
      <c r="F3404" s="101">
        <v>44620</v>
      </c>
      <c r="G3404" s="55">
        <f t="shared" si="375"/>
        <v>2022</v>
      </c>
      <c r="H3404" s="55" t="str">
        <f t="shared" si="376"/>
        <v>Febrero</v>
      </c>
      <c r="I3404" s="90" t="str">
        <f t="shared" si="377"/>
        <v>2022-1</v>
      </c>
      <c r="N3404" t="s">
        <v>23</v>
      </c>
      <c r="O3404" t="s">
        <v>119</v>
      </c>
      <c r="P3404">
        <v>0</v>
      </c>
      <c r="Q3404">
        <v>0</v>
      </c>
      <c r="R3404" t="s">
        <v>1638</v>
      </c>
      <c r="S3404" t="s">
        <v>119</v>
      </c>
    </row>
    <row r="3405" spans="1:19" hidden="1" x14ac:dyDescent="0.3">
      <c r="A3405">
        <v>417</v>
      </c>
      <c r="B3405" t="s">
        <v>385</v>
      </c>
      <c r="C3405" t="s">
        <v>190</v>
      </c>
      <c r="D3405" t="s">
        <v>52</v>
      </c>
      <c r="E3405" t="s">
        <v>22</v>
      </c>
      <c r="F3405" s="101">
        <v>44651</v>
      </c>
      <c r="G3405" s="55">
        <f t="shared" si="375"/>
        <v>2022</v>
      </c>
      <c r="H3405" s="55" t="str">
        <f t="shared" si="376"/>
        <v>Marzo</v>
      </c>
      <c r="I3405" s="90" t="str">
        <f t="shared" si="377"/>
        <v>2022-1</v>
      </c>
      <c r="K3405">
        <v>0</v>
      </c>
      <c r="N3405" t="s">
        <v>23</v>
      </c>
      <c r="O3405" t="s">
        <v>23</v>
      </c>
      <c r="P3405">
        <v>0</v>
      </c>
      <c r="Q3405">
        <v>0</v>
      </c>
      <c r="R3405" t="s">
        <v>1639</v>
      </c>
    </row>
    <row r="3406" spans="1:19" hidden="1" x14ac:dyDescent="0.3">
      <c r="A3406">
        <v>417</v>
      </c>
      <c r="B3406" t="s">
        <v>385</v>
      </c>
      <c r="C3406" t="s">
        <v>190</v>
      </c>
      <c r="D3406" t="s">
        <v>52</v>
      </c>
      <c r="E3406" t="s">
        <v>22</v>
      </c>
      <c r="F3406" s="101">
        <v>44681</v>
      </c>
      <c r="G3406" s="55">
        <f t="shared" si="375"/>
        <v>2022</v>
      </c>
      <c r="H3406" s="55" t="str">
        <f t="shared" si="376"/>
        <v>Abril</v>
      </c>
      <c r="I3406" s="90" t="str">
        <f t="shared" si="377"/>
        <v>2022-1</v>
      </c>
      <c r="N3406" t="s">
        <v>23</v>
      </c>
      <c r="O3406" t="s">
        <v>119</v>
      </c>
      <c r="P3406">
        <v>0</v>
      </c>
      <c r="Q3406">
        <v>0</v>
      </c>
      <c r="R3406" t="s">
        <v>1640</v>
      </c>
      <c r="S3406" t="s">
        <v>119</v>
      </c>
    </row>
    <row r="3407" spans="1:19" hidden="1" x14ac:dyDescent="0.3">
      <c r="A3407">
        <v>417</v>
      </c>
      <c r="B3407" t="s">
        <v>385</v>
      </c>
      <c r="C3407" t="s">
        <v>190</v>
      </c>
      <c r="D3407" t="s">
        <v>52</v>
      </c>
      <c r="E3407" t="s">
        <v>22</v>
      </c>
      <c r="F3407" s="101">
        <v>44742</v>
      </c>
      <c r="G3407" s="55">
        <f t="shared" si="375"/>
        <v>2022</v>
      </c>
      <c r="H3407" s="55" t="str">
        <f t="shared" si="376"/>
        <v>Junio</v>
      </c>
      <c r="I3407" s="90" t="str">
        <f t="shared" si="377"/>
        <v>2022-1</v>
      </c>
      <c r="K3407">
        <v>0</v>
      </c>
      <c r="N3407" t="s">
        <v>23</v>
      </c>
      <c r="O3407" t="s">
        <v>23</v>
      </c>
      <c r="P3407">
        <v>0</v>
      </c>
      <c r="Q3407">
        <v>0</v>
      </c>
      <c r="R3407" t="s">
        <v>1641</v>
      </c>
    </row>
    <row r="3408" spans="1:19" hidden="1" x14ac:dyDescent="0.3">
      <c r="A3408">
        <v>417</v>
      </c>
      <c r="B3408" t="s">
        <v>385</v>
      </c>
      <c r="C3408" t="s">
        <v>190</v>
      </c>
      <c r="D3408" t="s">
        <v>52</v>
      </c>
      <c r="E3408" t="s">
        <v>22</v>
      </c>
      <c r="F3408" s="101">
        <v>44804</v>
      </c>
      <c r="G3408" s="55">
        <f t="shared" si="375"/>
        <v>2022</v>
      </c>
      <c r="H3408" s="55" t="str">
        <f t="shared" si="376"/>
        <v>Agosto</v>
      </c>
      <c r="I3408" s="90" t="str">
        <f t="shared" si="377"/>
        <v>2022-2</v>
      </c>
      <c r="N3408" t="s">
        <v>23</v>
      </c>
      <c r="O3408" t="s">
        <v>119</v>
      </c>
      <c r="P3408">
        <v>0</v>
      </c>
      <c r="Q3408">
        <v>0</v>
      </c>
      <c r="R3408" t="s">
        <v>1642</v>
      </c>
      <c r="S3408" t="s">
        <v>119</v>
      </c>
    </row>
    <row r="3409" spans="1:19" hidden="1" x14ac:dyDescent="0.3">
      <c r="A3409">
        <v>417</v>
      </c>
      <c r="B3409" t="s">
        <v>385</v>
      </c>
      <c r="C3409" t="s">
        <v>190</v>
      </c>
      <c r="D3409" t="s">
        <v>52</v>
      </c>
      <c r="E3409" t="s">
        <v>22</v>
      </c>
      <c r="F3409" s="101">
        <v>44834</v>
      </c>
      <c r="G3409" s="55">
        <f t="shared" si="375"/>
        <v>2022</v>
      </c>
      <c r="H3409" s="55" t="str">
        <f t="shared" si="376"/>
        <v>Septiembre</v>
      </c>
      <c r="I3409" s="90" t="str">
        <f t="shared" si="377"/>
        <v>2022-2</v>
      </c>
      <c r="K3409">
        <v>0</v>
      </c>
      <c r="N3409" t="s">
        <v>23</v>
      </c>
      <c r="O3409" t="s">
        <v>23</v>
      </c>
      <c r="P3409">
        <v>0</v>
      </c>
      <c r="Q3409">
        <v>0</v>
      </c>
      <c r="R3409" t="s">
        <v>1643</v>
      </c>
    </row>
    <row r="3410" spans="1:19" hidden="1" x14ac:dyDescent="0.3">
      <c r="A3410">
        <v>417</v>
      </c>
      <c r="B3410" t="s">
        <v>385</v>
      </c>
      <c r="C3410" t="s">
        <v>190</v>
      </c>
      <c r="D3410" t="s">
        <v>52</v>
      </c>
      <c r="E3410" t="s">
        <v>22</v>
      </c>
      <c r="F3410" s="101">
        <v>44926</v>
      </c>
      <c r="G3410" s="55">
        <f t="shared" si="375"/>
        <v>2022</v>
      </c>
      <c r="H3410" s="55" t="str">
        <f t="shared" si="376"/>
        <v>Diciembre</v>
      </c>
      <c r="I3410" s="90" t="str">
        <f t="shared" si="377"/>
        <v>2022-2</v>
      </c>
      <c r="K3410">
        <v>0</v>
      </c>
      <c r="N3410" t="s">
        <v>23</v>
      </c>
      <c r="O3410" t="s">
        <v>23</v>
      </c>
      <c r="P3410">
        <v>0</v>
      </c>
      <c r="Q3410">
        <v>0</v>
      </c>
      <c r="R3410" t="s">
        <v>1644</v>
      </c>
    </row>
    <row r="3411" spans="1:19" hidden="1" x14ac:dyDescent="0.3">
      <c r="A3411">
        <v>417</v>
      </c>
      <c r="B3411" t="s">
        <v>385</v>
      </c>
      <c r="C3411" t="s">
        <v>190</v>
      </c>
      <c r="D3411" t="s">
        <v>52</v>
      </c>
      <c r="E3411" t="s">
        <v>22</v>
      </c>
      <c r="F3411" s="101">
        <v>45016</v>
      </c>
      <c r="G3411" s="55">
        <f t="shared" si="375"/>
        <v>2023</v>
      </c>
      <c r="H3411" s="55" t="str">
        <f t="shared" si="376"/>
        <v>Marzo</v>
      </c>
      <c r="I3411" s="90" t="str">
        <f t="shared" si="377"/>
        <v>2023-1</v>
      </c>
      <c r="J3411">
        <v>100</v>
      </c>
      <c r="K3411">
        <v>0</v>
      </c>
      <c r="L3411" s="57">
        <v>0</v>
      </c>
      <c r="M3411" s="57">
        <v>0</v>
      </c>
      <c r="N3411" t="s">
        <v>23</v>
      </c>
      <c r="O3411" t="s">
        <v>23</v>
      </c>
      <c r="P3411">
        <v>0</v>
      </c>
      <c r="Q3411">
        <v>0</v>
      </c>
      <c r="R3411" t="s">
        <v>1645</v>
      </c>
    </row>
    <row r="3412" spans="1:19" hidden="1" x14ac:dyDescent="0.3">
      <c r="A3412">
        <v>417</v>
      </c>
      <c r="B3412" t="s">
        <v>385</v>
      </c>
      <c r="C3412" t="s">
        <v>190</v>
      </c>
      <c r="D3412" t="s">
        <v>52</v>
      </c>
      <c r="E3412" t="s">
        <v>22</v>
      </c>
      <c r="F3412" s="101">
        <v>45747</v>
      </c>
      <c r="G3412" s="55">
        <f t="shared" si="375"/>
        <v>2025</v>
      </c>
      <c r="H3412" s="55" t="str">
        <f t="shared" si="376"/>
        <v>Marzo</v>
      </c>
      <c r="I3412" s="90" t="str">
        <f t="shared" si="377"/>
        <v>2025-1</v>
      </c>
      <c r="J3412">
        <v>100</v>
      </c>
      <c r="K3412">
        <v>93.68</v>
      </c>
      <c r="L3412" s="57">
        <v>0.93680000000000008</v>
      </c>
      <c r="M3412" s="57">
        <v>0.93680000000000008</v>
      </c>
      <c r="N3412" t="s">
        <v>23</v>
      </c>
      <c r="O3412" t="s">
        <v>23</v>
      </c>
      <c r="P3412">
        <v>0</v>
      </c>
      <c r="Q3412">
        <v>0</v>
      </c>
      <c r="R3412" t="s">
        <v>1646</v>
      </c>
    </row>
    <row r="3413" spans="1:19" hidden="1" x14ac:dyDescent="0.3">
      <c r="A3413">
        <v>417</v>
      </c>
      <c r="B3413" t="s">
        <v>385</v>
      </c>
      <c r="C3413" t="s">
        <v>190</v>
      </c>
      <c r="D3413" t="s">
        <v>52</v>
      </c>
      <c r="E3413" t="s">
        <v>22</v>
      </c>
      <c r="F3413" s="101">
        <v>45838</v>
      </c>
      <c r="G3413" s="55">
        <f t="shared" si="375"/>
        <v>2025</v>
      </c>
      <c r="H3413" s="55" t="str">
        <f t="shared" si="376"/>
        <v>Junio</v>
      </c>
      <c r="I3413" s="90" t="str">
        <f t="shared" si="377"/>
        <v>2025-1</v>
      </c>
      <c r="J3413">
        <v>100</v>
      </c>
      <c r="K3413">
        <v>101.28</v>
      </c>
      <c r="L3413" s="57">
        <v>1.0127999999999999</v>
      </c>
      <c r="M3413" s="57">
        <v>1.0127999999999999</v>
      </c>
      <c r="N3413" t="s">
        <v>23</v>
      </c>
      <c r="O3413" t="s">
        <v>23</v>
      </c>
      <c r="P3413">
        <v>0</v>
      </c>
      <c r="Q3413">
        <v>0</v>
      </c>
      <c r="R3413" t="s">
        <v>1647</v>
      </c>
    </row>
    <row r="3414" spans="1:19" hidden="1" x14ac:dyDescent="0.3">
      <c r="A3414">
        <v>417</v>
      </c>
      <c r="B3414" t="s">
        <v>385</v>
      </c>
      <c r="C3414" t="s">
        <v>190</v>
      </c>
      <c r="D3414" t="s">
        <v>52</v>
      </c>
      <c r="E3414" t="s">
        <v>22</v>
      </c>
      <c r="F3414" s="101">
        <v>45930</v>
      </c>
      <c r="G3414" s="55">
        <f t="shared" si="375"/>
        <v>2025</v>
      </c>
      <c r="H3414" s="55" t="str">
        <f t="shared" si="376"/>
        <v>Septiembre</v>
      </c>
      <c r="I3414" s="90" t="str">
        <f t="shared" si="377"/>
        <v>2025-2</v>
      </c>
      <c r="J3414">
        <v>100</v>
      </c>
      <c r="K3414">
        <v>99.34</v>
      </c>
      <c r="L3414" s="57">
        <v>0.99340000000000006</v>
      </c>
      <c r="M3414" s="57">
        <v>0.99340000000000006</v>
      </c>
      <c r="N3414" t="s">
        <v>23</v>
      </c>
      <c r="O3414" t="s">
        <v>23</v>
      </c>
      <c r="P3414">
        <v>0</v>
      </c>
      <c r="Q3414">
        <v>0</v>
      </c>
      <c r="R3414" t="s">
        <v>1648</v>
      </c>
    </row>
    <row r="3415" spans="1:19" hidden="1" x14ac:dyDescent="0.3">
      <c r="A3415">
        <v>417</v>
      </c>
      <c r="B3415" t="s">
        <v>385</v>
      </c>
      <c r="C3415" t="s">
        <v>190</v>
      </c>
      <c r="D3415" t="s">
        <v>52</v>
      </c>
      <c r="E3415" t="s">
        <v>22</v>
      </c>
      <c r="F3415" s="101">
        <v>46022</v>
      </c>
      <c r="G3415" s="55">
        <f t="shared" si="375"/>
        <v>2025</v>
      </c>
      <c r="H3415" s="55" t="str">
        <f t="shared" si="376"/>
        <v>Diciembre</v>
      </c>
      <c r="I3415" s="90" t="str">
        <f t="shared" si="377"/>
        <v>2025-2</v>
      </c>
      <c r="J3415">
        <v>100</v>
      </c>
      <c r="K3415">
        <v>97.99</v>
      </c>
      <c r="L3415" s="57">
        <v>0.97989999999999999</v>
      </c>
      <c r="M3415" s="57">
        <v>0.97989999999999999</v>
      </c>
      <c r="N3415" t="s">
        <v>23</v>
      </c>
      <c r="O3415" t="s">
        <v>23</v>
      </c>
      <c r="P3415">
        <v>0</v>
      </c>
      <c r="Q3415">
        <v>0</v>
      </c>
      <c r="R3415" t="s">
        <v>1649</v>
      </c>
    </row>
    <row r="3416" spans="1:19" hidden="1" x14ac:dyDescent="0.3">
      <c r="A3416">
        <v>418</v>
      </c>
      <c r="B3416" t="s">
        <v>386</v>
      </c>
      <c r="C3416" t="s">
        <v>190</v>
      </c>
      <c r="D3416" t="s">
        <v>52</v>
      </c>
      <c r="E3416" t="s">
        <v>22</v>
      </c>
      <c r="F3416" s="101">
        <v>44286</v>
      </c>
      <c r="G3416" s="55">
        <f t="shared" si="375"/>
        <v>2021</v>
      </c>
      <c r="H3416" s="55" t="str">
        <f t="shared" si="376"/>
        <v>Marzo</v>
      </c>
      <c r="I3416" s="90" t="str">
        <f t="shared" si="377"/>
        <v>2021-1</v>
      </c>
      <c r="K3416">
        <v>0</v>
      </c>
      <c r="N3416" t="s">
        <v>23</v>
      </c>
      <c r="O3416" t="s">
        <v>23</v>
      </c>
      <c r="P3416">
        <v>0</v>
      </c>
      <c r="Q3416">
        <v>0</v>
      </c>
      <c r="R3416" t="s">
        <v>1650</v>
      </c>
    </row>
    <row r="3417" spans="1:19" hidden="1" x14ac:dyDescent="0.3">
      <c r="A3417">
        <v>418</v>
      </c>
      <c r="B3417" t="s">
        <v>386</v>
      </c>
      <c r="C3417" t="s">
        <v>190</v>
      </c>
      <c r="D3417" t="s">
        <v>52</v>
      </c>
      <c r="E3417" t="s">
        <v>22</v>
      </c>
      <c r="F3417" s="101">
        <v>44377</v>
      </c>
      <c r="G3417" s="55">
        <f t="shared" si="375"/>
        <v>2021</v>
      </c>
      <c r="H3417" s="55" t="str">
        <f t="shared" si="376"/>
        <v>Junio</v>
      </c>
      <c r="I3417" s="90" t="str">
        <f t="shared" si="377"/>
        <v>2021-1</v>
      </c>
      <c r="K3417">
        <v>0</v>
      </c>
      <c r="N3417" t="s">
        <v>23</v>
      </c>
      <c r="O3417" t="s">
        <v>23</v>
      </c>
      <c r="P3417">
        <v>0</v>
      </c>
      <c r="Q3417">
        <v>0</v>
      </c>
      <c r="R3417" t="s">
        <v>1651</v>
      </c>
    </row>
    <row r="3418" spans="1:19" hidden="1" x14ac:dyDescent="0.3">
      <c r="A3418">
        <v>418</v>
      </c>
      <c r="B3418" t="s">
        <v>386</v>
      </c>
      <c r="C3418" t="s">
        <v>190</v>
      </c>
      <c r="D3418" t="s">
        <v>52</v>
      </c>
      <c r="E3418" t="s">
        <v>22</v>
      </c>
      <c r="F3418" s="101">
        <v>44469</v>
      </c>
      <c r="G3418" s="55">
        <f t="shared" si="375"/>
        <v>2021</v>
      </c>
      <c r="H3418" s="55" t="str">
        <f t="shared" si="376"/>
        <v>Septiembre</v>
      </c>
      <c r="I3418" s="90" t="str">
        <f t="shared" si="377"/>
        <v>2021-2</v>
      </c>
      <c r="K3418">
        <v>0</v>
      </c>
      <c r="N3418" t="s">
        <v>23</v>
      </c>
      <c r="O3418" t="s">
        <v>23</v>
      </c>
      <c r="P3418">
        <v>0</v>
      </c>
      <c r="Q3418">
        <v>0</v>
      </c>
      <c r="R3418" t="s">
        <v>1652</v>
      </c>
    </row>
    <row r="3419" spans="1:19" hidden="1" x14ac:dyDescent="0.3">
      <c r="A3419">
        <v>418</v>
      </c>
      <c r="B3419" t="s">
        <v>386</v>
      </c>
      <c r="C3419" t="s">
        <v>190</v>
      </c>
      <c r="D3419" t="s">
        <v>52</v>
      </c>
      <c r="E3419" t="s">
        <v>22</v>
      </c>
      <c r="F3419" s="101">
        <v>44561</v>
      </c>
      <c r="G3419" s="55">
        <f t="shared" si="375"/>
        <v>2021</v>
      </c>
      <c r="H3419" s="55" t="str">
        <f t="shared" si="376"/>
        <v>Diciembre</v>
      </c>
      <c r="I3419" s="90" t="str">
        <f t="shared" si="377"/>
        <v>2021-2</v>
      </c>
      <c r="K3419">
        <v>0</v>
      </c>
      <c r="N3419" t="s">
        <v>23</v>
      </c>
      <c r="O3419" t="s">
        <v>23</v>
      </c>
      <c r="P3419">
        <v>0</v>
      </c>
      <c r="Q3419">
        <v>0</v>
      </c>
      <c r="R3419" t="s">
        <v>1653</v>
      </c>
    </row>
    <row r="3420" spans="1:19" hidden="1" x14ac:dyDescent="0.3">
      <c r="A3420">
        <v>418</v>
      </c>
      <c r="B3420" t="s">
        <v>386</v>
      </c>
      <c r="C3420" t="s">
        <v>190</v>
      </c>
      <c r="D3420" t="s">
        <v>52</v>
      </c>
      <c r="E3420" t="s">
        <v>22</v>
      </c>
      <c r="F3420" s="101">
        <v>44620</v>
      </c>
      <c r="G3420" s="55">
        <f t="shared" si="375"/>
        <v>2022</v>
      </c>
      <c r="H3420" s="55" t="str">
        <f t="shared" si="376"/>
        <v>Febrero</v>
      </c>
      <c r="I3420" s="90" t="str">
        <f t="shared" si="377"/>
        <v>2022-1</v>
      </c>
      <c r="N3420" t="s">
        <v>23</v>
      </c>
      <c r="O3420" t="s">
        <v>119</v>
      </c>
      <c r="P3420">
        <v>0</v>
      </c>
      <c r="Q3420">
        <v>0</v>
      </c>
      <c r="R3420" t="s">
        <v>1654</v>
      </c>
      <c r="S3420" t="s">
        <v>119</v>
      </c>
    </row>
    <row r="3421" spans="1:19" hidden="1" x14ac:dyDescent="0.3">
      <c r="A3421">
        <v>418</v>
      </c>
      <c r="B3421" t="s">
        <v>386</v>
      </c>
      <c r="C3421" t="s">
        <v>190</v>
      </c>
      <c r="D3421" t="s">
        <v>52</v>
      </c>
      <c r="E3421" t="s">
        <v>22</v>
      </c>
      <c r="F3421" s="101">
        <v>44651</v>
      </c>
      <c r="G3421" s="55">
        <f t="shared" si="375"/>
        <v>2022</v>
      </c>
      <c r="H3421" s="55" t="str">
        <f t="shared" si="376"/>
        <v>Marzo</v>
      </c>
      <c r="I3421" s="90" t="str">
        <f t="shared" si="377"/>
        <v>2022-1</v>
      </c>
      <c r="K3421">
        <v>0</v>
      </c>
      <c r="N3421" t="s">
        <v>23</v>
      </c>
      <c r="O3421" t="s">
        <v>23</v>
      </c>
      <c r="P3421">
        <v>0</v>
      </c>
      <c r="Q3421">
        <v>0</v>
      </c>
      <c r="R3421" t="s">
        <v>1655</v>
      </c>
    </row>
    <row r="3422" spans="1:19" hidden="1" x14ac:dyDescent="0.3">
      <c r="A3422">
        <v>418</v>
      </c>
      <c r="B3422" t="s">
        <v>386</v>
      </c>
      <c r="C3422" t="s">
        <v>190</v>
      </c>
      <c r="D3422" t="s">
        <v>52</v>
      </c>
      <c r="E3422" t="s">
        <v>22</v>
      </c>
      <c r="F3422" s="101">
        <v>44681</v>
      </c>
      <c r="G3422" s="55">
        <f t="shared" si="375"/>
        <v>2022</v>
      </c>
      <c r="H3422" s="55" t="str">
        <f t="shared" si="376"/>
        <v>Abril</v>
      </c>
      <c r="I3422" s="90" t="str">
        <f t="shared" si="377"/>
        <v>2022-1</v>
      </c>
      <c r="N3422" t="s">
        <v>23</v>
      </c>
      <c r="O3422" t="s">
        <v>119</v>
      </c>
      <c r="P3422">
        <v>0</v>
      </c>
      <c r="Q3422">
        <v>0</v>
      </c>
      <c r="R3422" t="s">
        <v>1656</v>
      </c>
      <c r="S3422" t="s">
        <v>119</v>
      </c>
    </row>
    <row r="3423" spans="1:19" hidden="1" x14ac:dyDescent="0.3">
      <c r="A3423">
        <v>418</v>
      </c>
      <c r="B3423" t="s">
        <v>386</v>
      </c>
      <c r="C3423" t="s">
        <v>190</v>
      </c>
      <c r="D3423" t="s">
        <v>52</v>
      </c>
      <c r="E3423" t="s">
        <v>22</v>
      </c>
      <c r="F3423" s="101">
        <v>44742</v>
      </c>
      <c r="G3423" s="55">
        <f t="shared" si="375"/>
        <v>2022</v>
      </c>
      <c r="H3423" s="55" t="str">
        <f t="shared" si="376"/>
        <v>Junio</v>
      </c>
      <c r="I3423" s="90" t="str">
        <f t="shared" si="377"/>
        <v>2022-1</v>
      </c>
      <c r="K3423">
        <v>0</v>
      </c>
      <c r="N3423" t="s">
        <v>23</v>
      </c>
      <c r="O3423" t="s">
        <v>23</v>
      </c>
      <c r="P3423">
        <v>0</v>
      </c>
      <c r="Q3423">
        <v>0</v>
      </c>
      <c r="R3423" t="s">
        <v>1657</v>
      </c>
    </row>
    <row r="3424" spans="1:19" hidden="1" x14ac:dyDescent="0.3">
      <c r="A3424">
        <v>418</v>
      </c>
      <c r="B3424" t="s">
        <v>386</v>
      </c>
      <c r="C3424" t="s">
        <v>190</v>
      </c>
      <c r="D3424" t="s">
        <v>52</v>
      </c>
      <c r="E3424" t="s">
        <v>22</v>
      </c>
      <c r="F3424" s="101">
        <v>44804</v>
      </c>
      <c r="G3424" s="55">
        <f t="shared" si="375"/>
        <v>2022</v>
      </c>
      <c r="H3424" s="55" t="str">
        <f t="shared" si="376"/>
        <v>Agosto</v>
      </c>
      <c r="I3424" s="90" t="str">
        <f t="shared" si="377"/>
        <v>2022-2</v>
      </c>
      <c r="N3424" t="s">
        <v>23</v>
      </c>
      <c r="O3424" t="s">
        <v>119</v>
      </c>
      <c r="P3424">
        <v>0</v>
      </c>
      <c r="Q3424">
        <v>0</v>
      </c>
      <c r="R3424" t="s">
        <v>1658</v>
      </c>
      <c r="S3424" t="s">
        <v>119</v>
      </c>
    </row>
    <row r="3425" spans="1:19" hidden="1" x14ac:dyDescent="0.3">
      <c r="A3425">
        <v>418</v>
      </c>
      <c r="B3425" t="s">
        <v>386</v>
      </c>
      <c r="C3425" t="s">
        <v>190</v>
      </c>
      <c r="D3425" t="s">
        <v>52</v>
      </c>
      <c r="E3425" t="s">
        <v>22</v>
      </c>
      <c r="F3425" s="101">
        <v>44834</v>
      </c>
      <c r="G3425" s="55">
        <f t="shared" si="375"/>
        <v>2022</v>
      </c>
      <c r="H3425" s="55" t="str">
        <f t="shared" si="376"/>
        <v>Septiembre</v>
      </c>
      <c r="I3425" s="90" t="str">
        <f t="shared" si="377"/>
        <v>2022-2</v>
      </c>
      <c r="K3425">
        <v>0</v>
      </c>
      <c r="N3425" t="s">
        <v>23</v>
      </c>
      <c r="O3425" t="s">
        <v>23</v>
      </c>
      <c r="P3425">
        <v>0</v>
      </c>
      <c r="Q3425">
        <v>0</v>
      </c>
      <c r="R3425" t="s">
        <v>1659</v>
      </c>
    </row>
    <row r="3426" spans="1:19" hidden="1" x14ac:dyDescent="0.3">
      <c r="A3426">
        <v>418</v>
      </c>
      <c r="B3426" t="s">
        <v>386</v>
      </c>
      <c r="C3426" t="s">
        <v>190</v>
      </c>
      <c r="D3426" t="s">
        <v>52</v>
      </c>
      <c r="E3426" t="s">
        <v>22</v>
      </c>
      <c r="F3426" s="101">
        <v>44926</v>
      </c>
      <c r="G3426" s="55">
        <f t="shared" si="375"/>
        <v>2022</v>
      </c>
      <c r="H3426" s="55" t="str">
        <f t="shared" si="376"/>
        <v>Diciembre</v>
      </c>
      <c r="I3426" s="90" t="str">
        <f t="shared" si="377"/>
        <v>2022-2</v>
      </c>
      <c r="K3426">
        <v>0</v>
      </c>
      <c r="N3426" t="s">
        <v>23</v>
      </c>
      <c r="O3426" t="s">
        <v>23</v>
      </c>
      <c r="P3426">
        <v>0</v>
      </c>
      <c r="Q3426">
        <v>0</v>
      </c>
      <c r="R3426" t="s">
        <v>1660</v>
      </c>
    </row>
    <row r="3427" spans="1:19" hidden="1" x14ac:dyDescent="0.3">
      <c r="A3427">
        <v>418</v>
      </c>
      <c r="B3427" t="s">
        <v>386</v>
      </c>
      <c r="C3427" t="s">
        <v>190</v>
      </c>
      <c r="D3427" t="s">
        <v>52</v>
      </c>
      <c r="E3427" t="s">
        <v>22</v>
      </c>
      <c r="F3427" s="101">
        <v>45016</v>
      </c>
      <c r="G3427" s="55">
        <f t="shared" si="375"/>
        <v>2023</v>
      </c>
      <c r="H3427" s="55" t="str">
        <f t="shared" si="376"/>
        <v>Marzo</v>
      </c>
      <c r="I3427" s="90" t="str">
        <f t="shared" si="377"/>
        <v>2023-1</v>
      </c>
      <c r="J3427">
        <v>100</v>
      </c>
      <c r="K3427">
        <v>0</v>
      </c>
      <c r="L3427" s="57">
        <v>0</v>
      </c>
      <c r="M3427" s="57">
        <v>0</v>
      </c>
      <c r="N3427" t="s">
        <v>23</v>
      </c>
      <c r="O3427" t="s">
        <v>23</v>
      </c>
      <c r="P3427">
        <v>0</v>
      </c>
      <c r="Q3427">
        <v>0</v>
      </c>
      <c r="R3427" t="s">
        <v>1661</v>
      </c>
    </row>
    <row r="3428" spans="1:19" hidden="1" x14ac:dyDescent="0.3">
      <c r="A3428">
        <v>418</v>
      </c>
      <c r="B3428" t="s">
        <v>386</v>
      </c>
      <c r="C3428" t="s">
        <v>190</v>
      </c>
      <c r="D3428" t="s">
        <v>52</v>
      </c>
      <c r="E3428" t="s">
        <v>22</v>
      </c>
      <c r="F3428" s="101">
        <v>45747</v>
      </c>
      <c r="G3428" s="55">
        <f t="shared" si="375"/>
        <v>2025</v>
      </c>
      <c r="H3428" s="55" t="str">
        <f t="shared" si="376"/>
        <v>Marzo</v>
      </c>
      <c r="I3428" s="90" t="str">
        <f t="shared" si="377"/>
        <v>2025-1</v>
      </c>
      <c r="J3428">
        <v>100</v>
      </c>
      <c r="K3428">
        <v>246.7</v>
      </c>
      <c r="L3428" s="57">
        <v>1.3</v>
      </c>
      <c r="M3428" s="57">
        <v>2.4670000000000001</v>
      </c>
      <c r="N3428" t="s">
        <v>23</v>
      </c>
      <c r="O3428" t="s">
        <v>23</v>
      </c>
      <c r="P3428">
        <v>0</v>
      </c>
      <c r="Q3428">
        <v>0</v>
      </c>
      <c r="R3428" t="s">
        <v>1662</v>
      </c>
    </row>
    <row r="3429" spans="1:19" hidden="1" x14ac:dyDescent="0.3">
      <c r="A3429">
        <v>418</v>
      </c>
      <c r="B3429" t="s">
        <v>386</v>
      </c>
      <c r="C3429" t="s">
        <v>190</v>
      </c>
      <c r="D3429" t="s">
        <v>52</v>
      </c>
      <c r="E3429" t="s">
        <v>22</v>
      </c>
      <c r="F3429" s="101">
        <v>45838</v>
      </c>
      <c r="G3429" s="55">
        <f t="shared" si="375"/>
        <v>2025</v>
      </c>
      <c r="H3429" s="55" t="str">
        <f t="shared" si="376"/>
        <v>Junio</v>
      </c>
      <c r="I3429" s="90" t="str">
        <f t="shared" si="377"/>
        <v>2025-1</v>
      </c>
      <c r="J3429">
        <v>100</v>
      </c>
      <c r="K3429">
        <v>105.83</v>
      </c>
      <c r="L3429" s="57">
        <v>1.0583</v>
      </c>
      <c r="M3429" s="57">
        <v>1.0583</v>
      </c>
      <c r="N3429" t="s">
        <v>23</v>
      </c>
      <c r="O3429" t="s">
        <v>23</v>
      </c>
      <c r="P3429">
        <v>0</v>
      </c>
      <c r="Q3429">
        <v>0</v>
      </c>
      <c r="R3429" t="s">
        <v>1663</v>
      </c>
    </row>
    <row r="3430" spans="1:19" hidden="1" x14ac:dyDescent="0.3">
      <c r="A3430">
        <v>418</v>
      </c>
      <c r="B3430" t="s">
        <v>386</v>
      </c>
      <c r="C3430" t="s">
        <v>190</v>
      </c>
      <c r="D3430" t="s">
        <v>52</v>
      </c>
      <c r="E3430" t="s">
        <v>22</v>
      </c>
      <c r="F3430" s="101">
        <v>45930</v>
      </c>
      <c r="G3430" s="55">
        <f t="shared" si="375"/>
        <v>2025</v>
      </c>
      <c r="H3430" s="55" t="str">
        <f t="shared" si="376"/>
        <v>Septiembre</v>
      </c>
      <c r="I3430" s="90" t="str">
        <f t="shared" si="377"/>
        <v>2025-2</v>
      </c>
      <c r="J3430">
        <v>100</v>
      </c>
      <c r="K3430">
        <v>93.96</v>
      </c>
      <c r="L3430" s="57">
        <v>0.93959999999999999</v>
      </c>
      <c r="M3430" s="57">
        <v>0.93959999999999999</v>
      </c>
      <c r="N3430" t="s">
        <v>23</v>
      </c>
      <c r="O3430" t="s">
        <v>23</v>
      </c>
      <c r="P3430">
        <v>0</v>
      </c>
      <c r="Q3430">
        <v>0</v>
      </c>
      <c r="R3430" t="s">
        <v>1664</v>
      </c>
    </row>
    <row r="3431" spans="1:19" hidden="1" x14ac:dyDescent="0.3">
      <c r="A3431">
        <v>418</v>
      </c>
      <c r="B3431" t="s">
        <v>386</v>
      </c>
      <c r="C3431" t="s">
        <v>190</v>
      </c>
      <c r="D3431" t="s">
        <v>52</v>
      </c>
      <c r="E3431" t="s">
        <v>22</v>
      </c>
      <c r="F3431" s="101">
        <v>46022</v>
      </c>
      <c r="G3431" s="55">
        <f t="shared" si="375"/>
        <v>2025</v>
      </c>
      <c r="H3431" s="55" t="str">
        <f t="shared" si="376"/>
        <v>Diciembre</v>
      </c>
      <c r="I3431" s="90" t="str">
        <f t="shared" si="377"/>
        <v>2025-2</v>
      </c>
      <c r="J3431">
        <v>100</v>
      </c>
      <c r="K3431">
        <v>99.61</v>
      </c>
      <c r="L3431" s="57">
        <v>0.99609999999999999</v>
      </c>
      <c r="M3431" s="57">
        <v>0.99609999999999999</v>
      </c>
      <c r="N3431" t="s">
        <v>23</v>
      </c>
      <c r="O3431" t="s">
        <v>23</v>
      </c>
      <c r="P3431">
        <v>0</v>
      </c>
      <c r="Q3431">
        <v>0</v>
      </c>
      <c r="R3431" t="s">
        <v>1665</v>
      </c>
    </row>
    <row r="3432" spans="1:19" hidden="1" x14ac:dyDescent="0.3">
      <c r="A3432">
        <v>420</v>
      </c>
      <c r="B3432" t="s">
        <v>388</v>
      </c>
      <c r="C3432" t="s">
        <v>190</v>
      </c>
      <c r="D3432" t="s">
        <v>52</v>
      </c>
      <c r="E3432" t="s">
        <v>22</v>
      </c>
      <c r="F3432" s="101">
        <v>44286</v>
      </c>
      <c r="G3432" s="55">
        <f t="shared" si="375"/>
        <v>2021</v>
      </c>
      <c r="H3432" s="55" t="str">
        <f t="shared" si="376"/>
        <v>Marzo</v>
      </c>
      <c r="I3432" s="90" t="str">
        <f t="shared" si="377"/>
        <v>2021-1</v>
      </c>
      <c r="K3432">
        <v>0</v>
      </c>
      <c r="N3432" t="s">
        <v>23</v>
      </c>
      <c r="O3432" t="s">
        <v>23</v>
      </c>
      <c r="P3432">
        <v>0</v>
      </c>
      <c r="Q3432">
        <v>0</v>
      </c>
      <c r="R3432" t="s">
        <v>1666</v>
      </c>
    </row>
    <row r="3433" spans="1:19" hidden="1" x14ac:dyDescent="0.3">
      <c r="A3433">
        <v>420</v>
      </c>
      <c r="B3433" t="s">
        <v>388</v>
      </c>
      <c r="C3433" t="s">
        <v>190</v>
      </c>
      <c r="D3433" t="s">
        <v>52</v>
      </c>
      <c r="E3433" t="s">
        <v>22</v>
      </c>
      <c r="F3433" s="101">
        <v>44377</v>
      </c>
      <c r="G3433" s="55">
        <f t="shared" si="375"/>
        <v>2021</v>
      </c>
      <c r="H3433" s="55" t="str">
        <f t="shared" si="376"/>
        <v>Junio</v>
      </c>
      <c r="I3433" s="90" t="str">
        <f t="shared" si="377"/>
        <v>2021-1</v>
      </c>
      <c r="K3433">
        <v>0</v>
      </c>
      <c r="N3433" t="s">
        <v>23</v>
      </c>
      <c r="O3433" t="s">
        <v>23</v>
      </c>
      <c r="P3433">
        <v>0</v>
      </c>
      <c r="Q3433">
        <v>0</v>
      </c>
      <c r="R3433" t="s">
        <v>1667</v>
      </c>
    </row>
    <row r="3434" spans="1:19" hidden="1" x14ac:dyDescent="0.3">
      <c r="A3434">
        <v>420</v>
      </c>
      <c r="B3434" t="s">
        <v>388</v>
      </c>
      <c r="C3434" t="s">
        <v>190</v>
      </c>
      <c r="D3434" t="s">
        <v>52</v>
      </c>
      <c r="E3434" t="s">
        <v>22</v>
      </c>
      <c r="F3434" s="101">
        <v>44469</v>
      </c>
      <c r="G3434" s="55">
        <f t="shared" si="375"/>
        <v>2021</v>
      </c>
      <c r="H3434" s="55" t="str">
        <f t="shared" si="376"/>
        <v>Septiembre</v>
      </c>
      <c r="I3434" s="90" t="str">
        <f t="shared" si="377"/>
        <v>2021-2</v>
      </c>
      <c r="K3434">
        <v>0</v>
      </c>
      <c r="N3434" t="s">
        <v>23</v>
      </c>
      <c r="O3434" t="s">
        <v>23</v>
      </c>
      <c r="P3434">
        <v>0</v>
      </c>
      <c r="Q3434">
        <v>0</v>
      </c>
      <c r="R3434" t="s">
        <v>1668</v>
      </c>
    </row>
    <row r="3435" spans="1:19" hidden="1" x14ac:dyDescent="0.3">
      <c r="A3435">
        <v>420</v>
      </c>
      <c r="B3435" t="s">
        <v>388</v>
      </c>
      <c r="C3435" t="s">
        <v>190</v>
      </c>
      <c r="D3435" t="s">
        <v>52</v>
      </c>
      <c r="E3435" t="s">
        <v>22</v>
      </c>
      <c r="F3435" s="101">
        <v>44561</v>
      </c>
      <c r="G3435" s="55">
        <f t="shared" si="375"/>
        <v>2021</v>
      </c>
      <c r="H3435" s="55" t="str">
        <f t="shared" si="376"/>
        <v>Diciembre</v>
      </c>
      <c r="I3435" s="90" t="str">
        <f t="shared" si="377"/>
        <v>2021-2</v>
      </c>
      <c r="K3435">
        <v>0</v>
      </c>
      <c r="N3435" t="s">
        <v>23</v>
      </c>
      <c r="O3435" t="s">
        <v>23</v>
      </c>
      <c r="P3435">
        <v>0</v>
      </c>
      <c r="Q3435">
        <v>0</v>
      </c>
      <c r="R3435" t="s">
        <v>1669</v>
      </c>
    </row>
    <row r="3436" spans="1:19" hidden="1" x14ac:dyDescent="0.3">
      <c r="A3436">
        <v>420</v>
      </c>
      <c r="B3436" t="s">
        <v>388</v>
      </c>
      <c r="C3436" t="s">
        <v>190</v>
      </c>
      <c r="D3436" t="s">
        <v>52</v>
      </c>
      <c r="E3436" t="s">
        <v>22</v>
      </c>
      <c r="F3436" s="101">
        <v>44620</v>
      </c>
      <c r="G3436" s="55">
        <f t="shared" si="375"/>
        <v>2022</v>
      </c>
      <c r="H3436" s="55" t="str">
        <f t="shared" si="376"/>
        <v>Febrero</v>
      </c>
      <c r="I3436" s="90" t="str">
        <f t="shared" si="377"/>
        <v>2022-1</v>
      </c>
      <c r="N3436" t="s">
        <v>23</v>
      </c>
      <c r="O3436" t="s">
        <v>119</v>
      </c>
      <c r="P3436">
        <v>0</v>
      </c>
      <c r="Q3436">
        <v>0</v>
      </c>
      <c r="R3436" t="s">
        <v>1670</v>
      </c>
      <c r="S3436" t="s">
        <v>119</v>
      </c>
    </row>
    <row r="3437" spans="1:19" hidden="1" x14ac:dyDescent="0.3">
      <c r="A3437">
        <v>420</v>
      </c>
      <c r="B3437" t="s">
        <v>388</v>
      </c>
      <c r="C3437" t="s">
        <v>190</v>
      </c>
      <c r="D3437" t="s">
        <v>52</v>
      </c>
      <c r="E3437" t="s">
        <v>22</v>
      </c>
      <c r="F3437" s="101">
        <v>44651</v>
      </c>
      <c r="G3437" s="55">
        <f t="shared" si="375"/>
        <v>2022</v>
      </c>
      <c r="H3437" s="55" t="str">
        <f t="shared" si="376"/>
        <v>Marzo</v>
      </c>
      <c r="I3437" s="90" t="str">
        <f t="shared" si="377"/>
        <v>2022-1</v>
      </c>
      <c r="K3437">
        <v>0</v>
      </c>
      <c r="N3437" t="s">
        <v>23</v>
      </c>
      <c r="O3437" t="s">
        <v>23</v>
      </c>
      <c r="P3437">
        <v>0</v>
      </c>
      <c r="Q3437">
        <v>0</v>
      </c>
      <c r="R3437" t="s">
        <v>1671</v>
      </c>
    </row>
    <row r="3438" spans="1:19" hidden="1" x14ac:dyDescent="0.3">
      <c r="A3438">
        <v>420</v>
      </c>
      <c r="B3438" t="s">
        <v>388</v>
      </c>
      <c r="C3438" t="s">
        <v>190</v>
      </c>
      <c r="D3438" t="s">
        <v>52</v>
      </c>
      <c r="E3438" t="s">
        <v>22</v>
      </c>
      <c r="F3438" s="101">
        <v>44681</v>
      </c>
      <c r="G3438" s="55">
        <f t="shared" si="375"/>
        <v>2022</v>
      </c>
      <c r="H3438" s="55" t="str">
        <f t="shared" si="376"/>
        <v>Abril</v>
      </c>
      <c r="I3438" s="90" t="str">
        <f t="shared" si="377"/>
        <v>2022-1</v>
      </c>
      <c r="N3438" t="s">
        <v>23</v>
      </c>
      <c r="O3438" t="s">
        <v>119</v>
      </c>
      <c r="P3438">
        <v>0</v>
      </c>
      <c r="Q3438">
        <v>0</v>
      </c>
      <c r="R3438" t="s">
        <v>1672</v>
      </c>
      <c r="S3438" t="s">
        <v>119</v>
      </c>
    </row>
    <row r="3439" spans="1:19" hidden="1" x14ac:dyDescent="0.3">
      <c r="A3439">
        <v>420</v>
      </c>
      <c r="B3439" t="s">
        <v>388</v>
      </c>
      <c r="C3439" t="s">
        <v>190</v>
      </c>
      <c r="D3439" t="s">
        <v>52</v>
      </c>
      <c r="E3439" t="s">
        <v>22</v>
      </c>
      <c r="F3439" s="101">
        <v>44742</v>
      </c>
      <c r="G3439" s="55">
        <f t="shared" si="375"/>
        <v>2022</v>
      </c>
      <c r="H3439" s="55" t="str">
        <f t="shared" si="376"/>
        <v>Junio</v>
      </c>
      <c r="I3439" s="90" t="str">
        <f t="shared" si="377"/>
        <v>2022-1</v>
      </c>
      <c r="K3439">
        <v>0</v>
      </c>
      <c r="N3439" t="s">
        <v>23</v>
      </c>
      <c r="O3439" t="s">
        <v>23</v>
      </c>
      <c r="P3439">
        <v>0</v>
      </c>
      <c r="Q3439">
        <v>0</v>
      </c>
      <c r="R3439" t="s">
        <v>1673</v>
      </c>
    </row>
    <row r="3440" spans="1:19" hidden="1" x14ac:dyDescent="0.3">
      <c r="A3440">
        <v>420</v>
      </c>
      <c r="B3440" t="s">
        <v>388</v>
      </c>
      <c r="C3440" t="s">
        <v>190</v>
      </c>
      <c r="D3440" t="s">
        <v>52</v>
      </c>
      <c r="E3440" t="s">
        <v>22</v>
      </c>
      <c r="F3440" s="101">
        <v>44804</v>
      </c>
      <c r="G3440" s="55">
        <f t="shared" si="375"/>
        <v>2022</v>
      </c>
      <c r="H3440" s="55" t="str">
        <f t="shared" si="376"/>
        <v>Agosto</v>
      </c>
      <c r="I3440" s="90" t="str">
        <f t="shared" si="377"/>
        <v>2022-2</v>
      </c>
      <c r="N3440" t="s">
        <v>23</v>
      </c>
      <c r="O3440" t="s">
        <v>119</v>
      </c>
      <c r="P3440">
        <v>0</v>
      </c>
      <c r="Q3440">
        <v>0</v>
      </c>
      <c r="R3440" t="s">
        <v>1674</v>
      </c>
      <c r="S3440" t="s">
        <v>119</v>
      </c>
    </row>
    <row r="3441" spans="1:18" hidden="1" x14ac:dyDescent="0.3">
      <c r="A3441">
        <v>420</v>
      </c>
      <c r="B3441" t="s">
        <v>388</v>
      </c>
      <c r="C3441" t="s">
        <v>190</v>
      </c>
      <c r="D3441" t="s">
        <v>52</v>
      </c>
      <c r="E3441" t="s">
        <v>22</v>
      </c>
      <c r="F3441" s="101">
        <v>44834</v>
      </c>
      <c r="G3441" s="55">
        <f t="shared" si="375"/>
        <v>2022</v>
      </c>
      <c r="H3441" s="55" t="str">
        <f t="shared" si="376"/>
        <v>Septiembre</v>
      </c>
      <c r="I3441" s="90" t="str">
        <f t="shared" si="377"/>
        <v>2022-2</v>
      </c>
      <c r="K3441">
        <v>0</v>
      </c>
      <c r="N3441" t="s">
        <v>23</v>
      </c>
      <c r="O3441" t="s">
        <v>23</v>
      </c>
      <c r="P3441">
        <v>0</v>
      </c>
      <c r="Q3441">
        <v>0</v>
      </c>
      <c r="R3441" t="s">
        <v>1675</v>
      </c>
    </row>
    <row r="3442" spans="1:18" hidden="1" x14ac:dyDescent="0.3">
      <c r="A3442">
        <v>420</v>
      </c>
      <c r="B3442" t="s">
        <v>388</v>
      </c>
      <c r="C3442" t="s">
        <v>190</v>
      </c>
      <c r="D3442" t="s">
        <v>52</v>
      </c>
      <c r="E3442" t="s">
        <v>22</v>
      </c>
      <c r="F3442" s="101">
        <v>44926</v>
      </c>
      <c r="G3442" s="55">
        <f t="shared" si="375"/>
        <v>2022</v>
      </c>
      <c r="H3442" s="55" t="str">
        <f t="shared" si="376"/>
        <v>Diciembre</v>
      </c>
      <c r="I3442" s="90" t="str">
        <f t="shared" si="377"/>
        <v>2022-2</v>
      </c>
      <c r="K3442">
        <v>0</v>
      </c>
      <c r="N3442" t="s">
        <v>23</v>
      </c>
      <c r="O3442" t="s">
        <v>23</v>
      </c>
      <c r="P3442">
        <v>0</v>
      </c>
      <c r="Q3442">
        <v>0</v>
      </c>
      <c r="R3442" t="s">
        <v>1676</v>
      </c>
    </row>
    <row r="3443" spans="1:18" hidden="1" x14ac:dyDescent="0.3">
      <c r="A3443">
        <v>420</v>
      </c>
      <c r="B3443" t="s">
        <v>388</v>
      </c>
      <c r="C3443" t="s">
        <v>190</v>
      </c>
      <c r="D3443" t="s">
        <v>52</v>
      </c>
      <c r="E3443" t="s">
        <v>22</v>
      </c>
      <c r="F3443" s="101">
        <v>45016</v>
      </c>
      <c r="G3443" s="55">
        <f t="shared" si="375"/>
        <v>2023</v>
      </c>
      <c r="H3443" s="55" t="str">
        <f t="shared" si="376"/>
        <v>Marzo</v>
      </c>
      <c r="I3443" s="90" t="str">
        <f t="shared" si="377"/>
        <v>2023-1</v>
      </c>
      <c r="J3443">
        <v>100</v>
      </c>
      <c r="K3443">
        <v>0</v>
      </c>
      <c r="L3443" s="57">
        <v>0</v>
      </c>
      <c r="M3443" s="57">
        <v>0</v>
      </c>
      <c r="N3443" t="s">
        <v>23</v>
      </c>
      <c r="O3443" t="s">
        <v>23</v>
      </c>
      <c r="P3443">
        <v>0</v>
      </c>
      <c r="Q3443">
        <v>0</v>
      </c>
      <c r="R3443" t="s">
        <v>1677</v>
      </c>
    </row>
    <row r="3444" spans="1:18" hidden="1" x14ac:dyDescent="0.3">
      <c r="A3444">
        <v>420</v>
      </c>
      <c r="B3444" t="s">
        <v>388</v>
      </c>
      <c r="C3444" t="s">
        <v>190</v>
      </c>
      <c r="D3444" t="s">
        <v>52</v>
      </c>
      <c r="E3444" t="s">
        <v>22</v>
      </c>
      <c r="F3444" s="101">
        <v>45747</v>
      </c>
      <c r="G3444" s="55">
        <f t="shared" si="375"/>
        <v>2025</v>
      </c>
      <c r="H3444" s="55" t="str">
        <f t="shared" si="376"/>
        <v>Marzo</v>
      </c>
      <c r="I3444" s="90" t="str">
        <f t="shared" si="377"/>
        <v>2025-1</v>
      </c>
      <c r="J3444">
        <v>100</v>
      </c>
      <c r="K3444">
        <v>122.2</v>
      </c>
      <c r="L3444" s="57">
        <v>1.222</v>
      </c>
      <c r="M3444" s="57">
        <v>1.222</v>
      </c>
      <c r="N3444" t="s">
        <v>23</v>
      </c>
      <c r="O3444" t="s">
        <v>23</v>
      </c>
      <c r="P3444">
        <v>0</v>
      </c>
      <c r="Q3444">
        <v>0</v>
      </c>
      <c r="R3444" t="s">
        <v>1678</v>
      </c>
    </row>
    <row r="3445" spans="1:18" hidden="1" x14ac:dyDescent="0.3">
      <c r="A3445">
        <v>420</v>
      </c>
      <c r="B3445" t="s">
        <v>388</v>
      </c>
      <c r="C3445" t="s">
        <v>190</v>
      </c>
      <c r="D3445" t="s">
        <v>52</v>
      </c>
      <c r="E3445" t="s">
        <v>22</v>
      </c>
      <c r="F3445" s="101">
        <v>45838</v>
      </c>
      <c r="G3445" s="55">
        <f t="shared" si="375"/>
        <v>2025</v>
      </c>
      <c r="H3445" s="55" t="str">
        <f t="shared" si="376"/>
        <v>Junio</v>
      </c>
      <c r="I3445" s="90" t="str">
        <f t="shared" si="377"/>
        <v>2025-1</v>
      </c>
      <c r="J3445">
        <v>100</v>
      </c>
      <c r="K3445">
        <v>108.52</v>
      </c>
      <c r="L3445" s="57">
        <v>1.0851999999999999</v>
      </c>
      <c r="M3445" s="57">
        <v>1.0851999999999999</v>
      </c>
      <c r="N3445" t="s">
        <v>23</v>
      </c>
      <c r="O3445" t="s">
        <v>23</v>
      </c>
      <c r="P3445">
        <v>0</v>
      </c>
      <c r="Q3445">
        <v>0</v>
      </c>
      <c r="R3445" t="s">
        <v>1679</v>
      </c>
    </row>
    <row r="3446" spans="1:18" hidden="1" x14ac:dyDescent="0.3">
      <c r="A3446">
        <v>420</v>
      </c>
      <c r="B3446" t="s">
        <v>388</v>
      </c>
      <c r="C3446" t="s">
        <v>190</v>
      </c>
      <c r="D3446" t="s">
        <v>52</v>
      </c>
      <c r="E3446" t="s">
        <v>22</v>
      </c>
      <c r="F3446" s="101">
        <v>45930</v>
      </c>
      <c r="G3446" s="55">
        <f t="shared" si="375"/>
        <v>2025</v>
      </c>
      <c r="H3446" s="55" t="str">
        <f t="shared" si="376"/>
        <v>Septiembre</v>
      </c>
      <c r="I3446" s="90" t="str">
        <f t="shared" si="377"/>
        <v>2025-2</v>
      </c>
      <c r="J3446">
        <v>100</v>
      </c>
      <c r="K3446">
        <v>100.3</v>
      </c>
      <c r="L3446" s="57">
        <v>1.0029999999999999</v>
      </c>
      <c r="M3446" s="57">
        <v>1.0029999999999999</v>
      </c>
      <c r="N3446" t="s">
        <v>23</v>
      </c>
      <c r="O3446" t="s">
        <v>23</v>
      </c>
      <c r="P3446">
        <v>0</v>
      </c>
      <c r="Q3446">
        <v>0</v>
      </c>
      <c r="R3446" t="s">
        <v>1680</v>
      </c>
    </row>
    <row r="3447" spans="1:18" hidden="1" x14ac:dyDescent="0.3">
      <c r="A3447">
        <v>420</v>
      </c>
      <c r="B3447" t="s">
        <v>388</v>
      </c>
      <c r="C3447" t="s">
        <v>190</v>
      </c>
      <c r="D3447" t="s">
        <v>52</v>
      </c>
      <c r="E3447" t="s">
        <v>22</v>
      </c>
      <c r="F3447" s="101">
        <v>46022</v>
      </c>
      <c r="G3447" s="55">
        <f t="shared" si="375"/>
        <v>2025</v>
      </c>
      <c r="H3447" s="55" t="str">
        <f t="shared" si="376"/>
        <v>Diciembre</v>
      </c>
      <c r="I3447" s="90" t="str">
        <f t="shared" si="377"/>
        <v>2025-2</v>
      </c>
      <c r="J3447">
        <v>100</v>
      </c>
      <c r="K3447">
        <v>100</v>
      </c>
      <c r="L3447" s="57">
        <v>1</v>
      </c>
      <c r="M3447" s="57">
        <v>1</v>
      </c>
      <c r="N3447" t="s">
        <v>23</v>
      </c>
      <c r="O3447" t="s">
        <v>23</v>
      </c>
      <c r="P3447">
        <v>0</v>
      </c>
      <c r="Q3447">
        <v>0</v>
      </c>
      <c r="R3447" t="s">
        <v>1681</v>
      </c>
    </row>
    <row r="3448" spans="1:18" hidden="1" x14ac:dyDescent="0.3">
      <c r="A3448">
        <v>422</v>
      </c>
      <c r="B3448" t="s">
        <v>390</v>
      </c>
      <c r="C3448" t="s">
        <v>79</v>
      </c>
      <c r="D3448" t="s">
        <v>47</v>
      </c>
      <c r="E3448" t="s">
        <v>22</v>
      </c>
      <c r="F3448" s="101">
        <v>45838</v>
      </c>
      <c r="G3448" s="55">
        <f t="shared" si="375"/>
        <v>2025</v>
      </c>
      <c r="H3448" s="55" t="str">
        <f t="shared" si="376"/>
        <v>Junio</v>
      </c>
      <c r="I3448" s="90" t="str">
        <f t="shared" si="377"/>
        <v>2025-1</v>
      </c>
      <c r="J3448">
        <v>7.83</v>
      </c>
      <c r="K3448">
        <v>8.1999999999999993</v>
      </c>
      <c r="L3448" s="57">
        <v>1.047254150702426</v>
      </c>
      <c r="M3448" s="57">
        <v>1.047254150702426</v>
      </c>
      <c r="N3448" t="s">
        <v>23</v>
      </c>
      <c r="O3448" t="s">
        <v>23</v>
      </c>
      <c r="P3448">
        <v>2</v>
      </c>
      <c r="Q3448">
        <v>2</v>
      </c>
      <c r="R3448" t="s">
        <v>1682</v>
      </c>
    </row>
    <row r="3449" spans="1:18" hidden="1" x14ac:dyDescent="0.3">
      <c r="A3449">
        <v>422</v>
      </c>
      <c r="B3449" t="s">
        <v>390</v>
      </c>
      <c r="C3449" t="s">
        <v>79</v>
      </c>
      <c r="D3449" t="s">
        <v>47</v>
      </c>
      <c r="E3449" t="s">
        <v>22</v>
      </c>
      <c r="F3449" s="101">
        <v>46022</v>
      </c>
      <c r="G3449" s="55">
        <f t="shared" si="375"/>
        <v>2025</v>
      </c>
      <c r="H3449" s="55" t="str">
        <f t="shared" si="376"/>
        <v>Diciembre</v>
      </c>
      <c r="I3449" s="90" t="str">
        <f t="shared" si="377"/>
        <v>2025-2</v>
      </c>
      <c r="J3449">
        <v>7.68</v>
      </c>
      <c r="K3449">
        <v>7.87</v>
      </c>
      <c r="L3449" s="57">
        <v>1.024739583333333</v>
      </c>
      <c r="M3449" s="57">
        <v>1.024739583333333</v>
      </c>
      <c r="N3449" t="s">
        <v>23</v>
      </c>
      <c r="O3449" t="s">
        <v>23</v>
      </c>
      <c r="P3449">
        <v>2</v>
      </c>
      <c r="Q3449">
        <v>2</v>
      </c>
      <c r="R3449" t="s">
        <v>1683</v>
      </c>
    </row>
    <row r="3450" spans="1:18" hidden="1" x14ac:dyDescent="0.3">
      <c r="A3450">
        <v>423</v>
      </c>
      <c r="B3450" t="s">
        <v>391</v>
      </c>
      <c r="C3450" t="s">
        <v>79</v>
      </c>
      <c r="D3450" t="s">
        <v>65</v>
      </c>
      <c r="E3450" t="s">
        <v>22</v>
      </c>
      <c r="F3450" s="101">
        <v>46022</v>
      </c>
      <c r="G3450" s="55">
        <f t="shared" si="375"/>
        <v>2025</v>
      </c>
      <c r="H3450" s="55" t="str">
        <f t="shared" si="376"/>
        <v>Diciembre</v>
      </c>
      <c r="I3450" s="90" t="str">
        <f t="shared" si="377"/>
        <v>2025-2</v>
      </c>
      <c r="J3450">
        <v>12.3</v>
      </c>
      <c r="K3450">
        <v>15.1</v>
      </c>
      <c r="L3450" s="57">
        <v>1.2276422764227639</v>
      </c>
      <c r="M3450" s="57">
        <v>1.2276422764227639</v>
      </c>
      <c r="N3450" t="s">
        <v>83</v>
      </c>
      <c r="O3450" t="s">
        <v>83</v>
      </c>
      <c r="P3450">
        <v>1</v>
      </c>
      <c r="Q3450">
        <v>1</v>
      </c>
      <c r="R3450" t="s">
        <v>1684</v>
      </c>
    </row>
    <row r="3451" spans="1:18" hidden="1" x14ac:dyDescent="0.3">
      <c r="A3451">
        <v>424</v>
      </c>
      <c r="B3451" t="s">
        <v>1685</v>
      </c>
      <c r="C3451" t="s">
        <v>79</v>
      </c>
      <c r="D3451" t="s">
        <v>65</v>
      </c>
      <c r="E3451" t="s">
        <v>22</v>
      </c>
      <c r="F3451" s="101">
        <v>46022</v>
      </c>
      <c r="G3451" s="55">
        <f t="shared" si="375"/>
        <v>2025</v>
      </c>
      <c r="H3451" s="55" t="str">
        <f t="shared" si="376"/>
        <v>Diciembre</v>
      </c>
      <c r="I3451" s="90" t="str">
        <f t="shared" si="377"/>
        <v>2025-2</v>
      </c>
      <c r="J3451">
        <v>9</v>
      </c>
      <c r="K3451">
        <v>11</v>
      </c>
      <c r="L3451" s="57">
        <v>1.2222222222222221</v>
      </c>
      <c r="M3451" s="57">
        <v>1.2222222222222221</v>
      </c>
      <c r="N3451" t="s">
        <v>48</v>
      </c>
      <c r="O3451" t="s">
        <v>48</v>
      </c>
      <c r="P3451">
        <v>0</v>
      </c>
      <c r="Q3451">
        <v>0</v>
      </c>
      <c r="R3451" t="s">
        <v>1686</v>
      </c>
    </row>
    <row r="3452" spans="1:18" hidden="1" x14ac:dyDescent="0.3">
      <c r="A3452">
        <v>427</v>
      </c>
      <c r="B3452" t="s">
        <v>396</v>
      </c>
      <c r="C3452" t="s">
        <v>90</v>
      </c>
      <c r="D3452" t="s">
        <v>47</v>
      </c>
      <c r="E3452" t="s">
        <v>54</v>
      </c>
      <c r="F3452" s="101">
        <v>44377</v>
      </c>
      <c r="G3452" s="55">
        <f t="shared" si="375"/>
        <v>2021</v>
      </c>
      <c r="H3452" s="55" t="str">
        <f t="shared" si="376"/>
        <v>Junio</v>
      </c>
      <c r="I3452" s="90" t="str">
        <f t="shared" si="377"/>
        <v>2021-1</v>
      </c>
      <c r="J3452">
        <v>0.2</v>
      </c>
      <c r="K3452">
        <v>0</v>
      </c>
      <c r="N3452" t="s">
        <v>83</v>
      </c>
      <c r="O3452" t="s">
        <v>83</v>
      </c>
      <c r="P3452">
        <v>2</v>
      </c>
      <c r="Q3452">
        <v>2</v>
      </c>
      <c r="R3452" t="s">
        <v>1687</v>
      </c>
    </row>
    <row r="3453" spans="1:18" hidden="1" x14ac:dyDescent="0.3">
      <c r="A3453">
        <v>427</v>
      </c>
      <c r="B3453" t="s">
        <v>396</v>
      </c>
      <c r="C3453" t="s">
        <v>90</v>
      </c>
      <c r="D3453" t="s">
        <v>47</v>
      </c>
      <c r="E3453" t="s">
        <v>54</v>
      </c>
      <c r="F3453" s="101">
        <v>44561</v>
      </c>
      <c r="G3453" s="55">
        <f t="shared" si="375"/>
        <v>2021</v>
      </c>
      <c r="H3453" s="55" t="str">
        <f t="shared" si="376"/>
        <v>Diciembre</v>
      </c>
      <c r="I3453" s="90" t="str">
        <f t="shared" si="377"/>
        <v>2021-2</v>
      </c>
      <c r="J3453">
        <v>0.2</v>
      </c>
      <c r="K3453">
        <v>0</v>
      </c>
      <c r="N3453" t="s">
        <v>83</v>
      </c>
      <c r="O3453" t="s">
        <v>83</v>
      </c>
      <c r="P3453">
        <v>2</v>
      </c>
      <c r="Q3453">
        <v>2</v>
      </c>
      <c r="R3453" t="s">
        <v>1688</v>
      </c>
    </row>
    <row r="3454" spans="1:18" hidden="1" x14ac:dyDescent="0.3">
      <c r="A3454">
        <v>427</v>
      </c>
      <c r="B3454" t="s">
        <v>396</v>
      </c>
      <c r="C3454" t="s">
        <v>90</v>
      </c>
      <c r="D3454" t="s">
        <v>47</v>
      </c>
      <c r="E3454" t="s">
        <v>54</v>
      </c>
      <c r="F3454" s="101">
        <v>44742</v>
      </c>
      <c r="G3454" s="55">
        <f t="shared" si="375"/>
        <v>2022</v>
      </c>
      <c r="H3454" s="55" t="str">
        <f t="shared" si="376"/>
        <v>Junio</v>
      </c>
      <c r="I3454" s="90" t="str">
        <f t="shared" si="377"/>
        <v>2022-1</v>
      </c>
      <c r="J3454">
        <v>0.2</v>
      </c>
      <c r="K3454">
        <v>0</v>
      </c>
      <c r="N3454" t="s">
        <v>83</v>
      </c>
      <c r="O3454" t="s">
        <v>83</v>
      </c>
      <c r="P3454">
        <v>2</v>
      </c>
      <c r="Q3454">
        <v>2</v>
      </c>
      <c r="R3454" t="s">
        <v>1689</v>
      </c>
    </row>
    <row r="3455" spans="1:18" hidden="1" x14ac:dyDescent="0.3">
      <c r="A3455">
        <v>427</v>
      </c>
      <c r="B3455" t="s">
        <v>396</v>
      </c>
      <c r="C3455" t="s">
        <v>90</v>
      </c>
      <c r="D3455" t="s">
        <v>47</v>
      </c>
      <c r="E3455" t="s">
        <v>54</v>
      </c>
      <c r="F3455" s="101">
        <v>44926</v>
      </c>
      <c r="G3455" s="55">
        <f t="shared" si="375"/>
        <v>2022</v>
      </c>
      <c r="H3455" s="55" t="str">
        <f t="shared" si="376"/>
        <v>Diciembre</v>
      </c>
      <c r="I3455" s="90" t="str">
        <f t="shared" si="377"/>
        <v>2022-2</v>
      </c>
      <c r="J3455">
        <v>0.2</v>
      </c>
      <c r="K3455">
        <v>0</v>
      </c>
      <c r="N3455" t="s">
        <v>83</v>
      </c>
      <c r="O3455" t="s">
        <v>83</v>
      </c>
      <c r="P3455">
        <v>2</v>
      </c>
      <c r="Q3455">
        <v>2</v>
      </c>
      <c r="R3455" t="s">
        <v>1690</v>
      </c>
    </row>
    <row r="3456" spans="1:18" hidden="1" x14ac:dyDescent="0.3">
      <c r="A3456">
        <v>427</v>
      </c>
      <c r="B3456" t="s">
        <v>396</v>
      </c>
      <c r="C3456" t="s">
        <v>90</v>
      </c>
      <c r="D3456" t="s">
        <v>47</v>
      </c>
      <c r="E3456" t="s">
        <v>54</v>
      </c>
      <c r="F3456" s="101">
        <v>46022</v>
      </c>
      <c r="G3456" s="55">
        <f t="shared" si="375"/>
        <v>2025</v>
      </c>
      <c r="H3456" s="55" t="str">
        <f t="shared" si="376"/>
        <v>Diciembre</v>
      </c>
      <c r="I3456" s="90" t="str">
        <f t="shared" si="377"/>
        <v>2025-2</v>
      </c>
      <c r="J3456">
        <v>0.2</v>
      </c>
      <c r="K3456">
        <v>0.15</v>
      </c>
      <c r="L3456" s="57">
        <v>1.3</v>
      </c>
      <c r="M3456" s="57">
        <v>1.333333333333333</v>
      </c>
      <c r="N3456" t="s">
        <v>83</v>
      </c>
      <c r="O3456" t="s">
        <v>83</v>
      </c>
      <c r="P3456">
        <v>2</v>
      </c>
      <c r="Q3456">
        <v>2</v>
      </c>
      <c r="R3456" t="s">
        <v>1691</v>
      </c>
    </row>
    <row r="3457" spans="1:19" hidden="1" x14ac:dyDescent="0.3">
      <c r="A3457">
        <v>428</v>
      </c>
      <c r="B3457" t="s">
        <v>397</v>
      </c>
      <c r="C3457" t="s">
        <v>90</v>
      </c>
      <c r="D3457" t="s">
        <v>47</v>
      </c>
      <c r="E3457" t="s">
        <v>54</v>
      </c>
      <c r="F3457" s="101">
        <v>44377</v>
      </c>
      <c r="G3457" s="55">
        <f t="shared" si="375"/>
        <v>2021</v>
      </c>
      <c r="H3457" s="55" t="str">
        <f t="shared" si="376"/>
        <v>Junio</v>
      </c>
      <c r="I3457" s="90" t="str">
        <f t="shared" si="377"/>
        <v>2021-1</v>
      </c>
      <c r="J3457">
        <v>1</v>
      </c>
      <c r="K3457">
        <v>16.284636924839301</v>
      </c>
      <c r="L3457" s="57">
        <v>6.1407571112296583E-2</v>
      </c>
      <c r="M3457" s="57">
        <v>6.1407571112296583E-2</v>
      </c>
      <c r="N3457" t="s">
        <v>149</v>
      </c>
      <c r="O3457" t="s">
        <v>149</v>
      </c>
      <c r="P3457">
        <v>0</v>
      </c>
      <c r="Q3457">
        <v>1</v>
      </c>
      <c r="R3457" t="s">
        <v>1692</v>
      </c>
    </row>
    <row r="3458" spans="1:19" hidden="1" x14ac:dyDescent="0.3">
      <c r="A3458">
        <v>428</v>
      </c>
      <c r="B3458" t="s">
        <v>397</v>
      </c>
      <c r="C3458" t="s">
        <v>90</v>
      </c>
      <c r="D3458" t="s">
        <v>47</v>
      </c>
      <c r="E3458" t="s">
        <v>54</v>
      </c>
      <c r="F3458" s="101">
        <v>44561</v>
      </c>
      <c r="G3458" s="55">
        <f t="shared" si="375"/>
        <v>2021</v>
      </c>
      <c r="H3458" s="55" t="str">
        <f t="shared" si="376"/>
        <v>Diciembre</v>
      </c>
      <c r="I3458" s="90" t="str">
        <f t="shared" si="377"/>
        <v>2021-2</v>
      </c>
      <c r="J3458">
        <v>1</v>
      </c>
      <c r="K3458">
        <v>17.40108659740832</v>
      </c>
      <c r="L3458" s="57">
        <v>5.7467675619115532E-2</v>
      </c>
      <c r="M3458" s="57">
        <v>5.7467675619115532E-2</v>
      </c>
      <c r="N3458" t="s">
        <v>149</v>
      </c>
      <c r="O3458" t="s">
        <v>149</v>
      </c>
      <c r="P3458">
        <v>0</v>
      </c>
      <c r="Q3458">
        <v>1</v>
      </c>
      <c r="R3458" t="s">
        <v>1693</v>
      </c>
    </row>
    <row r="3459" spans="1:19" hidden="1" x14ac:dyDescent="0.3">
      <c r="A3459">
        <v>428</v>
      </c>
      <c r="B3459" t="s">
        <v>397</v>
      </c>
      <c r="C3459" t="s">
        <v>90</v>
      </c>
      <c r="D3459" t="s">
        <v>47</v>
      </c>
      <c r="E3459" t="s">
        <v>54</v>
      </c>
      <c r="F3459" s="101">
        <v>44742</v>
      </c>
      <c r="G3459" s="55">
        <f t="shared" ref="G3459:G3522" si="378">YEAR(F3459)</f>
        <v>2022</v>
      </c>
      <c r="H3459" s="55" t="str">
        <f t="shared" ref="H3459:H3522" si="379">PROPER(TEXT(F3459,"mmmm"))</f>
        <v>Junio</v>
      </c>
      <c r="I3459" s="90" t="str">
        <f t="shared" ref="I3459:I3522" si="380">IF(OR(H3459="Enero",H3459="Febrero",H3459="Marzo",H3459="Abril",H3459="Mayo",H3459="Junio"),G3459&amp;"-1",IF(OR(H3459="Julio",H3459="Agosto",H3459="Septiembre",H3459="Octubre",H3459="Noviembre",H3459="Diciembre"),G3459&amp;"-2"))</f>
        <v>2022-1</v>
      </c>
      <c r="J3459">
        <v>1</v>
      </c>
      <c r="K3459">
        <v>13.214886008045999</v>
      </c>
      <c r="L3459" s="57">
        <v>7.5672238064796116E-2</v>
      </c>
      <c r="M3459" s="57">
        <v>7.5672238064796116E-2</v>
      </c>
      <c r="N3459" t="s">
        <v>149</v>
      </c>
      <c r="O3459" t="s">
        <v>149</v>
      </c>
      <c r="P3459">
        <v>0</v>
      </c>
      <c r="Q3459">
        <v>1</v>
      </c>
      <c r="R3459" t="s">
        <v>1694</v>
      </c>
    </row>
    <row r="3460" spans="1:19" hidden="1" x14ac:dyDescent="0.3">
      <c r="A3460">
        <v>428</v>
      </c>
      <c r="B3460" t="s">
        <v>397</v>
      </c>
      <c r="C3460" t="s">
        <v>90</v>
      </c>
      <c r="D3460" t="s">
        <v>47</v>
      </c>
      <c r="E3460" t="s">
        <v>54</v>
      </c>
      <c r="F3460" s="101">
        <v>44926</v>
      </c>
      <c r="G3460" s="55">
        <f t="shared" si="378"/>
        <v>2022</v>
      </c>
      <c r="H3460" s="55" t="str">
        <f t="shared" si="379"/>
        <v>Diciembre</v>
      </c>
      <c r="I3460" s="90" t="str">
        <f t="shared" si="380"/>
        <v>2022-2</v>
      </c>
      <c r="J3460">
        <v>1</v>
      </c>
      <c r="K3460">
        <v>22.305356231019001</v>
      </c>
      <c r="L3460" s="57">
        <v>4.4832281073787443E-2</v>
      </c>
      <c r="M3460" s="57">
        <v>4.4832281073787443E-2</v>
      </c>
      <c r="N3460" t="s">
        <v>149</v>
      </c>
      <c r="O3460" t="s">
        <v>149</v>
      </c>
      <c r="P3460">
        <v>0</v>
      </c>
      <c r="Q3460">
        <v>1</v>
      </c>
      <c r="R3460" t="s">
        <v>1695</v>
      </c>
    </row>
    <row r="3461" spans="1:19" hidden="1" x14ac:dyDescent="0.3">
      <c r="A3461">
        <v>428</v>
      </c>
      <c r="B3461" t="s">
        <v>397</v>
      </c>
      <c r="C3461" t="s">
        <v>90</v>
      </c>
      <c r="D3461" t="s">
        <v>47</v>
      </c>
      <c r="E3461" t="s">
        <v>54</v>
      </c>
      <c r="F3461" s="101">
        <v>46022</v>
      </c>
      <c r="G3461" s="55">
        <f t="shared" si="378"/>
        <v>2025</v>
      </c>
      <c r="H3461" s="55" t="str">
        <f t="shared" si="379"/>
        <v>Diciembre</v>
      </c>
      <c r="I3461" s="90" t="str">
        <f t="shared" si="380"/>
        <v>2025-2</v>
      </c>
      <c r="J3461">
        <v>1</v>
      </c>
      <c r="K3461">
        <v>17.88</v>
      </c>
      <c r="L3461" s="57">
        <v>5.5928411633109618E-2</v>
      </c>
      <c r="M3461" s="57">
        <v>5.5928411633109618E-2</v>
      </c>
      <c r="N3461" t="s">
        <v>149</v>
      </c>
      <c r="O3461" t="s">
        <v>149</v>
      </c>
      <c r="P3461">
        <v>0</v>
      </c>
      <c r="Q3461">
        <v>1</v>
      </c>
      <c r="R3461" t="s">
        <v>1696</v>
      </c>
    </row>
    <row r="3462" spans="1:19" hidden="1" x14ac:dyDescent="0.3">
      <c r="A3462">
        <v>429</v>
      </c>
      <c r="B3462" t="s">
        <v>398</v>
      </c>
      <c r="C3462" t="s">
        <v>90</v>
      </c>
      <c r="D3462" t="s">
        <v>47</v>
      </c>
      <c r="E3462" t="s">
        <v>54</v>
      </c>
      <c r="F3462" s="101">
        <v>44742</v>
      </c>
      <c r="G3462" s="55">
        <f t="shared" si="378"/>
        <v>2022</v>
      </c>
      <c r="H3462" s="55" t="str">
        <f t="shared" si="379"/>
        <v>Junio</v>
      </c>
      <c r="I3462" s="90" t="str">
        <f t="shared" si="380"/>
        <v>2022-1</v>
      </c>
      <c r="J3462">
        <v>0.76</v>
      </c>
      <c r="K3462">
        <v>0.25392715346106998</v>
      </c>
      <c r="L3462" s="57">
        <v>1.3</v>
      </c>
      <c r="M3462" s="57">
        <v>2.9929843643780178</v>
      </c>
      <c r="N3462" t="s">
        <v>83</v>
      </c>
      <c r="O3462" t="s">
        <v>83</v>
      </c>
      <c r="P3462">
        <v>2</v>
      </c>
      <c r="Q3462">
        <v>2</v>
      </c>
      <c r="R3462" t="s">
        <v>1697</v>
      </c>
    </row>
    <row r="3463" spans="1:19" hidden="1" x14ac:dyDescent="0.3">
      <c r="A3463">
        <v>429</v>
      </c>
      <c r="B3463" t="s">
        <v>398</v>
      </c>
      <c r="C3463" t="s">
        <v>90</v>
      </c>
      <c r="D3463" t="s">
        <v>47</v>
      </c>
      <c r="E3463" t="s">
        <v>54</v>
      </c>
      <c r="F3463" s="101">
        <v>44926</v>
      </c>
      <c r="G3463" s="55">
        <f t="shared" si="378"/>
        <v>2022</v>
      </c>
      <c r="H3463" s="55" t="str">
        <f t="shared" si="379"/>
        <v>Diciembre</v>
      </c>
      <c r="I3463" s="90" t="str">
        <f t="shared" si="380"/>
        <v>2022-2</v>
      </c>
      <c r="J3463">
        <v>0.76</v>
      </c>
      <c r="K3463">
        <v>0.27551598619033002</v>
      </c>
      <c r="L3463" s="57">
        <v>1.3</v>
      </c>
      <c r="M3463" s="57">
        <v>2.7584606269451899</v>
      </c>
      <c r="N3463" t="s">
        <v>83</v>
      </c>
      <c r="O3463" t="s">
        <v>83</v>
      </c>
      <c r="P3463">
        <v>2</v>
      </c>
      <c r="Q3463">
        <v>2</v>
      </c>
      <c r="R3463" t="s">
        <v>1698</v>
      </c>
    </row>
    <row r="3464" spans="1:19" hidden="1" x14ac:dyDescent="0.3">
      <c r="A3464">
        <v>429</v>
      </c>
      <c r="B3464" t="s">
        <v>398</v>
      </c>
      <c r="C3464" t="s">
        <v>90</v>
      </c>
      <c r="D3464" t="s">
        <v>47</v>
      </c>
      <c r="E3464" t="s">
        <v>54</v>
      </c>
      <c r="F3464" s="101">
        <v>46022</v>
      </c>
      <c r="G3464" s="55">
        <f t="shared" si="378"/>
        <v>2025</v>
      </c>
      <c r="H3464" s="55" t="str">
        <f t="shared" si="379"/>
        <v>Diciembre</v>
      </c>
      <c r="I3464" s="90" t="str">
        <f t="shared" si="380"/>
        <v>2025-2</v>
      </c>
      <c r="J3464">
        <v>0.76</v>
      </c>
      <c r="K3464">
        <v>0.52</v>
      </c>
      <c r="L3464" s="57">
        <v>1.3</v>
      </c>
      <c r="M3464" s="57">
        <v>1.461538461538461</v>
      </c>
      <c r="N3464" t="s">
        <v>83</v>
      </c>
      <c r="O3464" t="s">
        <v>83</v>
      </c>
      <c r="P3464">
        <v>2</v>
      </c>
      <c r="Q3464">
        <v>2</v>
      </c>
      <c r="R3464" t="s">
        <v>1699</v>
      </c>
    </row>
    <row r="3465" spans="1:19" hidden="1" x14ac:dyDescent="0.3">
      <c r="A3465">
        <v>430</v>
      </c>
      <c r="B3465" t="s">
        <v>399</v>
      </c>
      <c r="C3465" t="s">
        <v>86</v>
      </c>
      <c r="D3465" t="s">
        <v>47</v>
      </c>
      <c r="E3465" t="s">
        <v>22</v>
      </c>
      <c r="F3465" s="101">
        <v>44651</v>
      </c>
      <c r="G3465" s="55">
        <f t="shared" si="378"/>
        <v>2022</v>
      </c>
      <c r="H3465" s="55" t="str">
        <f t="shared" si="379"/>
        <v>Marzo</v>
      </c>
      <c r="I3465" s="90" t="str">
        <f t="shared" si="380"/>
        <v>2022-1</v>
      </c>
      <c r="N3465" t="s">
        <v>23</v>
      </c>
      <c r="O3465" t="s">
        <v>119</v>
      </c>
      <c r="P3465">
        <v>0</v>
      </c>
      <c r="Q3465">
        <v>0</v>
      </c>
      <c r="R3465" t="s">
        <v>1700</v>
      </c>
      <c r="S3465" t="s">
        <v>119</v>
      </c>
    </row>
    <row r="3466" spans="1:19" hidden="1" x14ac:dyDescent="0.3">
      <c r="A3466">
        <v>430</v>
      </c>
      <c r="B3466" t="s">
        <v>399</v>
      </c>
      <c r="C3466" t="s">
        <v>86</v>
      </c>
      <c r="D3466" t="s">
        <v>47</v>
      </c>
      <c r="E3466" t="s">
        <v>22</v>
      </c>
      <c r="F3466" s="101">
        <v>44742</v>
      </c>
      <c r="G3466" s="55">
        <f t="shared" si="378"/>
        <v>2022</v>
      </c>
      <c r="H3466" s="55" t="str">
        <f t="shared" si="379"/>
        <v>Junio</v>
      </c>
      <c r="I3466" s="90" t="str">
        <f t="shared" si="380"/>
        <v>2022-1</v>
      </c>
      <c r="N3466" t="s">
        <v>23</v>
      </c>
      <c r="O3466" t="s">
        <v>119</v>
      </c>
      <c r="P3466">
        <v>0</v>
      </c>
      <c r="Q3466">
        <v>0</v>
      </c>
      <c r="R3466" t="s">
        <v>1701</v>
      </c>
      <c r="S3466" t="s">
        <v>119</v>
      </c>
    </row>
    <row r="3467" spans="1:19" hidden="1" x14ac:dyDescent="0.3">
      <c r="A3467">
        <v>430</v>
      </c>
      <c r="B3467" t="s">
        <v>399</v>
      </c>
      <c r="C3467" t="s">
        <v>86</v>
      </c>
      <c r="D3467" t="s">
        <v>47</v>
      </c>
      <c r="E3467" t="s">
        <v>22</v>
      </c>
      <c r="F3467" s="101">
        <v>44834</v>
      </c>
      <c r="G3467" s="55">
        <f t="shared" si="378"/>
        <v>2022</v>
      </c>
      <c r="H3467" s="55" t="str">
        <f t="shared" si="379"/>
        <v>Septiembre</v>
      </c>
      <c r="I3467" s="90" t="str">
        <f t="shared" si="380"/>
        <v>2022-2</v>
      </c>
      <c r="N3467" t="s">
        <v>23</v>
      </c>
      <c r="O3467" t="s">
        <v>119</v>
      </c>
      <c r="P3467">
        <v>0</v>
      </c>
      <c r="Q3467">
        <v>0</v>
      </c>
      <c r="R3467" t="s">
        <v>1702</v>
      </c>
      <c r="S3467" t="s">
        <v>119</v>
      </c>
    </row>
    <row r="3468" spans="1:19" hidden="1" x14ac:dyDescent="0.3">
      <c r="A3468">
        <v>430</v>
      </c>
      <c r="B3468" t="s">
        <v>399</v>
      </c>
      <c r="C3468" t="s">
        <v>86</v>
      </c>
      <c r="D3468" t="s">
        <v>47</v>
      </c>
      <c r="E3468" t="s">
        <v>22</v>
      </c>
      <c r="F3468" s="101">
        <v>44895</v>
      </c>
      <c r="G3468" s="55">
        <f t="shared" si="378"/>
        <v>2022</v>
      </c>
      <c r="H3468" s="55" t="str">
        <f t="shared" si="379"/>
        <v>Noviembre</v>
      </c>
      <c r="I3468" s="90" t="str">
        <f t="shared" si="380"/>
        <v>2022-2</v>
      </c>
      <c r="N3468" t="s">
        <v>23</v>
      </c>
      <c r="O3468" t="s">
        <v>119</v>
      </c>
      <c r="P3468">
        <v>0</v>
      </c>
      <c r="Q3468">
        <v>0</v>
      </c>
      <c r="R3468" t="s">
        <v>1703</v>
      </c>
      <c r="S3468" t="s">
        <v>119</v>
      </c>
    </row>
    <row r="3469" spans="1:19" hidden="1" x14ac:dyDescent="0.3">
      <c r="A3469">
        <v>430</v>
      </c>
      <c r="B3469" t="s">
        <v>399</v>
      </c>
      <c r="C3469" t="s">
        <v>86</v>
      </c>
      <c r="D3469" t="s">
        <v>47</v>
      </c>
      <c r="E3469" t="s">
        <v>22</v>
      </c>
      <c r="F3469" s="101">
        <v>46022</v>
      </c>
      <c r="G3469" s="55">
        <f t="shared" si="378"/>
        <v>2025</v>
      </c>
      <c r="H3469" s="55" t="str">
        <f t="shared" si="379"/>
        <v>Diciembre</v>
      </c>
      <c r="I3469" s="90" t="str">
        <f t="shared" si="380"/>
        <v>2025-2</v>
      </c>
      <c r="J3469">
        <v>380</v>
      </c>
      <c r="K3469">
        <v>434.07999420166021</v>
      </c>
      <c r="L3469" s="57">
        <v>1.1423157742148951</v>
      </c>
      <c r="M3469" s="57">
        <v>1.1423157742148951</v>
      </c>
      <c r="N3469" t="s">
        <v>23</v>
      </c>
      <c r="O3469" t="s">
        <v>23</v>
      </c>
      <c r="P3469">
        <v>0</v>
      </c>
      <c r="Q3469">
        <v>0</v>
      </c>
      <c r="R3469" t="s">
        <v>1704</v>
      </c>
    </row>
    <row r="3470" spans="1:19" hidden="1" x14ac:dyDescent="0.3">
      <c r="A3470">
        <v>431</v>
      </c>
      <c r="B3470" t="s">
        <v>400</v>
      </c>
      <c r="C3470" t="s">
        <v>64</v>
      </c>
      <c r="D3470" t="s">
        <v>52</v>
      </c>
      <c r="E3470" t="s">
        <v>22</v>
      </c>
      <c r="F3470" s="101">
        <v>45930</v>
      </c>
      <c r="G3470" s="55">
        <f t="shared" si="378"/>
        <v>2025</v>
      </c>
      <c r="H3470" s="55" t="str">
        <f t="shared" si="379"/>
        <v>Septiembre</v>
      </c>
      <c r="I3470" s="90" t="str">
        <f t="shared" si="380"/>
        <v>2025-2</v>
      </c>
      <c r="J3470">
        <v>100</v>
      </c>
      <c r="K3470">
        <v>100</v>
      </c>
      <c r="L3470" s="57">
        <v>1</v>
      </c>
      <c r="M3470" s="57">
        <v>1</v>
      </c>
      <c r="N3470" t="s">
        <v>23</v>
      </c>
      <c r="O3470" t="s">
        <v>23</v>
      </c>
      <c r="P3470">
        <v>0</v>
      </c>
      <c r="Q3470">
        <v>0</v>
      </c>
      <c r="R3470" t="s">
        <v>1705</v>
      </c>
    </row>
    <row r="3471" spans="1:19" hidden="1" x14ac:dyDescent="0.3">
      <c r="A3471">
        <v>431</v>
      </c>
      <c r="B3471" t="s">
        <v>400</v>
      </c>
      <c r="C3471" t="s">
        <v>64</v>
      </c>
      <c r="D3471" t="s">
        <v>52</v>
      </c>
      <c r="E3471" t="s">
        <v>22</v>
      </c>
      <c r="F3471" s="101">
        <v>46022</v>
      </c>
      <c r="G3471" s="55">
        <f t="shared" si="378"/>
        <v>2025</v>
      </c>
      <c r="H3471" s="55" t="str">
        <f t="shared" si="379"/>
        <v>Diciembre</v>
      </c>
      <c r="I3471" s="90" t="str">
        <f t="shared" si="380"/>
        <v>2025-2</v>
      </c>
      <c r="J3471">
        <v>100</v>
      </c>
      <c r="K3471">
        <v>100</v>
      </c>
      <c r="L3471" s="57">
        <v>1</v>
      </c>
      <c r="M3471" s="57">
        <v>1</v>
      </c>
      <c r="N3471" t="s">
        <v>23</v>
      </c>
      <c r="O3471" t="s">
        <v>23</v>
      </c>
      <c r="P3471">
        <v>0</v>
      </c>
      <c r="Q3471">
        <v>0</v>
      </c>
      <c r="R3471" t="s">
        <v>1706</v>
      </c>
    </row>
    <row r="3472" spans="1:19" hidden="1" x14ac:dyDescent="0.3">
      <c r="A3472">
        <v>432</v>
      </c>
      <c r="B3472" t="s">
        <v>401</v>
      </c>
      <c r="C3472" t="s">
        <v>64</v>
      </c>
      <c r="D3472" t="s">
        <v>52</v>
      </c>
      <c r="E3472" t="s">
        <v>22</v>
      </c>
      <c r="F3472" s="101">
        <v>44620</v>
      </c>
      <c r="G3472" s="55">
        <f t="shared" si="378"/>
        <v>2022</v>
      </c>
      <c r="H3472" s="55" t="str">
        <f t="shared" si="379"/>
        <v>Febrero</v>
      </c>
      <c r="I3472" s="90" t="str">
        <f t="shared" si="380"/>
        <v>2022-1</v>
      </c>
      <c r="N3472" t="s">
        <v>23</v>
      </c>
      <c r="O3472" t="s">
        <v>119</v>
      </c>
      <c r="P3472">
        <v>0</v>
      </c>
      <c r="Q3472">
        <v>0</v>
      </c>
      <c r="R3472" t="s">
        <v>1707</v>
      </c>
      <c r="S3472" t="s">
        <v>119</v>
      </c>
    </row>
    <row r="3473" spans="1:19" hidden="1" x14ac:dyDescent="0.3">
      <c r="A3473">
        <v>432</v>
      </c>
      <c r="B3473" t="s">
        <v>401</v>
      </c>
      <c r="C3473" t="s">
        <v>64</v>
      </c>
      <c r="D3473" t="s">
        <v>52</v>
      </c>
      <c r="E3473" t="s">
        <v>22</v>
      </c>
      <c r="F3473" s="101">
        <v>44651</v>
      </c>
      <c r="G3473" s="55">
        <f t="shared" si="378"/>
        <v>2022</v>
      </c>
      <c r="H3473" s="55" t="str">
        <f t="shared" si="379"/>
        <v>Marzo</v>
      </c>
      <c r="I3473" s="90" t="str">
        <f t="shared" si="380"/>
        <v>2022-1</v>
      </c>
      <c r="N3473" t="s">
        <v>23</v>
      </c>
      <c r="O3473" t="s">
        <v>119</v>
      </c>
      <c r="P3473">
        <v>0</v>
      </c>
      <c r="Q3473">
        <v>0</v>
      </c>
      <c r="R3473" t="s">
        <v>1708</v>
      </c>
      <c r="S3473" t="s">
        <v>119</v>
      </c>
    </row>
    <row r="3474" spans="1:19" hidden="1" x14ac:dyDescent="0.3">
      <c r="A3474">
        <v>432</v>
      </c>
      <c r="B3474" t="s">
        <v>401</v>
      </c>
      <c r="C3474" t="s">
        <v>64</v>
      </c>
      <c r="D3474" t="s">
        <v>52</v>
      </c>
      <c r="E3474" t="s">
        <v>22</v>
      </c>
      <c r="F3474" s="101">
        <v>44681</v>
      </c>
      <c r="G3474" s="55">
        <f t="shared" si="378"/>
        <v>2022</v>
      </c>
      <c r="H3474" s="55" t="str">
        <f t="shared" si="379"/>
        <v>Abril</v>
      </c>
      <c r="I3474" s="90" t="str">
        <f t="shared" si="380"/>
        <v>2022-1</v>
      </c>
      <c r="N3474" t="s">
        <v>23</v>
      </c>
      <c r="O3474" t="s">
        <v>119</v>
      </c>
      <c r="P3474">
        <v>0</v>
      </c>
      <c r="Q3474">
        <v>0</v>
      </c>
      <c r="R3474" t="s">
        <v>1709</v>
      </c>
      <c r="S3474" t="s">
        <v>119</v>
      </c>
    </row>
    <row r="3475" spans="1:19" hidden="1" x14ac:dyDescent="0.3">
      <c r="A3475">
        <v>432</v>
      </c>
      <c r="B3475" t="s">
        <v>401</v>
      </c>
      <c r="C3475" t="s">
        <v>64</v>
      </c>
      <c r="D3475" t="s">
        <v>52</v>
      </c>
      <c r="E3475" t="s">
        <v>22</v>
      </c>
      <c r="F3475" s="101">
        <v>44742</v>
      </c>
      <c r="G3475" s="55">
        <f t="shared" si="378"/>
        <v>2022</v>
      </c>
      <c r="H3475" s="55" t="str">
        <f t="shared" si="379"/>
        <v>Junio</v>
      </c>
      <c r="I3475" s="90" t="str">
        <f t="shared" si="380"/>
        <v>2022-1</v>
      </c>
      <c r="N3475" t="s">
        <v>23</v>
      </c>
      <c r="O3475" t="s">
        <v>119</v>
      </c>
      <c r="P3475">
        <v>0</v>
      </c>
      <c r="Q3475">
        <v>0</v>
      </c>
      <c r="R3475" t="s">
        <v>1710</v>
      </c>
      <c r="S3475" t="s">
        <v>119</v>
      </c>
    </row>
    <row r="3476" spans="1:19" hidden="1" x14ac:dyDescent="0.3">
      <c r="A3476">
        <v>432</v>
      </c>
      <c r="B3476" t="s">
        <v>401</v>
      </c>
      <c r="C3476" t="s">
        <v>64</v>
      </c>
      <c r="D3476" t="s">
        <v>52</v>
      </c>
      <c r="E3476" t="s">
        <v>22</v>
      </c>
      <c r="F3476" s="101">
        <v>44804</v>
      </c>
      <c r="G3476" s="55">
        <f t="shared" si="378"/>
        <v>2022</v>
      </c>
      <c r="H3476" s="55" t="str">
        <f t="shared" si="379"/>
        <v>Agosto</v>
      </c>
      <c r="I3476" s="90" t="str">
        <f t="shared" si="380"/>
        <v>2022-2</v>
      </c>
      <c r="N3476" t="s">
        <v>23</v>
      </c>
      <c r="O3476" t="s">
        <v>119</v>
      </c>
      <c r="P3476">
        <v>0</v>
      </c>
      <c r="Q3476">
        <v>0</v>
      </c>
      <c r="R3476" t="s">
        <v>1711</v>
      </c>
      <c r="S3476" t="s">
        <v>119</v>
      </c>
    </row>
    <row r="3477" spans="1:19" hidden="1" x14ac:dyDescent="0.3">
      <c r="A3477">
        <v>432</v>
      </c>
      <c r="B3477" t="s">
        <v>401</v>
      </c>
      <c r="C3477" t="s">
        <v>64</v>
      </c>
      <c r="D3477" t="s">
        <v>52</v>
      </c>
      <c r="E3477" t="s">
        <v>22</v>
      </c>
      <c r="F3477" s="101">
        <v>44834</v>
      </c>
      <c r="G3477" s="55">
        <f t="shared" si="378"/>
        <v>2022</v>
      </c>
      <c r="H3477" s="55" t="str">
        <f t="shared" si="379"/>
        <v>Septiembre</v>
      </c>
      <c r="I3477" s="90" t="str">
        <f t="shared" si="380"/>
        <v>2022-2</v>
      </c>
      <c r="N3477" t="s">
        <v>23</v>
      </c>
      <c r="O3477" t="s">
        <v>119</v>
      </c>
      <c r="P3477">
        <v>0</v>
      </c>
      <c r="Q3477">
        <v>0</v>
      </c>
      <c r="R3477" t="s">
        <v>1712</v>
      </c>
      <c r="S3477" t="s">
        <v>119</v>
      </c>
    </row>
    <row r="3478" spans="1:19" hidden="1" x14ac:dyDescent="0.3">
      <c r="A3478">
        <v>432</v>
      </c>
      <c r="B3478" t="s">
        <v>401</v>
      </c>
      <c r="C3478" t="s">
        <v>64</v>
      </c>
      <c r="D3478" t="s">
        <v>52</v>
      </c>
      <c r="E3478" t="s">
        <v>22</v>
      </c>
      <c r="F3478" s="101">
        <v>44926</v>
      </c>
      <c r="G3478" s="55">
        <f t="shared" si="378"/>
        <v>2022</v>
      </c>
      <c r="H3478" s="55" t="str">
        <f t="shared" si="379"/>
        <v>Diciembre</v>
      </c>
      <c r="I3478" s="90" t="str">
        <f t="shared" si="380"/>
        <v>2022-2</v>
      </c>
      <c r="N3478" t="s">
        <v>23</v>
      </c>
      <c r="O3478" t="s">
        <v>119</v>
      </c>
      <c r="P3478">
        <v>0</v>
      </c>
      <c r="Q3478">
        <v>0</v>
      </c>
      <c r="R3478" t="s">
        <v>1713</v>
      </c>
      <c r="S3478" t="s">
        <v>119</v>
      </c>
    </row>
    <row r="3479" spans="1:19" hidden="1" x14ac:dyDescent="0.3">
      <c r="A3479">
        <v>432</v>
      </c>
      <c r="B3479" t="s">
        <v>401</v>
      </c>
      <c r="C3479" t="s">
        <v>64</v>
      </c>
      <c r="D3479" t="s">
        <v>52</v>
      </c>
      <c r="E3479" t="s">
        <v>22</v>
      </c>
      <c r="F3479" s="101">
        <v>44985</v>
      </c>
      <c r="G3479" s="55">
        <f t="shared" si="378"/>
        <v>2023</v>
      </c>
      <c r="H3479" s="55" t="str">
        <f t="shared" si="379"/>
        <v>Febrero</v>
      </c>
      <c r="I3479" s="90" t="str">
        <f t="shared" si="380"/>
        <v>2023-1</v>
      </c>
      <c r="N3479" t="s">
        <v>23</v>
      </c>
      <c r="O3479" t="s">
        <v>119</v>
      </c>
      <c r="P3479">
        <v>0</v>
      </c>
      <c r="Q3479">
        <v>0</v>
      </c>
      <c r="R3479" t="s">
        <v>1714</v>
      </c>
      <c r="S3479" t="s">
        <v>119</v>
      </c>
    </row>
    <row r="3480" spans="1:19" hidden="1" x14ac:dyDescent="0.3">
      <c r="A3480">
        <v>432</v>
      </c>
      <c r="B3480" t="s">
        <v>401</v>
      </c>
      <c r="C3480" t="s">
        <v>64</v>
      </c>
      <c r="D3480" t="s">
        <v>52</v>
      </c>
      <c r="E3480" t="s">
        <v>22</v>
      </c>
      <c r="F3480" s="101">
        <v>45016</v>
      </c>
      <c r="G3480" s="55">
        <f t="shared" si="378"/>
        <v>2023</v>
      </c>
      <c r="H3480" s="55" t="str">
        <f t="shared" si="379"/>
        <v>Marzo</v>
      </c>
      <c r="I3480" s="90" t="str">
        <f t="shared" si="380"/>
        <v>2023-1</v>
      </c>
      <c r="N3480" t="s">
        <v>23</v>
      </c>
      <c r="O3480" t="s">
        <v>119</v>
      </c>
      <c r="P3480">
        <v>0</v>
      </c>
      <c r="Q3480">
        <v>0</v>
      </c>
      <c r="R3480" t="s">
        <v>1715</v>
      </c>
      <c r="S3480" t="s">
        <v>119</v>
      </c>
    </row>
    <row r="3481" spans="1:19" hidden="1" x14ac:dyDescent="0.3">
      <c r="A3481">
        <v>432</v>
      </c>
      <c r="B3481" t="s">
        <v>401</v>
      </c>
      <c r="C3481" t="s">
        <v>64</v>
      </c>
      <c r="D3481" t="s">
        <v>52</v>
      </c>
      <c r="E3481" t="s">
        <v>22</v>
      </c>
      <c r="F3481" s="101">
        <v>45046</v>
      </c>
      <c r="G3481" s="55">
        <f t="shared" si="378"/>
        <v>2023</v>
      </c>
      <c r="H3481" s="55" t="str">
        <f t="shared" si="379"/>
        <v>Abril</v>
      </c>
      <c r="I3481" s="90" t="str">
        <f t="shared" si="380"/>
        <v>2023-1</v>
      </c>
      <c r="N3481" t="s">
        <v>23</v>
      </c>
      <c r="O3481" t="s">
        <v>119</v>
      </c>
      <c r="P3481">
        <v>0</v>
      </c>
      <c r="Q3481">
        <v>0</v>
      </c>
      <c r="R3481" t="s">
        <v>1716</v>
      </c>
      <c r="S3481" t="s">
        <v>119</v>
      </c>
    </row>
    <row r="3482" spans="1:19" hidden="1" x14ac:dyDescent="0.3">
      <c r="A3482">
        <v>432</v>
      </c>
      <c r="B3482" t="s">
        <v>401</v>
      </c>
      <c r="C3482" t="s">
        <v>64</v>
      </c>
      <c r="D3482" t="s">
        <v>52</v>
      </c>
      <c r="E3482" t="s">
        <v>22</v>
      </c>
      <c r="F3482" s="101">
        <v>45107</v>
      </c>
      <c r="G3482" s="55">
        <f t="shared" si="378"/>
        <v>2023</v>
      </c>
      <c r="H3482" s="55" t="str">
        <f t="shared" si="379"/>
        <v>Junio</v>
      </c>
      <c r="I3482" s="90" t="str">
        <f t="shared" si="380"/>
        <v>2023-1</v>
      </c>
      <c r="N3482" t="s">
        <v>23</v>
      </c>
      <c r="O3482" t="s">
        <v>119</v>
      </c>
      <c r="P3482">
        <v>0</v>
      </c>
      <c r="Q3482">
        <v>0</v>
      </c>
      <c r="R3482" t="s">
        <v>1717</v>
      </c>
      <c r="S3482" t="s">
        <v>119</v>
      </c>
    </row>
    <row r="3483" spans="1:19" hidden="1" x14ac:dyDescent="0.3">
      <c r="A3483">
        <v>432</v>
      </c>
      <c r="B3483" t="s">
        <v>401</v>
      </c>
      <c r="C3483" t="s">
        <v>64</v>
      </c>
      <c r="D3483" t="s">
        <v>52</v>
      </c>
      <c r="E3483" t="s">
        <v>22</v>
      </c>
      <c r="F3483" s="101">
        <v>45930</v>
      </c>
      <c r="G3483" s="55">
        <f t="shared" si="378"/>
        <v>2025</v>
      </c>
      <c r="H3483" s="55" t="str">
        <f t="shared" si="379"/>
        <v>Septiembre</v>
      </c>
      <c r="I3483" s="90" t="str">
        <f t="shared" si="380"/>
        <v>2025-2</v>
      </c>
      <c r="J3483">
        <v>90</v>
      </c>
      <c r="K3483">
        <v>100</v>
      </c>
      <c r="L3483" s="57">
        <v>1.1111111111111109</v>
      </c>
      <c r="M3483" s="57">
        <v>1.1111111111111109</v>
      </c>
      <c r="N3483" t="s">
        <v>23</v>
      </c>
      <c r="O3483" t="s">
        <v>23</v>
      </c>
      <c r="P3483">
        <v>0</v>
      </c>
      <c r="Q3483">
        <v>0</v>
      </c>
      <c r="R3483" t="s">
        <v>1718</v>
      </c>
    </row>
    <row r="3484" spans="1:19" hidden="1" x14ac:dyDescent="0.3">
      <c r="A3484">
        <v>432</v>
      </c>
      <c r="B3484" t="s">
        <v>401</v>
      </c>
      <c r="C3484" t="s">
        <v>64</v>
      </c>
      <c r="D3484" t="s">
        <v>52</v>
      </c>
      <c r="E3484" t="s">
        <v>22</v>
      </c>
      <c r="F3484" s="101">
        <v>46022</v>
      </c>
      <c r="G3484" s="55">
        <f t="shared" si="378"/>
        <v>2025</v>
      </c>
      <c r="H3484" s="55" t="str">
        <f t="shared" si="379"/>
        <v>Diciembre</v>
      </c>
      <c r="I3484" s="90" t="str">
        <f t="shared" si="380"/>
        <v>2025-2</v>
      </c>
      <c r="J3484">
        <v>90</v>
      </c>
      <c r="K3484">
        <v>100</v>
      </c>
      <c r="L3484" s="57">
        <v>1.1111111111111109</v>
      </c>
      <c r="M3484" s="57">
        <v>1.1111111111111109</v>
      </c>
      <c r="N3484" t="s">
        <v>23</v>
      </c>
      <c r="O3484" t="s">
        <v>23</v>
      </c>
      <c r="P3484">
        <v>0</v>
      </c>
      <c r="Q3484">
        <v>0</v>
      </c>
      <c r="R3484" t="s">
        <v>1719</v>
      </c>
    </row>
    <row r="3485" spans="1:19" hidden="1" x14ac:dyDescent="0.3">
      <c r="A3485">
        <v>433</v>
      </c>
      <c r="B3485" t="s">
        <v>402</v>
      </c>
      <c r="C3485" t="s">
        <v>90</v>
      </c>
      <c r="D3485" t="s">
        <v>47</v>
      </c>
      <c r="E3485" t="s">
        <v>54</v>
      </c>
      <c r="F3485" s="101">
        <v>44742</v>
      </c>
      <c r="G3485" s="55">
        <f t="shared" si="378"/>
        <v>2022</v>
      </c>
      <c r="H3485" s="55" t="str">
        <f t="shared" si="379"/>
        <v>Junio</v>
      </c>
      <c r="I3485" s="90" t="str">
        <f t="shared" si="380"/>
        <v>2022-1</v>
      </c>
      <c r="J3485">
        <v>0.05</v>
      </c>
      <c r="K3485">
        <v>6.1890925346440003E-4</v>
      </c>
      <c r="L3485" s="57">
        <v>1.3</v>
      </c>
      <c r="M3485" s="57">
        <v>80.787287829549356</v>
      </c>
      <c r="N3485" t="s">
        <v>83</v>
      </c>
      <c r="O3485" t="s">
        <v>83</v>
      </c>
      <c r="P3485">
        <v>2</v>
      </c>
      <c r="Q3485">
        <v>2</v>
      </c>
      <c r="R3485" t="s">
        <v>1720</v>
      </c>
    </row>
    <row r="3486" spans="1:19" hidden="1" x14ac:dyDescent="0.3">
      <c r="A3486">
        <v>433</v>
      </c>
      <c r="B3486" t="s">
        <v>402</v>
      </c>
      <c r="C3486" t="s">
        <v>90</v>
      </c>
      <c r="D3486" t="s">
        <v>47</v>
      </c>
      <c r="E3486" t="s">
        <v>54</v>
      </c>
      <c r="F3486" s="101">
        <v>46022</v>
      </c>
      <c r="G3486" s="55">
        <f t="shared" si="378"/>
        <v>2025</v>
      </c>
      <c r="H3486" s="55" t="str">
        <f t="shared" si="379"/>
        <v>Diciembre</v>
      </c>
      <c r="I3486" s="90" t="str">
        <f t="shared" si="380"/>
        <v>2025-2</v>
      </c>
      <c r="J3486">
        <v>0.05</v>
      </c>
      <c r="K3486">
        <v>0.17</v>
      </c>
      <c r="L3486" s="57">
        <v>0.29411764705882348</v>
      </c>
      <c r="M3486" s="57">
        <v>0.29411764705882348</v>
      </c>
      <c r="N3486" t="s">
        <v>83</v>
      </c>
      <c r="O3486" t="s">
        <v>83</v>
      </c>
      <c r="P3486">
        <v>2</v>
      </c>
      <c r="Q3486">
        <v>2</v>
      </c>
      <c r="R3486" t="s">
        <v>1721</v>
      </c>
    </row>
    <row r="3487" spans="1:19" hidden="1" x14ac:dyDescent="0.3">
      <c r="A3487">
        <v>434</v>
      </c>
      <c r="B3487" t="s">
        <v>403</v>
      </c>
      <c r="C3487" t="s">
        <v>90</v>
      </c>
      <c r="D3487" t="s">
        <v>21</v>
      </c>
      <c r="E3487" t="s">
        <v>54</v>
      </c>
      <c r="F3487" s="101">
        <v>44227</v>
      </c>
      <c r="G3487" s="55">
        <f t="shared" si="378"/>
        <v>2021</v>
      </c>
      <c r="H3487" s="55" t="str">
        <f t="shared" si="379"/>
        <v>Enero</v>
      </c>
      <c r="I3487" s="90" t="str">
        <f t="shared" si="380"/>
        <v>2021-1</v>
      </c>
      <c r="J3487">
        <v>200</v>
      </c>
      <c r="K3487">
        <v>0</v>
      </c>
      <c r="N3487" t="s">
        <v>144</v>
      </c>
      <c r="O3487" t="s">
        <v>144</v>
      </c>
      <c r="P3487">
        <v>0</v>
      </c>
      <c r="Q3487">
        <v>0</v>
      </c>
      <c r="R3487" t="s">
        <v>1722</v>
      </c>
    </row>
    <row r="3488" spans="1:19" hidden="1" x14ac:dyDescent="0.3">
      <c r="A3488">
        <v>434</v>
      </c>
      <c r="B3488" t="s">
        <v>403</v>
      </c>
      <c r="C3488" t="s">
        <v>90</v>
      </c>
      <c r="D3488" t="s">
        <v>21</v>
      </c>
      <c r="E3488" t="s">
        <v>54</v>
      </c>
      <c r="F3488" s="101">
        <v>44255</v>
      </c>
      <c r="G3488" s="55">
        <f t="shared" si="378"/>
        <v>2021</v>
      </c>
      <c r="H3488" s="55" t="str">
        <f t="shared" si="379"/>
        <v>Febrero</v>
      </c>
      <c r="I3488" s="90" t="str">
        <f t="shared" si="380"/>
        <v>2021-1</v>
      </c>
      <c r="J3488">
        <v>200</v>
      </c>
      <c r="K3488">
        <v>0</v>
      </c>
      <c r="N3488" t="s">
        <v>144</v>
      </c>
      <c r="O3488" t="s">
        <v>144</v>
      </c>
      <c r="P3488">
        <v>0</v>
      </c>
      <c r="Q3488">
        <v>0</v>
      </c>
      <c r="R3488" t="s">
        <v>1723</v>
      </c>
    </row>
    <row r="3489" spans="1:18" hidden="1" x14ac:dyDescent="0.3">
      <c r="A3489">
        <v>434</v>
      </c>
      <c r="B3489" t="s">
        <v>403</v>
      </c>
      <c r="C3489" t="s">
        <v>90</v>
      </c>
      <c r="D3489" t="s">
        <v>21</v>
      </c>
      <c r="E3489" t="s">
        <v>54</v>
      </c>
      <c r="F3489" s="101">
        <v>44286</v>
      </c>
      <c r="G3489" s="55">
        <f t="shared" si="378"/>
        <v>2021</v>
      </c>
      <c r="H3489" s="55" t="str">
        <f t="shared" si="379"/>
        <v>Marzo</v>
      </c>
      <c r="I3489" s="90" t="str">
        <f t="shared" si="380"/>
        <v>2021-1</v>
      </c>
      <c r="J3489">
        <v>200</v>
      </c>
      <c r="K3489">
        <v>0</v>
      </c>
      <c r="N3489" t="s">
        <v>144</v>
      </c>
      <c r="O3489" t="s">
        <v>144</v>
      </c>
      <c r="P3489">
        <v>0</v>
      </c>
      <c r="Q3489">
        <v>0</v>
      </c>
      <c r="R3489" t="s">
        <v>1724</v>
      </c>
    </row>
    <row r="3490" spans="1:18" hidden="1" x14ac:dyDescent="0.3">
      <c r="A3490">
        <v>434</v>
      </c>
      <c r="B3490" t="s">
        <v>403</v>
      </c>
      <c r="C3490" t="s">
        <v>90</v>
      </c>
      <c r="D3490" t="s">
        <v>21</v>
      </c>
      <c r="E3490" t="s">
        <v>54</v>
      </c>
      <c r="F3490" s="101">
        <v>44316</v>
      </c>
      <c r="G3490" s="55">
        <f t="shared" si="378"/>
        <v>2021</v>
      </c>
      <c r="H3490" s="55" t="str">
        <f t="shared" si="379"/>
        <v>Abril</v>
      </c>
      <c r="I3490" s="90" t="str">
        <f t="shared" si="380"/>
        <v>2021-1</v>
      </c>
      <c r="J3490">
        <v>200</v>
      </c>
      <c r="K3490">
        <v>0</v>
      </c>
      <c r="N3490" t="s">
        <v>144</v>
      </c>
      <c r="O3490" t="s">
        <v>144</v>
      </c>
      <c r="P3490">
        <v>0</v>
      </c>
      <c r="Q3490">
        <v>0</v>
      </c>
      <c r="R3490" t="s">
        <v>1725</v>
      </c>
    </row>
    <row r="3491" spans="1:18" hidden="1" x14ac:dyDescent="0.3">
      <c r="A3491">
        <v>434</v>
      </c>
      <c r="B3491" t="s">
        <v>403</v>
      </c>
      <c r="C3491" t="s">
        <v>90</v>
      </c>
      <c r="D3491" t="s">
        <v>21</v>
      </c>
      <c r="E3491" t="s">
        <v>54</v>
      </c>
      <c r="F3491" s="101">
        <v>44347</v>
      </c>
      <c r="G3491" s="55">
        <f t="shared" si="378"/>
        <v>2021</v>
      </c>
      <c r="H3491" s="55" t="str">
        <f t="shared" si="379"/>
        <v>Mayo</v>
      </c>
      <c r="I3491" s="90" t="str">
        <f t="shared" si="380"/>
        <v>2021-1</v>
      </c>
      <c r="J3491">
        <v>200</v>
      </c>
      <c r="K3491">
        <v>0</v>
      </c>
      <c r="N3491" t="s">
        <v>144</v>
      </c>
      <c r="O3491" t="s">
        <v>144</v>
      </c>
      <c r="P3491">
        <v>0</v>
      </c>
      <c r="Q3491">
        <v>0</v>
      </c>
      <c r="R3491" t="s">
        <v>1726</v>
      </c>
    </row>
    <row r="3492" spans="1:18" hidden="1" x14ac:dyDescent="0.3">
      <c r="A3492">
        <v>434</v>
      </c>
      <c r="B3492" t="s">
        <v>403</v>
      </c>
      <c r="C3492" t="s">
        <v>90</v>
      </c>
      <c r="D3492" t="s">
        <v>21</v>
      </c>
      <c r="E3492" t="s">
        <v>54</v>
      </c>
      <c r="F3492" s="101">
        <v>44408</v>
      </c>
      <c r="G3492" s="55">
        <f t="shared" si="378"/>
        <v>2021</v>
      </c>
      <c r="H3492" s="55" t="str">
        <f t="shared" si="379"/>
        <v>Julio</v>
      </c>
      <c r="I3492" s="90" t="str">
        <f t="shared" si="380"/>
        <v>2021-2</v>
      </c>
      <c r="J3492">
        <v>200</v>
      </c>
      <c r="K3492">
        <v>0</v>
      </c>
      <c r="N3492" t="s">
        <v>144</v>
      </c>
      <c r="O3492" t="s">
        <v>144</v>
      </c>
      <c r="P3492">
        <v>0</v>
      </c>
      <c r="Q3492">
        <v>0</v>
      </c>
      <c r="R3492" t="s">
        <v>1727</v>
      </c>
    </row>
    <row r="3493" spans="1:18" hidden="1" x14ac:dyDescent="0.3">
      <c r="A3493">
        <v>434</v>
      </c>
      <c r="B3493" t="s">
        <v>403</v>
      </c>
      <c r="C3493" t="s">
        <v>90</v>
      </c>
      <c r="D3493" t="s">
        <v>21</v>
      </c>
      <c r="E3493" t="s">
        <v>54</v>
      </c>
      <c r="F3493" s="101">
        <v>44439</v>
      </c>
      <c r="G3493" s="55">
        <f t="shared" si="378"/>
        <v>2021</v>
      </c>
      <c r="H3493" s="55" t="str">
        <f t="shared" si="379"/>
        <v>Agosto</v>
      </c>
      <c r="I3493" s="90" t="str">
        <f t="shared" si="380"/>
        <v>2021-2</v>
      </c>
      <c r="J3493">
        <v>200</v>
      </c>
      <c r="K3493">
        <v>0</v>
      </c>
      <c r="N3493" t="s">
        <v>144</v>
      </c>
      <c r="O3493" t="s">
        <v>144</v>
      </c>
      <c r="P3493">
        <v>0</v>
      </c>
      <c r="Q3493">
        <v>0</v>
      </c>
      <c r="R3493" t="s">
        <v>1728</v>
      </c>
    </row>
    <row r="3494" spans="1:18" hidden="1" x14ac:dyDescent="0.3">
      <c r="A3494">
        <v>434</v>
      </c>
      <c r="B3494" t="s">
        <v>403</v>
      </c>
      <c r="C3494" t="s">
        <v>90</v>
      </c>
      <c r="D3494" t="s">
        <v>21</v>
      </c>
      <c r="E3494" t="s">
        <v>54</v>
      </c>
      <c r="F3494" s="101">
        <v>44469</v>
      </c>
      <c r="G3494" s="55">
        <f t="shared" si="378"/>
        <v>2021</v>
      </c>
      <c r="H3494" s="55" t="str">
        <f t="shared" si="379"/>
        <v>Septiembre</v>
      </c>
      <c r="I3494" s="90" t="str">
        <f t="shared" si="380"/>
        <v>2021-2</v>
      </c>
      <c r="J3494">
        <v>200</v>
      </c>
      <c r="K3494">
        <v>0</v>
      </c>
      <c r="N3494" t="s">
        <v>144</v>
      </c>
      <c r="O3494" t="s">
        <v>144</v>
      </c>
      <c r="P3494">
        <v>0</v>
      </c>
      <c r="Q3494">
        <v>0</v>
      </c>
      <c r="R3494" t="s">
        <v>1729</v>
      </c>
    </row>
    <row r="3495" spans="1:18" hidden="1" x14ac:dyDescent="0.3">
      <c r="A3495">
        <v>434</v>
      </c>
      <c r="B3495" t="s">
        <v>403</v>
      </c>
      <c r="C3495" t="s">
        <v>90</v>
      </c>
      <c r="D3495" t="s">
        <v>21</v>
      </c>
      <c r="E3495" t="s">
        <v>54</v>
      </c>
      <c r="F3495" s="101">
        <v>44500</v>
      </c>
      <c r="G3495" s="55">
        <f t="shared" si="378"/>
        <v>2021</v>
      </c>
      <c r="H3495" s="55" t="str">
        <f t="shared" si="379"/>
        <v>Octubre</v>
      </c>
      <c r="I3495" s="90" t="str">
        <f t="shared" si="380"/>
        <v>2021-2</v>
      </c>
      <c r="J3495">
        <v>200</v>
      </c>
      <c r="K3495">
        <v>0</v>
      </c>
      <c r="N3495" t="s">
        <v>144</v>
      </c>
      <c r="O3495" t="s">
        <v>144</v>
      </c>
      <c r="P3495">
        <v>0</v>
      </c>
      <c r="Q3495">
        <v>0</v>
      </c>
      <c r="R3495" t="s">
        <v>1730</v>
      </c>
    </row>
    <row r="3496" spans="1:18" hidden="1" x14ac:dyDescent="0.3">
      <c r="A3496">
        <v>434</v>
      </c>
      <c r="B3496" t="s">
        <v>403</v>
      </c>
      <c r="C3496" t="s">
        <v>90</v>
      </c>
      <c r="D3496" t="s">
        <v>21</v>
      </c>
      <c r="E3496" t="s">
        <v>54</v>
      </c>
      <c r="F3496" s="101">
        <v>44530</v>
      </c>
      <c r="G3496" s="55">
        <f t="shared" si="378"/>
        <v>2021</v>
      </c>
      <c r="H3496" s="55" t="str">
        <f t="shared" si="379"/>
        <v>Noviembre</v>
      </c>
      <c r="I3496" s="90" t="str">
        <f t="shared" si="380"/>
        <v>2021-2</v>
      </c>
      <c r="J3496">
        <v>200</v>
      </c>
      <c r="K3496">
        <v>0</v>
      </c>
      <c r="N3496" t="s">
        <v>144</v>
      </c>
      <c r="O3496" t="s">
        <v>144</v>
      </c>
      <c r="P3496">
        <v>0</v>
      </c>
      <c r="Q3496">
        <v>0</v>
      </c>
      <c r="R3496" t="s">
        <v>1731</v>
      </c>
    </row>
    <row r="3497" spans="1:18" hidden="1" x14ac:dyDescent="0.3">
      <c r="A3497">
        <v>434</v>
      </c>
      <c r="B3497" t="s">
        <v>403</v>
      </c>
      <c r="C3497" t="s">
        <v>90</v>
      </c>
      <c r="D3497" t="s">
        <v>21</v>
      </c>
      <c r="E3497" t="s">
        <v>54</v>
      </c>
      <c r="F3497" s="101">
        <v>44561</v>
      </c>
      <c r="G3497" s="55">
        <f t="shared" si="378"/>
        <v>2021</v>
      </c>
      <c r="H3497" s="55" t="str">
        <f t="shared" si="379"/>
        <v>Diciembre</v>
      </c>
      <c r="I3497" s="90" t="str">
        <f t="shared" si="380"/>
        <v>2021-2</v>
      </c>
      <c r="J3497">
        <v>200</v>
      </c>
      <c r="K3497">
        <v>0</v>
      </c>
      <c r="N3497" t="s">
        <v>144</v>
      </c>
      <c r="O3497" t="s">
        <v>144</v>
      </c>
      <c r="P3497">
        <v>0</v>
      </c>
      <c r="Q3497">
        <v>0</v>
      </c>
      <c r="R3497" t="s">
        <v>1732</v>
      </c>
    </row>
    <row r="3498" spans="1:18" hidden="1" x14ac:dyDescent="0.3">
      <c r="A3498">
        <v>434</v>
      </c>
      <c r="B3498" t="s">
        <v>403</v>
      </c>
      <c r="C3498" t="s">
        <v>90</v>
      </c>
      <c r="D3498" t="s">
        <v>21</v>
      </c>
      <c r="E3498" t="s">
        <v>54</v>
      </c>
      <c r="F3498" s="101">
        <v>44592</v>
      </c>
      <c r="G3498" s="55">
        <f t="shared" si="378"/>
        <v>2022</v>
      </c>
      <c r="H3498" s="55" t="str">
        <f t="shared" si="379"/>
        <v>Enero</v>
      </c>
      <c r="I3498" s="90" t="str">
        <f t="shared" si="380"/>
        <v>2022-1</v>
      </c>
      <c r="J3498">
        <v>200</v>
      </c>
      <c r="K3498">
        <v>0</v>
      </c>
      <c r="N3498" t="s">
        <v>144</v>
      </c>
      <c r="O3498" t="s">
        <v>144</v>
      </c>
      <c r="P3498">
        <v>0</v>
      </c>
      <c r="Q3498">
        <v>0</v>
      </c>
      <c r="R3498" t="s">
        <v>1733</v>
      </c>
    </row>
    <row r="3499" spans="1:18" hidden="1" x14ac:dyDescent="0.3">
      <c r="A3499">
        <v>434</v>
      </c>
      <c r="B3499" t="s">
        <v>403</v>
      </c>
      <c r="C3499" t="s">
        <v>90</v>
      </c>
      <c r="D3499" t="s">
        <v>21</v>
      </c>
      <c r="E3499" t="s">
        <v>54</v>
      </c>
      <c r="F3499" s="101">
        <v>44620</v>
      </c>
      <c r="G3499" s="55">
        <f t="shared" si="378"/>
        <v>2022</v>
      </c>
      <c r="H3499" s="55" t="str">
        <f t="shared" si="379"/>
        <v>Febrero</v>
      </c>
      <c r="I3499" s="90" t="str">
        <f t="shared" si="380"/>
        <v>2022-1</v>
      </c>
      <c r="J3499">
        <v>200</v>
      </c>
      <c r="K3499">
        <v>0</v>
      </c>
      <c r="N3499" t="s">
        <v>144</v>
      </c>
      <c r="O3499" t="s">
        <v>144</v>
      </c>
      <c r="P3499">
        <v>0</v>
      </c>
      <c r="Q3499">
        <v>0</v>
      </c>
      <c r="R3499" t="s">
        <v>1734</v>
      </c>
    </row>
    <row r="3500" spans="1:18" hidden="1" x14ac:dyDescent="0.3">
      <c r="A3500">
        <v>434</v>
      </c>
      <c r="B3500" t="s">
        <v>403</v>
      </c>
      <c r="C3500" t="s">
        <v>90</v>
      </c>
      <c r="D3500" t="s">
        <v>21</v>
      </c>
      <c r="E3500" t="s">
        <v>54</v>
      </c>
      <c r="F3500" s="101">
        <v>44651</v>
      </c>
      <c r="G3500" s="55">
        <f t="shared" si="378"/>
        <v>2022</v>
      </c>
      <c r="H3500" s="55" t="str">
        <f t="shared" si="379"/>
        <v>Marzo</v>
      </c>
      <c r="I3500" s="90" t="str">
        <f t="shared" si="380"/>
        <v>2022-1</v>
      </c>
      <c r="J3500">
        <v>200</v>
      </c>
      <c r="K3500">
        <v>0</v>
      </c>
      <c r="N3500" t="s">
        <v>144</v>
      </c>
      <c r="O3500" t="s">
        <v>144</v>
      </c>
      <c r="P3500">
        <v>0</v>
      </c>
      <c r="Q3500">
        <v>0</v>
      </c>
      <c r="R3500" t="s">
        <v>1735</v>
      </c>
    </row>
    <row r="3501" spans="1:18" hidden="1" x14ac:dyDescent="0.3">
      <c r="A3501">
        <v>434</v>
      </c>
      <c r="B3501" t="s">
        <v>403</v>
      </c>
      <c r="C3501" t="s">
        <v>90</v>
      </c>
      <c r="D3501" t="s">
        <v>21</v>
      </c>
      <c r="E3501" t="s">
        <v>54</v>
      </c>
      <c r="F3501" s="101">
        <v>44681</v>
      </c>
      <c r="G3501" s="55">
        <f t="shared" si="378"/>
        <v>2022</v>
      </c>
      <c r="H3501" s="55" t="str">
        <f t="shared" si="379"/>
        <v>Abril</v>
      </c>
      <c r="I3501" s="90" t="str">
        <f t="shared" si="380"/>
        <v>2022-1</v>
      </c>
      <c r="J3501">
        <v>200</v>
      </c>
      <c r="K3501">
        <v>0</v>
      </c>
      <c r="N3501" t="s">
        <v>144</v>
      </c>
      <c r="O3501" t="s">
        <v>144</v>
      </c>
      <c r="P3501">
        <v>0</v>
      </c>
      <c r="Q3501">
        <v>0</v>
      </c>
      <c r="R3501" t="s">
        <v>1736</v>
      </c>
    </row>
    <row r="3502" spans="1:18" hidden="1" x14ac:dyDescent="0.3">
      <c r="A3502">
        <v>434</v>
      </c>
      <c r="B3502" t="s">
        <v>403</v>
      </c>
      <c r="C3502" t="s">
        <v>90</v>
      </c>
      <c r="D3502" t="s">
        <v>21</v>
      </c>
      <c r="E3502" t="s">
        <v>54</v>
      </c>
      <c r="F3502" s="101">
        <v>44712</v>
      </c>
      <c r="G3502" s="55">
        <f t="shared" si="378"/>
        <v>2022</v>
      </c>
      <c r="H3502" s="55" t="str">
        <f t="shared" si="379"/>
        <v>Mayo</v>
      </c>
      <c r="I3502" s="90" t="str">
        <f t="shared" si="380"/>
        <v>2022-1</v>
      </c>
      <c r="J3502">
        <v>200</v>
      </c>
      <c r="K3502">
        <v>0</v>
      </c>
      <c r="N3502" t="s">
        <v>144</v>
      </c>
      <c r="O3502" t="s">
        <v>144</v>
      </c>
      <c r="P3502">
        <v>0</v>
      </c>
      <c r="Q3502">
        <v>0</v>
      </c>
      <c r="R3502" t="s">
        <v>1737</v>
      </c>
    </row>
    <row r="3503" spans="1:18" hidden="1" x14ac:dyDescent="0.3">
      <c r="A3503">
        <v>434</v>
      </c>
      <c r="B3503" t="s">
        <v>403</v>
      </c>
      <c r="C3503" t="s">
        <v>90</v>
      </c>
      <c r="D3503" t="s">
        <v>21</v>
      </c>
      <c r="E3503" t="s">
        <v>54</v>
      </c>
      <c r="F3503" s="101">
        <v>44742</v>
      </c>
      <c r="G3503" s="55">
        <f t="shared" si="378"/>
        <v>2022</v>
      </c>
      <c r="H3503" s="55" t="str">
        <f t="shared" si="379"/>
        <v>Junio</v>
      </c>
      <c r="I3503" s="90" t="str">
        <f t="shared" si="380"/>
        <v>2022-1</v>
      </c>
      <c r="J3503">
        <v>200</v>
      </c>
      <c r="K3503">
        <v>0</v>
      </c>
      <c r="N3503" t="s">
        <v>144</v>
      </c>
      <c r="O3503" t="s">
        <v>144</v>
      </c>
      <c r="P3503">
        <v>0</v>
      </c>
      <c r="Q3503">
        <v>0</v>
      </c>
      <c r="R3503" t="s">
        <v>1738</v>
      </c>
    </row>
    <row r="3504" spans="1:18" hidden="1" x14ac:dyDescent="0.3">
      <c r="A3504">
        <v>434</v>
      </c>
      <c r="B3504" t="s">
        <v>403</v>
      </c>
      <c r="C3504" t="s">
        <v>90</v>
      </c>
      <c r="D3504" t="s">
        <v>21</v>
      </c>
      <c r="E3504" t="s">
        <v>54</v>
      </c>
      <c r="F3504" s="101">
        <v>44773</v>
      </c>
      <c r="G3504" s="55">
        <f t="shared" si="378"/>
        <v>2022</v>
      </c>
      <c r="H3504" s="55" t="str">
        <f t="shared" si="379"/>
        <v>Julio</v>
      </c>
      <c r="I3504" s="90" t="str">
        <f t="shared" si="380"/>
        <v>2022-2</v>
      </c>
      <c r="J3504">
        <v>200</v>
      </c>
      <c r="K3504">
        <v>0</v>
      </c>
      <c r="N3504" t="s">
        <v>144</v>
      </c>
      <c r="O3504" t="s">
        <v>144</v>
      </c>
      <c r="P3504">
        <v>0</v>
      </c>
      <c r="Q3504">
        <v>0</v>
      </c>
      <c r="R3504" t="s">
        <v>1739</v>
      </c>
    </row>
    <row r="3505" spans="1:18" hidden="1" x14ac:dyDescent="0.3">
      <c r="A3505">
        <v>434</v>
      </c>
      <c r="B3505" t="s">
        <v>403</v>
      </c>
      <c r="C3505" t="s">
        <v>90</v>
      </c>
      <c r="D3505" t="s">
        <v>21</v>
      </c>
      <c r="E3505" t="s">
        <v>54</v>
      </c>
      <c r="F3505" s="101">
        <v>44804</v>
      </c>
      <c r="G3505" s="55">
        <f t="shared" si="378"/>
        <v>2022</v>
      </c>
      <c r="H3505" s="55" t="str">
        <f t="shared" si="379"/>
        <v>Agosto</v>
      </c>
      <c r="I3505" s="90" t="str">
        <f t="shared" si="380"/>
        <v>2022-2</v>
      </c>
      <c r="J3505">
        <v>200</v>
      </c>
      <c r="K3505">
        <v>0</v>
      </c>
      <c r="N3505" t="s">
        <v>144</v>
      </c>
      <c r="O3505" t="s">
        <v>144</v>
      </c>
      <c r="P3505">
        <v>0</v>
      </c>
      <c r="Q3505">
        <v>0</v>
      </c>
      <c r="R3505" t="s">
        <v>1740</v>
      </c>
    </row>
    <row r="3506" spans="1:18" hidden="1" x14ac:dyDescent="0.3">
      <c r="A3506">
        <v>434</v>
      </c>
      <c r="B3506" t="s">
        <v>403</v>
      </c>
      <c r="C3506" t="s">
        <v>90</v>
      </c>
      <c r="D3506" t="s">
        <v>21</v>
      </c>
      <c r="E3506" t="s">
        <v>54</v>
      </c>
      <c r="F3506" s="101">
        <v>44834</v>
      </c>
      <c r="G3506" s="55">
        <f t="shared" si="378"/>
        <v>2022</v>
      </c>
      <c r="H3506" s="55" t="str">
        <f t="shared" si="379"/>
        <v>Septiembre</v>
      </c>
      <c r="I3506" s="90" t="str">
        <f t="shared" si="380"/>
        <v>2022-2</v>
      </c>
      <c r="J3506">
        <v>200</v>
      </c>
      <c r="K3506">
        <v>0</v>
      </c>
      <c r="N3506" t="s">
        <v>144</v>
      </c>
      <c r="O3506" t="s">
        <v>144</v>
      </c>
      <c r="P3506">
        <v>0</v>
      </c>
      <c r="Q3506">
        <v>0</v>
      </c>
      <c r="R3506" t="s">
        <v>1741</v>
      </c>
    </row>
    <row r="3507" spans="1:18" hidden="1" x14ac:dyDescent="0.3">
      <c r="A3507">
        <v>434</v>
      </c>
      <c r="B3507" t="s">
        <v>403</v>
      </c>
      <c r="C3507" t="s">
        <v>90</v>
      </c>
      <c r="D3507" t="s">
        <v>21</v>
      </c>
      <c r="E3507" t="s">
        <v>54</v>
      </c>
      <c r="F3507" s="101">
        <v>44865</v>
      </c>
      <c r="G3507" s="55">
        <f t="shared" si="378"/>
        <v>2022</v>
      </c>
      <c r="H3507" s="55" t="str">
        <f t="shared" si="379"/>
        <v>Octubre</v>
      </c>
      <c r="I3507" s="90" t="str">
        <f t="shared" si="380"/>
        <v>2022-2</v>
      </c>
      <c r="J3507">
        <v>200</v>
      </c>
      <c r="K3507">
        <v>0</v>
      </c>
      <c r="N3507" t="s">
        <v>144</v>
      </c>
      <c r="O3507" t="s">
        <v>144</v>
      </c>
      <c r="P3507">
        <v>0</v>
      </c>
      <c r="Q3507">
        <v>0</v>
      </c>
      <c r="R3507" t="s">
        <v>1742</v>
      </c>
    </row>
    <row r="3508" spans="1:18" hidden="1" x14ac:dyDescent="0.3">
      <c r="A3508">
        <v>434</v>
      </c>
      <c r="B3508" t="s">
        <v>403</v>
      </c>
      <c r="C3508" t="s">
        <v>90</v>
      </c>
      <c r="D3508" t="s">
        <v>21</v>
      </c>
      <c r="E3508" t="s">
        <v>54</v>
      </c>
      <c r="F3508" s="101">
        <v>44895</v>
      </c>
      <c r="G3508" s="55">
        <f t="shared" si="378"/>
        <v>2022</v>
      </c>
      <c r="H3508" s="55" t="str">
        <f t="shared" si="379"/>
        <v>Noviembre</v>
      </c>
      <c r="I3508" s="90" t="str">
        <f t="shared" si="380"/>
        <v>2022-2</v>
      </c>
      <c r="J3508">
        <v>200</v>
      </c>
      <c r="K3508">
        <v>0</v>
      </c>
      <c r="N3508" t="s">
        <v>144</v>
      </c>
      <c r="O3508" t="s">
        <v>144</v>
      </c>
      <c r="P3508">
        <v>0</v>
      </c>
      <c r="Q3508">
        <v>0</v>
      </c>
      <c r="R3508" t="s">
        <v>1743</v>
      </c>
    </row>
    <row r="3509" spans="1:18" hidden="1" x14ac:dyDescent="0.3">
      <c r="A3509">
        <v>434</v>
      </c>
      <c r="B3509" t="s">
        <v>403</v>
      </c>
      <c r="C3509" t="s">
        <v>90</v>
      </c>
      <c r="D3509" t="s">
        <v>21</v>
      </c>
      <c r="E3509" t="s">
        <v>54</v>
      </c>
      <c r="F3509" s="101">
        <v>44926</v>
      </c>
      <c r="G3509" s="55">
        <f t="shared" si="378"/>
        <v>2022</v>
      </c>
      <c r="H3509" s="55" t="str">
        <f t="shared" si="379"/>
        <v>Diciembre</v>
      </c>
      <c r="I3509" s="90" t="str">
        <f t="shared" si="380"/>
        <v>2022-2</v>
      </c>
      <c r="J3509">
        <v>200</v>
      </c>
      <c r="K3509">
        <v>0</v>
      </c>
      <c r="N3509" t="s">
        <v>144</v>
      </c>
      <c r="O3509" t="s">
        <v>144</v>
      </c>
      <c r="P3509">
        <v>0</v>
      </c>
      <c r="Q3509">
        <v>0</v>
      </c>
      <c r="R3509" t="s">
        <v>1744</v>
      </c>
    </row>
    <row r="3510" spans="1:18" hidden="1" x14ac:dyDescent="0.3">
      <c r="A3510">
        <v>434</v>
      </c>
      <c r="B3510" t="s">
        <v>403</v>
      </c>
      <c r="C3510" t="s">
        <v>90</v>
      </c>
      <c r="D3510" t="s">
        <v>21</v>
      </c>
      <c r="E3510" t="s">
        <v>54</v>
      </c>
      <c r="F3510" s="101">
        <v>44957</v>
      </c>
      <c r="G3510" s="55">
        <f t="shared" si="378"/>
        <v>2023</v>
      </c>
      <c r="H3510" s="55" t="str">
        <f t="shared" si="379"/>
        <v>Enero</v>
      </c>
      <c r="I3510" s="90" t="str">
        <f t="shared" si="380"/>
        <v>2023-1</v>
      </c>
      <c r="J3510">
        <v>200</v>
      </c>
      <c r="K3510">
        <v>7</v>
      </c>
      <c r="L3510" s="57">
        <v>1.3</v>
      </c>
      <c r="M3510" s="57">
        <v>28.571428571428569</v>
      </c>
      <c r="N3510" t="s">
        <v>144</v>
      </c>
      <c r="O3510" t="s">
        <v>144</v>
      </c>
      <c r="P3510">
        <v>0</v>
      </c>
      <c r="Q3510">
        <v>0</v>
      </c>
      <c r="R3510" t="s">
        <v>1745</v>
      </c>
    </row>
    <row r="3511" spans="1:18" hidden="1" x14ac:dyDescent="0.3">
      <c r="A3511">
        <v>434</v>
      </c>
      <c r="B3511" t="s">
        <v>403</v>
      </c>
      <c r="C3511" t="s">
        <v>90</v>
      </c>
      <c r="D3511" t="s">
        <v>21</v>
      </c>
      <c r="E3511" t="s">
        <v>54</v>
      </c>
      <c r="F3511" s="101">
        <v>44985</v>
      </c>
      <c r="G3511" s="55">
        <f t="shared" si="378"/>
        <v>2023</v>
      </c>
      <c r="H3511" s="55" t="str">
        <f t="shared" si="379"/>
        <v>Febrero</v>
      </c>
      <c r="I3511" s="90" t="str">
        <f t="shared" si="380"/>
        <v>2023-1</v>
      </c>
      <c r="J3511">
        <v>200</v>
      </c>
      <c r="K3511">
        <v>0</v>
      </c>
      <c r="N3511" t="s">
        <v>144</v>
      </c>
      <c r="O3511" t="s">
        <v>144</v>
      </c>
      <c r="P3511">
        <v>0</v>
      </c>
      <c r="Q3511">
        <v>0</v>
      </c>
      <c r="R3511" t="s">
        <v>1746</v>
      </c>
    </row>
    <row r="3512" spans="1:18" hidden="1" x14ac:dyDescent="0.3">
      <c r="A3512">
        <v>434</v>
      </c>
      <c r="B3512" t="s">
        <v>403</v>
      </c>
      <c r="C3512" t="s">
        <v>90</v>
      </c>
      <c r="D3512" t="s">
        <v>21</v>
      </c>
      <c r="E3512" t="s">
        <v>54</v>
      </c>
      <c r="F3512" s="101">
        <v>45016</v>
      </c>
      <c r="G3512" s="55">
        <f t="shared" si="378"/>
        <v>2023</v>
      </c>
      <c r="H3512" s="55" t="str">
        <f t="shared" si="379"/>
        <v>Marzo</v>
      </c>
      <c r="I3512" s="90" t="str">
        <f t="shared" si="380"/>
        <v>2023-1</v>
      </c>
      <c r="J3512">
        <v>200</v>
      </c>
      <c r="K3512">
        <v>1</v>
      </c>
      <c r="L3512" s="57">
        <v>1.3</v>
      </c>
      <c r="M3512" s="57">
        <v>200</v>
      </c>
      <c r="N3512" t="s">
        <v>144</v>
      </c>
      <c r="O3512" t="s">
        <v>144</v>
      </c>
      <c r="P3512">
        <v>0</v>
      </c>
      <c r="Q3512">
        <v>0</v>
      </c>
      <c r="R3512" t="s">
        <v>1747</v>
      </c>
    </row>
    <row r="3513" spans="1:18" hidden="1" x14ac:dyDescent="0.3">
      <c r="A3513">
        <v>434</v>
      </c>
      <c r="B3513" t="s">
        <v>403</v>
      </c>
      <c r="C3513" t="s">
        <v>90</v>
      </c>
      <c r="D3513" t="s">
        <v>21</v>
      </c>
      <c r="E3513" t="s">
        <v>54</v>
      </c>
      <c r="F3513" s="101">
        <v>45046</v>
      </c>
      <c r="G3513" s="55">
        <f t="shared" si="378"/>
        <v>2023</v>
      </c>
      <c r="H3513" s="55" t="str">
        <f t="shared" si="379"/>
        <v>Abril</v>
      </c>
      <c r="I3513" s="90" t="str">
        <f t="shared" si="380"/>
        <v>2023-1</v>
      </c>
      <c r="J3513">
        <v>200</v>
      </c>
      <c r="K3513">
        <v>0.8</v>
      </c>
      <c r="L3513" s="57">
        <v>1.3</v>
      </c>
      <c r="M3513" s="57">
        <v>250</v>
      </c>
      <c r="N3513" t="s">
        <v>144</v>
      </c>
      <c r="O3513" t="s">
        <v>144</v>
      </c>
      <c r="P3513">
        <v>0</v>
      </c>
      <c r="Q3513">
        <v>0</v>
      </c>
      <c r="R3513" t="s">
        <v>1748</v>
      </c>
    </row>
    <row r="3514" spans="1:18" hidden="1" x14ac:dyDescent="0.3">
      <c r="A3514">
        <v>434</v>
      </c>
      <c r="B3514" t="s">
        <v>403</v>
      </c>
      <c r="C3514" t="s">
        <v>90</v>
      </c>
      <c r="D3514" t="s">
        <v>21</v>
      </c>
      <c r="E3514" t="s">
        <v>54</v>
      </c>
      <c r="F3514" s="101">
        <v>45077</v>
      </c>
      <c r="G3514" s="55">
        <f t="shared" si="378"/>
        <v>2023</v>
      </c>
      <c r="H3514" s="55" t="str">
        <f t="shared" si="379"/>
        <v>Mayo</v>
      </c>
      <c r="I3514" s="90" t="str">
        <f t="shared" si="380"/>
        <v>2023-1</v>
      </c>
      <c r="J3514">
        <v>200</v>
      </c>
      <c r="K3514">
        <v>4.5999999999999996</v>
      </c>
      <c r="L3514" s="57">
        <v>1.3</v>
      </c>
      <c r="M3514" s="57">
        <v>43.478260869565219</v>
      </c>
      <c r="N3514" t="s">
        <v>144</v>
      </c>
      <c r="O3514" t="s">
        <v>144</v>
      </c>
      <c r="P3514">
        <v>0</v>
      </c>
      <c r="Q3514">
        <v>0</v>
      </c>
      <c r="R3514" t="s">
        <v>1749</v>
      </c>
    </row>
    <row r="3515" spans="1:18" hidden="1" x14ac:dyDescent="0.3">
      <c r="A3515">
        <v>434</v>
      </c>
      <c r="B3515" t="s">
        <v>403</v>
      </c>
      <c r="C3515" t="s">
        <v>90</v>
      </c>
      <c r="D3515" t="s">
        <v>21</v>
      </c>
      <c r="E3515" t="s">
        <v>54</v>
      </c>
      <c r="F3515" s="101">
        <v>45107</v>
      </c>
      <c r="G3515" s="55">
        <f t="shared" si="378"/>
        <v>2023</v>
      </c>
      <c r="H3515" s="55" t="str">
        <f t="shared" si="379"/>
        <v>Junio</v>
      </c>
      <c r="I3515" s="90" t="str">
        <f t="shared" si="380"/>
        <v>2023-1</v>
      </c>
      <c r="J3515">
        <v>200</v>
      </c>
      <c r="K3515">
        <v>5.0999999999999996</v>
      </c>
      <c r="L3515" s="57">
        <v>1.3</v>
      </c>
      <c r="M3515" s="57">
        <v>39.215686274509807</v>
      </c>
      <c r="N3515" t="s">
        <v>144</v>
      </c>
      <c r="O3515" t="s">
        <v>144</v>
      </c>
      <c r="P3515">
        <v>0</v>
      </c>
      <c r="Q3515">
        <v>0</v>
      </c>
      <c r="R3515" t="s">
        <v>1750</v>
      </c>
    </row>
    <row r="3516" spans="1:18" hidden="1" x14ac:dyDescent="0.3">
      <c r="A3516">
        <v>434</v>
      </c>
      <c r="B3516" t="s">
        <v>403</v>
      </c>
      <c r="C3516" t="s">
        <v>90</v>
      </c>
      <c r="D3516" t="s">
        <v>21</v>
      </c>
      <c r="E3516" t="s">
        <v>54</v>
      </c>
      <c r="F3516" s="101">
        <v>45138</v>
      </c>
      <c r="G3516" s="55">
        <f t="shared" si="378"/>
        <v>2023</v>
      </c>
      <c r="H3516" s="55" t="str">
        <f t="shared" si="379"/>
        <v>Julio</v>
      </c>
      <c r="I3516" s="90" t="str">
        <f t="shared" si="380"/>
        <v>2023-2</v>
      </c>
      <c r="J3516">
        <v>200</v>
      </c>
      <c r="K3516">
        <v>18.899999999999999</v>
      </c>
      <c r="L3516" s="57">
        <v>1.3</v>
      </c>
      <c r="M3516" s="57">
        <v>10.582010582010581</v>
      </c>
      <c r="N3516" t="s">
        <v>144</v>
      </c>
      <c r="O3516" t="s">
        <v>144</v>
      </c>
      <c r="P3516">
        <v>0</v>
      </c>
      <c r="Q3516">
        <v>0</v>
      </c>
      <c r="R3516" t="s">
        <v>1751</v>
      </c>
    </row>
    <row r="3517" spans="1:18" hidden="1" x14ac:dyDescent="0.3">
      <c r="A3517">
        <v>434</v>
      </c>
      <c r="B3517" t="s">
        <v>403</v>
      </c>
      <c r="C3517" t="s">
        <v>90</v>
      </c>
      <c r="D3517" t="s">
        <v>21</v>
      </c>
      <c r="E3517" t="s">
        <v>54</v>
      </c>
      <c r="F3517" s="101">
        <v>45169</v>
      </c>
      <c r="G3517" s="55">
        <f t="shared" si="378"/>
        <v>2023</v>
      </c>
      <c r="H3517" s="55" t="str">
        <f t="shared" si="379"/>
        <v>Agosto</v>
      </c>
      <c r="I3517" s="90" t="str">
        <f t="shared" si="380"/>
        <v>2023-2</v>
      </c>
      <c r="J3517">
        <v>200</v>
      </c>
      <c r="K3517">
        <v>20.9</v>
      </c>
      <c r="L3517" s="57">
        <v>1.3</v>
      </c>
      <c r="M3517" s="57">
        <v>9.5693779904306222</v>
      </c>
      <c r="N3517" t="s">
        <v>144</v>
      </c>
      <c r="O3517" t="s">
        <v>144</v>
      </c>
      <c r="P3517">
        <v>0</v>
      </c>
      <c r="Q3517">
        <v>0</v>
      </c>
      <c r="R3517" t="s">
        <v>1752</v>
      </c>
    </row>
    <row r="3518" spans="1:18" hidden="1" x14ac:dyDescent="0.3">
      <c r="A3518">
        <v>434</v>
      </c>
      <c r="B3518" t="s">
        <v>403</v>
      </c>
      <c r="C3518" t="s">
        <v>90</v>
      </c>
      <c r="D3518" t="s">
        <v>21</v>
      </c>
      <c r="E3518" t="s">
        <v>54</v>
      </c>
      <c r="F3518" s="101">
        <v>45869</v>
      </c>
      <c r="G3518" s="55">
        <f t="shared" si="378"/>
        <v>2025</v>
      </c>
      <c r="H3518" s="55" t="str">
        <f t="shared" si="379"/>
        <v>Julio</v>
      </c>
      <c r="I3518" s="90" t="str">
        <f t="shared" si="380"/>
        <v>2025-2</v>
      </c>
      <c r="J3518">
        <v>200</v>
      </c>
      <c r="K3518">
        <v>312.11</v>
      </c>
      <c r="L3518" s="57">
        <v>0.64079971804812408</v>
      </c>
      <c r="M3518" s="57">
        <v>0.64079971804812408</v>
      </c>
      <c r="N3518" t="s">
        <v>144</v>
      </c>
      <c r="O3518" t="s">
        <v>144</v>
      </c>
      <c r="P3518">
        <v>0</v>
      </c>
      <c r="Q3518">
        <v>0</v>
      </c>
      <c r="R3518" t="s">
        <v>1753</v>
      </c>
    </row>
    <row r="3519" spans="1:18" hidden="1" x14ac:dyDescent="0.3">
      <c r="A3519">
        <v>434</v>
      </c>
      <c r="B3519" t="s">
        <v>403</v>
      </c>
      <c r="C3519" t="s">
        <v>90</v>
      </c>
      <c r="D3519" t="s">
        <v>21</v>
      </c>
      <c r="E3519" t="s">
        <v>54</v>
      </c>
      <c r="F3519" s="101">
        <v>45900</v>
      </c>
      <c r="G3519" s="55">
        <f t="shared" si="378"/>
        <v>2025</v>
      </c>
      <c r="H3519" s="55" t="str">
        <f t="shared" si="379"/>
        <v>Agosto</v>
      </c>
      <c r="I3519" s="90" t="str">
        <f t="shared" si="380"/>
        <v>2025-2</v>
      </c>
      <c r="J3519">
        <v>200</v>
      </c>
      <c r="K3519">
        <v>84.75</v>
      </c>
      <c r="L3519" s="57">
        <v>1.3</v>
      </c>
      <c r="M3519" s="57">
        <v>2.359882005899705</v>
      </c>
      <c r="N3519" t="s">
        <v>144</v>
      </c>
      <c r="O3519" t="s">
        <v>144</v>
      </c>
      <c r="P3519">
        <v>0</v>
      </c>
      <c r="Q3519">
        <v>0</v>
      </c>
      <c r="R3519" t="s">
        <v>1754</v>
      </c>
    </row>
    <row r="3520" spans="1:18" hidden="1" x14ac:dyDescent="0.3">
      <c r="A3520">
        <v>434</v>
      </c>
      <c r="B3520" t="s">
        <v>403</v>
      </c>
      <c r="C3520" t="s">
        <v>90</v>
      </c>
      <c r="D3520" t="s">
        <v>21</v>
      </c>
      <c r="E3520" t="s">
        <v>54</v>
      </c>
      <c r="F3520" s="101">
        <v>45930</v>
      </c>
      <c r="G3520" s="55">
        <f t="shared" si="378"/>
        <v>2025</v>
      </c>
      <c r="H3520" s="55" t="str">
        <f t="shared" si="379"/>
        <v>Septiembre</v>
      </c>
      <c r="I3520" s="90" t="str">
        <f t="shared" si="380"/>
        <v>2025-2</v>
      </c>
      <c r="J3520">
        <v>200</v>
      </c>
      <c r="K3520">
        <v>109.73</v>
      </c>
      <c r="L3520" s="57">
        <v>1.3</v>
      </c>
      <c r="M3520" s="57">
        <v>1.8226556092226369</v>
      </c>
      <c r="N3520" t="s">
        <v>144</v>
      </c>
      <c r="O3520" t="s">
        <v>144</v>
      </c>
      <c r="P3520">
        <v>0</v>
      </c>
      <c r="Q3520">
        <v>0</v>
      </c>
      <c r="R3520" t="s">
        <v>1755</v>
      </c>
    </row>
    <row r="3521" spans="1:19" hidden="1" x14ac:dyDescent="0.3">
      <c r="A3521">
        <v>434</v>
      </c>
      <c r="B3521" t="s">
        <v>403</v>
      </c>
      <c r="C3521" t="s">
        <v>90</v>
      </c>
      <c r="D3521" t="s">
        <v>21</v>
      </c>
      <c r="E3521" t="s">
        <v>54</v>
      </c>
      <c r="F3521" s="101">
        <v>45961</v>
      </c>
      <c r="G3521" s="55">
        <f t="shared" si="378"/>
        <v>2025</v>
      </c>
      <c r="H3521" s="55" t="str">
        <f t="shared" si="379"/>
        <v>Octubre</v>
      </c>
      <c r="I3521" s="90" t="str">
        <f t="shared" si="380"/>
        <v>2025-2</v>
      </c>
      <c r="J3521">
        <v>200</v>
      </c>
      <c r="K3521">
        <v>4524.46</v>
      </c>
      <c r="L3521" s="57">
        <v>4.420417022141869E-2</v>
      </c>
      <c r="M3521" s="57">
        <v>4.420417022141869E-2</v>
      </c>
      <c r="N3521" t="s">
        <v>144</v>
      </c>
      <c r="O3521" t="s">
        <v>144</v>
      </c>
      <c r="P3521">
        <v>0</v>
      </c>
      <c r="Q3521">
        <v>0</v>
      </c>
      <c r="R3521" t="s">
        <v>1756</v>
      </c>
    </row>
    <row r="3522" spans="1:19" hidden="1" x14ac:dyDescent="0.3">
      <c r="A3522">
        <v>434</v>
      </c>
      <c r="B3522" t="s">
        <v>403</v>
      </c>
      <c r="C3522" t="s">
        <v>90</v>
      </c>
      <c r="D3522" t="s">
        <v>21</v>
      </c>
      <c r="E3522" t="s">
        <v>54</v>
      </c>
      <c r="F3522" s="101">
        <v>45991</v>
      </c>
      <c r="G3522" s="55">
        <f t="shared" si="378"/>
        <v>2025</v>
      </c>
      <c r="H3522" s="55" t="str">
        <f t="shared" si="379"/>
        <v>Noviembre</v>
      </c>
      <c r="I3522" s="90" t="str">
        <f t="shared" si="380"/>
        <v>2025-2</v>
      </c>
      <c r="J3522">
        <v>200</v>
      </c>
      <c r="K3522">
        <v>285.14999999999998</v>
      </c>
      <c r="L3522" s="57">
        <v>0.7013852358407856</v>
      </c>
      <c r="M3522" s="57">
        <v>0.7013852358407856</v>
      </c>
      <c r="N3522" t="s">
        <v>144</v>
      </c>
      <c r="O3522" t="s">
        <v>144</v>
      </c>
      <c r="P3522">
        <v>0</v>
      </c>
      <c r="Q3522">
        <v>0</v>
      </c>
      <c r="R3522" t="s">
        <v>1757</v>
      </c>
    </row>
    <row r="3523" spans="1:19" hidden="1" x14ac:dyDescent="0.3">
      <c r="A3523">
        <v>435</v>
      </c>
      <c r="B3523" t="s">
        <v>404</v>
      </c>
      <c r="C3523" t="s">
        <v>90</v>
      </c>
      <c r="D3523" t="s">
        <v>47</v>
      </c>
      <c r="E3523" t="s">
        <v>22</v>
      </c>
      <c r="F3523" s="101">
        <v>44651</v>
      </c>
      <c r="G3523" s="55">
        <f t="shared" ref="G3523:G3586" si="381">YEAR(F3523)</f>
        <v>2022</v>
      </c>
      <c r="H3523" s="55" t="str">
        <f t="shared" ref="H3523:H3586" si="382">PROPER(TEXT(F3523,"mmmm"))</f>
        <v>Marzo</v>
      </c>
      <c r="I3523" s="90" t="str">
        <f t="shared" ref="I3523:I3586" si="383">IF(OR(H3523="Enero",H3523="Febrero",H3523="Marzo",H3523="Abril",H3523="Mayo",H3523="Junio"),G3523&amp;"-1",IF(OR(H3523="Julio",H3523="Agosto",H3523="Septiembre",H3523="Octubre",H3523="Noviembre",H3523="Diciembre"),G3523&amp;"-2"))</f>
        <v>2022-1</v>
      </c>
      <c r="J3523">
        <v>100</v>
      </c>
      <c r="N3523" t="s">
        <v>23</v>
      </c>
      <c r="O3523" t="s">
        <v>119</v>
      </c>
      <c r="P3523">
        <v>2</v>
      </c>
      <c r="Q3523">
        <v>2</v>
      </c>
      <c r="R3523" t="s">
        <v>1758</v>
      </c>
      <c r="S3523" t="s">
        <v>119</v>
      </c>
    </row>
    <row r="3524" spans="1:19" hidden="1" x14ac:dyDescent="0.3">
      <c r="A3524">
        <v>435</v>
      </c>
      <c r="B3524" t="s">
        <v>404</v>
      </c>
      <c r="C3524" t="s">
        <v>90</v>
      </c>
      <c r="D3524" t="s">
        <v>47</v>
      </c>
      <c r="E3524" t="s">
        <v>22</v>
      </c>
      <c r="F3524" s="101">
        <v>44742</v>
      </c>
      <c r="G3524" s="55">
        <f t="shared" si="381"/>
        <v>2022</v>
      </c>
      <c r="H3524" s="55" t="str">
        <f t="shared" si="382"/>
        <v>Junio</v>
      </c>
      <c r="I3524" s="90" t="str">
        <f t="shared" si="383"/>
        <v>2022-1</v>
      </c>
      <c r="J3524">
        <v>100</v>
      </c>
      <c r="N3524" t="s">
        <v>23</v>
      </c>
      <c r="O3524" t="s">
        <v>119</v>
      </c>
      <c r="P3524">
        <v>2</v>
      </c>
      <c r="Q3524">
        <v>2</v>
      </c>
      <c r="R3524" t="s">
        <v>1759</v>
      </c>
      <c r="S3524" t="s">
        <v>119</v>
      </c>
    </row>
    <row r="3525" spans="1:19" hidden="1" x14ac:dyDescent="0.3">
      <c r="A3525">
        <v>435</v>
      </c>
      <c r="B3525" t="s">
        <v>404</v>
      </c>
      <c r="C3525" t="s">
        <v>90</v>
      </c>
      <c r="D3525" t="s">
        <v>47</v>
      </c>
      <c r="E3525" t="s">
        <v>22</v>
      </c>
      <c r="F3525" s="101">
        <v>45291</v>
      </c>
      <c r="G3525" s="55">
        <f t="shared" si="381"/>
        <v>2023</v>
      </c>
      <c r="H3525" s="55" t="str">
        <f t="shared" si="382"/>
        <v>Diciembre</v>
      </c>
      <c r="I3525" s="90" t="str">
        <f t="shared" si="383"/>
        <v>2023-2</v>
      </c>
      <c r="J3525">
        <v>100</v>
      </c>
      <c r="K3525">
        <v>-111.57</v>
      </c>
      <c r="L3525" s="57">
        <v>0</v>
      </c>
      <c r="M3525" s="57">
        <v>0</v>
      </c>
      <c r="N3525" t="s">
        <v>23</v>
      </c>
      <c r="O3525" t="s">
        <v>23</v>
      </c>
      <c r="P3525">
        <v>2</v>
      </c>
      <c r="Q3525">
        <v>2</v>
      </c>
      <c r="R3525" t="s">
        <v>1760</v>
      </c>
    </row>
    <row r="3526" spans="1:19" hidden="1" x14ac:dyDescent="0.3">
      <c r="A3526">
        <v>435</v>
      </c>
      <c r="B3526" t="s">
        <v>404</v>
      </c>
      <c r="C3526" t="s">
        <v>90</v>
      </c>
      <c r="D3526" t="s">
        <v>47</v>
      </c>
      <c r="E3526" t="s">
        <v>22</v>
      </c>
      <c r="F3526" s="101">
        <v>46022</v>
      </c>
      <c r="G3526" s="55">
        <f t="shared" si="381"/>
        <v>2025</v>
      </c>
      <c r="H3526" s="55" t="str">
        <f t="shared" si="382"/>
        <v>Diciembre</v>
      </c>
      <c r="I3526" s="90" t="str">
        <f t="shared" si="383"/>
        <v>2025-2</v>
      </c>
      <c r="J3526">
        <v>100</v>
      </c>
      <c r="K3526">
        <v>-732.08</v>
      </c>
      <c r="L3526" s="57">
        <v>0</v>
      </c>
      <c r="M3526" s="57">
        <v>0</v>
      </c>
      <c r="N3526" t="s">
        <v>23</v>
      </c>
      <c r="O3526" t="s">
        <v>23</v>
      </c>
      <c r="P3526">
        <v>2</v>
      </c>
      <c r="Q3526">
        <v>2</v>
      </c>
      <c r="R3526" t="s">
        <v>1761</v>
      </c>
    </row>
    <row r="3527" spans="1:19" hidden="1" x14ac:dyDescent="0.3">
      <c r="A3527">
        <v>436</v>
      </c>
      <c r="B3527" t="s">
        <v>121</v>
      </c>
      <c r="C3527" t="s">
        <v>93</v>
      </c>
      <c r="D3527" t="s">
        <v>21</v>
      </c>
      <c r="E3527" t="s">
        <v>54</v>
      </c>
      <c r="F3527" s="101">
        <v>44227</v>
      </c>
      <c r="G3527" s="55">
        <f t="shared" si="381"/>
        <v>2021</v>
      </c>
      <c r="H3527" s="55" t="str">
        <f t="shared" si="382"/>
        <v>Enero</v>
      </c>
      <c r="I3527" s="90" t="str">
        <f t="shared" si="383"/>
        <v>2021-1</v>
      </c>
      <c r="J3527">
        <v>14</v>
      </c>
      <c r="K3527">
        <v>0</v>
      </c>
      <c r="N3527" t="s">
        <v>55</v>
      </c>
      <c r="O3527" t="s">
        <v>55</v>
      </c>
      <c r="P3527">
        <v>0</v>
      </c>
      <c r="Q3527">
        <v>1</v>
      </c>
      <c r="R3527" t="s">
        <v>1762</v>
      </c>
    </row>
    <row r="3528" spans="1:19" hidden="1" x14ac:dyDescent="0.3">
      <c r="A3528">
        <v>436</v>
      </c>
      <c r="B3528" t="s">
        <v>121</v>
      </c>
      <c r="C3528" t="s">
        <v>93</v>
      </c>
      <c r="D3528" t="s">
        <v>21</v>
      </c>
      <c r="E3528" t="s">
        <v>54</v>
      </c>
      <c r="F3528" s="101">
        <v>44255</v>
      </c>
      <c r="G3528" s="55">
        <f t="shared" si="381"/>
        <v>2021</v>
      </c>
      <c r="H3528" s="55" t="str">
        <f t="shared" si="382"/>
        <v>Febrero</v>
      </c>
      <c r="I3528" s="90" t="str">
        <f t="shared" si="383"/>
        <v>2021-1</v>
      </c>
      <c r="J3528">
        <v>14</v>
      </c>
      <c r="K3528">
        <v>0</v>
      </c>
      <c r="N3528" t="s">
        <v>55</v>
      </c>
      <c r="O3528" t="s">
        <v>55</v>
      </c>
      <c r="P3528">
        <v>0</v>
      </c>
      <c r="Q3528">
        <v>1</v>
      </c>
      <c r="R3528" t="s">
        <v>1763</v>
      </c>
    </row>
    <row r="3529" spans="1:19" hidden="1" x14ac:dyDescent="0.3">
      <c r="A3529">
        <v>436</v>
      </c>
      <c r="B3529" t="s">
        <v>121</v>
      </c>
      <c r="C3529" t="s">
        <v>93</v>
      </c>
      <c r="D3529" t="s">
        <v>21</v>
      </c>
      <c r="E3529" t="s">
        <v>54</v>
      </c>
      <c r="F3529" s="101">
        <v>44286</v>
      </c>
      <c r="G3529" s="55">
        <f t="shared" si="381"/>
        <v>2021</v>
      </c>
      <c r="H3529" s="55" t="str">
        <f t="shared" si="382"/>
        <v>Marzo</v>
      </c>
      <c r="I3529" s="90" t="str">
        <f t="shared" si="383"/>
        <v>2021-1</v>
      </c>
      <c r="J3529">
        <v>14</v>
      </c>
      <c r="K3529">
        <v>0</v>
      </c>
      <c r="N3529" t="s">
        <v>55</v>
      </c>
      <c r="O3529" t="s">
        <v>55</v>
      </c>
      <c r="P3529">
        <v>0</v>
      </c>
      <c r="Q3529">
        <v>1</v>
      </c>
      <c r="R3529" t="s">
        <v>1764</v>
      </c>
    </row>
    <row r="3530" spans="1:19" hidden="1" x14ac:dyDescent="0.3">
      <c r="A3530">
        <v>436</v>
      </c>
      <c r="B3530" t="s">
        <v>121</v>
      </c>
      <c r="C3530" t="s">
        <v>93</v>
      </c>
      <c r="D3530" t="s">
        <v>21</v>
      </c>
      <c r="E3530" t="s">
        <v>54</v>
      </c>
      <c r="F3530" s="101">
        <v>44316</v>
      </c>
      <c r="G3530" s="55">
        <f t="shared" si="381"/>
        <v>2021</v>
      </c>
      <c r="H3530" s="55" t="str">
        <f t="shared" si="382"/>
        <v>Abril</v>
      </c>
      <c r="I3530" s="90" t="str">
        <f t="shared" si="383"/>
        <v>2021-1</v>
      </c>
      <c r="J3530">
        <v>14</v>
      </c>
      <c r="K3530">
        <v>0</v>
      </c>
      <c r="N3530" t="s">
        <v>55</v>
      </c>
      <c r="O3530" t="s">
        <v>55</v>
      </c>
      <c r="P3530">
        <v>0</v>
      </c>
      <c r="Q3530">
        <v>1</v>
      </c>
      <c r="R3530" t="s">
        <v>1765</v>
      </c>
    </row>
    <row r="3531" spans="1:19" hidden="1" x14ac:dyDescent="0.3">
      <c r="A3531">
        <v>436</v>
      </c>
      <c r="B3531" t="s">
        <v>121</v>
      </c>
      <c r="C3531" t="s">
        <v>93</v>
      </c>
      <c r="D3531" t="s">
        <v>21</v>
      </c>
      <c r="E3531" t="s">
        <v>54</v>
      </c>
      <c r="F3531" s="101">
        <v>44347</v>
      </c>
      <c r="G3531" s="55">
        <f t="shared" si="381"/>
        <v>2021</v>
      </c>
      <c r="H3531" s="55" t="str">
        <f t="shared" si="382"/>
        <v>Mayo</v>
      </c>
      <c r="I3531" s="90" t="str">
        <f t="shared" si="383"/>
        <v>2021-1</v>
      </c>
      <c r="J3531">
        <v>14</v>
      </c>
      <c r="K3531">
        <v>0</v>
      </c>
      <c r="N3531" t="s">
        <v>55</v>
      </c>
      <c r="O3531" t="s">
        <v>55</v>
      </c>
      <c r="P3531">
        <v>0</v>
      </c>
      <c r="Q3531">
        <v>1</v>
      </c>
      <c r="R3531" t="s">
        <v>1766</v>
      </c>
    </row>
    <row r="3532" spans="1:19" hidden="1" x14ac:dyDescent="0.3">
      <c r="A3532">
        <v>436</v>
      </c>
      <c r="B3532" t="s">
        <v>121</v>
      </c>
      <c r="C3532" t="s">
        <v>93</v>
      </c>
      <c r="D3532" t="s">
        <v>21</v>
      </c>
      <c r="E3532" t="s">
        <v>54</v>
      </c>
      <c r="F3532" s="101">
        <v>44408</v>
      </c>
      <c r="G3532" s="55">
        <f t="shared" si="381"/>
        <v>2021</v>
      </c>
      <c r="H3532" s="55" t="str">
        <f t="shared" si="382"/>
        <v>Julio</v>
      </c>
      <c r="I3532" s="90" t="str">
        <f t="shared" si="383"/>
        <v>2021-2</v>
      </c>
      <c r="J3532">
        <v>14</v>
      </c>
      <c r="K3532">
        <v>0</v>
      </c>
      <c r="N3532" t="s">
        <v>55</v>
      </c>
      <c r="O3532" t="s">
        <v>55</v>
      </c>
      <c r="P3532">
        <v>0</v>
      </c>
      <c r="Q3532">
        <v>1</v>
      </c>
      <c r="R3532" t="s">
        <v>1767</v>
      </c>
    </row>
    <row r="3533" spans="1:19" hidden="1" x14ac:dyDescent="0.3">
      <c r="A3533">
        <v>436</v>
      </c>
      <c r="B3533" t="s">
        <v>121</v>
      </c>
      <c r="C3533" t="s">
        <v>93</v>
      </c>
      <c r="D3533" t="s">
        <v>21</v>
      </c>
      <c r="E3533" t="s">
        <v>54</v>
      </c>
      <c r="F3533" s="101">
        <v>44439</v>
      </c>
      <c r="G3533" s="55">
        <f t="shared" si="381"/>
        <v>2021</v>
      </c>
      <c r="H3533" s="55" t="str">
        <f t="shared" si="382"/>
        <v>Agosto</v>
      </c>
      <c r="I3533" s="90" t="str">
        <f t="shared" si="383"/>
        <v>2021-2</v>
      </c>
      <c r="J3533">
        <v>14</v>
      </c>
      <c r="K3533">
        <v>0</v>
      </c>
      <c r="N3533" t="s">
        <v>55</v>
      </c>
      <c r="O3533" t="s">
        <v>55</v>
      </c>
      <c r="P3533">
        <v>0</v>
      </c>
      <c r="Q3533">
        <v>1</v>
      </c>
      <c r="R3533" t="s">
        <v>1768</v>
      </c>
    </row>
    <row r="3534" spans="1:19" hidden="1" x14ac:dyDescent="0.3">
      <c r="A3534">
        <v>436</v>
      </c>
      <c r="B3534" t="s">
        <v>121</v>
      </c>
      <c r="C3534" t="s">
        <v>93</v>
      </c>
      <c r="D3534" t="s">
        <v>21</v>
      </c>
      <c r="E3534" t="s">
        <v>54</v>
      </c>
      <c r="F3534" s="101">
        <v>44469</v>
      </c>
      <c r="G3534" s="55">
        <f t="shared" si="381"/>
        <v>2021</v>
      </c>
      <c r="H3534" s="55" t="str">
        <f t="shared" si="382"/>
        <v>Septiembre</v>
      </c>
      <c r="I3534" s="90" t="str">
        <f t="shared" si="383"/>
        <v>2021-2</v>
      </c>
      <c r="J3534">
        <v>14</v>
      </c>
      <c r="K3534">
        <v>0</v>
      </c>
      <c r="N3534" t="s">
        <v>55</v>
      </c>
      <c r="O3534" t="s">
        <v>55</v>
      </c>
      <c r="P3534">
        <v>0</v>
      </c>
      <c r="Q3534">
        <v>1</v>
      </c>
      <c r="R3534" t="s">
        <v>1769</v>
      </c>
    </row>
    <row r="3535" spans="1:19" hidden="1" x14ac:dyDescent="0.3">
      <c r="A3535">
        <v>436</v>
      </c>
      <c r="B3535" t="s">
        <v>121</v>
      </c>
      <c r="C3535" t="s">
        <v>93</v>
      </c>
      <c r="D3535" t="s">
        <v>21</v>
      </c>
      <c r="E3535" t="s">
        <v>54</v>
      </c>
      <c r="F3535" s="101">
        <v>44500</v>
      </c>
      <c r="G3535" s="55">
        <f t="shared" si="381"/>
        <v>2021</v>
      </c>
      <c r="H3535" s="55" t="str">
        <f t="shared" si="382"/>
        <v>Octubre</v>
      </c>
      <c r="I3535" s="90" t="str">
        <f t="shared" si="383"/>
        <v>2021-2</v>
      </c>
      <c r="J3535">
        <v>14</v>
      </c>
      <c r="K3535">
        <v>0</v>
      </c>
      <c r="N3535" t="s">
        <v>55</v>
      </c>
      <c r="O3535" t="s">
        <v>55</v>
      </c>
      <c r="P3535">
        <v>0</v>
      </c>
      <c r="Q3535">
        <v>1</v>
      </c>
      <c r="R3535" t="s">
        <v>1770</v>
      </c>
    </row>
    <row r="3536" spans="1:19" hidden="1" x14ac:dyDescent="0.3">
      <c r="A3536">
        <v>436</v>
      </c>
      <c r="B3536" t="s">
        <v>121</v>
      </c>
      <c r="C3536" t="s">
        <v>93</v>
      </c>
      <c r="D3536" t="s">
        <v>21</v>
      </c>
      <c r="E3536" t="s">
        <v>54</v>
      </c>
      <c r="F3536" s="101">
        <v>44530</v>
      </c>
      <c r="G3536" s="55">
        <f t="shared" si="381"/>
        <v>2021</v>
      </c>
      <c r="H3536" s="55" t="str">
        <f t="shared" si="382"/>
        <v>Noviembre</v>
      </c>
      <c r="I3536" s="90" t="str">
        <f t="shared" si="383"/>
        <v>2021-2</v>
      </c>
      <c r="J3536">
        <v>14</v>
      </c>
      <c r="K3536">
        <v>0</v>
      </c>
      <c r="N3536" t="s">
        <v>55</v>
      </c>
      <c r="O3536" t="s">
        <v>55</v>
      </c>
      <c r="P3536">
        <v>0</v>
      </c>
      <c r="Q3536">
        <v>1</v>
      </c>
      <c r="R3536" t="s">
        <v>1771</v>
      </c>
    </row>
    <row r="3537" spans="1:19" hidden="1" x14ac:dyDescent="0.3">
      <c r="A3537">
        <v>436</v>
      </c>
      <c r="B3537" t="s">
        <v>121</v>
      </c>
      <c r="C3537" t="s">
        <v>93</v>
      </c>
      <c r="D3537" t="s">
        <v>21</v>
      </c>
      <c r="E3537" t="s">
        <v>54</v>
      </c>
      <c r="F3537" s="101">
        <v>44561</v>
      </c>
      <c r="G3537" s="55">
        <f t="shared" si="381"/>
        <v>2021</v>
      </c>
      <c r="H3537" s="55" t="str">
        <f t="shared" si="382"/>
        <v>Diciembre</v>
      </c>
      <c r="I3537" s="90" t="str">
        <f t="shared" si="383"/>
        <v>2021-2</v>
      </c>
      <c r="J3537">
        <v>14</v>
      </c>
      <c r="K3537">
        <v>0</v>
      </c>
      <c r="N3537" t="s">
        <v>55</v>
      </c>
      <c r="O3537" t="s">
        <v>55</v>
      </c>
      <c r="P3537">
        <v>0</v>
      </c>
      <c r="Q3537">
        <v>1</v>
      </c>
      <c r="R3537" t="s">
        <v>1772</v>
      </c>
    </row>
    <row r="3538" spans="1:19" hidden="1" x14ac:dyDescent="0.3">
      <c r="A3538">
        <v>436</v>
      </c>
      <c r="B3538" t="s">
        <v>121</v>
      </c>
      <c r="C3538" t="s">
        <v>93</v>
      </c>
      <c r="D3538" t="s">
        <v>21</v>
      </c>
      <c r="E3538" t="s">
        <v>54</v>
      </c>
      <c r="F3538" s="101">
        <v>44592</v>
      </c>
      <c r="G3538" s="55">
        <f t="shared" si="381"/>
        <v>2022</v>
      </c>
      <c r="H3538" s="55" t="str">
        <f t="shared" si="382"/>
        <v>Enero</v>
      </c>
      <c r="I3538" s="90" t="str">
        <f t="shared" si="383"/>
        <v>2022-1</v>
      </c>
      <c r="J3538">
        <v>14</v>
      </c>
      <c r="K3538">
        <v>0</v>
      </c>
      <c r="N3538" t="s">
        <v>55</v>
      </c>
      <c r="O3538" t="s">
        <v>55</v>
      </c>
      <c r="P3538">
        <v>0</v>
      </c>
      <c r="Q3538">
        <v>1</v>
      </c>
      <c r="R3538" t="s">
        <v>1773</v>
      </c>
    </row>
    <row r="3539" spans="1:19" hidden="1" x14ac:dyDescent="0.3">
      <c r="A3539">
        <v>436</v>
      </c>
      <c r="B3539" t="s">
        <v>121</v>
      </c>
      <c r="C3539" t="s">
        <v>93</v>
      </c>
      <c r="D3539" t="s">
        <v>21</v>
      </c>
      <c r="E3539" t="s">
        <v>54</v>
      </c>
      <c r="F3539" s="101">
        <v>44620</v>
      </c>
      <c r="G3539" s="55">
        <f t="shared" si="381"/>
        <v>2022</v>
      </c>
      <c r="H3539" s="55" t="str">
        <f t="shared" si="382"/>
        <v>Febrero</v>
      </c>
      <c r="I3539" s="90" t="str">
        <f t="shared" si="383"/>
        <v>2022-1</v>
      </c>
      <c r="J3539">
        <v>14</v>
      </c>
      <c r="K3539">
        <v>0</v>
      </c>
      <c r="N3539" t="s">
        <v>55</v>
      </c>
      <c r="O3539" t="s">
        <v>55</v>
      </c>
      <c r="P3539">
        <v>0</v>
      </c>
      <c r="Q3539">
        <v>1</v>
      </c>
      <c r="R3539" t="s">
        <v>1774</v>
      </c>
    </row>
    <row r="3540" spans="1:19" hidden="1" x14ac:dyDescent="0.3">
      <c r="A3540">
        <v>436</v>
      </c>
      <c r="B3540" t="s">
        <v>121</v>
      </c>
      <c r="C3540" t="s">
        <v>93</v>
      </c>
      <c r="D3540" t="s">
        <v>21</v>
      </c>
      <c r="E3540" t="s">
        <v>54</v>
      </c>
      <c r="F3540" s="101">
        <v>44651</v>
      </c>
      <c r="G3540" s="55">
        <f t="shared" si="381"/>
        <v>2022</v>
      </c>
      <c r="H3540" s="55" t="str">
        <f t="shared" si="382"/>
        <v>Marzo</v>
      </c>
      <c r="I3540" s="90" t="str">
        <f t="shared" si="383"/>
        <v>2022-1</v>
      </c>
      <c r="J3540">
        <v>14</v>
      </c>
      <c r="K3540">
        <v>0</v>
      </c>
      <c r="N3540" t="s">
        <v>55</v>
      </c>
      <c r="O3540" t="s">
        <v>55</v>
      </c>
      <c r="P3540">
        <v>0</v>
      </c>
      <c r="Q3540">
        <v>1</v>
      </c>
      <c r="R3540" t="s">
        <v>1775</v>
      </c>
    </row>
    <row r="3541" spans="1:19" hidden="1" x14ac:dyDescent="0.3">
      <c r="A3541">
        <v>436</v>
      </c>
      <c r="B3541" t="s">
        <v>121</v>
      </c>
      <c r="C3541" t="s">
        <v>93</v>
      </c>
      <c r="D3541" t="s">
        <v>21</v>
      </c>
      <c r="E3541" t="s">
        <v>54</v>
      </c>
      <c r="F3541" s="101">
        <v>44681</v>
      </c>
      <c r="G3541" s="55">
        <f t="shared" si="381"/>
        <v>2022</v>
      </c>
      <c r="H3541" s="55" t="str">
        <f t="shared" si="382"/>
        <v>Abril</v>
      </c>
      <c r="I3541" s="90" t="str">
        <f t="shared" si="383"/>
        <v>2022-1</v>
      </c>
      <c r="J3541">
        <v>14</v>
      </c>
      <c r="K3541">
        <v>0</v>
      </c>
      <c r="N3541" t="s">
        <v>55</v>
      </c>
      <c r="O3541" t="s">
        <v>55</v>
      </c>
      <c r="P3541">
        <v>0</v>
      </c>
      <c r="Q3541">
        <v>1</v>
      </c>
      <c r="R3541" t="s">
        <v>1776</v>
      </c>
    </row>
    <row r="3542" spans="1:19" hidden="1" x14ac:dyDescent="0.3">
      <c r="A3542">
        <v>436</v>
      </c>
      <c r="B3542" t="s">
        <v>121</v>
      </c>
      <c r="C3542" t="s">
        <v>93</v>
      </c>
      <c r="D3542" t="s">
        <v>21</v>
      </c>
      <c r="E3542" t="s">
        <v>54</v>
      </c>
      <c r="F3542" s="101">
        <v>44712</v>
      </c>
      <c r="G3542" s="55">
        <f t="shared" si="381"/>
        <v>2022</v>
      </c>
      <c r="H3542" s="55" t="str">
        <f t="shared" si="382"/>
        <v>Mayo</v>
      </c>
      <c r="I3542" s="90" t="str">
        <f t="shared" si="383"/>
        <v>2022-1</v>
      </c>
      <c r="J3542">
        <v>14</v>
      </c>
      <c r="K3542">
        <v>0</v>
      </c>
      <c r="N3542" t="s">
        <v>55</v>
      </c>
      <c r="O3542" t="s">
        <v>55</v>
      </c>
      <c r="P3542">
        <v>0</v>
      </c>
      <c r="Q3542">
        <v>1</v>
      </c>
      <c r="R3542" t="s">
        <v>1777</v>
      </c>
    </row>
    <row r="3543" spans="1:19" hidden="1" x14ac:dyDescent="0.3">
      <c r="A3543">
        <v>436</v>
      </c>
      <c r="B3543" t="s">
        <v>121</v>
      </c>
      <c r="C3543" t="s">
        <v>93</v>
      </c>
      <c r="D3543" t="s">
        <v>21</v>
      </c>
      <c r="E3543" t="s">
        <v>54</v>
      </c>
      <c r="F3543" s="101">
        <v>44742</v>
      </c>
      <c r="G3543" s="55">
        <f t="shared" si="381"/>
        <v>2022</v>
      </c>
      <c r="H3543" s="55" t="str">
        <f t="shared" si="382"/>
        <v>Junio</v>
      </c>
      <c r="I3543" s="90" t="str">
        <f t="shared" si="383"/>
        <v>2022-1</v>
      </c>
      <c r="J3543">
        <v>14</v>
      </c>
      <c r="K3543">
        <v>0</v>
      </c>
      <c r="N3543" t="s">
        <v>55</v>
      </c>
      <c r="O3543" t="s">
        <v>55</v>
      </c>
      <c r="P3543">
        <v>0</v>
      </c>
      <c r="Q3543">
        <v>1</v>
      </c>
      <c r="R3543" t="s">
        <v>1778</v>
      </c>
    </row>
    <row r="3544" spans="1:19" hidden="1" x14ac:dyDescent="0.3">
      <c r="A3544">
        <v>436</v>
      </c>
      <c r="B3544" t="s">
        <v>121</v>
      </c>
      <c r="C3544" t="s">
        <v>93</v>
      </c>
      <c r="D3544" t="s">
        <v>21</v>
      </c>
      <c r="E3544" t="s">
        <v>54</v>
      </c>
      <c r="F3544" s="101">
        <v>44773</v>
      </c>
      <c r="G3544" s="55">
        <f t="shared" si="381"/>
        <v>2022</v>
      </c>
      <c r="H3544" s="55" t="str">
        <f t="shared" si="382"/>
        <v>Julio</v>
      </c>
      <c r="I3544" s="90" t="str">
        <f t="shared" si="383"/>
        <v>2022-2</v>
      </c>
      <c r="J3544">
        <v>14</v>
      </c>
      <c r="K3544">
        <v>0</v>
      </c>
      <c r="N3544" t="s">
        <v>55</v>
      </c>
      <c r="O3544" t="s">
        <v>55</v>
      </c>
      <c r="P3544">
        <v>0</v>
      </c>
      <c r="Q3544">
        <v>1</v>
      </c>
      <c r="R3544" t="s">
        <v>1779</v>
      </c>
    </row>
    <row r="3545" spans="1:19" hidden="1" x14ac:dyDescent="0.3">
      <c r="A3545">
        <v>436</v>
      </c>
      <c r="B3545" t="s">
        <v>121</v>
      </c>
      <c r="C3545" t="s">
        <v>93</v>
      </c>
      <c r="D3545" t="s">
        <v>21</v>
      </c>
      <c r="E3545" t="s">
        <v>54</v>
      </c>
      <c r="F3545" s="101">
        <v>44804</v>
      </c>
      <c r="G3545" s="55">
        <f t="shared" si="381"/>
        <v>2022</v>
      </c>
      <c r="H3545" s="55" t="str">
        <f t="shared" si="382"/>
        <v>Agosto</v>
      </c>
      <c r="I3545" s="90" t="str">
        <f t="shared" si="383"/>
        <v>2022-2</v>
      </c>
      <c r="J3545">
        <v>14</v>
      </c>
      <c r="K3545">
        <v>0</v>
      </c>
      <c r="N3545" t="s">
        <v>55</v>
      </c>
      <c r="O3545" t="s">
        <v>55</v>
      </c>
      <c r="P3545">
        <v>0</v>
      </c>
      <c r="Q3545">
        <v>1</v>
      </c>
      <c r="R3545" t="s">
        <v>1780</v>
      </c>
    </row>
    <row r="3546" spans="1:19" hidden="1" x14ac:dyDescent="0.3">
      <c r="A3546">
        <v>436</v>
      </c>
      <c r="B3546" t="s">
        <v>121</v>
      </c>
      <c r="C3546" t="s">
        <v>93</v>
      </c>
      <c r="D3546" t="s">
        <v>21</v>
      </c>
      <c r="E3546" t="s">
        <v>54</v>
      </c>
      <c r="F3546" s="101">
        <v>44834</v>
      </c>
      <c r="G3546" s="55">
        <f t="shared" si="381"/>
        <v>2022</v>
      </c>
      <c r="H3546" s="55" t="str">
        <f t="shared" si="382"/>
        <v>Septiembre</v>
      </c>
      <c r="I3546" s="90" t="str">
        <f t="shared" si="383"/>
        <v>2022-2</v>
      </c>
      <c r="J3546">
        <v>14</v>
      </c>
      <c r="K3546">
        <v>0</v>
      </c>
      <c r="N3546" t="s">
        <v>55</v>
      </c>
      <c r="O3546" t="s">
        <v>55</v>
      </c>
      <c r="P3546">
        <v>0</v>
      </c>
      <c r="Q3546">
        <v>1</v>
      </c>
      <c r="R3546" t="s">
        <v>1781</v>
      </c>
    </row>
    <row r="3547" spans="1:19" hidden="1" x14ac:dyDescent="0.3">
      <c r="A3547">
        <v>436</v>
      </c>
      <c r="B3547" t="s">
        <v>121</v>
      </c>
      <c r="C3547" t="s">
        <v>93</v>
      </c>
      <c r="D3547" t="s">
        <v>21</v>
      </c>
      <c r="E3547" t="s">
        <v>54</v>
      </c>
      <c r="F3547" s="101">
        <v>44865</v>
      </c>
      <c r="G3547" s="55">
        <f t="shared" si="381"/>
        <v>2022</v>
      </c>
      <c r="H3547" s="55" t="str">
        <f t="shared" si="382"/>
        <v>Octubre</v>
      </c>
      <c r="I3547" s="90" t="str">
        <f t="shared" si="383"/>
        <v>2022-2</v>
      </c>
      <c r="J3547">
        <v>14</v>
      </c>
      <c r="K3547">
        <v>0</v>
      </c>
      <c r="N3547" t="s">
        <v>55</v>
      </c>
      <c r="O3547" t="s">
        <v>55</v>
      </c>
      <c r="P3547">
        <v>0</v>
      </c>
      <c r="Q3547">
        <v>1</v>
      </c>
      <c r="R3547" t="s">
        <v>1782</v>
      </c>
    </row>
    <row r="3548" spans="1:19" hidden="1" x14ac:dyDescent="0.3">
      <c r="A3548">
        <v>436</v>
      </c>
      <c r="B3548" t="s">
        <v>121</v>
      </c>
      <c r="C3548" t="s">
        <v>93</v>
      </c>
      <c r="D3548" t="s">
        <v>21</v>
      </c>
      <c r="E3548" t="s">
        <v>54</v>
      </c>
      <c r="F3548" s="101">
        <v>44895</v>
      </c>
      <c r="G3548" s="55">
        <f t="shared" si="381"/>
        <v>2022</v>
      </c>
      <c r="H3548" s="55" t="str">
        <f t="shared" si="382"/>
        <v>Noviembre</v>
      </c>
      <c r="I3548" s="90" t="str">
        <f t="shared" si="383"/>
        <v>2022-2</v>
      </c>
      <c r="J3548">
        <v>14</v>
      </c>
      <c r="K3548">
        <v>0</v>
      </c>
      <c r="N3548" t="s">
        <v>55</v>
      </c>
      <c r="O3548" t="s">
        <v>55</v>
      </c>
      <c r="P3548">
        <v>0</v>
      </c>
      <c r="Q3548">
        <v>1</v>
      </c>
      <c r="R3548" t="s">
        <v>1783</v>
      </c>
    </row>
    <row r="3549" spans="1:19" hidden="1" x14ac:dyDescent="0.3">
      <c r="A3549">
        <v>436</v>
      </c>
      <c r="B3549" t="s">
        <v>121</v>
      </c>
      <c r="C3549" t="s">
        <v>93</v>
      </c>
      <c r="D3549" t="s">
        <v>21</v>
      </c>
      <c r="E3549" t="s">
        <v>54</v>
      </c>
      <c r="F3549" s="101">
        <v>44926</v>
      </c>
      <c r="G3549" s="55">
        <f t="shared" si="381"/>
        <v>2022</v>
      </c>
      <c r="H3549" s="55" t="str">
        <f t="shared" si="382"/>
        <v>Diciembre</v>
      </c>
      <c r="I3549" s="90" t="str">
        <f t="shared" si="383"/>
        <v>2022-2</v>
      </c>
      <c r="J3549">
        <v>14</v>
      </c>
      <c r="K3549">
        <v>0</v>
      </c>
      <c r="N3549" t="s">
        <v>55</v>
      </c>
      <c r="O3549" t="s">
        <v>55</v>
      </c>
      <c r="P3549">
        <v>0</v>
      </c>
      <c r="Q3549">
        <v>1</v>
      </c>
      <c r="R3549" t="s">
        <v>1784</v>
      </c>
    </row>
    <row r="3550" spans="1:19" hidden="1" x14ac:dyDescent="0.3">
      <c r="A3550">
        <v>436</v>
      </c>
      <c r="B3550" t="s">
        <v>121</v>
      </c>
      <c r="C3550" t="s">
        <v>93</v>
      </c>
      <c r="D3550" t="s">
        <v>21</v>
      </c>
      <c r="E3550" t="s">
        <v>54</v>
      </c>
      <c r="F3550" s="101">
        <v>44957</v>
      </c>
      <c r="G3550" s="55">
        <f t="shared" si="381"/>
        <v>2023</v>
      </c>
      <c r="H3550" s="55" t="str">
        <f t="shared" si="382"/>
        <v>Enero</v>
      </c>
      <c r="I3550" s="90" t="str">
        <f t="shared" si="383"/>
        <v>2023-1</v>
      </c>
      <c r="J3550">
        <v>14</v>
      </c>
      <c r="N3550" t="s">
        <v>55</v>
      </c>
      <c r="O3550" t="s">
        <v>119</v>
      </c>
      <c r="P3550">
        <v>0</v>
      </c>
      <c r="Q3550">
        <v>1</v>
      </c>
      <c r="R3550" t="s">
        <v>1785</v>
      </c>
      <c r="S3550" t="s">
        <v>119</v>
      </c>
    </row>
    <row r="3551" spans="1:19" hidden="1" x14ac:dyDescent="0.3">
      <c r="A3551">
        <v>436</v>
      </c>
      <c r="B3551" t="s">
        <v>121</v>
      </c>
      <c r="C3551" t="s">
        <v>93</v>
      </c>
      <c r="D3551" t="s">
        <v>21</v>
      </c>
      <c r="E3551" t="s">
        <v>54</v>
      </c>
      <c r="F3551" s="101">
        <v>44985</v>
      </c>
      <c r="G3551" s="55">
        <f t="shared" si="381"/>
        <v>2023</v>
      </c>
      <c r="H3551" s="55" t="str">
        <f t="shared" si="382"/>
        <v>Febrero</v>
      </c>
      <c r="I3551" s="90" t="str">
        <f t="shared" si="383"/>
        <v>2023-1</v>
      </c>
      <c r="J3551">
        <v>14</v>
      </c>
      <c r="N3551" t="s">
        <v>55</v>
      </c>
      <c r="O3551" t="s">
        <v>119</v>
      </c>
      <c r="P3551">
        <v>0</v>
      </c>
      <c r="Q3551">
        <v>1</v>
      </c>
      <c r="R3551" t="s">
        <v>1786</v>
      </c>
      <c r="S3551" t="s">
        <v>119</v>
      </c>
    </row>
    <row r="3552" spans="1:19" hidden="1" x14ac:dyDescent="0.3">
      <c r="A3552">
        <v>436</v>
      </c>
      <c r="B3552" t="s">
        <v>121</v>
      </c>
      <c r="C3552" t="s">
        <v>93</v>
      </c>
      <c r="D3552" t="s">
        <v>21</v>
      </c>
      <c r="E3552" t="s">
        <v>54</v>
      </c>
      <c r="F3552" s="101">
        <v>45016</v>
      </c>
      <c r="G3552" s="55">
        <f t="shared" si="381"/>
        <v>2023</v>
      </c>
      <c r="H3552" s="55" t="str">
        <f t="shared" si="382"/>
        <v>Marzo</v>
      </c>
      <c r="I3552" s="90" t="str">
        <f t="shared" si="383"/>
        <v>2023-1</v>
      </c>
      <c r="J3552">
        <v>14</v>
      </c>
      <c r="N3552" t="s">
        <v>55</v>
      </c>
      <c r="O3552" t="s">
        <v>119</v>
      </c>
      <c r="P3552">
        <v>0</v>
      </c>
      <c r="Q3552">
        <v>1</v>
      </c>
      <c r="R3552" t="s">
        <v>1787</v>
      </c>
      <c r="S3552" t="s">
        <v>119</v>
      </c>
    </row>
    <row r="3553" spans="1:19" hidden="1" x14ac:dyDescent="0.3">
      <c r="A3553">
        <v>436</v>
      </c>
      <c r="B3553" t="s">
        <v>121</v>
      </c>
      <c r="C3553" t="s">
        <v>93</v>
      </c>
      <c r="D3553" t="s">
        <v>21</v>
      </c>
      <c r="E3553" t="s">
        <v>54</v>
      </c>
      <c r="F3553" s="101">
        <v>45046</v>
      </c>
      <c r="G3553" s="55">
        <f t="shared" si="381"/>
        <v>2023</v>
      </c>
      <c r="H3553" s="55" t="str">
        <f t="shared" si="382"/>
        <v>Abril</v>
      </c>
      <c r="I3553" s="90" t="str">
        <f t="shared" si="383"/>
        <v>2023-1</v>
      </c>
      <c r="J3553">
        <v>14</v>
      </c>
      <c r="N3553" t="s">
        <v>55</v>
      </c>
      <c r="O3553" t="s">
        <v>119</v>
      </c>
      <c r="P3553">
        <v>0</v>
      </c>
      <c r="Q3553">
        <v>1</v>
      </c>
      <c r="R3553" t="s">
        <v>1788</v>
      </c>
      <c r="S3553" t="s">
        <v>119</v>
      </c>
    </row>
    <row r="3554" spans="1:19" hidden="1" x14ac:dyDescent="0.3">
      <c r="A3554">
        <v>436</v>
      </c>
      <c r="B3554" t="s">
        <v>121</v>
      </c>
      <c r="C3554" t="s">
        <v>93</v>
      </c>
      <c r="D3554" t="s">
        <v>21</v>
      </c>
      <c r="E3554" t="s">
        <v>54</v>
      </c>
      <c r="F3554" s="101">
        <v>45077</v>
      </c>
      <c r="G3554" s="55">
        <f t="shared" si="381"/>
        <v>2023</v>
      </c>
      <c r="H3554" s="55" t="str">
        <f t="shared" si="382"/>
        <v>Mayo</v>
      </c>
      <c r="I3554" s="90" t="str">
        <f t="shared" si="383"/>
        <v>2023-1</v>
      </c>
      <c r="J3554">
        <v>14</v>
      </c>
      <c r="N3554" t="s">
        <v>55</v>
      </c>
      <c r="O3554" t="s">
        <v>119</v>
      </c>
      <c r="P3554">
        <v>0</v>
      </c>
      <c r="Q3554">
        <v>1</v>
      </c>
      <c r="R3554" t="s">
        <v>1789</v>
      </c>
      <c r="S3554" t="s">
        <v>119</v>
      </c>
    </row>
    <row r="3555" spans="1:19" hidden="1" x14ac:dyDescent="0.3">
      <c r="A3555">
        <v>436</v>
      </c>
      <c r="B3555" t="s">
        <v>121</v>
      </c>
      <c r="C3555" t="s">
        <v>93</v>
      </c>
      <c r="D3555" t="s">
        <v>21</v>
      </c>
      <c r="E3555" t="s">
        <v>54</v>
      </c>
      <c r="F3555" s="101">
        <v>45107</v>
      </c>
      <c r="G3555" s="55">
        <f t="shared" si="381"/>
        <v>2023</v>
      </c>
      <c r="H3555" s="55" t="str">
        <f t="shared" si="382"/>
        <v>Junio</v>
      </c>
      <c r="I3555" s="90" t="str">
        <f t="shared" si="383"/>
        <v>2023-1</v>
      </c>
      <c r="J3555">
        <v>14</v>
      </c>
      <c r="N3555" t="s">
        <v>55</v>
      </c>
      <c r="O3555" t="s">
        <v>119</v>
      </c>
      <c r="P3555">
        <v>0</v>
      </c>
      <c r="Q3555">
        <v>1</v>
      </c>
      <c r="R3555" t="s">
        <v>1790</v>
      </c>
      <c r="S3555" t="s">
        <v>119</v>
      </c>
    </row>
    <row r="3556" spans="1:19" hidden="1" x14ac:dyDescent="0.3">
      <c r="A3556">
        <v>436</v>
      </c>
      <c r="B3556" t="s">
        <v>121</v>
      </c>
      <c r="C3556" t="s">
        <v>93</v>
      </c>
      <c r="D3556" t="s">
        <v>21</v>
      </c>
      <c r="E3556" t="s">
        <v>54</v>
      </c>
      <c r="F3556" s="101">
        <v>45930</v>
      </c>
      <c r="G3556" s="55">
        <f t="shared" si="381"/>
        <v>2025</v>
      </c>
      <c r="H3556" s="55" t="str">
        <f t="shared" si="382"/>
        <v>Septiembre</v>
      </c>
      <c r="I3556" s="90" t="str">
        <f t="shared" si="383"/>
        <v>2025-2</v>
      </c>
      <c r="J3556">
        <v>14</v>
      </c>
      <c r="K3556">
        <v>7.08</v>
      </c>
      <c r="L3556" s="57">
        <v>1.3</v>
      </c>
      <c r="M3556" s="57">
        <v>1.977401129943503</v>
      </c>
      <c r="N3556" t="s">
        <v>55</v>
      </c>
      <c r="O3556" t="s">
        <v>55</v>
      </c>
      <c r="P3556">
        <v>0</v>
      </c>
      <c r="Q3556">
        <v>1</v>
      </c>
      <c r="R3556" t="s">
        <v>1791</v>
      </c>
    </row>
    <row r="3557" spans="1:19" hidden="1" x14ac:dyDescent="0.3">
      <c r="A3557">
        <v>436</v>
      </c>
      <c r="B3557" t="s">
        <v>121</v>
      </c>
      <c r="C3557" t="s">
        <v>93</v>
      </c>
      <c r="D3557" t="s">
        <v>21</v>
      </c>
      <c r="E3557" t="s">
        <v>54</v>
      </c>
      <c r="F3557" s="101">
        <v>45961</v>
      </c>
      <c r="G3557" s="55">
        <f t="shared" si="381"/>
        <v>2025</v>
      </c>
      <c r="H3557" s="55" t="str">
        <f t="shared" si="382"/>
        <v>Octubre</v>
      </c>
      <c r="I3557" s="90" t="str">
        <f t="shared" si="383"/>
        <v>2025-2</v>
      </c>
      <c r="J3557">
        <v>14</v>
      </c>
      <c r="K3557">
        <v>15.49</v>
      </c>
      <c r="L3557" s="57">
        <v>0.90380890897353128</v>
      </c>
      <c r="M3557" s="57">
        <v>0.90380890897353128</v>
      </c>
      <c r="N3557" t="s">
        <v>55</v>
      </c>
      <c r="O3557" t="s">
        <v>55</v>
      </c>
      <c r="P3557">
        <v>0</v>
      </c>
      <c r="Q3557">
        <v>1</v>
      </c>
      <c r="R3557" t="s">
        <v>1792</v>
      </c>
    </row>
    <row r="3558" spans="1:19" hidden="1" x14ac:dyDescent="0.3">
      <c r="A3558">
        <v>436</v>
      </c>
      <c r="B3558" t="s">
        <v>121</v>
      </c>
      <c r="C3558" t="s">
        <v>93</v>
      </c>
      <c r="D3558" t="s">
        <v>21</v>
      </c>
      <c r="E3558" t="s">
        <v>54</v>
      </c>
      <c r="F3558" s="101">
        <v>45991</v>
      </c>
      <c r="G3558" s="55">
        <f t="shared" si="381"/>
        <v>2025</v>
      </c>
      <c r="H3558" s="55" t="str">
        <f t="shared" si="382"/>
        <v>Noviembre</v>
      </c>
      <c r="I3558" s="90" t="str">
        <f t="shared" si="383"/>
        <v>2025-2</v>
      </c>
      <c r="J3558">
        <v>14</v>
      </c>
      <c r="K3558">
        <v>8.1199999999999992</v>
      </c>
      <c r="L3558" s="57">
        <v>1.3</v>
      </c>
      <c r="M3558" s="57">
        <v>1.7241379310344831</v>
      </c>
      <c r="N3558" t="s">
        <v>55</v>
      </c>
      <c r="O3558" t="s">
        <v>55</v>
      </c>
      <c r="P3558">
        <v>0</v>
      </c>
      <c r="Q3558">
        <v>1</v>
      </c>
      <c r="R3558" t="s">
        <v>1793</v>
      </c>
    </row>
    <row r="3559" spans="1:19" hidden="1" x14ac:dyDescent="0.3">
      <c r="A3559">
        <v>436</v>
      </c>
      <c r="B3559" t="s">
        <v>121</v>
      </c>
      <c r="C3559" t="s">
        <v>93</v>
      </c>
      <c r="D3559" t="s">
        <v>21</v>
      </c>
      <c r="E3559" t="s">
        <v>54</v>
      </c>
      <c r="F3559" s="101">
        <v>46022</v>
      </c>
      <c r="G3559" s="55">
        <f t="shared" si="381"/>
        <v>2025</v>
      </c>
      <c r="H3559" s="55" t="str">
        <f t="shared" si="382"/>
        <v>Diciembre</v>
      </c>
      <c r="I3559" s="90" t="str">
        <f t="shared" si="383"/>
        <v>2025-2</v>
      </c>
      <c r="J3559">
        <v>14</v>
      </c>
      <c r="K3559">
        <v>11.77</v>
      </c>
      <c r="L3559" s="57">
        <v>1.1894647408666099</v>
      </c>
      <c r="M3559" s="57">
        <v>1.1894647408666099</v>
      </c>
      <c r="N3559" t="s">
        <v>55</v>
      </c>
      <c r="O3559" t="s">
        <v>55</v>
      </c>
      <c r="P3559">
        <v>0</v>
      </c>
      <c r="Q3559">
        <v>1</v>
      </c>
      <c r="R3559" t="s">
        <v>1794</v>
      </c>
    </row>
    <row r="3560" spans="1:19" hidden="1" x14ac:dyDescent="0.3">
      <c r="A3560">
        <v>437</v>
      </c>
      <c r="B3560" t="s">
        <v>405</v>
      </c>
      <c r="C3560" t="s">
        <v>241</v>
      </c>
      <c r="D3560" t="s">
        <v>65</v>
      </c>
      <c r="E3560" t="s">
        <v>22</v>
      </c>
      <c r="F3560" s="101">
        <v>46022</v>
      </c>
      <c r="G3560" s="55">
        <f t="shared" si="381"/>
        <v>2025</v>
      </c>
      <c r="H3560" s="55" t="str">
        <f t="shared" si="382"/>
        <v>Diciembre</v>
      </c>
      <c r="I3560" s="90" t="str">
        <f t="shared" si="383"/>
        <v>2025-2</v>
      </c>
      <c r="J3560">
        <v>80</v>
      </c>
      <c r="K3560">
        <v>99</v>
      </c>
      <c r="L3560" s="57">
        <v>1.2375</v>
      </c>
      <c r="M3560" s="57">
        <v>1.2375</v>
      </c>
      <c r="N3560" t="s">
        <v>23</v>
      </c>
      <c r="O3560" t="s">
        <v>23</v>
      </c>
      <c r="P3560">
        <v>0</v>
      </c>
      <c r="Q3560">
        <v>0</v>
      </c>
      <c r="R3560" t="s">
        <v>1795</v>
      </c>
    </row>
    <row r="3561" spans="1:19" hidden="1" x14ac:dyDescent="0.3">
      <c r="A3561">
        <v>439</v>
      </c>
      <c r="B3561" t="s">
        <v>407</v>
      </c>
      <c r="C3561" t="s">
        <v>315</v>
      </c>
      <c r="D3561" t="s">
        <v>47</v>
      </c>
      <c r="E3561" t="s">
        <v>22</v>
      </c>
      <c r="F3561" s="101">
        <v>44377</v>
      </c>
      <c r="G3561" s="55">
        <f t="shared" si="381"/>
        <v>2021</v>
      </c>
      <c r="H3561" s="55" t="str">
        <f t="shared" si="382"/>
        <v>Junio</v>
      </c>
      <c r="I3561" s="90" t="str">
        <f t="shared" si="383"/>
        <v>2021-1</v>
      </c>
      <c r="K3561">
        <v>0</v>
      </c>
      <c r="N3561" t="s">
        <v>23</v>
      </c>
      <c r="O3561" t="s">
        <v>23</v>
      </c>
      <c r="P3561">
        <v>0</v>
      </c>
      <c r="Q3561">
        <v>0</v>
      </c>
      <c r="R3561" t="s">
        <v>1796</v>
      </c>
    </row>
    <row r="3562" spans="1:19" hidden="1" x14ac:dyDescent="0.3">
      <c r="A3562">
        <v>439</v>
      </c>
      <c r="B3562" t="s">
        <v>407</v>
      </c>
      <c r="C3562" t="s">
        <v>315</v>
      </c>
      <c r="D3562" t="s">
        <v>47</v>
      </c>
      <c r="E3562" t="s">
        <v>22</v>
      </c>
      <c r="F3562" s="101">
        <v>44561</v>
      </c>
      <c r="G3562" s="55">
        <f t="shared" si="381"/>
        <v>2021</v>
      </c>
      <c r="H3562" s="55" t="str">
        <f t="shared" si="382"/>
        <v>Diciembre</v>
      </c>
      <c r="I3562" s="90" t="str">
        <f t="shared" si="383"/>
        <v>2021-2</v>
      </c>
      <c r="K3562">
        <v>0</v>
      </c>
      <c r="N3562" t="s">
        <v>23</v>
      </c>
      <c r="O3562" t="s">
        <v>23</v>
      </c>
      <c r="P3562">
        <v>0</v>
      </c>
      <c r="Q3562">
        <v>0</v>
      </c>
      <c r="R3562" t="s">
        <v>1797</v>
      </c>
    </row>
    <row r="3563" spans="1:19" hidden="1" x14ac:dyDescent="0.3">
      <c r="A3563">
        <v>439</v>
      </c>
      <c r="B3563" t="s">
        <v>407</v>
      </c>
      <c r="C3563" t="s">
        <v>315</v>
      </c>
      <c r="D3563" t="s">
        <v>47</v>
      </c>
      <c r="E3563" t="s">
        <v>22</v>
      </c>
      <c r="F3563" s="101">
        <v>44651</v>
      </c>
      <c r="G3563" s="55">
        <f t="shared" si="381"/>
        <v>2022</v>
      </c>
      <c r="H3563" s="55" t="str">
        <f t="shared" si="382"/>
        <v>Marzo</v>
      </c>
      <c r="I3563" s="90" t="str">
        <f t="shared" si="383"/>
        <v>2022-1</v>
      </c>
      <c r="N3563" t="s">
        <v>23</v>
      </c>
      <c r="O3563" t="s">
        <v>119</v>
      </c>
      <c r="P3563">
        <v>0</v>
      </c>
      <c r="Q3563">
        <v>0</v>
      </c>
      <c r="R3563" t="s">
        <v>1798</v>
      </c>
      <c r="S3563" t="s">
        <v>119</v>
      </c>
    </row>
    <row r="3564" spans="1:19" hidden="1" x14ac:dyDescent="0.3">
      <c r="A3564">
        <v>439</v>
      </c>
      <c r="B3564" t="s">
        <v>407</v>
      </c>
      <c r="C3564" t="s">
        <v>315</v>
      </c>
      <c r="D3564" t="s">
        <v>47</v>
      </c>
      <c r="E3564" t="s">
        <v>22</v>
      </c>
      <c r="F3564" s="101">
        <v>44742</v>
      </c>
      <c r="G3564" s="55">
        <f t="shared" si="381"/>
        <v>2022</v>
      </c>
      <c r="H3564" s="55" t="str">
        <f t="shared" si="382"/>
        <v>Junio</v>
      </c>
      <c r="I3564" s="90" t="str">
        <f t="shared" si="383"/>
        <v>2022-1</v>
      </c>
      <c r="K3564">
        <v>0</v>
      </c>
      <c r="N3564" t="s">
        <v>23</v>
      </c>
      <c r="O3564" t="s">
        <v>23</v>
      </c>
      <c r="P3564">
        <v>0</v>
      </c>
      <c r="Q3564">
        <v>0</v>
      </c>
      <c r="R3564" t="s">
        <v>1799</v>
      </c>
    </row>
    <row r="3565" spans="1:19" hidden="1" x14ac:dyDescent="0.3">
      <c r="A3565">
        <v>439</v>
      </c>
      <c r="B3565" t="s">
        <v>407</v>
      </c>
      <c r="C3565" t="s">
        <v>315</v>
      </c>
      <c r="D3565" t="s">
        <v>47</v>
      </c>
      <c r="E3565" t="s">
        <v>22</v>
      </c>
      <c r="F3565" s="101">
        <v>44834</v>
      </c>
      <c r="G3565" s="55">
        <f t="shared" si="381"/>
        <v>2022</v>
      </c>
      <c r="H3565" s="55" t="str">
        <f t="shared" si="382"/>
        <v>Septiembre</v>
      </c>
      <c r="I3565" s="90" t="str">
        <f t="shared" si="383"/>
        <v>2022-2</v>
      </c>
      <c r="N3565" t="s">
        <v>23</v>
      </c>
      <c r="O3565" t="s">
        <v>119</v>
      </c>
      <c r="P3565">
        <v>0</v>
      </c>
      <c r="Q3565">
        <v>0</v>
      </c>
      <c r="R3565" t="s">
        <v>1800</v>
      </c>
      <c r="S3565" t="s">
        <v>119</v>
      </c>
    </row>
    <row r="3566" spans="1:19" hidden="1" x14ac:dyDescent="0.3">
      <c r="A3566">
        <v>439</v>
      </c>
      <c r="B3566" t="s">
        <v>407</v>
      </c>
      <c r="C3566" t="s">
        <v>315</v>
      </c>
      <c r="D3566" t="s">
        <v>47</v>
      </c>
      <c r="E3566" t="s">
        <v>22</v>
      </c>
      <c r="F3566" s="101">
        <v>44895</v>
      </c>
      <c r="G3566" s="55">
        <f t="shared" si="381"/>
        <v>2022</v>
      </c>
      <c r="H3566" s="55" t="str">
        <f t="shared" si="382"/>
        <v>Noviembre</v>
      </c>
      <c r="I3566" s="90" t="str">
        <f t="shared" si="383"/>
        <v>2022-2</v>
      </c>
      <c r="N3566" t="s">
        <v>23</v>
      </c>
      <c r="O3566" t="s">
        <v>119</v>
      </c>
      <c r="P3566">
        <v>0</v>
      </c>
      <c r="Q3566">
        <v>0</v>
      </c>
      <c r="R3566" t="s">
        <v>1801</v>
      </c>
      <c r="S3566" t="s">
        <v>119</v>
      </c>
    </row>
    <row r="3567" spans="1:19" hidden="1" x14ac:dyDescent="0.3">
      <c r="A3567">
        <v>439</v>
      </c>
      <c r="B3567" t="s">
        <v>407</v>
      </c>
      <c r="C3567" t="s">
        <v>315</v>
      </c>
      <c r="D3567" t="s">
        <v>47</v>
      </c>
      <c r="E3567" t="s">
        <v>22</v>
      </c>
      <c r="F3567" s="101">
        <v>44926</v>
      </c>
      <c r="G3567" s="55">
        <f t="shared" si="381"/>
        <v>2022</v>
      </c>
      <c r="H3567" s="55" t="str">
        <f t="shared" si="382"/>
        <v>Diciembre</v>
      </c>
      <c r="I3567" s="90" t="str">
        <f t="shared" si="383"/>
        <v>2022-2</v>
      </c>
      <c r="K3567">
        <v>0</v>
      </c>
      <c r="N3567" t="s">
        <v>23</v>
      </c>
      <c r="O3567" t="s">
        <v>23</v>
      </c>
      <c r="P3567">
        <v>0</v>
      </c>
      <c r="Q3567">
        <v>0</v>
      </c>
      <c r="R3567" t="s">
        <v>1802</v>
      </c>
    </row>
    <row r="3568" spans="1:19" hidden="1" x14ac:dyDescent="0.3">
      <c r="A3568">
        <v>439</v>
      </c>
      <c r="B3568" t="s">
        <v>407</v>
      </c>
      <c r="C3568" t="s">
        <v>315</v>
      </c>
      <c r="D3568" t="s">
        <v>47</v>
      </c>
      <c r="E3568" t="s">
        <v>22</v>
      </c>
      <c r="F3568" s="101">
        <v>44957</v>
      </c>
      <c r="G3568" s="55">
        <f t="shared" si="381"/>
        <v>2023</v>
      </c>
      <c r="H3568" s="55" t="str">
        <f t="shared" si="382"/>
        <v>Enero</v>
      </c>
      <c r="I3568" s="90" t="str">
        <f t="shared" si="383"/>
        <v>2023-1</v>
      </c>
      <c r="N3568" t="s">
        <v>23</v>
      </c>
      <c r="O3568" t="s">
        <v>119</v>
      </c>
      <c r="P3568">
        <v>0</v>
      </c>
      <c r="Q3568">
        <v>0</v>
      </c>
      <c r="R3568" t="s">
        <v>1803</v>
      </c>
      <c r="S3568" t="s">
        <v>119</v>
      </c>
    </row>
    <row r="3569" spans="1:19" hidden="1" x14ac:dyDescent="0.3">
      <c r="A3569">
        <v>439</v>
      </c>
      <c r="B3569" t="s">
        <v>407</v>
      </c>
      <c r="C3569" t="s">
        <v>315</v>
      </c>
      <c r="D3569" t="s">
        <v>47</v>
      </c>
      <c r="E3569" t="s">
        <v>22</v>
      </c>
      <c r="F3569" s="101">
        <v>45016</v>
      </c>
      <c r="G3569" s="55">
        <f t="shared" si="381"/>
        <v>2023</v>
      </c>
      <c r="H3569" s="55" t="str">
        <f t="shared" si="382"/>
        <v>Marzo</v>
      </c>
      <c r="I3569" s="90" t="str">
        <f t="shared" si="383"/>
        <v>2023-1</v>
      </c>
      <c r="N3569" t="s">
        <v>23</v>
      </c>
      <c r="O3569" t="s">
        <v>119</v>
      </c>
      <c r="P3569">
        <v>0</v>
      </c>
      <c r="Q3569">
        <v>0</v>
      </c>
      <c r="R3569" t="s">
        <v>1804</v>
      </c>
      <c r="S3569" t="s">
        <v>119</v>
      </c>
    </row>
    <row r="3570" spans="1:19" hidden="1" x14ac:dyDescent="0.3">
      <c r="A3570">
        <v>439</v>
      </c>
      <c r="B3570" t="s">
        <v>407</v>
      </c>
      <c r="C3570" t="s">
        <v>315</v>
      </c>
      <c r="D3570" t="s">
        <v>47</v>
      </c>
      <c r="E3570" t="s">
        <v>22</v>
      </c>
      <c r="F3570" s="101">
        <v>45046</v>
      </c>
      <c r="G3570" s="55">
        <f t="shared" si="381"/>
        <v>2023</v>
      </c>
      <c r="H3570" s="55" t="str">
        <f t="shared" si="382"/>
        <v>Abril</v>
      </c>
      <c r="I3570" s="90" t="str">
        <f t="shared" si="383"/>
        <v>2023-1</v>
      </c>
      <c r="N3570" t="s">
        <v>23</v>
      </c>
      <c r="O3570" t="s">
        <v>119</v>
      </c>
      <c r="P3570">
        <v>0</v>
      </c>
      <c r="Q3570">
        <v>0</v>
      </c>
      <c r="R3570" t="s">
        <v>1805</v>
      </c>
      <c r="S3570" t="s">
        <v>119</v>
      </c>
    </row>
    <row r="3571" spans="1:19" hidden="1" x14ac:dyDescent="0.3">
      <c r="A3571">
        <v>439</v>
      </c>
      <c r="B3571" t="s">
        <v>407</v>
      </c>
      <c r="C3571" t="s">
        <v>315</v>
      </c>
      <c r="D3571" t="s">
        <v>47</v>
      </c>
      <c r="E3571" t="s">
        <v>22</v>
      </c>
      <c r="F3571" s="101">
        <v>45077</v>
      </c>
      <c r="G3571" s="55">
        <f t="shared" si="381"/>
        <v>2023</v>
      </c>
      <c r="H3571" s="55" t="str">
        <f t="shared" si="382"/>
        <v>Mayo</v>
      </c>
      <c r="I3571" s="90" t="str">
        <f t="shared" si="383"/>
        <v>2023-1</v>
      </c>
      <c r="N3571" t="s">
        <v>23</v>
      </c>
      <c r="O3571" t="s">
        <v>119</v>
      </c>
      <c r="P3571">
        <v>0</v>
      </c>
      <c r="Q3571">
        <v>0</v>
      </c>
      <c r="R3571" t="s">
        <v>1806</v>
      </c>
      <c r="S3571" t="s">
        <v>119</v>
      </c>
    </row>
    <row r="3572" spans="1:19" hidden="1" x14ac:dyDescent="0.3">
      <c r="A3572">
        <v>439</v>
      </c>
      <c r="B3572" t="s">
        <v>407</v>
      </c>
      <c r="C3572" t="s">
        <v>315</v>
      </c>
      <c r="D3572" t="s">
        <v>47</v>
      </c>
      <c r="E3572" t="s">
        <v>22</v>
      </c>
      <c r="F3572" s="101">
        <v>45107</v>
      </c>
      <c r="G3572" s="55">
        <f t="shared" si="381"/>
        <v>2023</v>
      </c>
      <c r="H3572" s="55" t="str">
        <f t="shared" si="382"/>
        <v>Junio</v>
      </c>
      <c r="I3572" s="90" t="str">
        <f t="shared" si="383"/>
        <v>2023-1</v>
      </c>
      <c r="N3572" t="s">
        <v>23</v>
      </c>
      <c r="O3572" t="s">
        <v>119</v>
      </c>
      <c r="P3572">
        <v>0</v>
      </c>
      <c r="Q3572">
        <v>0</v>
      </c>
      <c r="R3572" t="s">
        <v>1807</v>
      </c>
      <c r="S3572" t="s">
        <v>119</v>
      </c>
    </row>
    <row r="3573" spans="1:19" hidden="1" x14ac:dyDescent="0.3">
      <c r="A3573">
        <v>439</v>
      </c>
      <c r="B3573" t="s">
        <v>407</v>
      </c>
      <c r="C3573" t="s">
        <v>315</v>
      </c>
      <c r="D3573" t="s">
        <v>47</v>
      </c>
      <c r="E3573" t="s">
        <v>22</v>
      </c>
      <c r="F3573" s="101">
        <v>46022</v>
      </c>
      <c r="G3573" s="55">
        <f t="shared" si="381"/>
        <v>2025</v>
      </c>
      <c r="H3573" s="55" t="str">
        <f t="shared" si="382"/>
        <v>Diciembre</v>
      </c>
      <c r="I3573" s="90" t="str">
        <f t="shared" si="383"/>
        <v>2025-2</v>
      </c>
      <c r="J3573">
        <v>100</v>
      </c>
      <c r="K3573">
        <v>100</v>
      </c>
      <c r="L3573" s="57">
        <v>1</v>
      </c>
      <c r="M3573" s="57">
        <v>1</v>
      </c>
      <c r="N3573" t="s">
        <v>23</v>
      </c>
      <c r="O3573" t="s">
        <v>23</v>
      </c>
      <c r="P3573">
        <v>0</v>
      </c>
      <c r="Q3573">
        <v>0</v>
      </c>
      <c r="R3573" t="s">
        <v>1808</v>
      </c>
    </row>
    <row r="3574" spans="1:19" hidden="1" x14ac:dyDescent="0.3">
      <c r="A3574">
        <v>440</v>
      </c>
      <c r="B3574" t="s">
        <v>408</v>
      </c>
      <c r="C3574" t="s">
        <v>315</v>
      </c>
      <c r="D3574" t="s">
        <v>47</v>
      </c>
      <c r="E3574" t="s">
        <v>22</v>
      </c>
      <c r="F3574" s="101">
        <v>44651</v>
      </c>
      <c r="G3574" s="55">
        <f t="shared" si="381"/>
        <v>2022</v>
      </c>
      <c r="H3574" s="55" t="str">
        <f t="shared" si="382"/>
        <v>Marzo</v>
      </c>
      <c r="I3574" s="90" t="str">
        <f t="shared" si="383"/>
        <v>2022-1</v>
      </c>
      <c r="N3574" t="s">
        <v>23</v>
      </c>
      <c r="O3574" t="s">
        <v>119</v>
      </c>
      <c r="P3574">
        <v>0</v>
      </c>
      <c r="Q3574">
        <v>1</v>
      </c>
      <c r="R3574" t="s">
        <v>1809</v>
      </c>
      <c r="S3574" t="s">
        <v>119</v>
      </c>
    </row>
    <row r="3575" spans="1:19" hidden="1" x14ac:dyDescent="0.3">
      <c r="A3575">
        <v>440</v>
      </c>
      <c r="B3575" t="s">
        <v>408</v>
      </c>
      <c r="C3575" t="s">
        <v>315</v>
      </c>
      <c r="D3575" t="s">
        <v>47</v>
      </c>
      <c r="E3575" t="s">
        <v>22</v>
      </c>
      <c r="F3575" s="101">
        <v>44742</v>
      </c>
      <c r="G3575" s="55">
        <f t="shared" si="381"/>
        <v>2022</v>
      </c>
      <c r="H3575" s="55" t="str">
        <f t="shared" si="382"/>
        <v>Junio</v>
      </c>
      <c r="I3575" s="90" t="str">
        <f t="shared" si="383"/>
        <v>2022-1</v>
      </c>
      <c r="N3575" t="s">
        <v>23</v>
      </c>
      <c r="O3575" t="s">
        <v>119</v>
      </c>
      <c r="P3575">
        <v>0</v>
      </c>
      <c r="Q3575">
        <v>1</v>
      </c>
      <c r="R3575" t="s">
        <v>1810</v>
      </c>
      <c r="S3575" t="s">
        <v>119</v>
      </c>
    </row>
    <row r="3576" spans="1:19" hidden="1" x14ac:dyDescent="0.3">
      <c r="A3576">
        <v>440</v>
      </c>
      <c r="B3576" t="s">
        <v>408</v>
      </c>
      <c r="C3576" t="s">
        <v>315</v>
      </c>
      <c r="D3576" t="s">
        <v>47</v>
      </c>
      <c r="E3576" t="s">
        <v>22</v>
      </c>
      <c r="F3576" s="101">
        <v>44834</v>
      </c>
      <c r="G3576" s="55">
        <f t="shared" si="381"/>
        <v>2022</v>
      </c>
      <c r="H3576" s="55" t="str">
        <f t="shared" si="382"/>
        <v>Septiembre</v>
      </c>
      <c r="I3576" s="90" t="str">
        <f t="shared" si="383"/>
        <v>2022-2</v>
      </c>
      <c r="N3576" t="s">
        <v>23</v>
      </c>
      <c r="O3576" t="s">
        <v>119</v>
      </c>
      <c r="P3576">
        <v>0</v>
      </c>
      <c r="Q3576">
        <v>1</v>
      </c>
      <c r="R3576" t="s">
        <v>1811</v>
      </c>
      <c r="S3576" t="s">
        <v>119</v>
      </c>
    </row>
    <row r="3577" spans="1:19" hidden="1" x14ac:dyDescent="0.3">
      <c r="A3577">
        <v>440</v>
      </c>
      <c r="B3577" t="s">
        <v>408</v>
      </c>
      <c r="C3577" t="s">
        <v>315</v>
      </c>
      <c r="D3577" t="s">
        <v>47</v>
      </c>
      <c r="E3577" t="s">
        <v>22</v>
      </c>
      <c r="F3577" s="101">
        <v>44895</v>
      </c>
      <c r="G3577" s="55">
        <f t="shared" si="381"/>
        <v>2022</v>
      </c>
      <c r="H3577" s="55" t="str">
        <f t="shared" si="382"/>
        <v>Noviembre</v>
      </c>
      <c r="I3577" s="90" t="str">
        <f t="shared" si="383"/>
        <v>2022-2</v>
      </c>
      <c r="N3577" t="s">
        <v>23</v>
      </c>
      <c r="O3577" t="s">
        <v>119</v>
      </c>
      <c r="P3577">
        <v>0</v>
      </c>
      <c r="Q3577">
        <v>1</v>
      </c>
      <c r="R3577" t="s">
        <v>1812</v>
      </c>
      <c r="S3577" t="s">
        <v>119</v>
      </c>
    </row>
    <row r="3578" spans="1:19" hidden="1" x14ac:dyDescent="0.3">
      <c r="A3578">
        <v>440</v>
      </c>
      <c r="B3578" t="s">
        <v>408</v>
      </c>
      <c r="C3578" t="s">
        <v>315</v>
      </c>
      <c r="D3578" t="s">
        <v>47</v>
      </c>
      <c r="E3578" t="s">
        <v>22</v>
      </c>
      <c r="F3578" s="101">
        <v>44926</v>
      </c>
      <c r="G3578" s="55">
        <f t="shared" si="381"/>
        <v>2022</v>
      </c>
      <c r="H3578" s="55" t="str">
        <f t="shared" si="382"/>
        <v>Diciembre</v>
      </c>
      <c r="I3578" s="90" t="str">
        <f t="shared" si="383"/>
        <v>2022-2</v>
      </c>
      <c r="N3578" t="s">
        <v>23</v>
      </c>
      <c r="O3578" t="s">
        <v>119</v>
      </c>
      <c r="P3578">
        <v>0</v>
      </c>
      <c r="Q3578">
        <v>1</v>
      </c>
      <c r="R3578" t="s">
        <v>1813</v>
      </c>
      <c r="S3578" t="s">
        <v>119</v>
      </c>
    </row>
    <row r="3579" spans="1:19" hidden="1" x14ac:dyDescent="0.3">
      <c r="A3579">
        <v>440</v>
      </c>
      <c r="B3579" t="s">
        <v>408</v>
      </c>
      <c r="C3579" t="s">
        <v>315</v>
      </c>
      <c r="D3579" t="s">
        <v>47</v>
      </c>
      <c r="E3579" t="s">
        <v>22</v>
      </c>
      <c r="F3579" s="101">
        <v>44957</v>
      </c>
      <c r="G3579" s="55">
        <f t="shared" si="381"/>
        <v>2023</v>
      </c>
      <c r="H3579" s="55" t="str">
        <f t="shared" si="382"/>
        <v>Enero</v>
      </c>
      <c r="I3579" s="90" t="str">
        <f t="shared" si="383"/>
        <v>2023-1</v>
      </c>
      <c r="N3579" t="s">
        <v>23</v>
      </c>
      <c r="O3579" t="s">
        <v>119</v>
      </c>
      <c r="P3579">
        <v>0</v>
      </c>
      <c r="Q3579">
        <v>1</v>
      </c>
      <c r="R3579" t="s">
        <v>1814</v>
      </c>
      <c r="S3579" t="s">
        <v>119</v>
      </c>
    </row>
    <row r="3580" spans="1:19" hidden="1" x14ac:dyDescent="0.3">
      <c r="A3580">
        <v>440</v>
      </c>
      <c r="B3580" t="s">
        <v>408</v>
      </c>
      <c r="C3580" t="s">
        <v>315</v>
      </c>
      <c r="D3580" t="s">
        <v>47</v>
      </c>
      <c r="E3580" t="s">
        <v>22</v>
      </c>
      <c r="F3580" s="101">
        <v>45016</v>
      </c>
      <c r="G3580" s="55">
        <f t="shared" si="381"/>
        <v>2023</v>
      </c>
      <c r="H3580" s="55" t="str">
        <f t="shared" si="382"/>
        <v>Marzo</v>
      </c>
      <c r="I3580" s="90" t="str">
        <f t="shared" si="383"/>
        <v>2023-1</v>
      </c>
      <c r="N3580" t="s">
        <v>23</v>
      </c>
      <c r="O3580" t="s">
        <v>119</v>
      </c>
      <c r="P3580">
        <v>0</v>
      </c>
      <c r="Q3580">
        <v>1</v>
      </c>
      <c r="R3580" t="s">
        <v>1815</v>
      </c>
      <c r="S3580" t="s">
        <v>119</v>
      </c>
    </row>
    <row r="3581" spans="1:19" hidden="1" x14ac:dyDescent="0.3">
      <c r="A3581">
        <v>440</v>
      </c>
      <c r="B3581" t="s">
        <v>408</v>
      </c>
      <c r="C3581" t="s">
        <v>315</v>
      </c>
      <c r="D3581" t="s">
        <v>47</v>
      </c>
      <c r="E3581" t="s">
        <v>22</v>
      </c>
      <c r="F3581" s="101">
        <v>45046</v>
      </c>
      <c r="G3581" s="55">
        <f t="shared" si="381"/>
        <v>2023</v>
      </c>
      <c r="H3581" s="55" t="str">
        <f t="shared" si="382"/>
        <v>Abril</v>
      </c>
      <c r="I3581" s="90" t="str">
        <f t="shared" si="383"/>
        <v>2023-1</v>
      </c>
      <c r="N3581" t="s">
        <v>23</v>
      </c>
      <c r="O3581" t="s">
        <v>119</v>
      </c>
      <c r="P3581">
        <v>0</v>
      </c>
      <c r="Q3581">
        <v>1</v>
      </c>
      <c r="R3581" t="s">
        <v>1816</v>
      </c>
      <c r="S3581" t="s">
        <v>119</v>
      </c>
    </row>
    <row r="3582" spans="1:19" hidden="1" x14ac:dyDescent="0.3">
      <c r="A3582">
        <v>440</v>
      </c>
      <c r="B3582" t="s">
        <v>408</v>
      </c>
      <c r="C3582" t="s">
        <v>315</v>
      </c>
      <c r="D3582" t="s">
        <v>47</v>
      </c>
      <c r="E3582" t="s">
        <v>22</v>
      </c>
      <c r="F3582" s="101">
        <v>45077</v>
      </c>
      <c r="G3582" s="55">
        <f t="shared" si="381"/>
        <v>2023</v>
      </c>
      <c r="H3582" s="55" t="str">
        <f t="shared" si="382"/>
        <v>Mayo</v>
      </c>
      <c r="I3582" s="90" t="str">
        <f t="shared" si="383"/>
        <v>2023-1</v>
      </c>
      <c r="N3582" t="s">
        <v>23</v>
      </c>
      <c r="O3582" t="s">
        <v>119</v>
      </c>
      <c r="P3582">
        <v>0</v>
      </c>
      <c r="Q3582">
        <v>1</v>
      </c>
      <c r="R3582" t="s">
        <v>1817</v>
      </c>
      <c r="S3582" t="s">
        <v>119</v>
      </c>
    </row>
    <row r="3583" spans="1:19" hidden="1" x14ac:dyDescent="0.3">
      <c r="A3583">
        <v>440</v>
      </c>
      <c r="B3583" t="s">
        <v>408</v>
      </c>
      <c r="C3583" t="s">
        <v>315</v>
      </c>
      <c r="D3583" t="s">
        <v>47</v>
      </c>
      <c r="E3583" t="s">
        <v>22</v>
      </c>
      <c r="F3583" s="101">
        <v>45107</v>
      </c>
      <c r="G3583" s="55">
        <f t="shared" si="381"/>
        <v>2023</v>
      </c>
      <c r="H3583" s="55" t="str">
        <f t="shared" si="382"/>
        <v>Junio</v>
      </c>
      <c r="I3583" s="90" t="str">
        <f t="shared" si="383"/>
        <v>2023-1</v>
      </c>
      <c r="N3583" t="s">
        <v>23</v>
      </c>
      <c r="O3583" t="s">
        <v>119</v>
      </c>
      <c r="P3583">
        <v>0</v>
      </c>
      <c r="Q3583">
        <v>1</v>
      </c>
      <c r="R3583" t="s">
        <v>1818</v>
      </c>
      <c r="S3583" t="s">
        <v>119</v>
      </c>
    </row>
    <row r="3584" spans="1:19" hidden="1" x14ac:dyDescent="0.3">
      <c r="A3584">
        <v>440</v>
      </c>
      <c r="B3584" t="s">
        <v>408</v>
      </c>
      <c r="C3584" t="s">
        <v>315</v>
      </c>
      <c r="D3584" t="s">
        <v>47</v>
      </c>
      <c r="E3584" t="s">
        <v>22</v>
      </c>
      <c r="F3584" s="101">
        <v>46022</v>
      </c>
      <c r="G3584" s="55">
        <f t="shared" si="381"/>
        <v>2025</v>
      </c>
      <c r="H3584" s="55" t="str">
        <f t="shared" si="382"/>
        <v>Diciembre</v>
      </c>
      <c r="I3584" s="90" t="str">
        <f t="shared" si="383"/>
        <v>2025-2</v>
      </c>
      <c r="J3584">
        <v>98</v>
      </c>
      <c r="K3584">
        <v>99.74</v>
      </c>
      <c r="L3584" s="57">
        <v>1.017755102040816</v>
      </c>
      <c r="M3584" s="57">
        <v>1.017755102040816</v>
      </c>
      <c r="N3584" t="s">
        <v>23</v>
      </c>
      <c r="O3584" t="s">
        <v>23</v>
      </c>
      <c r="P3584">
        <v>0</v>
      </c>
      <c r="Q3584">
        <v>1</v>
      </c>
      <c r="R3584" t="s">
        <v>1819</v>
      </c>
    </row>
    <row r="3585" spans="1:19" hidden="1" x14ac:dyDescent="0.3">
      <c r="A3585">
        <v>444</v>
      </c>
      <c r="B3585" t="s">
        <v>412</v>
      </c>
      <c r="C3585" t="s">
        <v>180</v>
      </c>
      <c r="D3585" t="s">
        <v>47</v>
      </c>
      <c r="E3585" t="s">
        <v>54</v>
      </c>
      <c r="F3585" s="101">
        <v>46022</v>
      </c>
      <c r="G3585" s="55">
        <f t="shared" si="381"/>
        <v>2025</v>
      </c>
      <c r="H3585" s="55" t="str">
        <f t="shared" si="382"/>
        <v>Diciembre</v>
      </c>
      <c r="I3585" s="90" t="str">
        <f t="shared" si="383"/>
        <v>2025-2</v>
      </c>
      <c r="J3585">
        <v>3</v>
      </c>
      <c r="K3585">
        <v>1.7</v>
      </c>
      <c r="L3585" s="57">
        <v>1.3</v>
      </c>
      <c r="M3585" s="57">
        <v>1.7647058823529409</v>
      </c>
      <c r="N3585" t="s">
        <v>48</v>
      </c>
      <c r="O3585" t="s">
        <v>83</v>
      </c>
      <c r="P3585">
        <v>0</v>
      </c>
      <c r="Q3585">
        <v>1</v>
      </c>
      <c r="R3585" t="s">
        <v>1820</v>
      </c>
    </row>
    <row r="3586" spans="1:19" hidden="1" x14ac:dyDescent="0.3">
      <c r="A3586">
        <v>445</v>
      </c>
      <c r="B3586" t="s">
        <v>413</v>
      </c>
      <c r="C3586" t="s">
        <v>180</v>
      </c>
      <c r="D3586" t="s">
        <v>47</v>
      </c>
      <c r="E3586" t="s">
        <v>22</v>
      </c>
      <c r="F3586" s="101">
        <v>45838</v>
      </c>
      <c r="G3586" s="55">
        <f t="shared" si="381"/>
        <v>2025</v>
      </c>
      <c r="H3586" s="55" t="str">
        <f t="shared" si="382"/>
        <v>Junio</v>
      </c>
      <c r="I3586" s="90" t="str">
        <f t="shared" si="383"/>
        <v>2025-1</v>
      </c>
      <c r="J3586">
        <v>70</v>
      </c>
      <c r="K3586">
        <v>75.7</v>
      </c>
      <c r="L3586" s="57">
        <v>1.081428571428571</v>
      </c>
      <c r="M3586" s="57">
        <v>1.081428571428571</v>
      </c>
      <c r="N3586" t="s">
        <v>23</v>
      </c>
      <c r="O3586" t="s">
        <v>23</v>
      </c>
      <c r="P3586">
        <v>0</v>
      </c>
      <c r="Q3586">
        <v>0</v>
      </c>
      <c r="R3586" t="s">
        <v>1821</v>
      </c>
    </row>
    <row r="3587" spans="1:19" hidden="1" x14ac:dyDescent="0.3">
      <c r="A3587">
        <v>445</v>
      </c>
      <c r="B3587" t="s">
        <v>413</v>
      </c>
      <c r="C3587" t="s">
        <v>180</v>
      </c>
      <c r="D3587" t="s">
        <v>47</v>
      </c>
      <c r="E3587" t="s">
        <v>22</v>
      </c>
      <c r="F3587" s="101">
        <v>46022</v>
      </c>
      <c r="G3587" s="55">
        <f t="shared" ref="G3587:G3650" si="384">YEAR(F3587)</f>
        <v>2025</v>
      </c>
      <c r="H3587" s="55" t="str">
        <f t="shared" ref="H3587:H3650" si="385">PROPER(TEXT(F3587,"mmmm"))</f>
        <v>Diciembre</v>
      </c>
      <c r="I3587" s="90" t="str">
        <f t="shared" ref="I3587:I3650" si="386">IF(OR(H3587="Enero",H3587="Febrero",H3587="Marzo",H3587="Abril",H3587="Mayo",H3587="Junio"),G3587&amp;"-1",IF(OR(H3587="Julio",H3587="Agosto",H3587="Septiembre",H3587="Octubre",H3587="Noviembre",H3587="Diciembre"),G3587&amp;"-2"))</f>
        <v>2025-2</v>
      </c>
      <c r="J3587">
        <v>70</v>
      </c>
      <c r="K3587">
        <v>85.3</v>
      </c>
      <c r="L3587" s="57">
        <v>1.2185714285714291</v>
      </c>
      <c r="M3587" s="57">
        <v>1.2185714285714291</v>
      </c>
      <c r="N3587" t="s">
        <v>23</v>
      </c>
      <c r="O3587" t="s">
        <v>23</v>
      </c>
      <c r="P3587">
        <v>0</v>
      </c>
      <c r="Q3587">
        <v>0</v>
      </c>
      <c r="R3587" t="s">
        <v>1822</v>
      </c>
    </row>
    <row r="3588" spans="1:19" hidden="1" x14ac:dyDescent="0.3">
      <c r="A3588">
        <v>447</v>
      </c>
      <c r="B3588" t="s">
        <v>238</v>
      </c>
      <c r="C3588" t="s">
        <v>104</v>
      </c>
      <c r="D3588" t="s">
        <v>47</v>
      </c>
      <c r="E3588" t="s">
        <v>22</v>
      </c>
      <c r="F3588" s="101">
        <v>46022</v>
      </c>
      <c r="G3588" s="55">
        <f t="shared" si="384"/>
        <v>2025</v>
      </c>
      <c r="H3588" s="55" t="str">
        <f t="shared" si="385"/>
        <v>Diciembre</v>
      </c>
      <c r="I3588" s="90" t="str">
        <f t="shared" si="386"/>
        <v>2025-2</v>
      </c>
      <c r="J3588">
        <v>15</v>
      </c>
      <c r="K3588">
        <v>15.01</v>
      </c>
      <c r="L3588" s="57">
        <v>1.000666666666667</v>
      </c>
      <c r="M3588" s="57">
        <v>1.000666666666667</v>
      </c>
      <c r="N3588" t="s">
        <v>23</v>
      </c>
      <c r="O3588" t="s">
        <v>23</v>
      </c>
      <c r="P3588">
        <v>0</v>
      </c>
      <c r="Q3588">
        <v>0</v>
      </c>
      <c r="R3588" t="s">
        <v>1823</v>
      </c>
    </row>
    <row r="3589" spans="1:19" hidden="1" x14ac:dyDescent="0.3">
      <c r="A3589">
        <v>448</v>
      </c>
      <c r="B3589" t="s">
        <v>414</v>
      </c>
      <c r="C3589" t="s">
        <v>104</v>
      </c>
      <c r="D3589" t="s">
        <v>47</v>
      </c>
      <c r="E3589" t="s">
        <v>22</v>
      </c>
      <c r="F3589" s="101">
        <v>46022</v>
      </c>
      <c r="G3589" s="55">
        <f t="shared" si="384"/>
        <v>2025</v>
      </c>
      <c r="H3589" s="55" t="str">
        <f t="shared" si="385"/>
        <v>Diciembre</v>
      </c>
      <c r="I3589" s="90" t="str">
        <f t="shared" si="386"/>
        <v>2025-2</v>
      </c>
      <c r="J3589">
        <v>17</v>
      </c>
      <c r="K3589">
        <v>59.36</v>
      </c>
      <c r="L3589" s="57">
        <v>1.3</v>
      </c>
      <c r="M3589" s="57">
        <v>3.4917647058823529</v>
      </c>
      <c r="N3589" t="s">
        <v>23</v>
      </c>
      <c r="O3589" t="s">
        <v>23</v>
      </c>
      <c r="P3589">
        <v>0</v>
      </c>
      <c r="Q3589">
        <v>1</v>
      </c>
      <c r="R3589" t="s">
        <v>1824</v>
      </c>
    </row>
    <row r="3590" spans="1:19" hidden="1" x14ac:dyDescent="0.3">
      <c r="A3590">
        <v>451</v>
      </c>
      <c r="B3590" t="s">
        <v>1825</v>
      </c>
      <c r="C3590" t="s">
        <v>354</v>
      </c>
      <c r="D3590" t="s">
        <v>47</v>
      </c>
      <c r="E3590" t="s">
        <v>22</v>
      </c>
      <c r="F3590" s="101">
        <v>46022</v>
      </c>
      <c r="G3590" s="55">
        <f t="shared" si="384"/>
        <v>2025</v>
      </c>
      <c r="H3590" s="55" t="str">
        <f t="shared" si="385"/>
        <v>Diciembre</v>
      </c>
      <c r="I3590" s="90" t="str">
        <f t="shared" si="386"/>
        <v>2025-2</v>
      </c>
      <c r="J3590">
        <v>100</v>
      </c>
      <c r="K3590">
        <v>130.80000000000001</v>
      </c>
      <c r="L3590" s="57">
        <v>1.3</v>
      </c>
      <c r="M3590" s="57">
        <v>1.3080000000000001</v>
      </c>
      <c r="N3590" t="s">
        <v>23</v>
      </c>
      <c r="O3590" t="s">
        <v>23</v>
      </c>
      <c r="P3590">
        <v>0</v>
      </c>
      <c r="Q3590">
        <v>0</v>
      </c>
      <c r="R3590" t="s">
        <v>1826</v>
      </c>
    </row>
    <row r="3591" spans="1:19" hidden="1" x14ac:dyDescent="0.3">
      <c r="A3591">
        <v>452</v>
      </c>
      <c r="B3591" t="s">
        <v>417</v>
      </c>
      <c r="C3591" t="s">
        <v>354</v>
      </c>
      <c r="D3591" t="s">
        <v>47</v>
      </c>
      <c r="E3591" t="s">
        <v>22</v>
      </c>
      <c r="F3591" s="101">
        <v>45473</v>
      </c>
      <c r="G3591" s="55">
        <f t="shared" si="384"/>
        <v>2024</v>
      </c>
      <c r="H3591" s="55" t="str">
        <f t="shared" si="385"/>
        <v>Junio</v>
      </c>
      <c r="I3591" s="90" t="str">
        <f t="shared" si="386"/>
        <v>2024-1</v>
      </c>
      <c r="J3591">
        <v>100</v>
      </c>
      <c r="K3591">
        <v>100</v>
      </c>
      <c r="L3591" s="57">
        <v>1</v>
      </c>
      <c r="M3591" s="57">
        <v>1</v>
      </c>
      <c r="N3591" t="s">
        <v>23</v>
      </c>
      <c r="O3591" t="s">
        <v>23</v>
      </c>
      <c r="P3591">
        <v>0</v>
      </c>
      <c r="Q3591">
        <v>0</v>
      </c>
      <c r="R3591" t="s">
        <v>1827</v>
      </c>
    </row>
    <row r="3592" spans="1:19" hidden="1" x14ac:dyDescent="0.3">
      <c r="A3592">
        <v>452</v>
      </c>
      <c r="B3592" t="s">
        <v>417</v>
      </c>
      <c r="C3592" t="s">
        <v>354</v>
      </c>
      <c r="D3592" t="s">
        <v>47</v>
      </c>
      <c r="E3592" t="s">
        <v>22</v>
      </c>
      <c r="F3592" s="101">
        <v>45838</v>
      </c>
      <c r="G3592" s="55">
        <f t="shared" si="384"/>
        <v>2025</v>
      </c>
      <c r="H3592" s="55" t="str">
        <f t="shared" si="385"/>
        <v>Junio</v>
      </c>
      <c r="I3592" s="90" t="str">
        <f t="shared" si="386"/>
        <v>2025-1</v>
      </c>
      <c r="J3592">
        <v>100</v>
      </c>
      <c r="K3592">
        <v>102.27</v>
      </c>
      <c r="L3592" s="57">
        <v>1.0226999999999999</v>
      </c>
      <c r="M3592" s="57">
        <v>1.0226999999999999</v>
      </c>
      <c r="N3592" t="s">
        <v>23</v>
      </c>
      <c r="O3592" t="s">
        <v>23</v>
      </c>
      <c r="P3592">
        <v>0</v>
      </c>
      <c r="Q3592">
        <v>0</v>
      </c>
      <c r="R3592" t="s">
        <v>1828</v>
      </c>
    </row>
    <row r="3593" spans="1:19" hidden="1" x14ac:dyDescent="0.3">
      <c r="A3593">
        <v>452</v>
      </c>
      <c r="B3593" t="s">
        <v>417</v>
      </c>
      <c r="C3593" t="s">
        <v>354</v>
      </c>
      <c r="D3593" t="s">
        <v>47</v>
      </c>
      <c r="E3593" t="s">
        <v>22</v>
      </c>
      <c r="F3593" s="101">
        <v>46022</v>
      </c>
      <c r="G3593" s="55">
        <f t="shared" si="384"/>
        <v>2025</v>
      </c>
      <c r="H3593" s="55" t="str">
        <f t="shared" si="385"/>
        <v>Diciembre</v>
      </c>
      <c r="I3593" s="90" t="str">
        <f t="shared" si="386"/>
        <v>2025-2</v>
      </c>
      <c r="J3593">
        <v>100</v>
      </c>
      <c r="K3593">
        <v>200</v>
      </c>
      <c r="L3593" s="57">
        <v>1.3</v>
      </c>
      <c r="M3593" s="57">
        <v>2</v>
      </c>
      <c r="N3593" t="s">
        <v>23</v>
      </c>
      <c r="O3593" t="s">
        <v>23</v>
      </c>
      <c r="P3593">
        <v>0</v>
      </c>
      <c r="Q3593">
        <v>0</v>
      </c>
      <c r="R3593" t="s">
        <v>1829</v>
      </c>
    </row>
    <row r="3594" spans="1:19" hidden="1" x14ac:dyDescent="0.3">
      <c r="A3594">
        <v>453</v>
      </c>
      <c r="B3594" t="s">
        <v>418</v>
      </c>
      <c r="C3594" t="s">
        <v>358</v>
      </c>
      <c r="D3594" t="s">
        <v>52</v>
      </c>
      <c r="E3594" t="s">
        <v>22</v>
      </c>
      <c r="F3594" s="101">
        <v>45930</v>
      </c>
      <c r="G3594" s="55">
        <f t="shared" si="384"/>
        <v>2025</v>
      </c>
      <c r="H3594" s="55" t="str">
        <f t="shared" si="385"/>
        <v>Septiembre</v>
      </c>
      <c r="I3594" s="90" t="str">
        <f t="shared" si="386"/>
        <v>2025-2</v>
      </c>
      <c r="J3594">
        <v>100</v>
      </c>
      <c r="K3594">
        <v>100</v>
      </c>
      <c r="L3594" s="57">
        <v>1</v>
      </c>
      <c r="M3594" s="57">
        <v>1</v>
      </c>
      <c r="N3594" t="s">
        <v>23</v>
      </c>
      <c r="O3594" t="s">
        <v>23</v>
      </c>
      <c r="P3594">
        <v>0</v>
      </c>
      <c r="Q3594">
        <v>0</v>
      </c>
      <c r="R3594" t="s">
        <v>1830</v>
      </c>
    </row>
    <row r="3595" spans="1:19" hidden="1" x14ac:dyDescent="0.3">
      <c r="A3595">
        <v>453</v>
      </c>
      <c r="B3595" t="s">
        <v>418</v>
      </c>
      <c r="C3595" t="s">
        <v>358</v>
      </c>
      <c r="D3595" t="s">
        <v>52</v>
      </c>
      <c r="E3595" t="s">
        <v>22</v>
      </c>
      <c r="F3595" s="101">
        <v>46022</v>
      </c>
      <c r="G3595" s="55">
        <f t="shared" si="384"/>
        <v>2025</v>
      </c>
      <c r="H3595" s="55" t="str">
        <f t="shared" si="385"/>
        <v>Diciembre</v>
      </c>
      <c r="I3595" s="90" t="str">
        <f t="shared" si="386"/>
        <v>2025-2</v>
      </c>
      <c r="J3595">
        <v>100</v>
      </c>
      <c r="K3595">
        <v>100</v>
      </c>
      <c r="L3595" s="57">
        <v>1</v>
      </c>
      <c r="M3595" s="57">
        <v>1</v>
      </c>
      <c r="N3595" t="s">
        <v>23</v>
      </c>
      <c r="O3595" t="s">
        <v>23</v>
      </c>
      <c r="P3595">
        <v>0</v>
      </c>
      <c r="Q3595">
        <v>0</v>
      </c>
      <c r="R3595" t="s">
        <v>1831</v>
      </c>
    </row>
    <row r="3596" spans="1:19" hidden="1" x14ac:dyDescent="0.3">
      <c r="A3596">
        <v>455</v>
      </c>
      <c r="B3596" t="s">
        <v>420</v>
      </c>
      <c r="C3596" t="s">
        <v>358</v>
      </c>
      <c r="D3596" t="s">
        <v>52</v>
      </c>
      <c r="E3596" t="s">
        <v>22</v>
      </c>
      <c r="F3596" s="101">
        <v>45747</v>
      </c>
      <c r="G3596" s="55">
        <f t="shared" si="384"/>
        <v>2025</v>
      </c>
      <c r="H3596" s="55" t="str">
        <f t="shared" si="385"/>
        <v>Marzo</v>
      </c>
      <c r="I3596" s="90" t="str">
        <f t="shared" si="386"/>
        <v>2025-1</v>
      </c>
      <c r="J3596">
        <v>100</v>
      </c>
      <c r="K3596">
        <v>100</v>
      </c>
      <c r="L3596" s="57">
        <v>1</v>
      </c>
      <c r="M3596" s="57">
        <v>1</v>
      </c>
      <c r="N3596" t="s">
        <v>23</v>
      </c>
      <c r="O3596" t="s">
        <v>23</v>
      </c>
      <c r="P3596">
        <v>0</v>
      </c>
      <c r="Q3596">
        <v>0</v>
      </c>
      <c r="R3596" t="s">
        <v>1832</v>
      </c>
    </row>
    <row r="3597" spans="1:19" hidden="1" x14ac:dyDescent="0.3">
      <c r="A3597">
        <v>455</v>
      </c>
      <c r="B3597" t="s">
        <v>420</v>
      </c>
      <c r="C3597" t="s">
        <v>358</v>
      </c>
      <c r="D3597" t="s">
        <v>52</v>
      </c>
      <c r="E3597" t="s">
        <v>22</v>
      </c>
      <c r="F3597" s="101">
        <v>45930</v>
      </c>
      <c r="G3597" s="55">
        <f t="shared" si="384"/>
        <v>2025</v>
      </c>
      <c r="H3597" s="55" t="str">
        <f t="shared" si="385"/>
        <v>Septiembre</v>
      </c>
      <c r="I3597" s="90" t="str">
        <f t="shared" si="386"/>
        <v>2025-2</v>
      </c>
      <c r="J3597">
        <v>100</v>
      </c>
      <c r="K3597">
        <v>100</v>
      </c>
      <c r="L3597" s="57">
        <v>1</v>
      </c>
      <c r="M3597" s="57">
        <v>1</v>
      </c>
      <c r="N3597" t="s">
        <v>23</v>
      </c>
      <c r="O3597" t="s">
        <v>23</v>
      </c>
      <c r="P3597">
        <v>0</v>
      </c>
      <c r="Q3597">
        <v>0</v>
      </c>
      <c r="R3597" t="s">
        <v>1833</v>
      </c>
    </row>
    <row r="3598" spans="1:19" hidden="1" x14ac:dyDescent="0.3">
      <c r="A3598">
        <v>455</v>
      </c>
      <c r="B3598" t="s">
        <v>420</v>
      </c>
      <c r="C3598" t="s">
        <v>358</v>
      </c>
      <c r="D3598" t="s">
        <v>52</v>
      </c>
      <c r="E3598" t="s">
        <v>22</v>
      </c>
      <c r="F3598" s="101">
        <v>46022</v>
      </c>
      <c r="G3598" s="55">
        <f t="shared" si="384"/>
        <v>2025</v>
      </c>
      <c r="H3598" s="55" t="str">
        <f t="shared" si="385"/>
        <v>Diciembre</v>
      </c>
      <c r="I3598" s="90" t="str">
        <f t="shared" si="386"/>
        <v>2025-2</v>
      </c>
      <c r="J3598">
        <v>100</v>
      </c>
      <c r="K3598">
        <v>100</v>
      </c>
      <c r="L3598" s="57">
        <v>1</v>
      </c>
      <c r="M3598" s="57">
        <v>1</v>
      </c>
      <c r="N3598" t="s">
        <v>23</v>
      </c>
      <c r="O3598" t="s">
        <v>23</v>
      </c>
      <c r="P3598">
        <v>0</v>
      </c>
      <c r="Q3598">
        <v>0</v>
      </c>
      <c r="R3598" t="s">
        <v>1834</v>
      </c>
    </row>
    <row r="3599" spans="1:19" hidden="1" x14ac:dyDescent="0.3">
      <c r="A3599">
        <v>456</v>
      </c>
      <c r="B3599" t="s">
        <v>421</v>
      </c>
      <c r="C3599" t="s">
        <v>395</v>
      </c>
      <c r="D3599" t="s">
        <v>52</v>
      </c>
      <c r="E3599" t="s">
        <v>22</v>
      </c>
      <c r="F3599" s="101">
        <v>44651</v>
      </c>
      <c r="G3599" s="55">
        <f t="shared" si="384"/>
        <v>2022</v>
      </c>
      <c r="H3599" s="55" t="str">
        <f t="shared" si="385"/>
        <v>Marzo</v>
      </c>
      <c r="I3599" s="90" t="str">
        <f t="shared" si="386"/>
        <v>2022-1</v>
      </c>
      <c r="N3599" t="s">
        <v>23</v>
      </c>
      <c r="O3599" t="s">
        <v>119</v>
      </c>
      <c r="P3599">
        <v>0</v>
      </c>
      <c r="Q3599">
        <v>0</v>
      </c>
      <c r="R3599" t="s">
        <v>1835</v>
      </c>
      <c r="S3599" t="s">
        <v>119</v>
      </c>
    </row>
    <row r="3600" spans="1:19" hidden="1" x14ac:dyDescent="0.3">
      <c r="A3600">
        <v>456</v>
      </c>
      <c r="B3600" t="s">
        <v>421</v>
      </c>
      <c r="C3600" t="s">
        <v>395</v>
      </c>
      <c r="D3600" t="s">
        <v>52</v>
      </c>
      <c r="E3600" t="s">
        <v>22</v>
      </c>
      <c r="F3600" s="101">
        <v>44681</v>
      </c>
      <c r="G3600" s="55">
        <f t="shared" si="384"/>
        <v>2022</v>
      </c>
      <c r="H3600" s="55" t="str">
        <f t="shared" si="385"/>
        <v>Abril</v>
      </c>
      <c r="I3600" s="90" t="str">
        <f t="shared" si="386"/>
        <v>2022-1</v>
      </c>
      <c r="N3600" t="s">
        <v>23</v>
      </c>
      <c r="O3600" t="s">
        <v>119</v>
      </c>
      <c r="P3600">
        <v>0</v>
      </c>
      <c r="Q3600">
        <v>0</v>
      </c>
      <c r="R3600" t="s">
        <v>1836</v>
      </c>
      <c r="S3600" t="s">
        <v>119</v>
      </c>
    </row>
    <row r="3601" spans="1:19" hidden="1" x14ac:dyDescent="0.3">
      <c r="A3601">
        <v>456</v>
      </c>
      <c r="B3601" t="s">
        <v>421</v>
      </c>
      <c r="C3601" t="s">
        <v>395</v>
      </c>
      <c r="D3601" t="s">
        <v>52</v>
      </c>
      <c r="E3601" t="s">
        <v>22</v>
      </c>
      <c r="F3601" s="101">
        <v>44742</v>
      </c>
      <c r="G3601" s="55">
        <f t="shared" si="384"/>
        <v>2022</v>
      </c>
      <c r="H3601" s="55" t="str">
        <f t="shared" si="385"/>
        <v>Junio</v>
      </c>
      <c r="I3601" s="90" t="str">
        <f t="shared" si="386"/>
        <v>2022-1</v>
      </c>
      <c r="N3601" t="s">
        <v>23</v>
      </c>
      <c r="O3601" t="s">
        <v>119</v>
      </c>
      <c r="P3601">
        <v>0</v>
      </c>
      <c r="Q3601">
        <v>0</v>
      </c>
      <c r="R3601" t="s">
        <v>1837</v>
      </c>
      <c r="S3601" t="s">
        <v>119</v>
      </c>
    </row>
    <row r="3602" spans="1:19" hidden="1" x14ac:dyDescent="0.3">
      <c r="A3602">
        <v>456</v>
      </c>
      <c r="B3602" t="s">
        <v>421</v>
      </c>
      <c r="C3602" t="s">
        <v>395</v>
      </c>
      <c r="D3602" t="s">
        <v>52</v>
      </c>
      <c r="E3602" t="s">
        <v>22</v>
      </c>
      <c r="F3602" s="101">
        <v>44804</v>
      </c>
      <c r="G3602" s="55">
        <f t="shared" si="384"/>
        <v>2022</v>
      </c>
      <c r="H3602" s="55" t="str">
        <f t="shared" si="385"/>
        <v>Agosto</v>
      </c>
      <c r="I3602" s="90" t="str">
        <f t="shared" si="386"/>
        <v>2022-2</v>
      </c>
      <c r="N3602" t="s">
        <v>23</v>
      </c>
      <c r="O3602" t="s">
        <v>119</v>
      </c>
      <c r="P3602">
        <v>0</v>
      </c>
      <c r="Q3602">
        <v>0</v>
      </c>
      <c r="R3602" t="s">
        <v>1838</v>
      </c>
      <c r="S3602" t="s">
        <v>119</v>
      </c>
    </row>
    <row r="3603" spans="1:19" hidden="1" x14ac:dyDescent="0.3">
      <c r="A3603">
        <v>456</v>
      </c>
      <c r="B3603" t="s">
        <v>421</v>
      </c>
      <c r="C3603" t="s">
        <v>395</v>
      </c>
      <c r="D3603" t="s">
        <v>52</v>
      </c>
      <c r="E3603" t="s">
        <v>22</v>
      </c>
      <c r="F3603" s="101">
        <v>44834</v>
      </c>
      <c r="G3603" s="55">
        <f t="shared" si="384"/>
        <v>2022</v>
      </c>
      <c r="H3603" s="55" t="str">
        <f t="shared" si="385"/>
        <v>Septiembre</v>
      </c>
      <c r="I3603" s="90" t="str">
        <f t="shared" si="386"/>
        <v>2022-2</v>
      </c>
      <c r="N3603" t="s">
        <v>23</v>
      </c>
      <c r="O3603" t="s">
        <v>119</v>
      </c>
      <c r="P3603">
        <v>0</v>
      </c>
      <c r="Q3603">
        <v>0</v>
      </c>
      <c r="R3603" t="s">
        <v>1839</v>
      </c>
      <c r="S3603" t="s">
        <v>119</v>
      </c>
    </row>
    <row r="3604" spans="1:19" hidden="1" x14ac:dyDescent="0.3">
      <c r="A3604">
        <v>456</v>
      </c>
      <c r="B3604" t="s">
        <v>421</v>
      </c>
      <c r="C3604" t="s">
        <v>395</v>
      </c>
      <c r="D3604" t="s">
        <v>52</v>
      </c>
      <c r="E3604" t="s">
        <v>22</v>
      </c>
      <c r="F3604" s="101">
        <v>44926</v>
      </c>
      <c r="G3604" s="55">
        <f t="shared" si="384"/>
        <v>2022</v>
      </c>
      <c r="H3604" s="55" t="str">
        <f t="shared" si="385"/>
        <v>Diciembre</v>
      </c>
      <c r="I3604" s="90" t="str">
        <f t="shared" si="386"/>
        <v>2022-2</v>
      </c>
      <c r="N3604" t="s">
        <v>23</v>
      </c>
      <c r="O3604" t="s">
        <v>119</v>
      </c>
      <c r="P3604">
        <v>0</v>
      </c>
      <c r="Q3604">
        <v>0</v>
      </c>
      <c r="R3604" t="s">
        <v>1840</v>
      </c>
      <c r="S3604" t="s">
        <v>119</v>
      </c>
    </row>
    <row r="3605" spans="1:19" hidden="1" x14ac:dyDescent="0.3">
      <c r="A3605">
        <v>456</v>
      </c>
      <c r="B3605" t="s">
        <v>421</v>
      </c>
      <c r="C3605" t="s">
        <v>395</v>
      </c>
      <c r="D3605" t="s">
        <v>52</v>
      </c>
      <c r="E3605" t="s">
        <v>22</v>
      </c>
      <c r="F3605" s="101">
        <v>44957</v>
      </c>
      <c r="G3605" s="55">
        <f t="shared" si="384"/>
        <v>2023</v>
      </c>
      <c r="H3605" s="55" t="str">
        <f t="shared" si="385"/>
        <v>Enero</v>
      </c>
      <c r="I3605" s="90" t="str">
        <f t="shared" si="386"/>
        <v>2023-1</v>
      </c>
      <c r="N3605" t="s">
        <v>23</v>
      </c>
      <c r="O3605" t="s">
        <v>119</v>
      </c>
      <c r="P3605">
        <v>0</v>
      </c>
      <c r="Q3605">
        <v>0</v>
      </c>
      <c r="R3605" t="s">
        <v>1841</v>
      </c>
      <c r="S3605" t="s">
        <v>119</v>
      </c>
    </row>
    <row r="3606" spans="1:19" hidden="1" x14ac:dyDescent="0.3">
      <c r="A3606">
        <v>456</v>
      </c>
      <c r="B3606" t="s">
        <v>421</v>
      </c>
      <c r="C3606" t="s">
        <v>395</v>
      </c>
      <c r="D3606" t="s">
        <v>52</v>
      </c>
      <c r="E3606" t="s">
        <v>22</v>
      </c>
      <c r="F3606" s="101">
        <v>44985</v>
      </c>
      <c r="G3606" s="55">
        <f t="shared" si="384"/>
        <v>2023</v>
      </c>
      <c r="H3606" s="55" t="str">
        <f t="shared" si="385"/>
        <v>Febrero</v>
      </c>
      <c r="I3606" s="90" t="str">
        <f t="shared" si="386"/>
        <v>2023-1</v>
      </c>
      <c r="N3606" t="s">
        <v>23</v>
      </c>
      <c r="O3606" t="s">
        <v>119</v>
      </c>
      <c r="P3606">
        <v>0</v>
      </c>
      <c r="Q3606">
        <v>0</v>
      </c>
      <c r="R3606" t="s">
        <v>1842</v>
      </c>
      <c r="S3606" t="s">
        <v>119</v>
      </c>
    </row>
    <row r="3607" spans="1:19" hidden="1" x14ac:dyDescent="0.3">
      <c r="A3607">
        <v>456</v>
      </c>
      <c r="B3607" t="s">
        <v>421</v>
      </c>
      <c r="C3607" t="s">
        <v>395</v>
      </c>
      <c r="D3607" t="s">
        <v>52</v>
      </c>
      <c r="E3607" t="s">
        <v>22</v>
      </c>
      <c r="F3607" s="101">
        <v>45016</v>
      </c>
      <c r="G3607" s="55">
        <f t="shared" si="384"/>
        <v>2023</v>
      </c>
      <c r="H3607" s="55" t="str">
        <f t="shared" si="385"/>
        <v>Marzo</v>
      </c>
      <c r="I3607" s="90" t="str">
        <f t="shared" si="386"/>
        <v>2023-1</v>
      </c>
      <c r="N3607" t="s">
        <v>23</v>
      </c>
      <c r="O3607" t="s">
        <v>119</v>
      </c>
      <c r="P3607">
        <v>0</v>
      </c>
      <c r="Q3607">
        <v>0</v>
      </c>
      <c r="R3607" t="s">
        <v>1843</v>
      </c>
      <c r="S3607" t="s">
        <v>119</v>
      </c>
    </row>
    <row r="3608" spans="1:19" hidden="1" x14ac:dyDescent="0.3">
      <c r="A3608">
        <v>456</v>
      </c>
      <c r="B3608" t="s">
        <v>421</v>
      </c>
      <c r="C3608" t="s">
        <v>395</v>
      </c>
      <c r="D3608" t="s">
        <v>52</v>
      </c>
      <c r="E3608" t="s">
        <v>22</v>
      </c>
      <c r="F3608" s="101">
        <v>45046</v>
      </c>
      <c r="G3608" s="55">
        <f t="shared" si="384"/>
        <v>2023</v>
      </c>
      <c r="H3608" s="55" t="str">
        <f t="shared" si="385"/>
        <v>Abril</v>
      </c>
      <c r="I3608" s="90" t="str">
        <f t="shared" si="386"/>
        <v>2023-1</v>
      </c>
      <c r="N3608" t="s">
        <v>23</v>
      </c>
      <c r="O3608" t="s">
        <v>119</v>
      </c>
      <c r="P3608">
        <v>0</v>
      </c>
      <c r="Q3608">
        <v>0</v>
      </c>
      <c r="R3608" t="s">
        <v>1844</v>
      </c>
      <c r="S3608" t="s">
        <v>119</v>
      </c>
    </row>
    <row r="3609" spans="1:19" hidden="1" x14ac:dyDescent="0.3">
      <c r="A3609">
        <v>456</v>
      </c>
      <c r="B3609" t="s">
        <v>421</v>
      </c>
      <c r="C3609" t="s">
        <v>395</v>
      </c>
      <c r="D3609" t="s">
        <v>52</v>
      </c>
      <c r="E3609" t="s">
        <v>22</v>
      </c>
      <c r="F3609" s="101">
        <v>45077</v>
      </c>
      <c r="G3609" s="55">
        <f t="shared" si="384"/>
        <v>2023</v>
      </c>
      <c r="H3609" s="55" t="str">
        <f t="shared" si="385"/>
        <v>Mayo</v>
      </c>
      <c r="I3609" s="90" t="str">
        <f t="shared" si="386"/>
        <v>2023-1</v>
      </c>
      <c r="N3609" t="s">
        <v>23</v>
      </c>
      <c r="O3609" t="s">
        <v>119</v>
      </c>
      <c r="P3609">
        <v>0</v>
      </c>
      <c r="Q3609">
        <v>0</v>
      </c>
      <c r="R3609" t="s">
        <v>1845</v>
      </c>
      <c r="S3609" t="s">
        <v>119</v>
      </c>
    </row>
    <row r="3610" spans="1:19" hidden="1" x14ac:dyDescent="0.3">
      <c r="A3610">
        <v>456</v>
      </c>
      <c r="B3610" t="s">
        <v>421</v>
      </c>
      <c r="C3610" t="s">
        <v>395</v>
      </c>
      <c r="D3610" t="s">
        <v>52</v>
      </c>
      <c r="E3610" t="s">
        <v>22</v>
      </c>
      <c r="F3610" s="101">
        <v>45107</v>
      </c>
      <c r="G3610" s="55">
        <f t="shared" si="384"/>
        <v>2023</v>
      </c>
      <c r="H3610" s="55" t="str">
        <f t="shared" si="385"/>
        <v>Junio</v>
      </c>
      <c r="I3610" s="90" t="str">
        <f t="shared" si="386"/>
        <v>2023-1</v>
      </c>
      <c r="N3610" t="s">
        <v>23</v>
      </c>
      <c r="O3610" t="s">
        <v>119</v>
      </c>
      <c r="P3610">
        <v>0</v>
      </c>
      <c r="Q3610">
        <v>0</v>
      </c>
      <c r="R3610" t="s">
        <v>1846</v>
      </c>
      <c r="S3610" t="s">
        <v>119</v>
      </c>
    </row>
    <row r="3611" spans="1:19" hidden="1" x14ac:dyDescent="0.3">
      <c r="A3611">
        <v>456</v>
      </c>
      <c r="B3611" t="s">
        <v>421</v>
      </c>
      <c r="C3611" t="s">
        <v>395</v>
      </c>
      <c r="D3611" t="s">
        <v>52</v>
      </c>
      <c r="E3611" t="s">
        <v>22</v>
      </c>
      <c r="F3611" s="101">
        <v>45138</v>
      </c>
      <c r="G3611" s="55">
        <f t="shared" si="384"/>
        <v>2023</v>
      </c>
      <c r="H3611" s="55" t="str">
        <f t="shared" si="385"/>
        <v>Julio</v>
      </c>
      <c r="I3611" s="90" t="str">
        <f t="shared" si="386"/>
        <v>2023-2</v>
      </c>
      <c r="N3611" t="s">
        <v>23</v>
      </c>
      <c r="O3611" t="s">
        <v>119</v>
      </c>
      <c r="P3611">
        <v>0</v>
      </c>
      <c r="Q3611">
        <v>0</v>
      </c>
      <c r="R3611" t="s">
        <v>1847</v>
      </c>
      <c r="S3611" t="s">
        <v>119</v>
      </c>
    </row>
    <row r="3612" spans="1:19" hidden="1" x14ac:dyDescent="0.3">
      <c r="A3612">
        <v>456</v>
      </c>
      <c r="B3612" t="s">
        <v>421</v>
      </c>
      <c r="C3612" t="s">
        <v>395</v>
      </c>
      <c r="D3612" t="s">
        <v>52</v>
      </c>
      <c r="E3612" t="s">
        <v>22</v>
      </c>
      <c r="F3612" s="101">
        <v>45169</v>
      </c>
      <c r="G3612" s="55">
        <f t="shared" si="384"/>
        <v>2023</v>
      </c>
      <c r="H3612" s="55" t="str">
        <f t="shared" si="385"/>
        <v>Agosto</v>
      </c>
      <c r="I3612" s="90" t="str">
        <f t="shared" si="386"/>
        <v>2023-2</v>
      </c>
      <c r="N3612" t="s">
        <v>23</v>
      </c>
      <c r="O3612" t="s">
        <v>119</v>
      </c>
      <c r="P3612">
        <v>0</v>
      </c>
      <c r="Q3612">
        <v>0</v>
      </c>
      <c r="R3612" t="s">
        <v>1848</v>
      </c>
      <c r="S3612" t="s">
        <v>119</v>
      </c>
    </row>
    <row r="3613" spans="1:19" hidden="1" x14ac:dyDescent="0.3">
      <c r="A3613">
        <v>456</v>
      </c>
      <c r="B3613" t="s">
        <v>421</v>
      </c>
      <c r="C3613" t="s">
        <v>395</v>
      </c>
      <c r="D3613" t="s">
        <v>52</v>
      </c>
      <c r="E3613" t="s">
        <v>22</v>
      </c>
      <c r="F3613" s="101">
        <v>45199</v>
      </c>
      <c r="G3613" s="55">
        <f t="shared" si="384"/>
        <v>2023</v>
      </c>
      <c r="H3613" s="55" t="str">
        <f t="shared" si="385"/>
        <v>Septiembre</v>
      </c>
      <c r="I3613" s="90" t="str">
        <f t="shared" si="386"/>
        <v>2023-2</v>
      </c>
      <c r="N3613" t="s">
        <v>23</v>
      </c>
      <c r="O3613" t="s">
        <v>119</v>
      </c>
      <c r="P3613">
        <v>0</v>
      </c>
      <c r="Q3613">
        <v>0</v>
      </c>
      <c r="R3613" t="s">
        <v>1849</v>
      </c>
      <c r="S3613" t="s">
        <v>119</v>
      </c>
    </row>
    <row r="3614" spans="1:19" hidden="1" x14ac:dyDescent="0.3">
      <c r="A3614">
        <v>456</v>
      </c>
      <c r="B3614" t="s">
        <v>421</v>
      </c>
      <c r="C3614" t="s">
        <v>395</v>
      </c>
      <c r="D3614" t="s">
        <v>52</v>
      </c>
      <c r="E3614" t="s">
        <v>22</v>
      </c>
      <c r="F3614" s="101">
        <v>45230</v>
      </c>
      <c r="G3614" s="55">
        <f t="shared" si="384"/>
        <v>2023</v>
      </c>
      <c r="H3614" s="55" t="str">
        <f t="shared" si="385"/>
        <v>Octubre</v>
      </c>
      <c r="I3614" s="90" t="str">
        <f t="shared" si="386"/>
        <v>2023-2</v>
      </c>
      <c r="N3614" t="s">
        <v>23</v>
      </c>
      <c r="O3614" t="s">
        <v>119</v>
      </c>
      <c r="P3614">
        <v>0</v>
      </c>
      <c r="Q3614">
        <v>0</v>
      </c>
      <c r="R3614" t="s">
        <v>1850</v>
      </c>
      <c r="S3614" t="s">
        <v>119</v>
      </c>
    </row>
    <row r="3615" spans="1:19" hidden="1" x14ac:dyDescent="0.3">
      <c r="A3615">
        <v>456</v>
      </c>
      <c r="B3615" t="s">
        <v>421</v>
      </c>
      <c r="C3615" t="s">
        <v>395</v>
      </c>
      <c r="D3615" t="s">
        <v>52</v>
      </c>
      <c r="E3615" t="s">
        <v>22</v>
      </c>
      <c r="F3615" s="101">
        <v>45260</v>
      </c>
      <c r="G3615" s="55">
        <f t="shared" si="384"/>
        <v>2023</v>
      </c>
      <c r="H3615" s="55" t="str">
        <f t="shared" si="385"/>
        <v>Noviembre</v>
      </c>
      <c r="I3615" s="90" t="str">
        <f t="shared" si="386"/>
        <v>2023-2</v>
      </c>
      <c r="N3615" t="s">
        <v>23</v>
      </c>
      <c r="O3615" t="s">
        <v>119</v>
      </c>
      <c r="P3615">
        <v>0</v>
      </c>
      <c r="Q3615">
        <v>0</v>
      </c>
      <c r="R3615" t="s">
        <v>1851</v>
      </c>
      <c r="S3615" t="s">
        <v>119</v>
      </c>
    </row>
    <row r="3616" spans="1:19" hidden="1" x14ac:dyDescent="0.3">
      <c r="A3616">
        <v>456</v>
      </c>
      <c r="B3616" t="s">
        <v>421</v>
      </c>
      <c r="C3616" t="s">
        <v>395</v>
      </c>
      <c r="D3616" t="s">
        <v>52</v>
      </c>
      <c r="E3616" t="s">
        <v>22</v>
      </c>
      <c r="F3616" s="101">
        <v>45291</v>
      </c>
      <c r="G3616" s="55">
        <f t="shared" si="384"/>
        <v>2023</v>
      </c>
      <c r="H3616" s="55" t="str">
        <f t="shared" si="385"/>
        <v>Diciembre</v>
      </c>
      <c r="I3616" s="90" t="str">
        <f t="shared" si="386"/>
        <v>2023-2</v>
      </c>
      <c r="N3616" t="s">
        <v>23</v>
      </c>
      <c r="O3616" t="s">
        <v>119</v>
      </c>
      <c r="P3616">
        <v>0</v>
      </c>
      <c r="Q3616">
        <v>0</v>
      </c>
      <c r="R3616" t="s">
        <v>1852</v>
      </c>
      <c r="S3616" t="s">
        <v>119</v>
      </c>
    </row>
    <row r="3617" spans="1:19" hidden="1" x14ac:dyDescent="0.3">
      <c r="A3617">
        <v>456</v>
      </c>
      <c r="B3617" t="s">
        <v>421</v>
      </c>
      <c r="C3617" t="s">
        <v>395</v>
      </c>
      <c r="D3617" t="s">
        <v>52</v>
      </c>
      <c r="E3617" t="s">
        <v>22</v>
      </c>
      <c r="F3617" s="101">
        <v>45382</v>
      </c>
      <c r="G3617" s="55">
        <f t="shared" si="384"/>
        <v>2024</v>
      </c>
      <c r="H3617" s="55" t="str">
        <f t="shared" si="385"/>
        <v>Marzo</v>
      </c>
      <c r="I3617" s="90" t="str">
        <f t="shared" si="386"/>
        <v>2024-1</v>
      </c>
      <c r="J3617">
        <v>100</v>
      </c>
      <c r="N3617" t="s">
        <v>23</v>
      </c>
      <c r="O3617" t="s">
        <v>119</v>
      </c>
      <c r="P3617">
        <v>0</v>
      </c>
      <c r="Q3617">
        <v>0</v>
      </c>
      <c r="R3617" t="s">
        <v>1853</v>
      </c>
      <c r="S3617" t="s">
        <v>119</v>
      </c>
    </row>
    <row r="3618" spans="1:19" hidden="1" x14ac:dyDescent="0.3">
      <c r="A3618">
        <v>456</v>
      </c>
      <c r="B3618" t="s">
        <v>421</v>
      </c>
      <c r="C3618" t="s">
        <v>395</v>
      </c>
      <c r="D3618" t="s">
        <v>52</v>
      </c>
      <c r="E3618" t="s">
        <v>22</v>
      </c>
      <c r="F3618" s="101">
        <v>45565</v>
      </c>
      <c r="G3618" s="55">
        <f t="shared" si="384"/>
        <v>2024</v>
      </c>
      <c r="H3618" s="55" t="str">
        <f t="shared" si="385"/>
        <v>Septiembre</v>
      </c>
      <c r="I3618" s="90" t="str">
        <f t="shared" si="386"/>
        <v>2024-2</v>
      </c>
      <c r="J3618">
        <v>100</v>
      </c>
      <c r="N3618" t="s">
        <v>23</v>
      </c>
      <c r="O3618" t="s">
        <v>119</v>
      </c>
      <c r="P3618">
        <v>0</v>
      </c>
      <c r="Q3618">
        <v>0</v>
      </c>
      <c r="R3618" t="s">
        <v>1854</v>
      </c>
      <c r="S3618" t="s">
        <v>119</v>
      </c>
    </row>
    <row r="3619" spans="1:19" hidden="1" x14ac:dyDescent="0.3">
      <c r="A3619">
        <v>456</v>
      </c>
      <c r="B3619" t="s">
        <v>421</v>
      </c>
      <c r="C3619" t="s">
        <v>395</v>
      </c>
      <c r="D3619" t="s">
        <v>52</v>
      </c>
      <c r="E3619" t="s">
        <v>22</v>
      </c>
      <c r="F3619" s="101">
        <v>45930</v>
      </c>
      <c r="G3619" s="55">
        <f t="shared" si="384"/>
        <v>2025</v>
      </c>
      <c r="H3619" s="55" t="str">
        <f t="shared" si="385"/>
        <v>Septiembre</v>
      </c>
      <c r="I3619" s="90" t="str">
        <f t="shared" si="386"/>
        <v>2025-2</v>
      </c>
      <c r="J3619">
        <v>100</v>
      </c>
      <c r="K3619">
        <v>121.57</v>
      </c>
      <c r="L3619" s="57">
        <v>1.2157</v>
      </c>
      <c r="M3619" s="57">
        <v>1.2157</v>
      </c>
      <c r="N3619" t="s">
        <v>23</v>
      </c>
      <c r="O3619" t="s">
        <v>23</v>
      </c>
      <c r="P3619">
        <v>0</v>
      </c>
      <c r="Q3619">
        <v>0</v>
      </c>
      <c r="R3619" t="s">
        <v>1855</v>
      </c>
    </row>
    <row r="3620" spans="1:19" hidden="1" x14ac:dyDescent="0.3">
      <c r="A3620">
        <v>456</v>
      </c>
      <c r="B3620" t="s">
        <v>421</v>
      </c>
      <c r="C3620" t="s">
        <v>395</v>
      </c>
      <c r="D3620" t="s">
        <v>52</v>
      </c>
      <c r="E3620" t="s">
        <v>22</v>
      </c>
      <c r="F3620" s="101">
        <v>46022</v>
      </c>
      <c r="G3620" s="55">
        <f t="shared" si="384"/>
        <v>2025</v>
      </c>
      <c r="H3620" s="55" t="str">
        <f t="shared" si="385"/>
        <v>Diciembre</v>
      </c>
      <c r="I3620" s="90" t="str">
        <f t="shared" si="386"/>
        <v>2025-2</v>
      </c>
      <c r="J3620">
        <v>100</v>
      </c>
      <c r="K3620">
        <v>114.43</v>
      </c>
      <c r="L3620" s="57">
        <v>1.1443000000000001</v>
      </c>
      <c r="M3620" s="57">
        <v>1.1443000000000001</v>
      </c>
      <c r="N3620" t="s">
        <v>23</v>
      </c>
      <c r="O3620" t="s">
        <v>23</v>
      </c>
      <c r="P3620">
        <v>0</v>
      </c>
      <c r="Q3620">
        <v>0</v>
      </c>
      <c r="R3620" t="s">
        <v>1856</v>
      </c>
    </row>
    <row r="3621" spans="1:19" hidden="1" x14ac:dyDescent="0.3">
      <c r="A3621">
        <v>457</v>
      </c>
      <c r="B3621" t="s">
        <v>422</v>
      </c>
      <c r="C3621" t="s">
        <v>395</v>
      </c>
      <c r="D3621" t="s">
        <v>52</v>
      </c>
      <c r="E3621" t="s">
        <v>22</v>
      </c>
      <c r="F3621" s="101">
        <v>44651</v>
      </c>
      <c r="G3621" s="55">
        <f t="shared" si="384"/>
        <v>2022</v>
      </c>
      <c r="H3621" s="55" t="str">
        <f t="shared" si="385"/>
        <v>Marzo</v>
      </c>
      <c r="I3621" s="90" t="str">
        <f t="shared" si="386"/>
        <v>2022-1</v>
      </c>
      <c r="N3621" t="s">
        <v>23</v>
      </c>
      <c r="O3621" t="s">
        <v>119</v>
      </c>
      <c r="P3621">
        <v>0</v>
      </c>
      <c r="Q3621">
        <v>0</v>
      </c>
      <c r="R3621" t="s">
        <v>1857</v>
      </c>
      <c r="S3621" t="s">
        <v>119</v>
      </c>
    </row>
    <row r="3622" spans="1:19" hidden="1" x14ac:dyDescent="0.3">
      <c r="A3622">
        <v>457</v>
      </c>
      <c r="B3622" t="s">
        <v>422</v>
      </c>
      <c r="C3622" t="s">
        <v>395</v>
      </c>
      <c r="D3622" t="s">
        <v>52</v>
      </c>
      <c r="E3622" t="s">
        <v>22</v>
      </c>
      <c r="F3622" s="101">
        <v>44681</v>
      </c>
      <c r="G3622" s="55">
        <f t="shared" si="384"/>
        <v>2022</v>
      </c>
      <c r="H3622" s="55" t="str">
        <f t="shared" si="385"/>
        <v>Abril</v>
      </c>
      <c r="I3622" s="90" t="str">
        <f t="shared" si="386"/>
        <v>2022-1</v>
      </c>
      <c r="N3622" t="s">
        <v>23</v>
      </c>
      <c r="O3622" t="s">
        <v>119</v>
      </c>
      <c r="P3622">
        <v>0</v>
      </c>
      <c r="Q3622">
        <v>0</v>
      </c>
      <c r="R3622" t="s">
        <v>1858</v>
      </c>
      <c r="S3622" t="s">
        <v>119</v>
      </c>
    </row>
    <row r="3623" spans="1:19" hidden="1" x14ac:dyDescent="0.3">
      <c r="A3623">
        <v>457</v>
      </c>
      <c r="B3623" t="s">
        <v>422</v>
      </c>
      <c r="C3623" t="s">
        <v>395</v>
      </c>
      <c r="D3623" t="s">
        <v>52</v>
      </c>
      <c r="E3623" t="s">
        <v>22</v>
      </c>
      <c r="F3623" s="101">
        <v>44742</v>
      </c>
      <c r="G3623" s="55">
        <f t="shared" si="384"/>
        <v>2022</v>
      </c>
      <c r="H3623" s="55" t="str">
        <f t="shared" si="385"/>
        <v>Junio</v>
      </c>
      <c r="I3623" s="90" t="str">
        <f t="shared" si="386"/>
        <v>2022-1</v>
      </c>
      <c r="N3623" t="s">
        <v>23</v>
      </c>
      <c r="O3623" t="s">
        <v>119</v>
      </c>
      <c r="P3623">
        <v>0</v>
      </c>
      <c r="Q3623">
        <v>0</v>
      </c>
      <c r="R3623" t="s">
        <v>1859</v>
      </c>
      <c r="S3623" t="s">
        <v>119</v>
      </c>
    </row>
    <row r="3624" spans="1:19" hidden="1" x14ac:dyDescent="0.3">
      <c r="A3624">
        <v>457</v>
      </c>
      <c r="B3624" t="s">
        <v>422</v>
      </c>
      <c r="C3624" t="s">
        <v>395</v>
      </c>
      <c r="D3624" t="s">
        <v>52</v>
      </c>
      <c r="E3624" t="s">
        <v>22</v>
      </c>
      <c r="F3624" s="101">
        <v>44804</v>
      </c>
      <c r="G3624" s="55">
        <f t="shared" si="384"/>
        <v>2022</v>
      </c>
      <c r="H3624" s="55" t="str">
        <f t="shared" si="385"/>
        <v>Agosto</v>
      </c>
      <c r="I3624" s="90" t="str">
        <f t="shared" si="386"/>
        <v>2022-2</v>
      </c>
      <c r="N3624" t="s">
        <v>23</v>
      </c>
      <c r="O3624" t="s">
        <v>119</v>
      </c>
      <c r="P3624">
        <v>0</v>
      </c>
      <c r="Q3624">
        <v>0</v>
      </c>
      <c r="R3624" t="s">
        <v>1860</v>
      </c>
      <c r="S3624" t="s">
        <v>119</v>
      </c>
    </row>
    <row r="3625" spans="1:19" hidden="1" x14ac:dyDescent="0.3">
      <c r="A3625">
        <v>457</v>
      </c>
      <c r="B3625" t="s">
        <v>422</v>
      </c>
      <c r="C3625" t="s">
        <v>395</v>
      </c>
      <c r="D3625" t="s">
        <v>52</v>
      </c>
      <c r="E3625" t="s">
        <v>22</v>
      </c>
      <c r="F3625" s="101">
        <v>44834</v>
      </c>
      <c r="G3625" s="55">
        <f t="shared" si="384"/>
        <v>2022</v>
      </c>
      <c r="H3625" s="55" t="str">
        <f t="shared" si="385"/>
        <v>Septiembre</v>
      </c>
      <c r="I3625" s="90" t="str">
        <f t="shared" si="386"/>
        <v>2022-2</v>
      </c>
      <c r="N3625" t="s">
        <v>23</v>
      </c>
      <c r="O3625" t="s">
        <v>119</v>
      </c>
      <c r="P3625">
        <v>0</v>
      </c>
      <c r="Q3625">
        <v>0</v>
      </c>
      <c r="R3625" t="s">
        <v>1861</v>
      </c>
      <c r="S3625" t="s">
        <v>119</v>
      </c>
    </row>
    <row r="3626" spans="1:19" hidden="1" x14ac:dyDescent="0.3">
      <c r="A3626">
        <v>457</v>
      </c>
      <c r="B3626" t="s">
        <v>422</v>
      </c>
      <c r="C3626" t="s">
        <v>395</v>
      </c>
      <c r="D3626" t="s">
        <v>52</v>
      </c>
      <c r="E3626" t="s">
        <v>22</v>
      </c>
      <c r="F3626" s="101">
        <v>44926</v>
      </c>
      <c r="G3626" s="55">
        <f t="shared" si="384"/>
        <v>2022</v>
      </c>
      <c r="H3626" s="55" t="str">
        <f t="shared" si="385"/>
        <v>Diciembre</v>
      </c>
      <c r="I3626" s="90" t="str">
        <f t="shared" si="386"/>
        <v>2022-2</v>
      </c>
      <c r="N3626" t="s">
        <v>23</v>
      </c>
      <c r="O3626" t="s">
        <v>119</v>
      </c>
      <c r="P3626">
        <v>0</v>
      </c>
      <c r="Q3626">
        <v>0</v>
      </c>
      <c r="R3626" t="s">
        <v>1862</v>
      </c>
      <c r="S3626" t="s">
        <v>119</v>
      </c>
    </row>
    <row r="3627" spans="1:19" hidden="1" x14ac:dyDescent="0.3">
      <c r="A3627">
        <v>457</v>
      </c>
      <c r="B3627" t="s">
        <v>422</v>
      </c>
      <c r="C3627" t="s">
        <v>395</v>
      </c>
      <c r="D3627" t="s">
        <v>52</v>
      </c>
      <c r="E3627" t="s">
        <v>22</v>
      </c>
      <c r="F3627" s="101">
        <v>44957</v>
      </c>
      <c r="G3627" s="55">
        <f t="shared" si="384"/>
        <v>2023</v>
      </c>
      <c r="H3627" s="55" t="str">
        <f t="shared" si="385"/>
        <v>Enero</v>
      </c>
      <c r="I3627" s="90" t="str">
        <f t="shared" si="386"/>
        <v>2023-1</v>
      </c>
      <c r="N3627" t="s">
        <v>23</v>
      </c>
      <c r="O3627" t="s">
        <v>119</v>
      </c>
      <c r="P3627">
        <v>0</v>
      </c>
      <c r="Q3627">
        <v>0</v>
      </c>
      <c r="R3627" t="s">
        <v>1863</v>
      </c>
      <c r="S3627" t="s">
        <v>119</v>
      </c>
    </row>
    <row r="3628" spans="1:19" hidden="1" x14ac:dyDescent="0.3">
      <c r="A3628">
        <v>457</v>
      </c>
      <c r="B3628" t="s">
        <v>422</v>
      </c>
      <c r="C3628" t="s">
        <v>395</v>
      </c>
      <c r="D3628" t="s">
        <v>52</v>
      </c>
      <c r="E3628" t="s">
        <v>22</v>
      </c>
      <c r="F3628" s="101">
        <v>44985</v>
      </c>
      <c r="G3628" s="55">
        <f t="shared" si="384"/>
        <v>2023</v>
      </c>
      <c r="H3628" s="55" t="str">
        <f t="shared" si="385"/>
        <v>Febrero</v>
      </c>
      <c r="I3628" s="90" t="str">
        <f t="shared" si="386"/>
        <v>2023-1</v>
      </c>
      <c r="N3628" t="s">
        <v>23</v>
      </c>
      <c r="O3628" t="s">
        <v>119</v>
      </c>
      <c r="P3628">
        <v>0</v>
      </c>
      <c r="Q3628">
        <v>0</v>
      </c>
      <c r="R3628" t="s">
        <v>1864</v>
      </c>
      <c r="S3628" t="s">
        <v>119</v>
      </c>
    </row>
    <row r="3629" spans="1:19" hidden="1" x14ac:dyDescent="0.3">
      <c r="A3629">
        <v>457</v>
      </c>
      <c r="B3629" t="s">
        <v>422</v>
      </c>
      <c r="C3629" t="s">
        <v>395</v>
      </c>
      <c r="D3629" t="s">
        <v>52</v>
      </c>
      <c r="E3629" t="s">
        <v>22</v>
      </c>
      <c r="F3629" s="101">
        <v>45016</v>
      </c>
      <c r="G3629" s="55">
        <f t="shared" si="384"/>
        <v>2023</v>
      </c>
      <c r="H3629" s="55" t="str">
        <f t="shared" si="385"/>
        <v>Marzo</v>
      </c>
      <c r="I3629" s="90" t="str">
        <f t="shared" si="386"/>
        <v>2023-1</v>
      </c>
      <c r="N3629" t="s">
        <v>23</v>
      </c>
      <c r="O3629" t="s">
        <v>119</v>
      </c>
      <c r="P3629">
        <v>0</v>
      </c>
      <c r="Q3629">
        <v>0</v>
      </c>
      <c r="R3629" t="s">
        <v>1865</v>
      </c>
      <c r="S3629" t="s">
        <v>119</v>
      </c>
    </row>
    <row r="3630" spans="1:19" hidden="1" x14ac:dyDescent="0.3">
      <c r="A3630">
        <v>457</v>
      </c>
      <c r="B3630" t="s">
        <v>422</v>
      </c>
      <c r="C3630" t="s">
        <v>395</v>
      </c>
      <c r="D3630" t="s">
        <v>52</v>
      </c>
      <c r="E3630" t="s">
        <v>22</v>
      </c>
      <c r="F3630" s="101">
        <v>45046</v>
      </c>
      <c r="G3630" s="55">
        <f t="shared" si="384"/>
        <v>2023</v>
      </c>
      <c r="H3630" s="55" t="str">
        <f t="shared" si="385"/>
        <v>Abril</v>
      </c>
      <c r="I3630" s="90" t="str">
        <f t="shared" si="386"/>
        <v>2023-1</v>
      </c>
      <c r="N3630" t="s">
        <v>23</v>
      </c>
      <c r="O3630" t="s">
        <v>119</v>
      </c>
      <c r="P3630">
        <v>0</v>
      </c>
      <c r="Q3630">
        <v>0</v>
      </c>
      <c r="R3630" t="s">
        <v>1866</v>
      </c>
      <c r="S3630" t="s">
        <v>119</v>
      </c>
    </row>
    <row r="3631" spans="1:19" hidden="1" x14ac:dyDescent="0.3">
      <c r="A3631">
        <v>457</v>
      </c>
      <c r="B3631" t="s">
        <v>422</v>
      </c>
      <c r="C3631" t="s">
        <v>395</v>
      </c>
      <c r="D3631" t="s">
        <v>52</v>
      </c>
      <c r="E3631" t="s">
        <v>22</v>
      </c>
      <c r="F3631" s="101">
        <v>45077</v>
      </c>
      <c r="G3631" s="55">
        <f t="shared" si="384"/>
        <v>2023</v>
      </c>
      <c r="H3631" s="55" t="str">
        <f t="shared" si="385"/>
        <v>Mayo</v>
      </c>
      <c r="I3631" s="90" t="str">
        <f t="shared" si="386"/>
        <v>2023-1</v>
      </c>
      <c r="N3631" t="s">
        <v>23</v>
      </c>
      <c r="O3631" t="s">
        <v>119</v>
      </c>
      <c r="P3631">
        <v>0</v>
      </c>
      <c r="Q3631">
        <v>0</v>
      </c>
      <c r="R3631" t="s">
        <v>1867</v>
      </c>
      <c r="S3631" t="s">
        <v>119</v>
      </c>
    </row>
    <row r="3632" spans="1:19" hidden="1" x14ac:dyDescent="0.3">
      <c r="A3632">
        <v>457</v>
      </c>
      <c r="B3632" t="s">
        <v>422</v>
      </c>
      <c r="C3632" t="s">
        <v>395</v>
      </c>
      <c r="D3632" t="s">
        <v>52</v>
      </c>
      <c r="E3632" t="s">
        <v>22</v>
      </c>
      <c r="F3632" s="101">
        <v>45107</v>
      </c>
      <c r="G3632" s="55">
        <f t="shared" si="384"/>
        <v>2023</v>
      </c>
      <c r="H3632" s="55" t="str">
        <f t="shared" si="385"/>
        <v>Junio</v>
      </c>
      <c r="I3632" s="90" t="str">
        <f t="shared" si="386"/>
        <v>2023-1</v>
      </c>
      <c r="N3632" t="s">
        <v>23</v>
      </c>
      <c r="O3632" t="s">
        <v>119</v>
      </c>
      <c r="P3632">
        <v>0</v>
      </c>
      <c r="Q3632">
        <v>0</v>
      </c>
      <c r="R3632" t="s">
        <v>1868</v>
      </c>
      <c r="S3632" t="s">
        <v>119</v>
      </c>
    </row>
    <row r="3633" spans="1:19" hidden="1" x14ac:dyDescent="0.3">
      <c r="A3633">
        <v>457</v>
      </c>
      <c r="B3633" t="s">
        <v>422</v>
      </c>
      <c r="C3633" t="s">
        <v>395</v>
      </c>
      <c r="D3633" t="s">
        <v>52</v>
      </c>
      <c r="E3633" t="s">
        <v>22</v>
      </c>
      <c r="F3633" s="101">
        <v>45138</v>
      </c>
      <c r="G3633" s="55">
        <f t="shared" si="384"/>
        <v>2023</v>
      </c>
      <c r="H3633" s="55" t="str">
        <f t="shared" si="385"/>
        <v>Julio</v>
      </c>
      <c r="I3633" s="90" t="str">
        <f t="shared" si="386"/>
        <v>2023-2</v>
      </c>
      <c r="N3633" t="s">
        <v>23</v>
      </c>
      <c r="O3633" t="s">
        <v>119</v>
      </c>
      <c r="P3633">
        <v>0</v>
      </c>
      <c r="Q3633">
        <v>0</v>
      </c>
      <c r="R3633" t="s">
        <v>1869</v>
      </c>
      <c r="S3633" t="s">
        <v>119</v>
      </c>
    </row>
    <row r="3634" spans="1:19" hidden="1" x14ac:dyDescent="0.3">
      <c r="A3634">
        <v>457</v>
      </c>
      <c r="B3634" t="s">
        <v>422</v>
      </c>
      <c r="C3634" t="s">
        <v>395</v>
      </c>
      <c r="D3634" t="s">
        <v>52</v>
      </c>
      <c r="E3634" t="s">
        <v>22</v>
      </c>
      <c r="F3634" s="101">
        <v>45169</v>
      </c>
      <c r="G3634" s="55">
        <f t="shared" si="384"/>
        <v>2023</v>
      </c>
      <c r="H3634" s="55" t="str">
        <f t="shared" si="385"/>
        <v>Agosto</v>
      </c>
      <c r="I3634" s="90" t="str">
        <f t="shared" si="386"/>
        <v>2023-2</v>
      </c>
      <c r="N3634" t="s">
        <v>23</v>
      </c>
      <c r="O3634" t="s">
        <v>119</v>
      </c>
      <c r="P3634">
        <v>0</v>
      </c>
      <c r="Q3634">
        <v>0</v>
      </c>
      <c r="R3634" t="s">
        <v>1870</v>
      </c>
      <c r="S3634" t="s">
        <v>119</v>
      </c>
    </row>
    <row r="3635" spans="1:19" hidden="1" x14ac:dyDescent="0.3">
      <c r="A3635">
        <v>457</v>
      </c>
      <c r="B3635" t="s">
        <v>422</v>
      </c>
      <c r="C3635" t="s">
        <v>395</v>
      </c>
      <c r="D3635" t="s">
        <v>52</v>
      </c>
      <c r="E3635" t="s">
        <v>22</v>
      </c>
      <c r="F3635" s="101">
        <v>45199</v>
      </c>
      <c r="G3635" s="55">
        <f t="shared" si="384"/>
        <v>2023</v>
      </c>
      <c r="H3635" s="55" t="str">
        <f t="shared" si="385"/>
        <v>Septiembre</v>
      </c>
      <c r="I3635" s="90" t="str">
        <f t="shared" si="386"/>
        <v>2023-2</v>
      </c>
      <c r="N3635" t="s">
        <v>23</v>
      </c>
      <c r="O3635" t="s">
        <v>119</v>
      </c>
      <c r="P3635">
        <v>0</v>
      </c>
      <c r="Q3635">
        <v>0</v>
      </c>
      <c r="R3635" t="s">
        <v>1871</v>
      </c>
      <c r="S3635" t="s">
        <v>119</v>
      </c>
    </row>
    <row r="3636" spans="1:19" hidden="1" x14ac:dyDescent="0.3">
      <c r="A3636">
        <v>457</v>
      </c>
      <c r="B3636" t="s">
        <v>422</v>
      </c>
      <c r="C3636" t="s">
        <v>395</v>
      </c>
      <c r="D3636" t="s">
        <v>52</v>
      </c>
      <c r="E3636" t="s">
        <v>22</v>
      </c>
      <c r="F3636" s="101">
        <v>45230</v>
      </c>
      <c r="G3636" s="55">
        <f t="shared" si="384"/>
        <v>2023</v>
      </c>
      <c r="H3636" s="55" t="str">
        <f t="shared" si="385"/>
        <v>Octubre</v>
      </c>
      <c r="I3636" s="90" t="str">
        <f t="shared" si="386"/>
        <v>2023-2</v>
      </c>
      <c r="N3636" t="s">
        <v>23</v>
      </c>
      <c r="O3636" t="s">
        <v>119</v>
      </c>
      <c r="P3636">
        <v>0</v>
      </c>
      <c r="Q3636">
        <v>0</v>
      </c>
      <c r="R3636" t="s">
        <v>1872</v>
      </c>
      <c r="S3636" t="s">
        <v>119</v>
      </c>
    </row>
    <row r="3637" spans="1:19" hidden="1" x14ac:dyDescent="0.3">
      <c r="A3637">
        <v>457</v>
      </c>
      <c r="B3637" t="s">
        <v>422</v>
      </c>
      <c r="C3637" t="s">
        <v>395</v>
      </c>
      <c r="D3637" t="s">
        <v>52</v>
      </c>
      <c r="E3637" t="s">
        <v>22</v>
      </c>
      <c r="F3637" s="101">
        <v>45260</v>
      </c>
      <c r="G3637" s="55">
        <f t="shared" si="384"/>
        <v>2023</v>
      </c>
      <c r="H3637" s="55" t="str">
        <f t="shared" si="385"/>
        <v>Noviembre</v>
      </c>
      <c r="I3637" s="90" t="str">
        <f t="shared" si="386"/>
        <v>2023-2</v>
      </c>
      <c r="N3637" t="s">
        <v>23</v>
      </c>
      <c r="O3637" t="s">
        <v>119</v>
      </c>
      <c r="P3637">
        <v>0</v>
      </c>
      <c r="Q3637">
        <v>0</v>
      </c>
      <c r="R3637" t="s">
        <v>1873</v>
      </c>
      <c r="S3637" t="s">
        <v>119</v>
      </c>
    </row>
    <row r="3638" spans="1:19" hidden="1" x14ac:dyDescent="0.3">
      <c r="A3638">
        <v>457</v>
      </c>
      <c r="B3638" t="s">
        <v>422</v>
      </c>
      <c r="C3638" t="s">
        <v>395</v>
      </c>
      <c r="D3638" t="s">
        <v>52</v>
      </c>
      <c r="E3638" t="s">
        <v>22</v>
      </c>
      <c r="F3638" s="101">
        <v>45291</v>
      </c>
      <c r="G3638" s="55">
        <f t="shared" si="384"/>
        <v>2023</v>
      </c>
      <c r="H3638" s="55" t="str">
        <f t="shared" si="385"/>
        <v>Diciembre</v>
      </c>
      <c r="I3638" s="90" t="str">
        <f t="shared" si="386"/>
        <v>2023-2</v>
      </c>
      <c r="N3638" t="s">
        <v>23</v>
      </c>
      <c r="O3638" t="s">
        <v>119</v>
      </c>
      <c r="P3638">
        <v>0</v>
      </c>
      <c r="Q3638">
        <v>0</v>
      </c>
      <c r="R3638" t="s">
        <v>1874</v>
      </c>
      <c r="S3638" t="s">
        <v>119</v>
      </c>
    </row>
    <row r="3639" spans="1:19" hidden="1" x14ac:dyDescent="0.3">
      <c r="A3639">
        <v>457</v>
      </c>
      <c r="B3639" t="s">
        <v>422</v>
      </c>
      <c r="C3639" t="s">
        <v>395</v>
      </c>
      <c r="D3639" t="s">
        <v>52</v>
      </c>
      <c r="E3639" t="s">
        <v>22</v>
      </c>
      <c r="F3639" s="101">
        <v>45382</v>
      </c>
      <c r="G3639" s="55">
        <f t="shared" si="384"/>
        <v>2024</v>
      </c>
      <c r="H3639" s="55" t="str">
        <f t="shared" si="385"/>
        <v>Marzo</v>
      </c>
      <c r="I3639" s="90" t="str">
        <f t="shared" si="386"/>
        <v>2024-1</v>
      </c>
      <c r="J3639">
        <v>100</v>
      </c>
      <c r="N3639" t="s">
        <v>23</v>
      </c>
      <c r="O3639" t="s">
        <v>119</v>
      </c>
      <c r="P3639">
        <v>0</v>
      </c>
      <c r="Q3639">
        <v>0</v>
      </c>
      <c r="R3639" t="s">
        <v>1875</v>
      </c>
      <c r="S3639" t="s">
        <v>119</v>
      </c>
    </row>
    <row r="3640" spans="1:19" hidden="1" x14ac:dyDescent="0.3">
      <c r="A3640">
        <v>457</v>
      </c>
      <c r="B3640" t="s">
        <v>422</v>
      </c>
      <c r="C3640" t="s">
        <v>395</v>
      </c>
      <c r="D3640" t="s">
        <v>52</v>
      </c>
      <c r="E3640" t="s">
        <v>22</v>
      </c>
      <c r="F3640" s="101">
        <v>45565</v>
      </c>
      <c r="G3640" s="55">
        <f t="shared" si="384"/>
        <v>2024</v>
      </c>
      <c r="H3640" s="55" t="str">
        <f t="shared" si="385"/>
        <v>Septiembre</v>
      </c>
      <c r="I3640" s="90" t="str">
        <f t="shared" si="386"/>
        <v>2024-2</v>
      </c>
      <c r="J3640">
        <v>100</v>
      </c>
      <c r="N3640" t="s">
        <v>23</v>
      </c>
      <c r="O3640" t="s">
        <v>119</v>
      </c>
      <c r="P3640">
        <v>0</v>
      </c>
      <c r="Q3640">
        <v>0</v>
      </c>
      <c r="R3640" t="s">
        <v>1876</v>
      </c>
      <c r="S3640" t="s">
        <v>119</v>
      </c>
    </row>
    <row r="3641" spans="1:19" hidden="1" x14ac:dyDescent="0.3">
      <c r="A3641">
        <v>457</v>
      </c>
      <c r="B3641" t="s">
        <v>422</v>
      </c>
      <c r="C3641" t="s">
        <v>395</v>
      </c>
      <c r="D3641" t="s">
        <v>52</v>
      </c>
      <c r="E3641" t="s">
        <v>22</v>
      </c>
      <c r="F3641" s="101">
        <v>45930</v>
      </c>
      <c r="G3641" s="55">
        <f t="shared" si="384"/>
        <v>2025</v>
      </c>
      <c r="H3641" s="55" t="str">
        <f t="shared" si="385"/>
        <v>Septiembre</v>
      </c>
      <c r="I3641" s="90" t="str">
        <f t="shared" si="386"/>
        <v>2025-2</v>
      </c>
      <c r="J3641">
        <v>100</v>
      </c>
      <c r="K3641">
        <v>85.71</v>
      </c>
      <c r="L3641" s="57">
        <v>0.85709999999999997</v>
      </c>
      <c r="M3641" s="57">
        <v>0.85709999999999997</v>
      </c>
      <c r="N3641" t="s">
        <v>23</v>
      </c>
      <c r="O3641" t="s">
        <v>23</v>
      </c>
      <c r="P3641">
        <v>0</v>
      </c>
      <c r="Q3641">
        <v>0</v>
      </c>
      <c r="R3641" t="s">
        <v>1877</v>
      </c>
    </row>
    <row r="3642" spans="1:19" hidden="1" x14ac:dyDescent="0.3">
      <c r="A3642">
        <v>457</v>
      </c>
      <c r="B3642" t="s">
        <v>422</v>
      </c>
      <c r="C3642" t="s">
        <v>395</v>
      </c>
      <c r="D3642" t="s">
        <v>52</v>
      </c>
      <c r="E3642" t="s">
        <v>22</v>
      </c>
      <c r="F3642" s="101">
        <v>46022</v>
      </c>
      <c r="G3642" s="55">
        <f t="shared" si="384"/>
        <v>2025</v>
      </c>
      <c r="H3642" s="55" t="str">
        <f t="shared" si="385"/>
        <v>Diciembre</v>
      </c>
      <c r="I3642" s="90" t="str">
        <f t="shared" si="386"/>
        <v>2025-2</v>
      </c>
      <c r="J3642">
        <v>100</v>
      </c>
      <c r="K3642">
        <v>83.33</v>
      </c>
      <c r="L3642" s="57">
        <v>0.83329999999999993</v>
      </c>
      <c r="M3642" s="57">
        <v>0.83329999999999993</v>
      </c>
      <c r="N3642" t="s">
        <v>23</v>
      </c>
      <c r="O3642" t="s">
        <v>23</v>
      </c>
      <c r="P3642">
        <v>0</v>
      </c>
      <c r="Q3642">
        <v>0</v>
      </c>
      <c r="R3642" t="s">
        <v>1878</v>
      </c>
    </row>
    <row r="3643" spans="1:19" hidden="1" x14ac:dyDescent="0.3">
      <c r="A3643">
        <v>460</v>
      </c>
      <c r="B3643" t="s">
        <v>425</v>
      </c>
      <c r="C3643" t="s">
        <v>25</v>
      </c>
      <c r="D3643" t="s">
        <v>65</v>
      </c>
      <c r="E3643" t="s">
        <v>22</v>
      </c>
      <c r="F3643" s="101">
        <v>46022</v>
      </c>
      <c r="G3643" s="55">
        <f t="shared" si="384"/>
        <v>2025</v>
      </c>
      <c r="H3643" s="55" t="str">
        <f t="shared" si="385"/>
        <v>Diciembre</v>
      </c>
      <c r="I3643" s="90" t="str">
        <f t="shared" si="386"/>
        <v>2025-2</v>
      </c>
      <c r="J3643">
        <v>80</v>
      </c>
      <c r="K3643">
        <v>84.18</v>
      </c>
      <c r="L3643" s="57">
        <v>1.0522499999999999</v>
      </c>
      <c r="M3643" s="57">
        <v>1.0522499999999999</v>
      </c>
      <c r="N3643" t="s">
        <v>23</v>
      </c>
      <c r="O3643" t="s">
        <v>23</v>
      </c>
      <c r="P3643">
        <v>0</v>
      </c>
      <c r="Q3643">
        <v>1</v>
      </c>
      <c r="R3643" t="s">
        <v>1879</v>
      </c>
    </row>
    <row r="3644" spans="1:19" hidden="1" x14ac:dyDescent="0.3">
      <c r="A3644">
        <v>466</v>
      </c>
      <c r="B3644" t="s">
        <v>429</v>
      </c>
      <c r="C3644" t="s">
        <v>217</v>
      </c>
      <c r="D3644" t="s">
        <v>47</v>
      </c>
      <c r="E3644" t="s">
        <v>22</v>
      </c>
      <c r="F3644" s="101">
        <v>46022</v>
      </c>
      <c r="G3644" s="55">
        <f t="shared" si="384"/>
        <v>2025</v>
      </c>
      <c r="H3644" s="55" t="str">
        <f t="shared" si="385"/>
        <v>Diciembre</v>
      </c>
      <c r="I3644" s="90" t="str">
        <f t="shared" si="386"/>
        <v>2025-2</v>
      </c>
      <c r="J3644">
        <v>55</v>
      </c>
      <c r="K3644">
        <v>58.6</v>
      </c>
      <c r="L3644" s="57">
        <v>1.065454545454545</v>
      </c>
      <c r="M3644" s="57">
        <v>1.065454545454545</v>
      </c>
      <c r="N3644" t="s">
        <v>48</v>
      </c>
      <c r="O3644" t="s">
        <v>83</v>
      </c>
      <c r="P3644">
        <v>1</v>
      </c>
      <c r="Q3644">
        <v>1</v>
      </c>
      <c r="R3644" t="s">
        <v>1880</v>
      </c>
    </row>
    <row r="3645" spans="1:19" hidden="1" x14ac:dyDescent="0.3">
      <c r="A3645">
        <v>467</v>
      </c>
      <c r="B3645" t="s">
        <v>430</v>
      </c>
      <c r="C3645" t="s">
        <v>217</v>
      </c>
      <c r="D3645" t="s">
        <v>47</v>
      </c>
      <c r="E3645" t="s">
        <v>22</v>
      </c>
      <c r="F3645" s="101">
        <v>46022</v>
      </c>
      <c r="G3645" s="55">
        <f t="shared" si="384"/>
        <v>2025</v>
      </c>
      <c r="H3645" s="55" t="str">
        <f t="shared" si="385"/>
        <v>Diciembre</v>
      </c>
      <c r="I3645" s="90" t="str">
        <f t="shared" si="386"/>
        <v>2025-2</v>
      </c>
      <c r="J3645">
        <v>100</v>
      </c>
      <c r="K3645">
        <v>99.5</v>
      </c>
      <c r="L3645" s="57">
        <v>0.995</v>
      </c>
      <c r="M3645" s="57">
        <v>0.995</v>
      </c>
      <c r="N3645" t="s">
        <v>48</v>
      </c>
      <c r="O3645" t="s">
        <v>83</v>
      </c>
      <c r="P3645">
        <v>0</v>
      </c>
      <c r="Q3645">
        <v>1</v>
      </c>
      <c r="R3645" t="s">
        <v>1881</v>
      </c>
    </row>
    <row r="3646" spans="1:19" hidden="1" x14ac:dyDescent="0.3">
      <c r="A3646">
        <v>468</v>
      </c>
      <c r="B3646" t="s">
        <v>431</v>
      </c>
      <c r="C3646" t="s">
        <v>217</v>
      </c>
      <c r="D3646" t="s">
        <v>47</v>
      </c>
      <c r="E3646" t="s">
        <v>54</v>
      </c>
      <c r="F3646" s="101">
        <v>46022</v>
      </c>
      <c r="G3646" s="55">
        <f t="shared" si="384"/>
        <v>2025</v>
      </c>
      <c r="H3646" s="55" t="str">
        <f t="shared" si="385"/>
        <v>Diciembre</v>
      </c>
      <c r="I3646" s="90" t="str">
        <f t="shared" si="386"/>
        <v>2025-2</v>
      </c>
      <c r="J3646">
        <v>2.5</v>
      </c>
      <c r="K3646">
        <v>2.1</v>
      </c>
      <c r="L3646" s="57">
        <v>1.19047619047619</v>
      </c>
      <c r="M3646" s="57">
        <v>1.19047619047619</v>
      </c>
      <c r="N3646" t="s">
        <v>83</v>
      </c>
      <c r="O3646" t="s">
        <v>83</v>
      </c>
      <c r="P3646">
        <v>1</v>
      </c>
      <c r="Q3646">
        <v>1</v>
      </c>
      <c r="R3646" t="s">
        <v>1882</v>
      </c>
    </row>
    <row r="3647" spans="1:19" hidden="1" x14ac:dyDescent="0.3">
      <c r="A3647">
        <v>469</v>
      </c>
      <c r="B3647" t="s">
        <v>387</v>
      </c>
      <c r="C3647" t="s">
        <v>190</v>
      </c>
      <c r="D3647" t="s">
        <v>52</v>
      </c>
      <c r="E3647" t="s">
        <v>22</v>
      </c>
      <c r="F3647" s="101">
        <v>44620</v>
      </c>
      <c r="G3647" s="55">
        <f t="shared" si="384"/>
        <v>2022</v>
      </c>
      <c r="H3647" s="55" t="str">
        <f t="shared" si="385"/>
        <v>Febrero</v>
      </c>
      <c r="I3647" s="90" t="str">
        <f t="shared" si="386"/>
        <v>2022-1</v>
      </c>
      <c r="N3647" t="s">
        <v>23</v>
      </c>
      <c r="O3647" t="s">
        <v>119</v>
      </c>
      <c r="P3647">
        <v>0</v>
      </c>
      <c r="Q3647">
        <v>0</v>
      </c>
      <c r="R3647" t="s">
        <v>1883</v>
      </c>
      <c r="S3647" t="s">
        <v>119</v>
      </c>
    </row>
    <row r="3648" spans="1:19" hidden="1" x14ac:dyDescent="0.3">
      <c r="A3648">
        <v>469</v>
      </c>
      <c r="B3648" t="s">
        <v>387</v>
      </c>
      <c r="C3648" t="s">
        <v>190</v>
      </c>
      <c r="D3648" t="s">
        <v>52</v>
      </c>
      <c r="E3648" t="s">
        <v>22</v>
      </c>
      <c r="F3648" s="101">
        <v>44651</v>
      </c>
      <c r="G3648" s="55">
        <f t="shared" si="384"/>
        <v>2022</v>
      </c>
      <c r="H3648" s="55" t="str">
        <f t="shared" si="385"/>
        <v>Marzo</v>
      </c>
      <c r="I3648" s="90" t="str">
        <f t="shared" si="386"/>
        <v>2022-1</v>
      </c>
      <c r="N3648" t="s">
        <v>23</v>
      </c>
      <c r="O3648" t="s">
        <v>119</v>
      </c>
      <c r="P3648">
        <v>0</v>
      </c>
      <c r="Q3648">
        <v>0</v>
      </c>
      <c r="R3648" t="s">
        <v>1884</v>
      </c>
      <c r="S3648" t="s">
        <v>119</v>
      </c>
    </row>
    <row r="3649" spans="1:19" hidden="1" x14ac:dyDescent="0.3">
      <c r="A3649">
        <v>469</v>
      </c>
      <c r="B3649" t="s">
        <v>387</v>
      </c>
      <c r="C3649" t="s">
        <v>190</v>
      </c>
      <c r="D3649" t="s">
        <v>52</v>
      </c>
      <c r="E3649" t="s">
        <v>22</v>
      </c>
      <c r="F3649" s="101">
        <v>44681</v>
      </c>
      <c r="G3649" s="55">
        <f t="shared" si="384"/>
        <v>2022</v>
      </c>
      <c r="H3649" s="55" t="str">
        <f t="shared" si="385"/>
        <v>Abril</v>
      </c>
      <c r="I3649" s="90" t="str">
        <f t="shared" si="386"/>
        <v>2022-1</v>
      </c>
      <c r="N3649" t="s">
        <v>23</v>
      </c>
      <c r="O3649" t="s">
        <v>119</v>
      </c>
      <c r="P3649">
        <v>0</v>
      </c>
      <c r="Q3649">
        <v>0</v>
      </c>
      <c r="R3649" t="s">
        <v>1885</v>
      </c>
      <c r="S3649" t="s">
        <v>119</v>
      </c>
    </row>
    <row r="3650" spans="1:19" hidden="1" x14ac:dyDescent="0.3">
      <c r="A3650">
        <v>469</v>
      </c>
      <c r="B3650" t="s">
        <v>387</v>
      </c>
      <c r="C3650" t="s">
        <v>190</v>
      </c>
      <c r="D3650" t="s">
        <v>52</v>
      </c>
      <c r="E3650" t="s">
        <v>22</v>
      </c>
      <c r="F3650" s="101">
        <v>44742</v>
      </c>
      <c r="G3650" s="55">
        <f t="shared" si="384"/>
        <v>2022</v>
      </c>
      <c r="H3650" s="55" t="str">
        <f t="shared" si="385"/>
        <v>Junio</v>
      </c>
      <c r="I3650" s="90" t="str">
        <f t="shared" si="386"/>
        <v>2022-1</v>
      </c>
      <c r="N3650" t="s">
        <v>23</v>
      </c>
      <c r="O3650" t="s">
        <v>119</v>
      </c>
      <c r="P3650">
        <v>0</v>
      </c>
      <c r="Q3650">
        <v>0</v>
      </c>
      <c r="R3650" t="s">
        <v>1886</v>
      </c>
      <c r="S3650" t="s">
        <v>119</v>
      </c>
    </row>
    <row r="3651" spans="1:19" hidden="1" x14ac:dyDescent="0.3">
      <c r="A3651">
        <v>469</v>
      </c>
      <c r="B3651" t="s">
        <v>387</v>
      </c>
      <c r="C3651" t="s">
        <v>190</v>
      </c>
      <c r="D3651" t="s">
        <v>52</v>
      </c>
      <c r="E3651" t="s">
        <v>22</v>
      </c>
      <c r="F3651" s="101">
        <v>44804</v>
      </c>
      <c r="G3651" s="55">
        <f t="shared" ref="G3651:G3714" si="387">YEAR(F3651)</f>
        <v>2022</v>
      </c>
      <c r="H3651" s="55" t="str">
        <f t="shared" ref="H3651:H3714" si="388">PROPER(TEXT(F3651,"mmmm"))</f>
        <v>Agosto</v>
      </c>
      <c r="I3651" s="90" t="str">
        <f t="shared" ref="I3651:I3714" si="389">IF(OR(H3651="Enero",H3651="Febrero",H3651="Marzo",H3651="Abril",H3651="Mayo",H3651="Junio"),G3651&amp;"-1",IF(OR(H3651="Julio",H3651="Agosto",H3651="Septiembre",H3651="Octubre",H3651="Noviembre",H3651="Diciembre"),G3651&amp;"-2"))</f>
        <v>2022-2</v>
      </c>
      <c r="N3651" t="s">
        <v>23</v>
      </c>
      <c r="O3651" t="s">
        <v>119</v>
      </c>
      <c r="P3651">
        <v>0</v>
      </c>
      <c r="Q3651">
        <v>0</v>
      </c>
      <c r="R3651" t="s">
        <v>1887</v>
      </c>
      <c r="S3651" t="s">
        <v>119</v>
      </c>
    </row>
    <row r="3652" spans="1:19" hidden="1" x14ac:dyDescent="0.3">
      <c r="A3652">
        <v>469</v>
      </c>
      <c r="B3652" t="s">
        <v>387</v>
      </c>
      <c r="C3652" t="s">
        <v>190</v>
      </c>
      <c r="D3652" t="s">
        <v>52</v>
      </c>
      <c r="E3652" t="s">
        <v>22</v>
      </c>
      <c r="F3652" s="101">
        <v>44834</v>
      </c>
      <c r="G3652" s="55">
        <f t="shared" si="387"/>
        <v>2022</v>
      </c>
      <c r="H3652" s="55" t="str">
        <f t="shared" si="388"/>
        <v>Septiembre</v>
      </c>
      <c r="I3652" s="90" t="str">
        <f t="shared" si="389"/>
        <v>2022-2</v>
      </c>
      <c r="N3652" t="s">
        <v>23</v>
      </c>
      <c r="O3652" t="s">
        <v>119</v>
      </c>
      <c r="P3652">
        <v>0</v>
      </c>
      <c r="Q3652">
        <v>0</v>
      </c>
      <c r="R3652" t="s">
        <v>1888</v>
      </c>
      <c r="S3652" t="s">
        <v>119</v>
      </c>
    </row>
    <row r="3653" spans="1:19" hidden="1" x14ac:dyDescent="0.3">
      <c r="A3653">
        <v>469</v>
      </c>
      <c r="B3653" t="s">
        <v>387</v>
      </c>
      <c r="C3653" t="s">
        <v>190</v>
      </c>
      <c r="D3653" t="s">
        <v>52</v>
      </c>
      <c r="E3653" t="s">
        <v>22</v>
      </c>
      <c r="F3653" s="101">
        <v>44926</v>
      </c>
      <c r="G3653" s="55">
        <f t="shared" si="387"/>
        <v>2022</v>
      </c>
      <c r="H3653" s="55" t="str">
        <f t="shared" si="388"/>
        <v>Diciembre</v>
      </c>
      <c r="I3653" s="90" t="str">
        <f t="shared" si="389"/>
        <v>2022-2</v>
      </c>
      <c r="N3653" t="s">
        <v>23</v>
      </c>
      <c r="O3653" t="s">
        <v>119</v>
      </c>
      <c r="P3653">
        <v>0</v>
      </c>
      <c r="Q3653">
        <v>0</v>
      </c>
      <c r="R3653" t="s">
        <v>1889</v>
      </c>
      <c r="S3653" t="s">
        <v>119</v>
      </c>
    </row>
    <row r="3654" spans="1:19" hidden="1" x14ac:dyDescent="0.3">
      <c r="A3654">
        <v>469</v>
      </c>
      <c r="B3654" t="s">
        <v>387</v>
      </c>
      <c r="C3654" t="s">
        <v>190</v>
      </c>
      <c r="D3654" t="s">
        <v>52</v>
      </c>
      <c r="E3654" t="s">
        <v>22</v>
      </c>
      <c r="F3654" s="101">
        <v>44985</v>
      </c>
      <c r="G3654" s="55">
        <f t="shared" si="387"/>
        <v>2023</v>
      </c>
      <c r="H3654" s="55" t="str">
        <f t="shared" si="388"/>
        <v>Febrero</v>
      </c>
      <c r="I3654" s="90" t="str">
        <f t="shared" si="389"/>
        <v>2023-1</v>
      </c>
      <c r="N3654" t="s">
        <v>23</v>
      </c>
      <c r="O3654" t="s">
        <v>119</v>
      </c>
      <c r="P3654">
        <v>0</v>
      </c>
      <c r="Q3654">
        <v>0</v>
      </c>
      <c r="R3654" t="s">
        <v>1890</v>
      </c>
      <c r="S3654" t="s">
        <v>119</v>
      </c>
    </row>
    <row r="3655" spans="1:19" hidden="1" x14ac:dyDescent="0.3">
      <c r="A3655">
        <v>469</v>
      </c>
      <c r="B3655" t="s">
        <v>387</v>
      </c>
      <c r="C3655" t="s">
        <v>190</v>
      </c>
      <c r="D3655" t="s">
        <v>52</v>
      </c>
      <c r="E3655" t="s">
        <v>22</v>
      </c>
      <c r="F3655" s="101">
        <v>45016</v>
      </c>
      <c r="G3655" s="55">
        <f t="shared" si="387"/>
        <v>2023</v>
      </c>
      <c r="H3655" s="55" t="str">
        <f t="shared" si="388"/>
        <v>Marzo</v>
      </c>
      <c r="I3655" s="90" t="str">
        <f t="shared" si="389"/>
        <v>2023-1</v>
      </c>
      <c r="N3655" t="s">
        <v>23</v>
      </c>
      <c r="O3655" t="s">
        <v>119</v>
      </c>
      <c r="P3655">
        <v>0</v>
      </c>
      <c r="Q3655">
        <v>0</v>
      </c>
      <c r="R3655" t="s">
        <v>1891</v>
      </c>
      <c r="S3655" t="s">
        <v>119</v>
      </c>
    </row>
    <row r="3656" spans="1:19" hidden="1" x14ac:dyDescent="0.3">
      <c r="A3656">
        <v>469</v>
      </c>
      <c r="B3656" t="s">
        <v>387</v>
      </c>
      <c r="C3656" t="s">
        <v>190</v>
      </c>
      <c r="D3656" t="s">
        <v>52</v>
      </c>
      <c r="E3656" t="s">
        <v>22</v>
      </c>
      <c r="F3656" s="101">
        <v>45046</v>
      </c>
      <c r="G3656" s="55">
        <f t="shared" si="387"/>
        <v>2023</v>
      </c>
      <c r="H3656" s="55" t="str">
        <f t="shared" si="388"/>
        <v>Abril</v>
      </c>
      <c r="I3656" s="90" t="str">
        <f t="shared" si="389"/>
        <v>2023-1</v>
      </c>
      <c r="N3656" t="s">
        <v>23</v>
      </c>
      <c r="O3656" t="s">
        <v>119</v>
      </c>
      <c r="P3656">
        <v>0</v>
      </c>
      <c r="Q3656">
        <v>0</v>
      </c>
      <c r="R3656" t="s">
        <v>1892</v>
      </c>
      <c r="S3656" t="s">
        <v>119</v>
      </c>
    </row>
    <row r="3657" spans="1:19" hidden="1" x14ac:dyDescent="0.3">
      <c r="A3657">
        <v>469</v>
      </c>
      <c r="B3657" t="s">
        <v>387</v>
      </c>
      <c r="C3657" t="s">
        <v>190</v>
      </c>
      <c r="D3657" t="s">
        <v>52</v>
      </c>
      <c r="E3657" t="s">
        <v>22</v>
      </c>
      <c r="F3657" s="101">
        <v>45169</v>
      </c>
      <c r="G3657" s="55">
        <f t="shared" si="387"/>
        <v>2023</v>
      </c>
      <c r="H3657" s="55" t="str">
        <f t="shared" si="388"/>
        <v>Agosto</v>
      </c>
      <c r="I3657" s="90" t="str">
        <f t="shared" si="389"/>
        <v>2023-2</v>
      </c>
      <c r="N3657" t="s">
        <v>23</v>
      </c>
      <c r="O3657" t="s">
        <v>119</v>
      </c>
      <c r="P3657">
        <v>0</v>
      </c>
      <c r="Q3657">
        <v>0</v>
      </c>
      <c r="R3657" t="s">
        <v>1893</v>
      </c>
      <c r="S3657" t="s">
        <v>119</v>
      </c>
    </row>
    <row r="3658" spans="1:19" hidden="1" x14ac:dyDescent="0.3">
      <c r="A3658">
        <v>469</v>
      </c>
      <c r="B3658" t="s">
        <v>387</v>
      </c>
      <c r="C3658" t="s">
        <v>190</v>
      </c>
      <c r="D3658" t="s">
        <v>52</v>
      </c>
      <c r="E3658" t="s">
        <v>22</v>
      </c>
      <c r="F3658" s="101">
        <v>45199</v>
      </c>
      <c r="G3658" s="55">
        <f t="shared" si="387"/>
        <v>2023</v>
      </c>
      <c r="H3658" s="55" t="str">
        <f t="shared" si="388"/>
        <v>Septiembre</v>
      </c>
      <c r="I3658" s="90" t="str">
        <f t="shared" si="389"/>
        <v>2023-2</v>
      </c>
      <c r="N3658" t="s">
        <v>23</v>
      </c>
      <c r="O3658" t="s">
        <v>119</v>
      </c>
      <c r="P3658">
        <v>0</v>
      </c>
      <c r="Q3658">
        <v>0</v>
      </c>
      <c r="R3658" t="s">
        <v>1894</v>
      </c>
      <c r="S3658" t="s">
        <v>119</v>
      </c>
    </row>
    <row r="3659" spans="1:19" hidden="1" x14ac:dyDescent="0.3">
      <c r="A3659">
        <v>469</v>
      </c>
      <c r="B3659" t="s">
        <v>387</v>
      </c>
      <c r="C3659" t="s">
        <v>190</v>
      </c>
      <c r="D3659" t="s">
        <v>52</v>
      </c>
      <c r="E3659" t="s">
        <v>22</v>
      </c>
      <c r="F3659" s="101">
        <v>45230</v>
      </c>
      <c r="G3659" s="55">
        <f t="shared" si="387"/>
        <v>2023</v>
      </c>
      <c r="H3659" s="55" t="str">
        <f t="shared" si="388"/>
        <v>Octubre</v>
      </c>
      <c r="I3659" s="90" t="str">
        <f t="shared" si="389"/>
        <v>2023-2</v>
      </c>
      <c r="N3659" t="s">
        <v>23</v>
      </c>
      <c r="O3659" t="s">
        <v>119</v>
      </c>
      <c r="P3659">
        <v>0</v>
      </c>
      <c r="Q3659">
        <v>0</v>
      </c>
      <c r="R3659" t="s">
        <v>1895</v>
      </c>
      <c r="S3659" t="s">
        <v>119</v>
      </c>
    </row>
    <row r="3660" spans="1:19" hidden="1" x14ac:dyDescent="0.3">
      <c r="A3660">
        <v>469</v>
      </c>
      <c r="B3660" t="s">
        <v>387</v>
      </c>
      <c r="C3660" t="s">
        <v>190</v>
      </c>
      <c r="D3660" t="s">
        <v>52</v>
      </c>
      <c r="E3660" t="s">
        <v>22</v>
      </c>
      <c r="F3660" s="101">
        <v>45747</v>
      </c>
      <c r="G3660" s="55">
        <f t="shared" si="387"/>
        <v>2025</v>
      </c>
      <c r="H3660" s="55" t="str">
        <f t="shared" si="388"/>
        <v>Marzo</v>
      </c>
      <c r="I3660" s="90" t="str">
        <f t="shared" si="389"/>
        <v>2025-1</v>
      </c>
      <c r="J3660">
        <v>100</v>
      </c>
      <c r="K3660">
        <v>118.03</v>
      </c>
      <c r="L3660" s="57">
        <v>1.1802999999999999</v>
      </c>
      <c r="M3660" s="57">
        <v>1.1802999999999999</v>
      </c>
      <c r="N3660" t="s">
        <v>23</v>
      </c>
      <c r="O3660" t="s">
        <v>23</v>
      </c>
      <c r="P3660">
        <v>0</v>
      </c>
      <c r="Q3660">
        <v>0</v>
      </c>
      <c r="R3660" t="s">
        <v>1896</v>
      </c>
    </row>
    <row r="3661" spans="1:19" hidden="1" x14ac:dyDescent="0.3">
      <c r="A3661">
        <v>469</v>
      </c>
      <c r="B3661" t="s">
        <v>387</v>
      </c>
      <c r="C3661" t="s">
        <v>190</v>
      </c>
      <c r="D3661" t="s">
        <v>52</v>
      </c>
      <c r="E3661" t="s">
        <v>22</v>
      </c>
      <c r="F3661" s="101">
        <v>45838</v>
      </c>
      <c r="G3661" s="55">
        <f t="shared" si="387"/>
        <v>2025</v>
      </c>
      <c r="H3661" s="55" t="str">
        <f t="shared" si="388"/>
        <v>Junio</v>
      </c>
      <c r="I3661" s="90" t="str">
        <f t="shared" si="389"/>
        <v>2025-1</v>
      </c>
      <c r="J3661">
        <v>100</v>
      </c>
      <c r="K3661">
        <v>103.52</v>
      </c>
      <c r="L3661" s="57">
        <v>1.0351999999999999</v>
      </c>
      <c r="M3661" s="57">
        <v>1.0351999999999999</v>
      </c>
      <c r="N3661" t="s">
        <v>23</v>
      </c>
      <c r="O3661" t="s">
        <v>23</v>
      </c>
      <c r="P3661">
        <v>0</v>
      </c>
      <c r="Q3661">
        <v>0</v>
      </c>
      <c r="R3661" t="s">
        <v>1897</v>
      </c>
    </row>
    <row r="3662" spans="1:19" hidden="1" x14ac:dyDescent="0.3">
      <c r="A3662">
        <v>469</v>
      </c>
      <c r="B3662" t="s">
        <v>387</v>
      </c>
      <c r="C3662" t="s">
        <v>190</v>
      </c>
      <c r="D3662" t="s">
        <v>52</v>
      </c>
      <c r="E3662" t="s">
        <v>22</v>
      </c>
      <c r="F3662" s="101">
        <v>45930</v>
      </c>
      <c r="G3662" s="55">
        <f t="shared" si="387"/>
        <v>2025</v>
      </c>
      <c r="H3662" s="55" t="str">
        <f t="shared" si="388"/>
        <v>Septiembre</v>
      </c>
      <c r="I3662" s="90" t="str">
        <f t="shared" si="389"/>
        <v>2025-2</v>
      </c>
      <c r="J3662">
        <v>100</v>
      </c>
      <c r="K3662">
        <v>92.65</v>
      </c>
      <c r="L3662" s="57">
        <v>0.9265000000000001</v>
      </c>
      <c r="M3662" s="57">
        <v>0.9265000000000001</v>
      </c>
      <c r="N3662" t="s">
        <v>23</v>
      </c>
      <c r="O3662" t="s">
        <v>23</v>
      </c>
      <c r="P3662">
        <v>0</v>
      </c>
      <c r="Q3662">
        <v>0</v>
      </c>
      <c r="R3662" t="s">
        <v>1898</v>
      </c>
    </row>
    <row r="3663" spans="1:19" hidden="1" x14ac:dyDescent="0.3">
      <c r="A3663">
        <v>469</v>
      </c>
      <c r="B3663" t="s">
        <v>387</v>
      </c>
      <c r="C3663" t="s">
        <v>190</v>
      </c>
      <c r="D3663" t="s">
        <v>52</v>
      </c>
      <c r="E3663" t="s">
        <v>22</v>
      </c>
      <c r="F3663" s="101">
        <v>46022</v>
      </c>
      <c r="G3663" s="55">
        <f t="shared" si="387"/>
        <v>2025</v>
      </c>
      <c r="H3663" s="55" t="str">
        <f t="shared" si="388"/>
        <v>Diciembre</v>
      </c>
      <c r="I3663" s="90" t="str">
        <f t="shared" si="389"/>
        <v>2025-2</v>
      </c>
      <c r="J3663">
        <v>100</v>
      </c>
      <c r="K3663">
        <v>99.13</v>
      </c>
      <c r="L3663" s="57">
        <v>0.99129999999999996</v>
      </c>
      <c r="M3663" s="57">
        <v>0.99129999999999996</v>
      </c>
      <c r="N3663" t="s">
        <v>23</v>
      </c>
      <c r="O3663" t="s">
        <v>23</v>
      </c>
      <c r="P3663">
        <v>0</v>
      </c>
      <c r="Q3663">
        <v>0</v>
      </c>
      <c r="R3663" t="s">
        <v>1899</v>
      </c>
    </row>
    <row r="3664" spans="1:19" hidden="1" x14ac:dyDescent="0.3">
      <c r="A3664">
        <v>470</v>
      </c>
      <c r="B3664" t="s">
        <v>433</v>
      </c>
      <c r="C3664" t="s">
        <v>190</v>
      </c>
      <c r="D3664" t="s">
        <v>52</v>
      </c>
      <c r="E3664" t="s">
        <v>22</v>
      </c>
      <c r="F3664" s="101">
        <v>44620</v>
      </c>
      <c r="G3664" s="55">
        <f t="shared" si="387"/>
        <v>2022</v>
      </c>
      <c r="H3664" s="55" t="str">
        <f t="shared" si="388"/>
        <v>Febrero</v>
      </c>
      <c r="I3664" s="90" t="str">
        <f t="shared" si="389"/>
        <v>2022-1</v>
      </c>
      <c r="J3664">
        <v>100</v>
      </c>
      <c r="N3664" t="s">
        <v>23</v>
      </c>
      <c r="O3664" t="s">
        <v>119</v>
      </c>
      <c r="P3664">
        <v>0</v>
      </c>
      <c r="Q3664">
        <v>0</v>
      </c>
      <c r="R3664" t="s">
        <v>1900</v>
      </c>
      <c r="S3664" t="s">
        <v>119</v>
      </c>
    </row>
    <row r="3665" spans="1:19" hidden="1" x14ac:dyDescent="0.3">
      <c r="A3665">
        <v>470</v>
      </c>
      <c r="B3665" t="s">
        <v>433</v>
      </c>
      <c r="C3665" t="s">
        <v>190</v>
      </c>
      <c r="D3665" t="s">
        <v>52</v>
      </c>
      <c r="E3665" t="s">
        <v>22</v>
      </c>
      <c r="F3665" s="101">
        <v>44651</v>
      </c>
      <c r="G3665" s="55">
        <f t="shared" si="387"/>
        <v>2022</v>
      </c>
      <c r="H3665" s="55" t="str">
        <f t="shared" si="388"/>
        <v>Marzo</v>
      </c>
      <c r="I3665" s="90" t="str">
        <f t="shared" si="389"/>
        <v>2022-1</v>
      </c>
      <c r="J3665">
        <v>100</v>
      </c>
      <c r="N3665" t="s">
        <v>23</v>
      </c>
      <c r="O3665" t="s">
        <v>119</v>
      </c>
      <c r="P3665">
        <v>0</v>
      </c>
      <c r="Q3665">
        <v>0</v>
      </c>
      <c r="R3665" t="s">
        <v>1901</v>
      </c>
      <c r="S3665" t="s">
        <v>119</v>
      </c>
    </row>
    <row r="3666" spans="1:19" hidden="1" x14ac:dyDescent="0.3">
      <c r="A3666">
        <v>470</v>
      </c>
      <c r="B3666" t="s">
        <v>433</v>
      </c>
      <c r="C3666" t="s">
        <v>190</v>
      </c>
      <c r="D3666" t="s">
        <v>52</v>
      </c>
      <c r="E3666" t="s">
        <v>22</v>
      </c>
      <c r="F3666" s="101">
        <v>44681</v>
      </c>
      <c r="G3666" s="55">
        <f t="shared" si="387"/>
        <v>2022</v>
      </c>
      <c r="H3666" s="55" t="str">
        <f t="shared" si="388"/>
        <v>Abril</v>
      </c>
      <c r="I3666" s="90" t="str">
        <f t="shared" si="389"/>
        <v>2022-1</v>
      </c>
      <c r="J3666">
        <v>100</v>
      </c>
      <c r="N3666" t="s">
        <v>23</v>
      </c>
      <c r="O3666" t="s">
        <v>119</v>
      </c>
      <c r="P3666">
        <v>0</v>
      </c>
      <c r="Q3666">
        <v>0</v>
      </c>
      <c r="R3666" t="s">
        <v>1902</v>
      </c>
      <c r="S3666" t="s">
        <v>119</v>
      </c>
    </row>
    <row r="3667" spans="1:19" hidden="1" x14ac:dyDescent="0.3">
      <c r="A3667">
        <v>470</v>
      </c>
      <c r="B3667" t="s">
        <v>433</v>
      </c>
      <c r="C3667" t="s">
        <v>190</v>
      </c>
      <c r="D3667" t="s">
        <v>52</v>
      </c>
      <c r="E3667" t="s">
        <v>22</v>
      </c>
      <c r="F3667" s="101">
        <v>44742</v>
      </c>
      <c r="G3667" s="55">
        <f t="shared" si="387"/>
        <v>2022</v>
      </c>
      <c r="H3667" s="55" t="str">
        <f t="shared" si="388"/>
        <v>Junio</v>
      </c>
      <c r="I3667" s="90" t="str">
        <f t="shared" si="389"/>
        <v>2022-1</v>
      </c>
      <c r="J3667">
        <v>100</v>
      </c>
      <c r="N3667" t="s">
        <v>23</v>
      </c>
      <c r="O3667" t="s">
        <v>119</v>
      </c>
      <c r="P3667">
        <v>0</v>
      </c>
      <c r="Q3667">
        <v>0</v>
      </c>
      <c r="R3667" t="s">
        <v>1903</v>
      </c>
      <c r="S3667" t="s">
        <v>119</v>
      </c>
    </row>
    <row r="3668" spans="1:19" hidden="1" x14ac:dyDescent="0.3">
      <c r="A3668">
        <v>470</v>
      </c>
      <c r="B3668" t="s">
        <v>433</v>
      </c>
      <c r="C3668" t="s">
        <v>190</v>
      </c>
      <c r="D3668" t="s">
        <v>52</v>
      </c>
      <c r="E3668" t="s">
        <v>22</v>
      </c>
      <c r="F3668" s="101">
        <v>44804</v>
      </c>
      <c r="G3668" s="55">
        <f t="shared" si="387"/>
        <v>2022</v>
      </c>
      <c r="H3668" s="55" t="str">
        <f t="shared" si="388"/>
        <v>Agosto</v>
      </c>
      <c r="I3668" s="90" t="str">
        <f t="shared" si="389"/>
        <v>2022-2</v>
      </c>
      <c r="J3668">
        <v>100</v>
      </c>
      <c r="N3668" t="s">
        <v>23</v>
      </c>
      <c r="O3668" t="s">
        <v>119</v>
      </c>
      <c r="P3668">
        <v>0</v>
      </c>
      <c r="Q3668">
        <v>0</v>
      </c>
      <c r="R3668" t="s">
        <v>1904</v>
      </c>
      <c r="S3668" t="s">
        <v>119</v>
      </c>
    </row>
    <row r="3669" spans="1:19" hidden="1" x14ac:dyDescent="0.3">
      <c r="A3669">
        <v>470</v>
      </c>
      <c r="B3669" t="s">
        <v>433</v>
      </c>
      <c r="C3669" t="s">
        <v>190</v>
      </c>
      <c r="D3669" t="s">
        <v>52</v>
      </c>
      <c r="E3669" t="s">
        <v>22</v>
      </c>
      <c r="F3669" s="101">
        <v>44834</v>
      </c>
      <c r="G3669" s="55">
        <f t="shared" si="387"/>
        <v>2022</v>
      </c>
      <c r="H3669" s="55" t="str">
        <f t="shared" si="388"/>
        <v>Septiembre</v>
      </c>
      <c r="I3669" s="90" t="str">
        <f t="shared" si="389"/>
        <v>2022-2</v>
      </c>
      <c r="J3669">
        <v>100</v>
      </c>
      <c r="N3669" t="s">
        <v>23</v>
      </c>
      <c r="O3669" t="s">
        <v>119</v>
      </c>
      <c r="P3669">
        <v>0</v>
      </c>
      <c r="Q3669">
        <v>0</v>
      </c>
      <c r="R3669" t="s">
        <v>1905</v>
      </c>
      <c r="S3669" t="s">
        <v>119</v>
      </c>
    </row>
    <row r="3670" spans="1:19" hidden="1" x14ac:dyDescent="0.3">
      <c r="A3670">
        <v>470</v>
      </c>
      <c r="B3670" t="s">
        <v>433</v>
      </c>
      <c r="C3670" t="s">
        <v>190</v>
      </c>
      <c r="D3670" t="s">
        <v>52</v>
      </c>
      <c r="E3670" t="s">
        <v>22</v>
      </c>
      <c r="F3670" s="101">
        <v>44926</v>
      </c>
      <c r="G3670" s="55">
        <f t="shared" si="387"/>
        <v>2022</v>
      </c>
      <c r="H3670" s="55" t="str">
        <f t="shared" si="388"/>
        <v>Diciembre</v>
      </c>
      <c r="I3670" s="90" t="str">
        <f t="shared" si="389"/>
        <v>2022-2</v>
      </c>
      <c r="J3670">
        <v>100</v>
      </c>
      <c r="N3670" t="s">
        <v>23</v>
      </c>
      <c r="O3670" t="s">
        <v>119</v>
      </c>
      <c r="P3670">
        <v>0</v>
      </c>
      <c r="Q3670">
        <v>0</v>
      </c>
      <c r="R3670" t="s">
        <v>1906</v>
      </c>
      <c r="S3670" t="s">
        <v>119</v>
      </c>
    </row>
    <row r="3671" spans="1:19" hidden="1" x14ac:dyDescent="0.3">
      <c r="A3671">
        <v>470</v>
      </c>
      <c r="B3671" t="s">
        <v>433</v>
      </c>
      <c r="C3671" t="s">
        <v>190</v>
      </c>
      <c r="D3671" t="s">
        <v>52</v>
      </c>
      <c r="E3671" t="s">
        <v>22</v>
      </c>
      <c r="F3671" s="101">
        <v>44985</v>
      </c>
      <c r="G3671" s="55">
        <f t="shared" si="387"/>
        <v>2023</v>
      </c>
      <c r="H3671" s="55" t="str">
        <f t="shared" si="388"/>
        <v>Febrero</v>
      </c>
      <c r="I3671" s="90" t="str">
        <f t="shared" si="389"/>
        <v>2023-1</v>
      </c>
      <c r="J3671">
        <v>100</v>
      </c>
      <c r="N3671" t="s">
        <v>23</v>
      </c>
      <c r="O3671" t="s">
        <v>119</v>
      </c>
      <c r="P3671">
        <v>0</v>
      </c>
      <c r="Q3671">
        <v>0</v>
      </c>
      <c r="R3671" t="s">
        <v>1907</v>
      </c>
      <c r="S3671" t="s">
        <v>119</v>
      </c>
    </row>
    <row r="3672" spans="1:19" hidden="1" x14ac:dyDescent="0.3">
      <c r="A3672">
        <v>470</v>
      </c>
      <c r="B3672" t="s">
        <v>433</v>
      </c>
      <c r="C3672" t="s">
        <v>190</v>
      </c>
      <c r="D3672" t="s">
        <v>52</v>
      </c>
      <c r="E3672" t="s">
        <v>22</v>
      </c>
      <c r="F3672" s="101">
        <v>45016</v>
      </c>
      <c r="G3672" s="55">
        <f t="shared" si="387"/>
        <v>2023</v>
      </c>
      <c r="H3672" s="55" t="str">
        <f t="shared" si="388"/>
        <v>Marzo</v>
      </c>
      <c r="I3672" s="90" t="str">
        <f t="shared" si="389"/>
        <v>2023-1</v>
      </c>
      <c r="J3672">
        <v>100</v>
      </c>
      <c r="N3672" t="s">
        <v>23</v>
      </c>
      <c r="O3672" t="s">
        <v>119</v>
      </c>
      <c r="P3672">
        <v>0</v>
      </c>
      <c r="Q3672">
        <v>0</v>
      </c>
      <c r="R3672" t="s">
        <v>1908</v>
      </c>
      <c r="S3672" t="s">
        <v>119</v>
      </c>
    </row>
    <row r="3673" spans="1:19" hidden="1" x14ac:dyDescent="0.3">
      <c r="A3673">
        <v>470</v>
      </c>
      <c r="B3673" t="s">
        <v>433</v>
      </c>
      <c r="C3673" t="s">
        <v>190</v>
      </c>
      <c r="D3673" t="s">
        <v>52</v>
      </c>
      <c r="E3673" t="s">
        <v>22</v>
      </c>
      <c r="F3673" s="101">
        <v>45046</v>
      </c>
      <c r="G3673" s="55">
        <f t="shared" si="387"/>
        <v>2023</v>
      </c>
      <c r="H3673" s="55" t="str">
        <f t="shared" si="388"/>
        <v>Abril</v>
      </c>
      <c r="I3673" s="90" t="str">
        <f t="shared" si="389"/>
        <v>2023-1</v>
      </c>
      <c r="J3673">
        <v>100</v>
      </c>
      <c r="N3673" t="s">
        <v>23</v>
      </c>
      <c r="O3673" t="s">
        <v>119</v>
      </c>
      <c r="P3673">
        <v>0</v>
      </c>
      <c r="Q3673">
        <v>0</v>
      </c>
      <c r="R3673" t="s">
        <v>1909</v>
      </c>
      <c r="S3673" t="s">
        <v>119</v>
      </c>
    </row>
    <row r="3674" spans="1:19" hidden="1" x14ac:dyDescent="0.3">
      <c r="A3674">
        <v>470</v>
      </c>
      <c r="B3674" t="s">
        <v>433</v>
      </c>
      <c r="C3674" t="s">
        <v>190</v>
      </c>
      <c r="D3674" t="s">
        <v>52</v>
      </c>
      <c r="E3674" t="s">
        <v>22</v>
      </c>
      <c r="F3674" s="101">
        <v>45169</v>
      </c>
      <c r="G3674" s="55">
        <f t="shared" si="387"/>
        <v>2023</v>
      </c>
      <c r="H3674" s="55" t="str">
        <f t="shared" si="388"/>
        <v>Agosto</v>
      </c>
      <c r="I3674" s="90" t="str">
        <f t="shared" si="389"/>
        <v>2023-2</v>
      </c>
      <c r="J3674">
        <v>100</v>
      </c>
      <c r="N3674" t="s">
        <v>23</v>
      </c>
      <c r="O3674" t="s">
        <v>119</v>
      </c>
      <c r="P3674">
        <v>0</v>
      </c>
      <c r="Q3674">
        <v>0</v>
      </c>
      <c r="R3674" t="s">
        <v>1910</v>
      </c>
      <c r="S3674" t="s">
        <v>119</v>
      </c>
    </row>
    <row r="3675" spans="1:19" hidden="1" x14ac:dyDescent="0.3">
      <c r="A3675">
        <v>470</v>
      </c>
      <c r="B3675" t="s">
        <v>433</v>
      </c>
      <c r="C3675" t="s">
        <v>190</v>
      </c>
      <c r="D3675" t="s">
        <v>52</v>
      </c>
      <c r="E3675" t="s">
        <v>22</v>
      </c>
      <c r="F3675" s="101">
        <v>45199</v>
      </c>
      <c r="G3675" s="55">
        <f t="shared" si="387"/>
        <v>2023</v>
      </c>
      <c r="H3675" s="55" t="str">
        <f t="shared" si="388"/>
        <v>Septiembre</v>
      </c>
      <c r="I3675" s="90" t="str">
        <f t="shared" si="389"/>
        <v>2023-2</v>
      </c>
      <c r="J3675">
        <v>100</v>
      </c>
      <c r="N3675" t="s">
        <v>23</v>
      </c>
      <c r="O3675" t="s">
        <v>119</v>
      </c>
      <c r="P3675">
        <v>0</v>
      </c>
      <c r="Q3675">
        <v>0</v>
      </c>
      <c r="R3675" t="s">
        <v>1911</v>
      </c>
      <c r="S3675" t="s">
        <v>119</v>
      </c>
    </row>
    <row r="3676" spans="1:19" hidden="1" x14ac:dyDescent="0.3">
      <c r="A3676">
        <v>470</v>
      </c>
      <c r="B3676" t="s">
        <v>433</v>
      </c>
      <c r="C3676" t="s">
        <v>190</v>
      </c>
      <c r="D3676" t="s">
        <v>52</v>
      </c>
      <c r="E3676" t="s">
        <v>22</v>
      </c>
      <c r="F3676" s="101">
        <v>45230</v>
      </c>
      <c r="G3676" s="55">
        <f t="shared" si="387"/>
        <v>2023</v>
      </c>
      <c r="H3676" s="55" t="str">
        <f t="shared" si="388"/>
        <v>Octubre</v>
      </c>
      <c r="I3676" s="90" t="str">
        <f t="shared" si="389"/>
        <v>2023-2</v>
      </c>
      <c r="J3676">
        <v>100</v>
      </c>
      <c r="N3676" t="s">
        <v>23</v>
      </c>
      <c r="O3676" t="s">
        <v>119</v>
      </c>
      <c r="P3676">
        <v>0</v>
      </c>
      <c r="Q3676">
        <v>0</v>
      </c>
      <c r="R3676" t="s">
        <v>1912</v>
      </c>
      <c r="S3676" t="s">
        <v>119</v>
      </c>
    </row>
    <row r="3677" spans="1:19" hidden="1" x14ac:dyDescent="0.3">
      <c r="A3677">
        <v>470</v>
      </c>
      <c r="B3677" t="s">
        <v>433</v>
      </c>
      <c r="C3677" t="s">
        <v>190</v>
      </c>
      <c r="D3677" t="s">
        <v>52</v>
      </c>
      <c r="E3677" t="s">
        <v>22</v>
      </c>
      <c r="F3677" s="101">
        <v>45291</v>
      </c>
      <c r="G3677" s="55">
        <f t="shared" si="387"/>
        <v>2023</v>
      </c>
      <c r="H3677" s="55" t="str">
        <f t="shared" si="388"/>
        <v>Diciembre</v>
      </c>
      <c r="I3677" s="90" t="str">
        <f t="shared" si="389"/>
        <v>2023-2</v>
      </c>
      <c r="J3677">
        <v>100</v>
      </c>
      <c r="N3677" t="s">
        <v>23</v>
      </c>
      <c r="O3677" t="s">
        <v>119</v>
      </c>
      <c r="P3677">
        <v>0</v>
      </c>
      <c r="Q3677">
        <v>0</v>
      </c>
      <c r="R3677" t="s">
        <v>1913</v>
      </c>
      <c r="S3677" t="s">
        <v>119</v>
      </c>
    </row>
    <row r="3678" spans="1:19" hidden="1" x14ac:dyDescent="0.3">
      <c r="A3678">
        <v>470</v>
      </c>
      <c r="B3678" t="s">
        <v>433</v>
      </c>
      <c r="C3678" t="s">
        <v>190</v>
      </c>
      <c r="D3678" t="s">
        <v>52</v>
      </c>
      <c r="E3678" t="s">
        <v>22</v>
      </c>
      <c r="F3678" s="101">
        <v>45747</v>
      </c>
      <c r="G3678" s="55">
        <f t="shared" si="387"/>
        <v>2025</v>
      </c>
      <c r="H3678" s="55" t="str">
        <f t="shared" si="388"/>
        <v>Marzo</v>
      </c>
      <c r="I3678" s="90" t="str">
        <f t="shared" si="389"/>
        <v>2025-1</v>
      </c>
      <c r="J3678">
        <v>100</v>
      </c>
      <c r="K3678">
        <v>352.81</v>
      </c>
      <c r="L3678" s="57">
        <v>1.3</v>
      </c>
      <c r="M3678" s="57">
        <v>3.5280999999999998</v>
      </c>
      <c r="N3678" t="s">
        <v>23</v>
      </c>
      <c r="O3678" t="s">
        <v>23</v>
      </c>
      <c r="P3678">
        <v>0</v>
      </c>
      <c r="Q3678">
        <v>0</v>
      </c>
      <c r="R3678" t="s">
        <v>1914</v>
      </c>
    </row>
    <row r="3679" spans="1:19" hidden="1" x14ac:dyDescent="0.3">
      <c r="A3679">
        <v>470</v>
      </c>
      <c r="B3679" t="s">
        <v>433</v>
      </c>
      <c r="C3679" t="s">
        <v>190</v>
      </c>
      <c r="D3679" t="s">
        <v>52</v>
      </c>
      <c r="E3679" t="s">
        <v>22</v>
      </c>
      <c r="F3679" s="101">
        <v>45838</v>
      </c>
      <c r="G3679" s="55">
        <f t="shared" si="387"/>
        <v>2025</v>
      </c>
      <c r="H3679" s="55" t="str">
        <f t="shared" si="388"/>
        <v>Junio</v>
      </c>
      <c r="I3679" s="90" t="str">
        <f t="shared" si="389"/>
        <v>2025-1</v>
      </c>
      <c r="J3679">
        <v>100</v>
      </c>
      <c r="K3679">
        <v>148.38</v>
      </c>
      <c r="L3679" s="57">
        <v>1.3</v>
      </c>
      <c r="M3679" s="57">
        <v>1.4838</v>
      </c>
      <c r="N3679" t="s">
        <v>23</v>
      </c>
      <c r="O3679" t="s">
        <v>23</v>
      </c>
      <c r="P3679">
        <v>0</v>
      </c>
      <c r="Q3679">
        <v>0</v>
      </c>
      <c r="R3679" t="s">
        <v>1915</v>
      </c>
    </row>
    <row r="3680" spans="1:19" hidden="1" x14ac:dyDescent="0.3">
      <c r="A3680">
        <v>470</v>
      </c>
      <c r="B3680" t="s">
        <v>433</v>
      </c>
      <c r="C3680" t="s">
        <v>190</v>
      </c>
      <c r="D3680" t="s">
        <v>52</v>
      </c>
      <c r="E3680" t="s">
        <v>22</v>
      </c>
      <c r="F3680" s="101">
        <v>45930</v>
      </c>
      <c r="G3680" s="55">
        <f t="shared" si="387"/>
        <v>2025</v>
      </c>
      <c r="H3680" s="55" t="str">
        <f t="shared" si="388"/>
        <v>Septiembre</v>
      </c>
      <c r="I3680" s="90" t="str">
        <f t="shared" si="389"/>
        <v>2025-2</v>
      </c>
      <c r="J3680">
        <v>100</v>
      </c>
      <c r="K3680">
        <v>105.6</v>
      </c>
      <c r="L3680" s="57">
        <v>1.056</v>
      </c>
      <c r="M3680" s="57">
        <v>1.056</v>
      </c>
      <c r="N3680" t="s">
        <v>23</v>
      </c>
      <c r="O3680" t="s">
        <v>23</v>
      </c>
      <c r="P3680">
        <v>0</v>
      </c>
      <c r="Q3680">
        <v>0</v>
      </c>
      <c r="R3680" t="s">
        <v>1916</v>
      </c>
    </row>
    <row r="3681" spans="1:19" hidden="1" x14ac:dyDescent="0.3">
      <c r="A3681">
        <v>470</v>
      </c>
      <c r="B3681" t="s">
        <v>433</v>
      </c>
      <c r="C3681" t="s">
        <v>190</v>
      </c>
      <c r="D3681" t="s">
        <v>52</v>
      </c>
      <c r="E3681" t="s">
        <v>22</v>
      </c>
      <c r="F3681" s="101">
        <v>46022</v>
      </c>
      <c r="G3681" s="55">
        <f t="shared" si="387"/>
        <v>2025</v>
      </c>
      <c r="H3681" s="55" t="str">
        <f t="shared" si="388"/>
        <v>Diciembre</v>
      </c>
      <c r="I3681" s="90" t="str">
        <f t="shared" si="389"/>
        <v>2025-2</v>
      </c>
      <c r="J3681">
        <v>100</v>
      </c>
      <c r="K3681">
        <v>100</v>
      </c>
      <c r="L3681" s="57">
        <v>1</v>
      </c>
      <c r="M3681" s="57">
        <v>1</v>
      </c>
      <c r="N3681" t="s">
        <v>23</v>
      </c>
      <c r="O3681" t="s">
        <v>23</v>
      </c>
      <c r="P3681">
        <v>0</v>
      </c>
      <c r="Q3681">
        <v>0</v>
      </c>
      <c r="R3681" t="s">
        <v>1917</v>
      </c>
    </row>
    <row r="3682" spans="1:19" hidden="1" x14ac:dyDescent="0.3">
      <c r="A3682">
        <v>471</v>
      </c>
      <c r="B3682" t="s">
        <v>434</v>
      </c>
      <c r="C3682" t="s">
        <v>190</v>
      </c>
      <c r="D3682" t="s">
        <v>52</v>
      </c>
      <c r="E3682" t="s">
        <v>22</v>
      </c>
      <c r="F3682" s="101">
        <v>44620</v>
      </c>
      <c r="G3682" s="55">
        <f t="shared" si="387"/>
        <v>2022</v>
      </c>
      <c r="H3682" s="55" t="str">
        <f t="shared" si="388"/>
        <v>Febrero</v>
      </c>
      <c r="I3682" s="90" t="str">
        <f t="shared" si="389"/>
        <v>2022-1</v>
      </c>
      <c r="N3682" t="s">
        <v>23</v>
      </c>
      <c r="O3682" t="s">
        <v>119</v>
      </c>
      <c r="P3682">
        <v>0</v>
      </c>
      <c r="Q3682">
        <v>0</v>
      </c>
      <c r="R3682" t="s">
        <v>1918</v>
      </c>
      <c r="S3682" t="s">
        <v>119</v>
      </c>
    </row>
    <row r="3683" spans="1:19" hidden="1" x14ac:dyDescent="0.3">
      <c r="A3683">
        <v>471</v>
      </c>
      <c r="B3683" t="s">
        <v>434</v>
      </c>
      <c r="C3683" t="s">
        <v>190</v>
      </c>
      <c r="D3683" t="s">
        <v>52</v>
      </c>
      <c r="E3683" t="s">
        <v>22</v>
      </c>
      <c r="F3683" s="101">
        <v>44651</v>
      </c>
      <c r="G3683" s="55">
        <f t="shared" si="387"/>
        <v>2022</v>
      </c>
      <c r="H3683" s="55" t="str">
        <f t="shared" si="388"/>
        <v>Marzo</v>
      </c>
      <c r="I3683" s="90" t="str">
        <f t="shared" si="389"/>
        <v>2022-1</v>
      </c>
      <c r="N3683" t="s">
        <v>23</v>
      </c>
      <c r="O3683" t="s">
        <v>119</v>
      </c>
      <c r="P3683">
        <v>0</v>
      </c>
      <c r="Q3683">
        <v>0</v>
      </c>
      <c r="R3683" t="s">
        <v>1919</v>
      </c>
      <c r="S3683" t="s">
        <v>119</v>
      </c>
    </row>
    <row r="3684" spans="1:19" hidden="1" x14ac:dyDescent="0.3">
      <c r="A3684">
        <v>471</v>
      </c>
      <c r="B3684" t="s">
        <v>434</v>
      </c>
      <c r="C3684" t="s">
        <v>190</v>
      </c>
      <c r="D3684" t="s">
        <v>52</v>
      </c>
      <c r="E3684" t="s">
        <v>22</v>
      </c>
      <c r="F3684" s="101">
        <v>44681</v>
      </c>
      <c r="G3684" s="55">
        <f t="shared" si="387"/>
        <v>2022</v>
      </c>
      <c r="H3684" s="55" t="str">
        <f t="shared" si="388"/>
        <v>Abril</v>
      </c>
      <c r="I3684" s="90" t="str">
        <f t="shared" si="389"/>
        <v>2022-1</v>
      </c>
      <c r="N3684" t="s">
        <v>23</v>
      </c>
      <c r="O3684" t="s">
        <v>119</v>
      </c>
      <c r="P3684">
        <v>0</v>
      </c>
      <c r="Q3684">
        <v>0</v>
      </c>
      <c r="R3684" t="s">
        <v>1920</v>
      </c>
      <c r="S3684" t="s">
        <v>119</v>
      </c>
    </row>
    <row r="3685" spans="1:19" hidden="1" x14ac:dyDescent="0.3">
      <c r="A3685">
        <v>471</v>
      </c>
      <c r="B3685" t="s">
        <v>434</v>
      </c>
      <c r="C3685" t="s">
        <v>190</v>
      </c>
      <c r="D3685" t="s">
        <v>52</v>
      </c>
      <c r="E3685" t="s">
        <v>22</v>
      </c>
      <c r="F3685" s="101">
        <v>44742</v>
      </c>
      <c r="G3685" s="55">
        <f t="shared" si="387"/>
        <v>2022</v>
      </c>
      <c r="H3685" s="55" t="str">
        <f t="shared" si="388"/>
        <v>Junio</v>
      </c>
      <c r="I3685" s="90" t="str">
        <f t="shared" si="389"/>
        <v>2022-1</v>
      </c>
      <c r="N3685" t="s">
        <v>23</v>
      </c>
      <c r="O3685" t="s">
        <v>119</v>
      </c>
      <c r="P3685">
        <v>0</v>
      </c>
      <c r="Q3685">
        <v>0</v>
      </c>
      <c r="R3685" t="s">
        <v>1921</v>
      </c>
      <c r="S3685" t="s">
        <v>119</v>
      </c>
    </row>
    <row r="3686" spans="1:19" hidden="1" x14ac:dyDescent="0.3">
      <c r="A3686">
        <v>471</v>
      </c>
      <c r="B3686" t="s">
        <v>434</v>
      </c>
      <c r="C3686" t="s">
        <v>190</v>
      </c>
      <c r="D3686" t="s">
        <v>52</v>
      </c>
      <c r="E3686" t="s">
        <v>22</v>
      </c>
      <c r="F3686" s="101">
        <v>44804</v>
      </c>
      <c r="G3686" s="55">
        <f t="shared" si="387"/>
        <v>2022</v>
      </c>
      <c r="H3686" s="55" t="str">
        <f t="shared" si="388"/>
        <v>Agosto</v>
      </c>
      <c r="I3686" s="90" t="str">
        <f t="shared" si="389"/>
        <v>2022-2</v>
      </c>
      <c r="N3686" t="s">
        <v>23</v>
      </c>
      <c r="O3686" t="s">
        <v>119</v>
      </c>
      <c r="P3686">
        <v>0</v>
      </c>
      <c r="Q3686">
        <v>0</v>
      </c>
      <c r="R3686" t="s">
        <v>1922</v>
      </c>
      <c r="S3686" t="s">
        <v>119</v>
      </c>
    </row>
    <row r="3687" spans="1:19" hidden="1" x14ac:dyDescent="0.3">
      <c r="A3687">
        <v>471</v>
      </c>
      <c r="B3687" t="s">
        <v>434</v>
      </c>
      <c r="C3687" t="s">
        <v>190</v>
      </c>
      <c r="D3687" t="s">
        <v>52</v>
      </c>
      <c r="E3687" t="s">
        <v>22</v>
      </c>
      <c r="F3687" s="101">
        <v>44834</v>
      </c>
      <c r="G3687" s="55">
        <f t="shared" si="387"/>
        <v>2022</v>
      </c>
      <c r="H3687" s="55" t="str">
        <f t="shared" si="388"/>
        <v>Septiembre</v>
      </c>
      <c r="I3687" s="90" t="str">
        <f t="shared" si="389"/>
        <v>2022-2</v>
      </c>
      <c r="N3687" t="s">
        <v>23</v>
      </c>
      <c r="O3687" t="s">
        <v>119</v>
      </c>
      <c r="P3687">
        <v>0</v>
      </c>
      <c r="Q3687">
        <v>0</v>
      </c>
      <c r="R3687" t="s">
        <v>1923</v>
      </c>
      <c r="S3687" t="s">
        <v>119</v>
      </c>
    </row>
    <row r="3688" spans="1:19" hidden="1" x14ac:dyDescent="0.3">
      <c r="A3688">
        <v>471</v>
      </c>
      <c r="B3688" t="s">
        <v>434</v>
      </c>
      <c r="C3688" t="s">
        <v>190</v>
      </c>
      <c r="D3688" t="s">
        <v>52</v>
      </c>
      <c r="E3688" t="s">
        <v>22</v>
      </c>
      <c r="F3688" s="101">
        <v>44926</v>
      </c>
      <c r="G3688" s="55">
        <f t="shared" si="387"/>
        <v>2022</v>
      </c>
      <c r="H3688" s="55" t="str">
        <f t="shared" si="388"/>
        <v>Diciembre</v>
      </c>
      <c r="I3688" s="90" t="str">
        <f t="shared" si="389"/>
        <v>2022-2</v>
      </c>
      <c r="N3688" t="s">
        <v>23</v>
      </c>
      <c r="O3688" t="s">
        <v>119</v>
      </c>
      <c r="P3688">
        <v>0</v>
      </c>
      <c r="Q3688">
        <v>0</v>
      </c>
      <c r="R3688" t="s">
        <v>1924</v>
      </c>
      <c r="S3688" t="s">
        <v>119</v>
      </c>
    </row>
    <row r="3689" spans="1:19" hidden="1" x14ac:dyDescent="0.3">
      <c r="A3689">
        <v>471</v>
      </c>
      <c r="B3689" t="s">
        <v>434</v>
      </c>
      <c r="C3689" t="s">
        <v>190</v>
      </c>
      <c r="D3689" t="s">
        <v>52</v>
      </c>
      <c r="E3689" t="s">
        <v>22</v>
      </c>
      <c r="F3689" s="101">
        <v>44985</v>
      </c>
      <c r="G3689" s="55">
        <f t="shared" si="387"/>
        <v>2023</v>
      </c>
      <c r="H3689" s="55" t="str">
        <f t="shared" si="388"/>
        <v>Febrero</v>
      </c>
      <c r="I3689" s="90" t="str">
        <f t="shared" si="389"/>
        <v>2023-1</v>
      </c>
      <c r="N3689" t="s">
        <v>23</v>
      </c>
      <c r="O3689" t="s">
        <v>119</v>
      </c>
      <c r="P3689">
        <v>0</v>
      </c>
      <c r="Q3689">
        <v>0</v>
      </c>
      <c r="R3689" t="s">
        <v>1925</v>
      </c>
      <c r="S3689" t="s">
        <v>119</v>
      </c>
    </row>
    <row r="3690" spans="1:19" hidden="1" x14ac:dyDescent="0.3">
      <c r="A3690">
        <v>471</v>
      </c>
      <c r="B3690" t="s">
        <v>434</v>
      </c>
      <c r="C3690" t="s">
        <v>190</v>
      </c>
      <c r="D3690" t="s">
        <v>52</v>
      </c>
      <c r="E3690" t="s">
        <v>22</v>
      </c>
      <c r="F3690" s="101">
        <v>45016</v>
      </c>
      <c r="G3690" s="55">
        <f t="shared" si="387"/>
        <v>2023</v>
      </c>
      <c r="H3690" s="55" t="str">
        <f t="shared" si="388"/>
        <v>Marzo</v>
      </c>
      <c r="I3690" s="90" t="str">
        <f t="shared" si="389"/>
        <v>2023-1</v>
      </c>
      <c r="N3690" t="s">
        <v>23</v>
      </c>
      <c r="O3690" t="s">
        <v>119</v>
      </c>
      <c r="P3690">
        <v>0</v>
      </c>
      <c r="Q3690">
        <v>0</v>
      </c>
      <c r="R3690" t="s">
        <v>1926</v>
      </c>
      <c r="S3690" t="s">
        <v>119</v>
      </c>
    </row>
    <row r="3691" spans="1:19" hidden="1" x14ac:dyDescent="0.3">
      <c r="A3691">
        <v>471</v>
      </c>
      <c r="B3691" t="s">
        <v>434</v>
      </c>
      <c r="C3691" t="s">
        <v>190</v>
      </c>
      <c r="D3691" t="s">
        <v>52</v>
      </c>
      <c r="E3691" t="s">
        <v>22</v>
      </c>
      <c r="F3691" s="101">
        <v>45046</v>
      </c>
      <c r="G3691" s="55">
        <f t="shared" si="387"/>
        <v>2023</v>
      </c>
      <c r="H3691" s="55" t="str">
        <f t="shared" si="388"/>
        <v>Abril</v>
      </c>
      <c r="I3691" s="90" t="str">
        <f t="shared" si="389"/>
        <v>2023-1</v>
      </c>
      <c r="N3691" t="s">
        <v>23</v>
      </c>
      <c r="O3691" t="s">
        <v>119</v>
      </c>
      <c r="P3691">
        <v>0</v>
      </c>
      <c r="Q3691">
        <v>0</v>
      </c>
      <c r="R3691" t="s">
        <v>1927</v>
      </c>
      <c r="S3691" t="s">
        <v>119</v>
      </c>
    </row>
    <row r="3692" spans="1:19" hidden="1" x14ac:dyDescent="0.3">
      <c r="A3692">
        <v>471</v>
      </c>
      <c r="B3692" t="s">
        <v>434</v>
      </c>
      <c r="C3692" t="s">
        <v>190</v>
      </c>
      <c r="D3692" t="s">
        <v>52</v>
      </c>
      <c r="E3692" t="s">
        <v>22</v>
      </c>
      <c r="F3692" s="101">
        <v>45107</v>
      </c>
      <c r="G3692" s="55">
        <f t="shared" si="387"/>
        <v>2023</v>
      </c>
      <c r="H3692" s="55" t="str">
        <f t="shared" si="388"/>
        <v>Junio</v>
      </c>
      <c r="I3692" s="90" t="str">
        <f t="shared" si="389"/>
        <v>2023-1</v>
      </c>
      <c r="N3692" t="s">
        <v>23</v>
      </c>
      <c r="O3692" t="s">
        <v>119</v>
      </c>
      <c r="P3692">
        <v>0</v>
      </c>
      <c r="Q3692">
        <v>0</v>
      </c>
      <c r="R3692" t="s">
        <v>1928</v>
      </c>
      <c r="S3692" t="s">
        <v>119</v>
      </c>
    </row>
    <row r="3693" spans="1:19" hidden="1" x14ac:dyDescent="0.3">
      <c r="A3693">
        <v>471</v>
      </c>
      <c r="B3693" t="s">
        <v>434</v>
      </c>
      <c r="C3693" t="s">
        <v>190</v>
      </c>
      <c r="D3693" t="s">
        <v>52</v>
      </c>
      <c r="E3693" t="s">
        <v>22</v>
      </c>
      <c r="F3693" s="101">
        <v>45169</v>
      </c>
      <c r="G3693" s="55">
        <f t="shared" si="387"/>
        <v>2023</v>
      </c>
      <c r="H3693" s="55" t="str">
        <f t="shared" si="388"/>
        <v>Agosto</v>
      </c>
      <c r="I3693" s="90" t="str">
        <f t="shared" si="389"/>
        <v>2023-2</v>
      </c>
      <c r="N3693" t="s">
        <v>23</v>
      </c>
      <c r="O3693" t="s">
        <v>119</v>
      </c>
      <c r="P3693">
        <v>0</v>
      </c>
      <c r="Q3693">
        <v>0</v>
      </c>
      <c r="R3693" t="s">
        <v>1929</v>
      </c>
      <c r="S3693" t="s">
        <v>119</v>
      </c>
    </row>
    <row r="3694" spans="1:19" hidden="1" x14ac:dyDescent="0.3">
      <c r="A3694">
        <v>471</v>
      </c>
      <c r="B3694" t="s">
        <v>434</v>
      </c>
      <c r="C3694" t="s">
        <v>190</v>
      </c>
      <c r="D3694" t="s">
        <v>52</v>
      </c>
      <c r="E3694" t="s">
        <v>22</v>
      </c>
      <c r="F3694" s="101">
        <v>45199</v>
      </c>
      <c r="G3694" s="55">
        <f t="shared" si="387"/>
        <v>2023</v>
      </c>
      <c r="H3694" s="55" t="str">
        <f t="shared" si="388"/>
        <v>Septiembre</v>
      </c>
      <c r="I3694" s="90" t="str">
        <f t="shared" si="389"/>
        <v>2023-2</v>
      </c>
      <c r="N3694" t="s">
        <v>23</v>
      </c>
      <c r="O3694" t="s">
        <v>119</v>
      </c>
      <c r="P3694">
        <v>0</v>
      </c>
      <c r="Q3694">
        <v>0</v>
      </c>
      <c r="R3694" t="s">
        <v>1930</v>
      </c>
      <c r="S3694" t="s">
        <v>119</v>
      </c>
    </row>
    <row r="3695" spans="1:19" hidden="1" x14ac:dyDescent="0.3">
      <c r="A3695">
        <v>471</v>
      </c>
      <c r="B3695" t="s">
        <v>434</v>
      </c>
      <c r="C3695" t="s">
        <v>190</v>
      </c>
      <c r="D3695" t="s">
        <v>52</v>
      </c>
      <c r="E3695" t="s">
        <v>22</v>
      </c>
      <c r="F3695" s="101">
        <v>45230</v>
      </c>
      <c r="G3695" s="55">
        <f t="shared" si="387"/>
        <v>2023</v>
      </c>
      <c r="H3695" s="55" t="str">
        <f t="shared" si="388"/>
        <v>Octubre</v>
      </c>
      <c r="I3695" s="90" t="str">
        <f t="shared" si="389"/>
        <v>2023-2</v>
      </c>
      <c r="N3695" t="s">
        <v>23</v>
      </c>
      <c r="O3695" t="s">
        <v>119</v>
      </c>
      <c r="P3695">
        <v>0</v>
      </c>
      <c r="Q3695">
        <v>0</v>
      </c>
      <c r="R3695" t="s">
        <v>1931</v>
      </c>
      <c r="S3695" t="s">
        <v>119</v>
      </c>
    </row>
    <row r="3696" spans="1:19" hidden="1" x14ac:dyDescent="0.3">
      <c r="A3696">
        <v>471</v>
      </c>
      <c r="B3696" t="s">
        <v>434</v>
      </c>
      <c r="C3696" t="s">
        <v>190</v>
      </c>
      <c r="D3696" t="s">
        <v>52</v>
      </c>
      <c r="E3696" t="s">
        <v>22</v>
      </c>
      <c r="F3696" s="101">
        <v>45291</v>
      </c>
      <c r="G3696" s="55">
        <f t="shared" si="387"/>
        <v>2023</v>
      </c>
      <c r="H3696" s="55" t="str">
        <f t="shared" si="388"/>
        <v>Diciembre</v>
      </c>
      <c r="I3696" s="90" t="str">
        <f t="shared" si="389"/>
        <v>2023-2</v>
      </c>
      <c r="N3696" t="s">
        <v>23</v>
      </c>
      <c r="O3696" t="s">
        <v>119</v>
      </c>
      <c r="P3696">
        <v>0</v>
      </c>
      <c r="Q3696">
        <v>0</v>
      </c>
      <c r="R3696" t="s">
        <v>1932</v>
      </c>
      <c r="S3696" t="s">
        <v>119</v>
      </c>
    </row>
    <row r="3697" spans="1:19" hidden="1" x14ac:dyDescent="0.3">
      <c r="A3697">
        <v>471</v>
      </c>
      <c r="B3697" t="s">
        <v>434</v>
      </c>
      <c r="C3697" t="s">
        <v>190</v>
      </c>
      <c r="D3697" t="s">
        <v>52</v>
      </c>
      <c r="E3697" t="s">
        <v>22</v>
      </c>
      <c r="F3697" s="101">
        <v>45747</v>
      </c>
      <c r="G3697" s="55">
        <f t="shared" si="387"/>
        <v>2025</v>
      </c>
      <c r="H3697" s="55" t="str">
        <f t="shared" si="388"/>
        <v>Marzo</v>
      </c>
      <c r="I3697" s="90" t="str">
        <f t="shared" si="389"/>
        <v>2025-1</v>
      </c>
      <c r="J3697">
        <v>100</v>
      </c>
      <c r="K3697">
        <v>103.51</v>
      </c>
      <c r="L3697" s="57">
        <v>1.0350999999999999</v>
      </c>
      <c r="M3697" s="57">
        <v>1.0350999999999999</v>
      </c>
      <c r="N3697" t="s">
        <v>23</v>
      </c>
      <c r="O3697" t="s">
        <v>23</v>
      </c>
      <c r="P3697">
        <v>0</v>
      </c>
      <c r="Q3697">
        <v>0</v>
      </c>
      <c r="R3697" t="s">
        <v>1933</v>
      </c>
    </row>
    <row r="3698" spans="1:19" hidden="1" x14ac:dyDescent="0.3">
      <c r="A3698">
        <v>471</v>
      </c>
      <c r="B3698" t="s">
        <v>434</v>
      </c>
      <c r="C3698" t="s">
        <v>190</v>
      </c>
      <c r="D3698" t="s">
        <v>52</v>
      </c>
      <c r="E3698" t="s">
        <v>22</v>
      </c>
      <c r="F3698" s="101">
        <v>45838</v>
      </c>
      <c r="G3698" s="55">
        <f t="shared" si="387"/>
        <v>2025</v>
      </c>
      <c r="H3698" s="55" t="str">
        <f t="shared" si="388"/>
        <v>Junio</v>
      </c>
      <c r="I3698" s="90" t="str">
        <f t="shared" si="389"/>
        <v>2025-1</v>
      </c>
      <c r="J3698">
        <v>100</v>
      </c>
      <c r="K3698">
        <v>94.02</v>
      </c>
      <c r="L3698" s="57">
        <v>0.94019999999999992</v>
      </c>
      <c r="M3698" s="57">
        <v>0.94019999999999992</v>
      </c>
      <c r="N3698" t="s">
        <v>23</v>
      </c>
      <c r="O3698" t="s">
        <v>23</v>
      </c>
      <c r="P3698">
        <v>0</v>
      </c>
      <c r="Q3698">
        <v>0</v>
      </c>
      <c r="R3698" t="s">
        <v>1934</v>
      </c>
    </row>
    <row r="3699" spans="1:19" hidden="1" x14ac:dyDescent="0.3">
      <c r="A3699">
        <v>471</v>
      </c>
      <c r="B3699" t="s">
        <v>434</v>
      </c>
      <c r="C3699" t="s">
        <v>190</v>
      </c>
      <c r="D3699" t="s">
        <v>52</v>
      </c>
      <c r="E3699" t="s">
        <v>22</v>
      </c>
      <c r="F3699" s="101">
        <v>45930</v>
      </c>
      <c r="G3699" s="55">
        <f t="shared" si="387"/>
        <v>2025</v>
      </c>
      <c r="H3699" s="55" t="str">
        <f t="shared" si="388"/>
        <v>Septiembre</v>
      </c>
      <c r="I3699" s="90" t="str">
        <f t="shared" si="389"/>
        <v>2025-2</v>
      </c>
      <c r="J3699">
        <v>100</v>
      </c>
      <c r="K3699">
        <v>98.93</v>
      </c>
      <c r="L3699" s="57">
        <v>0.98930000000000007</v>
      </c>
      <c r="M3699" s="57">
        <v>0.98930000000000007</v>
      </c>
      <c r="N3699" t="s">
        <v>23</v>
      </c>
      <c r="O3699" t="s">
        <v>23</v>
      </c>
      <c r="P3699">
        <v>0</v>
      </c>
      <c r="Q3699">
        <v>0</v>
      </c>
      <c r="R3699" t="s">
        <v>1935</v>
      </c>
    </row>
    <row r="3700" spans="1:19" hidden="1" x14ac:dyDescent="0.3">
      <c r="A3700">
        <v>471</v>
      </c>
      <c r="B3700" t="s">
        <v>434</v>
      </c>
      <c r="C3700" t="s">
        <v>190</v>
      </c>
      <c r="D3700" t="s">
        <v>52</v>
      </c>
      <c r="E3700" t="s">
        <v>22</v>
      </c>
      <c r="F3700" s="101">
        <v>46022</v>
      </c>
      <c r="G3700" s="55">
        <f t="shared" si="387"/>
        <v>2025</v>
      </c>
      <c r="H3700" s="55" t="str">
        <f t="shared" si="388"/>
        <v>Diciembre</v>
      </c>
      <c r="I3700" s="90" t="str">
        <f t="shared" si="389"/>
        <v>2025-2</v>
      </c>
      <c r="J3700">
        <v>100</v>
      </c>
      <c r="K3700">
        <v>99.86</v>
      </c>
      <c r="L3700" s="57">
        <v>0.99860000000000004</v>
      </c>
      <c r="M3700" s="57">
        <v>0.99860000000000004</v>
      </c>
      <c r="N3700" t="s">
        <v>23</v>
      </c>
      <c r="O3700" t="s">
        <v>23</v>
      </c>
      <c r="P3700">
        <v>0</v>
      </c>
      <c r="Q3700">
        <v>0</v>
      </c>
      <c r="R3700" t="s">
        <v>1936</v>
      </c>
    </row>
    <row r="3701" spans="1:19" hidden="1" x14ac:dyDescent="0.3">
      <c r="A3701">
        <v>473</v>
      </c>
      <c r="B3701" t="s">
        <v>437</v>
      </c>
      <c r="C3701" t="s">
        <v>20</v>
      </c>
      <c r="D3701" t="s">
        <v>47</v>
      </c>
      <c r="E3701" t="s">
        <v>22</v>
      </c>
      <c r="F3701" s="101">
        <v>44651</v>
      </c>
      <c r="G3701" s="55">
        <f t="shared" si="387"/>
        <v>2022</v>
      </c>
      <c r="H3701" s="55" t="str">
        <f t="shared" si="388"/>
        <v>Marzo</v>
      </c>
      <c r="I3701" s="90" t="str">
        <f t="shared" si="389"/>
        <v>2022-1</v>
      </c>
      <c r="N3701" t="s">
        <v>48</v>
      </c>
      <c r="O3701" t="s">
        <v>119</v>
      </c>
      <c r="P3701">
        <v>0</v>
      </c>
      <c r="Q3701">
        <v>0</v>
      </c>
      <c r="R3701" t="s">
        <v>1937</v>
      </c>
      <c r="S3701" t="s">
        <v>119</v>
      </c>
    </row>
    <row r="3702" spans="1:19" hidden="1" x14ac:dyDescent="0.3">
      <c r="A3702">
        <v>473</v>
      </c>
      <c r="B3702" t="s">
        <v>437</v>
      </c>
      <c r="C3702" t="s">
        <v>20</v>
      </c>
      <c r="D3702" t="s">
        <v>47</v>
      </c>
      <c r="E3702" t="s">
        <v>22</v>
      </c>
      <c r="F3702" s="101">
        <v>44834</v>
      </c>
      <c r="G3702" s="55">
        <f t="shared" si="387"/>
        <v>2022</v>
      </c>
      <c r="H3702" s="55" t="str">
        <f t="shared" si="388"/>
        <v>Septiembre</v>
      </c>
      <c r="I3702" s="90" t="str">
        <f t="shared" si="389"/>
        <v>2022-2</v>
      </c>
      <c r="N3702" t="s">
        <v>48</v>
      </c>
      <c r="O3702" t="s">
        <v>119</v>
      </c>
      <c r="P3702">
        <v>0</v>
      </c>
      <c r="Q3702">
        <v>0</v>
      </c>
      <c r="R3702" t="s">
        <v>1938</v>
      </c>
      <c r="S3702" t="s">
        <v>119</v>
      </c>
    </row>
    <row r="3703" spans="1:19" hidden="1" x14ac:dyDescent="0.3">
      <c r="A3703">
        <v>473</v>
      </c>
      <c r="B3703" t="s">
        <v>437</v>
      </c>
      <c r="C3703" t="s">
        <v>20</v>
      </c>
      <c r="D3703" t="s">
        <v>47</v>
      </c>
      <c r="E3703" t="s">
        <v>22</v>
      </c>
      <c r="F3703" s="101">
        <v>44895</v>
      </c>
      <c r="G3703" s="55">
        <f t="shared" si="387"/>
        <v>2022</v>
      </c>
      <c r="H3703" s="55" t="str">
        <f t="shared" si="388"/>
        <v>Noviembre</v>
      </c>
      <c r="I3703" s="90" t="str">
        <f t="shared" si="389"/>
        <v>2022-2</v>
      </c>
      <c r="N3703" t="s">
        <v>48</v>
      </c>
      <c r="O3703" t="s">
        <v>119</v>
      </c>
      <c r="P3703">
        <v>0</v>
      </c>
      <c r="Q3703">
        <v>0</v>
      </c>
      <c r="R3703" t="s">
        <v>1939</v>
      </c>
      <c r="S3703" t="s">
        <v>119</v>
      </c>
    </row>
    <row r="3704" spans="1:19" hidden="1" x14ac:dyDescent="0.3">
      <c r="A3704">
        <v>473</v>
      </c>
      <c r="B3704" t="s">
        <v>437</v>
      </c>
      <c r="C3704" t="s">
        <v>20</v>
      </c>
      <c r="D3704" t="s">
        <v>47</v>
      </c>
      <c r="E3704" t="s">
        <v>22</v>
      </c>
      <c r="F3704" s="101">
        <v>44957</v>
      </c>
      <c r="G3704" s="55">
        <f t="shared" si="387"/>
        <v>2023</v>
      </c>
      <c r="H3704" s="55" t="str">
        <f t="shared" si="388"/>
        <v>Enero</v>
      </c>
      <c r="I3704" s="90" t="str">
        <f t="shared" si="389"/>
        <v>2023-1</v>
      </c>
      <c r="N3704" t="s">
        <v>48</v>
      </c>
      <c r="O3704" t="s">
        <v>119</v>
      </c>
      <c r="P3704">
        <v>0</v>
      </c>
      <c r="Q3704">
        <v>0</v>
      </c>
      <c r="R3704" t="s">
        <v>1940</v>
      </c>
      <c r="S3704" t="s">
        <v>119</v>
      </c>
    </row>
    <row r="3705" spans="1:19" hidden="1" x14ac:dyDescent="0.3">
      <c r="A3705">
        <v>473</v>
      </c>
      <c r="B3705" t="s">
        <v>437</v>
      </c>
      <c r="C3705" t="s">
        <v>20</v>
      </c>
      <c r="D3705" t="s">
        <v>47</v>
      </c>
      <c r="E3705" t="s">
        <v>22</v>
      </c>
      <c r="F3705" s="101">
        <v>45016</v>
      </c>
      <c r="G3705" s="55">
        <f t="shared" si="387"/>
        <v>2023</v>
      </c>
      <c r="H3705" s="55" t="str">
        <f t="shared" si="388"/>
        <v>Marzo</v>
      </c>
      <c r="I3705" s="90" t="str">
        <f t="shared" si="389"/>
        <v>2023-1</v>
      </c>
      <c r="N3705" t="s">
        <v>48</v>
      </c>
      <c r="O3705" t="s">
        <v>119</v>
      </c>
      <c r="P3705">
        <v>0</v>
      </c>
      <c r="Q3705">
        <v>0</v>
      </c>
      <c r="R3705" t="s">
        <v>1941</v>
      </c>
      <c r="S3705" t="s">
        <v>119</v>
      </c>
    </row>
    <row r="3706" spans="1:19" hidden="1" x14ac:dyDescent="0.3">
      <c r="A3706">
        <v>473</v>
      </c>
      <c r="B3706" t="s">
        <v>437</v>
      </c>
      <c r="C3706" t="s">
        <v>20</v>
      </c>
      <c r="D3706" t="s">
        <v>47</v>
      </c>
      <c r="E3706" t="s">
        <v>22</v>
      </c>
      <c r="F3706" s="101">
        <v>45046</v>
      </c>
      <c r="G3706" s="55">
        <f t="shared" si="387"/>
        <v>2023</v>
      </c>
      <c r="H3706" s="55" t="str">
        <f t="shared" si="388"/>
        <v>Abril</v>
      </c>
      <c r="I3706" s="90" t="str">
        <f t="shared" si="389"/>
        <v>2023-1</v>
      </c>
      <c r="N3706" t="s">
        <v>48</v>
      </c>
      <c r="O3706" t="s">
        <v>119</v>
      </c>
      <c r="P3706">
        <v>0</v>
      </c>
      <c r="Q3706">
        <v>0</v>
      </c>
      <c r="R3706" t="s">
        <v>1942</v>
      </c>
      <c r="S3706" t="s">
        <v>119</v>
      </c>
    </row>
    <row r="3707" spans="1:19" hidden="1" x14ac:dyDescent="0.3">
      <c r="A3707">
        <v>473</v>
      </c>
      <c r="B3707" t="s">
        <v>437</v>
      </c>
      <c r="C3707" t="s">
        <v>20</v>
      </c>
      <c r="D3707" t="s">
        <v>47</v>
      </c>
      <c r="E3707" t="s">
        <v>22</v>
      </c>
      <c r="F3707" s="101">
        <v>45077</v>
      </c>
      <c r="G3707" s="55">
        <f t="shared" si="387"/>
        <v>2023</v>
      </c>
      <c r="H3707" s="55" t="str">
        <f t="shared" si="388"/>
        <v>Mayo</v>
      </c>
      <c r="I3707" s="90" t="str">
        <f t="shared" si="389"/>
        <v>2023-1</v>
      </c>
      <c r="N3707" t="s">
        <v>48</v>
      </c>
      <c r="O3707" t="s">
        <v>119</v>
      </c>
      <c r="P3707">
        <v>0</v>
      </c>
      <c r="Q3707">
        <v>0</v>
      </c>
      <c r="R3707" t="s">
        <v>1943</v>
      </c>
      <c r="S3707" t="s">
        <v>119</v>
      </c>
    </row>
    <row r="3708" spans="1:19" hidden="1" x14ac:dyDescent="0.3">
      <c r="A3708">
        <v>473</v>
      </c>
      <c r="B3708" t="s">
        <v>437</v>
      </c>
      <c r="C3708" t="s">
        <v>20</v>
      </c>
      <c r="D3708" t="s">
        <v>47</v>
      </c>
      <c r="E3708" t="s">
        <v>22</v>
      </c>
      <c r="F3708" s="101">
        <v>45138</v>
      </c>
      <c r="G3708" s="55">
        <f t="shared" si="387"/>
        <v>2023</v>
      </c>
      <c r="H3708" s="55" t="str">
        <f t="shared" si="388"/>
        <v>Julio</v>
      </c>
      <c r="I3708" s="90" t="str">
        <f t="shared" si="389"/>
        <v>2023-2</v>
      </c>
      <c r="N3708" t="s">
        <v>48</v>
      </c>
      <c r="O3708" t="s">
        <v>119</v>
      </c>
      <c r="P3708">
        <v>0</v>
      </c>
      <c r="Q3708">
        <v>0</v>
      </c>
      <c r="R3708" t="s">
        <v>1944</v>
      </c>
      <c r="S3708" t="s">
        <v>119</v>
      </c>
    </row>
    <row r="3709" spans="1:19" hidden="1" x14ac:dyDescent="0.3">
      <c r="A3709">
        <v>473</v>
      </c>
      <c r="B3709" t="s">
        <v>437</v>
      </c>
      <c r="C3709" t="s">
        <v>20</v>
      </c>
      <c r="D3709" t="s">
        <v>47</v>
      </c>
      <c r="E3709" t="s">
        <v>22</v>
      </c>
      <c r="F3709" s="101">
        <v>45169</v>
      </c>
      <c r="G3709" s="55">
        <f t="shared" si="387"/>
        <v>2023</v>
      </c>
      <c r="H3709" s="55" t="str">
        <f t="shared" si="388"/>
        <v>Agosto</v>
      </c>
      <c r="I3709" s="90" t="str">
        <f t="shared" si="389"/>
        <v>2023-2</v>
      </c>
      <c r="N3709" t="s">
        <v>48</v>
      </c>
      <c r="O3709" t="s">
        <v>119</v>
      </c>
      <c r="P3709">
        <v>0</v>
      </c>
      <c r="Q3709">
        <v>0</v>
      </c>
      <c r="R3709" t="s">
        <v>1945</v>
      </c>
      <c r="S3709" t="s">
        <v>119</v>
      </c>
    </row>
    <row r="3710" spans="1:19" hidden="1" x14ac:dyDescent="0.3">
      <c r="A3710">
        <v>473</v>
      </c>
      <c r="B3710" t="s">
        <v>437</v>
      </c>
      <c r="C3710" t="s">
        <v>20</v>
      </c>
      <c r="D3710" t="s">
        <v>47</v>
      </c>
      <c r="E3710" t="s">
        <v>22</v>
      </c>
      <c r="F3710" s="101">
        <v>45199</v>
      </c>
      <c r="G3710" s="55">
        <f t="shared" si="387"/>
        <v>2023</v>
      </c>
      <c r="H3710" s="55" t="str">
        <f t="shared" si="388"/>
        <v>Septiembre</v>
      </c>
      <c r="I3710" s="90" t="str">
        <f t="shared" si="389"/>
        <v>2023-2</v>
      </c>
      <c r="N3710" t="s">
        <v>48</v>
      </c>
      <c r="O3710" t="s">
        <v>119</v>
      </c>
      <c r="P3710">
        <v>0</v>
      </c>
      <c r="Q3710">
        <v>0</v>
      </c>
      <c r="R3710" t="s">
        <v>1946</v>
      </c>
      <c r="S3710" t="s">
        <v>119</v>
      </c>
    </row>
    <row r="3711" spans="1:19" hidden="1" x14ac:dyDescent="0.3">
      <c r="A3711">
        <v>473</v>
      </c>
      <c r="B3711" t="s">
        <v>437</v>
      </c>
      <c r="C3711" t="s">
        <v>20</v>
      </c>
      <c r="D3711" t="s">
        <v>47</v>
      </c>
      <c r="E3711" t="s">
        <v>22</v>
      </c>
      <c r="F3711" s="101">
        <v>45230</v>
      </c>
      <c r="G3711" s="55">
        <f t="shared" si="387"/>
        <v>2023</v>
      </c>
      <c r="H3711" s="55" t="str">
        <f t="shared" si="388"/>
        <v>Octubre</v>
      </c>
      <c r="I3711" s="90" t="str">
        <f t="shared" si="389"/>
        <v>2023-2</v>
      </c>
      <c r="N3711" t="s">
        <v>48</v>
      </c>
      <c r="O3711" t="s">
        <v>119</v>
      </c>
      <c r="P3711">
        <v>0</v>
      </c>
      <c r="Q3711">
        <v>0</v>
      </c>
      <c r="R3711" t="s">
        <v>1947</v>
      </c>
      <c r="S3711" t="s">
        <v>119</v>
      </c>
    </row>
    <row r="3712" spans="1:19" hidden="1" x14ac:dyDescent="0.3">
      <c r="A3712">
        <v>473</v>
      </c>
      <c r="B3712" t="s">
        <v>437</v>
      </c>
      <c r="C3712" t="s">
        <v>20</v>
      </c>
      <c r="D3712" t="s">
        <v>47</v>
      </c>
      <c r="E3712" t="s">
        <v>22</v>
      </c>
      <c r="F3712" s="101">
        <v>45260</v>
      </c>
      <c r="G3712" s="55">
        <f t="shared" si="387"/>
        <v>2023</v>
      </c>
      <c r="H3712" s="55" t="str">
        <f t="shared" si="388"/>
        <v>Noviembre</v>
      </c>
      <c r="I3712" s="90" t="str">
        <f t="shared" si="389"/>
        <v>2023-2</v>
      </c>
      <c r="N3712" t="s">
        <v>48</v>
      </c>
      <c r="O3712" t="s">
        <v>119</v>
      </c>
      <c r="P3712">
        <v>0</v>
      </c>
      <c r="Q3712">
        <v>0</v>
      </c>
      <c r="R3712" t="s">
        <v>1948</v>
      </c>
      <c r="S3712" t="s">
        <v>119</v>
      </c>
    </row>
    <row r="3713" spans="1:19" hidden="1" x14ac:dyDescent="0.3">
      <c r="A3713">
        <v>473</v>
      </c>
      <c r="B3713" t="s">
        <v>437</v>
      </c>
      <c r="C3713" t="s">
        <v>20</v>
      </c>
      <c r="D3713" t="s">
        <v>47</v>
      </c>
      <c r="E3713" t="s">
        <v>22</v>
      </c>
      <c r="F3713" s="101">
        <v>46022</v>
      </c>
      <c r="G3713" s="55">
        <f t="shared" si="387"/>
        <v>2025</v>
      </c>
      <c r="H3713" s="55" t="str">
        <f t="shared" si="388"/>
        <v>Diciembre</v>
      </c>
      <c r="I3713" s="90" t="str">
        <f t="shared" si="389"/>
        <v>2025-2</v>
      </c>
      <c r="J3713">
        <v>300</v>
      </c>
      <c r="K3713">
        <v>0</v>
      </c>
      <c r="L3713" s="57">
        <v>0</v>
      </c>
      <c r="M3713" s="57">
        <v>0</v>
      </c>
      <c r="N3713" t="s">
        <v>48</v>
      </c>
      <c r="O3713" t="s">
        <v>48</v>
      </c>
      <c r="P3713">
        <v>0</v>
      </c>
      <c r="Q3713">
        <v>0</v>
      </c>
      <c r="R3713" t="s">
        <v>1949</v>
      </c>
    </row>
    <row r="3714" spans="1:19" hidden="1" x14ac:dyDescent="0.3">
      <c r="A3714">
        <v>474</v>
      </c>
      <c r="B3714" t="s">
        <v>440</v>
      </c>
      <c r="C3714" t="s">
        <v>439</v>
      </c>
      <c r="D3714" t="s">
        <v>47</v>
      </c>
      <c r="E3714" t="s">
        <v>22</v>
      </c>
      <c r="F3714" s="101">
        <v>44651</v>
      </c>
      <c r="G3714" s="55">
        <f t="shared" si="387"/>
        <v>2022</v>
      </c>
      <c r="H3714" s="55" t="str">
        <f t="shared" si="388"/>
        <v>Marzo</v>
      </c>
      <c r="I3714" s="90" t="str">
        <f t="shared" si="389"/>
        <v>2022-1</v>
      </c>
      <c r="N3714" t="s">
        <v>48</v>
      </c>
      <c r="O3714" t="s">
        <v>119</v>
      </c>
      <c r="P3714">
        <v>0</v>
      </c>
      <c r="Q3714">
        <v>0</v>
      </c>
      <c r="R3714" t="s">
        <v>1950</v>
      </c>
      <c r="S3714" t="s">
        <v>119</v>
      </c>
    </row>
    <row r="3715" spans="1:19" hidden="1" x14ac:dyDescent="0.3">
      <c r="A3715">
        <v>474</v>
      </c>
      <c r="B3715" t="s">
        <v>440</v>
      </c>
      <c r="C3715" t="s">
        <v>439</v>
      </c>
      <c r="D3715" t="s">
        <v>47</v>
      </c>
      <c r="E3715" t="s">
        <v>22</v>
      </c>
      <c r="F3715" s="101">
        <v>44742</v>
      </c>
      <c r="G3715" s="55">
        <f t="shared" ref="G3715:G3778" si="390">YEAR(F3715)</f>
        <v>2022</v>
      </c>
      <c r="H3715" s="55" t="str">
        <f t="shared" ref="H3715:H3778" si="391">PROPER(TEXT(F3715,"mmmm"))</f>
        <v>Junio</v>
      </c>
      <c r="I3715" s="90" t="str">
        <f t="shared" ref="I3715:I3778" si="392">IF(OR(H3715="Enero",H3715="Febrero",H3715="Marzo",H3715="Abril",H3715="Mayo",H3715="Junio"),G3715&amp;"-1",IF(OR(H3715="Julio",H3715="Agosto",H3715="Septiembre",H3715="Octubre",H3715="Noviembre",H3715="Diciembre"),G3715&amp;"-2"))</f>
        <v>2022-1</v>
      </c>
      <c r="N3715" t="s">
        <v>48</v>
      </c>
      <c r="O3715" t="s">
        <v>119</v>
      </c>
      <c r="P3715">
        <v>0</v>
      </c>
      <c r="Q3715">
        <v>0</v>
      </c>
      <c r="R3715" t="s">
        <v>1951</v>
      </c>
      <c r="S3715" t="s">
        <v>119</v>
      </c>
    </row>
    <row r="3716" spans="1:19" hidden="1" x14ac:dyDescent="0.3">
      <c r="A3716">
        <v>474</v>
      </c>
      <c r="B3716" t="s">
        <v>440</v>
      </c>
      <c r="C3716" t="s">
        <v>439</v>
      </c>
      <c r="D3716" t="s">
        <v>47</v>
      </c>
      <c r="E3716" t="s">
        <v>22</v>
      </c>
      <c r="F3716" s="101">
        <v>44834</v>
      </c>
      <c r="G3716" s="55">
        <f t="shared" si="390"/>
        <v>2022</v>
      </c>
      <c r="H3716" s="55" t="str">
        <f t="shared" si="391"/>
        <v>Septiembre</v>
      </c>
      <c r="I3716" s="90" t="str">
        <f t="shared" si="392"/>
        <v>2022-2</v>
      </c>
      <c r="N3716" t="s">
        <v>48</v>
      </c>
      <c r="O3716" t="s">
        <v>119</v>
      </c>
      <c r="P3716">
        <v>0</v>
      </c>
      <c r="Q3716">
        <v>0</v>
      </c>
      <c r="R3716" t="s">
        <v>1952</v>
      </c>
      <c r="S3716" t="s">
        <v>119</v>
      </c>
    </row>
    <row r="3717" spans="1:19" hidden="1" x14ac:dyDescent="0.3">
      <c r="A3717">
        <v>474</v>
      </c>
      <c r="B3717" t="s">
        <v>440</v>
      </c>
      <c r="C3717" t="s">
        <v>439</v>
      </c>
      <c r="D3717" t="s">
        <v>47</v>
      </c>
      <c r="E3717" t="s">
        <v>22</v>
      </c>
      <c r="F3717" s="101">
        <v>44895</v>
      </c>
      <c r="G3717" s="55">
        <f t="shared" si="390"/>
        <v>2022</v>
      </c>
      <c r="H3717" s="55" t="str">
        <f t="shared" si="391"/>
        <v>Noviembre</v>
      </c>
      <c r="I3717" s="90" t="str">
        <f t="shared" si="392"/>
        <v>2022-2</v>
      </c>
      <c r="N3717" t="s">
        <v>48</v>
      </c>
      <c r="O3717" t="s">
        <v>119</v>
      </c>
      <c r="P3717">
        <v>0</v>
      </c>
      <c r="Q3717">
        <v>0</v>
      </c>
      <c r="R3717" t="s">
        <v>1953</v>
      </c>
      <c r="S3717" t="s">
        <v>119</v>
      </c>
    </row>
    <row r="3718" spans="1:19" hidden="1" x14ac:dyDescent="0.3">
      <c r="A3718">
        <v>474</v>
      </c>
      <c r="B3718" t="s">
        <v>440</v>
      </c>
      <c r="C3718" t="s">
        <v>439</v>
      </c>
      <c r="D3718" t="s">
        <v>47</v>
      </c>
      <c r="E3718" t="s">
        <v>22</v>
      </c>
      <c r="F3718" s="101">
        <v>44926</v>
      </c>
      <c r="G3718" s="55">
        <f t="shared" si="390"/>
        <v>2022</v>
      </c>
      <c r="H3718" s="55" t="str">
        <f t="shared" si="391"/>
        <v>Diciembre</v>
      </c>
      <c r="I3718" s="90" t="str">
        <f t="shared" si="392"/>
        <v>2022-2</v>
      </c>
      <c r="N3718" t="s">
        <v>48</v>
      </c>
      <c r="O3718" t="s">
        <v>119</v>
      </c>
      <c r="P3718">
        <v>0</v>
      </c>
      <c r="Q3718">
        <v>0</v>
      </c>
      <c r="R3718" t="s">
        <v>1954</v>
      </c>
      <c r="S3718" t="s">
        <v>119</v>
      </c>
    </row>
    <row r="3719" spans="1:19" hidden="1" x14ac:dyDescent="0.3">
      <c r="A3719">
        <v>474</v>
      </c>
      <c r="B3719" t="s">
        <v>440</v>
      </c>
      <c r="C3719" t="s">
        <v>439</v>
      </c>
      <c r="D3719" t="s">
        <v>47</v>
      </c>
      <c r="E3719" t="s">
        <v>22</v>
      </c>
      <c r="F3719" s="101">
        <v>44957</v>
      </c>
      <c r="G3719" s="55">
        <f t="shared" si="390"/>
        <v>2023</v>
      </c>
      <c r="H3719" s="55" t="str">
        <f t="shared" si="391"/>
        <v>Enero</v>
      </c>
      <c r="I3719" s="90" t="str">
        <f t="shared" si="392"/>
        <v>2023-1</v>
      </c>
      <c r="N3719" t="s">
        <v>48</v>
      </c>
      <c r="O3719" t="s">
        <v>119</v>
      </c>
      <c r="P3719">
        <v>0</v>
      </c>
      <c r="Q3719">
        <v>0</v>
      </c>
      <c r="R3719" t="s">
        <v>1955</v>
      </c>
      <c r="S3719" t="s">
        <v>119</v>
      </c>
    </row>
    <row r="3720" spans="1:19" hidden="1" x14ac:dyDescent="0.3">
      <c r="A3720">
        <v>474</v>
      </c>
      <c r="B3720" t="s">
        <v>440</v>
      </c>
      <c r="C3720" t="s">
        <v>439</v>
      </c>
      <c r="D3720" t="s">
        <v>47</v>
      </c>
      <c r="E3720" t="s">
        <v>22</v>
      </c>
      <c r="F3720" s="101">
        <v>45016</v>
      </c>
      <c r="G3720" s="55">
        <f t="shared" si="390"/>
        <v>2023</v>
      </c>
      <c r="H3720" s="55" t="str">
        <f t="shared" si="391"/>
        <v>Marzo</v>
      </c>
      <c r="I3720" s="90" t="str">
        <f t="shared" si="392"/>
        <v>2023-1</v>
      </c>
      <c r="N3720" t="s">
        <v>48</v>
      </c>
      <c r="O3720" t="s">
        <v>119</v>
      </c>
      <c r="P3720">
        <v>0</v>
      </c>
      <c r="Q3720">
        <v>0</v>
      </c>
      <c r="R3720" t="s">
        <v>1956</v>
      </c>
      <c r="S3720" t="s">
        <v>119</v>
      </c>
    </row>
    <row r="3721" spans="1:19" hidden="1" x14ac:dyDescent="0.3">
      <c r="A3721">
        <v>474</v>
      </c>
      <c r="B3721" t="s">
        <v>440</v>
      </c>
      <c r="C3721" t="s">
        <v>439</v>
      </c>
      <c r="D3721" t="s">
        <v>47</v>
      </c>
      <c r="E3721" t="s">
        <v>22</v>
      </c>
      <c r="F3721" s="101">
        <v>45046</v>
      </c>
      <c r="G3721" s="55">
        <f t="shared" si="390"/>
        <v>2023</v>
      </c>
      <c r="H3721" s="55" t="str">
        <f t="shared" si="391"/>
        <v>Abril</v>
      </c>
      <c r="I3721" s="90" t="str">
        <f t="shared" si="392"/>
        <v>2023-1</v>
      </c>
      <c r="N3721" t="s">
        <v>48</v>
      </c>
      <c r="O3721" t="s">
        <v>119</v>
      </c>
      <c r="P3721">
        <v>0</v>
      </c>
      <c r="Q3721">
        <v>0</v>
      </c>
      <c r="R3721" t="s">
        <v>1957</v>
      </c>
      <c r="S3721" t="s">
        <v>119</v>
      </c>
    </row>
    <row r="3722" spans="1:19" hidden="1" x14ac:dyDescent="0.3">
      <c r="A3722">
        <v>474</v>
      </c>
      <c r="B3722" t="s">
        <v>440</v>
      </c>
      <c r="C3722" t="s">
        <v>439</v>
      </c>
      <c r="D3722" t="s">
        <v>47</v>
      </c>
      <c r="E3722" t="s">
        <v>22</v>
      </c>
      <c r="F3722" s="101">
        <v>45077</v>
      </c>
      <c r="G3722" s="55">
        <f t="shared" si="390"/>
        <v>2023</v>
      </c>
      <c r="H3722" s="55" t="str">
        <f t="shared" si="391"/>
        <v>Mayo</v>
      </c>
      <c r="I3722" s="90" t="str">
        <f t="shared" si="392"/>
        <v>2023-1</v>
      </c>
      <c r="N3722" t="s">
        <v>48</v>
      </c>
      <c r="O3722" t="s">
        <v>119</v>
      </c>
      <c r="P3722">
        <v>0</v>
      </c>
      <c r="Q3722">
        <v>0</v>
      </c>
      <c r="R3722" t="s">
        <v>1958</v>
      </c>
      <c r="S3722" t="s">
        <v>119</v>
      </c>
    </row>
    <row r="3723" spans="1:19" hidden="1" x14ac:dyDescent="0.3">
      <c r="A3723">
        <v>474</v>
      </c>
      <c r="B3723" t="s">
        <v>440</v>
      </c>
      <c r="C3723" t="s">
        <v>439</v>
      </c>
      <c r="D3723" t="s">
        <v>47</v>
      </c>
      <c r="E3723" t="s">
        <v>22</v>
      </c>
      <c r="F3723" s="101">
        <v>45107</v>
      </c>
      <c r="G3723" s="55">
        <f t="shared" si="390"/>
        <v>2023</v>
      </c>
      <c r="H3723" s="55" t="str">
        <f t="shared" si="391"/>
        <v>Junio</v>
      </c>
      <c r="I3723" s="90" t="str">
        <f t="shared" si="392"/>
        <v>2023-1</v>
      </c>
      <c r="N3723" t="s">
        <v>48</v>
      </c>
      <c r="O3723" t="s">
        <v>119</v>
      </c>
      <c r="P3723">
        <v>0</v>
      </c>
      <c r="Q3723">
        <v>0</v>
      </c>
      <c r="R3723" t="s">
        <v>1959</v>
      </c>
      <c r="S3723" t="s">
        <v>119</v>
      </c>
    </row>
    <row r="3724" spans="1:19" hidden="1" x14ac:dyDescent="0.3">
      <c r="A3724">
        <v>474</v>
      </c>
      <c r="B3724" t="s">
        <v>440</v>
      </c>
      <c r="C3724" t="s">
        <v>439</v>
      </c>
      <c r="D3724" t="s">
        <v>47</v>
      </c>
      <c r="E3724" t="s">
        <v>22</v>
      </c>
      <c r="F3724" s="101">
        <v>45138</v>
      </c>
      <c r="G3724" s="55">
        <f t="shared" si="390"/>
        <v>2023</v>
      </c>
      <c r="H3724" s="55" t="str">
        <f t="shared" si="391"/>
        <v>Julio</v>
      </c>
      <c r="I3724" s="90" t="str">
        <f t="shared" si="392"/>
        <v>2023-2</v>
      </c>
      <c r="N3724" t="s">
        <v>48</v>
      </c>
      <c r="O3724" t="s">
        <v>119</v>
      </c>
      <c r="P3724">
        <v>0</v>
      </c>
      <c r="Q3724">
        <v>0</v>
      </c>
      <c r="R3724" t="s">
        <v>1960</v>
      </c>
      <c r="S3724" t="s">
        <v>119</v>
      </c>
    </row>
    <row r="3725" spans="1:19" hidden="1" x14ac:dyDescent="0.3">
      <c r="A3725">
        <v>474</v>
      </c>
      <c r="B3725" t="s">
        <v>440</v>
      </c>
      <c r="C3725" t="s">
        <v>439</v>
      </c>
      <c r="D3725" t="s">
        <v>47</v>
      </c>
      <c r="E3725" t="s">
        <v>22</v>
      </c>
      <c r="F3725" s="101">
        <v>45169</v>
      </c>
      <c r="G3725" s="55">
        <f t="shared" si="390"/>
        <v>2023</v>
      </c>
      <c r="H3725" s="55" t="str">
        <f t="shared" si="391"/>
        <v>Agosto</v>
      </c>
      <c r="I3725" s="90" t="str">
        <f t="shared" si="392"/>
        <v>2023-2</v>
      </c>
      <c r="N3725" t="s">
        <v>48</v>
      </c>
      <c r="O3725" t="s">
        <v>119</v>
      </c>
      <c r="P3725">
        <v>0</v>
      </c>
      <c r="Q3725">
        <v>0</v>
      </c>
      <c r="R3725" t="s">
        <v>1961</v>
      </c>
      <c r="S3725" t="s">
        <v>119</v>
      </c>
    </row>
    <row r="3726" spans="1:19" hidden="1" x14ac:dyDescent="0.3">
      <c r="A3726">
        <v>474</v>
      </c>
      <c r="B3726" t="s">
        <v>440</v>
      </c>
      <c r="C3726" t="s">
        <v>439</v>
      </c>
      <c r="D3726" t="s">
        <v>47</v>
      </c>
      <c r="E3726" t="s">
        <v>22</v>
      </c>
      <c r="F3726" s="101">
        <v>45199</v>
      </c>
      <c r="G3726" s="55">
        <f t="shared" si="390"/>
        <v>2023</v>
      </c>
      <c r="H3726" s="55" t="str">
        <f t="shared" si="391"/>
        <v>Septiembre</v>
      </c>
      <c r="I3726" s="90" t="str">
        <f t="shared" si="392"/>
        <v>2023-2</v>
      </c>
      <c r="N3726" t="s">
        <v>48</v>
      </c>
      <c r="O3726" t="s">
        <v>119</v>
      </c>
      <c r="P3726">
        <v>0</v>
      </c>
      <c r="Q3726">
        <v>0</v>
      </c>
      <c r="R3726" t="s">
        <v>1962</v>
      </c>
      <c r="S3726" t="s">
        <v>119</v>
      </c>
    </row>
    <row r="3727" spans="1:19" hidden="1" x14ac:dyDescent="0.3">
      <c r="A3727">
        <v>474</v>
      </c>
      <c r="B3727" t="s">
        <v>440</v>
      </c>
      <c r="C3727" t="s">
        <v>439</v>
      </c>
      <c r="D3727" t="s">
        <v>47</v>
      </c>
      <c r="E3727" t="s">
        <v>22</v>
      </c>
      <c r="F3727" s="101">
        <v>45230</v>
      </c>
      <c r="G3727" s="55">
        <f t="shared" si="390"/>
        <v>2023</v>
      </c>
      <c r="H3727" s="55" t="str">
        <f t="shared" si="391"/>
        <v>Octubre</v>
      </c>
      <c r="I3727" s="90" t="str">
        <f t="shared" si="392"/>
        <v>2023-2</v>
      </c>
      <c r="N3727" t="s">
        <v>48</v>
      </c>
      <c r="O3727" t="s">
        <v>119</v>
      </c>
      <c r="P3727">
        <v>0</v>
      </c>
      <c r="Q3727">
        <v>0</v>
      </c>
      <c r="R3727" t="s">
        <v>1963</v>
      </c>
      <c r="S3727" t="s">
        <v>119</v>
      </c>
    </row>
    <row r="3728" spans="1:19" hidden="1" x14ac:dyDescent="0.3">
      <c r="A3728">
        <v>474</v>
      </c>
      <c r="B3728" t="s">
        <v>440</v>
      </c>
      <c r="C3728" t="s">
        <v>439</v>
      </c>
      <c r="D3728" t="s">
        <v>47</v>
      </c>
      <c r="E3728" t="s">
        <v>22</v>
      </c>
      <c r="F3728" s="101">
        <v>45260</v>
      </c>
      <c r="G3728" s="55">
        <f t="shared" si="390"/>
        <v>2023</v>
      </c>
      <c r="H3728" s="55" t="str">
        <f t="shared" si="391"/>
        <v>Noviembre</v>
      </c>
      <c r="I3728" s="90" t="str">
        <f t="shared" si="392"/>
        <v>2023-2</v>
      </c>
      <c r="N3728" t="s">
        <v>48</v>
      </c>
      <c r="O3728" t="s">
        <v>119</v>
      </c>
      <c r="P3728">
        <v>0</v>
      </c>
      <c r="Q3728">
        <v>0</v>
      </c>
      <c r="R3728" t="s">
        <v>1964</v>
      </c>
      <c r="S3728" t="s">
        <v>119</v>
      </c>
    </row>
    <row r="3729" spans="1:19" hidden="1" x14ac:dyDescent="0.3">
      <c r="A3729">
        <v>474</v>
      </c>
      <c r="B3729" t="s">
        <v>440</v>
      </c>
      <c r="C3729" t="s">
        <v>439</v>
      </c>
      <c r="D3729" t="s">
        <v>47</v>
      </c>
      <c r="E3729" t="s">
        <v>22</v>
      </c>
      <c r="F3729" s="101">
        <v>45291</v>
      </c>
      <c r="G3729" s="55">
        <f t="shared" si="390"/>
        <v>2023</v>
      </c>
      <c r="H3729" s="55" t="str">
        <f t="shared" si="391"/>
        <v>Diciembre</v>
      </c>
      <c r="I3729" s="90" t="str">
        <f t="shared" si="392"/>
        <v>2023-2</v>
      </c>
      <c r="N3729" t="s">
        <v>48</v>
      </c>
      <c r="O3729" t="s">
        <v>119</v>
      </c>
      <c r="P3729">
        <v>0</v>
      </c>
      <c r="Q3729">
        <v>0</v>
      </c>
      <c r="R3729" t="s">
        <v>1965</v>
      </c>
      <c r="S3729" t="s">
        <v>119</v>
      </c>
    </row>
    <row r="3730" spans="1:19" hidden="1" x14ac:dyDescent="0.3">
      <c r="A3730">
        <v>474</v>
      </c>
      <c r="B3730" t="s">
        <v>440</v>
      </c>
      <c r="C3730" t="s">
        <v>439</v>
      </c>
      <c r="D3730" t="s">
        <v>47</v>
      </c>
      <c r="E3730" t="s">
        <v>22</v>
      </c>
      <c r="F3730" s="101">
        <v>45838</v>
      </c>
      <c r="G3730" s="55">
        <f t="shared" si="390"/>
        <v>2025</v>
      </c>
      <c r="H3730" s="55" t="str">
        <f t="shared" si="391"/>
        <v>Junio</v>
      </c>
      <c r="I3730" s="90" t="str">
        <f t="shared" si="392"/>
        <v>2025-1</v>
      </c>
      <c r="K3730">
        <v>0</v>
      </c>
      <c r="N3730" t="s">
        <v>48</v>
      </c>
      <c r="O3730" t="s">
        <v>48</v>
      </c>
      <c r="P3730">
        <v>0</v>
      </c>
      <c r="Q3730">
        <v>0</v>
      </c>
      <c r="R3730" t="s">
        <v>1966</v>
      </c>
    </row>
    <row r="3731" spans="1:19" hidden="1" x14ac:dyDescent="0.3">
      <c r="A3731">
        <v>474</v>
      </c>
      <c r="B3731" t="s">
        <v>440</v>
      </c>
      <c r="C3731" t="s">
        <v>439</v>
      </c>
      <c r="D3731" t="s">
        <v>47</v>
      </c>
      <c r="E3731" t="s">
        <v>22</v>
      </c>
      <c r="F3731" s="101">
        <v>46022</v>
      </c>
      <c r="G3731" s="55">
        <f t="shared" si="390"/>
        <v>2025</v>
      </c>
      <c r="H3731" s="55" t="str">
        <f t="shared" si="391"/>
        <v>Diciembre</v>
      </c>
      <c r="I3731" s="90" t="str">
        <f t="shared" si="392"/>
        <v>2025-2</v>
      </c>
      <c r="N3731" t="s">
        <v>48</v>
      </c>
      <c r="O3731" t="s">
        <v>119</v>
      </c>
      <c r="P3731">
        <v>0</v>
      </c>
      <c r="Q3731">
        <v>0</v>
      </c>
      <c r="R3731" t="s">
        <v>1967</v>
      </c>
      <c r="S3731" t="s">
        <v>119</v>
      </c>
    </row>
    <row r="3732" spans="1:19" hidden="1" x14ac:dyDescent="0.3">
      <c r="A3732">
        <v>475</v>
      </c>
      <c r="B3732" t="s">
        <v>441</v>
      </c>
      <c r="C3732" t="s">
        <v>39</v>
      </c>
      <c r="D3732" t="s">
        <v>47</v>
      </c>
      <c r="E3732" t="s">
        <v>22</v>
      </c>
      <c r="F3732" s="101">
        <v>45473</v>
      </c>
      <c r="G3732" s="55">
        <f t="shared" si="390"/>
        <v>2024</v>
      </c>
      <c r="H3732" s="55" t="str">
        <f t="shared" si="391"/>
        <v>Junio</v>
      </c>
      <c r="I3732" s="90" t="str">
        <f t="shared" si="392"/>
        <v>2024-1</v>
      </c>
      <c r="J3732">
        <v>100</v>
      </c>
      <c r="N3732" t="s">
        <v>48</v>
      </c>
      <c r="O3732" t="s">
        <v>119</v>
      </c>
      <c r="P3732">
        <v>0</v>
      </c>
      <c r="Q3732">
        <v>0</v>
      </c>
      <c r="R3732" t="s">
        <v>1968</v>
      </c>
      <c r="S3732" t="s">
        <v>119</v>
      </c>
    </row>
    <row r="3733" spans="1:19" hidden="1" x14ac:dyDescent="0.3">
      <c r="A3733">
        <v>475</v>
      </c>
      <c r="B3733" t="s">
        <v>441</v>
      </c>
      <c r="C3733" t="s">
        <v>39</v>
      </c>
      <c r="D3733" t="s">
        <v>47</v>
      </c>
      <c r="E3733" t="s">
        <v>22</v>
      </c>
      <c r="F3733" s="101">
        <v>45838</v>
      </c>
      <c r="G3733" s="55">
        <f t="shared" si="390"/>
        <v>2025</v>
      </c>
      <c r="H3733" s="55" t="str">
        <f t="shared" si="391"/>
        <v>Junio</v>
      </c>
      <c r="I3733" s="90" t="str">
        <f t="shared" si="392"/>
        <v>2025-1</v>
      </c>
      <c r="J3733">
        <v>100</v>
      </c>
      <c r="N3733" t="s">
        <v>48</v>
      </c>
      <c r="O3733" t="s">
        <v>119</v>
      </c>
      <c r="P3733">
        <v>0</v>
      </c>
      <c r="Q3733">
        <v>0</v>
      </c>
      <c r="R3733" t="s">
        <v>1969</v>
      </c>
      <c r="S3733" t="s">
        <v>119</v>
      </c>
    </row>
    <row r="3734" spans="1:19" hidden="1" x14ac:dyDescent="0.3">
      <c r="A3734">
        <v>475</v>
      </c>
      <c r="B3734" t="s">
        <v>441</v>
      </c>
      <c r="C3734" t="s">
        <v>39</v>
      </c>
      <c r="D3734" t="s">
        <v>47</v>
      </c>
      <c r="E3734" t="s">
        <v>22</v>
      </c>
      <c r="F3734" s="101">
        <v>46022</v>
      </c>
      <c r="G3734" s="55">
        <f t="shared" si="390"/>
        <v>2025</v>
      </c>
      <c r="H3734" s="55" t="str">
        <f t="shared" si="391"/>
        <v>Diciembre</v>
      </c>
      <c r="I3734" s="90" t="str">
        <f t="shared" si="392"/>
        <v>2025-2</v>
      </c>
      <c r="J3734">
        <v>5</v>
      </c>
      <c r="K3734">
        <v>5</v>
      </c>
      <c r="L3734" s="57">
        <v>1</v>
      </c>
      <c r="M3734" s="57">
        <v>1</v>
      </c>
      <c r="N3734" t="s">
        <v>48</v>
      </c>
      <c r="O3734" t="s">
        <v>48</v>
      </c>
      <c r="P3734">
        <v>0</v>
      </c>
      <c r="Q3734">
        <v>0</v>
      </c>
      <c r="R3734" t="s">
        <v>1970</v>
      </c>
    </row>
    <row r="3735" spans="1:19" hidden="1" x14ac:dyDescent="0.3">
      <c r="A3735">
        <v>476</v>
      </c>
      <c r="B3735" t="s">
        <v>442</v>
      </c>
      <c r="C3735" t="s">
        <v>20</v>
      </c>
      <c r="D3735" t="s">
        <v>47</v>
      </c>
      <c r="E3735" t="s">
        <v>22</v>
      </c>
      <c r="F3735" s="101">
        <v>44651</v>
      </c>
      <c r="G3735" s="55">
        <f t="shared" si="390"/>
        <v>2022</v>
      </c>
      <c r="H3735" s="55" t="str">
        <f t="shared" si="391"/>
        <v>Marzo</v>
      </c>
      <c r="I3735" s="90" t="str">
        <f t="shared" si="392"/>
        <v>2022-1</v>
      </c>
      <c r="N3735" t="s">
        <v>48</v>
      </c>
      <c r="O3735" t="s">
        <v>119</v>
      </c>
      <c r="P3735">
        <v>0</v>
      </c>
      <c r="Q3735">
        <v>0</v>
      </c>
      <c r="R3735" t="s">
        <v>1971</v>
      </c>
      <c r="S3735" t="s">
        <v>119</v>
      </c>
    </row>
    <row r="3736" spans="1:19" hidden="1" x14ac:dyDescent="0.3">
      <c r="A3736">
        <v>476</v>
      </c>
      <c r="B3736" t="s">
        <v>442</v>
      </c>
      <c r="C3736" t="s">
        <v>20</v>
      </c>
      <c r="D3736" t="s">
        <v>47</v>
      </c>
      <c r="E3736" t="s">
        <v>22</v>
      </c>
      <c r="F3736" s="101">
        <v>44834</v>
      </c>
      <c r="G3736" s="55">
        <f t="shared" si="390"/>
        <v>2022</v>
      </c>
      <c r="H3736" s="55" t="str">
        <f t="shared" si="391"/>
        <v>Septiembre</v>
      </c>
      <c r="I3736" s="90" t="str">
        <f t="shared" si="392"/>
        <v>2022-2</v>
      </c>
      <c r="N3736" t="s">
        <v>48</v>
      </c>
      <c r="O3736" t="s">
        <v>119</v>
      </c>
      <c r="P3736">
        <v>0</v>
      </c>
      <c r="Q3736">
        <v>0</v>
      </c>
      <c r="R3736" t="s">
        <v>1972</v>
      </c>
      <c r="S3736" t="s">
        <v>119</v>
      </c>
    </row>
    <row r="3737" spans="1:19" hidden="1" x14ac:dyDescent="0.3">
      <c r="A3737">
        <v>476</v>
      </c>
      <c r="B3737" t="s">
        <v>442</v>
      </c>
      <c r="C3737" t="s">
        <v>20</v>
      </c>
      <c r="D3737" t="s">
        <v>47</v>
      </c>
      <c r="E3737" t="s">
        <v>22</v>
      </c>
      <c r="F3737" s="101">
        <v>44895</v>
      </c>
      <c r="G3737" s="55">
        <f t="shared" si="390"/>
        <v>2022</v>
      </c>
      <c r="H3737" s="55" t="str">
        <f t="shared" si="391"/>
        <v>Noviembre</v>
      </c>
      <c r="I3737" s="90" t="str">
        <f t="shared" si="392"/>
        <v>2022-2</v>
      </c>
      <c r="N3737" t="s">
        <v>48</v>
      </c>
      <c r="O3737" t="s">
        <v>119</v>
      </c>
      <c r="P3737">
        <v>0</v>
      </c>
      <c r="Q3737">
        <v>0</v>
      </c>
      <c r="R3737" t="s">
        <v>1973</v>
      </c>
      <c r="S3737" t="s">
        <v>119</v>
      </c>
    </row>
    <row r="3738" spans="1:19" hidden="1" x14ac:dyDescent="0.3">
      <c r="A3738">
        <v>476</v>
      </c>
      <c r="B3738" t="s">
        <v>442</v>
      </c>
      <c r="C3738" t="s">
        <v>20</v>
      </c>
      <c r="D3738" t="s">
        <v>47</v>
      </c>
      <c r="E3738" t="s">
        <v>22</v>
      </c>
      <c r="F3738" s="101">
        <v>44957</v>
      </c>
      <c r="G3738" s="55">
        <f t="shared" si="390"/>
        <v>2023</v>
      </c>
      <c r="H3738" s="55" t="str">
        <f t="shared" si="391"/>
        <v>Enero</v>
      </c>
      <c r="I3738" s="90" t="str">
        <f t="shared" si="392"/>
        <v>2023-1</v>
      </c>
      <c r="N3738" t="s">
        <v>48</v>
      </c>
      <c r="O3738" t="s">
        <v>119</v>
      </c>
      <c r="P3738">
        <v>0</v>
      </c>
      <c r="Q3738">
        <v>0</v>
      </c>
      <c r="R3738" t="s">
        <v>1974</v>
      </c>
      <c r="S3738" t="s">
        <v>119</v>
      </c>
    </row>
    <row r="3739" spans="1:19" hidden="1" x14ac:dyDescent="0.3">
      <c r="A3739">
        <v>476</v>
      </c>
      <c r="B3739" t="s">
        <v>442</v>
      </c>
      <c r="C3739" t="s">
        <v>20</v>
      </c>
      <c r="D3739" t="s">
        <v>47</v>
      </c>
      <c r="E3739" t="s">
        <v>22</v>
      </c>
      <c r="F3739" s="101">
        <v>45016</v>
      </c>
      <c r="G3739" s="55">
        <f t="shared" si="390"/>
        <v>2023</v>
      </c>
      <c r="H3739" s="55" t="str">
        <f t="shared" si="391"/>
        <v>Marzo</v>
      </c>
      <c r="I3739" s="90" t="str">
        <f t="shared" si="392"/>
        <v>2023-1</v>
      </c>
      <c r="N3739" t="s">
        <v>48</v>
      </c>
      <c r="O3739" t="s">
        <v>119</v>
      </c>
      <c r="P3739">
        <v>0</v>
      </c>
      <c r="Q3739">
        <v>0</v>
      </c>
      <c r="R3739" t="s">
        <v>1975</v>
      </c>
      <c r="S3739" t="s">
        <v>119</v>
      </c>
    </row>
    <row r="3740" spans="1:19" hidden="1" x14ac:dyDescent="0.3">
      <c r="A3740">
        <v>476</v>
      </c>
      <c r="B3740" t="s">
        <v>442</v>
      </c>
      <c r="C3740" t="s">
        <v>20</v>
      </c>
      <c r="D3740" t="s">
        <v>47</v>
      </c>
      <c r="E3740" t="s">
        <v>22</v>
      </c>
      <c r="F3740" s="101">
        <v>45046</v>
      </c>
      <c r="G3740" s="55">
        <f t="shared" si="390"/>
        <v>2023</v>
      </c>
      <c r="H3740" s="55" t="str">
        <f t="shared" si="391"/>
        <v>Abril</v>
      </c>
      <c r="I3740" s="90" t="str">
        <f t="shared" si="392"/>
        <v>2023-1</v>
      </c>
      <c r="N3740" t="s">
        <v>48</v>
      </c>
      <c r="O3740" t="s">
        <v>119</v>
      </c>
      <c r="P3740">
        <v>0</v>
      </c>
      <c r="Q3740">
        <v>0</v>
      </c>
      <c r="R3740" t="s">
        <v>1976</v>
      </c>
      <c r="S3740" t="s">
        <v>119</v>
      </c>
    </row>
    <row r="3741" spans="1:19" hidden="1" x14ac:dyDescent="0.3">
      <c r="A3741">
        <v>476</v>
      </c>
      <c r="B3741" t="s">
        <v>442</v>
      </c>
      <c r="C3741" t="s">
        <v>20</v>
      </c>
      <c r="D3741" t="s">
        <v>47</v>
      </c>
      <c r="E3741" t="s">
        <v>22</v>
      </c>
      <c r="F3741" s="101">
        <v>45077</v>
      </c>
      <c r="G3741" s="55">
        <f t="shared" si="390"/>
        <v>2023</v>
      </c>
      <c r="H3741" s="55" t="str">
        <f t="shared" si="391"/>
        <v>Mayo</v>
      </c>
      <c r="I3741" s="90" t="str">
        <f t="shared" si="392"/>
        <v>2023-1</v>
      </c>
      <c r="N3741" t="s">
        <v>48</v>
      </c>
      <c r="O3741" t="s">
        <v>119</v>
      </c>
      <c r="P3741">
        <v>0</v>
      </c>
      <c r="Q3741">
        <v>0</v>
      </c>
      <c r="R3741" t="s">
        <v>1977</v>
      </c>
      <c r="S3741" t="s">
        <v>119</v>
      </c>
    </row>
    <row r="3742" spans="1:19" hidden="1" x14ac:dyDescent="0.3">
      <c r="A3742">
        <v>476</v>
      </c>
      <c r="B3742" t="s">
        <v>442</v>
      </c>
      <c r="C3742" t="s">
        <v>20</v>
      </c>
      <c r="D3742" t="s">
        <v>47</v>
      </c>
      <c r="E3742" t="s">
        <v>22</v>
      </c>
      <c r="F3742" s="101">
        <v>45138</v>
      </c>
      <c r="G3742" s="55">
        <f t="shared" si="390"/>
        <v>2023</v>
      </c>
      <c r="H3742" s="55" t="str">
        <f t="shared" si="391"/>
        <v>Julio</v>
      </c>
      <c r="I3742" s="90" t="str">
        <f t="shared" si="392"/>
        <v>2023-2</v>
      </c>
      <c r="N3742" t="s">
        <v>48</v>
      </c>
      <c r="O3742" t="s">
        <v>119</v>
      </c>
      <c r="P3742">
        <v>0</v>
      </c>
      <c r="Q3742">
        <v>0</v>
      </c>
      <c r="R3742" t="s">
        <v>1978</v>
      </c>
      <c r="S3742" t="s">
        <v>119</v>
      </c>
    </row>
    <row r="3743" spans="1:19" hidden="1" x14ac:dyDescent="0.3">
      <c r="A3743">
        <v>476</v>
      </c>
      <c r="B3743" t="s">
        <v>442</v>
      </c>
      <c r="C3743" t="s">
        <v>20</v>
      </c>
      <c r="D3743" t="s">
        <v>47</v>
      </c>
      <c r="E3743" t="s">
        <v>22</v>
      </c>
      <c r="F3743" s="101">
        <v>45169</v>
      </c>
      <c r="G3743" s="55">
        <f t="shared" si="390"/>
        <v>2023</v>
      </c>
      <c r="H3743" s="55" t="str">
        <f t="shared" si="391"/>
        <v>Agosto</v>
      </c>
      <c r="I3743" s="90" t="str">
        <f t="shared" si="392"/>
        <v>2023-2</v>
      </c>
      <c r="N3743" t="s">
        <v>48</v>
      </c>
      <c r="O3743" t="s">
        <v>119</v>
      </c>
      <c r="P3743">
        <v>0</v>
      </c>
      <c r="Q3743">
        <v>0</v>
      </c>
      <c r="R3743" t="s">
        <v>1979</v>
      </c>
      <c r="S3743" t="s">
        <v>119</v>
      </c>
    </row>
    <row r="3744" spans="1:19" hidden="1" x14ac:dyDescent="0.3">
      <c r="A3744">
        <v>476</v>
      </c>
      <c r="B3744" t="s">
        <v>442</v>
      </c>
      <c r="C3744" t="s">
        <v>20</v>
      </c>
      <c r="D3744" t="s">
        <v>47</v>
      </c>
      <c r="E3744" t="s">
        <v>22</v>
      </c>
      <c r="F3744" s="101">
        <v>45199</v>
      </c>
      <c r="G3744" s="55">
        <f t="shared" si="390"/>
        <v>2023</v>
      </c>
      <c r="H3744" s="55" t="str">
        <f t="shared" si="391"/>
        <v>Septiembre</v>
      </c>
      <c r="I3744" s="90" t="str">
        <f t="shared" si="392"/>
        <v>2023-2</v>
      </c>
      <c r="N3744" t="s">
        <v>48</v>
      </c>
      <c r="O3744" t="s">
        <v>119</v>
      </c>
      <c r="P3744">
        <v>0</v>
      </c>
      <c r="Q3744">
        <v>0</v>
      </c>
      <c r="R3744" t="s">
        <v>1980</v>
      </c>
      <c r="S3744" t="s">
        <v>119</v>
      </c>
    </row>
    <row r="3745" spans="1:19" hidden="1" x14ac:dyDescent="0.3">
      <c r="A3745">
        <v>476</v>
      </c>
      <c r="B3745" t="s">
        <v>442</v>
      </c>
      <c r="C3745" t="s">
        <v>20</v>
      </c>
      <c r="D3745" t="s">
        <v>47</v>
      </c>
      <c r="E3745" t="s">
        <v>22</v>
      </c>
      <c r="F3745" s="101">
        <v>45230</v>
      </c>
      <c r="G3745" s="55">
        <f t="shared" si="390"/>
        <v>2023</v>
      </c>
      <c r="H3745" s="55" t="str">
        <f t="shared" si="391"/>
        <v>Octubre</v>
      </c>
      <c r="I3745" s="90" t="str">
        <f t="shared" si="392"/>
        <v>2023-2</v>
      </c>
      <c r="N3745" t="s">
        <v>48</v>
      </c>
      <c r="O3745" t="s">
        <v>119</v>
      </c>
      <c r="P3745">
        <v>0</v>
      </c>
      <c r="Q3745">
        <v>0</v>
      </c>
      <c r="R3745" t="s">
        <v>1981</v>
      </c>
      <c r="S3745" t="s">
        <v>119</v>
      </c>
    </row>
    <row r="3746" spans="1:19" hidden="1" x14ac:dyDescent="0.3">
      <c r="A3746">
        <v>476</v>
      </c>
      <c r="B3746" t="s">
        <v>442</v>
      </c>
      <c r="C3746" t="s">
        <v>20</v>
      </c>
      <c r="D3746" t="s">
        <v>47</v>
      </c>
      <c r="E3746" t="s">
        <v>22</v>
      </c>
      <c r="F3746" s="101">
        <v>45260</v>
      </c>
      <c r="G3746" s="55">
        <f t="shared" si="390"/>
        <v>2023</v>
      </c>
      <c r="H3746" s="55" t="str">
        <f t="shared" si="391"/>
        <v>Noviembre</v>
      </c>
      <c r="I3746" s="90" t="str">
        <f t="shared" si="392"/>
        <v>2023-2</v>
      </c>
      <c r="N3746" t="s">
        <v>48</v>
      </c>
      <c r="O3746" t="s">
        <v>119</v>
      </c>
      <c r="P3746">
        <v>0</v>
      </c>
      <c r="Q3746">
        <v>0</v>
      </c>
      <c r="R3746" t="s">
        <v>1982</v>
      </c>
      <c r="S3746" t="s">
        <v>119</v>
      </c>
    </row>
    <row r="3747" spans="1:19" hidden="1" x14ac:dyDescent="0.3">
      <c r="A3747">
        <v>476</v>
      </c>
      <c r="B3747" t="s">
        <v>442</v>
      </c>
      <c r="C3747" t="s">
        <v>20</v>
      </c>
      <c r="D3747" t="s">
        <v>47</v>
      </c>
      <c r="E3747" t="s">
        <v>22</v>
      </c>
      <c r="F3747" s="101">
        <v>46022</v>
      </c>
      <c r="G3747" s="55">
        <f t="shared" si="390"/>
        <v>2025</v>
      </c>
      <c r="H3747" s="55" t="str">
        <f t="shared" si="391"/>
        <v>Diciembre</v>
      </c>
      <c r="I3747" s="90" t="str">
        <f t="shared" si="392"/>
        <v>2025-2</v>
      </c>
      <c r="J3747">
        <v>100</v>
      </c>
      <c r="K3747">
        <v>100</v>
      </c>
      <c r="L3747" s="57">
        <v>1</v>
      </c>
      <c r="M3747" s="57">
        <v>1</v>
      </c>
      <c r="N3747" t="s">
        <v>48</v>
      </c>
      <c r="O3747" t="s">
        <v>48</v>
      </c>
      <c r="P3747">
        <v>0</v>
      </c>
      <c r="Q3747">
        <v>0</v>
      </c>
      <c r="R3747" t="s">
        <v>1983</v>
      </c>
    </row>
    <row r="3748" spans="1:19" hidden="1" x14ac:dyDescent="0.3">
      <c r="A3748">
        <v>477</v>
      </c>
      <c r="B3748" t="s">
        <v>443</v>
      </c>
      <c r="C3748" t="s">
        <v>439</v>
      </c>
      <c r="D3748" t="s">
        <v>47</v>
      </c>
      <c r="E3748" t="s">
        <v>22</v>
      </c>
      <c r="F3748" s="101">
        <v>44742</v>
      </c>
      <c r="G3748" s="55">
        <f t="shared" si="390"/>
        <v>2022</v>
      </c>
      <c r="H3748" s="55" t="str">
        <f t="shared" si="391"/>
        <v>Junio</v>
      </c>
      <c r="I3748" s="90" t="str">
        <f t="shared" si="392"/>
        <v>2022-1</v>
      </c>
      <c r="N3748" t="s">
        <v>48</v>
      </c>
      <c r="O3748" t="s">
        <v>119</v>
      </c>
      <c r="P3748">
        <v>0</v>
      </c>
      <c r="Q3748">
        <v>0</v>
      </c>
      <c r="R3748" t="s">
        <v>1984</v>
      </c>
      <c r="S3748" t="s">
        <v>119</v>
      </c>
    </row>
    <row r="3749" spans="1:19" hidden="1" x14ac:dyDescent="0.3">
      <c r="A3749">
        <v>477</v>
      </c>
      <c r="B3749" t="s">
        <v>443</v>
      </c>
      <c r="C3749" t="s">
        <v>439</v>
      </c>
      <c r="D3749" t="s">
        <v>47</v>
      </c>
      <c r="E3749" t="s">
        <v>22</v>
      </c>
      <c r="F3749" s="101">
        <v>44834</v>
      </c>
      <c r="G3749" s="55">
        <f t="shared" si="390"/>
        <v>2022</v>
      </c>
      <c r="H3749" s="55" t="str">
        <f t="shared" si="391"/>
        <v>Septiembre</v>
      </c>
      <c r="I3749" s="90" t="str">
        <f t="shared" si="392"/>
        <v>2022-2</v>
      </c>
      <c r="N3749" t="s">
        <v>48</v>
      </c>
      <c r="O3749" t="s">
        <v>119</v>
      </c>
      <c r="P3749">
        <v>0</v>
      </c>
      <c r="Q3749">
        <v>0</v>
      </c>
      <c r="R3749" t="s">
        <v>1985</v>
      </c>
      <c r="S3749" t="s">
        <v>119</v>
      </c>
    </row>
    <row r="3750" spans="1:19" hidden="1" x14ac:dyDescent="0.3">
      <c r="A3750">
        <v>477</v>
      </c>
      <c r="B3750" t="s">
        <v>443</v>
      </c>
      <c r="C3750" t="s">
        <v>439</v>
      </c>
      <c r="D3750" t="s">
        <v>47</v>
      </c>
      <c r="E3750" t="s">
        <v>22</v>
      </c>
      <c r="F3750" s="101">
        <v>44895</v>
      </c>
      <c r="G3750" s="55">
        <f t="shared" si="390"/>
        <v>2022</v>
      </c>
      <c r="H3750" s="55" t="str">
        <f t="shared" si="391"/>
        <v>Noviembre</v>
      </c>
      <c r="I3750" s="90" t="str">
        <f t="shared" si="392"/>
        <v>2022-2</v>
      </c>
      <c r="N3750" t="s">
        <v>48</v>
      </c>
      <c r="O3750" t="s">
        <v>119</v>
      </c>
      <c r="P3750">
        <v>0</v>
      </c>
      <c r="Q3750">
        <v>0</v>
      </c>
      <c r="R3750" t="s">
        <v>1986</v>
      </c>
      <c r="S3750" t="s">
        <v>119</v>
      </c>
    </row>
    <row r="3751" spans="1:19" hidden="1" x14ac:dyDescent="0.3">
      <c r="A3751">
        <v>477</v>
      </c>
      <c r="B3751" t="s">
        <v>443</v>
      </c>
      <c r="C3751" t="s">
        <v>439</v>
      </c>
      <c r="D3751" t="s">
        <v>47</v>
      </c>
      <c r="E3751" t="s">
        <v>22</v>
      </c>
      <c r="F3751" s="101">
        <v>44926</v>
      </c>
      <c r="G3751" s="55">
        <f t="shared" si="390"/>
        <v>2022</v>
      </c>
      <c r="H3751" s="55" t="str">
        <f t="shared" si="391"/>
        <v>Diciembre</v>
      </c>
      <c r="I3751" s="90" t="str">
        <f t="shared" si="392"/>
        <v>2022-2</v>
      </c>
      <c r="N3751" t="s">
        <v>48</v>
      </c>
      <c r="O3751" t="s">
        <v>119</v>
      </c>
      <c r="P3751">
        <v>0</v>
      </c>
      <c r="Q3751">
        <v>0</v>
      </c>
      <c r="R3751" t="s">
        <v>1987</v>
      </c>
      <c r="S3751" t="s">
        <v>119</v>
      </c>
    </row>
    <row r="3752" spans="1:19" hidden="1" x14ac:dyDescent="0.3">
      <c r="A3752">
        <v>477</v>
      </c>
      <c r="B3752" t="s">
        <v>443</v>
      </c>
      <c r="C3752" t="s">
        <v>439</v>
      </c>
      <c r="D3752" t="s">
        <v>47</v>
      </c>
      <c r="E3752" t="s">
        <v>22</v>
      </c>
      <c r="F3752" s="101">
        <v>44957</v>
      </c>
      <c r="G3752" s="55">
        <f t="shared" si="390"/>
        <v>2023</v>
      </c>
      <c r="H3752" s="55" t="str">
        <f t="shared" si="391"/>
        <v>Enero</v>
      </c>
      <c r="I3752" s="90" t="str">
        <f t="shared" si="392"/>
        <v>2023-1</v>
      </c>
      <c r="N3752" t="s">
        <v>48</v>
      </c>
      <c r="O3752" t="s">
        <v>119</v>
      </c>
      <c r="P3752">
        <v>0</v>
      </c>
      <c r="Q3752">
        <v>0</v>
      </c>
      <c r="R3752" t="s">
        <v>1988</v>
      </c>
      <c r="S3752" t="s">
        <v>119</v>
      </c>
    </row>
    <row r="3753" spans="1:19" hidden="1" x14ac:dyDescent="0.3">
      <c r="A3753">
        <v>477</v>
      </c>
      <c r="B3753" t="s">
        <v>443</v>
      </c>
      <c r="C3753" t="s">
        <v>439</v>
      </c>
      <c r="D3753" t="s">
        <v>47</v>
      </c>
      <c r="E3753" t="s">
        <v>22</v>
      </c>
      <c r="F3753" s="101">
        <v>45016</v>
      </c>
      <c r="G3753" s="55">
        <f t="shared" si="390"/>
        <v>2023</v>
      </c>
      <c r="H3753" s="55" t="str">
        <f t="shared" si="391"/>
        <v>Marzo</v>
      </c>
      <c r="I3753" s="90" t="str">
        <f t="shared" si="392"/>
        <v>2023-1</v>
      </c>
      <c r="N3753" t="s">
        <v>48</v>
      </c>
      <c r="O3753" t="s">
        <v>119</v>
      </c>
      <c r="P3753">
        <v>0</v>
      </c>
      <c r="Q3753">
        <v>0</v>
      </c>
      <c r="R3753" t="s">
        <v>1989</v>
      </c>
      <c r="S3753" t="s">
        <v>119</v>
      </c>
    </row>
    <row r="3754" spans="1:19" hidden="1" x14ac:dyDescent="0.3">
      <c r="A3754">
        <v>477</v>
      </c>
      <c r="B3754" t="s">
        <v>443</v>
      </c>
      <c r="C3754" t="s">
        <v>439</v>
      </c>
      <c r="D3754" t="s">
        <v>47</v>
      </c>
      <c r="E3754" t="s">
        <v>22</v>
      </c>
      <c r="F3754" s="101">
        <v>45046</v>
      </c>
      <c r="G3754" s="55">
        <f t="shared" si="390"/>
        <v>2023</v>
      </c>
      <c r="H3754" s="55" t="str">
        <f t="shared" si="391"/>
        <v>Abril</v>
      </c>
      <c r="I3754" s="90" t="str">
        <f t="shared" si="392"/>
        <v>2023-1</v>
      </c>
      <c r="N3754" t="s">
        <v>48</v>
      </c>
      <c r="O3754" t="s">
        <v>119</v>
      </c>
      <c r="P3754">
        <v>0</v>
      </c>
      <c r="Q3754">
        <v>0</v>
      </c>
      <c r="R3754" t="s">
        <v>1990</v>
      </c>
      <c r="S3754" t="s">
        <v>119</v>
      </c>
    </row>
    <row r="3755" spans="1:19" hidden="1" x14ac:dyDescent="0.3">
      <c r="A3755">
        <v>477</v>
      </c>
      <c r="B3755" t="s">
        <v>443</v>
      </c>
      <c r="C3755" t="s">
        <v>439</v>
      </c>
      <c r="D3755" t="s">
        <v>47</v>
      </c>
      <c r="E3755" t="s">
        <v>22</v>
      </c>
      <c r="F3755" s="101">
        <v>45077</v>
      </c>
      <c r="G3755" s="55">
        <f t="shared" si="390"/>
        <v>2023</v>
      </c>
      <c r="H3755" s="55" t="str">
        <f t="shared" si="391"/>
        <v>Mayo</v>
      </c>
      <c r="I3755" s="90" t="str">
        <f t="shared" si="392"/>
        <v>2023-1</v>
      </c>
      <c r="N3755" t="s">
        <v>48</v>
      </c>
      <c r="O3755" t="s">
        <v>119</v>
      </c>
      <c r="P3755">
        <v>0</v>
      </c>
      <c r="Q3755">
        <v>0</v>
      </c>
      <c r="R3755" t="s">
        <v>1991</v>
      </c>
      <c r="S3755" t="s">
        <v>119</v>
      </c>
    </row>
    <row r="3756" spans="1:19" hidden="1" x14ac:dyDescent="0.3">
      <c r="A3756">
        <v>477</v>
      </c>
      <c r="B3756" t="s">
        <v>443</v>
      </c>
      <c r="C3756" t="s">
        <v>439</v>
      </c>
      <c r="D3756" t="s">
        <v>47</v>
      </c>
      <c r="E3756" t="s">
        <v>22</v>
      </c>
      <c r="F3756" s="101">
        <v>45107</v>
      </c>
      <c r="G3756" s="55">
        <f t="shared" si="390"/>
        <v>2023</v>
      </c>
      <c r="H3756" s="55" t="str">
        <f t="shared" si="391"/>
        <v>Junio</v>
      </c>
      <c r="I3756" s="90" t="str">
        <f t="shared" si="392"/>
        <v>2023-1</v>
      </c>
      <c r="N3756" t="s">
        <v>48</v>
      </c>
      <c r="O3756" t="s">
        <v>119</v>
      </c>
      <c r="P3756">
        <v>0</v>
      </c>
      <c r="Q3756">
        <v>0</v>
      </c>
      <c r="R3756" t="s">
        <v>1992</v>
      </c>
      <c r="S3756" t="s">
        <v>119</v>
      </c>
    </row>
    <row r="3757" spans="1:19" hidden="1" x14ac:dyDescent="0.3">
      <c r="A3757">
        <v>477</v>
      </c>
      <c r="B3757" t="s">
        <v>443</v>
      </c>
      <c r="C3757" t="s">
        <v>439</v>
      </c>
      <c r="D3757" t="s">
        <v>47</v>
      </c>
      <c r="E3757" t="s">
        <v>22</v>
      </c>
      <c r="F3757" s="101">
        <v>45138</v>
      </c>
      <c r="G3757" s="55">
        <f t="shared" si="390"/>
        <v>2023</v>
      </c>
      <c r="H3757" s="55" t="str">
        <f t="shared" si="391"/>
        <v>Julio</v>
      </c>
      <c r="I3757" s="90" t="str">
        <f t="shared" si="392"/>
        <v>2023-2</v>
      </c>
      <c r="N3757" t="s">
        <v>48</v>
      </c>
      <c r="O3757" t="s">
        <v>119</v>
      </c>
      <c r="P3757">
        <v>0</v>
      </c>
      <c r="Q3757">
        <v>0</v>
      </c>
      <c r="R3757" t="s">
        <v>1993</v>
      </c>
      <c r="S3757" t="s">
        <v>119</v>
      </c>
    </row>
    <row r="3758" spans="1:19" hidden="1" x14ac:dyDescent="0.3">
      <c r="A3758">
        <v>477</v>
      </c>
      <c r="B3758" t="s">
        <v>443</v>
      </c>
      <c r="C3758" t="s">
        <v>439</v>
      </c>
      <c r="D3758" t="s">
        <v>47</v>
      </c>
      <c r="E3758" t="s">
        <v>22</v>
      </c>
      <c r="F3758" s="101">
        <v>45169</v>
      </c>
      <c r="G3758" s="55">
        <f t="shared" si="390"/>
        <v>2023</v>
      </c>
      <c r="H3758" s="55" t="str">
        <f t="shared" si="391"/>
        <v>Agosto</v>
      </c>
      <c r="I3758" s="90" t="str">
        <f t="shared" si="392"/>
        <v>2023-2</v>
      </c>
      <c r="N3758" t="s">
        <v>48</v>
      </c>
      <c r="O3758" t="s">
        <v>119</v>
      </c>
      <c r="P3758">
        <v>0</v>
      </c>
      <c r="Q3758">
        <v>0</v>
      </c>
      <c r="R3758" t="s">
        <v>1994</v>
      </c>
      <c r="S3758" t="s">
        <v>119</v>
      </c>
    </row>
    <row r="3759" spans="1:19" hidden="1" x14ac:dyDescent="0.3">
      <c r="A3759">
        <v>477</v>
      </c>
      <c r="B3759" t="s">
        <v>443</v>
      </c>
      <c r="C3759" t="s">
        <v>439</v>
      </c>
      <c r="D3759" t="s">
        <v>47</v>
      </c>
      <c r="E3759" t="s">
        <v>22</v>
      </c>
      <c r="F3759" s="101">
        <v>45199</v>
      </c>
      <c r="G3759" s="55">
        <f t="shared" si="390"/>
        <v>2023</v>
      </c>
      <c r="H3759" s="55" t="str">
        <f t="shared" si="391"/>
        <v>Septiembre</v>
      </c>
      <c r="I3759" s="90" t="str">
        <f t="shared" si="392"/>
        <v>2023-2</v>
      </c>
      <c r="N3759" t="s">
        <v>48</v>
      </c>
      <c r="O3759" t="s">
        <v>119</v>
      </c>
      <c r="P3759">
        <v>0</v>
      </c>
      <c r="Q3759">
        <v>0</v>
      </c>
      <c r="R3759" t="s">
        <v>1995</v>
      </c>
      <c r="S3759" t="s">
        <v>119</v>
      </c>
    </row>
    <row r="3760" spans="1:19" hidden="1" x14ac:dyDescent="0.3">
      <c r="A3760">
        <v>477</v>
      </c>
      <c r="B3760" t="s">
        <v>443</v>
      </c>
      <c r="C3760" t="s">
        <v>439</v>
      </c>
      <c r="D3760" t="s">
        <v>47</v>
      </c>
      <c r="E3760" t="s">
        <v>22</v>
      </c>
      <c r="F3760" s="101">
        <v>45230</v>
      </c>
      <c r="G3760" s="55">
        <f t="shared" si="390"/>
        <v>2023</v>
      </c>
      <c r="H3760" s="55" t="str">
        <f t="shared" si="391"/>
        <v>Octubre</v>
      </c>
      <c r="I3760" s="90" t="str">
        <f t="shared" si="392"/>
        <v>2023-2</v>
      </c>
      <c r="N3760" t="s">
        <v>48</v>
      </c>
      <c r="O3760" t="s">
        <v>119</v>
      </c>
      <c r="P3760">
        <v>0</v>
      </c>
      <c r="Q3760">
        <v>0</v>
      </c>
      <c r="R3760" t="s">
        <v>1996</v>
      </c>
      <c r="S3760" t="s">
        <v>119</v>
      </c>
    </row>
    <row r="3761" spans="1:19" hidden="1" x14ac:dyDescent="0.3">
      <c r="A3761">
        <v>477</v>
      </c>
      <c r="B3761" t="s">
        <v>443</v>
      </c>
      <c r="C3761" t="s">
        <v>439</v>
      </c>
      <c r="D3761" t="s">
        <v>47</v>
      </c>
      <c r="E3761" t="s">
        <v>22</v>
      </c>
      <c r="F3761" s="101">
        <v>45260</v>
      </c>
      <c r="G3761" s="55">
        <f t="shared" si="390"/>
        <v>2023</v>
      </c>
      <c r="H3761" s="55" t="str">
        <f t="shared" si="391"/>
        <v>Noviembre</v>
      </c>
      <c r="I3761" s="90" t="str">
        <f t="shared" si="392"/>
        <v>2023-2</v>
      </c>
      <c r="N3761" t="s">
        <v>48</v>
      </c>
      <c r="O3761" t="s">
        <v>119</v>
      </c>
      <c r="P3761">
        <v>0</v>
      </c>
      <c r="Q3761">
        <v>0</v>
      </c>
      <c r="R3761" t="s">
        <v>1997</v>
      </c>
      <c r="S3761" t="s">
        <v>119</v>
      </c>
    </row>
    <row r="3762" spans="1:19" hidden="1" x14ac:dyDescent="0.3">
      <c r="A3762">
        <v>477</v>
      </c>
      <c r="B3762" t="s">
        <v>443</v>
      </c>
      <c r="C3762" t="s">
        <v>439</v>
      </c>
      <c r="D3762" t="s">
        <v>47</v>
      </c>
      <c r="E3762" t="s">
        <v>22</v>
      </c>
      <c r="F3762" s="101">
        <v>45291</v>
      </c>
      <c r="G3762" s="55">
        <f t="shared" si="390"/>
        <v>2023</v>
      </c>
      <c r="H3762" s="55" t="str">
        <f t="shared" si="391"/>
        <v>Diciembre</v>
      </c>
      <c r="I3762" s="90" t="str">
        <f t="shared" si="392"/>
        <v>2023-2</v>
      </c>
      <c r="N3762" t="s">
        <v>48</v>
      </c>
      <c r="O3762" t="s">
        <v>119</v>
      </c>
      <c r="P3762">
        <v>0</v>
      </c>
      <c r="Q3762">
        <v>0</v>
      </c>
      <c r="R3762" t="s">
        <v>1998</v>
      </c>
      <c r="S3762" t="s">
        <v>119</v>
      </c>
    </row>
    <row r="3763" spans="1:19" hidden="1" x14ac:dyDescent="0.3">
      <c r="A3763">
        <v>477</v>
      </c>
      <c r="B3763" t="s">
        <v>443</v>
      </c>
      <c r="C3763" t="s">
        <v>439</v>
      </c>
      <c r="D3763" t="s">
        <v>47</v>
      </c>
      <c r="E3763" t="s">
        <v>22</v>
      </c>
      <c r="F3763" s="101">
        <v>45838</v>
      </c>
      <c r="G3763" s="55">
        <f t="shared" si="390"/>
        <v>2025</v>
      </c>
      <c r="H3763" s="55" t="str">
        <f t="shared" si="391"/>
        <v>Junio</v>
      </c>
      <c r="I3763" s="90" t="str">
        <f t="shared" si="392"/>
        <v>2025-1</v>
      </c>
      <c r="N3763" t="s">
        <v>48</v>
      </c>
      <c r="O3763" t="s">
        <v>119</v>
      </c>
      <c r="P3763">
        <v>0</v>
      </c>
      <c r="Q3763">
        <v>0</v>
      </c>
      <c r="R3763" t="s">
        <v>1999</v>
      </c>
      <c r="S3763" t="s">
        <v>119</v>
      </c>
    </row>
    <row r="3764" spans="1:19" hidden="1" x14ac:dyDescent="0.3">
      <c r="A3764">
        <v>478</v>
      </c>
      <c r="B3764" t="s">
        <v>444</v>
      </c>
      <c r="C3764" t="s">
        <v>439</v>
      </c>
      <c r="D3764" t="s">
        <v>47</v>
      </c>
      <c r="E3764" t="s">
        <v>22</v>
      </c>
      <c r="F3764" s="101">
        <v>44377</v>
      </c>
      <c r="G3764" s="55">
        <f t="shared" si="390"/>
        <v>2021</v>
      </c>
      <c r="H3764" s="55" t="str">
        <f t="shared" si="391"/>
        <v>Junio</v>
      </c>
      <c r="I3764" s="90" t="str">
        <f t="shared" si="392"/>
        <v>2021-1</v>
      </c>
      <c r="K3764">
        <v>0</v>
      </c>
      <c r="N3764" t="s">
        <v>48</v>
      </c>
      <c r="O3764" t="s">
        <v>48</v>
      </c>
      <c r="P3764">
        <v>0</v>
      </c>
      <c r="Q3764">
        <v>0</v>
      </c>
      <c r="R3764" t="s">
        <v>2000</v>
      </c>
    </row>
    <row r="3765" spans="1:19" hidden="1" x14ac:dyDescent="0.3">
      <c r="A3765">
        <v>478</v>
      </c>
      <c r="B3765" t="s">
        <v>444</v>
      </c>
      <c r="C3765" t="s">
        <v>439</v>
      </c>
      <c r="D3765" t="s">
        <v>47</v>
      </c>
      <c r="E3765" t="s">
        <v>22</v>
      </c>
      <c r="F3765" s="101">
        <v>44561</v>
      </c>
      <c r="G3765" s="55">
        <f t="shared" si="390"/>
        <v>2021</v>
      </c>
      <c r="H3765" s="55" t="str">
        <f t="shared" si="391"/>
        <v>Diciembre</v>
      </c>
      <c r="I3765" s="90" t="str">
        <f t="shared" si="392"/>
        <v>2021-2</v>
      </c>
      <c r="K3765">
        <v>0</v>
      </c>
      <c r="N3765" t="s">
        <v>48</v>
      </c>
      <c r="O3765" t="s">
        <v>48</v>
      </c>
      <c r="P3765">
        <v>0</v>
      </c>
      <c r="Q3765">
        <v>0</v>
      </c>
      <c r="R3765" t="s">
        <v>2001</v>
      </c>
    </row>
    <row r="3766" spans="1:19" hidden="1" x14ac:dyDescent="0.3">
      <c r="A3766">
        <v>478</v>
      </c>
      <c r="B3766" t="s">
        <v>444</v>
      </c>
      <c r="C3766" t="s">
        <v>439</v>
      </c>
      <c r="D3766" t="s">
        <v>47</v>
      </c>
      <c r="E3766" t="s">
        <v>22</v>
      </c>
      <c r="F3766" s="101">
        <v>44742</v>
      </c>
      <c r="G3766" s="55">
        <f t="shared" si="390"/>
        <v>2022</v>
      </c>
      <c r="H3766" s="55" t="str">
        <f t="shared" si="391"/>
        <v>Junio</v>
      </c>
      <c r="I3766" s="90" t="str">
        <f t="shared" si="392"/>
        <v>2022-1</v>
      </c>
      <c r="K3766">
        <v>0</v>
      </c>
      <c r="N3766" t="s">
        <v>48</v>
      </c>
      <c r="O3766" t="s">
        <v>48</v>
      </c>
      <c r="P3766">
        <v>0</v>
      </c>
      <c r="Q3766">
        <v>0</v>
      </c>
      <c r="R3766" t="s">
        <v>2002</v>
      </c>
    </row>
    <row r="3767" spans="1:19" hidden="1" x14ac:dyDescent="0.3">
      <c r="A3767">
        <v>478</v>
      </c>
      <c r="B3767" t="s">
        <v>444</v>
      </c>
      <c r="C3767" t="s">
        <v>439</v>
      </c>
      <c r="D3767" t="s">
        <v>47</v>
      </c>
      <c r="E3767" t="s">
        <v>22</v>
      </c>
      <c r="F3767" s="101">
        <v>44834</v>
      </c>
      <c r="G3767" s="55">
        <f t="shared" si="390"/>
        <v>2022</v>
      </c>
      <c r="H3767" s="55" t="str">
        <f t="shared" si="391"/>
        <v>Septiembre</v>
      </c>
      <c r="I3767" s="90" t="str">
        <f t="shared" si="392"/>
        <v>2022-2</v>
      </c>
      <c r="N3767" t="s">
        <v>48</v>
      </c>
      <c r="O3767" t="s">
        <v>119</v>
      </c>
      <c r="P3767">
        <v>0</v>
      </c>
      <c r="Q3767">
        <v>0</v>
      </c>
      <c r="R3767" t="s">
        <v>2003</v>
      </c>
      <c r="S3767" t="s">
        <v>119</v>
      </c>
    </row>
    <row r="3768" spans="1:19" hidden="1" x14ac:dyDescent="0.3">
      <c r="A3768">
        <v>478</v>
      </c>
      <c r="B3768" t="s">
        <v>444</v>
      </c>
      <c r="C3768" t="s">
        <v>439</v>
      </c>
      <c r="D3768" t="s">
        <v>47</v>
      </c>
      <c r="E3768" t="s">
        <v>22</v>
      </c>
      <c r="F3768" s="101">
        <v>44895</v>
      </c>
      <c r="G3768" s="55">
        <f t="shared" si="390"/>
        <v>2022</v>
      </c>
      <c r="H3768" s="55" t="str">
        <f t="shared" si="391"/>
        <v>Noviembre</v>
      </c>
      <c r="I3768" s="90" t="str">
        <f t="shared" si="392"/>
        <v>2022-2</v>
      </c>
      <c r="N3768" t="s">
        <v>48</v>
      </c>
      <c r="O3768" t="s">
        <v>119</v>
      </c>
      <c r="P3768">
        <v>0</v>
      </c>
      <c r="Q3768">
        <v>0</v>
      </c>
      <c r="R3768" t="s">
        <v>2004</v>
      </c>
      <c r="S3768" t="s">
        <v>119</v>
      </c>
    </row>
    <row r="3769" spans="1:19" hidden="1" x14ac:dyDescent="0.3">
      <c r="A3769">
        <v>478</v>
      </c>
      <c r="B3769" t="s">
        <v>444</v>
      </c>
      <c r="C3769" t="s">
        <v>439</v>
      </c>
      <c r="D3769" t="s">
        <v>47</v>
      </c>
      <c r="E3769" t="s">
        <v>22</v>
      </c>
      <c r="F3769" s="101">
        <v>44926</v>
      </c>
      <c r="G3769" s="55">
        <f t="shared" si="390"/>
        <v>2022</v>
      </c>
      <c r="H3769" s="55" t="str">
        <f t="shared" si="391"/>
        <v>Diciembre</v>
      </c>
      <c r="I3769" s="90" t="str">
        <f t="shared" si="392"/>
        <v>2022-2</v>
      </c>
      <c r="K3769">
        <v>0</v>
      </c>
      <c r="N3769" t="s">
        <v>48</v>
      </c>
      <c r="O3769" t="s">
        <v>48</v>
      </c>
      <c r="P3769">
        <v>0</v>
      </c>
      <c r="Q3769">
        <v>0</v>
      </c>
      <c r="R3769" t="s">
        <v>2005</v>
      </c>
    </row>
    <row r="3770" spans="1:19" hidden="1" x14ac:dyDescent="0.3">
      <c r="A3770">
        <v>478</v>
      </c>
      <c r="B3770" t="s">
        <v>444</v>
      </c>
      <c r="C3770" t="s">
        <v>439</v>
      </c>
      <c r="D3770" t="s">
        <v>47</v>
      </c>
      <c r="E3770" t="s">
        <v>22</v>
      </c>
      <c r="F3770" s="101">
        <v>44957</v>
      </c>
      <c r="G3770" s="55">
        <f t="shared" si="390"/>
        <v>2023</v>
      </c>
      <c r="H3770" s="55" t="str">
        <f t="shared" si="391"/>
        <v>Enero</v>
      </c>
      <c r="I3770" s="90" t="str">
        <f t="shared" si="392"/>
        <v>2023-1</v>
      </c>
      <c r="N3770" t="s">
        <v>48</v>
      </c>
      <c r="O3770" t="s">
        <v>119</v>
      </c>
      <c r="P3770">
        <v>0</v>
      </c>
      <c r="Q3770">
        <v>0</v>
      </c>
      <c r="R3770" t="s">
        <v>2006</v>
      </c>
      <c r="S3770" t="s">
        <v>119</v>
      </c>
    </row>
    <row r="3771" spans="1:19" hidden="1" x14ac:dyDescent="0.3">
      <c r="A3771">
        <v>478</v>
      </c>
      <c r="B3771" t="s">
        <v>444</v>
      </c>
      <c r="C3771" t="s">
        <v>439</v>
      </c>
      <c r="D3771" t="s">
        <v>47</v>
      </c>
      <c r="E3771" t="s">
        <v>22</v>
      </c>
      <c r="F3771" s="101">
        <v>45016</v>
      </c>
      <c r="G3771" s="55">
        <f t="shared" si="390"/>
        <v>2023</v>
      </c>
      <c r="H3771" s="55" t="str">
        <f t="shared" si="391"/>
        <v>Marzo</v>
      </c>
      <c r="I3771" s="90" t="str">
        <f t="shared" si="392"/>
        <v>2023-1</v>
      </c>
      <c r="N3771" t="s">
        <v>48</v>
      </c>
      <c r="O3771" t="s">
        <v>119</v>
      </c>
      <c r="P3771">
        <v>0</v>
      </c>
      <c r="Q3771">
        <v>0</v>
      </c>
      <c r="R3771" t="s">
        <v>2007</v>
      </c>
      <c r="S3771" t="s">
        <v>119</v>
      </c>
    </row>
    <row r="3772" spans="1:19" hidden="1" x14ac:dyDescent="0.3">
      <c r="A3772">
        <v>478</v>
      </c>
      <c r="B3772" t="s">
        <v>444</v>
      </c>
      <c r="C3772" t="s">
        <v>439</v>
      </c>
      <c r="D3772" t="s">
        <v>47</v>
      </c>
      <c r="E3772" t="s">
        <v>22</v>
      </c>
      <c r="F3772" s="101">
        <v>45046</v>
      </c>
      <c r="G3772" s="55">
        <f t="shared" si="390"/>
        <v>2023</v>
      </c>
      <c r="H3772" s="55" t="str">
        <f t="shared" si="391"/>
        <v>Abril</v>
      </c>
      <c r="I3772" s="90" t="str">
        <f t="shared" si="392"/>
        <v>2023-1</v>
      </c>
      <c r="N3772" t="s">
        <v>48</v>
      </c>
      <c r="O3772" t="s">
        <v>119</v>
      </c>
      <c r="P3772">
        <v>0</v>
      </c>
      <c r="Q3772">
        <v>0</v>
      </c>
      <c r="R3772" t="s">
        <v>2008</v>
      </c>
      <c r="S3772" t="s">
        <v>119</v>
      </c>
    </row>
    <row r="3773" spans="1:19" hidden="1" x14ac:dyDescent="0.3">
      <c r="A3773">
        <v>478</v>
      </c>
      <c r="B3773" t="s">
        <v>444</v>
      </c>
      <c r="C3773" t="s">
        <v>439</v>
      </c>
      <c r="D3773" t="s">
        <v>47</v>
      </c>
      <c r="E3773" t="s">
        <v>22</v>
      </c>
      <c r="F3773" s="101">
        <v>45077</v>
      </c>
      <c r="G3773" s="55">
        <f t="shared" si="390"/>
        <v>2023</v>
      </c>
      <c r="H3773" s="55" t="str">
        <f t="shared" si="391"/>
        <v>Mayo</v>
      </c>
      <c r="I3773" s="90" t="str">
        <f t="shared" si="392"/>
        <v>2023-1</v>
      </c>
      <c r="N3773" t="s">
        <v>48</v>
      </c>
      <c r="O3773" t="s">
        <v>119</v>
      </c>
      <c r="P3773">
        <v>0</v>
      </c>
      <c r="Q3773">
        <v>0</v>
      </c>
      <c r="R3773" t="s">
        <v>2009</v>
      </c>
      <c r="S3773" t="s">
        <v>119</v>
      </c>
    </row>
    <row r="3774" spans="1:19" hidden="1" x14ac:dyDescent="0.3">
      <c r="A3774">
        <v>478</v>
      </c>
      <c r="B3774" t="s">
        <v>444</v>
      </c>
      <c r="C3774" t="s">
        <v>439</v>
      </c>
      <c r="D3774" t="s">
        <v>47</v>
      </c>
      <c r="E3774" t="s">
        <v>22</v>
      </c>
      <c r="F3774" s="101">
        <v>45107</v>
      </c>
      <c r="G3774" s="55">
        <f t="shared" si="390"/>
        <v>2023</v>
      </c>
      <c r="H3774" s="55" t="str">
        <f t="shared" si="391"/>
        <v>Junio</v>
      </c>
      <c r="I3774" s="90" t="str">
        <f t="shared" si="392"/>
        <v>2023-1</v>
      </c>
      <c r="K3774">
        <v>0</v>
      </c>
      <c r="N3774" t="s">
        <v>48</v>
      </c>
      <c r="O3774" t="s">
        <v>48</v>
      </c>
      <c r="P3774">
        <v>0</v>
      </c>
      <c r="Q3774">
        <v>0</v>
      </c>
      <c r="R3774" t="s">
        <v>2010</v>
      </c>
    </row>
    <row r="3775" spans="1:19" hidden="1" x14ac:dyDescent="0.3">
      <c r="A3775">
        <v>478</v>
      </c>
      <c r="B3775" t="s">
        <v>444</v>
      </c>
      <c r="C3775" t="s">
        <v>439</v>
      </c>
      <c r="D3775" t="s">
        <v>47</v>
      </c>
      <c r="E3775" t="s">
        <v>22</v>
      </c>
      <c r="F3775" s="101">
        <v>45138</v>
      </c>
      <c r="G3775" s="55">
        <f t="shared" si="390"/>
        <v>2023</v>
      </c>
      <c r="H3775" s="55" t="str">
        <f t="shared" si="391"/>
        <v>Julio</v>
      </c>
      <c r="I3775" s="90" t="str">
        <f t="shared" si="392"/>
        <v>2023-2</v>
      </c>
      <c r="N3775" t="s">
        <v>48</v>
      </c>
      <c r="O3775" t="s">
        <v>119</v>
      </c>
      <c r="P3775">
        <v>0</v>
      </c>
      <c r="Q3775">
        <v>0</v>
      </c>
      <c r="R3775" t="s">
        <v>2011</v>
      </c>
      <c r="S3775" t="s">
        <v>119</v>
      </c>
    </row>
    <row r="3776" spans="1:19" hidden="1" x14ac:dyDescent="0.3">
      <c r="A3776">
        <v>478</v>
      </c>
      <c r="B3776" t="s">
        <v>444</v>
      </c>
      <c r="C3776" t="s">
        <v>439</v>
      </c>
      <c r="D3776" t="s">
        <v>47</v>
      </c>
      <c r="E3776" t="s">
        <v>22</v>
      </c>
      <c r="F3776" s="101">
        <v>45169</v>
      </c>
      <c r="G3776" s="55">
        <f t="shared" si="390"/>
        <v>2023</v>
      </c>
      <c r="H3776" s="55" t="str">
        <f t="shared" si="391"/>
        <v>Agosto</v>
      </c>
      <c r="I3776" s="90" t="str">
        <f t="shared" si="392"/>
        <v>2023-2</v>
      </c>
      <c r="N3776" t="s">
        <v>48</v>
      </c>
      <c r="O3776" t="s">
        <v>119</v>
      </c>
      <c r="P3776">
        <v>0</v>
      </c>
      <c r="Q3776">
        <v>0</v>
      </c>
      <c r="R3776" t="s">
        <v>2012</v>
      </c>
      <c r="S3776" t="s">
        <v>119</v>
      </c>
    </row>
    <row r="3777" spans="1:19" hidden="1" x14ac:dyDescent="0.3">
      <c r="A3777">
        <v>478</v>
      </c>
      <c r="B3777" t="s">
        <v>444</v>
      </c>
      <c r="C3777" t="s">
        <v>439</v>
      </c>
      <c r="D3777" t="s">
        <v>47</v>
      </c>
      <c r="E3777" t="s">
        <v>22</v>
      </c>
      <c r="F3777" s="101">
        <v>45199</v>
      </c>
      <c r="G3777" s="55">
        <f t="shared" si="390"/>
        <v>2023</v>
      </c>
      <c r="H3777" s="55" t="str">
        <f t="shared" si="391"/>
        <v>Septiembre</v>
      </c>
      <c r="I3777" s="90" t="str">
        <f t="shared" si="392"/>
        <v>2023-2</v>
      </c>
      <c r="N3777" t="s">
        <v>48</v>
      </c>
      <c r="O3777" t="s">
        <v>119</v>
      </c>
      <c r="P3777">
        <v>0</v>
      </c>
      <c r="Q3777">
        <v>0</v>
      </c>
      <c r="R3777" t="s">
        <v>2013</v>
      </c>
      <c r="S3777" t="s">
        <v>119</v>
      </c>
    </row>
    <row r="3778" spans="1:19" hidden="1" x14ac:dyDescent="0.3">
      <c r="A3778">
        <v>478</v>
      </c>
      <c r="B3778" t="s">
        <v>444</v>
      </c>
      <c r="C3778" t="s">
        <v>439</v>
      </c>
      <c r="D3778" t="s">
        <v>47</v>
      </c>
      <c r="E3778" t="s">
        <v>22</v>
      </c>
      <c r="F3778" s="101">
        <v>45230</v>
      </c>
      <c r="G3778" s="55">
        <f t="shared" si="390"/>
        <v>2023</v>
      </c>
      <c r="H3778" s="55" t="str">
        <f t="shared" si="391"/>
        <v>Octubre</v>
      </c>
      <c r="I3778" s="90" t="str">
        <f t="shared" si="392"/>
        <v>2023-2</v>
      </c>
      <c r="N3778" t="s">
        <v>48</v>
      </c>
      <c r="O3778" t="s">
        <v>119</v>
      </c>
      <c r="P3778">
        <v>0</v>
      </c>
      <c r="Q3778">
        <v>0</v>
      </c>
      <c r="R3778" t="s">
        <v>2014</v>
      </c>
      <c r="S3778" t="s">
        <v>119</v>
      </c>
    </row>
    <row r="3779" spans="1:19" hidden="1" x14ac:dyDescent="0.3">
      <c r="A3779">
        <v>478</v>
      </c>
      <c r="B3779" t="s">
        <v>444</v>
      </c>
      <c r="C3779" t="s">
        <v>439</v>
      </c>
      <c r="D3779" t="s">
        <v>47</v>
      </c>
      <c r="E3779" t="s">
        <v>22</v>
      </c>
      <c r="F3779" s="101">
        <v>45260</v>
      </c>
      <c r="G3779" s="55">
        <f t="shared" ref="G3779:G3842" si="393">YEAR(F3779)</f>
        <v>2023</v>
      </c>
      <c r="H3779" s="55" t="str">
        <f t="shared" ref="H3779:H3842" si="394">PROPER(TEXT(F3779,"mmmm"))</f>
        <v>Noviembre</v>
      </c>
      <c r="I3779" s="90" t="str">
        <f t="shared" ref="I3779:I3842" si="395">IF(OR(H3779="Enero",H3779="Febrero",H3779="Marzo",H3779="Abril",H3779="Mayo",H3779="Junio"),G3779&amp;"-1",IF(OR(H3779="Julio",H3779="Agosto",H3779="Septiembre",H3779="Octubre",H3779="Noviembre",H3779="Diciembre"),G3779&amp;"-2"))</f>
        <v>2023-2</v>
      </c>
      <c r="N3779" t="s">
        <v>48</v>
      </c>
      <c r="O3779" t="s">
        <v>119</v>
      </c>
      <c r="P3779">
        <v>0</v>
      </c>
      <c r="Q3779">
        <v>0</v>
      </c>
      <c r="R3779" t="s">
        <v>2015</v>
      </c>
      <c r="S3779" t="s">
        <v>119</v>
      </c>
    </row>
    <row r="3780" spans="1:19" hidden="1" x14ac:dyDescent="0.3">
      <c r="A3780">
        <v>478</v>
      </c>
      <c r="B3780" t="s">
        <v>444</v>
      </c>
      <c r="C3780" t="s">
        <v>439</v>
      </c>
      <c r="D3780" t="s">
        <v>47</v>
      </c>
      <c r="E3780" t="s">
        <v>22</v>
      </c>
      <c r="F3780" s="101">
        <v>45291</v>
      </c>
      <c r="G3780" s="55">
        <f t="shared" si="393"/>
        <v>2023</v>
      </c>
      <c r="H3780" s="55" t="str">
        <f t="shared" si="394"/>
        <v>Diciembre</v>
      </c>
      <c r="I3780" s="90" t="str">
        <f t="shared" si="395"/>
        <v>2023-2</v>
      </c>
      <c r="K3780">
        <v>0</v>
      </c>
      <c r="N3780" t="s">
        <v>48</v>
      </c>
      <c r="O3780" t="s">
        <v>48</v>
      </c>
      <c r="P3780">
        <v>0</v>
      </c>
      <c r="Q3780">
        <v>0</v>
      </c>
      <c r="R3780" t="s">
        <v>2016</v>
      </c>
    </row>
    <row r="3781" spans="1:19" hidden="1" x14ac:dyDescent="0.3">
      <c r="A3781">
        <v>478</v>
      </c>
      <c r="B3781" t="s">
        <v>444</v>
      </c>
      <c r="C3781" t="s">
        <v>439</v>
      </c>
      <c r="D3781" t="s">
        <v>47</v>
      </c>
      <c r="E3781" t="s">
        <v>22</v>
      </c>
      <c r="F3781" s="101">
        <v>45838</v>
      </c>
      <c r="G3781" s="55">
        <f t="shared" si="393"/>
        <v>2025</v>
      </c>
      <c r="H3781" s="55" t="str">
        <f t="shared" si="394"/>
        <v>Junio</v>
      </c>
      <c r="I3781" s="90" t="str">
        <f t="shared" si="395"/>
        <v>2025-1</v>
      </c>
      <c r="K3781">
        <v>0</v>
      </c>
      <c r="N3781" t="s">
        <v>48</v>
      </c>
      <c r="O3781" t="s">
        <v>48</v>
      </c>
      <c r="P3781">
        <v>0</v>
      </c>
      <c r="Q3781">
        <v>0</v>
      </c>
      <c r="R3781" t="s">
        <v>2017</v>
      </c>
    </row>
    <row r="3782" spans="1:19" hidden="1" x14ac:dyDescent="0.3">
      <c r="A3782">
        <v>478</v>
      </c>
      <c r="B3782" t="s">
        <v>444</v>
      </c>
      <c r="C3782" t="s">
        <v>439</v>
      </c>
      <c r="D3782" t="s">
        <v>47</v>
      </c>
      <c r="E3782" t="s">
        <v>22</v>
      </c>
      <c r="F3782" s="101">
        <v>46022</v>
      </c>
      <c r="G3782" s="55">
        <f t="shared" si="393"/>
        <v>2025</v>
      </c>
      <c r="H3782" s="55" t="str">
        <f t="shared" si="394"/>
        <v>Diciembre</v>
      </c>
      <c r="I3782" s="90" t="str">
        <f t="shared" si="395"/>
        <v>2025-2</v>
      </c>
      <c r="N3782" t="s">
        <v>48</v>
      </c>
      <c r="O3782" t="s">
        <v>119</v>
      </c>
      <c r="P3782">
        <v>0</v>
      </c>
      <c r="Q3782">
        <v>0</v>
      </c>
      <c r="R3782" t="s">
        <v>2018</v>
      </c>
      <c r="S3782" t="s">
        <v>119</v>
      </c>
    </row>
    <row r="3783" spans="1:19" hidden="1" x14ac:dyDescent="0.3">
      <c r="A3783">
        <v>479</v>
      </c>
      <c r="B3783" t="s">
        <v>445</v>
      </c>
      <c r="C3783" t="s">
        <v>439</v>
      </c>
      <c r="D3783" t="s">
        <v>47</v>
      </c>
      <c r="E3783" t="s">
        <v>22</v>
      </c>
      <c r="F3783" s="101">
        <v>44377</v>
      </c>
      <c r="G3783" s="55">
        <f t="shared" si="393"/>
        <v>2021</v>
      </c>
      <c r="H3783" s="55" t="str">
        <f t="shared" si="394"/>
        <v>Junio</v>
      </c>
      <c r="I3783" s="90" t="str">
        <f t="shared" si="395"/>
        <v>2021-1</v>
      </c>
      <c r="K3783">
        <v>0</v>
      </c>
      <c r="N3783" t="s">
        <v>48</v>
      </c>
      <c r="O3783" t="s">
        <v>48</v>
      </c>
      <c r="P3783">
        <v>0</v>
      </c>
      <c r="Q3783">
        <v>0</v>
      </c>
      <c r="R3783" t="s">
        <v>2019</v>
      </c>
    </row>
    <row r="3784" spans="1:19" hidden="1" x14ac:dyDescent="0.3">
      <c r="A3784">
        <v>479</v>
      </c>
      <c r="B3784" t="s">
        <v>445</v>
      </c>
      <c r="C3784" t="s">
        <v>439</v>
      </c>
      <c r="D3784" t="s">
        <v>47</v>
      </c>
      <c r="E3784" t="s">
        <v>22</v>
      </c>
      <c r="F3784" s="101">
        <v>44561</v>
      </c>
      <c r="G3784" s="55">
        <f t="shared" si="393"/>
        <v>2021</v>
      </c>
      <c r="H3784" s="55" t="str">
        <f t="shared" si="394"/>
        <v>Diciembre</v>
      </c>
      <c r="I3784" s="90" t="str">
        <f t="shared" si="395"/>
        <v>2021-2</v>
      </c>
      <c r="K3784">
        <v>0</v>
      </c>
      <c r="N3784" t="s">
        <v>48</v>
      </c>
      <c r="O3784" t="s">
        <v>48</v>
      </c>
      <c r="P3784">
        <v>0</v>
      </c>
      <c r="Q3784">
        <v>0</v>
      </c>
      <c r="R3784" t="s">
        <v>2020</v>
      </c>
    </row>
    <row r="3785" spans="1:19" hidden="1" x14ac:dyDescent="0.3">
      <c r="A3785">
        <v>479</v>
      </c>
      <c r="B3785" t="s">
        <v>445</v>
      </c>
      <c r="C3785" t="s">
        <v>439</v>
      </c>
      <c r="D3785" t="s">
        <v>47</v>
      </c>
      <c r="E3785" t="s">
        <v>22</v>
      </c>
      <c r="F3785" s="101">
        <v>44742</v>
      </c>
      <c r="G3785" s="55">
        <f t="shared" si="393"/>
        <v>2022</v>
      </c>
      <c r="H3785" s="55" t="str">
        <f t="shared" si="394"/>
        <v>Junio</v>
      </c>
      <c r="I3785" s="90" t="str">
        <f t="shared" si="395"/>
        <v>2022-1</v>
      </c>
      <c r="K3785">
        <v>0</v>
      </c>
      <c r="N3785" t="s">
        <v>48</v>
      </c>
      <c r="O3785" t="s">
        <v>48</v>
      </c>
      <c r="P3785">
        <v>0</v>
      </c>
      <c r="Q3785">
        <v>0</v>
      </c>
      <c r="R3785" t="s">
        <v>2021</v>
      </c>
    </row>
    <row r="3786" spans="1:19" hidden="1" x14ac:dyDescent="0.3">
      <c r="A3786">
        <v>479</v>
      </c>
      <c r="B3786" t="s">
        <v>445</v>
      </c>
      <c r="C3786" t="s">
        <v>439</v>
      </c>
      <c r="D3786" t="s">
        <v>47</v>
      </c>
      <c r="E3786" t="s">
        <v>22</v>
      </c>
      <c r="F3786" s="101">
        <v>44834</v>
      </c>
      <c r="G3786" s="55">
        <f t="shared" si="393"/>
        <v>2022</v>
      </c>
      <c r="H3786" s="55" t="str">
        <f t="shared" si="394"/>
        <v>Septiembre</v>
      </c>
      <c r="I3786" s="90" t="str">
        <f t="shared" si="395"/>
        <v>2022-2</v>
      </c>
      <c r="N3786" t="s">
        <v>48</v>
      </c>
      <c r="O3786" t="s">
        <v>119</v>
      </c>
      <c r="P3786">
        <v>0</v>
      </c>
      <c r="Q3786">
        <v>0</v>
      </c>
      <c r="R3786" t="s">
        <v>2022</v>
      </c>
      <c r="S3786" t="s">
        <v>119</v>
      </c>
    </row>
    <row r="3787" spans="1:19" hidden="1" x14ac:dyDescent="0.3">
      <c r="A3787">
        <v>479</v>
      </c>
      <c r="B3787" t="s">
        <v>445</v>
      </c>
      <c r="C3787" t="s">
        <v>439</v>
      </c>
      <c r="D3787" t="s">
        <v>47</v>
      </c>
      <c r="E3787" t="s">
        <v>22</v>
      </c>
      <c r="F3787" s="101">
        <v>44895</v>
      </c>
      <c r="G3787" s="55">
        <f t="shared" si="393"/>
        <v>2022</v>
      </c>
      <c r="H3787" s="55" t="str">
        <f t="shared" si="394"/>
        <v>Noviembre</v>
      </c>
      <c r="I3787" s="90" t="str">
        <f t="shared" si="395"/>
        <v>2022-2</v>
      </c>
      <c r="N3787" t="s">
        <v>48</v>
      </c>
      <c r="O3787" t="s">
        <v>119</v>
      </c>
      <c r="P3787">
        <v>0</v>
      </c>
      <c r="Q3787">
        <v>0</v>
      </c>
      <c r="R3787" t="s">
        <v>2023</v>
      </c>
      <c r="S3787" t="s">
        <v>119</v>
      </c>
    </row>
    <row r="3788" spans="1:19" hidden="1" x14ac:dyDescent="0.3">
      <c r="A3788">
        <v>479</v>
      </c>
      <c r="B3788" t="s">
        <v>445</v>
      </c>
      <c r="C3788" t="s">
        <v>439</v>
      </c>
      <c r="D3788" t="s">
        <v>47</v>
      </c>
      <c r="E3788" t="s">
        <v>22</v>
      </c>
      <c r="F3788" s="101">
        <v>44926</v>
      </c>
      <c r="G3788" s="55">
        <f t="shared" si="393"/>
        <v>2022</v>
      </c>
      <c r="H3788" s="55" t="str">
        <f t="shared" si="394"/>
        <v>Diciembre</v>
      </c>
      <c r="I3788" s="90" t="str">
        <f t="shared" si="395"/>
        <v>2022-2</v>
      </c>
      <c r="K3788">
        <v>0</v>
      </c>
      <c r="N3788" t="s">
        <v>48</v>
      </c>
      <c r="O3788" t="s">
        <v>48</v>
      </c>
      <c r="P3788">
        <v>0</v>
      </c>
      <c r="Q3788">
        <v>0</v>
      </c>
      <c r="R3788" t="s">
        <v>2024</v>
      </c>
    </row>
    <row r="3789" spans="1:19" hidden="1" x14ac:dyDescent="0.3">
      <c r="A3789">
        <v>479</v>
      </c>
      <c r="B3789" t="s">
        <v>445</v>
      </c>
      <c r="C3789" t="s">
        <v>439</v>
      </c>
      <c r="D3789" t="s">
        <v>47</v>
      </c>
      <c r="E3789" t="s">
        <v>22</v>
      </c>
      <c r="F3789" s="101">
        <v>44957</v>
      </c>
      <c r="G3789" s="55">
        <f t="shared" si="393"/>
        <v>2023</v>
      </c>
      <c r="H3789" s="55" t="str">
        <f t="shared" si="394"/>
        <v>Enero</v>
      </c>
      <c r="I3789" s="90" t="str">
        <f t="shared" si="395"/>
        <v>2023-1</v>
      </c>
      <c r="N3789" t="s">
        <v>48</v>
      </c>
      <c r="O3789" t="s">
        <v>119</v>
      </c>
      <c r="P3789">
        <v>0</v>
      </c>
      <c r="Q3789">
        <v>0</v>
      </c>
      <c r="R3789" t="s">
        <v>2025</v>
      </c>
      <c r="S3789" t="s">
        <v>119</v>
      </c>
    </row>
    <row r="3790" spans="1:19" hidden="1" x14ac:dyDescent="0.3">
      <c r="A3790">
        <v>479</v>
      </c>
      <c r="B3790" t="s">
        <v>445</v>
      </c>
      <c r="C3790" t="s">
        <v>439</v>
      </c>
      <c r="D3790" t="s">
        <v>47</v>
      </c>
      <c r="E3790" t="s">
        <v>22</v>
      </c>
      <c r="F3790" s="101">
        <v>45016</v>
      </c>
      <c r="G3790" s="55">
        <f t="shared" si="393"/>
        <v>2023</v>
      </c>
      <c r="H3790" s="55" t="str">
        <f t="shared" si="394"/>
        <v>Marzo</v>
      </c>
      <c r="I3790" s="90" t="str">
        <f t="shared" si="395"/>
        <v>2023-1</v>
      </c>
      <c r="N3790" t="s">
        <v>48</v>
      </c>
      <c r="O3790" t="s">
        <v>119</v>
      </c>
      <c r="P3790">
        <v>0</v>
      </c>
      <c r="Q3790">
        <v>0</v>
      </c>
      <c r="R3790" t="s">
        <v>2026</v>
      </c>
      <c r="S3790" t="s">
        <v>119</v>
      </c>
    </row>
    <row r="3791" spans="1:19" hidden="1" x14ac:dyDescent="0.3">
      <c r="A3791">
        <v>479</v>
      </c>
      <c r="B3791" t="s">
        <v>445</v>
      </c>
      <c r="C3791" t="s">
        <v>439</v>
      </c>
      <c r="D3791" t="s">
        <v>47</v>
      </c>
      <c r="E3791" t="s">
        <v>22</v>
      </c>
      <c r="F3791" s="101">
        <v>45046</v>
      </c>
      <c r="G3791" s="55">
        <f t="shared" si="393"/>
        <v>2023</v>
      </c>
      <c r="H3791" s="55" t="str">
        <f t="shared" si="394"/>
        <v>Abril</v>
      </c>
      <c r="I3791" s="90" t="str">
        <f t="shared" si="395"/>
        <v>2023-1</v>
      </c>
      <c r="N3791" t="s">
        <v>48</v>
      </c>
      <c r="O3791" t="s">
        <v>119</v>
      </c>
      <c r="P3791">
        <v>0</v>
      </c>
      <c r="Q3791">
        <v>0</v>
      </c>
      <c r="R3791" t="s">
        <v>2027</v>
      </c>
      <c r="S3791" t="s">
        <v>119</v>
      </c>
    </row>
    <row r="3792" spans="1:19" hidden="1" x14ac:dyDescent="0.3">
      <c r="A3792">
        <v>479</v>
      </c>
      <c r="B3792" t="s">
        <v>445</v>
      </c>
      <c r="C3792" t="s">
        <v>439</v>
      </c>
      <c r="D3792" t="s">
        <v>47</v>
      </c>
      <c r="E3792" t="s">
        <v>22</v>
      </c>
      <c r="F3792" s="101">
        <v>45077</v>
      </c>
      <c r="G3792" s="55">
        <f t="shared" si="393"/>
        <v>2023</v>
      </c>
      <c r="H3792" s="55" t="str">
        <f t="shared" si="394"/>
        <v>Mayo</v>
      </c>
      <c r="I3792" s="90" t="str">
        <f t="shared" si="395"/>
        <v>2023-1</v>
      </c>
      <c r="N3792" t="s">
        <v>48</v>
      </c>
      <c r="O3792" t="s">
        <v>119</v>
      </c>
      <c r="P3792">
        <v>0</v>
      </c>
      <c r="Q3792">
        <v>0</v>
      </c>
      <c r="R3792" t="s">
        <v>2028</v>
      </c>
      <c r="S3792" t="s">
        <v>119</v>
      </c>
    </row>
    <row r="3793" spans="1:19" hidden="1" x14ac:dyDescent="0.3">
      <c r="A3793">
        <v>479</v>
      </c>
      <c r="B3793" t="s">
        <v>445</v>
      </c>
      <c r="C3793" t="s">
        <v>439</v>
      </c>
      <c r="D3793" t="s">
        <v>47</v>
      </c>
      <c r="E3793" t="s">
        <v>22</v>
      </c>
      <c r="F3793" s="101">
        <v>45107</v>
      </c>
      <c r="G3793" s="55">
        <f t="shared" si="393"/>
        <v>2023</v>
      </c>
      <c r="H3793" s="55" t="str">
        <f t="shared" si="394"/>
        <v>Junio</v>
      </c>
      <c r="I3793" s="90" t="str">
        <f t="shared" si="395"/>
        <v>2023-1</v>
      </c>
      <c r="K3793">
        <v>0</v>
      </c>
      <c r="N3793" t="s">
        <v>48</v>
      </c>
      <c r="O3793" t="s">
        <v>48</v>
      </c>
      <c r="P3793">
        <v>0</v>
      </c>
      <c r="Q3793">
        <v>0</v>
      </c>
      <c r="R3793" t="s">
        <v>2029</v>
      </c>
    </row>
    <row r="3794" spans="1:19" hidden="1" x14ac:dyDescent="0.3">
      <c r="A3794">
        <v>479</v>
      </c>
      <c r="B3794" t="s">
        <v>445</v>
      </c>
      <c r="C3794" t="s">
        <v>439</v>
      </c>
      <c r="D3794" t="s">
        <v>47</v>
      </c>
      <c r="E3794" t="s">
        <v>22</v>
      </c>
      <c r="F3794" s="101">
        <v>45138</v>
      </c>
      <c r="G3794" s="55">
        <f t="shared" si="393"/>
        <v>2023</v>
      </c>
      <c r="H3794" s="55" t="str">
        <f t="shared" si="394"/>
        <v>Julio</v>
      </c>
      <c r="I3794" s="90" t="str">
        <f t="shared" si="395"/>
        <v>2023-2</v>
      </c>
      <c r="N3794" t="s">
        <v>48</v>
      </c>
      <c r="O3794" t="s">
        <v>119</v>
      </c>
      <c r="P3794">
        <v>0</v>
      </c>
      <c r="Q3794">
        <v>0</v>
      </c>
      <c r="R3794" t="s">
        <v>2030</v>
      </c>
      <c r="S3794" t="s">
        <v>119</v>
      </c>
    </row>
    <row r="3795" spans="1:19" hidden="1" x14ac:dyDescent="0.3">
      <c r="A3795">
        <v>479</v>
      </c>
      <c r="B3795" t="s">
        <v>445</v>
      </c>
      <c r="C3795" t="s">
        <v>439</v>
      </c>
      <c r="D3795" t="s">
        <v>47</v>
      </c>
      <c r="E3795" t="s">
        <v>22</v>
      </c>
      <c r="F3795" s="101">
        <v>45169</v>
      </c>
      <c r="G3795" s="55">
        <f t="shared" si="393"/>
        <v>2023</v>
      </c>
      <c r="H3795" s="55" t="str">
        <f t="shared" si="394"/>
        <v>Agosto</v>
      </c>
      <c r="I3795" s="90" t="str">
        <f t="shared" si="395"/>
        <v>2023-2</v>
      </c>
      <c r="N3795" t="s">
        <v>48</v>
      </c>
      <c r="O3795" t="s">
        <v>119</v>
      </c>
      <c r="P3795">
        <v>0</v>
      </c>
      <c r="Q3795">
        <v>0</v>
      </c>
      <c r="R3795" t="s">
        <v>2031</v>
      </c>
      <c r="S3795" t="s">
        <v>119</v>
      </c>
    </row>
    <row r="3796" spans="1:19" hidden="1" x14ac:dyDescent="0.3">
      <c r="A3796">
        <v>479</v>
      </c>
      <c r="B3796" t="s">
        <v>445</v>
      </c>
      <c r="C3796" t="s">
        <v>439</v>
      </c>
      <c r="D3796" t="s">
        <v>47</v>
      </c>
      <c r="E3796" t="s">
        <v>22</v>
      </c>
      <c r="F3796" s="101">
        <v>45199</v>
      </c>
      <c r="G3796" s="55">
        <f t="shared" si="393"/>
        <v>2023</v>
      </c>
      <c r="H3796" s="55" t="str">
        <f t="shared" si="394"/>
        <v>Septiembre</v>
      </c>
      <c r="I3796" s="90" t="str">
        <f t="shared" si="395"/>
        <v>2023-2</v>
      </c>
      <c r="N3796" t="s">
        <v>48</v>
      </c>
      <c r="O3796" t="s">
        <v>119</v>
      </c>
      <c r="P3796">
        <v>0</v>
      </c>
      <c r="Q3796">
        <v>0</v>
      </c>
      <c r="R3796" t="s">
        <v>2032</v>
      </c>
      <c r="S3796" t="s">
        <v>119</v>
      </c>
    </row>
    <row r="3797" spans="1:19" hidden="1" x14ac:dyDescent="0.3">
      <c r="A3797">
        <v>479</v>
      </c>
      <c r="B3797" t="s">
        <v>445</v>
      </c>
      <c r="C3797" t="s">
        <v>439</v>
      </c>
      <c r="D3797" t="s">
        <v>47</v>
      </c>
      <c r="E3797" t="s">
        <v>22</v>
      </c>
      <c r="F3797" s="101">
        <v>45230</v>
      </c>
      <c r="G3797" s="55">
        <f t="shared" si="393"/>
        <v>2023</v>
      </c>
      <c r="H3797" s="55" t="str">
        <f t="shared" si="394"/>
        <v>Octubre</v>
      </c>
      <c r="I3797" s="90" t="str">
        <f t="shared" si="395"/>
        <v>2023-2</v>
      </c>
      <c r="N3797" t="s">
        <v>48</v>
      </c>
      <c r="O3797" t="s">
        <v>119</v>
      </c>
      <c r="P3797">
        <v>0</v>
      </c>
      <c r="Q3797">
        <v>0</v>
      </c>
      <c r="R3797" t="s">
        <v>2033</v>
      </c>
      <c r="S3797" t="s">
        <v>119</v>
      </c>
    </row>
    <row r="3798" spans="1:19" hidden="1" x14ac:dyDescent="0.3">
      <c r="A3798">
        <v>479</v>
      </c>
      <c r="B3798" t="s">
        <v>445</v>
      </c>
      <c r="C3798" t="s">
        <v>439</v>
      </c>
      <c r="D3798" t="s">
        <v>47</v>
      </c>
      <c r="E3798" t="s">
        <v>22</v>
      </c>
      <c r="F3798" s="101">
        <v>45260</v>
      </c>
      <c r="G3798" s="55">
        <f t="shared" si="393"/>
        <v>2023</v>
      </c>
      <c r="H3798" s="55" t="str">
        <f t="shared" si="394"/>
        <v>Noviembre</v>
      </c>
      <c r="I3798" s="90" t="str">
        <f t="shared" si="395"/>
        <v>2023-2</v>
      </c>
      <c r="N3798" t="s">
        <v>48</v>
      </c>
      <c r="O3798" t="s">
        <v>119</v>
      </c>
      <c r="P3798">
        <v>0</v>
      </c>
      <c r="Q3798">
        <v>0</v>
      </c>
      <c r="R3798" t="s">
        <v>2034</v>
      </c>
      <c r="S3798" t="s">
        <v>119</v>
      </c>
    </row>
    <row r="3799" spans="1:19" hidden="1" x14ac:dyDescent="0.3">
      <c r="A3799">
        <v>479</v>
      </c>
      <c r="B3799" t="s">
        <v>445</v>
      </c>
      <c r="C3799" t="s">
        <v>439</v>
      </c>
      <c r="D3799" t="s">
        <v>47</v>
      </c>
      <c r="E3799" t="s">
        <v>22</v>
      </c>
      <c r="F3799" s="101">
        <v>45291</v>
      </c>
      <c r="G3799" s="55">
        <f t="shared" si="393"/>
        <v>2023</v>
      </c>
      <c r="H3799" s="55" t="str">
        <f t="shared" si="394"/>
        <v>Diciembre</v>
      </c>
      <c r="I3799" s="90" t="str">
        <f t="shared" si="395"/>
        <v>2023-2</v>
      </c>
      <c r="K3799">
        <v>0</v>
      </c>
      <c r="N3799" t="s">
        <v>48</v>
      </c>
      <c r="O3799" t="s">
        <v>48</v>
      </c>
      <c r="P3799">
        <v>0</v>
      </c>
      <c r="Q3799">
        <v>0</v>
      </c>
      <c r="R3799" t="s">
        <v>2035</v>
      </c>
    </row>
    <row r="3800" spans="1:19" hidden="1" x14ac:dyDescent="0.3">
      <c r="A3800">
        <v>479</v>
      </c>
      <c r="B3800" t="s">
        <v>445</v>
      </c>
      <c r="C3800" t="s">
        <v>439</v>
      </c>
      <c r="D3800" t="s">
        <v>47</v>
      </c>
      <c r="E3800" t="s">
        <v>22</v>
      </c>
      <c r="F3800" s="101">
        <v>45838</v>
      </c>
      <c r="G3800" s="55">
        <f t="shared" si="393"/>
        <v>2025</v>
      </c>
      <c r="H3800" s="55" t="str">
        <f t="shared" si="394"/>
        <v>Junio</v>
      </c>
      <c r="I3800" s="90" t="str">
        <f t="shared" si="395"/>
        <v>2025-1</v>
      </c>
      <c r="J3800">
        <v>100</v>
      </c>
      <c r="N3800" t="s">
        <v>48</v>
      </c>
      <c r="O3800" t="s">
        <v>119</v>
      </c>
      <c r="P3800">
        <v>0</v>
      </c>
      <c r="Q3800">
        <v>0</v>
      </c>
      <c r="R3800" t="s">
        <v>2036</v>
      </c>
      <c r="S3800" t="s">
        <v>119</v>
      </c>
    </row>
    <row r="3801" spans="1:19" hidden="1" x14ac:dyDescent="0.3">
      <c r="A3801">
        <v>480</v>
      </c>
      <c r="B3801" t="s">
        <v>446</v>
      </c>
      <c r="C3801" t="s">
        <v>439</v>
      </c>
      <c r="D3801" t="s">
        <v>47</v>
      </c>
      <c r="E3801" t="s">
        <v>22</v>
      </c>
      <c r="F3801" s="101">
        <v>44742</v>
      </c>
      <c r="G3801" s="55">
        <f t="shared" si="393"/>
        <v>2022</v>
      </c>
      <c r="H3801" s="55" t="str">
        <f t="shared" si="394"/>
        <v>Junio</v>
      </c>
      <c r="I3801" s="90" t="str">
        <f t="shared" si="395"/>
        <v>2022-1</v>
      </c>
      <c r="N3801" t="s">
        <v>48</v>
      </c>
      <c r="O3801" t="s">
        <v>119</v>
      </c>
      <c r="P3801">
        <v>0</v>
      </c>
      <c r="Q3801">
        <v>0</v>
      </c>
      <c r="R3801" t="s">
        <v>2037</v>
      </c>
      <c r="S3801" t="s">
        <v>119</v>
      </c>
    </row>
    <row r="3802" spans="1:19" hidden="1" x14ac:dyDescent="0.3">
      <c r="A3802">
        <v>480</v>
      </c>
      <c r="B3802" t="s">
        <v>446</v>
      </c>
      <c r="C3802" t="s">
        <v>439</v>
      </c>
      <c r="D3802" t="s">
        <v>47</v>
      </c>
      <c r="E3802" t="s">
        <v>22</v>
      </c>
      <c r="F3802" s="101">
        <v>44834</v>
      </c>
      <c r="G3802" s="55">
        <f t="shared" si="393"/>
        <v>2022</v>
      </c>
      <c r="H3802" s="55" t="str">
        <f t="shared" si="394"/>
        <v>Septiembre</v>
      </c>
      <c r="I3802" s="90" t="str">
        <f t="shared" si="395"/>
        <v>2022-2</v>
      </c>
      <c r="N3802" t="s">
        <v>48</v>
      </c>
      <c r="O3802" t="s">
        <v>119</v>
      </c>
      <c r="P3802">
        <v>0</v>
      </c>
      <c r="Q3802">
        <v>0</v>
      </c>
      <c r="R3802" t="s">
        <v>2038</v>
      </c>
      <c r="S3802" t="s">
        <v>119</v>
      </c>
    </row>
    <row r="3803" spans="1:19" hidden="1" x14ac:dyDescent="0.3">
      <c r="A3803">
        <v>480</v>
      </c>
      <c r="B3803" t="s">
        <v>446</v>
      </c>
      <c r="C3803" t="s">
        <v>439</v>
      </c>
      <c r="D3803" t="s">
        <v>47</v>
      </c>
      <c r="E3803" t="s">
        <v>22</v>
      </c>
      <c r="F3803" s="101">
        <v>44895</v>
      </c>
      <c r="G3803" s="55">
        <f t="shared" si="393"/>
        <v>2022</v>
      </c>
      <c r="H3803" s="55" t="str">
        <f t="shared" si="394"/>
        <v>Noviembre</v>
      </c>
      <c r="I3803" s="90" t="str">
        <f t="shared" si="395"/>
        <v>2022-2</v>
      </c>
      <c r="N3803" t="s">
        <v>48</v>
      </c>
      <c r="O3803" t="s">
        <v>119</v>
      </c>
      <c r="P3803">
        <v>0</v>
      </c>
      <c r="Q3803">
        <v>0</v>
      </c>
      <c r="R3803" t="s">
        <v>2039</v>
      </c>
      <c r="S3803" t="s">
        <v>119</v>
      </c>
    </row>
    <row r="3804" spans="1:19" hidden="1" x14ac:dyDescent="0.3">
      <c r="A3804">
        <v>480</v>
      </c>
      <c r="B3804" t="s">
        <v>446</v>
      </c>
      <c r="C3804" t="s">
        <v>439</v>
      </c>
      <c r="D3804" t="s">
        <v>47</v>
      </c>
      <c r="E3804" t="s">
        <v>22</v>
      </c>
      <c r="F3804" s="101">
        <v>44926</v>
      </c>
      <c r="G3804" s="55">
        <f t="shared" si="393"/>
        <v>2022</v>
      </c>
      <c r="H3804" s="55" t="str">
        <f t="shared" si="394"/>
        <v>Diciembre</v>
      </c>
      <c r="I3804" s="90" t="str">
        <f t="shared" si="395"/>
        <v>2022-2</v>
      </c>
      <c r="N3804" t="s">
        <v>48</v>
      </c>
      <c r="O3804" t="s">
        <v>119</v>
      </c>
      <c r="P3804">
        <v>0</v>
      </c>
      <c r="Q3804">
        <v>0</v>
      </c>
      <c r="R3804" t="s">
        <v>2040</v>
      </c>
      <c r="S3804" t="s">
        <v>119</v>
      </c>
    </row>
    <row r="3805" spans="1:19" hidden="1" x14ac:dyDescent="0.3">
      <c r="A3805">
        <v>480</v>
      </c>
      <c r="B3805" t="s">
        <v>446</v>
      </c>
      <c r="C3805" t="s">
        <v>439</v>
      </c>
      <c r="D3805" t="s">
        <v>47</v>
      </c>
      <c r="E3805" t="s">
        <v>22</v>
      </c>
      <c r="F3805" s="101">
        <v>44957</v>
      </c>
      <c r="G3805" s="55">
        <f t="shared" si="393"/>
        <v>2023</v>
      </c>
      <c r="H3805" s="55" t="str">
        <f t="shared" si="394"/>
        <v>Enero</v>
      </c>
      <c r="I3805" s="90" t="str">
        <f t="shared" si="395"/>
        <v>2023-1</v>
      </c>
      <c r="N3805" t="s">
        <v>48</v>
      </c>
      <c r="O3805" t="s">
        <v>119</v>
      </c>
      <c r="P3805">
        <v>0</v>
      </c>
      <c r="Q3805">
        <v>0</v>
      </c>
      <c r="R3805" t="s">
        <v>2041</v>
      </c>
      <c r="S3805" t="s">
        <v>119</v>
      </c>
    </row>
    <row r="3806" spans="1:19" hidden="1" x14ac:dyDescent="0.3">
      <c r="A3806">
        <v>480</v>
      </c>
      <c r="B3806" t="s">
        <v>446</v>
      </c>
      <c r="C3806" t="s">
        <v>439</v>
      </c>
      <c r="D3806" t="s">
        <v>47</v>
      </c>
      <c r="E3806" t="s">
        <v>22</v>
      </c>
      <c r="F3806" s="101">
        <v>45016</v>
      </c>
      <c r="G3806" s="55">
        <f t="shared" si="393"/>
        <v>2023</v>
      </c>
      <c r="H3806" s="55" t="str">
        <f t="shared" si="394"/>
        <v>Marzo</v>
      </c>
      <c r="I3806" s="90" t="str">
        <f t="shared" si="395"/>
        <v>2023-1</v>
      </c>
      <c r="N3806" t="s">
        <v>48</v>
      </c>
      <c r="O3806" t="s">
        <v>119</v>
      </c>
      <c r="P3806">
        <v>0</v>
      </c>
      <c r="Q3806">
        <v>0</v>
      </c>
      <c r="R3806" t="s">
        <v>2042</v>
      </c>
      <c r="S3806" t="s">
        <v>119</v>
      </c>
    </row>
    <row r="3807" spans="1:19" hidden="1" x14ac:dyDescent="0.3">
      <c r="A3807">
        <v>480</v>
      </c>
      <c r="B3807" t="s">
        <v>446</v>
      </c>
      <c r="C3807" t="s">
        <v>439</v>
      </c>
      <c r="D3807" t="s">
        <v>47</v>
      </c>
      <c r="E3807" t="s">
        <v>22</v>
      </c>
      <c r="F3807" s="101">
        <v>45046</v>
      </c>
      <c r="G3807" s="55">
        <f t="shared" si="393"/>
        <v>2023</v>
      </c>
      <c r="H3807" s="55" t="str">
        <f t="shared" si="394"/>
        <v>Abril</v>
      </c>
      <c r="I3807" s="90" t="str">
        <f t="shared" si="395"/>
        <v>2023-1</v>
      </c>
      <c r="N3807" t="s">
        <v>48</v>
      </c>
      <c r="O3807" t="s">
        <v>119</v>
      </c>
      <c r="P3807">
        <v>0</v>
      </c>
      <c r="Q3807">
        <v>0</v>
      </c>
      <c r="R3807" t="s">
        <v>2043</v>
      </c>
      <c r="S3807" t="s">
        <v>119</v>
      </c>
    </row>
    <row r="3808" spans="1:19" hidden="1" x14ac:dyDescent="0.3">
      <c r="A3808">
        <v>480</v>
      </c>
      <c r="B3808" t="s">
        <v>446</v>
      </c>
      <c r="C3808" t="s">
        <v>439</v>
      </c>
      <c r="D3808" t="s">
        <v>47</v>
      </c>
      <c r="E3808" t="s">
        <v>22</v>
      </c>
      <c r="F3808" s="101">
        <v>45077</v>
      </c>
      <c r="G3808" s="55">
        <f t="shared" si="393"/>
        <v>2023</v>
      </c>
      <c r="H3808" s="55" t="str">
        <f t="shared" si="394"/>
        <v>Mayo</v>
      </c>
      <c r="I3808" s="90" t="str">
        <f t="shared" si="395"/>
        <v>2023-1</v>
      </c>
      <c r="N3808" t="s">
        <v>48</v>
      </c>
      <c r="O3808" t="s">
        <v>119</v>
      </c>
      <c r="P3808">
        <v>0</v>
      </c>
      <c r="Q3808">
        <v>0</v>
      </c>
      <c r="R3808" t="s">
        <v>2044</v>
      </c>
      <c r="S3808" t="s">
        <v>119</v>
      </c>
    </row>
    <row r="3809" spans="1:19" hidden="1" x14ac:dyDescent="0.3">
      <c r="A3809">
        <v>480</v>
      </c>
      <c r="B3809" t="s">
        <v>446</v>
      </c>
      <c r="C3809" t="s">
        <v>439</v>
      </c>
      <c r="D3809" t="s">
        <v>47</v>
      </c>
      <c r="E3809" t="s">
        <v>22</v>
      </c>
      <c r="F3809" s="101">
        <v>45107</v>
      </c>
      <c r="G3809" s="55">
        <f t="shared" si="393"/>
        <v>2023</v>
      </c>
      <c r="H3809" s="55" t="str">
        <f t="shared" si="394"/>
        <v>Junio</v>
      </c>
      <c r="I3809" s="90" t="str">
        <f t="shared" si="395"/>
        <v>2023-1</v>
      </c>
      <c r="N3809" t="s">
        <v>48</v>
      </c>
      <c r="O3809" t="s">
        <v>119</v>
      </c>
      <c r="P3809">
        <v>0</v>
      </c>
      <c r="Q3809">
        <v>0</v>
      </c>
      <c r="R3809" t="s">
        <v>2045</v>
      </c>
      <c r="S3809" t="s">
        <v>119</v>
      </c>
    </row>
    <row r="3810" spans="1:19" hidden="1" x14ac:dyDescent="0.3">
      <c r="A3810">
        <v>480</v>
      </c>
      <c r="B3810" t="s">
        <v>446</v>
      </c>
      <c r="C3810" t="s">
        <v>439</v>
      </c>
      <c r="D3810" t="s">
        <v>47</v>
      </c>
      <c r="E3810" t="s">
        <v>22</v>
      </c>
      <c r="F3810" s="101">
        <v>45138</v>
      </c>
      <c r="G3810" s="55">
        <f t="shared" si="393"/>
        <v>2023</v>
      </c>
      <c r="H3810" s="55" t="str">
        <f t="shared" si="394"/>
        <v>Julio</v>
      </c>
      <c r="I3810" s="90" t="str">
        <f t="shared" si="395"/>
        <v>2023-2</v>
      </c>
      <c r="N3810" t="s">
        <v>48</v>
      </c>
      <c r="O3810" t="s">
        <v>119</v>
      </c>
      <c r="P3810">
        <v>0</v>
      </c>
      <c r="Q3810">
        <v>0</v>
      </c>
      <c r="R3810" t="s">
        <v>2046</v>
      </c>
      <c r="S3810" t="s">
        <v>119</v>
      </c>
    </row>
    <row r="3811" spans="1:19" hidden="1" x14ac:dyDescent="0.3">
      <c r="A3811">
        <v>480</v>
      </c>
      <c r="B3811" t="s">
        <v>446</v>
      </c>
      <c r="C3811" t="s">
        <v>439</v>
      </c>
      <c r="D3811" t="s">
        <v>47</v>
      </c>
      <c r="E3811" t="s">
        <v>22</v>
      </c>
      <c r="F3811" s="101">
        <v>45169</v>
      </c>
      <c r="G3811" s="55">
        <f t="shared" si="393"/>
        <v>2023</v>
      </c>
      <c r="H3811" s="55" t="str">
        <f t="shared" si="394"/>
        <v>Agosto</v>
      </c>
      <c r="I3811" s="90" t="str">
        <f t="shared" si="395"/>
        <v>2023-2</v>
      </c>
      <c r="N3811" t="s">
        <v>48</v>
      </c>
      <c r="O3811" t="s">
        <v>119</v>
      </c>
      <c r="P3811">
        <v>0</v>
      </c>
      <c r="Q3811">
        <v>0</v>
      </c>
      <c r="R3811" t="s">
        <v>2047</v>
      </c>
      <c r="S3811" t="s">
        <v>119</v>
      </c>
    </row>
    <row r="3812" spans="1:19" hidden="1" x14ac:dyDescent="0.3">
      <c r="A3812">
        <v>480</v>
      </c>
      <c r="B3812" t="s">
        <v>446</v>
      </c>
      <c r="C3812" t="s">
        <v>439</v>
      </c>
      <c r="D3812" t="s">
        <v>47</v>
      </c>
      <c r="E3812" t="s">
        <v>22</v>
      </c>
      <c r="F3812" s="101">
        <v>45199</v>
      </c>
      <c r="G3812" s="55">
        <f t="shared" si="393"/>
        <v>2023</v>
      </c>
      <c r="H3812" s="55" t="str">
        <f t="shared" si="394"/>
        <v>Septiembre</v>
      </c>
      <c r="I3812" s="90" t="str">
        <f t="shared" si="395"/>
        <v>2023-2</v>
      </c>
      <c r="N3812" t="s">
        <v>48</v>
      </c>
      <c r="O3812" t="s">
        <v>119</v>
      </c>
      <c r="P3812">
        <v>0</v>
      </c>
      <c r="Q3812">
        <v>0</v>
      </c>
      <c r="R3812" t="s">
        <v>2048</v>
      </c>
      <c r="S3812" t="s">
        <v>119</v>
      </c>
    </row>
    <row r="3813" spans="1:19" hidden="1" x14ac:dyDescent="0.3">
      <c r="A3813">
        <v>480</v>
      </c>
      <c r="B3813" t="s">
        <v>446</v>
      </c>
      <c r="C3813" t="s">
        <v>439</v>
      </c>
      <c r="D3813" t="s">
        <v>47</v>
      </c>
      <c r="E3813" t="s">
        <v>22</v>
      </c>
      <c r="F3813" s="101">
        <v>45230</v>
      </c>
      <c r="G3813" s="55">
        <f t="shared" si="393"/>
        <v>2023</v>
      </c>
      <c r="H3813" s="55" t="str">
        <f t="shared" si="394"/>
        <v>Octubre</v>
      </c>
      <c r="I3813" s="90" t="str">
        <f t="shared" si="395"/>
        <v>2023-2</v>
      </c>
      <c r="N3813" t="s">
        <v>48</v>
      </c>
      <c r="O3813" t="s">
        <v>119</v>
      </c>
      <c r="P3813">
        <v>0</v>
      </c>
      <c r="Q3813">
        <v>0</v>
      </c>
      <c r="R3813" t="s">
        <v>2049</v>
      </c>
      <c r="S3813" t="s">
        <v>119</v>
      </c>
    </row>
    <row r="3814" spans="1:19" hidden="1" x14ac:dyDescent="0.3">
      <c r="A3814">
        <v>480</v>
      </c>
      <c r="B3814" t="s">
        <v>446</v>
      </c>
      <c r="C3814" t="s">
        <v>439</v>
      </c>
      <c r="D3814" t="s">
        <v>47</v>
      </c>
      <c r="E3814" t="s">
        <v>22</v>
      </c>
      <c r="F3814" s="101">
        <v>45260</v>
      </c>
      <c r="G3814" s="55">
        <f t="shared" si="393"/>
        <v>2023</v>
      </c>
      <c r="H3814" s="55" t="str">
        <f t="shared" si="394"/>
        <v>Noviembre</v>
      </c>
      <c r="I3814" s="90" t="str">
        <f t="shared" si="395"/>
        <v>2023-2</v>
      </c>
      <c r="N3814" t="s">
        <v>48</v>
      </c>
      <c r="O3814" t="s">
        <v>119</v>
      </c>
      <c r="P3814">
        <v>0</v>
      </c>
      <c r="Q3814">
        <v>0</v>
      </c>
      <c r="R3814" t="s">
        <v>2050</v>
      </c>
      <c r="S3814" t="s">
        <v>119</v>
      </c>
    </row>
    <row r="3815" spans="1:19" hidden="1" x14ac:dyDescent="0.3">
      <c r="A3815">
        <v>480</v>
      </c>
      <c r="B3815" t="s">
        <v>446</v>
      </c>
      <c r="C3815" t="s">
        <v>439</v>
      </c>
      <c r="D3815" t="s">
        <v>47</v>
      </c>
      <c r="E3815" t="s">
        <v>22</v>
      </c>
      <c r="F3815" s="101">
        <v>45291</v>
      </c>
      <c r="G3815" s="55">
        <f t="shared" si="393"/>
        <v>2023</v>
      </c>
      <c r="H3815" s="55" t="str">
        <f t="shared" si="394"/>
        <v>Diciembre</v>
      </c>
      <c r="I3815" s="90" t="str">
        <f t="shared" si="395"/>
        <v>2023-2</v>
      </c>
      <c r="N3815" t="s">
        <v>48</v>
      </c>
      <c r="O3815" t="s">
        <v>119</v>
      </c>
      <c r="P3815">
        <v>0</v>
      </c>
      <c r="Q3815">
        <v>0</v>
      </c>
      <c r="R3815" t="s">
        <v>2051</v>
      </c>
      <c r="S3815" t="s">
        <v>119</v>
      </c>
    </row>
    <row r="3816" spans="1:19" hidden="1" x14ac:dyDescent="0.3">
      <c r="A3816">
        <v>480</v>
      </c>
      <c r="B3816" t="s">
        <v>446</v>
      </c>
      <c r="C3816" t="s">
        <v>439</v>
      </c>
      <c r="D3816" t="s">
        <v>47</v>
      </c>
      <c r="E3816" t="s">
        <v>22</v>
      </c>
      <c r="F3816" s="101">
        <v>45838</v>
      </c>
      <c r="G3816" s="55">
        <f t="shared" si="393"/>
        <v>2025</v>
      </c>
      <c r="H3816" s="55" t="str">
        <f t="shared" si="394"/>
        <v>Junio</v>
      </c>
      <c r="I3816" s="90" t="str">
        <f t="shared" si="395"/>
        <v>2025-1</v>
      </c>
      <c r="J3816">
        <v>100</v>
      </c>
      <c r="N3816" t="s">
        <v>48</v>
      </c>
      <c r="O3816" t="s">
        <v>119</v>
      </c>
      <c r="P3816">
        <v>0</v>
      </c>
      <c r="Q3816">
        <v>0</v>
      </c>
      <c r="R3816" t="s">
        <v>2052</v>
      </c>
      <c r="S3816" t="s">
        <v>119</v>
      </c>
    </row>
    <row r="3817" spans="1:19" hidden="1" x14ac:dyDescent="0.3">
      <c r="A3817">
        <v>481</v>
      </c>
      <c r="B3817" t="s">
        <v>447</v>
      </c>
      <c r="C3817" t="s">
        <v>20</v>
      </c>
      <c r="D3817" t="s">
        <v>47</v>
      </c>
      <c r="E3817" t="s">
        <v>22</v>
      </c>
      <c r="F3817" s="101">
        <v>45657</v>
      </c>
      <c r="G3817" s="55">
        <f t="shared" si="393"/>
        <v>2024</v>
      </c>
      <c r="H3817" s="55" t="str">
        <f t="shared" si="394"/>
        <v>Diciembre</v>
      </c>
      <c r="I3817" s="90" t="str">
        <f t="shared" si="395"/>
        <v>2024-2</v>
      </c>
      <c r="J3817">
        <v>100</v>
      </c>
      <c r="N3817" t="s">
        <v>23</v>
      </c>
      <c r="O3817" t="s">
        <v>119</v>
      </c>
      <c r="P3817">
        <v>0</v>
      </c>
      <c r="Q3817">
        <v>0</v>
      </c>
      <c r="R3817" t="s">
        <v>2053</v>
      </c>
      <c r="S3817" t="s">
        <v>119</v>
      </c>
    </row>
    <row r="3818" spans="1:19" hidden="1" x14ac:dyDescent="0.3">
      <c r="A3818">
        <v>481</v>
      </c>
      <c r="B3818" t="s">
        <v>447</v>
      </c>
      <c r="C3818" t="s">
        <v>20</v>
      </c>
      <c r="D3818" t="s">
        <v>47</v>
      </c>
      <c r="E3818" t="s">
        <v>22</v>
      </c>
      <c r="F3818" s="101">
        <v>45838</v>
      </c>
      <c r="G3818" s="55">
        <f t="shared" si="393"/>
        <v>2025</v>
      </c>
      <c r="H3818" s="55" t="str">
        <f t="shared" si="394"/>
        <v>Junio</v>
      </c>
      <c r="I3818" s="90" t="str">
        <f t="shared" si="395"/>
        <v>2025-1</v>
      </c>
      <c r="J3818">
        <v>100</v>
      </c>
      <c r="K3818">
        <v>100</v>
      </c>
      <c r="L3818" s="57">
        <v>1</v>
      </c>
      <c r="M3818" s="57">
        <v>1</v>
      </c>
      <c r="N3818" t="s">
        <v>23</v>
      </c>
      <c r="O3818" t="s">
        <v>23</v>
      </c>
      <c r="P3818">
        <v>0</v>
      </c>
      <c r="Q3818">
        <v>0</v>
      </c>
      <c r="R3818" t="s">
        <v>2054</v>
      </c>
    </row>
    <row r="3819" spans="1:19" hidden="1" x14ac:dyDescent="0.3">
      <c r="A3819">
        <v>481</v>
      </c>
      <c r="B3819" t="s">
        <v>447</v>
      </c>
      <c r="C3819" t="s">
        <v>20</v>
      </c>
      <c r="D3819" t="s">
        <v>47</v>
      </c>
      <c r="E3819" t="s">
        <v>22</v>
      </c>
      <c r="F3819" s="101">
        <v>46022</v>
      </c>
      <c r="G3819" s="55">
        <f t="shared" si="393"/>
        <v>2025</v>
      </c>
      <c r="H3819" s="55" t="str">
        <f t="shared" si="394"/>
        <v>Diciembre</v>
      </c>
      <c r="I3819" s="90" t="str">
        <f t="shared" si="395"/>
        <v>2025-2</v>
      </c>
      <c r="J3819">
        <v>100</v>
      </c>
      <c r="N3819" t="s">
        <v>23</v>
      </c>
      <c r="O3819" t="s">
        <v>119</v>
      </c>
      <c r="P3819">
        <v>0</v>
      </c>
      <c r="Q3819">
        <v>0</v>
      </c>
      <c r="R3819" t="s">
        <v>2055</v>
      </c>
      <c r="S3819" t="s">
        <v>119</v>
      </c>
    </row>
    <row r="3820" spans="1:19" hidden="1" x14ac:dyDescent="0.3">
      <c r="A3820">
        <v>484</v>
      </c>
      <c r="B3820" t="s">
        <v>449</v>
      </c>
      <c r="C3820" t="s">
        <v>64</v>
      </c>
      <c r="D3820" t="s">
        <v>52</v>
      </c>
      <c r="E3820" t="s">
        <v>22</v>
      </c>
      <c r="F3820" s="101">
        <v>45930</v>
      </c>
      <c r="G3820" s="55">
        <f t="shared" si="393"/>
        <v>2025</v>
      </c>
      <c r="H3820" s="55" t="str">
        <f t="shared" si="394"/>
        <v>Septiembre</v>
      </c>
      <c r="I3820" s="90" t="str">
        <f t="shared" si="395"/>
        <v>2025-2</v>
      </c>
      <c r="J3820">
        <v>90</v>
      </c>
      <c r="K3820">
        <v>100</v>
      </c>
      <c r="L3820" s="57">
        <v>1.1111111111111109</v>
      </c>
      <c r="M3820" s="57">
        <v>1.1111111111111109</v>
      </c>
      <c r="N3820" t="s">
        <v>23</v>
      </c>
      <c r="O3820" t="s">
        <v>23</v>
      </c>
      <c r="P3820">
        <v>0</v>
      </c>
      <c r="Q3820">
        <v>0</v>
      </c>
      <c r="R3820" t="s">
        <v>2056</v>
      </c>
    </row>
    <row r="3821" spans="1:19" hidden="1" x14ac:dyDescent="0.3">
      <c r="A3821">
        <v>484</v>
      </c>
      <c r="B3821" t="s">
        <v>449</v>
      </c>
      <c r="C3821" t="s">
        <v>64</v>
      </c>
      <c r="D3821" t="s">
        <v>52</v>
      </c>
      <c r="E3821" t="s">
        <v>22</v>
      </c>
      <c r="F3821" s="101">
        <v>46022</v>
      </c>
      <c r="G3821" s="55">
        <f t="shared" si="393"/>
        <v>2025</v>
      </c>
      <c r="H3821" s="55" t="str">
        <f t="shared" si="394"/>
        <v>Diciembre</v>
      </c>
      <c r="I3821" s="90" t="str">
        <f t="shared" si="395"/>
        <v>2025-2</v>
      </c>
      <c r="J3821">
        <v>90</v>
      </c>
      <c r="K3821">
        <v>100</v>
      </c>
      <c r="L3821" s="57">
        <v>1.1111111111111109</v>
      </c>
      <c r="M3821" s="57">
        <v>1.1111111111111109</v>
      </c>
      <c r="N3821" t="s">
        <v>23</v>
      </c>
      <c r="O3821" t="s">
        <v>23</v>
      </c>
      <c r="P3821">
        <v>0</v>
      </c>
      <c r="Q3821">
        <v>0</v>
      </c>
      <c r="R3821" t="s">
        <v>2057</v>
      </c>
    </row>
    <row r="3822" spans="1:19" hidden="1" x14ac:dyDescent="0.3">
      <c r="A3822">
        <v>485</v>
      </c>
      <c r="B3822" t="s">
        <v>450</v>
      </c>
      <c r="C3822" t="s">
        <v>93</v>
      </c>
      <c r="D3822" t="s">
        <v>21</v>
      </c>
      <c r="E3822" t="s">
        <v>22</v>
      </c>
      <c r="F3822" s="101">
        <v>44592</v>
      </c>
      <c r="G3822" s="55">
        <f t="shared" si="393"/>
        <v>2022</v>
      </c>
      <c r="H3822" s="55" t="str">
        <f t="shared" si="394"/>
        <v>Enero</v>
      </c>
      <c r="I3822" s="90" t="str">
        <f t="shared" si="395"/>
        <v>2022-1</v>
      </c>
      <c r="N3822" t="s">
        <v>23</v>
      </c>
      <c r="O3822" t="s">
        <v>119</v>
      </c>
      <c r="P3822">
        <v>0</v>
      </c>
      <c r="Q3822">
        <v>0</v>
      </c>
      <c r="R3822" t="s">
        <v>2058</v>
      </c>
      <c r="S3822" t="s">
        <v>119</v>
      </c>
    </row>
    <row r="3823" spans="1:19" hidden="1" x14ac:dyDescent="0.3">
      <c r="A3823">
        <v>485</v>
      </c>
      <c r="B3823" t="s">
        <v>450</v>
      </c>
      <c r="C3823" t="s">
        <v>93</v>
      </c>
      <c r="D3823" t="s">
        <v>21</v>
      </c>
      <c r="E3823" t="s">
        <v>22</v>
      </c>
      <c r="F3823" s="101">
        <v>44620</v>
      </c>
      <c r="G3823" s="55">
        <f t="shared" si="393"/>
        <v>2022</v>
      </c>
      <c r="H3823" s="55" t="str">
        <f t="shared" si="394"/>
        <v>Febrero</v>
      </c>
      <c r="I3823" s="90" t="str">
        <f t="shared" si="395"/>
        <v>2022-1</v>
      </c>
      <c r="N3823" t="s">
        <v>23</v>
      </c>
      <c r="O3823" t="s">
        <v>119</v>
      </c>
      <c r="P3823">
        <v>0</v>
      </c>
      <c r="Q3823">
        <v>0</v>
      </c>
      <c r="R3823" t="s">
        <v>2059</v>
      </c>
      <c r="S3823" t="s">
        <v>119</v>
      </c>
    </row>
    <row r="3824" spans="1:19" hidden="1" x14ac:dyDescent="0.3">
      <c r="A3824">
        <v>485</v>
      </c>
      <c r="B3824" t="s">
        <v>450</v>
      </c>
      <c r="C3824" t="s">
        <v>93</v>
      </c>
      <c r="D3824" t="s">
        <v>21</v>
      </c>
      <c r="E3824" t="s">
        <v>22</v>
      </c>
      <c r="F3824" s="101">
        <v>44651</v>
      </c>
      <c r="G3824" s="55">
        <f t="shared" si="393"/>
        <v>2022</v>
      </c>
      <c r="H3824" s="55" t="str">
        <f t="shared" si="394"/>
        <v>Marzo</v>
      </c>
      <c r="I3824" s="90" t="str">
        <f t="shared" si="395"/>
        <v>2022-1</v>
      </c>
      <c r="N3824" t="s">
        <v>23</v>
      </c>
      <c r="O3824" t="s">
        <v>119</v>
      </c>
      <c r="P3824">
        <v>0</v>
      </c>
      <c r="Q3824">
        <v>0</v>
      </c>
      <c r="R3824" t="s">
        <v>2060</v>
      </c>
      <c r="S3824" t="s">
        <v>119</v>
      </c>
    </row>
    <row r="3825" spans="1:19" hidden="1" x14ac:dyDescent="0.3">
      <c r="A3825">
        <v>485</v>
      </c>
      <c r="B3825" t="s">
        <v>450</v>
      </c>
      <c r="C3825" t="s">
        <v>93</v>
      </c>
      <c r="D3825" t="s">
        <v>21</v>
      </c>
      <c r="E3825" t="s">
        <v>22</v>
      </c>
      <c r="F3825" s="101">
        <v>44681</v>
      </c>
      <c r="G3825" s="55">
        <f t="shared" si="393"/>
        <v>2022</v>
      </c>
      <c r="H3825" s="55" t="str">
        <f t="shared" si="394"/>
        <v>Abril</v>
      </c>
      <c r="I3825" s="90" t="str">
        <f t="shared" si="395"/>
        <v>2022-1</v>
      </c>
      <c r="N3825" t="s">
        <v>23</v>
      </c>
      <c r="O3825" t="s">
        <v>119</v>
      </c>
      <c r="P3825">
        <v>0</v>
      </c>
      <c r="Q3825">
        <v>0</v>
      </c>
      <c r="R3825" t="s">
        <v>2061</v>
      </c>
      <c r="S3825" t="s">
        <v>119</v>
      </c>
    </row>
    <row r="3826" spans="1:19" hidden="1" x14ac:dyDescent="0.3">
      <c r="A3826">
        <v>485</v>
      </c>
      <c r="B3826" t="s">
        <v>450</v>
      </c>
      <c r="C3826" t="s">
        <v>93</v>
      </c>
      <c r="D3826" t="s">
        <v>21</v>
      </c>
      <c r="E3826" t="s">
        <v>22</v>
      </c>
      <c r="F3826" s="101">
        <v>44712</v>
      </c>
      <c r="G3826" s="55">
        <f t="shared" si="393"/>
        <v>2022</v>
      </c>
      <c r="H3826" s="55" t="str">
        <f t="shared" si="394"/>
        <v>Mayo</v>
      </c>
      <c r="I3826" s="90" t="str">
        <f t="shared" si="395"/>
        <v>2022-1</v>
      </c>
      <c r="N3826" t="s">
        <v>23</v>
      </c>
      <c r="O3826" t="s">
        <v>119</v>
      </c>
      <c r="P3826">
        <v>0</v>
      </c>
      <c r="Q3826">
        <v>0</v>
      </c>
      <c r="R3826" t="s">
        <v>2062</v>
      </c>
      <c r="S3826" t="s">
        <v>119</v>
      </c>
    </row>
    <row r="3827" spans="1:19" hidden="1" x14ac:dyDescent="0.3">
      <c r="A3827">
        <v>485</v>
      </c>
      <c r="B3827" t="s">
        <v>450</v>
      </c>
      <c r="C3827" t="s">
        <v>93</v>
      </c>
      <c r="D3827" t="s">
        <v>21</v>
      </c>
      <c r="E3827" t="s">
        <v>22</v>
      </c>
      <c r="F3827" s="101">
        <v>44742</v>
      </c>
      <c r="G3827" s="55">
        <f t="shared" si="393"/>
        <v>2022</v>
      </c>
      <c r="H3827" s="55" t="str">
        <f t="shared" si="394"/>
        <v>Junio</v>
      </c>
      <c r="I3827" s="90" t="str">
        <f t="shared" si="395"/>
        <v>2022-1</v>
      </c>
      <c r="N3827" t="s">
        <v>23</v>
      </c>
      <c r="O3827" t="s">
        <v>119</v>
      </c>
      <c r="P3827">
        <v>0</v>
      </c>
      <c r="Q3827">
        <v>0</v>
      </c>
      <c r="R3827" t="s">
        <v>2063</v>
      </c>
      <c r="S3827" t="s">
        <v>119</v>
      </c>
    </row>
    <row r="3828" spans="1:19" hidden="1" x14ac:dyDescent="0.3">
      <c r="A3828">
        <v>485</v>
      </c>
      <c r="B3828" t="s">
        <v>450</v>
      </c>
      <c r="C3828" t="s">
        <v>93</v>
      </c>
      <c r="D3828" t="s">
        <v>21</v>
      </c>
      <c r="E3828" t="s">
        <v>22</v>
      </c>
      <c r="F3828" s="101">
        <v>44773</v>
      </c>
      <c r="G3828" s="55">
        <f t="shared" si="393"/>
        <v>2022</v>
      </c>
      <c r="H3828" s="55" t="str">
        <f t="shared" si="394"/>
        <v>Julio</v>
      </c>
      <c r="I3828" s="90" t="str">
        <f t="shared" si="395"/>
        <v>2022-2</v>
      </c>
      <c r="N3828" t="s">
        <v>23</v>
      </c>
      <c r="O3828" t="s">
        <v>119</v>
      </c>
      <c r="P3828">
        <v>0</v>
      </c>
      <c r="Q3828">
        <v>0</v>
      </c>
      <c r="R3828" t="s">
        <v>2064</v>
      </c>
      <c r="S3828" t="s">
        <v>119</v>
      </c>
    </row>
    <row r="3829" spans="1:19" hidden="1" x14ac:dyDescent="0.3">
      <c r="A3829">
        <v>485</v>
      </c>
      <c r="B3829" t="s">
        <v>450</v>
      </c>
      <c r="C3829" t="s">
        <v>93</v>
      </c>
      <c r="D3829" t="s">
        <v>21</v>
      </c>
      <c r="E3829" t="s">
        <v>22</v>
      </c>
      <c r="F3829" s="101">
        <v>44804</v>
      </c>
      <c r="G3829" s="55">
        <f t="shared" si="393"/>
        <v>2022</v>
      </c>
      <c r="H3829" s="55" t="str">
        <f t="shared" si="394"/>
        <v>Agosto</v>
      </c>
      <c r="I3829" s="90" t="str">
        <f t="shared" si="395"/>
        <v>2022-2</v>
      </c>
      <c r="N3829" t="s">
        <v>23</v>
      </c>
      <c r="O3829" t="s">
        <v>119</v>
      </c>
      <c r="P3829">
        <v>0</v>
      </c>
      <c r="Q3829">
        <v>0</v>
      </c>
      <c r="R3829" t="s">
        <v>2065</v>
      </c>
      <c r="S3829" t="s">
        <v>119</v>
      </c>
    </row>
    <row r="3830" spans="1:19" hidden="1" x14ac:dyDescent="0.3">
      <c r="A3830">
        <v>485</v>
      </c>
      <c r="B3830" t="s">
        <v>450</v>
      </c>
      <c r="C3830" t="s">
        <v>93</v>
      </c>
      <c r="D3830" t="s">
        <v>21</v>
      </c>
      <c r="E3830" t="s">
        <v>22</v>
      </c>
      <c r="F3830" s="101">
        <v>44834</v>
      </c>
      <c r="G3830" s="55">
        <f t="shared" si="393"/>
        <v>2022</v>
      </c>
      <c r="H3830" s="55" t="str">
        <f t="shared" si="394"/>
        <v>Septiembre</v>
      </c>
      <c r="I3830" s="90" t="str">
        <f t="shared" si="395"/>
        <v>2022-2</v>
      </c>
      <c r="N3830" t="s">
        <v>23</v>
      </c>
      <c r="O3830" t="s">
        <v>119</v>
      </c>
      <c r="P3830">
        <v>0</v>
      </c>
      <c r="Q3830">
        <v>0</v>
      </c>
      <c r="R3830" t="s">
        <v>2066</v>
      </c>
      <c r="S3830" t="s">
        <v>119</v>
      </c>
    </row>
    <row r="3831" spans="1:19" hidden="1" x14ac:dyDescent="0.3">
      <c r="A3831">
        <v>485</v>
      </c>
      <c r="B3831" t="s">
        <v>450</v>
      </c>
      <c r="C3831" t="s">
        <v>93</v>
      </c>
      <c r="D3831" t="s">
        <v>21</v>
      </c>
      <c r="E3831" t="s">
        <v>22</v>
      </c>
      <c r="F3831" s="101">
        <v>44865</v>
      </c>
      <c r="G3831" s="55">
        <f t="shared" si="393"/>
        <v>2022</v>
      </c>
      <c r="H3831" s="55" t="str">
        <f t="shared" si="394"/>
        <v>Octubre</v>
      </c>
      <c r="I3831" s="90" t="str">
        <f t="shared" si="395"/>
        <v>2022-2</v>
      </c>
      <c r="N3831" t="s">
        <v>23</v>
      </c>
      <c r="O3831" t="s">
        <v>119</v>
      </c>
      <c r="P3831">
        <v>0</v>
      </c>
      <c r="Q3831">
        <v>0</v>
      </c>
      <c r="R3831" t="s">
        <v>2067</v>
      </c>
      <c r="S3831" t="s">
        <v>119</v>
      </c>
    </row>
    <row r="3832" spans="1:19" hidden="1" x14ac:dyDescent="0.3">
      <c r="A3832">
        <v>485</v>
      </c>
      <c r="B3832" t="s">
        <v>450</v>
      </c>
      <c r="C3832" t="s">
        <v>93</v>
      </c>
      <c r="D3832" t="s">
        <v>21</v>
      </c>
      <c r="E3832" t="s">
        <v>22</v>
      </c>
      <c r="F3832" s="101">
        <v>44895</v>
      </c>
      <c r="G3832" s="55">
        <f t="shared" si="393"/>
        <v>2022</v>
      </c>
      <c r="H3832" s="55" t="str">
        <f t="shared" si="394"/>
        <v>Noviembre</v>
      </c>
      <c r="I3832" s="90" t="str">
        <f t="shared" si="395"/>
        <v>2022-2</v>
      </c>
      <c r="N3832" t="s">
        <v>23</v>
      </c>
      <c r="O3832" t="s">
        <v>119</v>
      </c>
      <c r="P3832">
        <v>0</v>
      </c>
      <c r="Q3832">
        <v>0</v>
      </c>
      <c r="R3832" t="s">
        <v>2068</v>
      </c>
      <c r="S3832" t="s">
        <v>119</v>
      </c>
    </row>
    <row r="3833" spans="1:19" hidden="1" x14ac:dyDescent="0.3">
      <c r="A3833">
        <v>485</v>
      </c>
      <c r="B3833" t="s">
        <v>450</v>
      </c>
      <c r="C3833" t="s">
        <v>93</v>
      </c>
      <c r="D3833" t="s">
        <v>21</v>
      </c>
      <c r="E3833" t="s">
        <v>22</v>
      </c>
      <c r="F3833" s="101">
        <v>44926</v>
      </c>
      <c r="G3833" s="55">
        <f t="shared" si="393"/>
        <v>2022</v>
      </c>
      <c r="H3833" s="55" t="str">
        <f t="shared" si="394"/>
        <v>Diciembre</v>
      </c>
      <c r="I3833" s="90" t="str">
        <f t="shared" si="395"/>
        <v>2022-2</v>
      </c>
      <c r="N3833" t="s">
        <v>23</v>
      </c>
      <c r="O3833" t="s">
        <v>119</v>
      </c>
      <c r="P3833">
        <v>0</v>
      </c>
      <c r="Q3833">
        <v>0</v>
      </c>
      <c r="R3833" t="s">
        <v>2069</v>
      </c>
      <c r="S3833" t="s">
        <v>119</v>
      </c>
    </row>
    <row r="3834" spans="1:19" hidden="1" x14ac:dyDescent="0.3">
      <c r="A3834">
        <v>485</v>
      </c>
      <c r="B3834" t="s">
        <v>450</v>
      </c>
      <c r="C3834" t="s">
        <v>93</v>
      </c>
      <c r="D3834" t="s">
        <v>21</v>
      </c>
      <c r="E3834" t="s">
        <v>22</v>
      </c>
      <c r="F3834" s="101">
        <v>44957</v>
      </c>
      <c r="G3834" s="55">
        <f t="shared" si="393"/>
        <v>2023</v>
      </c>
      <c r="H3834" s="55" t="str">
        <f t="shared" si="394"/>
        <v>Enero</v>
      </c>
      <c r="I3834" s="90" t="str">
        <f t="shared" si="395"/>
        <v>2023-1</v>
      </c>
      <c r="N3834" t="s">
        <v>23</v>
      </c>
      <c r="O3834" t="s">
        <v>119</v>
      </c>
      <c r="P3834">
        <v>0</v>
      </c>
      <c r="Q3834">
        <v>0</v>
      </c>
      <c r="R3834" t="s">
        <v>2070</v>
      </c>
      <c r="S3834" t="s">
        <v>119</v>
      </c>
    </row>
    <row r="3835" spans="1:19" hidden="1" x14ac:dyDescent="0.3">
      <c r="A3835">
        <v>485</v>
      </c>
      <c r="B3835" t="s">
        <v>450</v>
      </c>
      <c r="C3835" t="s">
        <v>93</v>
      </c>
      <c r="D3835" t="s">
        <v>21</v>
      </c>
      <c r="E3835" t="s">
        <v>22</v>
      </c>
      <c r="F3835" s="101">
        <v>44985</v>
      </c>
      <c r="G3835" s="55">
        <f t="shared" si="393"/>
        <v>2023</v>
      </c>
      <c r="H3835" s="55" t="str">
        <f t="shared" si="394"/>
        <v>Febrero</v>
      </c>
      <c r="I3835" s="90" t="str">
        <f t="shared" si="395"/>
        <v>2023-1</v>
      </c>
      <c r="N3835" t="s">
        <v>23</v>
      </c>
      <c r="O3835" t="s">
        <v>119</v>
      </c>
      <c r="P3835">
        <v>0</v>
      </c>
      <c r="Q3835">
        <v>0</v>
      </c>
      <c r="R3835" t="s">
        <v>2071</v>
      </c>
      <c r="S3835" t="s">
        <v>119</v>
      </c>
    </row>
    <row r="3836" spans="1:19" hidden="1" x14ac:dyDescent="0.3">
      <c r="A3836">
        <v>485</v>
      </c>
      <c r="B3836" t="s">
        <v>450</v>
      </c>
      <c r="C3836" t="s">
        <v>93</v>
      </c>
      <c r="D3836" t="s">
        <v>21</v>
      </c>
      <c r="E3836" t="s">
        <v>22</v>
      </c>
      <c r="F3836" s="101">
        <v>45016</v>
      </c>
      <c r="G3836" s="55">
        <f t="shared" si="393"/>
        <v>2023</v>
      </c>
      <c r="H3836" s="55" t="str">
        <f t="shared" si="394"/>
        <v>Marzo</v>
      </c>
      <c r="I3836" s="90" t="str">
        <f t="shared" si="395"/>
        <v>2023-1</v>
      </c>
      <c r="N3836" t="s">
        <v>23</v>
      </c>
      <c r="O3836" t="s">
        <v>119</v>
      </c>
      <c r="P3836">
        <v>0</v>
      </c>
      <c r="Q3836">
        <v>0</v>
      </c>
      <c r="R3836" t="s">
        <v>2072</v>
      </c>
      <c r="S3836" t="s">
        <v>119</v>
      </c>
    </row>
    <row r="3837" spans="1:19" hidden="1" x14ac:dyDescent="0.3">
      <c r="A3837">
        <v>485</v>
      </c>
      <c r="B3837" t="s">
        <v>450</v>
      </c>
      <c r="C3837" t="s">
        <v>93</v>
      </c>
      <c r="D3837" t="s">
        <v>21</v>
      </c>
      <c r="E3837" t="s">
        <v>22</v>
      </c>
      <c r="F3837" s="101">
        <v>45046</v>
      </c>
      <c r="G3837" s="55">
        <f t="shared" si="393"/>
        <v>2023</v>
      </c>
      <c r="H3837" s="55" t="str">
        <f t="shared" si="394"/>
        <v>Abril</v>
      </c>
      <c r="I3837" s="90" t="str">
        <f t="shared" si="395"/>
        <v>2023-1</v>
      </c>
      <c r="N3837" t="s">
        <v>23</v>
      </c>
      <c r="O3837" t="s">
        <v>119</v>
      </c>
      <c r="P3837">
        <v>0</v>
      </c>
      <c r="Q3837">
        <v>0</v>
      </c>
      <c r="R3837" t="s">
        <v>2073</v>
      </c>
      <c r="S3837" t="s">
        <v>119</v>
      </c>
    </row>
    <row r="3838" spans="1:19" hidden="1" x14ac:dyDescent="0.3">
      <c r="A3838">
        <v>485</v>
      </c>
      <c r="B3838" t="s">
        <v>450</v>
      </c>
      <c r="C3838" t="s">
        <v>93</v>
      </c>
      <c r="D3838" t="s">
        <v>21</v>
      </c>
      <c r="E3838" t="s">
        <v>22</v>
      </c>
      <c r="F3838" s="101">
        <v>45077</v>
      </c>
      <c r="G3838" s="55">
        <f t="shared" si="393"/>
        <v>2023</v>
      </c>
      <c r="H3838" s="55" t="str">
        <f t="shared" si="394"/>
        <v>Mayo</v>
      </c>
      <c r="I3838" s="90" t="str">
        <f t="shared" si="395"/>
        <v>2023-1</v>
      </c>
      <c r="N3838" t="s">
        <v>23</v>
      </c>
      <c r="O3838" t="s">
        <v>119</v>
      </c>
      <c r="P3838">
        <v>0</v>
      </c>
      <c r="Q3838">
        <v>0</v>
      </c>
      <c r="R3838" t="s">
        <v>2074</v>
      </c>
      <c r="S3838" t="s">
        <v>119</v>
      </c>
    </row>
    <row r="3839" spans="1:19" hidden="1" x14ac:dyDescent="0.3">
      <c r="A3839">
        <v>485</v>
      </c>
      <c r="B3839" t="s">
        <v>450</v>
      </c>
      <c r="C3839" t="s">
        <v>93</v>
      </c>
      <c r="D3839" t="s">
        <v>21</v>
      </c>
      <c r="E3839" t="s">
        <v>22</v>
      </c>
      <c r="F3839" s="101">
        <v>45107</v>
      </c>
      <c r="G3839" s="55">
        <f t="shared" si="393"/>
        <v>2023</v>
      </c>
      <c r="H3839" s="55" t="str">
        <f t="shared" si="394"/>
        <v>Junio</v>
      </c>
      <c r="I3839" s="90" t="str">
        <f t="shared" si="395"/>
        <v>2023-1</v>
      </c>
      <c r="N3839" t="s">
        <v>23</v>
      </c>
      <c r="O3839" t="s">
        <v>119</v>
      </c>
      <c r="P3839">
        <v>0</v>
      </c>
      <c r="Q3839">
        <v>0</v>
      </c>
      <c r="R3839" t="s">
        <v>2075</v>
      </c>
      <c r="S3839" t="s">
        <v>119</v>
      </c>
    </row>
    <row r="3840" spans="1:19" hidden="1" x14ac:dyDescent="0.3">
      <c r="A3840">
        <v>485</v>
      </c>
      <c r="B3840" t="s">
        <v>450</v>
      </c>
      <c r="C3840" t="s">
        <v>93</v>
      </c>
      <c r="D3840" t="s">
        <v>21</v>
      </c>
      <c r="E3840" t="s">
        <v>22</v>
      </c>
      <c r="F3840" s="101">
        <v>45138</v>
      </c>
      <c r="G3840" s="55">
        <f t="shared" si="393"/>
        <v>2023</v>
      </c>
      <c r="H3840" s="55" t="str">
        <f t="shared" si="394"/>
        <v>Julio</v>
      </c>
      <c r="I3840" s="90" t="str">
        <f t="shared" si="395"/>
        <v>2023-2</v>
      </c>
      <c r="N3840" t="s">
        <v>23</v>
      </c>
      <c r="O3840" t="s">
        <v>119</v>
      </c>
      <c r="P3840">
        <v>0</v>
      </c>
      <c r="Q3840">
        <v>0</v>
      </c>
      <c r="R3840" t="s">
        <v>2076</v>
      </c>
      <c r="S3840" t="s">
        <v>119</v>
      </c>
    </row>
    <row r="3841" spans="1:19" hidden="1" x14ac:dyDescent="0.3">
      <c r="A3841">
        <v>485</v>
      </c>
      <c r="B3841" t="s">
        <v>450</v>
      </c>
      <c r="C3841" t="s">
        <v>93</v>
      </c>
      <c r="D3841" t="s">
        <v>21</v>
      </c>
      <c r="E3841" t="s">
        <v>22</v>
      </c>
      <c r="F3841" s="101">
        <v>45169</v>
      </c>
      <c r="G3841" s="55">
        <f t="shared" si="393"/>
        <v>2023</v>
      </c>
      <c r="H3841" s="55" t="str">
        <f t="shared" si="394"/>
        <v>Agosto</v>
      </c>
      <c r="I3841" s="90" t="str">
        <f t="shared" si="395"/>
        <v>2023-2</v>
      </c>
      <c r="N3841" t="s">
        <v>23</v>
      </c>
      <c r="O3841" t="s">
        <v>119</v>
      </c>
      <c r="P3841">
        <v>0</v>
      </c>
      <c r="Q3841">
        <v>0</v>
      </c>
      <c r="R3841" t="s">
        <v>2077</v>
      </c>
      <c r="S3841" t="s">
        <v>119</v>
      </c>
    </row>
    <row r="3842" spans="1:19" hidden="1" x14ac:dyDescent="0.3">
      <c r="A3842">
        <v>485</v>
      </c>
      <c r="B3842" t="s">
        <v>450</v>
      </c>
      <c r="C3842" t="s">
        <v>93</v>
      </c>
      <c r="D3842" t="s">
        <v>21</v>
      </c>
      <c r="E3842" t="s">
        <v>22</v>
      </c>
      <c r="F3842" s="101">
        <v>45199</v>
      </c>
      <c r="G3842" s="55">
        <f t="shared" si="393"/>
        <v>2023</v>
      </c>
      <c r="H3842" s="55" t="str">
        <f t="shared" si="394"/>
        <v>Septiembre</v>
      </c>
      <c r="I3842" s="90" t="str">
        <f t="shared" si="395"/>
        <v>2023-2</v>
      </c>
      <c r="N3842" t="s">
        <v>23</v>
      </c>
      <c r="O3842" t="s">
        <v>119</v>
      </c>
      <c r="P3842">
        <v>0</v>
      </c>
      <c r="Q3842">
        <v>0</v>
      </c>
      <c r="R3842" t="s">
        <v>2078</v>
      </c>
      <c r="S3842" t="s">
        <v>119</v>
      </c>
    </row>
    <row r="3843" spans="1:19" hidden="1" x14ac:dyDescent="0.3">
      <c r="A3843">
        <v>485</v>
      </c>
      <c r="B3843" t="s">
        <v>450</v>
      </c>
      <c r="C3843" t="s">
        <v>93</v>
      </c>
      <c r="D3843" t="s">
        <v>21</v>
      </c>
      <c r="E3843" t="s">
        <v>22</v>
      </c>
      <c r="F3843" s="101">
        <v>45230</v>
      </c>
      <c r="G3843" s="55">
        <f t="shared" ref="G3843:G3906" si="396">YEAR(F3843)</f>
        <v>2023</v>
      </c>
      <c r="H3843" s="55" t="str">
        <f t="shared" ref="H3843:H3906" si="397">PROPER(TEXT(F3843,"mmmm"))</f>
        <v>Octubre</v>
      </c>
      <c r="I3843" s="90" t="str">
        <f t="shared" ref="I3843:I3906" si="398">IF(OR(H3843="Enero",H3843="Febrero",H3843="Marzo",H3843="Abril",H3843="Mayo",H3843="Junio"),G3843&amp;"-1",IF(OR(H3843="Julio",H3843="Agosto",H3843="Septiembre",H3843="Octubre",H3843="Noviembre",H3843="Diciembre"),G3843&amp;"-2"))</f>
        <v>2023-2</v>
      </c>
      <c r="N3843" t="s">
        <v>23</v>
      </c>
      <c r="O3843" t="s">
        <v>119</v>
      </c>
      <c r="P3843">
        <v>0</v>
      </c>
      <c r="Q3843">
        <v>0</v>
      </c>
      <c r="R3843" t="s">
        <v>2079</v>
      </c>
      <c r="S3843" t="s">
        <v>119</v>
      </c>
    </row>
    <row r="3844" spans="1:19" hidden="1" x14ac:dyDescent="0.3">
      <c r="A3844">
        <v>485</v>
      </c>
      <c r="B3844" t="s">
        <v>450</v>
      </c>
      <c r="C3844" t="s">
        <v>93</v>
      </c>
      <c r="D3844" t="s">
        <v>21</v>
      </c>
      <c r="E3844" t="s">
        <v>22</v>
      </c>
      <c r="F3844" s="101">
        <v>45260</v>
      </c>
      <c r="G3844" s="55">
        <f t="shared" si="396"/>
        <v>2023</v>
      </c>
      <c r="H3844" s="55" t="str">
        <f t="shared" si="397"/>
        <v>Noviembre</v>
      </c>
      <c r="I3844" s="90" t="str">
        <f t="shared" si="398"/>
        <v>2023-2</v>
      </c>
      <c r="N3844" t="s">
        <v>23</v>
      </c>
      <c r="O3844" t="s">
        <v>119</v>
      </c>
      <c r="P3844">
        <v>0</v>
      </c>
      <c r="Q3844">
        <v>0</v>
      </c>
      <c r="R3844" t="s">
        <v>2080</v>
      </c>
      <c r="S3844" t="s">
        <v>119</v>
      </c>
    </row>
    <row r="3845" spans="1:19" hidden="1" x14ac:dyDescent="0.3">
      <c r="A3845">
        <v>485</v>
      </c>
      <c r="B3845" t="s">
        <v>450</v>
      </c>
      <c r="C3845" t="s">
        <v>93</v>
      </c>
      <c r="D3845" t="s">
        <v>21</v>
      </c>
      <c r="E3845" t="s">
        <v>22</v>
      </c>
      <c r="F3845" s="101">
        <v>45291</v>
      </c>
      <c r="G3845" s="55">
        <f t="shared" si="396"/>
        <v>2023</v>
      </c>
      <c r="H3845" s="55" t="str">
        <f t="shared" si="397"/>
        <v>Diciembre</v>
      </c>
      <c r="I3845" s="90" t="str">
        <f t="shared" si="398"/>
        <v>2023-2</v>
      </c>
      <c r="N3845" t="s">
        <v>23</v>
      </c>
      <c r="O3845" t="s">
        <v>119</v>
      </c>
      <c r="P3845">
        <v>0</v>
      </c>
      <c r="Q3845">
        <v>0</v>
      </c>
      <c r="R3845" t="s">
        <v>2081</v>
      </c>
      <c r="S3845" t="s">
        <v>119</v>
      </c>
    </row>
    <row r="3846" spans="1:19" hidden="1" x14ac:dyDescent="0.3">
      <c r="A3846">
        <v>485</v>
      </c>
      <c r="B3846" t="s">
        <v>450</v>
      </c>
      <c r="C3846" t="s">
        <v>93</v>
      </c>
      <c r="D3846" t="s">
        <v>21</v>
      </c>
      <c r="E3846" t="s">
        <v>22</v>
      </c>
      <c r="F3846" s="101">
        <v>45322</v>
      </c>
      <c r="G3846" s="55">
        <f t="shared" si="396"/>
        <v>2024</v>
      </c>
      <c r="H3846" s="55" t="str">
        <f t="shared" si="397"/>
        <v>Enero</v>
      </c>
      <c r="I3846" s="90" t="str">
        <f t="shared" si="398"/>
        <v>2024-1</v>
      </c>
      <c r="N3846" t="s">
        <v>23</v>
      </c>
      <c r="O3846" t="s">
        <v>119</v>
      </c>
      <c r="P3846">
        <v>0</v>
      </c>
      <c r="Q3846">
        <v>0</v>
      </c>
      <c r="R3846" t="s">
        <v>2082</v>
      </c>
      <c r="S3846" t="s">
        <v>119</v>
      </c>
    </row>
    <row r="3847" spans="1:19" hidden="1" x14ac:dyDescent="0.3">
      <c r="A3847">
        <v>485</v>
      </c>
      <c r="B3847" t="s">
        <v>450</v>
      </c>
      <c r="C3847" t="s">
        <v>93</v>
      </c>
      <c r="D3847" t="s">
        <v>21</v>
      </c>
      <c r="E3847" t="s">
        <v>22</v>
      </c>
      <c r="F3847" s="101">
        <v>45351</v>
      </c>
      <c r="G3847" s="55">
        <f t="shared" si="396"/>
        <v>2024</v>
      </c>
      <c r="H3847" s="55" t="str">
        <f t="shared" si="397"/>
        <v>Febrero</v>
      </c>
      <c r="I3847" s="90" t="str">
        <f t="shared" si="398"/>
        <v>2024-1</v>
      </c>
      <c r="N3847" t="s">
        <v>23</v>
      </c>
      <c r="O3847" t="s">
        <v>119</v>
      </c>
      <c r="P3847">
        <v>0</v>
      </c>
      <c r="Q3847">
        <v>0</v>
      </c>
      <c r="R3847" t="s">
        <v>2083</v>
      </c>
      <c r="S3847" t="s">
        <v>119</v>
      </c>
    </row>
    <row r="3848" spans="1:19" hidden="1" x14ac:dyDescent="0.3">
      <c r="A3848">
        <v>485</v>
      </c>
      <c r="B3848" t="s">
        <v>450</v>
      </c>
      <c r="C3848" t="s">
        <v>93</v>
      </c>
      <c r="D3848" t="s">
        <v>21</v>
      </c>
      <c r="E3848" t="s">
        <v>22</v>
      </c>
      <c r="F3848" s="101">
        <v>45382</v>
      </c>
      <c r="G3848" s="55">
        <f t="shared" si="396"/>
        <v>2024</v>
      </c>
      <c r="H3848" s="55" t="str">
        <f t="shared" si="397"/>
        <v>Marzo</v>
      </c>
      <c r="I3848" s="90" t="str">
        <f t="shared" si="398"/>
        <v>2024-1</v>
      </c>
      <c r="N3848" t="s">
        <v>23</v>
      </c>
      <c r="O3848" t="s">
        <v>119</v>
      </c>
      <c r="P3848">
        <v>0</v>
      </c>
      <c r="Q3848">
        <v>0</v>
      </c>
      <c r="R3848" t="s">
        <v>2084</v>
      </c>
      <c r="S3848" t="s">
        <v>119</v>
      </c>
    </row>
    <row r="3849" spans="1:19" hidden="1" x14ac:dyDescent="0.3">
      <c r="A3849">
        <v>485</v>
      </c>
      <c r="B3849" t="s">
        <v>450</v>
      </c>
      <c r="C3849" t="s">
        <v>93</v>
      </c>
      <c r="D3849" t="s">
        <v>21</v>
      </c>
      <c r="E3849" t="s">
        <v>22</v>
      </c>
      <c r="F3849" s="101">
        <v>45412</v>
      </c>
      <c r="G3849" s="55">
        <f t="shared" si="396"/>
        <v>2024</v>
      </c>
      <c r="H3849" s="55" t="str">
        <f t="shared" si="397"/>
        <v>Abril</v>
      </c>
      <c r="I3849" s="90" t="str">
        <f t="shared" si="398"/>
        <v>2024-1</v>
      </c>
      <c r="N3849" t="s">
        <v>23</v>
      </c>
      <c r="O3849" t="s">
        <v>119</v>
      </c>
      <c r="P3849">
        <v>0</v>
      </c>
      <c r="Q3849">
        <v>0</v>
      </c>
      <c r="R3849" t="s">
        <v>2085</v>
      </c>
      <c r="S3849" t="s">
        <v>119</v>
      </c>
    </row>
    <row r="3850" spans="1:19" hidden="1" x14ac:dyDescent="0.3">
      <c r="A3850">
        <v>485</v>
      </c>
      <c r="B3850" t="s">
        <v>450</v>
      </c>
      <c r="C3850" t="s">
        <v>93</v>
      </c>
      <c r="D3850" t="s">
        <v>21</v>
      </c>
      <c r="E3850" t="s">
        <v>22</v>
      </c>
      <c r="F3850" s="101">
        <v>45443</v>
      </c>
      <c r="G3850" s="55">
        <f t="shared" si="396"/>
        <v>2024</v>
      </c>
      <c r="H3850" s="55" t="str">
        <f t="shared" si="397"/>
        <v>Mayo</v>
      </c>
      <c r="I3850" s="90" t="str">
        <f t="shared" si="398"/>
        <v>2024-1</v>
      </c>
      <c r="N3850" t="s">
        <v>23</v>
      </c>
      <c r="O3850" t="s">
        <v>119</v>
      </c>
      <c r="P3850">
        <v>0</v>
      </c>
      <c r="Q3850">
        <v>0</v>
      </c>
      <c r="R3850" t="s">
        <v>2086</v>
      </c>
      <c r="S3850" t="s">
        <v>119</v>
      </c>
    </row>
    <row r="3851" spans="1:19" hidden="1" x14ac:dyDescent="0.3">
      <c r="A3851">
        <v>485</v>
      </c>
      <c r="B3851" t="s">
        <v>450</v>
      </c>
      <c r="C3851" t="s">
        <v>93</v>
      </c>
      <c r="D3851" t="s">
        <v>21</v>
      </c>
      <c r="E3851" t="s">
        <v>22</v>
      </c>
      <c r="F3851" s="101">
        <v>45473</v>
      </c>
      <c r="G3851" s="55">
        <f t="shared" si="396"/>
        <v>2024</v>
      </c>
      <c r="H3851" s="55" t="str">
        <f t="shared" si="397"/>
        <v>Junio</v>
      </c>
      <c r="I3851" s="90" t="str">
        <f t="shared" si="398"/>
        <v>2024-1</v>
      </c>
      <c r="N3851" t="s">
        <v>23</v>
      </c>
      <c r="O3851" t="s">
        <v>119</v>
      </c>
      <c r="P3851">
        <v>0</v>
      </c>
      <c r="Q3851">
        <v>0</v>
      </c>
      <c r="R3851" t="s">
        <v>2087</v>
      </c>
      <c r="S3851" t="s">
        <v>119</v>
      </c>
    </row>
    <row r="3852" spans="1:19" hidden="1" x14ac:dyDescent="0.3">
      <c r="A3852">
        <v>485</v>
      </c>
      <c r="B3852" t="s">
        <v>450</v>
      </c>
      <c r="C3852" t="s">
        <v>93</v>
      </c>
      <c r="D3852" t="s">
        <v>21</v>
      </c>
      <c r="E3852" t="s">
        <v>22</v>
      </c>
      <c r="F3852" s="101">
        <v>45504</v>
      </c>
      <c r="G3852" s="55">
        <f t="shared" si="396"/>
        <v>2024</v>
      </c>
      <c r="H3852" s="55" t="str">
        <f t="shared" si="397"/>
        <v>Julio</v>
      </c>
      <c r="I3852" s="90" t="str">
        <f t="shared" si="398"/>
        <v>2024-2</v>
      </c>
      <c r="J3852">
        <v>80</v>
      </c>
      <c r="N3852" t="s">
        <v>23</v>
      </c>
      <c r="O3852" t="s">
        <v>119</v>
      </c>
      <c r="P3852">
        <v>0</v>
      </c>
      <c r="Q3852">
        <v>0</v>
      </c>
      <c r="R3852" t="s">
        <v>2088</v>
      </c>
      <c r="S3852" t="s">
        <v>119</v>
      </c>
    </row>
    <row r="3853" spans="1:19" hidden="1" x14ac:dyDescent="0.3">
      <c r="A3853">
        <v>485</v>
      </c>
      <c r="B3853" t="s">
        <v>450</v>
      </c>
      <c r="C3853" t="s">
        <v>93</v>
      </c>
      <c r="D3853" t="s">
        <v>21</v>
      </c>
      <c r="E3853" t="s">
        <v>22</v>
      </c>
      <c r="F3853" s="101">
        <v>45930</v>
      </c>
      <c r="G3853" s="55">
        <f t="shared" si="396"/>
        <v>2025</v>
      </c>
      <c r="H3853" s="55" t="str">
        <f t="shared" si="397"/>
        <v>Septiembre</v>
      </c>
      <c r="I3853" s="90" t="str">
        <f t="shared" si="398"/>
        <v>2025-2</v>
      </c>
      <c r="J3853">
        <v>80</v>
      </c>
      <c r="K3853">
        <v>62.5</v>
      </c>
      <c r="L3853" s="57">
        <v>0.78125</v>
      </c>
      <c r="M3853" s="57">
        <v>0.78125</v>
      </c>
      <c r="N3853" t="s">
        <v>23</v>
      </c>
      <c r="O3853" t="s">
        <v>23</v>
      </c>
      <c r="P3853">
        <v>0</v>
      </c>
      <c r="Q3853">
        <v>0</v>
      </c>
      <c r="R3853" t="s">
        <v>2089</v>
      </c>
    </row>
    <row r="3854" spans="1:19" hidden="1" x14ac:dyDescent="0.3">
      <c r="A3854">
        <v>485</v>
      </c>
      <c r="B3854" t="s">
        <v>450</v>
      </c>
      <c r="C3854" t="s">
        <v>93</v>
      </c>
      <c r="D3854" t="s">
        <v>21</v>
      </c>
      <c r="E3854" t="s">
        <v>22</v>
      </c>
      <c r="F3854" s="101">
        <v>45961</v>
      </c>
      <c r="G3854" s="55">
        <f t="shared" si="396"/>
        <v>2025</v>
      </c>
      <c r="H3854" s="55" t="str">
        <f t="shared" si="397"/>
        <v>Octubre</v>
      </c>
      <c r="I3854" s="90" t="str">
        <f t="shared" si="398"/>
        <v>2025-2</v>
      </c>
      <c r="J3854">
        <v>80</v>
      </c>
      <c r="K3854">
        <v>100</v>
      </c>
      <c r="L3854" s="57">
        <v>1.25</v>
      </c>
      <c r="M3854" s="57">
        <v>1.25</v>
      </c>
      <c r="N3854" t="s">
        <v>23</v>
      </c>
      <c r="O3854" t="s">
        <v>23</v>
      </c>
      <c r="P3854">
        <v>0</v>
      </c>
      <c r="Q3854">
        <v>0</v>
      </c>
      <c r="R3854" t="s">
        <v>2090</v>
      </c>
    </row>
    <row r="3855" spans="1:19" hidden="1" x14ac:dyDescent="0.3">
      <c r="A3855">
        <v>485</v>
      </c>
      <c r="B3855" t="s">
        <v>450</v>
      </c>
      <c r="C3855" t="s">
        <v>93</v>
      </c>
      <c r="D3855" t="s">
        <v>21</v>
      </c>
      <c r="E3855" t="s">
        <v>22</v>
      </c>
      <c r="F3855" s="101">
        <v>45991</v>
      </c>
      <c r="G3855" s="55">
        <f t="shared" si="396"/>
        <v>2025</v>
      </c>
      <c r="H3855" s="55" t="str">
        <f t="shared" si="397"/>
        <v>Noviembre</v>
      </c>
      <c r="I3855" s="90" t="str">
        <f t="shared" si="398"/>
        <v>2025-2</v>
      </c>
      <c r="J3855">
        <v>80</v>
      </c>
      <c r="K3855">
        <v>85.71</v>
      </c>
      <c r="L3855" s="57">
        <v>1.071375</v>
      </c>
      <c r="M3855" s="57">
        <v>1.071375</v>
      </c>
      <c r="N3855" t="s">
        <v>23</v>
      </c>
      <c r="O3855" t="s">
        <v>23</v>
      </c>
      <c r="P3855">
        <v>0</v>
      </c>
      <c r="Q3855">
        <v>0</v>
      </c>
      <c r="R3855" t="s">
        <v>2091</v>
      </c>
    </row>
    <row r="3856" spans="1:19" hidden="1" x14ac:dyDescent="0.3">
      <c r="A3856">
        <v>485</v>
      </c>
      <c r="B3856" t="s">
        <v>450</v>
      </c>
      <c r="C3856" t="s">
        <v>93</v>
      </c>
      <c r="D3856" t="s">
        <v>21</v>
      </c>
      <c r="E3856" t="s">
        <v>22</v>
      </c>
      <c r="F3856" s="101">
        <v>46022</v>
      </c>
      <c r="G3856" s="55">
        <f t="shared" si="396"/>
        <v>2025</v>
      </c>
      <c r="H3856" s="55" t="str">
        <f t="shared" si="397"/>
        <v>Diciembre</v>
      </c>
      <c r="I3856" s="90" t="str">
        <f t="shared" si="398"/>
        <v>2025-2</v>
      </c>
      <c r="K3856" t="s">
        <v>2092</v>
      </c>
      <c r="N3856" t="s">
        <v>23</v>
      </c>
      <c r="O3856" t="s">
        <v>23</v>
      </c>
      <c r="P3856">
        <v>0</v>
      </c>
      <c r="Q3856">
        <v>0</v>
      </c>
      <c r="R3856" t="s">
        <v>2093</v>
      </c>
    </row>
    <row r="3857" spans="1:19" hidden="1" x14ac:dyDescent="0.3">
      <c r="A3857">
        <v>486</v>
      </c>
      <c r="B3857" t="s">
        <v>451</v>
      </c>
      <c r="C3857" t="s">
        <v>395</v>
      </c>
      <c r="D3857" t="s">
        <v>47</v>
      </c>
      <c r="E3857" t="s">
        <v>22</v>
      </c>
      <c r="F3857" s="101">
        <v>45838</v>
      </c>
      <c r="G3857" s="55">
        <f t="shared" si="396"/>
        <v>2025</v>
      </c>
      <c r="H3857" s="55" t="str">
        <f t="shared" si="397"/>
        <v>Junio</v>
      </c>
      <c r="I3857" s="90" t="str">
        <f t="shared" si="398"/>
        <v>2025-1</v>
      </c>
      <c r="K3857">
        <v>2890610</v>
      </c>
      <c r="N3857" t="s">
        <v>23</v>
      </c>
      <c r="O3857" t="s">
        <v>23</v>
      </c>
      <c r="P3857">
        <v>0</v>
      </c>
      <c r="Q3857">
        <v>0</v>
      </c>
      <c r="R3857" t="s">
        <v>2094</v>
      </c>
    </row>
    <row r="3858" spans="1:19" hidden="1" x14ac:dyDescent="0.3">
      <c r="A3858">
        <v>486</v>
      </c>
      <c r="B3858" t="s">
        <v>451</v>
      </c>
      <c r="C3858" t="s">
        <v>395</v>
      </c>
      <c r="D3858" t="s">
        <v>47</v>
      </c>
      <c r="E3858" t="s">
        <v>22</v>
      </c>
      <c r="F3858" s="101">
        <v>46022</v>
      </c>
      <c r="G3858" s="55">
        <f t="shared" si="396"/>
        <v>2025</v>
      </c>
      <c r="H3858" s="55" t="str">
        <f t="shared" si="397"/>
        <v>Diciembre</v>
      </c>
      <c r="I3858" s="90" t="str">
        <f t="shared" si="398"/>
        <v>2025-2</v>
      </c>
      <c r="K3858">
        <v>2703941</v>
      </c>
      <c r="N3858" t="s">
        <v>23</v>
      </c>
      <c r="O3858" t="s">
        <v>23</v>
      </c>
      <c r="P3858">
        <v>0</v>
      </c>
      <c r="Q3858">
        <v>0</v>
      </c>
      <c r="R3858" t="s">
        <v>2095</v>
      </c>
    </row>
    <row r="3859" spans="1:19" hidden="1" x14ac:dyDescent="0.3">
      <c r="A3859">
        <v>487</v>
      </c>
      <c r="B3859" t="s">
        <v>2096</v>
      </c>
      <c r="C3859" t="s">
        <v>208</v>
      </c>
      <c r="D3859" t="s">
        <v>65</v>
      </c>
      <c r="E3859" t="s">
        <v>22</v>
      </c>
      <c r="F3859" s="101">
        <v>46022</v>
      </c>
      <c r="G3859" s="55">
        <f t="shared" si="396"/>
        <v>2025</v>
      </c>
      <c r="H3859" s="55" t="str">
        <f t="shared" si="397"/>
        <v>Diciembre</v>
      </c>
      <c r="I3859" s="90" t="str">
        <f t="shared" si="398"/>
        <v>2025-2</v>
      </c>
      <c r="J3859">
        <v>278</v>
      </c>
      <c r="K3859">
        <v>175</v>
      </c>
      <c r="L3859" s="57">
        <v>0.62949640287769781</v>
      </c>
      <c r="M3859" s="57">
        <v>0.62949640287769781</v>
      </c>
      <c r="N3859" t="s">
        <v>23</v>
      </c>
      <c r="O3859" t="s">
        <v>23</v>
      </c>
      <c r="P3859">
        <v>0</v>
      </c>
      <c r="Q3859">
        <v>0</v>
      </c>
      <c r="R3859" t="s">
        <v>2097</v>
      </c>
    </row>
    <row r="3860" spans="1:19" hidden="1" x14ac:dyDescent="0.3">
      <c r="A3860">
        <v>488</v>
      </c>
      <c r="B3860" t="s">
        <v>453</v>
      </c>
      <c r="C3860" t="s">
        <v>93</v>
      </c>
      <c r="D3860" t="s">
        <v>21</v>
      </c>
      <c r="E3860" t="s">
        <v>22</v>
      </c>
      <c r="F3860" s="101">
        <v>44592</v>
      </c>
      <c r="G3860" s="55">
        <f t="shared" si="396"/>
        <v>2022</v>
      </c>
      <c r="H3860" s="55" t="str">
        <f t="shared" si="397"/>
        <v>Enero</v>
      </c>
      <c r="I3860" s="90" t="str">
        <f t="shared" si="398"/>
        <v>2022-1</v>
      </c>
      <c r="N3860" t="s">
        <v>23</v>
      </c>
      <c r="O3860" t="s">
        <v>119</v>
      </c>
      <c r="P3860">
        <v>0</v>
      </c>
      <c r="Q3860">
        <v>0</v>
      </c>
      <c r="R3860" t="s">
        <v>2098</v>
      </c>
      <c r="S3860" t="s">
        <v>119</v>
      </c>
    </row>
    <row r="3861" spans="1:19" hidden="1" x14ac:dyDescent="0.3">
      <c r="A3861">
        <v>488</v>
      </c>
      <c r="B3861" t="s">
        <v>453</v>
      </c>
      <c r="C3861" t="s">
        <v>93</v>
      </c>
      <c r="D3861" t="s">
        <v>21</v>
      </c>
      <c r="E3861" t="s">
        <v>22</v>
      </c>
      <c r="F3861" s="101">
        <v>44620</v>
      </c>
      <c r="G3861" s="55">
        <f t="shared" si="396"/>
        <v>2022</v>
      </c>
      <c r="H3861" s="55" t="str">
        <f t="shared" si="397"/>
        <v>Febrero</v>
      </c>
      <c r="I3861" s="90" t="str">
        <f t="shared" si="398"/>
        <v>2022-1</v>
      </c>
      <c r="N3861" t="s">
        <v>23</v>
      </c>
      <c r="O3861" t="s">
        <v>119</v>
      </c>
      <c r="P3861">
        <v>0</v>
      </c>
      <c r="Q3861">
        <v>0</v>
      </c>
      <c r="R3861" t="s">
        <v>2099</v>
      </c>
      <c r="S3861" t="s">
        <v>119</v>
      </c>
    </row>
    <row r="3862" spans="1:19" hidden="1" x14ac:dyDescent="0.3">
      <c r="A3862">
        <v>488</v>
      </c>
      <c r="B3862" t="s">
        <v>453</v>
      </c>
      <c r="C3862" t="s">
        <v>93</v>
      </c>
      <c r="D3862" t="s">
        <v>21</v>
      </c>
      <c r="E3862" t="s">
        <v>22</v>
      </c>
      <c r="F3862" s="101">
        <v>44651</v>
      </c>
      <c r="G3862" s="55">
        <f t="shared" si="396"/>
        <v>2022</v>
      </c>
      <c r="H3862" s="55" t="str">
        <f t="shared" si="397"/>
        <v>Marzo</v>
      </c>
      <c r="I3862" s="90" t="str">
        <f t="shared" si="398"/>
        <v>2022-1</v>
      </c>
      <c r="N3862" t="s">
        <v>23</v>
      </c>
      <c r="O3862" t="s">
        <v>119</v>
      </c>
      <c r="P3862">
        <v>0</v>
      </c>
      <c r="Q3862">
        <v>0</v>
      </c>
      <c r="R3862" t="s">
        <v>2100</v>
      </c>
      <c r="S3862" t="s">
        <v>119</v>
      </c>
    </row>
    <row r="3863" spans="1:19" hidden="1" x14ac:dyDescent="0.3">
      <c r="A3863">
        <v>488</v>
      </c>
      <c r="B3863" t="s">
        <v>453</v>
      </c>
      <c r="C3863" t="s">
        <v>93</v>
      </c>
      <c r="D3863" t="s">
        <v>21</v>
      </c>
      <c r="E3863" t="s">
        <v>22</v>
      </c>
      <c r="F3863" s="101">
        <v>44681</v>
      </c>
      <c r="G3863" s="55">
        <f t="shared" si="396"/>
        <v>2022</v>
      </c>
      <c r="H3863" s="55" t="str">
        <f t="shared" si="397"/>
        <v>Abril</v>
      </c>
      <c r="I3863" s="90" t="str">
        <f t="shared" si="398"/>
        <v>2022-1</v>
      </c>
      <c r="N3863" t="s">
        <v>23</v>
      </c>
      <c r="O3863" t="s">
        <v>119</v>
      </c>
      <c r="P3863">
        <v>0</v>
      </c>
      <c r="Q3863">
        <v>0</v>
      </c>
      <c r="R3863" t="s">
        <v>2101</v>
      </c>
      <c r="S3863" t="s">
        <v>119</v>
      </c>
    </row>
    <row r="3864" spans="1:19" hidden="1" x14ac:dyDescent="0.3">
      <c r="A3864">
        <v>488</v>
      </c>
      <c r="B3864" t="s">
        <v>453</v>
      </c>
      <c r="C3864" t="s">
        <v>93</v>
      </c>
      <c r="D3864" t="s">
        <v>21</v>
      </c>
      <c r="E3864" t="s">
        <v>22</v>
      </c>
      <c r="F3864" s="101">
        <v>44712</v>
      </c>
      <c r="G3864" s="55">
        <f t="shared" si="396"/>
        <v>2022</v>
      </c>
      <c r="H3864" s="55" t="str">
        <f t="shared" si="397"/>
        <v>Mayo</v>
      </c>
      <c r="I3864" s="90" t="str">
        <f t="shared" si="398"/>
        <v>2022-1</v>
      </c>
      <c r="N3864" t="s">
        <v>23</v>
      </c>
      <c r="O3864" t="s">
        <v>119</v>
      </c>
      <c r="P3864">
        <v>0</v>
      </c>
      <c r="Q3864">
        <v>0</v>
      </c>
      <c r="R3864" t="s">
        <v>2102</v>
      </c>
      <c r="S3864" t="s">
        <v>119</v>
      </c>
    </row>
    <row r="3865" spans="1:19" hidden="1" x14ac:dyDescent="0.3">
      <c r="A3865">
        <v>488</v>
      </c>
      <c r="B3865" t="s">
        <v>453</v>
      </c>
      <c r="C3865" t="s">
        <v>93</v>
      </c>
      <c r="D3865" t="s">
        <v>21</v>
      </c>
      <c r="E3865" t="s">
        <v>22</v>
      </c>
      <c r="F3865" s="101">
        <v>44742</v>
      </c>
      <c r="G3865" s="55">
        <f t="shared" si="396"/>
        <v>2022</v>
      </c>
      <c r="H3865" s="55" t="str">
        <f t="shared" si="397"/>
        <v>Junio</v>
      </c>
      <c r="I3865" s="90" t="str">
        <f t="shared" si="398"/>
        <v>2022-1</v>
      </c>
      <c r="N3865" t="s">
        <v>23</v>
      </c>
      <c r="O3865" t="s">
        <v>119</v>
      </c>
      <c r="P3865">
        <v>0</v>
      </c>
      <c r="Q3865">
        <v>0</v>
      </c>
      <c r="R3865" t="s">
        <v>2103</v>
      </c>
      <c r="S3865" t="s">
        <v>119</v>
      </c>
    </row>
    <row r="3866" spans="1:19" hidden="1" x14ac:dyDescent="0.3">
      <c r="A3866">
        <v>488</v>
      </c>
      <c r="B3866" t="s">
        <v>453</v>
      </c>
      <c r="C3866" t="s">
        <v>93</v>
      </c>
      <c r="D3866" t="s">
        <v>21</v>
      </c>
      <c r="E3866" t="s">
        <v>22</v>
      </c>
      <c r="F3866" s="101">
        <v>44773</v>
      </c>
      <c r="G3866" s="55">
        <f t="shared" si="396"/>
        <v>2022</v>
      </c>
      <c r="H3866" s="55" t="str">
        <f t="shared" si="397"/>
        <v>Julio</v>
      </c>
      <c r="I3866" s="90" t="str">
        <f t="shared" si="398"/>
        <v>2022-2</v>
      </c>
      <c r="N3866" t="s">
        <v>23</v>
      </c>
      <c r="O3866" t="s">
        <v>119</v>
      </c>
      <c r="P3866">
        <v>0</v>
      </c>
      <c r="Q3866">
        <v>0</v>
      </c>
      <c r="R3866" t="s">
        <v>2104</v>
      </c>
      <c r="S3866" t="s">
        <v>119</v>
      </c>
    </row>
    <row r="3867" spans="1:19" hidden="1" x14ac:dyDescent="0.3">
      <c r="A3867">
        <v>488</v>
      </c>
      <c r="B3867" t="s">
        <v>453</v>
      </c>
      <c r="C3867" t="s">
        <v>93</v>
      </c>
      <c r="D3867" t="s">
        <v>21</v>
      </c>
      <c r="E3867" t="s">
        <v>22</v>
      </c>
      <c r="F3867" s="101">
        <v>44804</v>
      </c>
      <c r="G3867" s="55">
        <f t="shared" si="396"/>
        <v>2022</v>
      </c>
      <c r="H3867" s="55" t="str">
        <f t="shared" si="397"/>
        <v>Agosto</v>
      </c>
      <c r="I3867" s="90" t="str">
        <f t="shared" si="398"/>
        <v>2022-2</v>
      </c>
      <c r="N3867" t="s">
        <v>23</v>
      </c>
      <c r="O3867" t="s">
        <v>119</v>
      </c>
      <c r="P3867">
        <v>0</v>
      </c>
      <c r="Q3867">
        <v>0</v>
      </c>
      <c r="R3867" t="s">
        <v>2105</v>
      </c>
      <c r="S3867" t="s">
        <v>119</v>
      </c>
    </row>
    <row r="3868" spans="1:19" hidden="1" x14ac:dyDescent="0.3">
      <c r="A3868">
        <v>488</v>
      </c>
      <c r="B3868" t="s">
        <v>453</v>
      </c>
      <c r="C3868" t="s">
        <v>93</v>
      </c>
      <c r="D3868" t="s">
        <v>21</v>
      </c>
      <c r="E3868" t="s">
        <v>22</v>
      </c>
      <c r="F3868" s="101">
        <v>44834</v>
      </c>
      <c r="G3868" s="55">
        <f t="shared" si="396"/>
        <v>2022</v>
      </c>
      <c r="H3868" s="55" t="str">
        <f t="shared" si="397"/>
        <v>Septiembre</v>
      </c>
      <c r="I3868" s="90" t="str">
        <f t="shared" si="398"/>
        <v>2022-2</v>
      </c>
      <c r="N3868" t="s">
        <v>23</v>
      </c>
      <c r="O3868" t="s">
        <v>119</v>
      </c>
      <c r="P3868">
        <v>0</v>
      </c>
      <c r="Q3868">
        <v>0</v>
      </c>
      <c r="R3868" t="s">
        <v>2106</v>
      </c>
      <c r="S3868" t="s">
        <v>119</v>
      </c>
    </row>
    <row r="3869" spans="1:19" hidden="1" x14ac:dyDescent="0.3">
      <c r="A3869">
        <v>488</v>
      </c>
      <c r="B3869" t="s">
        <v>453</v>
      </c>
      <c r="C3869" t="s">
        <v>93</v>
      </c>
      <c r="D3869" t="s">
        <v>21</v>
      </c>
      <c r="E3869" t="s">
        <v>22</v>
      </c>
      <c r="F3869" s="101">
        <v>44865</v>
      </c>
      <c r="G3869" s="55">
        <f t="shared" si="396"/>
        <v>2022</v>
      </c>
      <c r="H3869" s="55" t="str">
        <f t="shared" si="397"/>
        <v>Octubre</v>
      </c>
      <c r="I3869" s="90" t="str">
        <f t="shared" si="398"/>
        <v>2022-2</v>
      </c>
      <c r="N3869" t="s">
        <v>23</v>
      </c>
      <c r="O3869" t="s">
        <v>119</v>
      </c>
      <c r="P3869">
        <v>0</v>
      </c>
      <c r="Q3869">
        <v>0</v>
      </c>
      <c r="R3869" t="s">
        <v>2107</v>
      </c>
      <c r="S3869" t="s">
        <v>119</v>
      </c>
    </row>
    <row r="3870" spans="1:19" hidden="1" x14ac:dyDescent="0.3">
      <c r="A3870">
        <v>488</v>
      </c>
      <c r="B3870" t="s">
        <v>453</v>
      </c>
      <c r="C3870" t="s">
        <v>93</v>
      </c>
      <c r="D3870" t="s">
        <v>21</v>
      </c>
      <c r="E3870" t="s">
        <v>22</v>
      </c>
      <c r="F3870" s="101">
        <v>44895</v>
      </c>
      <c r="G3870" s="55">
        <f t="shared" si="396"/>
        <v>2022</v>
      </c>
      <c r="H3870" s="55" t="str">
        <f t="shared" si="397"/>
        <v>Noviembre</v>
      </c>
      <c r="I3870" s="90" t="str">
        <f t="shared" si="398"/>
        <v>2022-2</v>
      </c>
      <c r="N3870" t="s">
        <v>23</v>
      </c>
      <c r="O3870" t="s">
        <v>119</v>
      </c>
      <c r="P3870">
        <v>0</v>
      </c>
      <c r="Q3870">
        <v>0</v>
      </c>
      <c r="R3870" t="s">
        <v>2108</v>
      </c>
      <c r="S3870" t="s">
        <v>119</v>
      </c>
    </row>
    <row r="3871" spans="1:19" hidden="1" x14ac:dyDescent="0.3">
      <c r="A3871">
        <v>488</v>
      </c>
      <c r="B3871" t="s">
        <v>453</v>
      </c>
      <c r="C3871" t="s">
        <v>93</v>
      </c>
      <c r="D3871" t="s">
        <v>21</v>
      </c>
      <c r="E3871" t="s">
        <v>22</v>
      </c>
      <c r="F3871" s="101">
        <v>44926</v>
      </c>
      <c r="G3871" s="55">
        <f t="shared" si="396"/>
        <v>2022</v>
      </c>
      <c r="H3871" s="55" t="str">
        <f t="shared" si="397"/>
        <v>Diciembre</v>
      </c>
      <c r="I3871" s="90" t="str">
        <f t="shared" si="398"/>
        <v>2022-2</v>
      </c>
      <c r="N3871" t="s">
        <v>23</v>
      </c>
      <c r="O3871" t="s">
        <v>119</v>
      </c>
      <c r="P3871">
        <v>0</v>
      </c>
      <c r="Q3871">
        <v>0</v>
      </c>
      <c r="R3871" t="s">
        <v>2109</v>
      </c>
      <c r="S3871" t="s">
        <v>119</v>
      </c>
    </row>
    <row r="3872" spans="1:19" hidden="1" x14ac:dyDescent="0.3">
      <c r="A3872">
        <v>488</v>
      </c>
      <c r="B3872" t="s">
        <v>453</v>
      </c>
      <c r="C3872" t="s">
        <v>93</v>
      </c>
      <c r="D3872" t="s">
        <v>21</v>
      </c>
      <c r="E3872" t="s">
        <v>22</v>
      </c>
      <c r="F3872" s="101">
        <v>44957</v>
      </c>
      <c r="G3872" s="55">
        <f t="shared" si="396"/>
        <v>2023</v>
      </c>
      <c r="H3872" s="55" t="str">
        <f t="shared" si="397"/>
        <v>Enero</v>
      </c>
      <c r="I3872" s="90" t="str">
        <f t="shared" si="398"/>
        <v>2023-1</v>
      </c>
      <c r="N3872" t="s">
        <v>23</v>
      </c>
      <c r="O3872" t="s">
        <v>119</v>
      </c>
      <c r="P3872">
        <v>0</v>
      </c>
      <c r="Q3872">
        <v>0</v>
      </c>
      <c r="R3872" t="s">
        <v>2110</v>
      </c>
      <c r="S3872" t="s">
        <v>119</v>
      </c>
    </row>
    <row r="3873" spans="1:19" hidden="1" x14ac:dyDescent="0.3">
      <c r="A3873">
        <v>488</v>
      </c>
      <c r="B3873" t="s">
        <v>453</v>
      </c>
      <c r="C3873" t="s">
        <v>93</v>
      </c>
      <c r="D3873" t="s">
        <v>21</v>
      </c>
      <c r="E3873" t="s">
        <v>22</v>
      </c>
      <c r="F3873" s="101">
        <v>44985</v>
      </c>
      <c r="G3873" s="55">
        <f t="shared" si="396"/>
        <v>2023</v>
      </c>
      <c r="H3873" s="55" t="str">
        <f t="shared" si="397"/>
        <v>Febrero</v>
      </c>
      <c r="I3873" s="90" t="str">
        <f t="shared" si="398"/>
        <v>2023-1</v>
      </c>
      <c r="N3873" t="s">
        <v>23</v>
      </c>
      <c r="O3873" t="s">
        <v>119</v>
      </c>
      <c r="P3873">
        <v>0</v>
      </c>
      <c r="Q3873">
        <v>0</v>
      </c>
      <c r="R3873" t="s">
        <v>2111</v>
      </c>
      <c r="S3873" t="s">
        <v>119</v>
      </c>
    </row>
    <row r="3874" spans="1:19" hidden="1" x14ac:dyDescent="0.3">
      <c r="A3874">
        <v>488</v>
      </c>
      <c r="B3874" t="s">
        <v>453</v>
      </c>
      <c r="C3874" t="s">
        <v>93</v>
      </c>
      <c r="D3874" t="s">
        <v>21</v>
      </c>
      <c r="E3874" t="s">
        <v>22</v>
      </c>
      <c r="F3874" s="101">
        <v>45016</v>
      </c>
      <c r="G3874" s="55">
        <f t="shared" si="396"/>
        <v>2023</v>
      </c>
      <c r="H3874" s="55" t="str">
        <f t="shared" si="397"/>
        <v>Marzo</v>
      </c>
      <c r="I3874" s="90" t="str">
        <f t="shared" si="398"/>
        <v>2023-1</v>
      </c>
      <c r="N3874" t="s">
        <v>23</v>
      </c>
      <c r="O3874" t="s">
        <v>119</v>
      </c>
      <c r="P3874">
        <v>0</v>
      </c>
      <c r="Q3874">
        <v>0</v>
      </c>
      <c r="R3874" t="s">
        <v>2112</v>
      </c>
      <c r="S3874" t="s">
        <v>119</v>
      </c>
    </row>
    <row r="3875" spans="1:19" hidden="1" x14ac:dyDescent="0.3">
      <c r="A3875">
        <v>488</v>
      </c>
      <c r="B3875" t="s">
        <v>453</v>
      </c>
      <c r="C3875" t="s">
        <v>93</v>
      </c>
      <c r="D3875" t="s">
        <v>21</v>
      </c>
      <c r="E3875" t="s">
        <v>22</v>
      </c>
      <c r="F3875" s="101">
        <v>45046</v>
      </c>
      <c r="G3875" s="55">
        <f t="shared" si="396"/>
        <v>2023</v>
      </c>
      <c r="H3875" s="55" t="str">
        <f t="shared" si="397"/>
        <v>Abril</v>
      </c>
      <c r="I3875" s="90" t="str">
        <f t="shared" si="398"/>
        <v>2023-1</v>
      </c>
      <c r="N3875" t="s">
        <v>23</v>
      </c>
      <c r="O3875" t="s">
        <v>119</v>
      </c>
      <c r="P3875">
        <v>0</v>
      </c>
      <c r="Q3875">
        <v>0</v>
      </c>
      <c r="R3875" t="s">
        <v>2113</v>
      </c>
      <c r="S3875" t="s">
        <v>119</v>
      </c>
    </row>
    <row r="3876" spans="1:19" hidden="1" x14ac:dyDescent="0.3">
      <c r="A3876">
        <v>488</v>
      </c>
      <c r="B3876" t="s">
        <v>453</v>
      </c>
      <c r="C3876" t="s">
        <v>93</v>
      </c>
      <c r="D3876" t="s">
        <v>21</v>
      </c>
      <c r="E3876" t="s">
        <v>22</v>
      </c>
      <c r="F3876" s="101">
        <v>45077</v>
      </c>
      <c r="G3876" s="55">
        <f t="shared" si="396"/>
        <v>2023</v>
      </c>
      <c r="H3876" s="55" t="str">
        <f t="shared" si="397"/>
        <v>Mayo</v>
      </c>
      <c r="I3876" s="90" t="str">
        <f t="shared" si="398"/>
        <v>2023-1</v>
      </c>
      <c r="N3876" t="s">
        <v>23</v>
      </c>
      <c r="O3876" t="s">
        <v>119</v>
      </c>
      <c r="P3876">
        <v>0</v>
      </c>
      <c r="Q3876">
        <v>0</v>
      </c>
      <c r="R3876" t="s">
        <v>2114</v>
      </c>
      <c r="S3876" t="s">
        <v>119</v>
      </c>
    </row>
    <row r="3877" spans="1:19" hidden="1" x14ac:dyDescent="0.3">
      <c r="A3877">
        <v>488</v>
      </c>
      <c r="B3877" t="s">
        <v>453</v>
      </c>
      <c r="C3877" t="s">
        <v>93</v>
      </c>
      <c r="D3877" t="s">
        <v>21</v>
      </c>
      <c r="E3877" t="s">
        <v>22</v>
      </c>
      <c r="F3877" s="101">
        <v>45107</v>
      </c>
      <c r="G3877" s="55">
        <f t="shared" si="396"/>
        <v>2023</v>
      </c>
      <c r="H3877" s="55" t="str">
        <f t="shared" si="397"/>
        <v>Junio</v>
      </c>
      <c r="I3877" s="90" t="str">
        <f t="shared" si="398"/>
        <v>2023-1</v>
      </c>
      <c r="N3877" t="s">
        <v>23</v>
      </c>
      <c r="O3877" t="s">
        <v>119</v>
      </c>
      <c r="P3877">
        <v>0</v>
      </c>
      <c r="Q3877">
        <v>0</v>
      </c>
      <c r="R3877" t="s">
        <v>2115</v>
      </c>
      <c r="S3877" t="s">
        <v>119</v>
      </c>
    </row>
    <row r="3878" spans="1:19" hidden="1" x14ac:dyDescent="0.3">
      <c r="A3878">
        <v>488</v>
      </c>
      <c r="B3878" t="s">
        <v>453</v>
      </c>
      <c r="C3878" t="s">
        <v>93</v>
      </c>
      <c r="D3878" t="s">
        <v>21</v>
      </c>
      <c r="E3878" t="s">
        <v>22</v>
      </c>
      <c r="F3878" s="101">
        <v>45138</v>
      </c>
      <c r="G3878" s="55">
        <f t="shared" si="396"/>
        <v>2023</v>
      </c>
      <c r="H3878" s="55" t="str">
        <f t="shared" si="397"/>
        <v>Julio</v>
      </c>
      <c r="I3878" s="90" t="str">
        <f t="shared" si="398"/>
        <v>2023-2</v>
      </c>
      <c r="N3878" t="s">
        <v>23</v>
      </c>
      <c r="O3878" t="s">
        <v>119</v>
      </c>
      <c r="P3878">
        <v>0</v>
      </c>
      <c r="Q3878">
        <v>0</v>
      </c>
      <c r="R3878" t="s">
        <v>2116</v>
      </c>
      <c r="S3878" t="s">
        <v>119</v>
      </c>
    </row>
    <row r="3879" spans="1:19" hidden="1" x14ac:dyDescent="0.3">
      <c r="A3879">
        <v>488</v>
      </c>
      <c r="B3879" t="s">
        <v>453</v>
      </c>
      <c r="C3879" t="s">
        <v>93</v>
      </c>
      <c r="D3879" t="s">
        <v>21</v>
      </c>
      <c r="E3879" t="s">
        <v>22</v>
      </c>
      <c r="F3879" s="101">
        <v>45169</v>
      </c>
      <c r="G3879" s="55">
        <f t="shared" si="396"/>
        <v>2023</v>
      </c>
      <c r="H3879" s="55" t="str">
        <f t="shared" si="397"/>
        <v>Agosto</v>
      </c>
      <c r="I3879" s="90" t="str">
        <f t="shared" si="398"/>
        <v>2023-2</v>
      </c>
      <c r="N3879" t="s">
        <v>23</v>
      </c>
      <c r="O3879" t="s">
        <v>119</v>
      </c>
      <c r="P3879">
        <v>0</v>
      </c>
      <c r="Q3879">
        <v>0</v>
      </c>
      <c r="R3879" t="s">
        <v>2117</v>
      </c>
      <c r="S3879" t="s">
        <v>119</v>
      </c>
    </row>
    <row r="3880" spans="1:19" hidden="1" x14ac:dyDescent="0.3">
      <c r="A3880">
        <v>488</v>
      </c>
      <c r="B3880" t="s">
        <v>453</v>
      </c>
      <c r="C3880" t="s">
        <v>93</v>
      </c>
      <c r="D3880" t="s">
        <v>21</v>
      </c>
      <c r="E3880" t="s">
        <v>22</v>
      </c>
      <c r="F3880" s="101">
        <v>45199</v>
      </c>
      <c r="G3880" s="55">
        <f t="shared" si="396"/>
        <v>2023</v>
      </c>
      <c r="H3880" s="55" t="str">
        <f t="shared" si="397"/>
        <v>Septiembre</v>
      </c>
      <c r="I3880" s="90" t="str">
        <f t="shared" si="398"/>
        <v>2023-2</v>
      </c>
      <c r="N3880" t="s">
        <v>23</v>
      </c>
      <c r="O3880" t="s">
        <v>119</v>
      </c>
      <c r="P3880">
        <v>0</v>
      </c>
      <c r="Q3880">
        <v>0</v>
      </c>
      <c r="R3880" t="s">
        <v>2118</v>
      </c>
      <c r="S3880" t="s">
        <v>119</v>
      </c>
    </row>
    <row r="3881" spans="1:19" hidden="1" x14ac:dyDescent="0.3">
      <c r="A3881">
        <v>488</v>
      </c>
      <c r="B3881" t="s">
        <v>453</v>
      </c>
      <c r="C3881" t="s">
        <v>93</v>
      </c>
      <c r="D3881" t="s">
        <v>21</v>
      </c>
      <c r="E3881" t="s">
        <v>22</v>
      </c>
      <c r="F3881" s="101">
        <v>45230</v>
      </c>
      <c r="G3881" s="55">
        <f t="shared" si="396"/>
        <v>2023</v>
      </c>
      <c r="H3881" s="55" t="str">
        <f t="shared" si="397"/>
        <v>Octubre</v>
      </c>
      <c r="I3881" s="90" t="str">
        <f t="shared" si="398"/>
        <v>2023-2</v>
      </c>
      <c r="N3881" t="s">
        <v>23</v>
      </c>
      <c r="O3881" t="s">
        <v>119</v>
      </c>
      <c r="P3881">
        <v>0</v>
      </c>
      <c r="Q3881">
        <v>0</v>
      </c>
      <c r="R3881" t="s">
        <v>2119</v>
      </c>
      <c r="S3881" t="s">
        <v>119</v>
      </c>
    </row>
    <row r="3882" spans="1:19" hidden="1" x14ac:dyDescent="0.3">
      <c r="A3882">
        <v>488</v>
      </c>
      <c r="B3882" t="s">
        <v>453</v>
      </c>
      <c r="C3882" t="s">
        <v>93</v>
      </c>
      <c r="D3882" t="s">
        <v>21</v>
      </c>
      <c r="E3882" t="s">
        <v>22</v>
      </c>
      <c r="F3882" s="101">
        <v>45260</v>
      </c>
      <c r="G3882" s="55">
        <f t="shared" si="396"/>
        <v>2023</v>
      </c>
      <c r="H3882" s="55" t="str">
        <f t="shared" si="397"/>
        <v>Noviembre</v>
      </c>
      <c r="I3882" s="90" t="str">
        <f t="shared" si="398"/>
        <v>2023-2</v>
      </c>
      <c r="N3882" t="s">
        <v>23</v>
      </c>
      <c r="O3882" t="s">
        <v>119</v>
      </c>
      <c r="P3882">
        <v>0</v>
      </c>
      <c r="Q3882">
        <v>0</v>
      </c>
      <c r="R3882" t="s">
        <v>2120</v>
      </c>
      <c r="S3882" t="s">
        <v>119</v>
      </c>
    </row>
    <row r="3883" spans="1:19" hidden="1" x14ac:dyDescent="0.3">
      <c r="A3883">
        <v>488</v>
      </c>
      <c r="B3883" t="s">
        <v>453</v>
      </c>
      <c r="C3883" t="s">
        <v>93</v>
      </c>
      <c r="D3883" t="s">
        <v>21</v>
      </c>
      <c r="E3883" t="s">
        <v>22</v>
      </c>
      <c r="F3883" s="101">
        <v>45291</v>
      </c>
      <c r="G3883" s="55">
        <f t="shared" si="396"/>
        <v>2023</v>
      </c>
      <c r="H3883" s="55" t="str">
        <f t="shared" si="397"/>
        <v>Diciembre</v>
      </c>
      <c r="I3883" s="90" t="str">
        <f t="shared" si="398"/>
        <v>2023-2</v>
      </c>
      <c r="N3883" t="s">
        <v>23</v>
      </c>
      <c r="O3883" t="s">
        <v>119</v>
      </c>
      <c r="P3883">
        <v>0</v>
      </c>
      <c r="Q3883">
        <v>0</v>
      </c>
      <c r="R3883" t="s">
        <v>2121</v>
      </c>
      <c r="S3883" t="s">
        <v>119</v>
      </c>
    </row>
    <row r="3884" spans="1:19" hidden="1" x14ac:dyDescent="0.3">
      <c r="A3884">
        <v>488</v>
      </c>
      <c r="B3884" t="s">
        <v>453</v>
      </c>
      <c r="C3884" t="s">
        <v>93</v>
      </c>
      <c r="D3884" t="s">
        <v>21</v>
      </c>
      <c r="E3884" t="s">
        <v>22</v>
      </c>
      <c r="F3884" s="101">
        <v>45322</v>
      </c>
      <c r="G3884" s="55">
        <f t="shared" si="396"/>
        <v>2024</v>
      </c>
      <c r="H3884" s="55" t="str">
        <f t="shared" si="397"/>
        <v>Enero</v>
      </c>
      <c r="I3884" s="90" t="str">
        <f t="shared" si="398"/>
        <v>2024-1</v>
      </c>
      <c r="N3884" t="s">
        <v>23</v>
      </c>
      <c r="O3884" t="s">
        <v>119</v>
      </c>
      <c r="P3884">
        <v>0</v>
      </c>
      <c r="Q3884">
        <v>0</v>
      </c>
      <c r="R3884" t="s">
        <v>2122</v>
      </c>
      <c r="S3884" t="s">
        <v>119</v>
      </c>
    </row>
    <row r="3885" spans="1:19" hidden="1" x14ac:dyDescent="0.3">
      <c r="A3885">
        <v>488</v>
      </c>
      <c r="B3885" t="s">
        <v>453</v>
      </c>
      <c r="C3885" t="s">
        <v>93</v>
      </c>
      <c r="D3885" t="s">
        <v>21</v>
      </c>
      <c r="E3885" t="s">
        <v>22</v>
      </c>
      <c r="F3885" s="101">
        <v>45351</v>
      </c>
      <c r="G3885" s="55">
        <f t="shared" si="396"/>
        <v>2024</v>
      </c>
      <c r="H3885" s="55" t="str">
        <f t="shared" si="397"/>
        <v>Febrero</v>
      </c>
      <c r="I3885" s="90" t="str">
        <f t="shared" si="398"/>
        <v>2024-1</v>
      </c>
      <c r="N3885" t="s">
        <v>23</v>
      </c>
      <c r="O3885" t="s">
        <v>119</v>
      </c>
      <c r="P3885">
        <v>0</v>
      </c>
      <c r="Q3885">
        <v>0</v>
      </c>
      <c r="R3885" t="s">
        <v>2123</v>
      </c>
      <c r="S3885" t="s">
        <v>119</v>
      </c>
    </row>
    <row r="3886" spans="1:19" hidden="1" x14ac:dyDescent="0.3">
      <c r="A3886">
        <v>488</v>
      </c>
      <c r="B3886" t="s">
        <v>453</v>
      </c>
      <c r="C3886" t="s">
        <v>93</v>
      </c>
      <c r="D3886" t="s">
        <v>21</v>
      </c>
      <c r="E3886" t="s">
        <v>22</v>
      </c>
      <c r="F3886" s="101">
        <v>45382</v>
      </c>
      <c r="G3886" s="55">
        <f t="shared" si="396"/>
        <v>2024</v>
      </c>
      <c r="H3886" s="55" t="str">
        <f t="shared" si="397"/>
        <v>Marzo</v>
      </c>
      <c r="I3886" s="90" t="str">
        <f t="shared" si="398"/>
        <v>2024-1</v>
      </c>
      <c r="N3886" t="s">
        <v>23</v>
      </c>
      <c r="O3886" t="s">
        <v>119</v>
      </c>
      <c r="P3886">
        <v>0</v>
      </c>
      <c r="Q3886">
        <v>0</v>
      </c>
      <c r="R3886" t="s">
        <v>2124</v>
      </c>
      <c r="S3886" t="s">
        <v>119</v>
      </c>
    </row>
    <row r="3887" spans="1:19" hidden="1" x14ac:dyDescent="0.3">
      <c r="A3887">
        <v>488</v>
      </c>
      <c r="B3887" t="s">
        <v>453</v>
      </c>
      <c r="C3887" t="s">
        <v>93</v>
      </c>
      <c r="D3887" t="s">
        <v>21</v>
      </c>
      <c r="E3887" t="s">
        <v>22</v>
      </c>
      <c r="F3887" s="101">
        <v>45412</v>
      </c>
      <c r="G3887" s="55">
        <f t="shared" si="396"/>
        <v>2024</v>
      </c>
      <c r="H3887" s="55" t="str">
        <f t="shared" si="397"/>
        <v>Abril</v>
      </c>
      <c r="I3887" s="90" t="str">
        <f t="shared" si="398"/>
        <v>2024-1</v>
      </c>
      <c r="N3887" t="s">
        <v>23</v>
      </c>
      <c r="O3887" t="s">
        <v>119</v>
      </c>
      <c r="P3887">
        <v>0</v>
      </c>
      <c r="Q3887">
        <v>0</v>
      </c>
      <c r="R3887" t="s">
        <v>2125</v>
      </c>
      <c r="S3887" t="s">
        <v>119</v>
      </c>
    </row>
    <row r="3888" spans="1:19" hidden="1" x14ac:dyDescent="0.3">
      <c r="A3888">
        <v>488</v>
      </c>
      <c r="B3888" t="s">
        <v>453</v>
      </c>
      <c r="C3888" t="s">
        <v>93</v>
      </c>
      <c r="D3888" t="s">
        <v>21</v>
      </c>
      <c r="E3888" t="s">
        <v>22</v>
      </c>
      <c r="F3888" s="101">
        <v>45443</v>
      </c>
      <c r="G3888" s="55">
        <f t="shared" si="396"/>
        <v>2024</v>
      </c>
      <c r="H3888" s="55" t="str">
        <f t="shared" si="397"/>
        <v>Mayo</v>
      </c>
      <c r="I3888" s="90" t="str">
        <f t="shared" si="398"/>
        <v>2024-1</v>
      </c>
      <c r="N3888" t="s">
        <v>23</v>
      </c>
      <c r="O3888" t="s">
        <v>119</v>
      </c>
      <c r="P3888">
        <v>0</v>
      </c>
      <c r="Q3888">
        <v>0</v>
      </c>
      <c r="R3888" t="s">
        <v>2126</v>
      </c>
      <c r="S3888" t="s">
        <v>119</v>
      </c>
    </row>
    <row r="3889" spans="1:19" hidden="1" x14ac:dyDescent="0.3">
      <c r="A3889">
        <v>488</v>
      </c>
      <c r="B3889" t="s">
        <v>453</v>
      </c>
      <c r="C3889" t="s">
        <v>93</v>
      </c>
      <c r="D3889" t="s">
        <v>21</v>
      </c>
      <c r="E3889" t="s">
        <v>22</v>
      </c>
      <c r="F3889" s="101">
        <v>45473</v>
      </c>
      <c r="G3889" s="55">
        <f t="shared" si="396"/>
        <v>2024</v>
      </c>
      <c r="H3889" s="55" t="str">
        <f t="shared" si="397"/>
        <v>Junio</v>
      </c>
      <c r="I3889" s="90" t="str">
        <f t="shared" si="398"/>
        <v>2024-1</v>
      </c>
      <c r="N3889" t="s">
        <v>23</v>
      </c>
      <c r="O3889" t="s">
        <v>119</v>
      </c>
      <c r="P3889">
        <v>0</v>
      </c>
      <c r="Q3889">
        <v>0</v>
      </c>
      <c r="R3889" t="s">
        <v>2127</v>
      </c>
      <c r="S3889" t="s">
        <v>119</v>
      </c>
    </row>
    <row r="3890" spans="1:19" hidden="1" x14ac:dyDescent="0.3">
      <c r="A3890">
        <v>488</v>
      </c>
      <c r="B3890" t="s">
        <v>453</v>
      </c>
      <c r="C3890" t="s">
        <v>93</v>
      </c>
      <c r="D3890" t="s">
        <v>21</v>
      </c>
      <c r="E3890" t="s">
        <v>22</v>
      </c>
      <c r="F3890" s="101">
        <v>45504</v>
      </c>
      <c r="G3890" s="55">
        <f t="shared" si="396"/>
        <v>2024</v>
      </c>
      <c r="H3890" s="55" t="str">
        <f t="shared" si="397"/>
        <v>Julio</v>
      </c>
      <c r="I3890" s="90" t="str">
        <f t="shared" si="398"/>
        <v>2024-2</v>
      </c>
      <c r="N3890" t="s">
        <v>23</v>
      </c>
      <c r="O3890" t="s">
        <v>119</v>
      </c>
      <c r="P3890">
        <v>0</v>
      </c>
      <c r="Q3890">
        <v>0</v>
      </c>
      <c r="R3890" t="s">
        <v>2128</v>
      </c>
      <c r="S3890" t="s">
        <v>119</v>
      </c>
    </row>
    <row r="3891" spans="1:19" hidden="1" x14ac:dyDescent="0.3">
      <c r="A3891">
        <v>488</v>
      </c>
      <c r="B3891" t="s">
        <v>453</v>
      </c>
      <c r="C3891" t="s">
        <v>93</v>
      </c>
      <c r="D3891" t="s">
        <v>21</v>
      </c>
      <c r="E3891" t="s">
        <v>22</v>
      </c>
      <c r="F3891" s="101">
        <v>45535</v>
      </c>
      <c r="G3891" s="55">
        <f t="shared" si="396"/>
        <v>2024</v>
      </c>
      <c r="H3891" s="55" t="str">
        <f t="shared" si="397"/>
        <v>Agosto</v>
      </c>
      <c r="I3891" s="90" t="str">
        <f t="shared" si="398"/>
        <v>2024-2</v>
      </c>
      <c r="N3891" t="s">
        <v>23</v>
      </c>
      <c r="O3891" t="s">
        <v>119</v>
      </c>
      <c r="P3891">
        <v>0</v>
      </c>
      <c r="Q3891">
        <v>0</v>
      </c>
      <c r="R3891" t="s">
        <v>2129</v>
      </c>
      <c r="S3891" t="s">
        <v>119</v>
      </c>
    </row>
    <row r="3892" spans="1:19" hidden="1" x14ac:dyDescent="0.3">
      <c r="A3892">
        <v>488</v>
      </c>
      <c r="B3892" t="s">
        <v>453</v>
      </c>
      <c r="C3892" t="s">
        <v>93</v>
      </c>
      <c r="D3892" t="s">
        <v>21</v>
      </c>
      <c r="E3892" t="s">
        <v>22</v>
      </c>
      <c r="F3892" s="101">
        <v>45565</v>
      </c>
      <c r="G3892" s="55">
        <f t="shared" si="396"/>
        <v>2024</v>
      </c>
      <c r="H3892" s="55" t="str">
        <f t="shared" si="397"/>
        <v>Septiembre</v>
      </c>
      <c r="I3892" s="90" t="str">
        <f t="shared" si="398"/>
        <v>2024-2</v>
      </c>
      <c r="N3892" t="s">
        <v>23</v>
      </c>
      <c r="O3892" t="s">
        <v>119</v>
      </c>
      <c r="P3892">
        <v>0</v>
      </c>
      <c r="Q3892">
        <v>0</v>
      </c>
      <c r="R3892" t="s">
        <v>2130</v>
      </c>
      <c r="S3892" t="s">
        <v>119</v>
      </c>
    </row>
    <row r="3893" spans="1:19" hidden="1" x14ac:dyDescent="0.3">
      <c r="A3893">
        <v>488</v>
      </c>
      <c r="B3893" t="s">
        <v>453</v>
      </c>
      <c r="C3893" t="s">
        <v>93</v>
      </c>
      <c r="D3893" t="s">
        <v>21</v>
      </c>
      <c r="E3893" t="s">
        <v>22</v>
      </c>
      <c r="F3893" s="101">
        <v>45747</v>
      </c>
      <c r="G3893" s="55">
        <f t="shared" si="396"/>
        <v>2025</v>
      </c>
      <c r="H3893" s="55" t="str">
        <f t="shared" si="397"/>
        <v>Marzo</v>
      </c>
      <c r="I3893" s="90" t="str">
        <f t="shared" si="398"/>
        <v>2025-1</v>
      </c>
      <c r="K3893" t="s">
        <v>2092</v>
      </c>
      <c r="N3893" t="s">
        <v>23</v>
      </c>
      <c r="O3893" t="s">
        <v>23</v>
      </c>
      <c r="P3893">
        <v>0</v>
      </c>
      <c r="Q3893">
        <v>0</v>
      </c>
      <c r="R3893" t="s">
        <v>2131</v>
      </c>
    </row>
    <row r="3894" spans="1:19" hidden="1" x14ac:dyDescent="0.3">
      <c r="A3894">
        <v>488</v>
      </c>
      <c r="B3894" t="s">
        <v>453</v>
      </c>
      <c r="C3894" t="s">
        <v>93</v>
      </c>
      <c r="D3894" t="s">
        <v>21</v>
      </c>
      <c r="E3894" t="s">
        <v>22</v>
      </c>
      <c r="F3894" s="101">
        <v>45930</v>
      </c>
      <c r="G3894" s="55">
        <f t="shared" si="396"/>
        <v>2025</v>
      </c>
      <c r="H3894" s="55" t="str">
        <f t="shared" si="397"/>
        <v>Septiembre</v>
      </c>
      <c r="I3894" s="90" t="str">
        <f t="shared" si="398"/>
        <v>2025-2</v>
      </c>
      <c r="J3894">
        <v>85</v>
      </c>
      <c r="K3894">
        <v>86.89</v>
      </c>
      <c r="L3894" s="57">
        <v>1.0222352941176469</v>
      </c>
      <c r="M3894" s="57">
        <v>1.0222352941176469</v>
      </c>
      <c r="N3894" t="s">
        <v>23</v>
      </c>
      <c r="O3894" t="s">
        <v>23</v>
      </c>
      <c r="P3894">
        <v>0</v>
      </c>
      <c r="Q3894">
        <v>0</v>
      </c>
      <c r="R3894" t="s">
        <v>2132</v>
      </c>
    </row>
    <row r="3895" spans="1:19" hidden="1" x14ac:dyDescent="0.3">
      <c r="A3895">
        <v>488</v>
      </c>
      <c r="B3895" t="s">
        <v>453</v>
      </c>
      <c r="C3895" t="s">
        <v>93</v>
      </c>
      <c r="D3895" t="s">
        <v>21</v>
      </c>
      <c r="E3895" t="s">
        <v>22</v>
      </c>
      <c r="F3895" s="101">
        <v>45961</v>
      </c>
      <c r="G3895" s="55">
        <f t="shared" si="396"/>
        <v>2025</v>
      </c>
      <c r="H3895" s="55" t="str">
        <f t="shared" si="397"/>
        <v>Octubre</v>
      </c>
      <c r="I3895" s="90" t="str">
        <f t="shared" si="398"/>
        <v>2025-2</v>
      </c>
      <c r="J3895">
        <v>85</v>
      </c>
      <c r="K3895">
        <v>85.59</v>
      </c>
      <c r="L3895" s="57">
        <v>1.006941176470588</v>
      </c>
      <c r="M3895" s="57">
        <v>1.006941176470588</v>
      </c>
      <c r="N3895" t="s">
        <v>23</v>
      </c>
      <c r="O3895" t="s">
        <v>23</v>
      </c>
      <c r="P3895">
        <v>0</v>
      </c>
      <c r="Q3895">
        <v>0</v>
      </c>
      <c r="R3895" t="s">
        <v>2133</v>
      </c>
    </row>
    <row r="3896" spans="1:19" hidden="1" x14ac:dyDescent="0.3">
      <c r="A3896">
        <v>488</v>
      </c>
      <c r="B3896" t="s">
        <v>453</v>
      </c>
      <c r="C3896" t="s">
        <v>93</v>
      </c>
      <c r="D3896" t="s">
        <v>21</v>
      </c>
      <c r="E3896" t="s">
        <v>22</v>
      </c>
      <c r="F3896" s="101">
        <v>45991</v>
      </c>
      <c r="G3896" s="55">
        <f t="shared" si="396"/>
        <v>2025</v>
      </c>
      <c r="H3896" s="55" t="str">
        <f t="shared" si="397"/>
        <v>Noviembre</v>
      </c>
      <c r="I3896" s="90" t="str">
        <f t="shared" si="398"/>
        <v>2025-2</v>
      </c>
      <c r="J3896">
        <v>85</v>
      </c>
      <c r="K3896">
        <v>75</v>
      </c>
      <c r="L3896" s="57">
        <v>0.88235294117647056</v>
      </c>
      <c r="M3896" s="57">
        <v>0.88235294117647056</v>
      </c>
      <c r="N3896" t="s">
        <v>23</v>
      </c>
      <c r="O3896" t="s">
        <v>23</v>
      </c>
      <c r="P3896">
        <v>0</v>
      </c>
      <c r="Q3896">
        <v>0</v>
      </c>
      <c r="R3896" t="s">
        <v>2134</v>
      </c>
    </row>
    <row r="3897" spans="1:19" hidden="1" x14ac:dyDescent="0.3">
      <c r="A3897">
        <v>488</v>
      </c>
      <c r="B3897" t="s">
        <v>453</v>
      </c>
      <c r="C3897" t="s">
        <v>93</v>
      </c>
      <c r="D3897" t="s">
        <v>21</v>
      </c>
      <c r="E3897" t="s">
        <v>22</v>
      </c>
      <c r="F3897" s="101">
        <v>46022</v>
      </c>
      <c r="G3897" s="55">
        <f t="shared" si="396"/>
        <v>2025</v>
      </c>
      <c r="H3897" s="55" t="str">
        <f t="shared" si="397"/>
        <v>Diciembre</v>
      </c>
      <c r="I3897" s="90" t="str">
        <f t="shared" si="398"/>
        <v>2025-2</v>
      </c>
      <c r="J3897">
        <v>85</v>
      </c>
      <c r="K3897">
        <v>76.739999999999995</v>
      </c>
      <c r="L3897" s="57">
        <v>0.90282352941176469</v>
      </c>
      <c r="M3897" s="57">
        <v>0.90282352941176469</v>
      </c>
      <c r="N3897" t="s">
        <v>23</v>
      </c>
      <c r="O3897" t="s">
        <v>23</v>
      </c>
      <c r="P3897">
        <v>0</v>
      </c>
      <c r="Q3897">
        <v>0</v>
      </c>
      <c r="R3897" t="s">
        <v>2135</v>
      </c>
    </row>
    <row r="3898" spans="1:19" hidden="1" x14ac:dyDescent="0.3">
      <c r="A3898">
        <v>490</v>
      </c>
      <c r="B3898" t="s">
        <v>455</v>
      </c>
      <c r="C3898" t="s">
        <v>190</v>
      </c>
      <c r="D3898" t="s">
        <v>65</v>
      </c>
      <c r="E3898" t="s">
        <v>22</v>
      </c>
      <c r="F3898" s="101">
        <v>46022</v>
      </c>
      <c r="G3898" s="55">
        <f t="shared" si="396"/>
        <v>2025</v>
      </c>
      <c r="H3898" s="55" t="str">
        <f t="shared" si="397"/>
        <v>Diciembre</v>
      </c>
      <c r="I3898" s="90" t="str">
        <f t="shared" si="398"/>
        <v>2025-2</v>
      </c>
      <c r="J3898">
        <v>80</v>
      </c>
      <c r="K3898">
        <v>100</v>
      </c>
      <c r="L3898" s="57">
        <v>1.25</v>
      </c>
      <c r="M3898" s="57">
        <v>1.25</v>
      </c>
      <c r="N3898" t="s">
        <v>23</v>
      </c>
      <c r="O3898" t="s">
        <v>23</v>
      </c>
      <c r="P3898">
        <v>0</v>
      </c>
      <c r="Q3898">
        <v>0</v>
      </c>
      <c r="R3898" t="s">
        <v>2136</v>
      </c>
    </row>
    <row r="3899" spans="1:19" hidden="1" x14ac:dyDescent="0.3">
      <c r="A3899">
        <v>491</v>
      </c>
      <c r="B3899" t="s">
        <v>456</v>
      </c>
      <c r="C3899" t="s">
        <v>29</v>
      </c>
      <c r="D3899" t="s">
        <v>65</v>
      </c>
      <c r="E3899" t="s">
        <v>22</v>
      </c>
      <c r="F3899" s="101">
        <v>46022</v>
      </c>
      <c r="G3899" s="55">
        <f t="shared" si="396"/>
        <v>2025</v>
      </c>
      <c r="H3899" s="55" t="str">
        <f t="shared" si="397"/>
        <v>Diciembre</v>
      </c>
      <c r="I3899" s="90" t="str">
        <f t="shared" si="398"/>
        <v>2025-2</v>
      </c>
      <c r="J3899">
        <v>80</v>
      </c>
      <c r="K3899">
        <v>100</v>
      </c>
      <c r="L3899" s="57">
        <v>1.25</v>
      </c>
      <c r="M3899" s="57">
        <v>1.25</v>
      </c>
      <c r="N3899" t="s">
        <v>23</v>
      </c>
      <c r="O3899" t="s">
        <v>23</v>
      </c>
      <c r="P3899">
        <v>0</v>
      </c>
      <c r="Q3899">
        <v>0</v>
      </c>
      <c r="R3899" t="s">
        <v>2137</v>
      </c>
    </row>
    <row r="3900" spans="1:19" hidden="1" x14ac:dyDescent="0.3">
      <c r="A3900">
        <v>492</v>
      </c>
      <c r="B3900" t="s">
        <v>457</v>
      </c>
      <c r="C3900" t="s">
        <v>186</v>
      </c>
      <c r="D3900" t="s">
        <v>65</v>
      </c>
      <c r="E3900" t="s">
        <v>22</v>
      </c>
      <c r="F3900" s="101">
        <v>46022</v>
      </c>
      <c r="G3900" s="55">
        <f t="shared" si="396"/>
        <v>2025</v>
      </c>
      <c r="H3900" s="55" t="str">
        <f t="shared" si="397"/>
        <v>Diciembre</v>
      </c>
      <c r="I3900" s="90" t="str">
        <f t="shared" si="398"/>
        <v>2025-2</v>
      </c>
      <c r="J3900">
        <v>80</v>
      </c>
      <c r="K3900">
        <v>95</v>
      </c>
      <c r="L3900" s="57">
        <v>1.1875</v>
      </c>
      <c r="M3900" s="57">
        <v>1.1875</v>
      </c>
      <c r="N3900" t="s">
        <v>23</v>
      </c>
      <c r="O3900" t="s">
        <v>23</v>
      </c>
      <c r="P3900">
        <v>0</v>
      </c>
      <c r="Q3900">
        <v>0</v>
      </c>
      <c r="R3900" t="s">
        <v>2138</v>
      </c>
    </row>
    <row r="3901" spans="1:19" hidden="1" x14ac:dyDescent="0.3">
      <c r="A3901">
        <v>493</v>
      </c>
      <c r="B3901" t="s">
        <v>458</v>
      </c>
      <c r="C3901" t="s">
        <v>41</v>
      </c>
      <c r="D3901" t="s">
        <v>65</v>
      </c>
      <c r="E3901" t="s">
        <v>22</v>
      </c>
      <c r="F3901" s="101">
        <v>46022</v>
      </c>
      <c r="G3901" s="55">
        <f t="shared" si="396"/>
        <v>2025</v>
      </c>
      <c r="H3901" s="55" t="str">
        <f t="shared" si="397"/>
        <v>Diciembre</v>
      </c>
      <c r="I3901" s="90" t="str">
        <f t="shared" si="398"/>
        <v>2025-2</v>
      </c>
      <c r="J3901">
        <v>80</v>
      </c>
      <c r="K3901">
        <v>77</v>
      </c>
      <c r="L3901" s="57">
        <v>0.96250000000000002</v>
      </c>
      <c r="M3901" s="57">
        <v>0.96250000000000002</v>
      </c>
      <c r="N3901" t="s">
        <v>23</v>
      </c>
      <c r="O3901" t="s">
        <v>23</v>
      </c>
      <c r="P3901">
        <v>0</v>
      </c>
      <c r="Q3901">
        <v>0</v>
      </c>
      <c r="R3901" t="s">
        <v>2139</v>
      </c>
    </row>
    <row r="3902" spans="1:19" hidden="1" x14ac:dyDescent="0.3">
      <c r="A3902">
        <v>494</v>
      </c>
      <c r="B3902" t="s">
        <v>459</v>
      </c>
      <c r="C3902" t="s">
        <v>245</v>
      </c>
      <c r="D3902" t="s">
        <v>65</v>
      </c>
      <c r="E3902" t="s">
        <v>22</v>
      </c>
      <c r="F3902" s="101">
        <v>46022</v>
      </c>
      <c r="G3902" s="55">
        <f t="shared" si="396"/>
        <v>2025</v>
      </c>
      <c r="H3902" s="55" t="str">
        <f t="shared" si="397"/>
        <v>Diciembre</v>
      </c>
      <c r="I3902" s="90" t="str">
        <f t="shared" si="398"/>
        <v>2025-2</v>
      </c>
      <c r="J3902">
        <v>80</v>
      </c>
      <c r="K3902">
        <v>93</v>
      </c>
      <c r="L3902" s="57">
        <v>1.1625000000000001</v>
      </c>
      <c r="M3902" s="57">
        <v>1.1625000000000001</v>
      </c>
      <c r="N3902" t="s">
        <v>23</v>
      </c>
      <c r="O3902" t="s">
        <v>23</v>
      </c>
      <c r="P3902">
        <v>0</v>
      </c>
      <c r="Q3902">
        <v>0</v>
      </c>
      <c r="R3902" t="s">
        <v>2140</v>
      </c>
    </row>
    <row r="3903" spans="1:19" hidden="1" x14ac:dyDescent="0.3">
      <c r="A3903">
        <v>495</v>
      </c>
      <c r="B3903" t="s">
        <v>460</v>
      </c>
      <c r="C3903" t="s">
        <v>298</v>
      </c>
      <c r="D3903" t="s">
        <v>65</v>
      </c>
      <c r="E3903" t="s">
        <v>22</v>
      </c>
      <c r="F3903" s="101">
        <v>46022</v>
      </c>
      <c r="G3903" s="55">
        <f t="shared" si="396"/>
        <v>2025</v>
      </c>
      <c r="H3903" s="55" t="str">
        <f t="shared" si="397"/>
        <v>Diciembre</v>
      </c>
      <c r="I3903" s="90" t="str">
        <f t="shared" si="398"/>
        <v>2025-2</v>
      </c>
      <c r="J3903">
        <v>80</v>
      </c>
      <c r="K3903">
        <v>63</v>
      </c>
      <c r="L3903" s="57">
        <v>0.78749999999999998</v>
      </c>
      <c r="M3903" s="57">
        <v>0.78749999999999998</v>
      </c>
      <c r="N3903" t="s">
        <v>23</v>
      </c>
      <c r="O3903" t="s">
        <v>23</v>
      </c>
      <c r="P3903">
        <v>0</v>
      </c>
      <c r="Q3903">
        <v>0</v>
      </c>
      <c r="R3903" t="s">
        <v>2141</v>
      </c>
    </row>
    <row r="3904" spans="1:19" hidden="1" x14ac:dyDescent="0.3">
      <c r="A3904">
        <v>496</v>
      </c>
      <c r="B3904" t="s">
        <v>461</v>
      </c>
      <c r="C3904" t="s">
        <v>86</v>
      </c>
      <c r="D3904" t="s">
        <v>65</v>
      </c>
      <c r="E3904" t="s">
        <v>22</v>
      </c>
      <c r="F3904" s="101">
        <v>46022</v>
      </c>
      <c r="G3904" s="55">
        <f t="shared" si="396"/>
        <v>2025</v>
      </c>
      <c r="H3904" s="55" t="str">
        <f t="shared" si="397"/>
        <v>Diciembre</v>
      </c>
      <c r="I3904" s="90" t="str">
        <f t="shared" si="398"/>
        <v>2025-2</v>
      </c>
      <c r="J3904">
        <v>80</v>
      </c>
      <c r="K3904">
        <v>100</v>
      </c>
      <c r="L3904" s="57">
        <v>1.25</v>
      </c>
      <c r="M3904" s="57">
        <v>1.25</v>
      </c>
      <c r="N3904" t="s">
        <v>23</v>
      </c>
      <c r="O3904" t="s">
        <v>23</v>
      </c>
      <c r="P3904">
        <v>0</v>
      </c>
      <c r="Q3904">
        <v>0</v>
      </c>
      <c r="R3904" t="s">
        <v>2142</v>
      </c>
    </row>
    <row r="3905" spans="1:19" hidden="1" x14ac:dyDescent="0.3">
      <c r="A3905">
        <v>498</v>
      </c>
      <c r="B3905" t="s">
        <v>463</v>
      </c>
      <c r="C3905" t="s">
        <v>208</v>
      </c>
      <c r="D3905" t="s">
        <v>65</v>
      </c>
      <c r="E3905" t="s">
        <v>22</v>
      </c>
      <c r="F3905" s="101">
        <v>46022</v>
      </c>
      <c r="G3905" s="55">
        <f t="shared" si="396"/>
        <v>2025</v>
      </c>
      <c r="H3905" s="55" t="str">
        <f t="shared" si="397"/>
        <v>Diciembre</v>
      </c>
      <c r="I3905" s="90" t="str">
        <f t="shared" si="398"/>
        <v>2025-2</v>
      </c>
      <c r="J3905">
        <v>80</v>
      </c>
      <c r="K3905">
        <v>95</v>
      </c>
      <c r="L3905" s="57">
        <v>1.1875</v>
      </c>
      <c r="M3905" s="57">
        <v>1.1875</v>
      </c>
      <c r="N3905" t="s">
        <v>23</v>
      </c>
      <c r="O3905" t="s">
        <v>23</v>
      </c>
      <c r="P3905">
        <v>0</v>
      </c>
      <c r="Q3905">
        <v>0</v>
      </c>
      <c r="R3905" t="s">
        <v>2143</v>
      </c>
    </row>
    <row r="3906" spans="1:19" hidden="1" x14ac:dyDescent="0.3">
      <c r="A3906">
        <v>499</v>
      </c>
      <c r="B3906" t="s">
        <v>464</v>
      </c>
      <c r="C3906" t="s">
        <v>303</v>
      </c>
      <c r="D3906" t="s">
        <v>65</v>
      </c>
      <c r="E3906" t="s">
        <v>22</v>
      </c>
      <c r="F3906" s="101">
        <v>46022</v>
      </c>
      <c r="G3906" s="55">
        <f t="shared" si="396"/>
        <v>2025</v>
      </c>
      <c r="H3906" s="55" t="str">
        <f t="shared" si="397"/>
        <v>Diciembre</v>
      </c>
      <c r="I3906" s="90" t="str">
        <f t="shared" si="398"/>
        <v>2025-2</v>
      </c>
      <c r="J3906">
        <v>80</v>
      </c>
      <c r="N3906" t="s">
        <v>23</v>
      </c>
      <c r="O3906" t="s">
        <v>119</v>
      </c>
      <c r="P3906">
        <v>0</v>
      </c>
      <c r="Q3906">
        <v>0</v>
      </c>
      <c r="R3906" t="s">
        <v>2144</v>
      </c>
      <c r="S3906" t="s">
        <v>119</v>
      </c>
    </row>
    <row r="3907" spans="1:19" hidden="1" x14ac:dyDescent="0.3">
      <c r="A3907">
        <v>500</v>
      </c>
      <c r="B3907" t="s">
        <v>465</v>
      </c>
      <c r="C3907" t="s">
        <v>249</v>
      </c>
      <c r="D3907" t="s">
        <v>65</v>
      </c>
      <c r="E3907" t="s">
        <v>22</v>
      </c>
      <c r="F3907" s="101">
        <v>46022</v>
      </c>
      <c r="G3907" s="55">
        <f t="shared" ref="G3907:G3970" si="399">YEAR(F3907)</f>
        <v>2025</v>
      </c>
      <c r="H3907" s="55" t="str">
        <f t="shared" ref="H3907:H3970" si="400">PROPER(TEXT(F3907,"mmmm"))</f>
        <v>Diciembre</v>
      </c>
      <c r="I3907" s="90" t="str">
        <f t="shared" ref="I3907:I3970" si="401">IF(OR(H3907="Enero",H3907="Febrero",H3907="Marzo",H3907="Abril",H3907="Mayo",H3907="Junio"),G3907&amp;"-1",IF(OR(H3907="Julio",H3907="Agosto",H3907="Septiembre",H3907="Octubre",H3907="Noviembre",H3907="Diciembre"),G3907&amp;"-2"))</f>
        <v>2025-2</v>
      </c>
      <c r="J3907">
        <v>80</v>
      </c>
      <c r="K3907">
        <v>100</v>
      </c>
      <c r="L3907" s="57">
        <v>1.25</v>
      </c>
      <c r="M3907" s="57">
        <v>1.25</v>
      </c>
      <c r="N3907" t="s">
        <v>23</v>
      </c>
      <c r="O3907" t="s">
        <v>23</v>
      </c>
      <c r="P3907">
        <v>0</v>
      </c>
      <c r="Q3907">
        <v>0</v>
      </c>
      <c r="R3907" t="s">
        <v>2145</v>
      </c>
    </row>
    <row r="3908" spans="1:19" hidden="1" x14ac:dyDescent="0.3">
      <c r="A3908">
        <v>501</v>
      </c>
      <c r="B3908" t="s">
        <v>466</v>
      </c>
      <c r="C3908" t="s">
        <v>20</v>
      </c>
      <c r="D3908" t="s">
        <v>65</v>
      </c>
      <c r="E3908" t="s">
        <v>22</v>
      </c>
      <c r="F3908" s="101">
        <v>46022</v>
      </c>
      <c r="G3908" s="55">
        <f t="shared" si="399"/>
        <v>2025</v>
      </c>
      <c r="H3908" s="55" t="str">
        <f t="shared" si="400"/>
        <v>Diciembre</v>
      </c>
      <c r="I3908" s="90" t="str">
        <f t="shared" si="401"/>
        <v>2025-2</v>
      </c>
      <c r="J3908">
        <v>80</v>
      </c>
      <c r="K3908">
        <v>100</v>
      </c>
      <c r="L3908" s="57">
        <v>1.25</v>
      </c>
      <c r="M3908" s="57">
        <v>1.25</v>
      </c>
      <c r="N3908" t="s">
        <v>23</v>
      </c>
      <c r="O3908" t="s">
        <v>23</v>
      </c>
      <c r="P3908">
        <v>0</v>
      </c>
      <c r="Q3908">
        <v>0</v>
      </c>
      <c r="R3908" t="s">
        <v>2146</v>
      </c>
    </row>
    <row r="3909" spans="1:19" hidden="1" x14ac:dyDescent="0.3">
      <c r="A3909">
        <v>502</v>
      </c>
      <c r="B3909" t="s">
        <v>467</v>
      </c>
      <c r="C3909" t="s">
        <v>110</v>
      </c>
      <c r="D3909" t="s">
        <v>65</v>
      </c>
      <c r="E3909" t="s">
        <v>22</v>
      </c>
      <c r="F3909" s="101">
        <v>46022</v>
      </c>
      <c r="G3909" s="55">
        <f t="shared" si="399"/>
        <v>2025</v>
      </c>
      <c r="H3909" s="55" t="str">
        <f t="shared" si="400"/>
        <v>Diciembre</v>
      </c>
      <c r="I3909" s="90" t="str">
        <f t="shared" si="401"/>
        <v>2025-2</v>
      </c>
      <c r="J3909">
        <v>80</v>
      </c>
      <c r="K3909">
        <v>97</v>
      </c>
      <c r="L3909" s="57">
        <v>1.2124999999999999</v>
      </c>
      <c r="M3909" s="57">
        <v>1.2124999999999999</v>
      </c>
      <c r="N3909" t="s">
        <v>23</v>
      </c>
      <c r="O3909" t="s">
        <v>23</v>
      </c>
      <c r="P3909">
        <v>0</v>
      </c>
      <c r="Q3909">
        <v>0</v>
      </c>
      <c r="R3909" t="s">
        <v>2147</v>
      </c>
    </row>
    <row r="3910" spans="1:19" hidden="1" x14ac:dyDescent="0.3">
      <c r="A3910">
        <v>503</v>
      </c>
      <c r="B3910" t="s">
        <v>468</v>
      </c>
      <c r="C3910" t="s">
        <v>439</v>
      </c>
      <c r="D3910" t="s">
        <v>65</v>
      </c>
      <c r="E3910" t="s">
        <v>22</v>
      </c>
      <c r="F3910" s="101">
        <v>46022</v>
      </c>
      <c r="G3910" s="55">
        <f t="shared" si="399"/>
        <v>2025</v>
      </c>
      <c r="H3910" s="55" t="str">
        <f t="shared" si="400"/>
        <v>Diciembre</v>
      </c>
      <c r="I3910" s="90" t="str">
        <f t="shared" si="401"/>
        <v>2025-2</v>
      </c>
      <c r="J3910">
        <v>80</v>
      </c>
      <c r="K3910">
        <v>94</v>
      </c>
      <c r="L3910" s="57">
        <v>1.175</v>
      </c>
      <c r="M3910" s="57">
        <v>1.175</v>
      </c>
      <c r="N3910" t="s">
        <v>23</v>
      </c>
      <c r="O3910" t="s">
        <v>23</v>
      </c>
      <c r="P3910">
        <v>0</v>
      </c>
      <c r="Q3910">
        <v>0</v>
      </c>
      <c r="R3910" t="s">
        <v>2148</v>
      </c>
    </row>
    <row r="3911" spans="1:19" hidden="1" x14ac:dyDescent="0.3">
      <c r="A3911">
        <v>504</v>
      </c>
      <c r="B3911" t="s">
        <v>469</v>
      </c>
      <c r="C3911" t="s">
        <v>366</v>
      </c>
      <c r="D3911" t="s">
        <v>65</v>
      </c>
      <c r="E3911" t="s">
        <v>22</v>
      </c>
      <c r="F3911" s="101">
        <v>46022</v>
      </c>
      <c r="G3911" s="55">
        <f t="shared" si="399"/>
        <v>2025</v>
      </c>
      <c r="H3911" s="55" t="str">
        <f t="shared" si="400"/>
        <v>Diciembre</v>
      </c>
      <c r="I3911" s="90" t="str">
        <f t="shared" si="401"/>
        <v>2025-2</v>
      </c>
      <c r="J3911">
        <v>80</v>
      </c>
      <c r="K3911">
        <v>88</v>
      </c>
      <c r="L3911" s="57">
        <v>1.1000000000000001</v>
      </c>
      <c r="M3911" s="57">
        <v>1.1000000000000001</v>
      </c>
      <c r="N3911" t="s">
        <v>23</v>
      </c>
      <c r="O3911" t="s">
        <v>23</v>
      </c>
      <c r="P3911">
        <v>0</v>
      </c>
      <c r="Q3911">
        <v>0</v>
      </c>
      <c r="R3911" t="s">
        <v>2149</v>
      </c>
    </row>
    <row r="3912" spans="1:19" hidden="1" x14ac:dyDescent="0.3">
      <c r="A3912">
        <v>505</v>
      </c>
      <c r="B3912" t="s">
        <v>470</v>
      </c>
      <c r="C3912" t="s">
        <v>79</v>
      </c>
      <c r="D3912" t="s">
        <v>65</v>
      </c>
      <c r="E3912" t="s">
        <v>22</v>
      </c>
      <c r="F3912" s="101">
        <v>46022</v>
      </c>
      <c r="G3912" s="55">
        <f t="shared" si="399"/>
        <v>2025</v>
      </c>
      <c r="H3912" s="55" t="str">
        <f t="shared" si="400"/>
        <v>Diciembre</v>
      </c>
      <c r="I3912" s="90" t="str">
        <f t="shared" si="401"/>
        <v>2025-2</v>
      </c>
      <c r="J3912">
        <v>80</v>
      </c>
      <c r="K3912">
        <v>86</v>
      </c>
      <c r="L3912" s="57">
        <v>1.075</v>
      </c>
      <c r="M3912" s="57">
        <v>1.075</v>
      </c>
      <c r="N3912" t="s">
        <v>23</v>
      </c>
      <c r="O3912" t="s">
        <v>23</v>
      </c>
      <c r="P3912">
        <v>0</v>
      </c>
      <c r="Q3912">
        <v>0</v>
      </c>
      <c r="R3912" t="s">
        <v>2150</v>
      </c>
    </row>
    <row r="3913" spans="1:19" hidden="1" x14ac:dyDescent="0.3">
      <c r="A3913">
        <v>506</v>
      </c>
      <c r="B3913" t="s">
        <v>471</v>
      </c>
      <c r="C3913" t="s">
        <v>310</v>
      </c>
      <c r="D3913" t="s">
        <v>47</v>
      </c>
      <c r="E3913" t="s">
        <v>22</v>
      </c>
      <c r="F3913" s="101">
        <v>45838</v>
      </c>
      <c r="G3913" s="55">
        <f t="shared" si="399"/>
        <v>2025</v>
      </c>
      <c r="H3913" s="55" t="str">
        <f t="shared" si="400"/>
        <v>Junio</v>
      </c>
      <c r="I3913" s="90" t="str">
        <f t="shared" si="401"/>
        <v>2025-1</v>
      </c>
      <c r="J3913">
        <v>80</v>
      </c>
      <c r="K3913">
        <v>95</v>
      </c>
      <c r="L3913" s="57">
        <v>1.1875</v>
      </c>
      <c r="M3913" s="57">
        <v>1.1875</v>
      </c>
      <c r="N3913" t="s">
        <v>23</v>
      </c>
      <c r="O3913" t="s">
        <v>23</v>
      </c>
      <c r="P3913">
        <v>0</v>
      </c>
      <c r="Q3913">
        <v>0</v>
      </c>
      <c r="R3913" t="s">
        <v>2151</v>
      </c>
    </row>
    <row r="3914" spans="1:19" hidden="1" x14ac:dyDescent="0.3">
      <c r="A3914">
        <v>506</v>
      </c>
      <c r="B3914" t="s">
        <v>471</v>
      </c>
      <c r="C3914" t="s">
        <v>310</v>
      </c>
      <c r="D3914" t="s">
        <v>47</v>
      </c>
      <c r="E3914" t="s">
        <v>22</v>
      </c>
      <c r="F3914" s="101">
        <v>46022</v>
      </c>
      <c r="G3914" s="55">
        <f t="shared" si="399"/>
        <v>2025</v>
      </c>
      <c r="H3914" s="55" t="str">
        <f t="shared" si="400"/>
        <v>Diciembre</v>
      </c>
      <c r="I3914" s="90" t="str">
        <f t="shared" si="401"/>
        <v>2025-2</v>
      </c>
      <c r="J3914">
        <v>80</v>
      </c>
      <c r="K3914">
        <v>92.5</v>
      </c>
      <c r="L3914" s="57">
        <v>1.15625</v>
      </c>
      <c r="M3914" s="57">
        <v>1.15625</v>
      </c>
      <c r="N3914" t="s">
        <v>23</v>
      </c>
      <c r="O3914" t="s">
        <v>23</v>
      </c>
      <c r="P3914">
        <v>0</v>
      </c>
      <c r="Q3914">
        <v>0</v>
      </c>
      <c r="R3914" t="s">
        <v>2152</v>
      </c>
    </row>
    <row r="3915" spans="1:19" hidden="1" x14ac:dyDescent="0.3">
      <c r="A3915">
        <v>507</v>
      </c>
      <c r="B3915" t="s">
        <v>472</v>
      </c>
      <c r="C3915" t="s">
        <v>234</v>
      </c>
      <c r="D3915" t="s">
        <v>47</v>
      </c>
      <c r="E3915" t="s">
        <v>22</v>
      </c>
      <c r="F3915" s="101">
        <v>45838</v>
      </c>
      <c r="G3915" s="55">
        <f t="shared" si="399"/>
        <v>2025</v>
      </c>
      <c r="H3915" s="55" t="str">
        <f t="shared" si="400"/>
        <v>Junio</v>
      </c>
      <c r="I3915" s="90" t="str">
        <f t="shared" si="401"/>
        <v>2025-1</v>
      </c>
      <c r="J3915">
        <v>80</v>
      </c>
      <c r="K3915">
        <v>98.75</v>
      </c>
      <c r="L3915" s="57">
        <v>1.234375</v>
      </c>
      <c r="M3915" s="57">
        <v>1.234375</v>
      </c>
      <c r="N3915" t="s">
        <v>23</v>
      </c>
      <c r="O3915" t="s">
        <v>23</v>
      </c>
      <c r="P3915">
        <v>0</v>
      </c>
      <c r="Q3915">
        <v>0</v>
      </c>
      <c r="R3915" t="s">
        <v>2153</v>
      </c>
    </row>
    <row r="3916" spans="1:19" hidden="1" x14ac:dyDescent="0.3">
      <c r="A3916">
        <v>507</v>
      </c>
      <c r="B3916" t="s">
        <v>472</v>
      </c>
      <c r="C3916" t="s">
        <v>234</v>
      </c>
      <c r="D3916" t="s">
        <v>47</v>
      </c>
      <c r="E3916" t="s">
        <v>22</v>
      </c>
      <c r="F3916" s="101">
        <v>46022</v>
      </c>
      <c r="G3916" s="55">
        <f t="shared" si="399"/>
        <v>2025</v>
      </c>
      <c r="H3916" s="55" t="str">
        <f t="shared" si="400"/>
        <v>Diciembre</v>
      </c>
      <c r="I3916" s="90" t="str">
        <f t="shared" si="401"/>
        <v>2025-2</v>
      </c>
      <c r="J3916">
        <v>80</v>
      </c>
      <c r="K3916">
        <v>99</v>
      </c>
      <c r="L3916" s="57">
        <v>1.2375</v>
      </c>
      <c r="M3916" s="57">
        <v>1.2375</v>
      </c>
      <c r="N3916" t="s">
        <v>23</v>
      </c>
      <c r="O3916" t="s">
        <v>23</v>
      </c>
      <c r="P3916">
        <v>0</v>
      </c>
      <c r="Q3916">
        <v>0</v>
      </c>
      <c r="R3916" t="s">
        <v>2154</v>
      </c>
    </row>
    <row r="3917" spans="1:19" hidden="1" x14ac:dyDescent="0.3">
      <c r="A3917">
        <v>508</v>
      </c>
      <c r="B3917" t="s">
        <v>473</v>
      </c>
      <c r="C3917" t="s">
        <v>358</v>
      </c>
      <c r="D3917" t="s">
        <v>65</v>
      </c>
      <c r="E3917" t="s">
        <v>22</v>
      </c>
      <c r="F3917" s="101">
        <v>46022</v>
      </c>
      <c r="G3917" s="55">
        <f t="shared" si="399"/>
        <v>2025</v>
      </c>
      <c r="H3917" s="55" t="str">
        <f t="shared" si="400"/>
        <v>Diciembre</v>
      </c>
      <c r="I3917" s="90" t="str">
        <f t="shared" si="401"/>
        <v>2025-2</v>
      </c>
      <c r="J3917">
        <v>80</v>
      </c>
      <c r="K3917">
        <v>89</v>
      </c>
      <c r="L3917" s="57">
        <v>1.1125</v>
      </c>
      <c r="M3917" s="57">
        <v>1.1125</v>
      </c>
      <c r="N3917" t="s">
        <v>23</v>
      </c>
      <c r="O3917" t="s">
        <v>23</v>
      </c>
      <c r="P3917">
        <v>0</v>
      </c>
      <c r="Q3917">
        <v>0</v>
      </c>
      <c r="R3917" t="s">
        <v>2155</v>
      </c>
    </row>
    <row r="3918" spans="1:19" hidden="1" x14ac:dyDescent="0.3">
      <c r="A3918">
        <v>509</v>
      </c>
      <c r="B3918" t="s">
        <v>2156</v>
      </c>
      <c r="C3918" t="s">
        <v>29</v>
      </c>
      <c r="D3918" t="s">
        <v>21</v>
      </c>
      <c r="E3918" t="s">
        <v>22</v>
      </c>
      <c r="F3918" s="101">
        <v>44592</v>
      </c>
      <c r="G3918" s="55">
        <f t="shared" si="399"/>
        <v>2022</v>
      </c>
      <c r="H3918" s="55" t="str">
        <f t="shared" si="400"/>
        <v>Enero</v>
      </c>
      <c r="I3918" s="90" t="str">
        <f t="shared" si="401"/>
        <v>2022-1</v>
      </c>
      <c r="N3918" t="s">
        <v>23</v>
      </c>
      <c r="O3918" t="s">
        <v>119</v>
      </c>
      <c r="P3918">
        <v>0</v>
      </c>
      <c r="Q3918">
        <v>0</v>
      </c>
      <c r="R3918" t="s">
        <v>2157</v>
      </c>
      <c r="S3918" t="s">
        <v>119</v>
      </c>
    </row>
    <row r="3919" spans="1:19" hidden="1" x14ac:dyDescent="0.3">
      <c r="A3919">
        <v>509</v>
      </c>
      <c r="B3919" t="s">
        <v>2156</v>
      </c>
      <c r="C3919" t="s">
        <v>29</v>
      </c>
      <c r="D3919" t="s">
        <v>21</v>
      </c>
      <c r="E3919" t="s">
        <v>22</v>
      </c>
      <c r="F3919" s="101">
        <v>44620</v>
      </c>
      <c r="G3919" s="55">
        <f t="shared" si="399"/>
        <v>2022</v>
      </c>
      <c r="H3919" s="55" t="str">
        <f t="shared" si="400"/>
        <v>Febrero</v>
      </c>
      <c r="I3919" s="90" t="str">
        <f t="shared" si="401"/>
        <v>2022-1</v>
      </c>
      <c r="N3919" t="s">
        <v>23</v>
      </c>
      <c r="O3919" t="s">
        <v>119</v>
      </c>
      <c r="P3919">
        <v>0</v>
      </c>
      <c r="Q3919">
        <v>0</v>
      </c>
      <c r="R3919" t="s">
        <v>2158</v>
      </c>
      <c r="S3919" t="s">
        <v>119</v>
      </c>
    </row>
    <row r="3920" spans="1:19" hidden="1" x14ac:dyDescent="0.3">
      <c r="A3920">
        <v>509</v>
      </c>
      <c r="B3920" t="s">
        <v>2156</v>
      </c>
      <c r="C3920" t="s">
        <v>29</v>
      </c>
      <c r="D3920" t="s">
        <v>21</v>
      </c>
      <c r="E3920" t="s">
        <v>22</v>
      </c>
      <c r="F3920" s="101">
        <v>44651</v>
      </c>
      <c r="G3920" s="55">
        <f t="shared" si="399"/>
        <v>2022</v>
      </c>
      <c r="H3920" s="55" t="str">
        <f t="shared" si="400"/>
        <v>Marzo</v>
      </c>
      <c r="I3920" s="90" t="str">
        <f t="shared" si="401"/>
        <v>2022-1</v>
      </c>
      <c r="N3920" t="s">
        <v>23</v>
      </c>
      <c r="O3920" t="s">
        <v>119</v>
      </c>
      <c r="P3920">
        <v>0</v>
      </c>
      <c r="Q3920">
        <v>0</v>
      </c>
      <c r="R3920" t="s">
        <v>2159</v>
      </c>
      <c r="S3920" t="s">
        <v>119</v>
      </c>
    </row>
    <row r="3921" spans="1:19" hidden="1" x14ac:dyDescent="0.3">
      <c r="A3921">
        <v>509</v>
      </c>
      <c r="B3921" t="s">
        <v>2156</v>
      </c>
      <c r="C3921" t="s">
        <v>29</v>
      </c>
      <c r="D3921" t="s">
        <v>21</v>
      </c>
      <c r="E3921" t="s">
        <v>22</v>
      </c>
      <c r="F3921" s="101">
        <v>44681</v>
      </c>
      <c r="G3921" s="55">
        <f t="shared" si="399"/>
        <v>2022</v>
      </c>
      <c r="H3921" s="55" t="str">
        <f t="shared" si="400"/>
        <v>Abril</v>
      </c>
      <c r="I3921" s="90" t="str">
        <f t="shared" si="401"/>
        <v>2022-1</v>
      </c>
      <c r="N3921" t="s">
        <v>23</v>
      </c>
      <c r="O3921" t="s">
        <v>119</v>
      </c>
      <c r="P3921">
        <v>0</v>
      </c>
      <c r="Q3921">
        <v>0</v>
      </c>
      <c r="R3921" t="s">
        <v>2160</v>
      </c>
      <c r="S3921" t="s">
        <v>119</v>
      </c>
    </row>
    <row r="3922" spans="1:19" hidden="1" x14ac:dyDescent="0.3">
      <c r="A3922">
        <v>509</v>
      </c>
      <c r="B3922" t="s">
        <v>2156</v>
      </c>
      <c r="C3922" t="s">
        <v>29</v>
      </c>
      <c r="D3922" t="s">
        <v>21</v>
      </c>
      <c r="E3922" t="s">
        <v>22</v>
      </c>
      <c r="F3922" s="101">
        <v>44712</v>
      </c>
      <c r="G3922" s="55">
        <f t="shared" si="399"/>
        <v>2022</v>
      </c>
      <c r="H3922" s="55" t="str">
        <f t="shared" si="400"/>
        <v>Mayo</v>
      </c>
      <c r="I3922" s="90" t="str">
        <f t="shared" si="401"/>
        <v>2022-1</v>
      </c>
      <c r="N3922" t="s">
        <v>23</v>
      </c>
      <c r="O3922" t="s">
        <v>119</v>
      </c>
      <c r="P3922">
        <v>0</v>
      </c>
      <c r="Q3922">
        <v>0</v>
      </c>
      <c r="R3922" t="s">
        <v>2161</v>
      </c>
      <c r="S3922" t="s">
        <v>119</v>
      </c>
    </row>
    <row r="3923" spans="1:19" hidden="1" x14ac:dyDescent="0.3">
      <c r="A3923">
        <v>509</v>
      </c>
      <c r="B3923" t="s">
        <v>2156</v>
      </c>
      <c r="C3923" t="s">
        <v>29</v>
      </c>
      <c r="D3923" t="s">
        <v>21</v>
      </c>
      <c r="E3923" t="s">
        <v>22</v>
      </c>
      <c r="F3923" s="101">
        <v>44742</v>
      </c>
      <c r="G3923" s="55">
        <f t="shared" si="399"/>
        <v>2022</v>
      </c>
      <c r="H3923" s="55" t="str">
        <f t="shared" si="400"/>
        <v>Junio</v>
      </c>
      <c r="I3923" s="90" t="str">
        <f t="shared" si="401"/>
        <v>2022-1</v>
      </c>
      <c r="N3923" t="s">
        <v>23</v>
      </c>
      <c r="O3923" t="s">
        <v>119</v>
      </c>
      <c r="P3923">
        <v>0</v>
      </c>
      <c r="Q3923">
        <v>0</v>
      </c>
      <c r="R3923" t="s">
        <v>2162</v>
      </c>
      <c r="S3923" t="s">
        <v>119</v>
      </c>
    </row>
    <row r="3924" spans="1:19" hidden="1" x14ac:dyDescent="0.3">
      <c r="A3924">
        <v>509</v>
      </c>
      <c r="B3924" t="s">
        <v>2156</v>
      </c>
      <c r="C3924" t="s">
        <v>29</v>
      </c>
      <c r="D3924" t="s">
        <v>21</v>
      </c>
      <c r="E3924" t="s">
        <v>22</v>
      </c>
      <c r="F3924" s="101">
        <v>44773</v>
      </c>
      <c r="G3924" s="55">
        <f t="shared" si="399"/>
        <v>2022</v>
      </c>
      <c r="H3924" s="55" t="str">
        <f t="shared" si="400"/>
        <v>Julio</v>
      </c>
      <c r="I3924" s="90" t="str">
        <f t="shared" si="401"/>
        <v>2022-2</v>
      </c>
      <c r="N3924" t="s">
        <v>23</v>
      </c>
      <c r="O3924" t="s">
        <v>119</v>
      </c>
      <c r="P3924">
        <v>0</v>
      </c>
      <c r="Q3924">
        <v>0</v>
      </c>
      <c r="R3924" t="s">
        <v>2163</v>
      </c>
      <c r="S3924" t="s">
        <v>119</v>
      </c>
    </row>
    <row r="3925" spans="1:19" hidden="1" x14ac:dyDescent="0.3">
      <c r="A3925">
        <v>509</v>
      </c>
      <c r="B3925" t="s">
        <v>2156</v>
      </c>
      <c r="C3925" t="s">
        <v>29</v>
      </c>
      <c r="D3925" t="s">
        <v>21</v>
      </c>
      <c r="E3925" t="s">
        <v>22</v>
      </c>
      <c r="F3925" s="101">
        <v>44804</v>
      </c>
      <c r="G3925" s="55">
        <f t="shared" si="399"/>
        <v>2022</v>
      </c>
      <c r="H3925" s="55" t="str">
        <f t="shared" si="400"/>
        <v>Agosto</v>
      </c>
      <c r="I3925" s="90" t="str">
        <f t="shared" si="401"/>
        <v>2022-2</v>
      </c>
      <c r="N3925" t="s">
        <v>23</v>
      </c>
      <c r="O3925" t="s">
        <v>119</v>
      </c>
      <c r="P3925">
        <v>0</v>
      </c>
      <c r="Q3925">
        <v>0</v>
      </c>
      <c r="R3925" t="s">
        <v>2164</v>
      </c>
      <c r="S3925" t="s">
        <v>119</v>
      </c>
    </row>
    <row r="3926" spans="1:19" hidden="1" x14ac:dyDescent="0.3">
      <c r="A3926">
        <v>509</v>
      </c>
      <c r="B3926" t="s">
        <v>2156</v>
      </c>
      <c r="C3926" t="s">
        <v>29</v>
      </c>
      <c r="D3926" t="s">
        <v>21</v>
      </c>
      <c r="E3926" t="s">
        <v>22</v>
      </c>
      <c r="F3926" s="101">
        <v>44834</v>
      </c>
      <c r="G3926" s="55">
        <f t="shared" si="399"/>
        <v>2022</v>
      </c>
      <c r="H3926" s="55" t="str">
        <f t="shared" si="400"/>
        <v>Septiembre</v>
      </c>
      <c r="I3926" s="90" t="str">
        <f t="shared" si="401"/>
        <v>2022-2</v>
      </c>
      <c r="N3926" t="s">
        <v>23</v>
      </c>
      <c r="O3926" t="s">
        <v>119</v>
      </c>
      <c r="P3926">
        <v>0</v>
      </c>
      <c r="Q3926">
        <v>0</v>
      </c>
      <c r="R3926" t="s">
        <v>2165</v>
      </c>
      <c r="S3926" t="s">
        <v>119</v>
      </c>
    </row>
    <row r="3927" spans="1:19" hidden="1" x14ac:dyDescent="0.3">
      <c r="A3927">
        <v>509</v>
      </c>
      <c r="B3927" t="s">
        <v>2156</v>
      </c>
      <c r="C3927" t="s">
        <v>29</v>
      </c>
      <c r="D3927" t="s">
        <v>21</v>
      </c>
      <c r="E3927" t="s">
        <v>22</v>
      </c>
      <c r="F3927" s="101">
        <v>44865</v>
      </c>
      <c r="G3927" s="55">
        <f t="shared" si="399"/>
        <v>2022</v>
      </c>
      <c r="H3927" s="55" t="str">
        <f t="shared" si="400"/>
        <v>Octubre</v>
      </c>
      <c r="I3927" s="90" t="str">
        <f t="shared" si="401"/>
        <v>2022-2</v>
      </c>
      <c r="N3927" t="s">
        <v>23</v>
      </c>
      <c r="O3927" t="s">
        <v>119</v>
      </c>
      <c r="P3927">
        <v>0</v>
      </c>
      <c r="Q3927">
        <v>0</v>
      </c>
      <c r="R3927" t="s">
        <v>2166</v>
      </c>
      <c r="S3927" t="s">
        <v>119</v>
      </c>
    </row>
    <row r="3928" spans="1:19" hidden="1" x14ac:dyDescent="0.3">
      <c r="A3928">
        <v>509</v>
      </c>
      <c r="B3928" t="s">
        <v>2156</v>
      </c>
      <c r="C3928" t="s">
        <v>29</v>
      </c>
      <c r="D3928" t="s">
        <v>21</v>
      </c>
      <c r="E3928" t="s">
        <v>22</v>
      </c>
      <c r="F3928" s="101">
        <v>44895</v>
      </c>
      <c r="G3928" s="55">
        <f t="shared" si="399"/>
        <v>2022</v>
      </c>
      <c r="H3928" s="55" t="str">
        <f t="shared" si="400"/>
        <v>Noviembre</v>
      </c>
      <c r="I3928" s="90" t="str">
        <f t="shared" si="401"/>
        <v>2022-2</v>
      </c>
      <c r="N3928" t="s">
        <v>23</v>
      </c>
      <c r="O3928" t="s">
        <v>119</v>
      </c>
      <c r="P3928">
        <v>0</v>
      </c>
      <c r="Q3928">
        <v>0</v>
      </c>
      <c r="R3928" t="s">
        <v>2167</v>
      </c>
      <c r="S3928" t="s">
        <v>119</v>
      </c>
    </row>
    <row r="3929" spans="1:19" hidden="1" x14ac:dyDescent="0.3">
      <c r="A3929">
        <v>509</v>
      </c>
      <c r="B3929" t="s">
        <v>2156</v>
      </c>
      <c r="C3929" t="s">
        <v>29</v>
      </c>
      <c r="D3929" t="s">
        <v>21</v>
      </c>
      <c r="E3929" t="s">
        <v>22</v>
      </c>
      <c r="F3929" s="101">
        <v>44926</v>
      </c>
      <c r="G3929" s="55">
        <f t="shared" si="399"/>
        <v>2022</v>
      </c>
      <c r="H3929" s="55" t="str">
        <f t="shared" si="400"/>
        <v>Diciembre</v>
      </c>
      <c r="I3929" s="90" t="str">
        <f t="shared" si="401"/>
        <v>2022-2</v>
      </c>
      <c r="N3929" t="s">
        <v>23</v>
      </c>
      <c r="O3929" t="s">
        <v>119</v>
      </c>
      <c r="P3929">
        <v>0</v>
      </c>
      <c r="Q3929">
        <v>0</v>
      </c>
      <c r="R3929" t="s">
        <v>2168</v>
      </c>
      <c r="S3929" t="s">
        <v>119</v>
      </c>
    </row>
    <row r="3930" spans="1:19" hidden="1" x14ac:dyDescent="0.3">
      <c r="A3930">
        <v>509</v>
      </c>
      <c r="B3930" t="s">
        <v>2156</v>
      </c>
      <c r="C3930" t="s">
        <v>29</v>
      </c>
      <c r="D3930" t="s">
        <v>21</v>
      </c>
      <c r="E3930" t="s">
        <v>22</v>
      </c>
      <c r="F3930" s="101">
        <v>44957</v>
      </c>
      <c r="G3930" s="55">
        <f t="shared" si="399"/>
        <v>2023</v>
      </c>
      <c r="H3930" s="55" t="str">
        <f t="shared" si="400"/>
        <v>Enero</v>
      </c>
      <c r="I3930" s="90" t="str">
        <f t="shared" si="401"/>
        <v>2023-1</v>
      </c>
      <c r="N3930" t="s">
        <v>23</v>
      </c>
      <c r="O3930" t="s">
        <v>119</v>
      </c>
      <c r="P3930">
        <v>0</v>
      </c>
      <c r="Q3930">
        <v>0</v>
      </c>
      <c r="R3930" t="s">
        <v>2169</v>
      </c>
      <c r="S3930" t="s">
        <v>119</v>
      </c>
    </row>
    <row r="3931" spans="1:19" hidden="1" x14ac:dyDescent="0.3">
      <c r="A3931">
        <v>509</v>
      </c>
      <c r="B3931" t="s">
        <v>2156</v>
      </c>
      <c r="C3931" t="s">
        <v>29</v>
      </c>
      <c r="D3931" t="s">
        <v>21</v>
      </c>
      <c r="E3931" t="s">
        <v>22</v>
      </c>
      <c r="F3931" s="101">
        <v>44985</v>
      </c>
      <c r="G3931" s="55">
        <f t="shared" si="399"/>
        <v>2023</v>
      </c>
      <c r="H3931" s="55" t="str">
        <f t="shared" si="400"/>
        <v>Febrero</v>
      </c>
      <c r="I3931" s="90" t="str">
        <f t="shared" si="401"/>
        <v>2023-1</v>
      </c>
      <c r="N3931" t="s">
        <v>23</v>
      </c>
      <c r="O3931" t="s">
        <v>119</v>
      </c>
      <c r="P3931">
        <v>0</v>
      </c>
      <c r="Q3931">
        <v>0</v>
      </c>
      <c r="R3931" t="s">
        <v>2170</v>
      </c>
      <c r="S3931" t="s">
        <v>119</v>
      </c>
    </row>
    <row r="3932" spans="1:19" hidden="1" x14ac:dyDescent="0.3">
      <c r="A3932">
        <v>509</v>
      </c>
      <c r="B3932" t="s">
        <v>2156</v>
      </c>
      <c r="C3932" t="s">
        <v>29</v>
      </c>
      <c r="D3932" t="s">
        <v>21</v>
      </c>
      <c r="E3932" t="s">
        <v>22</v>
      </c>
      <c r="F3932" s="101">
        <v>45016</v>
      </c>
      <c r="G3932" s="55">
        <f t="shared" si="399"/>
        <v>2023</v>
      </c>
      <c r="H3932" s="55" t="str">
        <f t="shared" si="400"/>
        <v>Marzo</v>
      </c>
      <c r="I3932" s="90" t="str">
        <f t="shared" si="401"/>
        <v>2023-1</v>
      </c>
      <c r="N3932" t="s">
        <v>23</v>
      </c>
      <c r="O3932" t="s">
        <v>119</v>
      </c>
      <c r="P3932">
        <v>0</v>
      </c>
      <c r="Q3932">
        <v>0</v>
      </c>
      <c r="R3932" t="s">
        <v>2171</v>
      </c>
      <c r="S3932" t="s">
        <v>119</v>
      </c>
    </row>
    <row r="3933" spans="1:19" hidden="1" x14ac:dyDescent="0.3">
      <c r="A3933">
        <v>509</v>
      </c>
      <c r="B3933" t="s">
        <v>2156</v>
      </c>
      <c r="C3933" t="s">
        <v>29</v>
      </c>
      <c r="D3933" t="s">
        <v>21</v>
      </c>
      <c r="E3933" t="s">
        <v>22</v>
      </c>
      <c r="F3933" s="101">
        <v>45046</v>
      </c>
      <c r="G3933" s="55">
        <f t="shared" si="399"/>
        <v>2023</v>
      </c>
      <c r="H3933" s="55" t="str">
        <f t="shared" si="400"/>
        <v>Abril</v>
      </c>
      <c r="I3933" s="90" t="str">
        <f t="shared" si="401"/>
        <v>2023-1</v>
      </c>
      <c r="N3933" t="s">
        <v>23</v>
      </c>
      <c r="O3933" t="s">
        <v>119</v>
      </c>
      <c r="P3933">
        <v>0</v>
      </c>
      <c r="Q3933">
        <v>0</v>
      </c>
      <c r="R3933" t="s">
        <v>2172</v>
      </c>
      <c r="S3933" t="s">
        <v>119</v>
      </c>
    </row>
    <row r="3934" spans="1:19" hidden="1" x14ac:dyDescent="0.3">
      <c r="A3934">
        <v>509</v>
      </c>
      <c r="B3934" t="s">
        <v>2156</v>
      </c>
      <c r="C3934" t="s">
        <v>29</v>
      </c>
      <c r="D3934" t="s">
        <v>21</v>
      </c>
      <c r="E3934" t="s">
        <v>22</v>
      </c>
      <c r="F3934" s="101">
        <v>45077</v>
      </c>
      <c r="G3934" s="55">
        <f t="shared" si="399"/>
        <v>2023</v>
      </c>
      <c r="H3934" s="55" t="str">
        <f t="shared" si="400"/>
        <v>Mayo</v>
      </c>
      <c r="I3934" s="90" t="str">
        <f t="shared" si="401"/>
        <v>2023-1</v>
      </c>
      <c r="N3934" t="s">
        <v>23</v>
      </c>
      <c r="O3934" t="s">
        <v>119</v>
      </c>
      <c r="P3934">
        <v>0</v>
      </c>
      <c r="Q3934">
        <v>0</v>
      </c>
      <c r="R3934" t="s">
        <v>2173</v>
      </c>
      <c r="S3934" t="s">
        <v>119</v>
      </c>
    </row>
    <row r="3935" spans="1:19" hidden="1" x14ac:dyDescent="0.3">
      <c r="A3935">
        <v>509</v>
      </c>
      <c r="B3935" t="s">
        <v>2156</v>
      </c>
      <c r="C3935" t="s">
        <v>29</v>
      </c>
      <c r="D3935" t="s">
        <v>21</v>
      </c>
      <c r="E3935" t="s">
        <v>22</v>
      </c>
      <c r="F3935" s="101">
        <v>45107</v>
      </c>
      <c r="G3935" s="55">
        <f t="shared" si="399"/>
        <v>2023</v>
      </c>
      <c r="H3935" s="55" t="str">
        <f t="shared" si="400"/>
        <v>Junio</v>
      </c>
      <c r="I3935" s="90" t="str">
        <f t="shared" si="401"/>
        <v>2023-1</v>
      </c>
      <c r="N3935" t="s">
        <v>23</v>
      </c>
      <c r="O3935" t="s">
        <v>119</v>
      </c>
      <c r="P3935">
        <v>0</v>
      </c>
      <c r="Q3935">
        <v>0</v>
      </c>
      <c r="R3935" t="s">
        <v>2174</v>
      </c>
      <c r="S3935" t="s">
        <v>119</v>
      </c>
    </row>
    <row r="3936" spans="1:19" hidden="1" x14ac:dyDescent="0.3">
      <c r="A3936">
        <v>509</v>
      </c>
      <c r="B3936" t="s">
        <v>2156</v>
      </c>
      <c r="C3936" t="s">
        <v>29</v>
      </c>
      <c r="D3936" t="s">
        <v>21</v>
      </c>
      <c r="E3936" t="s">
        <v>22</v>
      </c>
      <c r="F3936" s="101">
        <v>45138</v>
      </c>
      <c r="G3936" s="55">
        <f t="shared" si="399"/>
        <v>2023</v>
      </c>
      <c r="H3936" s="55" t="str">
        <f t="shared" si="400"/>
        <v>Julio</v>
      </c>
      <c r="I3936" s="90" t="str">
        <f t="shared" si="401"/>
        <v>2023-2</v>
      </c>
      <c r="N3936" t="s">
        <v>23</v>
      </c>
      <c r="O3936" t="s">
        <v>119</v>
      </c>
      <c r="P3936">
        <v>0</v>
      </c>
      <c r="Q3936">
        <v>0</v>
      </c>
      <c r="R3936" t="s">
        <v>2175</v>
      </c>
      <c r="S3936" t="s">
        <v>119</v>
      </c>
    </row>
    <row r="3937" spans="1:19" hidden="1" x14ac:dyDescent="0.3">
      <c r="A3937">
        <v>509</v>
      </c>
      <c r="B3937" t="s">
        <v>2156</v>
      </c>
      <c r="C3937" t="s">
        <v>29</v>
      </c>
      <c r="D3937" t="s">
        <v>21</v>
      </c>
      <c r="E3937" t="s">
        <v>22</v>
      </c>
      <c r="F3937" s="101">
        <v>45169</v>
      </c>
      <c r="G3937" s="55">
        <f t="shared" si="399"/>
        <v>2023</v>
      </c>
      <c r="H3937" s="55" t="str">
        <f t="shared" si="400"/>
        <v>Agosto</v>
      </c>
      <c r="I3937" s="90" t="str">
        <f t="shared" si="401"/>
        <v>2023-2</v>
      </c>
      <c r="N3937" t="s">
        <v>23</v>
      </c>
      <c r="O3937" t="s">
        <v>119</v>
      </c>
      <c r="P3937">
        <v>0</v>
      </c>
      <c r="Q3937">
        <v>0</v>
      </c>
      <c r="R3937" t="s">
        <v>2176</v>
      </c>
      <c r="S3937" t="s">
        <v>119</v>
      </c>
    </row>
    <row r="3938" spans="1:19" hidden="1" x14ac:dyDescent="0.3">
      <c r="A3938">
        <v>509</v>
      </c>
      <c r="B3938" t="s">
        <v>2156</v>
      </c>
      <c r="C3938" t="s">
        <v>29</v>
      </c>
      <c r="D3938" t="s">
        <v>21</v>
      </c>
      <c r="E3938" t="s">
        <v>22</v>
      </c>
      <c r="F3938" s="101">
        <v>45199</v>
      </c>
      <c r="G3938" s="55">
        <f t="shared" si="399"/>
        <v>2023</v>
      </c>
      <c r="H3938" s="55" t="str">
        <f t="shared" si="400"/>
        <v>Septiembre</v>
      </c>
      <c r="I3938" s="90" t="str">
        <f t="shared" si="401"/>
        <v>2023-2</v>
      </c>
      <c r="N3938" t="s">
        <v>23</v>
      </c>
      <c r="O3938" t="s">
        <v>119</v>
      </c>
      <c r="P3938">
        <v>0</v>
      </c>
      <c r="Q3938">
        <v>0</v>
      </c>
      <c r="R3938" t="s">
        <v>2177</v>
      </c>
      <c r="S3938" t="s">
        <v>119</v>
      </c>
    </row>
    <row r="3939" spans="1:19" hidden="1" x14ac:dyDescent="0.3">
      <c r="A3939">
        <v>509</v>
      </c>
      <c r="B3939" t="s">
        <v>2156</v>
      </c>
      <c r="C3939" t="s">
        <v>29</v>
      </c>
      <c r="D3939" t="s">
        <v>21</v>
      </c>
      <c r="E3939" t="s">
        <v>22</v>
      </c>
      <c r="F3939" s="101">
        <v>45230</v>
      </c>
      <c r="G3939" s="55">
        <f t="shared" si="399"/>
        <v>2023</v>
      </c>
      <c r="H3939" s="55" t="str">
        <f t="shared" si="400"/>
        <v>Octubre</v>
      </c>
      <c r="I3939" s="90" t="str">
        <f t="shared" si="401"/>
        <v>2023-2</v>
      </c>
      <c r="N3939" t="s">
        <v>23</v>
      </c>
      <c r="O3939" t="s">
        <v>119</v>
      </c>
      <c r="P3939">
        <v>0</v>
      </c>
      <c r="Q3939">
        <v>0</v>
      </c>
      <c r="R3939" t="s">
        <v>2178</v>
      </c>
      <c r="S3939" t="s">
        <v>119</v>
      </c>
    </row>
    <row r="3940" spans="1:19" hidden="1" x14ac:dyDescent="0.3">
      <c r="A3940">
        <v>509</v>
      </c>
      <c r="B3940" t="s">
        <v>2156</v>
      </c>
      <c r="C3940" t="s">
        <v>29</v>
      </c>
      <c r="D3940" t="s">
        <v>21</v>
      </c>
      <c r="E3940" t="s">
        <v>22</v>
      </c>
      <c r="F3940" s="101">
        <v>45260</v>
      </c>
      <c r="G3940" s="55">
        <f t="shared" si="399"/>
        <v>2023</v>
      </c>
      <c r="H3940" s="55" t="str">
        <f t="shared" si="400"/>
        <v>Noviembre</v>
      </c>
      <c r="I3940" s="90" t="str">
        <f t="shared" si="401"/>
        <v>2023-2</v>
      </c>
      <c r="N3940" t="s">
        <v>23</v>
      </c>
      <c r="O3940" t="s">
        <v>119</v>
      </c>
      <c r="P3940">
        <v>0</v>
      </c>
      <c r="Q3940">
        <v>0</v>
      </c>
      <c r="R3940" t="s">
        <v>2179</v>
      </c>
      <c r="S3940" t="s">
        <v>119</v>
      </c>
    </row>
    <row r="3941" spans="1:19" hidden="1" x14ac:dyDescent="0.3">
      <c r="A3941">
        <v>509</v>
      </c>
      <c r="B3941" t="s">
        <v>2156</v>
      </c>
      <c r="C3941" t="s">
        <v>29</v>
      </c>
      <c r="D3941" t="s">
        <v>21</v>
      </c>
      <c r="E3941" t="s">
        <v>22</v>
      </c>
      <c r="F3941" s="101">
        <v>45291</v>
      </c>
      <c r="G3941" s="55">
        <f t="shared" si="399"/>
        <v>2023</v>
      </c>
      <c r="H3941" s="55" t="str">
        <f t="shared" si="400"/>
        <v>Diciembre</v>
      </c>
      <c r="I3941" s="90" t="str">
        <f t="shared" si="401"/>
        <v>2023-2</v>
      </c>
      <c r="N3941" t="s">
        <v>23</v>
      </c>
      <c r="O3941" t="s">
        <v>119</v>
      </c>
      <c r="P3941">
        <v>0</v>
      </c>
      <c r="Q3941">
        <v>0</v>
      </c>
      <c r="R3941" t="s">
        <v>2180</v>
      </c>
      <c r="S3941" t="s">
        <v>119</v>
      </c>
    </row>
    <row r="3942" spans="1:19" hidden="1" x14ac:dyDescent="0.3">
      <c r="A3942">
        <v>509</v>
      </c>
      <c r="B3942" t="s">
        <v>2156</v>
      </c>
      <c r="C3942" t="s">
        <v>29</v>
      </c>
      <c r="D3942" t="s">
        <v>21</v>
      </c>
      <c r="E3942" t="s">
        <v>22</v>
      </c>
      <c r="F3942" s="101">
        <v>45322</v>
      </c>
      <c r="G3942" s="55">
        <f t="shared" si="399"/>
        <v>2024</v>
      </c>
      <c r="H3942" s="55" t="str">
        <f t="shared" si="400"/>
        <v>Enero</v>
      </c>
      <c r="I3942" s="90" t="str">
        <f t="shared" si="401"/>
        <v>2024-1</v>
      </c>
      <c r="J3942">
        <v>90</v>
      </c>
      <c r="N3942" t="s">
        <v>23</v>
      </c>
      <c r="O3942" t="s">
        <v>119</v>
      </c>
      <c r="P3942">
        <v>0</v>
      </c>
      <c r="Q3942">
        <v>0</v>
      </c>
      <c r="R3942" t="s">
        <v>2181</v>
      </c>
      <c r="S3942" t="s">
        <v>119</v>
      </c>
    </row>
    <row r="3943" spans="1:19" hidden="1" x14ac:dyDescent="0.3">
      <c r="A3943">
        <v>509</v>
      </c>
      <c r="B3943" t="s">
        <v>2156</v>
      </c>
      <c r="C3943" t="s">
        <v>29</v>
      </c>
      <c r="D3943" t="s">
        <v>21</v>
      </c>
      <c r="E3943" t="s">
        <v>22</v>
      </c>
      <c r="F3943" s="101">
        <v>45351</v>
      </c>
      <c r="G3943" s="55">
        <f t="shared" si="399"/>
        <v>2024</v>
      </c>
      <c r="H3943" s="55" t="str">
        <f t="shared" si="400"/>
        <v>Febrero</v>
      </c>
      <c r="I3943" s="90" t="str">
        <f t="shared" si="401"/>
        <v>2024-1</v>
      </c>
      <c r="J3943">
        <v>90</v>
      </c>
      <c r="N3943" t="s">
        <v>23</v>
      </c>
      <c r="O3943" t="s">
        <v>119</v>
      </c>
      <c r="P3943">
        <v>0</v>
      </c>
      <c r="Q3943">
        <v>0</v>
      </c>
      <c r="R3943" t="s">
        <v>2182</v>
      </c>
      <c r="S3943" t="s">
        <v>119</v>
      </c>
    </row>
    <row r="3944" spans="1:19" hidden="1" x14ac:dyDescent="0.3">
      <c r="A3944">
        <v>509</v>
      </c>
      <c r="B3944" t="s">
        <v>2156</v>
      </c>
      <c r="C3944" t="s">
        <v>29</v>
      </c>
      <c r="D3944" t="s">
        <v>21</v>
      </c>
      <c r="E3944" t="s">
        <v>22</v>
      </c>
      <c r="F3944" s="101">
        <v>45382</v>
      </c>
      <c r="G3944" s="55">
        <f t="shared" si="399"/>
        <v>2024</v>
      </c>
      <c r="H3944" s="55" t="str">
        <f t="shared" si="400"/>
        <v>Marzo</v>
      </c>
      <c r="I3944" s="90" t="str">
        <f t="shared" si="401"/>
        <v>2024-1</v>
      </c>
      <c r="J3944">
        <v>90</v>
      </c>
      <c r="N3944" t="s">
        <v>23</v>
      </c>
      <c r="O3944" t="s">
        <v>119</v>
      </c>
      <c r="P3944">
        <v>0</v>
      </c>
      <c r="Q3944">
        <v>0</v>
      </c>
      <c r="R3944" t="s">
        <v>2183</v>
      </c>
      <c r="S3944" t="s">
        <v>119</v>
      </c>
    </row>
    <row r="3945" spans="1:19" hidden="1" x14ac:dyDescent="0.3">
      <c r="A3945">
        <v>509</v>
      </c>
      <c r="B3945" t="s">
        <v>2156</v>
      </c>
      <c r="C3945" t="s">
        <v>29</v>
      </c>
      <c r="D3945" t="s">
        <v>21</v>
      </c>
      <c r="E3945" t="s">
        <v>22</v>
      </c>
      <c r="F3945" s="101">
        <v>45412</v>
      </c>
      <c r="G3945" s="55">
        <f t="shared" si="399"/>
        <v>2024</v>
      </c>
      <c r="H3945" s="55" t="str">
        <f t="shared" si="400"/>
        <v>Abril</v>
      </c>
      <c r="I3945" s="90" t="str">
        <f t="shared" si="401"/>
        <v>2024-1</v>
      </c>
      <c r="J3945">
        <v>90</v>
      </c>
      <c r="N3945" t="s">
        <v>23</v>
      </c>
      <c r="O3945" t="s">
        <v>119</v>
      </c>
      <c r="P3945">
        <v>0</v>
      </c>
      <c r="Q3945">
        <v>0</v>
      </c>
      <c r="R3945" t="s">
        <v>2184</v>
      </c>
      <c r="S3945" t="s">
        <v>119</v>
      </c>
    </row>
    <row r="3946" spans="1:19" hidden="1" x14ac:dyDescent="0.3">
      <c r="A3946">
        <v>509</v>
      </c>
      <c r="B3946" t="s">
        <v>2156</v>
      </c>
      <c r="C3946" t="s">
        <v>29</v>
      </c>
      <c r="D3946" t="s">
        <v>21</v>
      </c>
      <c r="E3946" t="s">
        <v>22</v>
      </c>
      <c r="F3946" s="101">
        <v>45443</v>
      </c>
      <c r="G3946" s="55">
        <f t="shared" si="399"/>
        <v>2024</v>
      </c>
      <c r="H3946" s="55" t="str">
        <f t="shared" si="400"/>
        <v>Mayo</v>
      </c>
      <c r="I3946" s="90" t="str">
        <f t="shared" si="401"/>
        <v>2024-1</v>
      </c>
      <c r="J3946">
        <v>90</v>
      </c>
      <c r="N3946" t="s">
        <v>23</v>
      </c>
      <c r="O3946" t="s">
        <v>119</v>
      </c>
      <c r="P3946">
        <v>0</v>
      </c>
      <c r="Q3946">
        <v>0</v>
      </c>
      <c r="R3946" t="s">
        <v>2185</v>
      </c>
      <c r="S3946" t="s">
        <v>119</v>
      </c>
    </row>
    <row r="3947" spans="1:19" hidden="1" x14ac:dyDescent="0.3">
      <c r="A3947">
        <v>509</v>
      </c>
      <c r="B3947" t="s">
        <v>2156</v>
      </c>
      <c r="C3947" t="s">
        <v>29</v>
      </c>
      <c r="D3947" t="s">
        <v>21</v>
      </c>
      <c r="E3947" t="s">
        <v>22</v>
      </c>
      <c r="F3947" s="101">
        <v>45473</v>
      </c>
      <c r="G3947" s="55">
        <f t="shared" si="399"/>
        <v>2024</v>
      </c>
      <c r="H3947" s="55" t="str">
        <f t="shared" si="400"/>
        <v>Junio</v>
      </c>
      <c r="I3947" s="90" t="str">
        <f t="shared" si="401"/>
        <v>2024-1</v>
      </c>
      <c r="J3947">
        <v>90</v>
      </c>
      <c r="N3947" t="s">
        <v>23</v>
      </c>
      <c r="O3947" t="s">
        <v>119</v>
      </c>
      <c r="P3947">
        <v>0</v>
      </c>
      <c r="Q3947">
        <v>0</v>
      </c>
      <c r="R3947" t="s">
        <v>2186</v>
      </c>
      <c r="S3947" t="s">
        <v>119</v>
      </c>
    </row>
    <row r="3948" spans="1:19" hidden="1" x14ac:dyDescent="0.3">
      <c r="A3948">
        <v>509</v>
      </c>
      <c r="B3948" t="s">
        <v>2156</v>
      </c>
      <c r="C3948" t="s">
        <v>29</v>
      </c>
      <c r="D3948" t="s">
        <v>21</v>
      </c>
      <c r="E3948" t="s">
        <v>22</v>
      </c>
      <c r="F3948" s="101">
        <v>45504</v>
      </c>
      <c r="G3948" s="55">
        <f t="shared" si="399"/>
        <v>2024</v>
      </c>
      <c r="H3948" s="55" t="str">
        <f t="shared" si="400"/>
        <v>Julio</v>
      </c>
      <c r="I3948" s="90" t="str">
        <f t="shared" si="401"/>
        <v>2024-2</v>
      </c>
      <c r="J3948">
        <v>90</v>
      </c>
      <c r="N3948" t="s">
        <v>23</v>
      </c>
      <c r="O3948" t="s">
        <v>119</v>
      </c>
      <c r="P3948">
        <v>0</v>
      </c>
      <c r="Q3948">
        <v>0</v>
      </c>
      <c r="R3948" t="s">
        <v>2187</v>
      </c>
      <c r="S3948" t="s">
        <v>119</v>
      </c>
    </row>
    <row r="3949" spans="1:19" hidden="1" x14ac:dyDescent="0.3">
      <c r="A3949">
        <v>509</v>
      </c>
      <c r="B3949" t="s">
        <v>2156</v>
      </c>
      <c r="C3949" t="s">
        <v>29</v>
      </c>
      <c r="D3949" t="s">
        <v>21</v>
      </c>
      <c r="E3949" t="s">
        <v>22</v>
      </c>
      <c r="F3949" s="101">
        <v>45535</v>
      </c>
      <c r="G3949" s="55">
        <f t="shared" si="399"/>
        <v>2024</v>
      </c>
      <c r="H3949" s="55" t="str">
        <f t="shared" si="400"/>
        <v>Agosto</v>
      </c>
      <c r="I3949" s="90" t="str">
        <f t="shared" si="401"/>
        <v>2024-2</v>
      </c>
      <c r="J3949">
        <v>90</v>
      </c>
      <c r="N3949" t="s">
        <v>23</v>
      </c>
      <c r="O3949" t="s">
        <v>119</v>
      </c>
      <c r="P3949">
        <v>0</v>
      </c>
      <c r="Q3949">
        <v>0</v>
      </c>
      <c r="R3949" t="s">
        <v>2188</v>
      </c>
      <c r="S3949" t="s">
        <v>119</v>
      </c>
    </row>
    <row r="3950" spans="1:19" hidden="1" x14ac:dyDescent="0.3">
      <c r="A3950">
        <v>509</v>
      </c>
      <c r="B3950" t="s">
        <v>2156</v>
      </c>
      <c r="C3950" t="s">
        <v>29</v>
      </c>
      <c r="D3950" t="s">
        <v>21</v>
      </c>
      <c r="E3950" t="s">
        <v>22</v>
      </c>
      <c r="F3950" s="101">
        <v>45565</v>
      </c>
      <c r="G3950" s="55">
        <f t="shared" si="399"/>
        <v>2024</v>
      </c>
      <c r="H3950" s="55" t="str">
        <f t="shared" si="400"/>
        <v>Septiembre</v>
      </c>
      <c r="I3950" s="90" t="str">
        <f t="shared" si="401"/>
        <v>2024-2</v>
      </c>
      <c r="J3950">
        <v>90</v>
      </c>
      <c r="N3950" t="s">
        <v>23</v>
      </c>
      <c r="O3950" t="s">
        <v>119</v>
      </c>
      <c r="P3950">
        <v>0</v>
      </c>
      <c r="Q3950">
        <v>0</v>
      </c>
      <c r="R3950" t="s">
        <v>2189</v>
      </c>
      <c r="S3950" t="s">
        <v>119</v>
      </c>
    </row>
    <row r="3951" spans="1:19" hidden="1" x14ac:dyDescent="0.3">
      <c r="A3951">
        <v>509</v>
      </c>
      <c r="B3951" t="s">
        <v>2156</v>
      </c>
      <c r="C3951" t="s">
        <v>29</v>
      </c>
      <c r="D3951" t="s">
        <v>21</v>
      </c>
      <c r="E3951" t="s">
        <v>22</v>
      </c>
      <c r="F3951" s="101">
        <v>45596</v>
      </c>
      <c r="G3951" s="55">
        <f t="shared" si="399"/>
        <v>2024</v>
      </c>
      <c r="H3951" s="55" t="str">
        <f t="shared" si="400"/>
        <v>Octubre</v>
      </c>
      <c r="I3951" s="90" t="str">
        <f t="shared" si="401"/>
        <v>2024-2</v>
      </c>
      <c r="J3951">
        <v>90</v>
      </c>
      <c r="N3951" t="s">
        <v>23</v>
      </c>
      <c r="O3951" t="s">
        <v>119</v>
      </c>
      <c r="P3951">
        <v>0</v>
      </c>
      <c r="Q3951">
        <v>0</v>
      </c>
      <c r="R3951" t="s">
        <v>2190</v>
      </c>
      <c r="S3951" t="s">
        <v>119</v>
      </c>
    </row>
    <row r="3952" spans="1:19" hidden="1" x14ac:dyDescent="0.3">
      <c r="A3952">
        <v>509</v>
      </c>
      <c r="B3952" t="s">
        <v>2156</v>
      </c>
      <c r="C3952" t="s">
        <v>29</v>
      </c>
      <c r="D3952" t="s">
        <v>21</v>
      </c>
      <c r="E3952" t="s">
        <v>22</v>
      </c>
      <c r="F3952" s="101">
        <v>45626</v>
      </c>
      <c r="G3952" s="55">
        <f t="shared" si="399"/>
        <v>2024</v>
      </c>
      <c r="H3952" s="55" t="str">
        <f t="shared" si="400"/>
        <v>Noviembre</v>
      </c>
      <c r="I3952" s="90" t="str">
        <f t="shared" si="401"/>
        <v>2024-2</v>
      </c>
      <c r="J3952">
        <v>90</v>
      </c>
      <c r="N3952" t="s">
        <v>23</v>
      </c>
      <c r="O3952" t="s">
        <v>119</v>
      </c>
      <c r="P3952">
        <v>0</v>
      </c>
      <c r="Q3952">
        <v>0</v>
      </c>
      <c r="R3952" t="s">
        <v>2191</v>
      </c>
      <c r="S3952" t="s">
        <v>119</v>
      </c>
    </row>
    <row r="3953" spans="1:19" hidden="1" x14ac:dyDescent="0.3">
      <c r="A3953">
        <v>509</v>
      </c>
      <c r="B3953" t="s">
        <v>2156</v>
      </c>
      <c r="C3953" t="s">
        <v>29</v>
      </c>
      <c r="D3953" t="s">
        <v>21</v>
      </c>
      <c r="E3953" t="s">
        <v>22</v>
      </c>
      <c r="F3953" s="101">
        <v>45657</v>
      </c>
      <c r="G3953" s="55">
        <f t="shared" si="399"/>
        <v>2024</v>
      </c>
      <c r="H3953" s="55" t="str">
        <f t="shared" si="400"/>
        <v>Diciembre</v>
      </c>
      <c r="I3953" s="90" t="str">
        <f t="shared" si="401"/>
        <v>2024-2</v>
      </c>
      <c r="J3953">
        <v>90</v>
      </c>
      <c r="N3953" t="s">
        <v>23</v>
      </c>
      <c r="O3953" t="s">
        <v>119</v>
      </c>
      <c r="P3953">
        <v>0</v>
      </c>
      <c r="Q3953">
        <v>0</v>
      </c>
      <c r="R3953" t="s">
        <v>2192</v>
      </c>
      <c r="S3953" t="s">
        <v>119</v>
      </c>
    </row>
    <row r="3954" spans="1:19" hidden="1" x14ac:dyDescent="0.3">
      <c r="A3954">
        <v>509</v>
      </c>
      <c r="B3954" t="s">
        <v>2156</v>
      </c>
      <c r="C3954" t="s">
        <v>29</v>
      </c>
      <c r="D3954" t="s">
        <v>21</v>
      </c>
      <c r="E3954" t="s">
        <v>22</v>
      </c>
      <c r="F3954" s="101">
        <v>45688</v>
      </c>
      <c r="G3954" s="55">
        <f t="shared" si="399"/>
        <v>2025</v>
      </c>
      <c r="H3954" s="55" t="str">
        <f t="shared" si="400"/>
        <v>Enero</v>
      </c>
      <c r="I3954" s="90" t="str">
        <f t="shared" si="401"/>
        <v>2025-1</v>
      </c>
      <c r="J3954">
        <v>90</v>
      </c>
      <c r="K3954">
        <v>99.45</v>
      </c>
      <c r="L3954" s="57">
        <v>1.105</v>
      </c>
      <c r="M3954" s="57">
        <v>1.105</v>
      </c>
      <c r="N3954" t="s">
        <v>23</v>
      </c>
      <c r="O3954" t="s">
        <v>23</v>
      </c>
      <c r="P3954">
        <v>0</v>
      </c>
      <c r="Q3954">
        <v>0</v>
      </c>
      <c r="R3954" t="s">
        <v>2193</v>
      </c>
    </row>
    <row r="3955" spans="1:19" hidden="1" x14ac:dyDescent="0.3">
      <c r="A3955">
        <v>509</v>
      </c>
      <c r="B3955" t="s">
        <v>2156</v>
      </c>
      <c r="C3955" t="s">
        <v>29</v>
      </c>
      <c r="D3955" t="s">
        <v>21</v>
      </c>
      <c r="E3955" t="s">
        <v>22</v>
      </c>
      <c r="F3955" s="101">
        <v>45716</v>
      </c>
      <c r="G3955" s="55">
        <f t="shared" si="399"/>
        <v>2025</v>
      </c>
      <c r="H3955" s="55" t="str">
        <f t="shared" si="400"/>
        <v>Febrero</v>
      </c>
      <c r="I3955" s="90" t="str">
        <f t="shared" si="401"/>
        <v>2025-1</v>
      </c>
      <c r="J3955">
        <v>1530</v>
      </c>
      <c r="K3955">
        <v>394.75</v>
      </c>
      <c r="L3955" s="57">
        <v>0.25800653594771239</v>
      </c>
      <c r="M3955" s="57">
        <v>0.25800653594771239</v>
      </c>
      <c r="N3955" t="s">
        <v>23</v>
      </c>
      <c r="O3955" t="s">
        <v>23</v>
      </c>
      <c r="P3955">
        <v>0</v>
      </c>
      <c r="Q3955">
        <v>0</v>
      </c>
      <c r="R3955" t="s">
        <v>2194</v>
      </c>
    </row>
    <row r="3956" spans="1:19" hidden="1" x14ac:dyDescent="0.3">
      <c r="A3956">
        <v>509</v>
      </c>
      <c r="B3956" t="s">
        <v>2156</v>
      </c>
      <c r="C3956" t="s">
        <v>29</v>
      </c>
      <c r="D3956" t="s">
        <v>21</v>
      </c>
      <c r="E3956" t="s">
        <v>22</v>
      </c>
      <c r="F3956" s="101">
        <v>45747</v>
      </c>
      <c r="G3956" s="55">
        <f t="shared" si="399"/>
        <v>2025</v>
      </c>
      <c r="H3956" s="55" t="str">
        <f t="shared" si="400"/>
        <v>Marzo</v>
      </c>
      <c r="I3956" s="90" t="str">
        <f t="shared" si="401"/>
        <v>2025-1</v>
      </c>
      <c r="J3956">
        <v>720</v>
      </c>
      <c r="K3956">
        <v>751.77000427246094</v>
      </c>
      <c r="L3956" s="57">
        <v>1.0441250059339739</v>
      </c>
      <c r="M3956" s="57">
        <v>1.0441250059339739</v>
      </c>
      <c r="N3956" t="s">
        <v>23</v>
      </c>
      <c r="O3956" t="s">
        <v>23</v>
      </c>
      <c r="P3956">
        <v>0</v>
      </c>
      <c r="Q3956">
        <v>0</v>
      </c>
      <c r="R3956" t="s">
        <v>2195</v>
      </c>
    </row>
    <row r="3957" spans="1:19" hidden="1" x14ac:dyDescent="0.3">
      <c r="A3957">
        <v>509</v>
      </c>
      <c r="B3957" t="s">
        <v>2156</v>
      </c>
      <c r="C3957" t="s">
        <v>29</v>
      </c>
      <c r="D3957" t="s">
        <v>21</v>
      </c>
      <c r="E3957" t="s">
        <v>22</v>
      </c>
      <c r="F3957" s="101">
        <v>45777</v>
      </c>
      <c r="G3957" s="55">
        <f t="shared" si="399"/>
        <v>2025</v>
      </c>
      <c r="H3957" s="55" t="str">
        <f t="shared" si="400"/>
        <v>Abril</v>
      </c>
      <c r="I3957" s="90" t="str">
        <f t="shared" si="401"/>
        <v>2025-1</v>
      </c>
      <c r="J3957">
        <v>630</v>
      </c>
      <c r="K3957">
        <v>661.79999542236328</v>
      </c>
      <c r="L3957" s="57">
        <v>1.0504761832100999</v>
      </c>
      <c r="M3957" s="57">
        <v>1.0504761832100999</v>
      </c>
      <c r="N3957" t="s">
        <v>23</v>
      </c>
      <c r="O3957" t="s">
        <v>23</v>
      </c>
      <c r="P3957">
        <v>0</v>
      </c>
      <c r="Q3957">
        <v>0</v>
      </c>
      <c r="R3957" t="s">
        <v>2196</v>
      </c>
    </row>
    <row r="3958" spans="1:19" hidden="1" x14ac:dyDescent="0.3">
      <c r="A3958">
        <v>509</v>
      </c>
      <c r="B3958" t="s">
        <v>2156</v>
      </c>
      <c r="C3958" t="s">
        <v>29</v>
      </c>
      <c r="D3958" t="s">
        <v>21</v>
      </c>
      <c r="E3958" t="s">
        <v>22</v>
      </c>
      <c r="F3958" s="101">
        <v>45808</v>
      </c>
      <c r="G3958" s="55">
        <f t="shared" si="399"/>
        <v>2025</v>
      </c>
      <c r="H3958" s="55" t="str">
        <f t="shared" si="400"/>
        <v>Mayo</v>
      </c>
      <c r="I3958" s="90" t="str">
        <f t="shared" si="401"/>
        <v>2025-1</v>
      </c>
      <c r="J3958">
        <v>720</v>
      </c>
      <c r="K3958">
        <v>290.10000610351563</v>
      </c>
      <c r="L3958" s="57">
        <v>0.40291667514377172</v>
      </c>
      <c r="M3958" s="57">
        <v>0.40291667514377172</v>
      </c>
      <c r="N3958" t="s">
        <v>23</v>
      </c>
      <c r="O3958" t="s">
        <v>23</v>
      </c>
      <c r="P3958">
        <v>0</v>
      </c>
      <c r="Q3958">
        <v>0</v>
      </c>
      <c r="R3958" t="s">
        <v>2197</v>
      </c>
    </row>
    <row r="3959" spans="1:19" hidden="1" x14ac:dyDescent="0.3">
      <c r="A3959">
        <v>509</v>
      </c>
      <c r="B3959" t="s">
        <v>2156</v>
      </c>
      <c r="C3959" t="s">
        <v>29</v>
      </c>
      <c r="D3959" t="s">
        <v>21</v>
      </c>
      <c r="E3959" t="s">
        <v>22</v>
      </c>
      <c r="F3959" s="101">
        <v>45838</v>
      </c>
      <c r="G3959" s="55">
        <f t="shared" si="399"/>
        <v>2025</v>
      </c>
      <c r="H3959" s="55" t="str">
        <f t="shared" si="400"/>
        <v>Junio</v>
      </c>
      <c r="I3959" s="90" t="str">
        <f t="shared" si="401"/>
        <v>2025-1</v>
      </c>
      <c r="J3959">
        <v>90</v>
      </c>
      <c r="K3959">
        <v>100.59</v>
      </c>
      <c r="L3959" s="57">
        <v>1.117666666666667</v>
      </c>
      <c r="M3959" s="57">
        <v>1.117666666666667</v>
      </c>
      <c r="N3959" t="s">
        <v>23</v>
      </c>
      <c r="O3959" t="s">
        <v>23</v>
      </c>
      <c r="P3959">
        <v>0</v>
      </c>
      <c r="Q3959">
        <v>0</v>
      </c>
      <c r="R3959" t="s">
        <v>2198</v>
      </c>
    </row>
    <row r="3960" spans="1:19" hidden="1" x14ac:dyDescent="0.3">
      <c r="A3960">
        <v>509</v>
      </c>
      <c r="B3960" t="s">
        <v>2156</v>
      </c>
      <c r="C3960" t="s">
        <v>29</v>
      </c>
      <c r="D3960" t="s">
        <v>21</v>
      </c>
      <c r="E3960" t="s">
        <v>22</v>
      </c>
      <c r="F3960" s="101">
        <v>45869</v>
      </c>
      <c r="G3960" s="55">
        <f t="shared" si="399"/>
        <v>2025</v>
      </c>
      <c r="H3960" s="55" t="str">
        <f t="shared" si="400"/>
        <v>Julio</v>
      </c>
      <c r="I3960" s="90" t="str">
        <f t="shared" si="401"/>
        <v>2025-2</v>
      </c>
      <c r="J3960">
        <v>90</v>
      </c>
      <c r="K3960">
        <v>96.04</v>
      </c>
      <c r="L3960" s="57">
        <v>1.0671111111111109</v>
      </c>
      <c r="M3960" s="57">
        <v>1.0671111111111109</v>
      </c>
      <c r="N3960" t="s">
        <v>23</v>
      </c>
      <c r="O3960" t="s">
        <v>23</v>
      </c>
      <c r="P3960">
        <v>0</v>
      </c>
      <c r="Q3960">
        <v>0</v>
      </c>
      <c r="R3960" t="s">
        <v>2199</v>
      </c>
    </row>
    <row r="3961" spans="1:19" hidden="1" x14ac:dyDescent="0.3">
      <c r="A3961">
        <v>509</v>
      </c>
      <c r="B3961" t="s">
        <v>2156</v>
      </c>
      <c r="C3961" t="s">
        <v>29</v>
      </c>
      <c r="D3961" t="s">
        <v>21</v>
      </c>
      <c r="E3961" t="s">
        <v>22</v>
      </c>
      <c r="F3961" s="101">
        <v>45900</v>
      </c>
      <c r="G3961" s="55">
        <f t="shared" si="399"/>
        <v>2025</v>
      </c>
      <c r="H3961" s="55" t="str">
        <f t="shared" si="400"/>
        <v>Agosto</v>
      </c>
      <c r="I3961" s="90" t="str">
        <f t="shared" si="401"/>
        <v>2025-2</v>
      </c>
      <c r="J3961">
        <v>90</v>
      </c>
      <c r="K3961">
        <v>91.52</v>
      </c>
      <c r="L3961" s="57">
        <v>1.016888888888889</v>
      </c>
      <c r="M3961" s="57">
        <v>1.016888888888889</v>
      </c>
      <c r="N3961" t="s">
        <v>23</v>
      </c>
      <c r="O3961" t="s">
        <v>23</v>
      </c>
      <c r="P3961">
        <v>0</v>
      </c>
      <c r="Q3961">
        <v>0</v>
      </c>
      <c r="R3961" t="s">
        <v>2200</v>
      </c>
    </row>
    <row r="3962" spans="1:19" hidden="1" x14ac:dyDescent="0.3">
      <c r="A3962">
        <v>509</v>
      </c>
      <c r="B3962" t="s">
        <v>2156</v>
      </c>
      <c r="C3962" t="s">
        <v>29</v>
      </c>
      <c r="D3962" t="s">
        <v>21</v>
      </c>
      <c r="E3962" t="s">
        <v>22</v>
      </c>
      <c r="F3962" s="101">
        <v>45930</v>
      </c>
      <c r="G3962" s="55">
        <f t="shared" si="399"/>
        <v>2025</v>
      </c>
      <c r="H3962" s="55" t="str">
        <f t="shared" si="400"/>
        <v>Septiembre</v>
      </c>
      <c r="I3962" s="90" t="str">
        <f t="shared" si="401"/>
        <v>2025-2</v>
      </c>
      <c r="J3962">
        <v>90</v>
      </c>
      <c r="K3962">
        <v>96.67</v>
      </c>
      <c r="L3962" s="57">
        <v>1.074111111111111</v>
      </c>
      <c r="M3962" s="57">
        <v>1.074111111111111</v>
      </c>
      <c r="N3962" t="s">
        <v>23</v>
      </c>
      <c r="O3962" t="s">
        <v>23</v>
      </c>
      <c r="P3962">
        <v>0</v>
      </c>
      <c r="Q3962">
        <v>0</v>
      </c>
      <c r="R3962" t="s">
        <v>2201</v>
      </c>
    </row>
    <row r="3963" spans="1:19" hidden="1" x14ac:dyDescent="0.3">
      <c r="A3963">
        <v>509</v>
      </c>
      <c r="B3963" t="s">
        <v>2156</v>
      </c>
      <c r="C3963" t="s">
        <v>29</v>
      </c>
      <c r="D3963" t="s">
        <v>21</v>
      </c>
      <c r="E3963" t="s">
        <v>22</v>
      </c>
      <c r="F3963" s="101">
        <v>45991</v>
      </c>
      <c r="G3963" s="55">
        <f t="shared" si="399"/>
        <v>2025</v>
      </c>
      <c r="H3963" s="55" t="str">
        <f t="shared" si="400"/>
        <v>Noviembre</v>
      </c>
      <c r="I3963" s="90" t="str">
        <f t="shared" si="401"/>
        <v>2025-2</v>
      </c>
      <c r="J3963">
        <v>90</v>
      </c>
      <c r="K3963">
        <v>96.99</v>
      </c>
      <c r="L3963" s="57">
        <v>1.077666666666667</v>
      </c>
      <c r="M3963" s="57">
        <v>1.077666666666667</v>
      </c>
      <c r="N3963" t="s">
        <v>23</v>
      </c>
      <c r="O3963" t="s">
        <v>23</v>
      </c>
      <c r="P3963">
        <v>0</v>
      </c>
      <c r="Q3963">
        <v>0</v>
      </c>
      <c r="R3963" t="s">
        <v>2202</v>
      </c>
    </row>
    <row r="3964" spans="1:19" hidden="1" x14ac:dyDescent="0.3">
      <c r="A3964">
        <v>509</v>
      </c>
      <c r="B3964" t="s">
        <v>2156</v>
      </c>
      <c r="C3964" t="s">
        <v>29</v>
      </c>
      <c r="D3964" t="s">
        <v>21</v>
      </c>
      <c r="E3964" t="s">
        <v>22</v>
      </c>
      <c r="F3964" s="101">
        <v>46022</v>
      </c>
      <c r="G3964" s="55">
        <f t="shared" si="399"/>
        <v>2025</v>
      </c>
      <c r="H3964" s="55" t="str">
        <f t="shared" si="400"/>
        <v>Diciembre</v>
      </c>
      <c r="I3964" s="90" t="str">
        <f t="shared" si="401"/>
        <v>2025-2</v>
      </c>
      <c r="J3964">
        <v>90</v>
      </c>
      <c r="K3964">
        <v>97.33</v>
      </c>
      <c r="L3964" s="57">
        <v>1.081444444444444</v>
      </c>
      <c r="M3964" s="57">
        <v>1.081444444444444</v>
      </c>
      <c r="N3964" t="s">
        <v>23</v>
      </c>
      <c r="O3964" t="s">
        <v>23</v>
      </c>
      <c r="P3964">
        <v>0</v>
      </c>
      <c r="Q3964">
        <v>0</v>
      </c>
      <c r="R3964" t="s">
        <v>2203</v>
      </c>
    </row>
    <row r="3965" spans="1:19" hidden="1" x14ac:dyDescent="0.3">
      <c r="A3965">
        <v>510</v>
      </c>
      <c r="B3965" t="s">
        <v>2204</v>
      </c>
      <c r="C3965" t="s">
        <v>241</v>
      </c>
      <c r="D3965" t="s">
        <v>52</v>
      </c>
      <c r="E3965" t="s">
        <v>22</v>
      </c>
      <c r="F3965" s="101">
        <v>44651</v>
      </c>
      <c r="G3965" s="55">
        <f t="shared" si="399"/>
        <v>2022</v>
      </c>
      <c r="H3965" s="55" t="str">
        <f t="shared" si="400"/>
        <v>Marzo</v>
      </c>
      <c r="I3965" s="90" t="str">
        <f t="shared" si="401"/>
        <v>2022-1</v>
      </c>
      <c r="N3965" t="s">
        <v>133</v>
      </c>
      <c r="O3965" t="s">
        <v>119</v>
      </c>
      <c r="P3965">
        <v>0</v>
      </c>
      <c r="Q3965">
        <v>0</v>
      </c>
      <c r="R3965" t="s">
        <v>2205</v>
      </c>
      <c r="S3965" t="s">
        <v>119</v>
      </c>
    </row>
    <row r="3966" spans="1:19" hidden="1" x14ac:dyDescent="0.3">
      <c r="A3966">
        <v>510</v>
      </c>
      <c r="B3966" t="s">
        <v>2204</v>
      </c>
      <c r="C3966" t="s">
        <v>241</v>
      </c>
      <c r="D3966" t="s">
        <v>52</v>
      </c>
      <c r="E3966" t="s">
        <v>22</v>
      </c>
      <c r="F3966" s="101">
        <v>44681</v>
      </c>
      <c r="G3966" s="55">
        <f t="shared" si="399"/>
        <v>2022</v>
      </c>
      <c r="H3966" s="55" t="str">
        <f t="shared" si="400"/>
        <v>Abril</v>
      </c>
      <c r="I3966" s="90" t="str">
        <f t="shared" si="401"/>
        <v>2022-1</v>
      </c>
      <c r="N3966" t="s">
        <v>133</v>
      </c>
      <c r="O3966" t="s">
        <v>119</v>
      </c>
      <c r="P3966">
        <v>0</v>
      </c>
      <c r="Q3966">
        <v>0</v>
      </c>
      <c r="R3966" t="s">
        <v>2206</v>
      </c>
      <c r="S3966" t="s">
        <v>119</v>
      </c>
    </row>
    <row r="3967" spans="1:19" hidden="1" x14ac:dyDescent="0.3">
      <c r="A3967">
        <v>510</v>
      </c>
      <c r="B3967" t="s">
        <v>2204</v>
      </c>
      <c r="C3967" t="s">
        <v>241</v>
      </c>
      <c r="D3967" t="s">
        <v>52</v>
      </c>
      <c r="E3967" t="s">
        <v>22</v>
      </c>
      <c r="F3967" s="101">
        <v>44742</v>
      </c>
      <c r="G3967" s="55">
        <f t="shared" si="399"/>
        <v>2022</v>
      </c>
      <c r="H3967" s="55" t="str">
        <f t="shared" si="400"/>
        <v>Junio</v>
      </c>
      <c r="I3967" s="90" t="str">
        <f t="shared" si="401"/>
        <v>2022-1</v>
      </c>
      <c r="N3967" t="s">
        <v>133</v>
      </c>
      <c r="O3967" t="s">
        <v>119</v>
      </c>
      <c r="P3967">
        <v>0</v>
      </c>
      <c r="Q3967">
        <v>0</v>
      </c>
      <c r="R3967" t="s">
        <v>2207</v>
      </c>
      <c r="S3967" t="s">
        <v>119</v>
      </c>
    </row>
    <row r="3968" spans="1:19" hidden="1" x14ac:dyDescent="0.3">
      <c r="A3968">
        <v>510</v>
      </c>
      <c r="B3968" t="s">
        <v>2204</v>
      </c>
      <c r="C3968" t="s">
        <v>241</v>
      </c>
      <c r="D3968" t="s">
        <v>52</v>
      </c>
      <c r="E3968" t="s">
        <v>22</v>
      </c>
      <c r="F3968" s="101">
        <v>44804</v>
      </c>
      <c r="G3968" s="55">
        <f t="shared" si="399"/>
        <v>2022</v>
      </c>
      <c r="H3968" s="55" t="str">
        <f t="shared" si="400"/>
        <v>Agosto</v>
      </c>
      <c r="I3968" s="90" t="str">
        <f t="shared" si="401"/>
        <v>2022-2</v>
      </c>
      <c r="N3968" t="s">
        <v>133</v>
      </c>
      <c r="O3968" t="s">
        <v>119</v>
      </c>
      <c r="P3968">
        <v>0</v>
      </c>
      <c r="Q3968">
        <v>0</v>
      </c>
      <c r="R3968" t="s">
        <v>2208</v>
      </c>
      <c r="S3968" t="s">
        <v>119</v>
      </c>
    </row>
    <row r="3969" spans="1:19" hidden="1" x14ac:dyDescent="0.3">
      <c r="A3969">
        <v>510</v>
      </c>
      <c r="B3969" t="s">
        <v>2204</v>
      </c>
      <c r="C3969" t="s">
        <v>241</v>
      </c>
      <c r="D3969" t="s">
        <v>52</v>
      </c>
      <c r="E3969" t="s">
        <v>22</v>
      </c>
      <c r="F3969" s="101">
        <v>44834</v>
      </c>
      <c r="G3969" s="55">
        <f t="shared" si="399"/>
        <v>2022</v>
      </c>
      <c r="H3969" s="55" t="str">
        <f t="shared" si="400"/>
        <v>Septiembre</v>
      </c>
      <c r="I3969" s="90" t="str">
        <f t="shared" si="401"/>
        <v>2022-2</v>
      </c>
      <c r="N3969" t="s">
        <v>133</v>
      </c>
      <c r="O3969" t="s">
        <v>119</v>
      </c>
      <c r="P3969">
        <v>0</v>
      </c>
      <c r="Q3969">
        <v>0</v>
      </c>
      <c r="R3969" t="s">
        <v>2209</v>
      </c>
      <c r="S3969" t="s">
        <v>119</v>
      </c>
    </row>
    <row r="3970" spans="1:19" hidden="1" x14ac:dyDescent="0.3">
      <c r="A3970">
        <v>510</v>
      </c>
      <c r="B3970" t="s">
        <v>2204</v>
      </c>
      <c r="C3970" t="s">
        <v>241</v>
      </c>
      <c r="D3970" t="s">
        <v>52</v>
      </c>
      <c r="E3970" t="s">
        <v>22</v>
      </c>
      <c r="F3970" s="101">
        <v>44926</v>
      </c>
      <c r="G3970" s="55">
        <f t="shared" si="399"/>
        <v>2022</v>
      </c>
      <c r="H3970" s="55" t="str">
        <f t="shared" si="400"/>
        <v>Diciembre</v>
      </c>
      <c r="I3970" s="90" t="str">
        <f t="shared" si="401"/>
        <v>2022-2</v>
      </c>
      <c r="N3970" t="s">
        <v>133</v>
      </c>
      <c r="O3970" t="s">
        <v>119</v>
      </c>
      <c r="P3970">
        <v>0</v>
      </c>
      <c r="Q3970">
        <v>0</v>
      </c>
      <c r="R3970" t="s">
        <v>2210</v>
      </c>
      <c r="S3970" t="s">
        <v>119</v>
      </c>
    </row>
    <row r="3971" spans="1:19" hidden="1" x14ac:dyDescent="0.3">
      <c r="A3971">
        <v>510</v>
      </c>
      <c r="B3971" t="s">
        <v>2204</v>
      </c>
      <c r="C3971" t="s">
        <v>241</v>
      </c>
      <c r="D3971" t="s">
        <v>52</v>
      </c>
      <c r="E3971" t="s">
        <v>22</v>
      </c>
      <c r="F3971" s="101">
        <v>44985</v>
      </c>
      <c r="G3971" s="55">
        <f t="shared" ref="G3971:G4034" si="402">YEAR(F3971)</f>
        <v>2023</v>
      </c>
      <c r="H3971" s="55" t="str">
        <f t="shared" ref="H3971:H4034" si="403">PROPER(TEXT(F3971,"mmmm"))</f>
        <v>Febrero</v>
      </c>
      <c r="I3971" s="90" t="str">
        <f t="shared" ref="I3971:I4034" si="404">IF(OR(H3971="Enero",H3971="Febrero",H3971="Marzo",H3971="Abril",H3971="Mayo",H3971="Junio"),G3971&amp;"-1",IF(OR(H3971="Julio",H3971="Agosto",H3971="Septiembre",H3971="Octubre",H3971="Noviembre",H3971="Diciembre"),G3971&amp;"-2"))</f>
        <v>2023-1</v>
      </c>
      <c r="N3971" t="s">
        <v>133</v>
      </c>
      <c r="O3971" t="s">
        <v>119</v>
      </c>
      <c r="P3971">
        <v>0</v>
      </c>
      <c r="Q3971">
        <v>0</v>
      </c>
      <c r="R3971" t="s">
        <v>2211</v>
      </c>
      <c r="S3971" t="s">
        <v>119</v>
      </c>
    </row>
    <row r="3972" spans="1:19" hidden="1" x14ac:dyDescent="0.3">
      <c r="A3972">
        <v>510</v>
      </c>
      <c r="B3972" t="s">
        <v>2204</v>
      </c>
      <c r="C3972" t="s">
        <v>241</v>
      </c>
      <c r="D3972" t="s">
        <v>52</v>
      </c>
      <c r="E3972" t="s">
        <v>22</v>
      </c>
      <c r="F3972" s="101">
        <v>45016</v>
      </c>
      <c r="G3972" s="55">
        <f t="shared" si="402"/>
        <v>2023</v>
      </c>
      <c r="H3972" s="55" t="str">
        <f t="shared" si="403"/>
        <v>Marzo</v>
      </c>
      <c r="I3972" s="90" t="str">
        <f t="shared" si="404"/>
        <v>2023-1</v>
      </c>
      <c r="N3972" t="s">
        <v>133</v>
      </c>
      <c r="O3972" t="s">
        <v>119</v>
      </c>
      <c r="P3972">
        <v>0</v>
      </c>
      <c r="Q3972">
        <v>0</v>
      </c>
      <c r="R3972" t="s">
        <v>2212</v>
      </c>
      <c r="S3972" t="s">
        <v>119</v>
      </c>
    </row>
    <row r="3973" spans="1:19" hidden="1" x14ac:dyDescent="0.3">
      <c r="A3973">
        <v>510</v>
      </c>
      <c r="B3973" t="s">
        <v>2204</v>
      </c>
      <c r="C3973" t="s">
        <v>241</v>
      </c>
      <c r="D3973" t="s">
        <v>52</v>
      </c>
      <c r="E3973" t="s">
        <v>22</v>
      </c>
      <c r="F3973" s="101">
        <v>45169</v>
      </c>
      <c r="G3973" s="55">
        <f t="shared" si="402"/>
        <v>2023</v>
      </c>
      <c r="H3973" s="55" t="str">
        <f t="shared" si="403"/>
        <v>Agosto</v>
      </c>
      <c r="I3973" s="90" t="str">
        <f t="shared" si="404"/>
        <v>2023-2</v>
      </c>
      <c r="N3973" t="s">
        <v>133</v>
      </c>
      <c r="O3973" t="s">
        <v>119</v>
      </c>
      <c r="P3973">
        <v>0</v>
      </c>
      <c r="Q3973">
        <v>0</v>
      </c>
      <c r="R3973" t="s">
        <v>2213</v>
      </c>
      <c r="S3973" t="s">
        <v>119</v>
      </c>
    </row>
    <row r="3974" spans="1:19" hidden="1" x14ac:dyDescent="0.3">
      <c r="A3974">
        <v>510</v>
      </c>
      <c r="B3974" t="s">
        <v>2204</v>
      </c>
      <c r="C3974" t="s">
        <v>241</v>
      </c>
      <c r="D3974" t="s">
        <v>52</v>
      </c>
      <c r="E3974" t="s">
        <v>22</v>
      </c>
      <c r="F3974" s="101">
        <v>45199</v>
      </c>
      <c r="G3974" s="55">
        <f t="shared" si="402"/>
        <v>2023</v>
      </c>
      <c r="H3974" s="55" t="str">
        <f t="shared" si="403"/>
        <v>Septiembre</v>
      </c>
      <c r="I3974" s="90" t="str">
        <f t="shared" si="404"/>
        <v>2023-2</v>
      </c>
      <c r="N3974" t="s">
        <v>133</v>
      </c>
      <c r="O3974" t="s">
        <v>119</v>
      </c>
      <c r="P3974">
        <v>0</v>
      </c>
      <c r="Q3974">
        <v>0</v>
      </c>
      <c r="R3974" t="s">
        <v>2214</v>
      </c>
      <c r="S3974" t="s">
        <v>119</v>
      </c>
    </row>
    <row r="3975" spans="1:19" hidden="1" x14ac:dyDescent="0.3">
      <c r="A3975">
        <v>510</v>
      </c>
      <c r="B3975" t="s">
        <v>2204</v>
      </c>
      <c r="C3975" t="s">
        <v>241</v>
      </c>
      <c r="D3975" t="s">
        <v>52</v>
      </c>
      <c r="E3975" t="s">
        <v>22</v>
      </c>
      <c r="F3975" s="101">
        <v>45230</v>
      </c>
      <c r="G3975" s="55">
        <f t="shared" si="402"/>
        <v>2023</v>
      </c>
      <c r="H3975" s="55" t="str">
        <f t="shared" si="403"/>
        <v>Octubre</v>
      </c>
      <c r="I3975" s="90" t="str">
        <f t="shared" si="404"/>
        <v>2023-2</v>
      </c>
      <c r="N3975" t="s">
        <v>133</v>
      </c>
      <c r="O3975" t="s">
        <v>119</v>
      </c>
      <c r="P3975">
        <v>0</v>
      </c>
      <c r="Q3975">
        <v>0</v>
      </c>
      <c r="R3975" t="s">
        <v>2215</v>
      </c>
      <c r="S3975" t="s">
        <v>119</v>
      </c>
    </row>
    <row r="3976" spans="1:19" hidden="1" x14ac:dyDescent="0.3">
      <c r="A3976">
        <v>510</v>
      </c>
      <c r="B3976" t="s">
        <v>2204</v>
      </c>
      <c r="C3976" t="s">
        <v>241</v>
      </c>
      <c r="D3976" t="s">
        <v>52</v>
      </c>
      <c r="E3976" t="s">
        <v>22</v>
      </c>
      <c r="F3976" s="101">
        <v>45291</v>
      </c>
      <c r="G3976" s="55">
        <f t="shared" si="402"/>
        <v>2023</v>
      </c>
      <c r="H3976" s="55" t="str">
        <f t="shared" si="403"/>
        <v>Diciembre</v>
      </c>
      <c r="I3976" s="90" t="str">
        <f t="shared" si="404"/>
        <v>2023-2</v>
      </c>
      <c r="N3976" t="s">
        <v>133</v>
      </c>
      <c r="O3976" t="s">
        <v>119</v>
      </c>
      <c r="P3976">
        <v>0</v>
      </c>
      <c r="Q3976">
        <v>0</v>
      </c>
      <c r="R3976" t="s">
        <v>2216</v>
      </c>
      <c r="S3976" t="s">
        <v>119</v>
      </c>
    </row>
    <row r="3977" spans="1:19" hidden="1" x14ac:dyDescent="0.3">
      <c r="A3977">
        <v>510</v>
      </c>
      <c r="B3977" t="s">
        <v>2204</v>
      </c>
      <c r="C3977" t="s">
        <v>241</v>
      </c>
      <c r="D3977" t="s">
        <v>52</v>
      </c>
      <c r="E3977" t="s">
        <v>22</v>
      </c>
      <c r="F3977" s="101">
        <v>45351</v>
      </c>
      <c r="G3977" s="55">
        <f t="shared" si="402"/>
        <v>2024</v>
      </c>
      <c r="H3977" s="55" t="str">
        <f t="shared" si="403"/>
        <v>Febrero</v>
      </c>
      <c r="I3977" s="90" t="str">
        <f t="shared" si="404"/>
        <v>2024-1</v>
      </c>
      <c r="J3977">
        <v>20</v>
      </c>
      <c r="N3977" t="s">
        <v>133</v>
      </c>
      <c r="O3977" t="s">
        <v>119</v>
      </c>
      <c r="P3977">
        <v>0</v>
      </c>
      <c r="Q3977">
        <v>0</v>
      </c>
      <c r="R3977" t="s">
        <v>2217</v>
      </c>
      <c r="S3977" t="s">
        <v>119</v>
      </c>
    </row>
    <row r="3978" spans="1:19" hidden="1" x14ac:dyDescent="0.3">
      <c r="A3978">
        <v>510</v>
      </c>
      <c r="B3978" t="s">
        <v>2204</v>
      </c>
      <c r="C3978" t="s">
        <v>241</v>
      </c>
      <c r="D3978" t="s">
        <v>52</v>
      </c>
      <c r="E3978" t="s">
        <v>22</v>
      </c>
      <c r="F3978" s="101">
        <v>45382</v>
      </c>
      <c r="G3978" s="55">
        <f t="shared" si="402"/>
        <v>2024</v>
      </c>
      <c r="H3978" s="55" t="str">
        <f t="shared" si="403"/>
        <v>Marzo</v>
      </c>
      <c r="I3978" s="90" t="str">
        <f t="shared" si="404"/>
        <v>2024-1</v>
      </c>
      <c r="J3978">
        <v>20</v>
      </c>
      <c r="N3978" t="s">
        <v>133</v>
      </c>
      <c r="O3978" t="s">
        <v>119</v>
      </c>
      <c r="P3978">
        <v>0</v>
      </c>
      <c r="Q3978">
        <v>0</v>
      </c>
      <c r="R3978" t="s">
        <v>2218</v>
      </c>
      <c r="S3978" t="s">
        <v>119</v>
      </c>
    </row>
    <row r="3979" spans="1:19" hidden="1" x14ac:dyDescent="0.3">
      <c r="A3979">
        <v>510</v>
      </c>
      <c r="B3979" t="s">
        <v>2204</v>
      </c>
      <c r="C3979" t="s">
        <v>241</v>
      </c>
      <c r="D3979" t="s">
        <v>52</v>
      </c>
      <c r="E3979" t="s">
        <v>22</v>
      </c>
      <c r="F3979" s="101">
        <v>45412</v>
      </c>
      <c r="G3979" s="55">
        <f t="shared" si="402"/>
        <v>2024</v>
      </c>
      <c r="H3979" s="55" t="str">
        <f t="shared" si="403"/>
        <v>Abril</v>
      </c>
      <c r="I3979" s="90" t="str">
        <f t="shared" si="404"/>
        <v>2024-1</v>
      </c>
      <c r="J3979">
        <v>40</v>
      </c>
      <c r="N3979" t="s">
        <v>133</v>
      </c>
      <c r="O3979" t="s">
        <v>119</v>
      </c>
      <c r="P3979">
        <v>0</v>
      </c>
      <c r="Q3979">
        <v>0</v>
      </c>
      <c r="R3979" t="s">
        <v>2219</v>
      </c>
      <c r="S3979" t="s">
        <v>119</v>
      </c>
    </row>
    <row r="3980" spans="1:19" hidden="1" x14ac:dyDescent="0.3">
      <c r="A3980">
        <v>510</v>
      </c>
      <c r="B3980" t="s">
        <v>2204</v>
      </c>
      <c r="C3980" t="s">
        <v>241</v>
      </c>
      <c r="D3980" t="s">
        <v>52</v>
      </c>
      <c r="E3980" t="s">
        <v>22</v>
      </c>
      <c r="F3980" s="101">
        <v>45473</v>
      </c>
      <c r="G3980" s="55">
        <f t="shared" si="402"/>
        <v>2024</v>
      </c>
      <c r="H3980" s="55" t="str">
        <f t="shared" si="403"/>
        <v>Junio</v>
      </c>
      <c r="I3980" s="90" t="str">
        <f t="shared" si="404"/>
        <v>2024-1</v>
      </c>
      <c r="J3980">
        <v>40</v>
      </c>
      <c r="N3980" t="s">
        <v>133</v>
      </c>
      <c r="O3980" t="s">
        <v>119</v>
      </c>
      <c r="P3980">
        <v>0</v>
      </c>
      <c r="Q3980">
        <v>0</v>
      </c>
      <c r="R3980" t="s">
        <v>2220</v>
      </c>
      <c r="S3980" t="s">
        <v>119</v>
      </c>
    </row>
    <row r="3981" spans="1:19" hidden="1" x14ac:dyDescent="0.3">
      <c r="A3981">
        <v>510</v>
      </c>
      <c r="B3981" t="s">
        <v>2204</v>
      </c>
      <c r="C3981" t="s">
        <v>241</v>
      </c>
      <c r="D3981" t="s">
        <v>52</v>
      </c>
      <c r="E3981" t="s">
        <v>22</v>
      </c>
      <c r="F3981" s="101">
        <v>45535</v>
      </c>
      <c r="G3981" s="55">
        <f t="shared" si="402"/>
        <v>2024</v>
      </c>
      <c r="H3981" s="55" t="str">
        <f t="shared" si="403"/>
        <v>Agosto</v>
      </c>
      <c r="I3981" s="90" t="str">
        <f t="shared" si="404"/>
        <v>2024-2</v>
      </c>
      <c r="J3981">
        <v>70</v>
      </c>
      <c r="N3981" t="s">
        <v>133</v>
      </c>
      <c r="O3981" t="s">
        <v>119</v>
      </c>
      <c r="P3981">
        <v>0</v>
      </c>
      <c r="Q3981">
        <v>0</v>
      </c>
      <c r="R3981" t="s">
        <v>2221</v>
      </c>
      <c r="S3981" t="s">
        <v>119</v>
      </c>
    </row>
    <row r="3982" spans="1:19" hidden="1" x14ac:dyDescent="0.3">
      <c r="A3982">
        <v>510</v>
      </c>
      <c r="B3982" t="s">
        <v>2204</v>
      </c>
      <c r="C3982" t="s">
        <v>241</v>
      </c>
      <c r="D3982" t="s">
        <v>52</v>
      </c>
      <c r="E3982" t="s">
        <v>22</v>
      </c>
      <c r="F3982" s="101">
        <v>45596</v>
      </c>
      <c r="G3982" s="55">
        <f t="shared" si="402"/>
        <v>2024</v>
      </c>
      <c r="H3982" s="55" t="str">
        <f t="shared" si="403"/>
        <v>Octubre</v>
      </c>
      <c r="I3982" s="90" t="str">
        <f t="shared" si="404"/>
        <v>2024-2</v>
      </c>
      <c r="J3982">
        <v>100</v>
      </c>
      <c r="N3982" t="s">
        <v>133</v>
      </c>
      <c r="O3982" t="s">
        <v>119</v>
      </c>
      <c r="P3982">
        <v>0</v>
      </c>
      <c r="Q3982">
        <v>0</v>
      </c>
      <c r="R3982" t="s">
        <v>2222</v>
      </c>
      <c r="S3982" t="s">
        <v>119</v>
      </c>
    </row>
    <row r="3983" spans="1:19" hidden="1" x14ac:dyDescent="0.3">
      <c r="A3983">
        <v>510</v>
      </c>
      <c r="B3983" t="s">
        <v>2204</v>
      </c>
      <c r="C3983" t="s">
        <v>241</v>
      </c>
      <c r="D3983" t="s">
        <v>52</v>
      </c>
      <c r="E3983" t="s">
        <v>22</v>
      </c>
      <c r="F3983" s="101">
        <v>45657</v>
      </c>
      <c r="G3983" s="55">
        <f t="shared" si="402"/>
        <v>2024</v>
      </c>
      <c r="H3983" s="55" t="str">
        <f t="shared" si="403"/>
        <v>Diciembre</v>
      </c>
      <c r="I3983" s="90" t="str">
        <f t="shared" si="404"/>
        <v>2024-2</v>
      </c>
      <c r="J3983">
        <v>100</v>
      </c>
      <c r="N3983" t="s">
        <v>133</v>
      </c>
      <c r="O3983" t="s">
        <v>119</v>
      </c>
      <c r="P3983">
        <v>0</v>
      </c>
      <c r="Q3983">
        <v>0</v>
      </c>
      <c r="R3983" t="s">
        <v>2223</v>
      </c>
      <c r="S3983" t="s">
        <v>119</v>
      </c>
    </row>
    <row r="3984" spans="1:19" hidden="1" x14ac:dyDescent="0.3">
      <c r="A3984">
        <v>510</v>
      </c>
      <c r="B3984" t="s">
        <v>2204</v>
      </c>
      <c r="C3984" t="s">
        <v>241</v>
      </c>
      <c r="D3984" t="s">
        <v>52</v>
      </c>
      <c r="E3984" t="s">
        <v>22</v>
      </c>
      <c r="F3984" s="101">
        <v>45747</v>
      </c>
      <c r="G3984" s="55">
        <f t="shared" si="402"/>
        <v>2025</v>
      </c>
      <c r="H3984" s="55" t="str">
        <f t="shared" si="403"/>
        <v>Marzo</v>
      </c>
      <c r="I3984" s="90" t="str">
        <f t="shared" si="404"/>
        <v>2025-1</v>
      </c>
      <c r="K3984">
        <v>0</v>
      </c>
      <c r="N3984" t="s">
        <v>133</v>
      </c>
      <c r="O3984" t="s">
        <v>23</v>
      </c>
      <c r="P3984">
        <v>0</v>
      </c>
      <c r="Q3984">
        <v>0</v>
      </c>
      <c r="R3984" t="s">
        <v>2224</v>
      </c>
    </row>
    <row r="3985" spans="1:19" hidden="1" x14ac:dyDescent="0.3">
      <c r="A3985">
        <v>510</v>
      </c>
      <c r="B3985" t="s">
        <v>2204</v>
      </c>
      <c r="C3985" t="s">
        <v>241</v>
      </c>
      <c r="D3985" t="s">
        <v>52</v>
      </c>
      <c r="E3985" t="s">
        <v>22</v>
      </c>
      <c r="F3985" s="101">
        <v>45838</v>
      </c>
      <c r="G3985" s="55">
        <f t="shared" si="402"/>
        <v>2025</v>
      </c>
      <c r="H3985" s="55" t="str">
        <f t="shared" si="403"/>
        <v>Junio</v>
      </c>
      <c r="I3985" s="90" t="str">
        <f t="shared" si="404"/>
        <v>2025-1</v>
      </c>
      <c r="K3985">
        <v>0</v>
      </c>
      <c r="N3985" t="s">
        <v>133</v>
      </c>
      <c r="O3985" t="s">
        <v>23</v>
      </c>
      <c r="P3985">
        <v>0</v>
      </c>
      <c r="Q3985">
        <v>0</v>
      </c>
      <c r="R3985" t="s">
        <v>2225</v>
      </c>
    </row>
    <row r="3986" spans="1:19" hidden="1" x14ac:dyDescent="0.3">
      <c r="A3986">
        <v>510</v>
      </c>
      <c r="B3986" t="s">
        <v>2204</v>
      </c>
      <c r="C3986" t="s">
        <v>241</v>
      </c>
      <c r="D3986" t="s">
        <v>52</v>
      </c>
      <c r="E3986" t="s">
        <v>22</v>
      </c>
      <c r="F3986" s="101">
        <v>45930</v>
      </c>
      <c r="G3986" s="55">
        <f t="shared" si="402"/>
        <v>2025</v>
      </c>
      <c r="H3986" s="55" t="str">
        <f t="shared" si="403"/>
        <v>Septiembre</v>
      </c>
      <c r="I3986" s="90" t="str">
        <f t="shared" si="404"/>
        <v>2025-2</v>
      </c>
      <c r="K3986">
        <v>0</v>
      </c>
      <c r="N3986" t="s">
        <v>133</v>
      </c>
      <c r="O3986" t="s">
        <v>23</v>
      </c>
      <c r="P3986">
        <v>0</v>
      </c>
      <c r="Q3986">
        <v>0</v>
      </c>
      <c r="R3986" t="s">
        <v>2226</v>
      </c>
    </row>
    <row r="3987" spans="1:19" hidden="1" x14ac:dyDescent="0.3">
      <c r="A3987">
        <v>510</v>
      </c>
      <c r="B3987" t="s">
        <v>2204</v>
      </c>
      <c r="C3987" t="s">
        <v>241</v>
      </c>
      <c r="D3987" t="s">
        <v>52</v>
      </c>
      <c r="E3987" t="s">
        <v>22</v>
      </c>
      <c r="F3987" s="101">
        <v>46022</v>
      </c>
      <c r="G3987" s="55">
        <f t="shared" si="402"/>
        <v>2025</v>
      </c>
      <c r="H3987" s="55" t="str">
        <f t="shared" si="403"/>
        <v>Diciembre</v>
      </c>
      <c r="I3987" s="90" t="str">
        <f t="shared" si="404"/>
        <v>2025-2</v>
      </c>
      <c r="K3987">
        <v>0</v>
      </c>
      <c r="N3987" t="s">
        <v>133</v>
      </c>
      <c r="O3987" t="s">
        <v>23</v>
      </c>
      <c r="P3987">
        <v>0</v>
      </c>
      <c r="Q3987">
        <v>0</v>
      </c>
      <c r="R3987" t="s">
        <v>2227</v>
      </c>
    </row>
    <row r="3988" spans="1:19" hidden="1" x14ac:dyDescent="0.3">
      <c r="A3988">
        <v>511</v>
      </c>
      <c r="B3988" t="s">
        <v>2228</v>
      </c>
      <c r="C3988" t="s">
        <v>241</v>
      </c>
      <c r="D3988" t="s">
        <v>52</v>
      </c>
      <c r="E3988" t="s">
        <v>22</v>
      </c>
      <c r="F3988" s="101">
        <v>44651</v>
      </c>
      <c r="G3988" s="55">
        <f t="shared" si="402"/>
        <v>2022</v>
      </c>
      <c r="H3988" s="55" t="str">
        <f t="shared" si="403"/>
        <v>Marzo</v>
      </c>
      <c r="I3988" s="90" t="str">
        <f t="shared" si="404"/>
        <v>2022-1</v>
      </c>
      <c r="N3988" t="s">
        <v>133</v>
      </c>
      <c r="O3988" t="s">
        <v>119</v>
      </c>
      <c r="P3988">
        <v>0</v>
      </c>
      <c r="Q3988">
        <v>0</v>
      </c>
      <c r="R3988" t="s">
        <v>2229</v>
      </c>
      <c r="S3988" t="s">
        <v>119</v>
      </c>
    </row>
    <row r="3989" spans="1:19" hidden="1" x14ac:dyDescent="0.3">
      <c r="A3989">
        <v>511</v>
      </c>
      <c r="B3989" t="s">
        <v>2228</v>
      </c>
      <c r="C3989" t="s">
        <v>241</v>
      </c>
      <c r="D3989" t="s">
        <v>52</v>
      </c>
      <c r="E3989" t="s">
        <v>22</v>
      </c>
      <c r="F3989" s="101">
        <v>44681</v>
      </c>
      <c r="G3989" s="55">
        <f t="shared" si="402"/>
        <v>2022</v>
      </c>
      <c r="H3989" s="55" t="str">
        <f t="shared" si="403"/>
        <v>Abril</v>
      </c>
      <c r="I3989" s="90" t="str">
        <f t="shared" si="404"/>
        <v>2022-1</v>
      </c>
      <c r="N3989" t="s">
        <v>133</v>
      </c>
      <c r="O3989" t="s">
        <v>119</v>
      </c>
      <c r="P3989">
        <v>0</v>
      </c>
      <c r="Q3989">
        <v>0</v>
      </c>
      <c r="R3989" t="s">
        <v>2230</v>
      </c>
      <c r="S3989" t="s">
        <v>119</v>
      </c>
    </row>
    <row r="3990" spans="1:19" hidden="1" x14ac:dyDescent="0.3">
      <c r="A3990">
        <v>511</v>
      </c>
      <c r="B3990" t="s">
        <v>2228</v>
      </c>
      <c r="C3990" t="s">
        <v>241</v>
      </c>
      <c r="D3990" t="s">
        <v>52</v>
      </c>
      <c r="E3990" t="s">
        <v>22</v>
      </c>
      <c r="F3990" s="101">
        <v>44742</v>
      </c>
      <c r="G3990" s="55">
        <f t="shared" si="402"/>
        <v>2022</v>
      </c>
      <c r="H3990" s="55" t="str">
        <f t="shared" si="403"/>
        <v>Junio</v>
      </c>
      <c r="I3990" s="90" t="str">
        <f t="shared" si="404"/>
        <v>2022-1</v>
      </c>
      <c r="N3990" t="s">
        <v>133</v>
      </c>
      <c r="O3990" t="s">
        <v>119</v>
      </c>
      <c r="P3990">
        <v>0</v>
      </c>
      <c r="Q3990">
        <v>0</v>
      </c>
      <c r="R3990" t="s">
        <v>2231</v>
      </c>
      <c r="S3990" t="s">
        <v>119</v>
      </c>
    </row>
    <row r="3991" spans="1:19" hidden="1" x14ac:dyDescent="0.3">
      <c r="A3991">
        <v>511</v>
      </c>
      <c r="B3991" t="s">
        <v>2228</v>
      </c>
      <c r="C3991" t="s">
        <v>241</v>
      </c>
      <c r="D3991" t="s">
        <v>52</v>
      </c>
      <c r="E3991" t="s">
        <v>22</v>
      </c>
      <c r="F3991" s="101">
        <v>44804</v>
      </c>
      <c r="G3991" s="55">
        <f t="shared" si="402"/>
        <v>2022</v>
      </c>
      <c r="H3991" s="55" t="str">
        <f t="shared" si="403"/>
        <v>Agosto</v>
      </c>
      <c r="I3991" s="90" t="str">
        <f t="shared" si="404"/>
        <v>2022-2</v>
      </c>
      <c r="N3991" t="s">
        <v>133</v>
      </c>
      <c r="O3991" t="s">
        <v>119</v>
      </c>
      <c r="P3991">
        <v>0</v>
      </c>
      <c r="Q3991">
        <v>0</v>
      </c>
      <c r="R3991" t="s">
        <v>2232</v>
      </c>
      <c r="S3991" t="s">
        <v>119</v>
      </c>
    </row>
    <row r="3992" spans="1:19" hidden="1" x14ac:dyDescent="0.3">
      <c r="A3992">
        <v>511</v>
      </c>
      <c r="B3992" t="s">
        <v>2228</v>
      </c>
      <c r="C3992" t="s">
        <v>241</v>
      </c>
      <c r="D3992" t="s">
        <v>52</v>
      </c>
      <c r="E3992" t="s">
        <v>22</v>
      </c>
      <c r="F3992" s="101">
        <v>44834</v>
      </c>
      <c r="G3992" s="55">
        <f t="shared" si="402"/>
        <v>2022</v>
      </c>
      <c r="H3992" s="55" t="str">
        <f t="shared" si="403"/>
        <v>Septiembre</v>
      </c>
      <c r="I3992" s="90" t="str">
        <f t="shared" si="404"/>
        <v>2022-2</v>
      </c>
      <c r="N3992" t="s">
        <v>133</v>
      </c>
      <c r="O3992" t="s">
        <v>119</v>
      </c>
      <c r="P3992">
        <v>0</v>
      </c>
      <c r="Q3992">
        <v>0</v>
      </c>
      <c r="R3992" t="s">
        <v>2233</v>
      </c>
      <c r="S3992" t="s">
        <v>119</v>
      </c>
    </row>
    <row r="3993" spans="1:19" hidden="1" x14ac:dyDescent="0.3">
      <c r="A3993">
        <v>511</v>
      </c>
      <c r="B3993" t="s">
        <v>2228</v>
      </c>
      <c r="C3993" t="s">
        <v>241</v>
      </c>
      <c r="D3993" t="s">
        <v>52</v>
      </c>
      <c r="E3993" t="s">
        <v>22</v>
      </c>
      <c r="F3993" s="101">
        <v>44926</v>
      </c>
      <c r="G3993" s="55">
        <f t="shared" si="402"/>
        <v>2022</v>
      </c>
      <c r="H3993" s="55" t="str">
        <f t="shared" si="403"/>
        <v>Diciembre</v>
      </c>
      <c r="I3993" s="90" t="str">
        <f t="shared" si="404"/>
        <v>2022-2</v>
      </c>
      <c r="N3993" t="s">
        <v>133</v>
      </c>
      <c r="O3993" t="s">
        <v>119</v>
      </c>
      <c r="P3993">
        <v>0</v>
      </c>
      <c r="Q3993">
        <v>0</v>
      </c>
      <c r="R3993" t="s">
        <v>2234</v>
      </c>
      <c r="S3993" t="s">
        <v>119</v>
      </c>
    </row>
    <row r="3994" spans="1:19" hidden="1" x14ac:dyDescent="0.3">
      <c r="A3994">
        <v>511</v>
      </c>
      <c r="B3994" t="s">
        <v>2228</v>
      </c>
      <c r="C3994" t="s">
        <v>241</v>
      </c>
      <c r="D3994" t="s">
        <v>52</v>
      </c>
      <c r="E3994" t="s">
        <v>22</v>
      </c>
      <c r="F3994" s="101">
        <v>44985</v>
      </c>
      <c r="G3994" s="55">
        <f t="shared" si="402"/>
        <v>2023</v>
      </c>
      <c r="H3994" s="55" t="str">
        <f t="shared" si="403"/>
        <v>Febrero</v>
      </c>
      <c r="I3994" s="90" t="str">
        <f t="shared" si="404"/>
        <v>2023-1</v>
      </c>
      <c r="N3994" t="s">
        <v>133</v>
      </c>
      <c r="O3994" t="s">
        <v>119</v>
      </c>
      <c r="P3994">
        <v>0</v>
      </c>
      <c r="Q3994">
        <v>0</v>
      </c>
      <c r="R3994" t="s">
        <v>2235</v>
      </c>
      <c r="S3994" t="s">
        <v>119</v>
      </c>
    </row>
    <row r="3995" spans="1:19" hidden="1" x14ac:dyDescent="0.3">
      <c r="A3995">
        <v>511</v>
      </c>
      <c r="B3995" t="s">
        <v>2228</v>
      </c>
      <c r="C3995" t="s">
        <v>241</v>
      </c>
      <c r="D3995" t="s">
        <v>52</v>
      </c>
      <c r="E3995" t="s">
        <v>22</v>
      </c>
      <c r="F3995" s="101">
        <v>45016</v>
      </c>
      <c r="G3995" s="55">
        <f t="shared" si="402"/>
        <v>2023</v>
      </c>
      <c r="H3995" s="55" t="str">
        <f t="shared" si="403"/>
        <v>Marzo</v>
      </c>
      <c r="I3995" s="90" t="str">
        <f t="shared" si="404"/>
        <v>2023-1</v>
      </c>
      <c r="N3995" t="s">
        <v>133</v>
      </c>
      <c r="O3995" t="s">
        <v>119</v>
      </c>
      <c r="P3995">
        <v>0</v>
      </c>
      <c r="Q3995">
        <v>0</v>
      </c>
      <c r="R3995" t="s">
        <v>2236</v>
      </c>
      <c r="S3995" t="s">
        <v>119</v>
      </c>
    </row>
    <row r="3996" spans="1:19" hidden="1" x14ac:dyDescent="0.3">
      <c r="A3996">
        <v>511</v>
      </c>
      <c r="B3996" t="s">
        <v>2228</v>
      </c>
      <c r="C3996" t="s">
        <v>241</v>
      </c>
      <c r="D3996" t="s">
        <v>52</v>
      </c>
      <c r="E3996" t="s">
        <v>22</v>
      </c>
      <c r="F3996" s="101">
        <v>45169</v>
      </c>
      <c r="G3996" s="55">
        <f t="shared" si="402"/>
        <v>2023</v>
      </c>
      <c r="H3996" s="55" t="str">
        <f t="shared" si="403"/>
        <v>Agosto</v>
      </c>
      <c r="I3996" s="90" t="str">
        <f t="shared" si="404"/>
        <v>2023-2</v>
      </c>
      <c r="N3996" t="s">
        <v>133</v>
      </c>
      <c r="O3996" t="s">
        <v>119</v>
      </c>
      <c r="P3996">
        <v>0</v>
      </c>
      <c r="Q3996">
        <v>0</v>
      </c>
      <c r="R3996" t="s">
        <v>2237</v>
      </c>
      <c r="S3996" t="s">
        <v>119</v>
      </c>
    </row>
    <row r="3997" spans="1:19" hidden="1" x14ac:dyDescent="0.3">
      <c r="A3997">
        <v>511</v>
      </c>
      <c r="B3997" t="s">
        <v>2228</v>
      </c>
      <c r="C3997" t="s">
        <v>241</v>
      </c>
      <c r="D3997" t="s">
        <v>52</v>
      </c>
      <c r="E3997" t="s">
        <v>22</v>
      </c>
      <c r="F3997" s="101">
        <v>45199</v>
      </c>
      <c r="G3997" s="55">
        <f t="shared" si="402"/>
        <v>2023</v>
      </c>
      <c r="H3997" s="55" t="str">
        <f t="shared" si="403"/>
        <v>Septiembre</v>
      </c>
      <c r="I3997" s="90" t="str">
        <f t="shared" si="404"/>
        <v>2023-2</v>
      </c>
      <c r="N3997" t="s">
        <v>133</v>
      </c>
      <c r="O3997" t="s">
        <v>119</v>
      </c>
      <c r="P3997">
        <v>0</v>
      </c>
      <c r="Q3997">
        <v>0</v>
      </c>
      <c r="R3997" t="s">
        <v>2238</v>
      </c>
      <c r="S3997" t="s">
        <v>119</v>
      </c>
    </row>
    <row r="3998" spans="1:19" hidden="1" x14ac:dyDescent="0.3">
      <c r="A3998">
        <v>511</v>
      </c>
      <c r="B3998" t="s">
        <v>2228</v>
      </c>
      <c r="C3998" t="s">
        <v>241</v>
      </c>
      <c r="D3998" t="s">
        <v>52</v>
      </c>
      <c r="E3998" t="s">
        <v>22</v>
      </c>
      <c r="F3998" s="101">
        <v>45230</v>
      </c>
      <c r="G3998" s="55">
        <f t="shared" si="402"/>
        <v>2023</v>
      </c>
      <c r="H3998" s="55" t="str">
        <f t="shared" si="403"/>
        <v>Octubre</v>
      </c>
      <c r="I3998" s="90" t="str">
        <f t="shared" si="404"/>
        <v>2023-2</v>
      </c>
      <c r="N3998" t="s">
        <v>133</v>
      </c>
      <c r="O3998" t="s">
        <v>119</v>
      </c>
      <c r="P3998">
        <v>0</v>
      </c>
      <c r="Q3998">
        <v>0</v>
      </c>
      <c r="R3998" t="s">
        <v>2239</v>
      </c>
      <c r="S3998" t="s">
        <v>119</v>
      </c>
    </row>
    <row r="3999" spans="1:19" hidden="1" x14ac:dyDescent="0.3">
      <c r="A3999">
        <v>511</v>
      </c>
      <c r="B3999" t="s">
        <v>2228</v>
      </c>
      <c r="C3999" t="s">
        <v>241</v>
      </c>
      <c r="D3999" t="s">
        <v>52</v>
      </c>
      <c r="E3999" t="s">
        <v>22</v>
      </c>
      <c r="F3999" s="101">
        <v>45291</v>
      </c>
      <c r="G3999" s="55">
        <f t="shared" si="402"/>
        <v>2023</v>
      </c>
      <c r="H3999" s="55" t="str">
        <f t="shared" si="403"/>
        <v>Diciembre</v>
      </c>
      <c r="I3999" s="90" t="str">
        <f t="shared" si="404"/>
        <v>2023-2</v>
      </c>
      <c r="N3999" t="s">
        <v>133</v>
      </c>
      <c r="O3999" t="s">
        <v>119</v>
      </c>
      <c r="P3999">
        <v>0</v>
      </c>
      <c r="Q3999">
        <v>0</v>
      </c>
      <c r="R3999" t="s">
        <v>2240</v>
      </c>
      <c r="S3999" t="s">
        <v>119</v>
      </c>
    </row>
    <row r="4000" spans="1:19" hidden="1" x14ac:dyDescent="0.3">
      <c r="A4000">
        <v>511</v>
      </c>
      <c r="B4000" t="s">
        <v>2228</v>
      </c>
      <c r="C4000" t="s">
        <v>241</v>
      </c>
      <c r="D4000" t="s">
        <v>52</v>
      </c>
      <c r="E4000" t="s">
        <v>22</v>
      </c>
      <c r="F4000" s="101">
        <v>45351</v>
      </c>
      <c r="G4000" s="55">
        <f t="shared" si="402"/>
        <v>2024</v>
      </c>
      <c r="H4000" s="55" t="str">
        <f t="shared" si="403"/>
        <v>Febrero</v>
      </c>
      <c r="I4000" s="90" t="str">
        <f t="shared" si="404"/>
        <v>2024-1</v>
      </c>
      <c r="J4000">
        <v>20</v>
      </c>
      <c r="N4000" t="s">
        <v>133</v>
      </c>
      <c r="O4000" t="s">
        <v>119</v>
      </c>
      <c r="P4000">
        <v>0</v>
      </c>
      <c r="Q4000">
        <v>0</v>
      </c>
      <c r="R4000" t="s">
        <v>2241</v>
      </c>
      <c r="S4000" t="s">
        <v>119</v>
      </c>
    </row>
    <row r="4001" spans="1:19" hidden="1" x14ac:dyDescent="0.3">
      <c r="A4001">
        <v>511</v>
      </c>
      <c r="B4001" t="s">
        <v>2228</v>
      </c>
      <c r="C4001" t="s">
        <v>241</v>
      </c>
      <c r="D4001" t="s">
        <v>52</v>
      </c>
      <c r="E4001" t="s">
        <v>22</v>
      </c>
      <c r="F4001" s="101">
        <v>45382</v>
      </c>
      <c r="G4001" s="55">
        <f t="shared" si="402"/>
        <v>2024</v>
      </c>
      <c r="H4001" s="55" t="str">
        <f t="shared" si="403"/>
        <v>Marzo</v>
      </c>
      <c r="I4001" s="90" t="str">
        <f t="shared" si="404"/>
        <v>2024-1</v>
      </c>
      <c r="J4001">
        <v>20</v>
      </c>
      <c r="N4001" t="s">
        <v>133</v>
      </c>
      <c r="O4001" t="s">
        <v>119</v>
      </c>
      <c r="P4001">
        <v>0</v>
      </c>
      <c r="Q4001">
        <v>0</v>
      </c>
      <c r="R4001" t="s">
        <v>2242</v>
      </c>
      <c r="S4001" t="s">
        <v>119</v>
      </c>
    </row>
    <row r="4002" spans="1:19" hidden="1" x14ac:dyDescent="0.3">
      <c r="A4002">
        <v>511</v>
      </c>
      <c r="B4002" t="s">
        <v>2228</v>
      </c>
      <c r="C4002" t="s">
        <v>241</v>
      </c>
      <c r="D4002" t="s">
        <v>52</v>
      </c>
      <c r="E4002" t="s">
        <v>22</v>
      </c>
      <c r="F4002" s="101">
        <v>45412</v>
      </c>
      <c r="G4002" s="55">
        <f t="shared" si="402"/>
        <v>2024</v>
      </c>
      <c r="H4002" s="55" t="str">
        <f t="shared" si="403"/>
        <v>Abril</v>
      </c>
      <c r="I4002" s="90" t="str">
        <f t="shared" si="404"/>
        <v>2024-1</v>
      </c>
      <c r="J4002">
        <v>40</v>
      </c>
      <c r="N4002" t="s">
        <v>133</v>
      </c>
      <c r="O4002" t="s">
        <v>119</v>
      </c>
      <c r="P4002">
        <v>0</v>
      </c>
      <c r="Q4002">
        <v>0</v>
      </c>
      <c r="R4002" t="s">
        <v>2243</v>
      </c>
      <c r="S4002" t="s">
        <v>119</v>
      </c>
    </row>
    <row r="4003" spans="1:19" hidden="1" x14ac:dyDescent="0.3">
      <c r="A4003">
        <v>511</v>
      </c>
      <c r="B4003" t="s">
        <v>2228</v>
      </c>
      <c r="C4003" t="s">
        <v>241</v>
      </c>
      <c r="D4003" t="s">
        <v>52</v>
      </c>
      <c r="E4003" t="s">
        <v>22</v>
      </c>
      <c r="F4003" s="101">
        <v>45473</v>
      </c>
      <c r="G4003" s="55">
        <f t="shared" si="402"/>
        <v>2024</v>
      </c>
      <c r="H4003" s="55" t="str">
        <f t="shared" si="403"/>
        <v>Junio</v>
      </c>
      <c r="I4003" s="90" t="str">
        <f t="shared" si="404"/>
        <v>2024-1</v>
      </c>
      <c r="J4003">
        <v>40</v>
      </c>
      <c r="N4003" t="s">
        <v>133</v>
      </c>
      <c r="O4003" t="s">
        <v>119</v>
      </c>
      <c r="P4003">
        <v>0</v>
      </c>
      <c r="Q4003">
        <v>0</v>
      </c>
      <c r="R4003" t="s">
        <v>2244</v>
      </c>
      <c r="S4003" t="s">
        <v>119</v>
      </c>
    </row>
    <row r="4004" spans="1:19" hidden="1" x14ac:dyDescent="0.3">
      <c r="A4004">
        <v>511</v>
      </c>
      <c r="B4004" t="s">
        <v>2228</v>
      </c>
      <c r="C4004" t="s">
        <v>241</v>
      </c>
      <c r="D4004" t="s">
        <v>52</v>
      </c>
      <c r="E4004" t="s">
        <v>22</v>
      </c>
      <c r="F4004" s="101">
        <v>45535</v>
      </c>
      <c r="G4004" s="55">
        <f t="shared" si="402"/>
        <v>2024</v>
      </c>
      <c r="H4004" s="55" t="str">
        <f t="shared" si="403"/>
        <v>Agosto</v>
      </c>
      <c r="I4004" s="90" t="str">
        <f t="shared" si="404"/>
        <v>2024-2</v>
      </c>
      <c r="J4004">
        <v>70</v>
      </c>
      <c r="N4004" t="s">
        <v>133</v>
      </c>
      <c r="O4004" t="s">
        <v>119</v>
      </c>
      <c r="P4004">
        <v>0</v>
      </c>
      <c r="Q4004">
        <v>0</v>
      </c>
      <c r="R4004" t="s">
        <v>2245</v>
      </c>
      <c r="S4004" t="s">
        <v>119</v>
      </c>
    </row>
    <row r="4005" spans="1:19" hidden="1" x14ac:dyDescent="0.3">
      <c r="A4005">
        <v>511</v>
      </c>
      <c r="B4005" t="s">
        <v>2228</v>
      </c>
      <c r="C4005" t="s">
        <v>241</v>
      </c>
      <c r="D4005" t="s">
        <v>52</v>
      </c>
      <c r="E4005" t="s">
        <v>22</v>
      </c>
      <c r="F4005" s="101">
        <v>45565</v>
      </c>
      <c r="G4005" s="55">
        <f t="shared" si="402"/>
        <v>2024</v>
      </c>
      <c r="H4005" s="55" t="str">
        <f t="shared" si="403"/>
        <v>Septiembre</v>
      </c>
      <c r="I4005" s="90" t="str">
        <f t="shared" si="404"/>
        <v>2024-2</v>
      </c>
      <c r="J4005">
        <v>70</v>
      </c>
      <c r="N4005" t="s">
        <v>133</v>
      </c>
      <c r="O4005" t="s">
        <v>119</v>
      </c>
      <c r="P4005">
        <v>0</v>
      </c>
      <c r="Q4005">
        <v>0</v>
      </c>
      <c r="R4005" t="s">
        <v>2246</v>
      </c>
      <c r="S4005" t="s">
        <v>119</v>
      </c>
    </row>
    <row r="4006" spans="1:19" hidden="1" x14ac:dyDescent="0.3">
      <c r="A4006">
        <v>511</v>
      </c>
      <c r="B4006" t="s">
        <v>2228</v>
      </c>
      <c r="C4006" t="s">
        <v>241</v>
      </c>
      <c r="D4006" t="s">
        <v>52</v>
      </c>
      <c r="E4006" t="s">
        <v>22</v>
      </c>
      <c r="F4006" s="101">
        <v>45596</v>
      </c>
      <c r="G4006" s="55">
        <f t="shared" si="402"/>
        <v>2024</v>
      </c>
      <c r="H4006" s="55" t="str">
        <f t="shared" si="403"/>
        <v>Octubre</v>
      </c>
      <c r="I4006" s="90" t="str">
        <f t="shared" si="404"/>
        <v>2024-2</v>
      </c>
      <c r="J4006">
        <v>100</v>
      </c>
      <c r="N4006" t="s">
        <v>133</v>
      </c>
      <c r="O4006" t="s">
        <v>119</v>
      </c>
      <c r="P4006">
        <v>0</v>
      </c>
      <c r="Q4006">
        <v>0</v>
      </c>
      <c r="R4006" t="s">
        <v>2247</v>
      </c>
      <c r="S4006" t="s">
        <v>119</v>
      </c>
    </row>
    <row r="4007" spans="1:19" hidden="1" x14ac:dyDescent="0.3">
      <c r="A4007">
        <v>511</v>
      </c>
      <c r="B4007" t="s">
        <v>2228</v>
      </c>
      <c r="C4007" t="s">
        <v>241</v>
      </c>
      <c r="D4007" t="s">
        <v>52</v>
      </c>
      <c r="E4007" t="s">
        <v>22</v>
      </c>
      <c r="F4007" s="101">
        <v>45657</v>
      </c>
      <c r="G4007" s="55">
        <f t="shared" si="402"/>
        <v>2024</v>
      </c>
      <c r="H4007" s="55" t="str">
        <f t="shared" si="403"/>
        <v>Diciembre</v>
      </c>
      <c r="I4007" s="90" t="str">
        <f t="shared" si="404"/>
        <v>2024-2</v>
      </c>
      <c r="J4007">
        <v>100</v>
      </c>
      <c r="N4007" t="s">
        <v>133</v>
      </c>
      <c r="O4007" t="s">
        <v>119</v>
      </c>
      <c r="P4007">
        <v>0</v>
      </c>
      <c r="Q4007">
        <v>0</v>
      </c>
      <c r="R4007" t="s">
        <v>2248</v>
      </c>
      <c r="S4007" t="s">
        <v>119</v>
      </c>
    </row>
    <row r="4008" spans="1:19" hidden="1" x14ac:dyDescent="0.3">
      <c r="A4008">
        <v>511</v>
      </c>
      <c r="B4008" t="s">
        <v>2228</v>
      </c>
      <c r="C4008" t="s">
        <v>241</v>
      </c>
      <c r="D4008" t="s">
        <v>52</v>
      </c>
      <c r="E4008" t="s">
        <v>22</v>
      </c>
      <c r="F4008" s="101">
        <v>45747</v>
      </c>
      <c r="G4008" s="55">
        <f t="shared" si="402"/>
        <v>2025</v>
      </c>
      <c r="H4008" s="55" t="str">
        <f t="shared" si="403"/>
        <v>Marzo</v>
      </c>
      <c r="I4008" s="90" t="str">
        <f t="shared" si="404"/>
        <v>2025-1</v>
      </c>
      <c r="K4008">
        <v>373.70999908447271</v>
      </c>
      <c r="N4008" t="s">
        <v>133</v>
      </c>
      <c r="O4008" t="s">
        <v>23</v>
      </c>
      <c r="P4008">
        <v>0</v>
      </c>
      <c r="Q4008">
        <v>0</v>
      </c>
      <c r="R4008" t="s">
        <v>2249</v>
      </c>
    </row>
    <row r="4009" spans="1:19" hidden="1" x14ac:dyDescent="0.3">
      <c r="A4009">
        <v>511</v>
      </c>
      <c r="B4009" t="s">
        <v>2228</v>
      </c>
      <c r="C4009" t="s">
        <v>241</v>
      </c>
      <c r="D4009" t="s">
        <v>52</v>
      </c>
      <c r="E4009" t="s">
        <v>22</v>
      </c>
      <c r="F4009" s="101">
        <v>45838</v>
      </c>
      <c r="G4009" s="55">
        <f t="shared" si="402"/>
        <v>2025</v>
      </c>
      <c r="H4009" s="55" t="str">
        <f t="shared" si="403"/>
        <v>Junio</v>
      </c>
      <c r="I4009" s="90" t="str">
        <f t="shared" si="404"/>
        <v>2025-1</v>
      </c>
      <c r="K4009">
        <v>86.36</v>
      </c>
      <c r="N4009" t="s">
        <v>133</v>
      </c>
      <c r="O4009" t="s">
        <v>23</v>
      </c>
      <c r="P4009">
        <v>0</v>
      </c>
      <c r="Q4009">
        <v>0</v>
      </c>
      <c r="R4009" t="s">
        <v>2250</v>
      </c>
    </row>
    <row r="4010" spans="1:19" hidden="1" x14ac:dyDescent="0.3">
      <c r="A4010">
        <v>511</v>
      </c>
      <c r="B4010" t="s">
        <v>2228</v>
      </c>
      <c r="C4010" t="s">
        <v>241</v>
      </c>
      <c r="D4010" t="s">
        <v>52</v>
      </c>
      <c r="E4010" t="s">
        <v>22</v>
      </c>
      <c r="F4010" s="101">
        <v>45930</v>
      </c>
      <c r="G4010" s="55">
        <f t="shared" si="402"/>
        <v>2025</v>
      </c>
      <c r="H4010" s="55" t="str">
        <f t="shared" si="403"/>
        <v>Septiembre</v>
      </c>
      <c r="I4010" s="90" t="str">
        <f t="shared" si="404"/>
        <v>2025-2</v>
      </c>
      <c r="K4010">
        <v>86.36</v>
      </c>
      <c r="N4010" t="s">
        <v>133</v>
      </c>
      <c r="O4010" t="s">
        <v>23</v>
      </c>
      <c r="P4010">
        <v>0</v>
      </c>
      <c r="Q4010">
        <v>0</v>
      </c>
      <c r="R4010" t="s">
        <v>2251</v>
      </c>
    </row>
    <row r="4011" spans="1:19" hidden="1" x14ac:dyDescent="0.3">
      <c r="A4011">
        <v>511</v>
      </c>
      <c r="B4011" t="s">
        <v>2228</v>
      </c>
      <c r="C4011" t="s">
        <v>241</v>
      </c>
      <c r="D4011" t="s">
        <v>52</v>
      </c>
      <c r="E4011" t="s">
        <v>22</v>
      </c>
      <c r="F4011" s="101">
        <v>46022</v>
      </c>
      <c r="G4011" s="55">
        <f t="shared" si="402"/>
        <v>2025</v>
      </c>
      <c r="H4011" s="55" t="str">
        <f t="shared" si="403"/>
        <v>Diciembre</v>
      </c>
      <c r="I4011" s="90" t="str">
        <f t="shared" si="404"/>
        <v>2025-2</v>
      </c>
      <c r="K4011">
        <v>84.76</v>
      </c>
      <c r="N4011" t="s">
        <v>133</v>
      </c>
      <c r="O4011" t="s">
        <v>23</v>
      </c>
      <c r="P4011">
        <v>0</v>
      </c>
      <c r="Q4011">
        <v>0</v>
      </c>
      <c r="R4011" t="s">
        <v>2252</v>
      </c>
    </row>
    <row r="4012" spans="1:19" hidden="1" x14ac:dyDescent="0.3">
      <c r="A4012">
        <v>513</v>
      </c>
      <c r="B4012" t="s">
        <v>2253</v>
      </c>
      <c r="C4012" t="s">
        <v>241</v>
      </c>
      <c r="D4012" t="s">
        <v>52</v>
      </c>
      <c r="E4012" t="s">
        <v>22</v>
      </c>
      <c r="F4012" s="101">
        <v>45747</v>
      </c>
      <c r="G4012" s="55">
        <f t="shared" si="402"/>
        <v>2025</v>
      </c>
      <c r="H4012" s="55" t="str">
        <f t="shared" si="403"/>
        <v>Marzo</v>
      </c>
      <c r="I4012" s="90" t="str">
        <f t="shared" si="404"/>
        <v>2025-1</v>
      </c>
      <c r="K4012">
        <v>100</v>
      </c>
      <c r="N4012" t="s">
        <v>133</v>
      </c>
      <c r="O4012" t="s">
        <v>23</v>
      </c>
      <c r="P4012">
        <v>0</v>
      </c>
      <c r="Q4012">
        <v>0</v>
      </c>
      <c r="R4012" t="s">
        <v>2254</v>
      </c>
    </row>
    <row r="4013" spans="1:19" hidden="1" x14ac:dyDescent="0.3">
      <c r="A4013">
        <v>513</v>
      </c>
      <c r="B4013" t="s">
        <v>2253</v>
      </c>
      <c r="C4013" t="s">
        <v>241</v>
      </c>
      <c r="D4013" t="s">
        <v>52</v>
      </c>
      <c r="E4013" t="s">
        <v>22</v>
      </c>
      <c r="F4013" s="101">
        <v>45838</v>
      </c>
      <c r="G4013" s="55">
        <f t="shared" si="402"/>
        <v>2025</v>
      </c>
      <c r="H4013" s="55" t="str">
        <f t="shared" si="403"/>
        <v>Junio</v>
      </c>
      <c r="I4013" s="90" t="str">
        <f t="shared" si="404"/>
        <v>2025-1</v>
      </c>
      <c r="K4013">
        <v>100</v>
      </c>
      <c r="N4013" t="s">
        <v>133</v>
      </c>
      <c r="O4013" t="s">
        <v>23</v>
      </c>
      <c r="P4013">
        <v>0</v>
      </c>
      <c r="Q4013">
        <v>0</v>
      </c>
      <c r="R4013" t="s">
        <v>2255</v>
      </c>
    </row>
    <row r="4014" spans="1:19" hidden="1" x14ac:dyDescent="0.3">
      <c r="A4014">
        <v>513</v>
      </c>
      <c r="B4014" t="s">
        <v>2253</v>
      </c>
      <c r="C4014" t="s">
        <v>241</v>
      </c>
      <c r="D4014" t="s">
        <v>52</v>
      </c>
      <c r="E4014" t="s">
        <v>22</v>
      </c>
      <c r="F4014" s="101">
        <v>45930</v>
      </c>
      <c r="G4014" s="55">
        <f t="shared" si="402"/>
        <v>2025</v>
      </c>
      <c r="H4014" s="55" t="str">
        <f t="shared" si="403"/>
        <v>Septiembre</v>
      </c>
      <c r="I4014" s="90" t="str">
        <f t="shared" si="404"/>
        <v>2025-2</v>
      </c>
      <c r="N4014" t="s">
        <v>133</v>
      </c>
      <c r="O4014" t="s">
        <v>119</v>
      </c>
      <c r="P4014">
        <v>0</v>
      </c>
      <c r="Q4014">
        <v>0</v>
      </c>
      <c r="R4014" t="s">
        <v>2256</v>
      </c>
      <c r="S4014" t="s">
        <v>119</v>
      </c>
    </row>
    <row r="4015" spans="1:19" hidden="1" x14ac:dyDescent="0.3">
      <c r="A4015">
        <v>513</v>
      </c>
      <c r="B4015" t="s">
        <v>2253</v>
      </c>
      <c r="C4015" t="s">
        <v>241</v>
      </c>
      <c r="D4015" t="s">
        <v>52</v>
      </c>
      <c r="E4015" t="s">
        <v>22</v>
      </c>
      <c r="F4015" s="101">
        <v>46022</v>
      </c>
      <c r="G4015" s="55">
        <f t="shared" si="402"/>
        <v>2025</v>
      </c>
      <c r="H4015" s="55" t="str">
        <f t="shared" si="403"/>
        <v>Diciembre</v>
      </c>
      <c r="I4015" s="90" t="str">
        <f t="shared" si="404"/>
        <v>2025-2</v>
      </c>
      <c r="N4015" t="s">
        <v>133</v>
      </c>
      <c r="O4015" t="s">
        <v>119</v>
      </c>
      <c r="P4015">
        <v>0</v>
      </c>
      <c r="Q4015">
        <v>0</v>
      </c>
      <c r="R4015" t="s">
        <v>2257</v>
      </c>
      <c r="S4015" t="s">
        <v>119</v>
      </c>
    </row>
    <row r="4016" spans="1:19" hidden="1" x14ac:dyDescent="0.3">
      <c r="A4016">
        <v>514</v>
      </c>
      <c r="B4016" t="s">
        <v>2258</v>
      </c>
      <c r="C4016" t="s">
        <v>241</v>
      </c>
      <c r="D4016" t="s">
        <v>47</v>
      </c>
      <c r="E4016" t="s">
        <v>22</v>
      </c>
      <c r="F4016" s="101">
        <v>45838</v>
      </c>
      <c r="G4016" s="55">
        <f t="shared" si="402"/>
        <v>2025</v>
      </c>
      <c r="H4016" s="55" t="str">
        <f t="shared" si="403"/>
        <v>Junio</v>
      </c>
      <c r="I4016" s="90" t="str">
        <f t="shared" si="404"/>
        <v>2025-1</v>
      </c>
      <c r="J4016">
        <v>70</v>
      </c>
      <c r="K4016">
        <v>91.82</v>
      </c>
      <c r="L4016" s="57">
        <v>1.3</v>
      </c>
      <c r="M4016" s="57">
        <v>1.3117142857142861</v>
      </c>
      <c r="N4016" t="s">
        <v>23</v>
      </c>
      <c r="O4016" t="s">
        <v>23</v>
      </c>
      <c r="P4016">
        <v>0</v>
      </c>
      <c r="Q4016">
        <v>0</v>
      </c>
      <c r="R4016" t="s">
        <v>2259</v>
      </c>
    </row>
    <row r="4017" spans="1:19" hidden="1" x14ac:dyDescent="0.3">
      <c r="A4017">
        <v>514</v>
      </c>
      <c r="B4017" t="s">
        <v>2258</v>
      </c>
      <c r="C4017" t="s">
        <v>241</v>
      </c>
      <c r="D4017" t="s">
        <v>47</v>
      </c>
      <c r="E4017" t="s">
        <v>22</v>
      </c>
      <c r="F4017" s="101">
        <v>46022</v>
      </c>
      <c r="G4017" s="55">
        <f t="shared" si="402"/>
        <v>2025</v>
      </c>
      <c r="H4017" s="55" t="str">
        <f t="shared" si="403"/>
        <v>Diciembre</v>
      </c>
      <c r="I4017" s="90" t="str">
        <f t="shared" si="404"/>
        <v>2025-2</v>
      </c>
      <c r="J4017">
        <v>70</v>
      </c>
      <c r="K4017">
        <v>45.96</v>
      </c>
      <c r="L4017" s="57">
        <v>0.65657142857142858</v>
      </c>
      <c r="M4017" s="57">
        <v>0.65657142857142858</v>
      </c>
      <c r="N4017" t="s">
        <v>23</v>
      </c>
      <c r="O4017" t="s">
        <v>23</v>
      </c>
      <c r="P4017">
        <v>0</v>
      </c>
      <c r="Q4017">
        <v>0</v>
      </c>
      <c r="R4017" t="s">
        <v>2260</v>
      </c>
    </row>
    <row r="4018" spans="1:19" hidden="1" x14ac:dyDescent="0.3">
      <c r="A4018">
        <v>515</v>
      </c>
      <c r="B4018" t="s">
        <v>2261</v>
      </c>
      <c r="C4018" t="s">
        <v>58</v>
      </c>
      <c r="D4018" t="s">
        <v>47</v>
      </c>
      <c r="E4018" t="s">
        <v>22</v>
      </c>
      <c r="F4018" s="101">
        <v>46022</v>
      </c>
      <c r="G4018" s="55">
        <f t="shared" si="402"/>
        <v>2025</v>
      </c>
      <c r="H4018" s="55" t="str">
        <f t="shared" si="403"/>
        <v>Diciembre</v>
      </c>
      <c r="I4018" s="90" t="str">
        <f t="shared" si="404"/>
        <v>2025-2</v>
      </c>
      <c r="J4018">
        <v>97</v>
      </c>
      <c r="K4018">
        <v>66.67</v>
      </c>
      <c r="L4018" s="57">
        <v>0.68731958762886602</v>
      </c>
      <c r="M4018" s="57">
        <v>0.68731958762886602</v>
      </c>
      <c r="N4018" t="s">
        <v>23</v>
      </c>
      <c r="O4018" t="s">
        <v>23</v>
      </c>
      <c r="P4018">
        <v>0</v>
      </c>
      <c r="Q4018">
        <v>0</v>
      </c>
      <c r="R4018" t="s">
        <v>2262</v>
      </c>
    </row>
    <row r="4019" spans="1:19" hidden="1" x14ac:dyDescent="0.3">
      <c r="A4019">
        <v>516</v>
      </c>
      <c r="B4019" t="s">
        <v>2263</v>
      </c>
      <c r="C4019" t="s">
        <v>58</v>
      </c>
      <c r="D4019" t="s">
        <v>47</v>
      </c>
      <c r="E4019" t="s">
        <v>22</v>
      </c>
      <c r="F4019" s="101">
        <v>46022</v>
      </c>
      <c r="G4019" s="55">
        <f t="shared" si="402"/>
        <v>2025</v>
      </c>
      <c r="H4019" s="55" t="str">
        <f t="shared" si="403"/>
        <v>Diciembre</v>
      </c>
      <c r="I4019" s="90" t="str">
        <f t="shared" si="404"/>
        <v>2025-2</v>
      </c>
      <c r="J4019">
        <v>97</v>
      </c>
      <c r="K4019">
        <v>315.79000000000002</v>
      </c>
      <c r="L4019" s="57">
        <v>1.3</v>
      </c>
      <c r="M4019" s="57">
        <v>3.255567010309278</v>
      </c>
      <c r="N4019" t="s">
        <v>23</v>
      </c>
      <c r="O4019" t="s">
        <v>23</v>
      </c>
      <c r="P4019">
        <v>0</v>
      </c>
      <c r="Q4019">
        <v>0</v>
      </c>
      <c r="R4019" t="s">
        <v>2264</v>
      </c>
    </row>
    <row r="4020" spans="1:19" hidden="1" x14ac:dyDescent="0.3">
      <c r="A4020">
        <v>518</v>
      </c>
      <c r="B4020" t="s">
        <v>59</v>
      </c>
      <c r="C4020" t="s">
        <v>60</v>
      </c>
      <c r="D4020" t="s">
        <v>52</v>
      </c>
      <c r="E4020" t="s">
        <v>22</v>
      </c>
      <c r="F4020" s="101">
        <v>45930</v>
      </c>
      <c r="G4020" s="55">
        <f t="shared" si="402"/>
        <v>2025</v>
      </c>
      <c r="H4020" s="55" t="str">
        <f t="shared" si="403"/>
        <v>Septiembre</v>
      </c>
      <c r="I4020" s="90" t="str">
        <f t="shared" si="404"/>
        <v>2025-2</v>
      </c>
      <c r="J4020">
        <v>100</v>
      </c>
      <c r="K4020">
        <v>120</v>
      </c>
      <c r="L4020" s="57">
        <v>1.2</v>
      </c>
      <c r="M4020" s="57">
        <v>1.2</v>
      </c>
      <c r="N4020" t="s">
        <v>23</v>
      </c>
      <c r="O4020" t="s">
        <v>23</v>
      </c>
      <c r="P4020">
        <v>0</v>
      </c>
      <c r="Q4020">
        <v>0</v>
      </c>
      <c r="R4020" t="s">
        <v>2265</v>
      </c>
    </row>
    <row r="4021" spans="1:19" hidden="1" x14ac:dyDescent="0.3">
      <c r="A4021">
        <v>518</v>
      </c>
      <c r="B4021" t="s">
        <v>59</v>
      </c>
      <c r="C4021" t="s">
        <v>60</v>
      </c>
      <c r="D4021" t="s">
        <v>52</v>
      </c>
      <c r="E4021" t="s">
        <v>22</v>
      </c>
      <c r="F4021" s="101">
        <v>46022</v>
      </c>
      <c r="G4021" s="55">
        <f t="shared" si="402"/>
        <v>2025</v>
      </c>
      <c r="H4021" s="55" t="str">
        <f t="shared" si="403"/>
        <v>Diciembre</v>
      </c>
      <c r="I4021" s="90" t="str">
        <f t="shared" si="404"/>
        <v>2025-2</v>
      </c>
      <c r="J4021">
        <v>100</v>
      </c>
      <c r="K4021">
        <v>137.5</v>
      </c>
      <c r="L4021" s="57">
        <v>1.3</v>
      </c>
      <c r="M4021" s="57">
        <v>1.375</v>
      </c>
      <c r="N4021" t="s">
        <v>23</v>
      </c>
      <c r="O4021" t="s">
        <v>23</v>
      </c>
      <c r="P4021">
        <v>0</v>
      </c>
      <c r="Q4021">
        <v>0</v>
      </c>
      <c r="R4021" t="s">
        <v>2266</v>
      </c>
    </row>
    <row r="4022" spans="1:19" hidden="1" x14ac:dyDescent="0.3">
      <c r="A4022">
        <v>519</v>
      </c>
      <c r="B4022" t="s">
        <v>2267</v>
      </c>
      <c r="C4022" t="s">
        <v>354</v>
      </c>
      <c r="D4022" t="s">
        <v>47</v>
      </c>
      <c r="E4022" t="s">
        <v>22</v>
      </c>
      <c r="F4022" s="101">
        <v>44742</v>
      </c>
      <c r="G4022" s="55">
        <f t="shared" si="402"/>
        <v>2022</v>
      </c>
      <c r="H4022" s="55" t="str">
        <f t="shared" si="403"/>
        <v>Junio</v>
      </c>
      <c r="I4022" s="90" t="str">
        <f t="shared" si="404"/>
        <v>2022-1</v>
      </c>
      <c r="N4022" t="s">
        <v>23</v>
      </c>
      <c r="O4022" t="s">
        <v>119</v>
      </c>
      <c r="P4022">
        <v>0</v>
      </c>
      <c r="Q4022">
        <v>0</v>
      </c>
      <c r="R4022" t="s">
        <v>2268</v>
      </c>
      <c r="S4022" t="s">
        <v>119</v>
      </c>
    </row>
    <row r="4023" spans="1:19" hidden="1" x14ac:dyDescent="0.3">
      <c r="A4023">
        <v>519</v>
      </c>
      <c r="B4023" t="s">
        <v>2267</v>
      </c>
      <c r="C4023" t="s">
        <v>354</v>
      </c>
      <c r="D4023" t="s">
        <v>47</v>
      </c>
      <c r="E4023" t="s">
        <v>22</v>
      </c>
      <c r="F4023" s="101">
        <v>44834</v>
      </c>
      <c r="G4023" s="55">
        <f t="shared" si="402"/>
        <v>2022</v>
      </c>
      <c r="H4023" s="55" t="str">
        <f t="shared" si="403"/>
        <v>Septiembre</v>
      </c>
      <c r="I4023" s="90" t="str">
        <f t="shared" si="404"/>
        <v>2022-2</v>
      </c>
      <c r="N4023" t="s">
        <v>23</v>
      </c>
      <c r="O4023" t="s">
        <v>119</v>
      </c>
      <c r="P4023">
        <v>0</v>
      </c>
      <c r="Q4023">
        <v>0</v>
      </c>
      <c r="R4023" t="s">
        <v>2269</v>
      </c>
      <c r="S4023" t="s">
        <v>119</v>
      </c>
    </row>
    <row r="4024" spans="1:19" hidden="1" x14ac:dyDescent="0.3">
      <c r="A4024">
        <v>519</v>
      </c>
      <c r="B4024" t="s">
        <v>2267</v>
      </c>
      <c r="C4024" t="s">
        <v>354</v>
      </c>
      <c r="D4024" t="s">
        <v>47</v>
      </c>
      <c r="E4024" t="s">
        <v>22</v>
      </c>
      <c r="F4024" s="101">
        <v>44895</v>
      </c>
      <c r="G4024" s="55">
        <f t="shared" si="402"/>
        <v>2022</v>
      </c>
      <c r="H4024" s="55" t="str">
        <f t="shared" si="403"/>
        <v>Noviembre</v>
      </c>
      <c r="I4024" s="90" t="str">
        <f t="shared" si="404"/>
        <v>2022-2</v>
      </c>
      <c r="N4024" t="s">
        <v>23</v>
      </c>
      <c r="O4024" t="s">
        <v>119</v>
      </c>
      <c r="P4024">
        <v>0</v>
      </c>
      <c r="Q4024">
        <v>0</v>
      </c>
      <c r="R4024" t="s">
        <v>2270</v>
      </c>
      <c r="S4024" t="s">
        <v>119</v>
      </c>
    </row>
    <row r="4025" spans="1:19" hidden="1" x14ac:dyDescent="0.3">
      <c r="A4025">
        <v>519</v>
      </c>
      <c r="B4025" t="s">
        <v>2267</v>
      </c>
      <c r="C4025" t="s">
        <v>354</v>
      </c>
      <c r="D4025" t="s">
        <v>47</v>
      </c>
      <c r="E4025" t="s">
        <v>22</v>
      </c>
      <c r="F4025" s="101">
        <v>44926</v>
      </c>
      <c r="G4025" s="55">
        <f t="shared" si="402"/>
        <v>2022</v>
      </c>
      <c r="H4025" s="55" t="str">
        <f t="shared" si="403"/>
        <v>Diciembre</v>
      </c>
      <c r="I4025" s="90" t="str">
        <f t="shared" si="404"/>
        <v>2022-2</v>
      </c>
      <c r="N4025" t="s">
        <v>23</v>
      </c>
      <c r="O4025" t="s">
        <v>119</v>
      </c>
      <c r="P4025">
        <v>0</v>
      </c>
      <c r="Q4025">
        <v>0</v>
      </c>
      <c r="R4025" t="s">
        <v>2271</v>
      </c>
      <c r="S4025" t="s">
        <v>119</v>
      </c>
    </row>
    <row r="4026" spans="1:19" hidden="1" x14ac:dyDescent="0.3">
      <c r="A4026">
        <v>519</v>
      </c>
      <c r="B4026" t="s">
        <v>2267</v>
      </c>
      <c r="C4026" t="s">
        <v>354</v>
      </c>
      <c r="D4026" t="s">
        <v>47</v>
      </c>
      <c r="E4026" t="s">
        <v>22</v>
      </c>
      <c r="F4026" s="101">
        <v>45107</v>
      </c>
      <c r="G4026" s="55">
        <f t="shared" si="402"/>
        <v>2023</v>
      </c>
      <c r="H4026" s="55" t="str">
        <f t="shared" si="403"/>
        <v>Junio</v>
      </c>
      <c r="I4026" s="90" t="str">
        <f t="shared" si="404"/>
        <v>2023-1</v>
      </c>
      <c r="N4026" t="s">
        <v>23</v>
      </c>
      <c r="O4026" t="s">
        <v>119</v>
      </c>
      <c r="P4026">
        <v>0</v>
      </c>
      <c r="Q4026">
        <v>0</v>
      </c>
      <c r="R4026" t="s">
        <v>2272</v>
      </c>
      <c r="S4026" t="s">
        <v>119</v>
      </c>
    </row>
    <row r="4027" spans="1:19" hidden="1" x14ac:dyDescent="0.3">
      <c r="A4027">
        <v>519</v>
      </c>
      <c r="B4027" t="s">
        <v>2267</v>
      </c>
      <c r="C4027" t="s">
        <v>354</v>
      </c>
      <c r="D4027" t="s">
        <v>47</v>
      </c>
      <c r="E4027" t="s">
        <v>22</v>
      </c>
      <c r="F4027" s="101">
        <v>45230</v>
      </c>
      <c r="G4027" s="55">
        <f t="shared" si="402"/>
        <v>2023</v>
      </c>
      <c r="H4027" s="55" t="str">
        <f t="shared" si="403"/>
        <v>Octubre</v>
      </c>
      <c r="I4027" s="90" t="str">
        <f t="shared" si="404"/>
        <v>2023-2</v>
      </c>
      <c r="N4027" t="s">
        <v>23</v>
      </c>
      <c r="O4027" t="s">
        <v>119</v>
      </c>
      <c r="P4027">
        <v>0</v>
      </c>
      <c r="Q4027">
        <v>0</v>
      </c>
      <c r="R4027" t="s">
        <v>2273</v>
      </c>
      <c r="S4027" t="s">
        <v>119</v>
      </c>
    </row>
    <row r="4028" spans="1:19" hidden="1" x14ac:dyDescent="0.3">
      <c r="A4028">
        <v>519</v>
      </c>
      <c r="B4028" t="s">
        <v>2267</v>
      </c>
      <c r="C4028" t="s">
        <v>354</v>
      </c>
      <c r="D4028" t="s">
        <v>47</v>
      </c>
      <c r="E4028" t="s">
        <v>22</v>
      </c>
      <c r="F4028" s="101">
        <v>45291</v>
      </c>
      <c r="G4028" s="55">
        <f t="shared" si="402"/>
        <v>2023</v>
      </c>
      <c r="H4028" s="55" t="str">
        <f t="shared" si="403"/>
        <v>Diciembre</v>
      </c>
      <c r="I4028" s="90" t="str">
        <f t="shared" si="404"/>
        <v>2023-2</v>
      </c>
      <c r="N4028" t="s">
        <v>23</v>
      </c>
      <c r="O4028" t="s">
        <v>119</v>
      </c>
      <c r="P4028">
        <v>0</v>
      </c>
      <c r="Q4028">
        <v>0</v>
      </c>
      <c r="R4028" t="s">
        <v>2274</v>
      </c>
      <c r="S4028" t="s">
        <v>119</v>
      </c>
    </row>
    <row r="4029" spans="1:19" hidden="1" x14ac:dyDescent="0.3">
      <c r="A4029">
        <v>519</v>
      </c>
      <c r="B4029" t="s">
        <v>2267</v>
      </c>
      <c r="C4029" t="s">
        <v>354</v>
      </c>
      <c r="D4029" t="s">
        <v>47</v>
      </c>
      <c r="E4029" t="s">
        <v>22</v>
      </c>
      <c r="F4029" s="101">
        <v>45473</v>
      </c>
      <c r="G4029" s="55">
        <f t="shared" si="402"/>
        <v>2024</v>
      </c>
      <c r="H4029" s="55" t="str">
        <f t="shared" si="403"/>
        <v>Junio</v>
      </c>
      <c r="I4029" s="90" t="str">
        <f t="shared" si="404"/>
        <v>2024-1</v>
      </c>
      <c r="N4029" t="s">
        <v>23</v>
      </c>
      <c r="O4029" t="s">
        <v>119</v>
      </c>
      <c r="P4029">
        <v>0</v>
      </c>
      <c r="Q4029">
        <v>0</v>
      </c>
      <c r="R4029" t="s">
        <v>2275</v>
      </c>
      <c r="S4029" t="s">
        <v>119</v>
      </c>
    </row>
    <row r="4030" spans="1:19" hidden="1" x14ac:dyDescent="0.3">
      <c r="A4030">
        <v>519</v>
      </c>
      <c r="B4030" t="s">
        <v>2267</v>
      </c>
      <c r="C4030" t="s">
        <v>354</v>
      </c>
      <c r="D4030" t="s">
        <v>47</v>
      </c>
      <c r="E4030" t="s">
        <v>22</v>
      </c>
      <c r="F4030" s="101">
        <v>45535</v>
      </c>
      <c r="G4030" s="55">
        <f t="shared" si="402"/>
        <v>2024</v>
      </c>
      <c r="H4030" s="55" t="str">
        <f t="shared" si="403"/>
        <v>Agosto</v>
      </c>
      <c r="I4030" s="90" t="str">
        <f t="shared" si="404"/>
        <v>2024-2</v>
      </c>
      <c r="N4030" t="s">
        <v>23</v>
      </c>
      <c r="O4030" t="s">
        <v>119</v>
      </c>
      <c r="P4030">
        <v>0</v>
      </c>
      <c r="Q4030">
        <v>0</v>
      </c>
      <c r="R4030" t="s">
        <v>2276</v>
      </c>
      <c r="S4030" t="s">
        <v>119</v>
      </c>
    </row>
    <row r="4031" spans="1:19" hidden="1" x14ac:dyDescent="0.3">
      <c r="A4031">
        <v>519</v>
      </c>
      <c r="B4031" t="s">
        <v>2267</v>
      </c>
      <c r="C4031" t="s">
        <v>354</v>
      </c>
      <c r="D4031" t="s">
        <v>47</v>
      </c>
      <c r="E4031" t="s">
        <v>22</v>
      </c>
      <c r="F4031" s="101">
        <v>45657</v>
      </c>
      <c r="G4031" s="55">
        <f t="shared" si="402"/>
        <v>2024</v>
      </c>
      <c r="H4031" s="55" t="str">
        <f t="shared" si="403"/>
        <v>Diciembre</v>
      </c>
      <c r="I4031" s="90" t="str">
        <f t="shared" si="404"/>
        <v>2024-2</v>
      </c>
      <c r="N4031" t="s">
        <v>23</v>
      </c>
      <c r="O4031" t="s">
        <v>119</v>
      </c>
      <c r="P4031">
        <v>0</v>
      </c>
      <c r="Q4031">
        <v>0</v>
      </c>
      <c r="R4031" t="s">
        <v>2277</v>
      </c>
      <c r="S4031" t="s">
        <v>119</v>
      </c>
    </row>
    <row r="4032" spans="1:19" hidden="1" x14ac:dyDescent="0.3">
      <c r="A4032">
        <v>519</v>
      </c>
      <c r="B4032" t="s">
        <v>2267</v>
      </c>
      <c r="C4032" t="s">
        <v>354</v>
      </c>
      <c r="D4032" t="s">
        <v>47</v>
      </c>
      <c r="E4032" t="s">
        <v>22</v>
      </c>
      <c r="F4032" s="101">
        <v>45838</v>
      </c>
      <c r="G4032" s="55">
        <f t="shared" si="402"/>
        <v>2025</v>
      </c>
      <c r="H4032" s="55" t="str">
        <f t="shared" si="403"/>
        <v>Junio</v>
      </c>
      <c r="I4032" s="90" t="str">
        <f t="shared" si="404"/>
        <v>2025-1</v>
      </c>
      <c r="J4032">
        <v>100</v>
      </c>
      <c r="K4032">
        <v>431.45</v>
      </c>
      <c r="L4032" s="57">
        <v>1.3</v>
      </c>
      <c r="M4032" s="57">
        <v>4.3144999999999998</v>
      </c>
      <c r="N4032" t="s">
        <v>23</v>
      </c>
      <c r="O4032" t="s">
        <v>23</v>
      </c>
      <c r="P4032">
        <v>0</v>
      </c>
      <c r="Q4032">
        <v>0</v>
      </c>
      <c r="R4032" t="s">
        <v>2278</v>
      </c>
    </row>
    <row r="4033" spans="1:19" hidden="1" x14ac:dyDescent="0.3">
      <c r="A4033">
        <v>519</v>
      </c>
      <c r="B4033" t="s">
        <v>2267</v>
      </c>
      <c r="C4033" t="s">
        <v>354</v>
      </c>
      <c r="D4033" t="s">
        <v>47</v>
      </c>
      <c r="E4033" t="s">
        <v>22</v>
      </c>
      <c r="F4033" s="101">
        <v>46022</v>
      </c>
      <c r="G4033" s="55">
        <f t="shared" si="402"/>
        <v>2025</v>
      </c>
      <c r="H4033" s="55" t="str">
        <f t="shared" si="403"/>
        <v>Diciembre</v>
      </c>
      <c r="I4033" s="90" t="str">
        <f t="shared" si="404"/>
        <v>2025-2</v>
      </c>
      <c r="J4033">
        <v>100</v>
      </c>
      <c r="K4033">
        <v>131.13</v>
      </c>
      <c r="L4033" s="57">
        <v>1.3</v>
      </c>
      <c r="M4033" s="57">
        <v>1.3112999999999999</v>
      </c>
      <c r="N4033" t="s">
        <v>23</v>
      </c>
      <c r="O4033" t="s">
        <v>23</v>
      </c>
      <c r="P4033">
        <v>0</v>
      </c>
      <c r="Q4033">
        <v>0</v>
      </c>
      <c r="R4033" t="s">
        <v>2279</v>
      </c>
    </row>
    <row r="4034" spans="1:19" hidden="1" x14ac:dyDescent="0.3">
      <c r="A4034">
        <v>522</v>
      </c>
      <c r="B4034" t="s">
        <v>2280</v>
      </c>
      <c r="C4034" t="s">
        <v>20</v>
      </c>
      <c r="D4034" t="s">
        <v>65</v>
      </c>
      <c r="E4034" t="s">
        <v>22</v>
      </c>
      <c r="F4034" s="101">
        <v>46022</v>
      </c>
      <c r="G4034" s="55">
        <f t="shared" si="402"/>
        <v>2025</v>
      </c>
      <c r="H4034" s="55" t="str">
        <f t="shared" si="403"/>
        <v>Diciembre</v>
      </c>
      <c r="I4034" s="90" t="str">
        <f t="shared" si="404"/>
        <v>2025-2</v>
      </c>
      <c r="K4034">
        <v>100</v>
      </c>
      <c r="N4034" t="s">
        <v>23</v>
      </c>
      <c r="O4034" t="s">
        <v>23</v>
      </c>
      <c r="P4034">
        <v>0</v>
      </c>
      <c r="Q4034">
        <v>0</v>
      </c>
      <c r="R4034" t="s">
        <v>2281</v>
      </c>
    </row>
    <row r="4035" spans="1:19" hidden="1" x14ac:dyDescent="0.3">
      <c r="A4035">
        <v>523</v>
      </c>
      <c r="B4035" t="s">
        <v>342</v>
      </c>
      <c r="C4035" t="s">
        <v>86</v>
      </c>
      <c r="D4035" t="s">
        <v>47</v>
      </c>
      <c r="E4035" t="s">
        <v>22</v>
      </c>
      <c r="F4035" s="101">
        <v>44742</v>
      </c>
      <c r="G4035" s="55">
        <f t="shared" ref="G4035:G4098" si="405">YEAR(F4035)</f>
        <v>2022</v>
      </c>
      <c r="H4035" s="55" t="str">
        <f t="shared" ref="H4035:H4098" si="406">PROPER(TEXT(F4035,"mmmm"))</f>
        <v>Junio</v>
      </c>
      <c r="I4035" s="90" t="str">
        <f t="shared" ref="I4035:I4098" si="407">IF(OR(H4035="Enero",H4035="Febrero",H4035="Marzo",H4035="Abril",H4035="Mayo",H4035="Junio"),G4035&amp;"-1",IF(OR(H4035="Julio",H4035="Agosto",H4035="Septiembre",H4035="Octubre",H4035="Noviembre",H4035="Diciembre"),G4035&amp;"-2"))</f>
        <v>2022-1</v>
      </c>
      <c r="N4035" t="s">
        <v>23</v>
      </c>
      <c r="O4035" t="s">
        <v>119</v>
      </c>
      <c r="P4035">
        <v>0</v>
      </c>
      <c r="Q4035">
        <v>0</v>
      </c>
      <c r="R4035" t="s">
        <v>2282</v>
      </c>
      <c r="S4035" t="s">
        <v>119</v>
      </c>
    </row>
    <row r="4036" spans="1:19" hidden="1" x14ac:dyDescent="0.3">
      <c r="A4036">
        <v>523</v>
      </c>
      <c r="B4036" t="s">
        <v>342</v>
      </c>
      <c r="C4036" t="s">
        <v>86</v>
      </c>
      <c r="D4036" t="s">
        <v>47</v>
      </c>
      <c r="E4036" t="s">
        <v>22</v>
      </c>
      <c r="F4036" s="101">
        <v>44834</v>
      </c>
      <c r="G4036" s="55">
        <f t="shared" si="405"/>
        <v>2022</v>
      </c>
      <c r="H4036" s="55" t="str">
        <f t="shared" si="406"/>
        <v>Septiembre</v>
      </c>
      <c r="I4036" s="90" t="str">
        <f t="shared" si="407"/>
        <v>2022-2</v>
      </c>
      <c r="N4036" t="s">
        <v>23</v>
      </c>
      <c r="O4036" t="s">
        <v>119</v>
      </c>
      <c r="P4036">
        <v>0</v>
      </c>
      <c r="Q4036">
        <v>0</v>
      </c>
      <c r="R4036" t="s">
        <v>2283</v>
      </c>
      <c r="S4036" t="s">
        <v>119</v>
      </c>
    </row>
    <row r="4037" spans="1:19" hidden="1" x14ac:dyDescent="0.3">
      <c r="A4037">
        <v>523</v>
      </c>
      <c r="B4037" t="s">
        <v>342</v>
      </c>
      <c r="C4037" t="s">
        <v>86</v>
      </c>
      <c r="D4037" t="s">
        <v>47</v>
      </c>
      <c r="E4037" t="s">
        <v>22</v>
      </c>
      <c r="F4037" s="101">
        <v>44895</v>
      </c>
      <c r="G4037" s="55">
        <f t="shared" si="405"/>
        <v>2022</v>
      </c>
      <c r="H4037" s="55" t="str">
        <f t="shared" si="406"/>
        <v>Noviembre</v>
      </c>
      <c r="I4037" s="90" t="str">
        <f t="shared" si="407"/>
        <v>2022-2</v>
      </c>
      <c r="N4037" t="s">
        <v>23</v>
      </c>
      <c r="O4037" t="s">
        <v>119</v>
      </c>
      <c r="P4037">
        <v>0</v>
      </c>
      <c r="Q4037">
        <v>0</v>
      </c>
      <c r="R4037" t="s">
        <v>2284</v>
      </c>
      <c r="S4037" t="s">
        <v>119</v>
      </c>
    </row>
    <row r="4038" spans="1:19" hidden="1" x14ac:dyDescent="0.3">
      <c r="A4038">
        <v>523</v>
      </c>
      <c r="B4038" t="s">
        <v>342</v>
      </c>
      <c r="C4038" t="s">
        <v>86</v>
      </c>
      <c r="D4038" t="s">
        <v>47</v>
      </c>
      <c r="E4038" t="s">
        <v>22</v>
      </c>
      <c r="F4038" s="101">
        <v>44926</v>
      </c>
      <c r="G4038" s="55">
        <f t="shared" si="405"/>
        <v>2022</v>
      </c>
      <c r="H4038" s="55" t="str">
        <f t="shared" si="406"/>
        <v>Diciembre</v>
      </c>
      <c r="I4038" s="90" t="str">
        <f t="shared" si="407"/>
        <v>2022-2</v>
      </c>
      <c r="N4038" t="s">
        <v>23</v>
      </c>
      <c r="O4038" t="s">
        <v>119</v>
      </c>
      <c r="P4038">
        <v>0</v>
      </c>
      <c r="Q4038">
        <v>0</v>
      </c>
      <c r="R4038" t="s">
        <v>2285</v>
      </c>
      <c r="S4038" t="s">
        <v>119</v>
      </c>
    </row>
    <row r="4039" spans="1:19" hidden="1" x14ac:dyDescent="0.3">
      <c r="A4039">
        <v>523</v>
      </c>
      <c r="B4039" t="s">
        <v>342</v>
      </c>
      <c r="C4039" t="s">
        <v>86</v>
      </c>
      <c r="D4039" t="s">
        <v>47</v>
      </c>
      <c r="E4039" t="s">
        <v>22</v>
      </c>
      <c r="F4039" s="101">
        <v>45107</v>
      </c>
      <c r="G4039" s="55">
        <f t="shared" si="405"/>
        <v>2023</v>
      </c>
      <c r="H4039" s="55" t="str">
        <f t="shared" si="406"/>
        <v>Junio</v>
      </c>
      <c r="I4039" s="90" t="str">
        <f t="shared" si="407"/>
        <v>2023-1</v>
      </c>
      <c r="N4039" t="s">
        <v>23</v>
      </c>
      <c r="O4039" t="s">
        <v>119</v>
      </c>
      <c r="P4039">
        <v>0</v>
      </c>
      <c r="Q4039">
        <v>0</v>
      </c>
      <c r="R4039" t="s">
        <v>2286</v>
      </c>
      <c r="S4039" t="s">
        <v>119</v>
      </c>
    </row>
    <row r="4040" spans="1:19" hidden="1" x14ac:dyDescent="0.3">
      <c r="A4040">
        <v>523</v>
      </c>
      <c r="B4040" t="s">
        <v>342</v>
      </c>
      <c r="C4040" t="s">
        <v>86</v>
      </c>
      <c r="D4040" t="s">
        <v>47</v>
      </c>
      <c r="E4040" t="s">
        <v>22</v>
      </c>
      <c r="F4040" s="101">
        <v>45230</v>
      </c>
      <c r="G4040" s="55">
        <f t="shared" si="405"/>
        <v>2023</v>
      </c>
      <c r="H4040" s="55" t="str">
        <f t="shared" si="406"/>
        <v>Octubre</v>
      </c>
      <c r="I4040" s="90" t="str">
        <f t="shared" si="407"/>
        <v>2023-2</v>
      </c>
      <c r="N4040" t="s">
        <v>23</v>
      </c>
      <c r="O4040" t="s">
        <v>119</v>
      </c>
      <c r="P4040">
        <v>0</v>
      </c>
      <c r="Q4040">
        <v>0</v>
      </c>
      <c r="R4040" t="s">
        <v>2287</v>
      </c>
      <c r="S4040" t="s">
        <v>119</v>
      </c>
    </row>
    <row r="4041" spans="1:19" hidden="1" x14ac:dyDescent="0.3">
      <c r="A4041">
        <v>523</v>
      </c>
      <c r="B4041" t="s">
        <v>342</v>
      </c>
      <c r="C4041" t="s">
        <v>86</v>
      </c>
      <c r="D4041" t="s">
        <v>47</v>
      </c>
      <c r="E4041" t="s">
        <v>22</v>
      </c>
      <c r="F4041" s="101">
        <v>45291</v>
      </c>
      <c r="G4041" s="55">
        <f t="shared" si="405"/>
        <v>2023</v>
      </c>
      <c r="H4041" s="55" t="str">
        <f t="shared" si="406"/>
        <v>Diciembre</v>
      </c>
      <c r="I4041" s="90" t="str">
        <f t="shared" si="407"/>
        <v>2023-2</v>
      </c>
      <c r="N4041" t="s">
        <v>23</v>
      </c>
      <c r="O4041" t="s">
        <v>119</v>
      </c>
      <c r="P4041">
        <v>0</v>
      </c>
      <c r="Q4041">
        <v>0</v>
      </c>
      <c r="R4041" t="s">
        <v>2288</v>
      </c>
      <c r="S4041" t="s">
        <v>119</v>
      </c>
    </row>
    <row r="4042" spans="1:19" hidden="1" x14ac:dyDescent="0.3">
      <c r="A4042">
        <v>523</v>
      </c>
      <c r="B4042" t="s">
        <v>342</v>
      </c>
      <c r="C4042" t="s">
        <v>86</v>
      </c>
      <c r="D4042" t="s">
        <v>47</v>
      </c>
      <c r="E4042" t="s">
        <v>22</v>
      </c>
      <c r="F4042" s="101">
        <v>45473</v>
      </c>
      <c r="G4042" s="55">
        <f t="shared" si="405"/>
        <v>2024</v>
      </c>
      <c r="H4042" s="55" t="str">
        <f t="shared" si="406"/>
        <v>Junio</v>
      </c>
      <c r="I4042" s="90" t="str">
        <f t="shared" si="407"/>
        <v>2024-1</v>
      </c>
      <c r="N4042" t="s">
        <v>23</v>
      </c>
      <c r="O4042" t="s">
        <v>119</v>
      </c>
      <c r="P4042">
        <v>0</v>
      </c>
      <c r="Q4042">
        <v>0</v>
      </c>
      <c r="R4042" t="s">
        <v>2289</v>
      </c>
      <c r="S4042" t="s">
        <v>119</v>
      </c>
    </row>
    <row r="4043" spans="1:19" hidden="1" x14ac:dyDescent="0.3">
      <c r="A4043">
        <v>523</v>
      </c>
      <c r="B4043" t="s">
        <v>342</v>
      </c>
      <c r="C4043" t="s">
        <v>86</v>
      </c>
      <c r="D4043" t="s">
        <v>47</v>
      </c>
      <c r="E4043" t="s">
        <v>22</v>
      </c>
      <c r="F4043" s="101">
        <v>45535</v>
      </c>
      <c r="G4043" s="55">
        <f t="shared" si="405"/>
        <v>2024</v>
      </c>
      <c r="H4043" s="55" t="str">
        <f t="shared" si="406"/>
        <v>Agosto</v>
      </c>
      <c r="I4043" s="90" t="str">
        <f t="shared" si="407"/>
        <v>2024-2</v>
      </c>
      <c r="N4043" t="s">
        <v>23</v>
      </c>
      <c r="O4043" t="s">
        <v>119</v>
      </c>
      <c r="P4043">
        <v>0</v>
      </c>
      <c r="Q4043">
        <v>0</v>
      </c>
      <c r="R4043" t="s">
        <v>2290</v>
      </c>
      <c r="S4043" t="s">
        <v>119</v>
      </c>
    </row>
    <row r="4044" spans="1:19" hidden="1" x14ac:dyDescent="0.3">
      <c r="A4044">
        <v>523</v>
      </c>
      <c r="B4044" t="s">
        <v>342</v>
      </c>
      <c r="C4044" t="s">
        <v>86</v>
      </c>
      <c r="D4044" t="s">
        <v>47</v>
      </c>
      <c r="E4044" t="s">
        <v>22</v>
      </c>
      <c r="F4044" s="101">
        <v>45657</v>
      </c>
      <c r="G4044" s="55">
        <f t="shared" si="405"/>
        <v>2024</v>
      </c>
      <c r="H4044" s="55" t="str">
        <f t="shared" si="406"/>
        <v>Diciembre</v>
      </c>
      <c r="I4044" s="90" t="str">
        <f t="shared" si="407"/>
        <v>2024-2</v>
      </c>
      <c r="N4044" t="s">
        <v>23</v>
      </c>
      <c r="O4044" t="s">
        <v>119</v>
      </c>
      <c r="P4044">
        <v>0</v>
      </c>
      <c r="Q4044">
        <v>0</v>
      </c>
      <c r="R4044" t="s">
        <v>2291</v>
      </c>
      <c r="S4044" t="s">
        <v>119</v>
      </c>
    </row>
    <row r="4045" spans="1:19" hidden="1" x14ac:dyDescent="0.3">
      <c r="A4045">
        <v>523</v>
      </c>
      <c r="B4045" t="s">
        <v>342</v>
      </c>
      <c r="C4045" t="s">
        <v>86</v>
      </c>
      <c r="D4045" t="s">
        <v>47</v>
      </c>
      <c r="E4045" t="s">
        <v>22</v>
      </c>
      <c r="F4045" s="101">
        <v>45838</v>
      </c>
      <c r="G4045" s="55">
        <f t="shared" si="405"/>
        <v>2025</v>
      </c>
      <c r="H4045" s="55" t="str">
        <f t="shared" si="406"/>
        <v>Junio</v>
      </c>
      <c r="I4045" s="90" t="str">
        <f t="shared" si="407"/>
        <v>2025-1</v>
      </c>
      <c r="J4045">
        <v>95</v>
      </c>
      <c r="K4045">
        <v>125.74</v>
      </c>
      <c r="L4045" s="57">
        <v>1.3</v>
      </c>
      <c r="M4045" s="57">
        <v>1.323578947368421</v>
      </c>
      <c r="N4045" t="s">
        <v>23</v>
      </c>
      <c r="O4045" t="s">
        <v>23</v>
      </c>
      <c r="P4045">
        <v>0</v>
      </c>
      <c r="Q4045">
        <v>0</v>
      </c>
      <c r="R4045" t="s">
        <v>2292</v>
      </c>
    </row>
    <row r="4046" spans="1:19" hidden="1" x14ac:dyDescent="0.3">
      <c r="A4046">
        <v>523</v>
      </c>
      <c r="B4046" t="s">
        <v>342</v>
      </c>
      <c r="C4046" t="s">
        <v>86</v>
      </c>
      <c r="D4046" t="s">
        <v>47</v>
      </c>
      <c r="E4046" t="s">
        <v>22</v>
      </c>
      <c r="F4046" s="101">
        <v>46022</v>
      </c>
      <c r="G4046" s="55">
        <f t="shared" si="405"/>
        <v>2025</v>
      </c>
      <c r="H4046" s="55" t="str">
        <f t="shared" si="406"/>
        <v>Diciembre</v>
      </c>
      <c r="I4046" s="90" t="str">
        <f t="shared" si="407"/>
        <v>2025-2</v>
      </c>
      <c r="J4046">
        <v>95</v>
      </c>
      <c r="K4046">
        <v>95.82</v>
      </c>
      <c r="L4046" s="57">
        <v>1.0086315789473681</v>
      </c>
      <c r="M4046" s="57">
        <v>1.0086315789473681</v>
      </c>
      <c r="N4046" t="s">
        <v>23</v>
      </c>
      <c r="O4046" t="s">
        <v>23</v>
      </c>
      <c r="P4046">
        <v>0</v>
      </c>
      <c r="Q4046">
        <v>0</v>
      </c>
      <c r="R4046" t="s">
        <v>2293</v>
      </c>
    </row>
    <row r="4047" spans="1:19" hidden="1" x14ac:dyDescent="0.3">
      <c r="A4047">
        <v>524</v>
      </c>
      <c r="B4047" t="s">
        <v>389</v>
      </c>
      <c r="C4047" t="s">
        <v>79</v>
      </c>
      <c r="D4047" t="s">
        <v>47</v>
      </c>
      <c r="E4047" t="s">
        <v>22</v>
      </c>
      <c r="F4047" s="101">
        <v>44742</v>
      </c>
      <c r="G4047" s="55">
        <f t="shared" si="405"/>
        <v>2022</v>
      </c>
      <c r="H4047" s="55" t="str">
        <f t="shared" si="406"/>
        <v>Junio</v>
      </c>
      <c r="I4047" s="90" t="str">
        <f t="shared" si="407"/>
        <v>2022-1</v>
      </c>
      <c r="J4047">
        <v>100</v>
      </c>
      <c r="N4047" t="s">
        <v>48</v>
      </c>
      <c r="O4047" t="s">
        <v>119</v>
      </c>
      <c r="P4047">
        <v>0</v>
      </c>
      <c r="Q4047">
        <v>0</v>
      </c>
      <c r="R4047" t="s">
        <v>2294</v>
      </c>
      <c r="S4047" t="s">
        <v>119</v>
      </c>
    </row>
    <row r="4048" spans="1:19" hidden="1" x14ac:dyDescent="0.3">
      <c r="A4048">
        <v>524</v>
      </c>
      <c r="B4048" t="s">
        <v>389</v>
      </c>
      <c r="C4048" t="s">
        <v>79</v>
      </c>
      <c r="D4048" t="s">
        <v>47</v>
      </c>
      <c r="E4048" t="s">
        <v>22</v>
      </c>
      <c r="F4048" s="101">
        <v>44834</v>
      </c>
      <c r="G4048" s="55">
        <f t="shared" si="405"/>
        <v>2022</v>
      </c>
      <c r="H4048" s="55" t="str">
        <f t="shared" si="406"/>
        <v>Septiembre</v>
      </c>
      <c r="I4048" s="90" t="str">
        <f t="shared" si="407"/>
        <v>2022-2</v>
      </c>
      <c r="J4048">
        <v>100</v>
      </c>
      <c r="N4048" t="s">
        <v>48</v>
      </c>
      <c r="O4048" t="s">
        <v>119</v>
      </c>
      <c r="P4048">
        <v>0</v>
      </c>
      <c r="Q4048">
        <v>0</v>
      </c>
      <c r="R4048" t="s">
        <v>2295</v>
      </c>
      <c r="S4048" t="s">
        <v>119</v>
      </c>
    </row>
    <row r="4049" spans="1:19" hidden="1" x14ac:dyDescent="0.3">
      <c r="A4049">
        <v>524</v>
      </c>
      <c r="B4049" t="s">
        <v>389</v>
      </c>
      <c r="C4049" t="s">
        <v>79</v>
      </c>
      <c r="D4049" t="s">
        <v>47</v>
      </c>
      <c r="E4049" t="s">
        <v>22</v>
      </c>
      <c r="F4049" s="101">
        <v>44895</v>
      </c>
      <c r="G4049" s="55">
        <f t="shared" si="405"/>
        <v>2022</v>
      </c>
      <c r="H4049" s="55" t="str">
        <f t="shared" si="406"/>
        <v>Noviembre</v>
      </c>
      <c r="I4049" s="90" t="str">
        <f t="shared" si="407"/>
        <v>2022-2</v>
      </c>
      <c r="J4049">
        <v>100</v>
      </c>
      <c r="N4049" t="s">
        <v>48</v>
      </c>
      <c r="O4049" t="s">
        <v>119</v>
      </c>
      <c r="P4049">
        <v>0</v>
      </c>
      <c r="Q4049">
        <v>0</v>
      </c>
      <c r="R4049" t="s">
        <v>2296</v>
      </c>
      <c r="S4049" t="s">
        <v>119</v>
      </c>
    </row>
    <row r="4050" spans="1:19" hidden="1" x14ac:dyDescent="0.3">
      <c r="A4050">
        <v>524</v>
      </c>
      <c r="B4050" t="s">
        <v>389</v>
      </c>
      <c r="C4050" t="s">
        <v>79</v>
      </c>
      <c r="D4050" t="s">
        <v>47</v>
      </c>
      <c r="E4050" t="s">
        <v>22</v>
      </c>
      <c r="F4050" s="101">
        <v>44926</v>
      </c>
      <c r="G4050" s="55">
        <f t="shared" si="405"/>
        <v>2022</v>
      </c>
      <c r="H4050" s="55" t="str">
        <f t="shared" si="406"/>
        <v>Diciembre</v>
      </c>
      <c r="I4050" s="90" t="str">
        <f t="shared" si="407"/>
        <v>2022-2</v>
      </c>
      <c r="J4050">
        <v>100</v>
      </c>
      <c r="N4050" t="s">
        <v>48</v>
      </c>
      <c r="O4050" t="s">
        <v>119</v>
      </c>
      <c r="P4050">
        <v>0</v>
      </c>
      <c r="Q4050">
        <v>0</v>
      </c>
      <c r="R4050" t="s">
        <v>2297</v>
      </c>
      <c r="S4050" t="s">
        <v>119</v>
      </c>
    </row>
    <row r="4051" spans="1:19" hidden="1" x14ac:dyDescent="0.3">
      <c r="A4051">
        <v>524</v>
      </c>
      <c r="B4051" t="s">
        <v>389</v>
      </c>
      <c r="C4051" t="s">
        <v>79</v>
      </c>
      <c r="D4051" t="s">
        <v>47</v>
      </c>
      <c r="E4051" t="s">
        <v>22</v>
      </c>
      <c r="F4051" s="101">
        <v>45107</v>
      </c>
      <c r="G4051" s="55">
        <f t="shared" si="405"/>
        <v>2023</v>
      </c>
      <c r="H4051" s="55" t="str">
        <f t="shared" si="406"/>
        <v>Junio</v>
      </c>
      <c r="I4051" s="90" t="str">
        <f t="shared" si="407"/>
        <v>2023-1</v>
      </c>
      <c r="J4051">
        <v>100</v>
      </c>
      <c r="N4051" t="s">
        <v>48</v>
      </c>
      <c r="O4051" t="s">
        <v>119</v>
      </c>
      <c r="P4051">
        <v>0</v>
      </c>
      <c r="Q4051">
        <v>0</v>
      </c>
      <c r="R4051" t="s">
        <v>2298</v>
      </c>
      <c r="S4051" t="s">
        <v>119</v>
      </c>
    </row>
    <row r="4052" spans="1:19" hidden="1" x14ac:dyDescent="0.3">
      <c r="A4052">
        <v>524</v>
      </c>
      <c r="B4052" t="s">
        <v>389</v>
      </c>
      <c r="C4052" t="s">
        <v>79</v>
      </c>
      <c r="D4052" t="s">
        <v>47</v>
      </c>
      <c r="E4052" t="s">
        <v>22</v>
      </c>
      <c r="F4052" s="101">
        <v>45230</v>
      </c>
      <c r="G4052" s="55">
        <f t="shared" si="405"/>
        <v>2023</v>
      </c>
      <c r="H4052" s="55" t="str">
        <f t="shared" si="406"/>
        <v>Octubre</v>
      </c>
      <c r="I4052" s="90" t="str">
        <f t="shared" si="407"/>
        <v>2023-2</v>
      </c>
      <c r="J4052">
        <v>100</v>
      </c>
      <c r="N4052" t="s">
        <v>48</v>
      </c>
      <c r="O4052" t="s">
        <v>119</v>
      </c>
      <c r="P4052">
        <v>0</v>
      </c>
      <c r="Q4052">
        <v>0</v>
      </c>
      <c r="R4052" t="s">
        <v>2299</v>
      </c>
      <c r="S4052" t="s">
        <v>119</v>
      </c>
    </row>
    <row r="4053" spans="1:19" hidden="1" x14ac:dyDescent="0.3">
      <c r="A4053">
        <v>524</v>
      </c>
      <c r="B4053" t="s">
        <v>389</v>
      </c>
      <c r="C4053" t="s">
        <v>79</v>
      </c>
      <c r="D4053" t="s">
        <v>47</v>
      </c>
      <c r="E4053" t="s">
        <v>22</v>
      </c>
      <c r="F4053" s="101">
        <v>45291</v>
      </c>
      <c r="G4053" s="55">
        <f t="shared" si="405"/>
        <v>2023</v>
      </c>
      <c r="H4053" s="55" t="str">
        <f t="shared" si="406"/>
        <v>Diciembre</v>
      </c>
      <c r="I4053" s="90" t="str">
        <f t="shared" si="407"/>
        <v>2023-2</v>
      </c>
      <c r="J4053">
        <v>100</v>
      </c>
      <c r="N4053" t="s">
        <v>48</v>
      </c>
      <c r="O4053" t="s">
        <v>119</v>
      </c>
      <c r="P4053">
        <v>0</v>
      </c>
      <c r="Q4053">
        <v>0</v>
      </c>
      <c r="R4053" t="s">
        <v>2300</v>
      </c>
      <c r="S4053" t="s">
        <v>119</v>
      </c>
    </row>
    <row r="4054" spans="1:19" hidden="1" x14ac:dyDescent="0.3">
      <c r="A4054">
        <v>524</v>
      </c>
      <c r="B4054" t="s">
        <v>389</v>
      </c>
      <c r="C4054" t="s">
        <v>79</v>
      </c>
      <c r="D4054" t="s">
        <v>47</v>
      </c>
      <c r="E4054" t="s">
        <v>22</v>
      </c>
      <c r="F4054" s="101">
        <v>45473</v>
      </c>
      <c r="G4054" s="55">
        <f t="shared" si="405"/>
        <v>2024</v>
      </c>
      <c r="H4054" s="55" t="str">
        <f t="shared" si="406"/>
        <v>Junio</v>
      </c>
      <c r="I4054" s="90" t="str">
        <f t="shared" si="407"/>
        <v>2024-1</v>
      </c>
      <c r="J4054">
        <v>100</v>
      </c>
      <c r="N4054" t="s">
        <v>48</v>
      </c>
      <c r="O4054" t="s">
        <v>119</v>
      </c>
      <c r="P4054">
        <v>0</v>
      </c>
      <c r="Q4054">
        <v>0</v>
      </c>
      <c r="R4054" t="s">
        <v>2301</v>
      </c>
      <c r="S4054" t="s">
        <v>119</v>
      </c>
    </row>
    <row r="4055" spans="1:19" hidden="1" x14ac:dyDescent="0.3">
      <c r="A4055">
        <v>524</v>
      </c>
      <c r="B4055" t="s">
        <v>389</v>
      </c>
      <c r="C4055" t="s">
        <v>79</v>
      </c>
      <c r="D4055" t="s">
        <v>47</v>
      </c>
      <c r="E4055" t="s">
        <v>22</v>
      </c>
      <c r="F4055" s="101">
        <v>45657</v>
      </c>
      <c r="G4055" s="55">
        <f t="shared" si="405"/>
        <v>2024</v>
      </c>
      <c r="H4055" s="55" t="str">
        <f t="shared" si="406"/>
        <v>Diciembre</v>
      </c>
      <c r="I4055" s="90" t="str">
        <f t="shared" si="407"/>
        <v>2024-2</v>
      </c>
      <c r="J4055">
        <v>100</v>
      </c>
      <c r="N4055" t="s">
        <v>48</v>
      </c>
      <c r="O4055" t="s">
        <v>119</v>
      </c>
      <c r="P4055">
        <v>0</v>
      </c>
      <c r="Q4055">
        <v>0</v>
      </c>
      <c r="R4055" t="s">
        <v>2302</v>
      </c>
      <c r="S4055" t="s">
        <v>119</v>
      </c>
    </row>
    <row r="4056" spans="1:19" hidden="1" x14ac:dyDescent="0.3">
      <c r="A4056">
        <v>524</v>
      </c>
      <c r="B4056" t="s">
        <v>389</v>
      </c>
      <c r="C4056" t="s">
        <v>79</v>
      </c>
      <c r="D4056" t="s">
        <v>47</v>
      </c>
      <c r="E4056" t="s">
        <v>22</v>
      </c>
      <c r="F4056" s="101">
        <v>45838</v>
      </c>
      <c r="G4056" s="55">
        <f t="shared" si="405"/>
        <v>2025</v>
      </c>
      <c r="H4056" s="55" t="str">
        <f t="shared" si="406"/>
        <v>Junio</v>
      </c>
      <c r="I4056" s="90" t="str">
        <f t="shared" si="407"/>
        <v>2025-1</v>
      </c>
      <c r="J4056">
        <v>100</v>
      </c>
      <c r="K4056">
        <v>99.38</v>
      </c>
      <c r="L4056" s="57">
        <v>0.99379999999999991</v>
      </c>
      <c r="M4056" s="57">
        <v>0.99379999999999991</v>
      </c>
      <c r="N4056" t="s">
        <v>48</v>
      </c>
      <c r="O4056" t="s">
        <v>48</v>
      </c>
      <c r="P4056">
        <v>0</v>
      </c>
      <c r="Q4056">
        <v>0</v>
      </c>
      <c r="R4056" t="s">
        <v>2303</v>
      </c>
    </row>
    <row r="4057" spans="1:19" hidden="1" x14ac:dyDescent="0.3">
      <c r="A4057">
        <v>524</v>
      </c>
      <c r="B4057" t="s">
        <v>389</v>
      </c>
      <c r="C4057" t="s">
        <v>79</v>
      </c>
      <c r="D4057" t="s">
        <v>47</v>
      </c>
      <c r="E4057" t="s">
        <v>22</v>
      </c>
      <c r="F4057" s="101">
        <v>46022</v>
      </c>
      <c r="G4057" s="55">
        <f t="shared" si="405"/>
        <v>2025</v>
      </c>
      <c r="H4057" s="55" t="str">
        <f t="shared" si="406"/>
        <v>Diciembre</v>
      </c>
      <c r="I4057" s="90" t="str">
        <f t="shared" si="407"/>
        <v>2025-2</v>
      </c>
      <c r="J4057">
        <v>143.41200000000001</v>
      </c>
      <c r="K4057">
        <v>106.07</v>
      </c>
      <c r="L4057" s="57">
        <v>0.73961732630463273</v>
      </c>
      <c r="M4057" s="57">
        <v>0.73961732630463273</v>
      </c>
      <c r="N4057" t="s">
        <v>48</v>
      </c>
      <c r="O4057" t="s">
        <v>48</v>
      </c>
      <c r="P4057">
        <v>0</v>
      </c>
      <c r="Q4057">
        <v>0</v>
      </c>
      <c r="R4057" t="s">
        <v>2304</v>
      </c>
    </row>
    <row r="4058" spans="1:19" hidden="1" x14ac:dyDescent="0.3">
      <c r="A4058">
        <v>526</v>
      </c>
      <c r="B4058" t="s">
        <v>2305</v>
      </c>
      <c r="C4058" t="s">
        <v>27</v>
      </c>
      <c r="D4058" t="s">
        <v>52</v>
      </c>
      <c r="E4058" t="s">
        <v>22</v>
      </c>
      <c r="F4058" s="101">
        <v>45838</v>
      </c>
      <c r="G4058" s="55">
        <f t="shared" si="405"/>
        <v>2025</v>
      </c>
      <c r="H4058" s="55" t="str">
        <f t="shared" si="406"/>
        <v>Junio</v>
      </c>
      <c r="I4058" s="90" t="str">
        <f t="shared" si="407"/>
        <v>2025-1</v>
      </c>
      <c r="J4058">
        <v>95</v>
      </c>
      <c r="N4058" t="s">
        <v>23</v>
      </c>
      <c r="O4058" t="s">
        <v>119</v>
      </c>
      <c r="P4058">
        <v>0</v>
      </c>
      <c r="Q4058">
        <v>0</v>
      </c>
      <c r="R4058" t="s">
        <v>2306</v>
      </c>
      <c r="S4058" t="s">
        <v>119</v>
      </c>
    </row>
    <row r="4059" spans="1:19" hidden="1" x14ac:dyDescent="0.3">
      <c r="A4059">
        <v>526</v>
      </c>
      <c r="B4059" t="s">
        <v>2305</v>
      </c>
      <c r="C4059" t="s">
        <v>27</v>
      </c>
      <c r="D4059" t="s">
        <v>52</v>
      </c>
      <c r="E4059" t="s">
        <v>22</v>
      </c>
      <c r="F4059" s="101">
        <v>45930</v>
      </c>
      <c r="G4059" s="55">
        <f t="shared" si="405"/>
        <v>2025</v>
      </c>
      <c r="H4059" s="55" t="str">
        <f t="shared" si="406"/>
        <v>Septiembre</v>
      </c>
      <c r="I4059" s="90" t="str">
        <f t="shared" si="407"/>
        <v>2025-2</v>
      </c>
      <c r="J4059">
        <v>95</v>
      </c>
      <c r="K4059">
        <v>96.6</v>
      </c>
      <c r="L4059" s="57">
        <v>1.016842105263158</v>
      </c>
      <c r="M4059" s="57">
        <v>1.016842105263158</v>
      </c>
      <c r="N4059" t="s">
        <v>23</v>
      </c>
      <c r="O4059" t="s">
        <v>23</v>
      </c>
      <c r="P4059">
        <v>0</v>
      </c>
      <c r="Q4059">
        <v>0</v>
      </c>
      <c r="R4059" t="s">
        <v>2307</v>
      </c>
    </row>
    <row r="4060" spans="1:19" hidden="1" x14ac:dyDescent="0.3">
      <c r="A4060">
        <v>527</v>
      </c>
      <c r="B4060" t="s">
        <v>2308</v>
      </c>
      <c r="C4060" t="s">
        <v>190</v>
      </c>
      <c r="D4060" t="s">
        <v>65</v>
      </c>
      <c r="E4060" t="s">
        <v>22</v>
      </c>
      <c r="F4060" s="101">
        <v>46022</v>
      </c>
      <c r="G4060" s="55">
        <f t="shared" si="405"/>
        <v>2025</v>
      </c>
      <c r="H4060" s="55" t="str">
        <f t="shared" si="406"/>
        <v>Diciembre</v>
      </c>
      <c r="I4060" s="90" t="str">
        <f t="shared" si="407"/>
        <v>2025-2</v>
      </c>
      <c r="J4060">
        <v>100</v>
      </c>
      <c r="K4060">
        <v>197.94</v>
      </c>
      <c r="L4060" s="57">
        <v>1.3</v>
      </c>
      <c r="M4060" s="57">
        <v>1.9794</v>
      </c>
      <c r="N4060" t="s">
        <v>23</v>
      </c>
      <c r="O4060" t="s">
        <v>23</v>
      </c>
      <c r="P4060">
        <v>0</v>
      </c>
      <c r="Q4060">
        <v>0</v>
      </c>
      <c r="R4060" t="s">
        <v>2309</v>
      </c>
    </row>
    <row r="4061" spans="1:19" hidden="1" x14ac:dyDescent="0.3">
      <c r="A4061">
        <v>528</v>
      </c>
      <c r="B4061" t="s">
        <v>2310</v>
      </c>
      <c r="C4061" t="s">
        <v>190</v>
      </c>
      <c r="D4061" t="s">
        <v>65</v>
      </c>
      <c r="E4061" t="s">
        <v>22</v>
      </c>
      <c r="F4061" s="101">
        <v>45838</v>
      </c>
      <c r="G4061" s="55">
        <f t="shared" si="405"/>
        <v>2025</v>
      </c>
      <c r="H4061" s="55" t="str">
        <f t="shared" si="406"/>
        <v>Junio</v>
      </c>
      <c r="I4061" s="90" t="str">
        <f t="shared" si="407"/>
        <v>2025-1</v>
      </c>
      <c r="J4061">
        <v>100</v>
      </c>
      <c r="K4061">
        <v>173.92055267703</v>
      </c>
      <c r="L4061" s="57">
        <v>1.3</v>
      </c>
      <c r="M4061" s="57">
        <v>1.7392055267702999</v>
      </c>
      <c r="N4061" t="s">
        <v>48</v>
      </c>
      <c r="O4061" t="s">
        <v>48</v>
      </c>
      <c r="P4061">
        <v>0</v>
      </c>
      <c r="Q4061">
        <v>0</v>
      </c>
      <c r="R4061" t="s">
        <v>2311</v>
      </c>
    </row>
    <row r="4062" spans="1:19" hidden="1" x14ac:dyDescent="0.3">
      <c r="A4062">
        <v>528</v>
      </c>
      <c r="B4062" t="s">
        <v>2310</v>
      </c>
      <c r="C4062" t="s">
        <v>190</v>
      </c>
      <c r="D4062" t="s">
        <v>65</v>
      </c>
      <c r="E4062" t="s">
        <v>22</v>
      </c>
      <c r="F4062" s="101">
        <v>46022</v>
      </c>
      <c r="G4062" s="55">
        <f t="shared" si="405"/>
        <v>2025</v>
      </c>
      <c r="H4062" s="55" t="str">
        <f t="shared" si="406"/>
        <v>Diciembre</v>
      </c>
      <c r="I4062" s="90" t="str">
        <f t="shared" si="407"/>
        <v>2025-2</v>
      </c>
      <c r="J4062">
        <v>100</v>
      </c>
      <c r="K4062">
        <v>173.92055267703</v>
      </c>
      <c r="L4062" s="57">
        <v>1.3</v>
      </c>
      <c r="M4062" s="57">
        <v>1.7392055267702999</v>
      </c>
      <c r="N4062" t="s">
        <v>48</v>
      </c>
      <c r="O4062" t="s">
        <v>48</v>
      </c>
      <c r="P4062">
        <v>0</v>
      </c>
      <c r="Q4062">
        <v>0</v>
      </c>
      <c r="R4062" t="s">
        <v>2312</v>
      </c>
    </row>
    <row r="4063" spans="1:19" hidden="1" x14ac:dyDescent="0.3">
      <c r="A4063">
        <v>529</v>
      </c>
      <c r="B4063" t="s">
        <v>2313</v>
      </c>
      <c r="C4063" t="s">
        <v>87</v>
      </c>
      <c r="D4063" t="s">
        <v>52</v>
      </c>
      <c r="E4063" t="s">
        <v>22</v>
      </c>
      <c r="F4063" s="101">
        <v>44651</v>
      </c>
      <c r="G4063" s="55">
        <f t="shared" si="405"/>
        <v>2022</v>
      </c>
      <c r="H4063" s="55" t="str">
        <f t="shared" si="406"/>
        <v>Marzo</v>
      </c>
      <c r="I4063" s="90" t="str">
        <f t="shared" si="407"/>
        <v>2022-1</v>
      </c>
      <c r="N4063" t="s">
        <v>23</v>
      </c>
      <c r="O4063" t="s">
        <v>119</v>
      </c>
      <c r="P4063">
        <v>0</v>
      </c>
      <c r="Q4063">
        <v>0</v>
      </c>
      <c r="R4063" t="s">
        <v>2314</v>
      </c>
      <c r="S4063" t="s">
        <v>119</v>
      </c>
    </row>
    <row r="4064" spans="1:19" hidden="1" x14ac:dyDescent="0.3">
      <c r="A4064">
        <v>529</v>
      </c>
      <c r="B4064" t="s">
        <v>2313</v>
      </c>
      <c r="C4064" t="s">
        <v>87</v>
      </c>
      <c r="D4064" t="s">
        <v>52</v>
      </c>
      <c r="E4064" t="s">
        <v>22</v>
      </c>
      <c r="F4064" s="101">
        <v>44742</v>
      </c>
      <c r="G4064" s="55">
        <f t="shared" si="405"/>
        <v>2022</v>
      </c>
      <c r="H4064" s="55" t="str">
        <f t="shared" si="406"/>
        <v>Junio</v>
      </c>
      <c r="I4064" s="90" t="str">
        <f t="shared" si="407"/>
        <v>2022-1</v>
      </c>
      <c r="N4064" t="s">
        <v>23</v>
      </c>
      <c r="O4064" t="s">
        <v>119</v>
      </c>
      <c r="P4064">
        <v>0</v>
      </c>
      <c r="Q4064">
        <v>0</v>
      </c>
      <c r="R4064" t="s">
        <v>2315</v>
      </c>
      <c r="S4064" t="s">
        <v>119</v>
      </c>
    </row>
    <row r="4065" spans="1:19" hidden="1" x14ac:dyDescent="0.3">
      <c r="A4065">
        <v>529</v>
      </c>
      <c r="B4065" t="s">
        <v>2313</v>
      </c>
      <c r="C4065" t="s">
        <v>87</v>
      </c>
      <c r="D4065" t="s">
        <v>52</v>
      </c>
      <c r="E4065" t="s">
        <v>22</v>
      </c>
      <c r="F4065" s="101">
        <v>44834</v>
      </c>
      <c r="G4065" s="55">
        <f t="shared" si="405"/>
        <v>2022</v>
      </c>
      <c r="H4065" s="55" t="str">
        <f t="shared" si="406"/>
        <v>Septiembre</v>
      </c>
      <c r="I4065" s="90" t="str">
        <f t="shared" si="407"/>
        <v>2022-2</v>
      </c>
      <c r="N4065" t="s">
        <v>23</v>
      </c>
      <c r="O4065" t="s">
        <v>119</v>
      </c>
      <c r="P4065">
        <v>0</v>
      </c>
      <c r="Q4065">
        <v>0</v>
      </c>
      <c r="R4065" t="s">
        <v>2316</v>
      </c>
      <c r="S4065" t="s">
        <v>119</v>
      </c>
    </row>
    <row r="4066" spans="1:19" hidden="1" x14ac:dyDescent="0.3">
      <c r="A4066">
        <v>529</v>
      </c>
      <c r="B4066" t="s">
        <v>2313</v>
      </c>
      <c r="C4066" t="s">
        <v>87</v>
      </c>
      <c r="D4066" t="s">
        <v>52</v>
      </c>
      <c r="E4066" t="s">
        <v>22</v>
      </c>
      <c r="F4066" s="101">
        <v>44926</v>
      </c>
      <c r="G4066" s="55">
        <f t="shared" si="405"/>
        <v>2022</v>
      </c>
      <c r="H4066" s="55" t="str">
        <f t="shared" si="406"/>
        <v>Diciembre</v>
      </c>
      <c r="I4066" s="90" t="str">
        <f t="shared" si="407"/>
        <v>2022-2</v>
      </c>
      <c r="N4066" t="s">
        <v>23</v>
      </c>
      <c r="O4066" t="s">
        <v>119</v>
      </c>
      <c r="P4066">
        <v>0</v>
      </c>
      <c r="Q4066">
        <v>0</v>
      </c>
      <c r="R4066" t="s">
        <v>2317</v>
      </c>
      <c r="S4066" t="s">
        <v>119</v>
      </c>
    </row>
    <row r="4067" spans="1:19" hidden="1" x14ac:dyDescent="0.3">
      <c r="A4067">
        <v>529</v>
      </c>
      <c r="B4067" t="s">
        <v>2313</v>
      </c>
      <c r="C4067" t="s">
        <v>87</v>
      </c>
      <c r="D4067" t="s">
        <v>52</v>
      </c>
      <c r="E4067" t="s">
        <v>22</v>
      </c>
      <c r="F4067" s="101">
        <v>45016</v>
      </c>
      <c r="G4067" s="55">
        <f t="shared" si="405"/>
        <v>2023</v>
      </c>
      <c r="H4067" s="55" t="str">
        <f t="shared" si="406"/>
        <v>Marzo</v>
      </c>
      <c r="I4067" s="90" t="str">
        <f t="shared" si="407"/>
        <v>2023-1</v>
      </c>
      <c r="N4067" t="s">
        <v>23</v>
      </c>
      <c r="O4067" t="s">
        <v>119</v>
      </c>
      <c r="P4067">
        <v>0</v>
      </c>
      <c r="Q4067">
        <v>0</v>
      </c>
      <c r="R4067" t="s">
        <v>2318</v>
      </c>
      <c r="S4067" t="s">
        <v>119</v>
      </c>
    </row>
    <row r="4068" spans="1:19" hidden="1" x14ac:dyDescent="0.3">
      <c r="A4068">
        <v>529</v>
      </c>
      <c r="B4068" t="s">
        <v>2313</v>
      </c>
      <c r="C4068" t="s">
        <v>87</v>
      </c>
      <c r="D4068" t="s">
        <v>52</v>
      </c>
      <c r="E4068" t="s">
        <v>22</v>
      </c>
      <c r="F4068" s="101">
        <v>45199</v>
      </c>
      <c r="G4068" s="55">
        <f t="shared" si="405"/>
        <v>2023</v>
      </c>
      <c r="H4068" s="55" t="str">
        <f t="shared" si="406"/>
        <v>Septiembre</v>
      </c>
      <c r="I4068" s="90" t="str">
        <f t="shared" si="407"/>
        <v>2023-2</v>
      </c>
      <c r="N4068" t="s">
        <v>23</v>
      </c>
      <c r="O4068" t="s">
        <v>119</v>
      </c>
      <c r="P4068">
        <v>0</v>
      </c>
      <c r="Q4068">
        <v>0</v>
      </c>
      <c r="R4068" t="s">
        <v>2319</v>
      </c>
      <c r="S4068" t="s">
        <v>119</v>
      </c>
    </row>
    <row r="4069" spans="1:19" hidden="1" x14ac:dyDescent="0.3">
      <c r="A4069">
        <v>529</v>
      </c>
      <c r="B4069" t="s">
        <v>2313</v>
      </c>
      <c r="C4069" t="s">
        <v>87</v>
      </c>
      <c r="D4069" t="s">
        <v>52</v>
      </c>
      <c r="E4069" t="s">
        <v>22</v>
      </c>
      <c r="F4069" s="101">
        <v>45230</v>
      </c>
      <c r="G4069" s="55">
        <f t="shared" si="405"/>
        <v>2023</v>
      </c>
      <c r="H4069" s="55" t="str">
        <f t="shared" si="406"/>
        <v>Octubre</v>
      </c>
      <c r="I4069" s="90" t="str">
        <f t="shared" si="407"/>
        <v>2023-2</v>
      </c>
      <c r="N4069" t="s">
        <v>23</v>
      </c>
      <c r="O4069" t="s">
        <v>119</v>
      </c>
      <c r="P4069">
        <v>0</v>
      </c>
      <c r="Q4069">
        <v>0</v>
      </c>
      <c r="R4069" t="s">
        <v>2320</v>
      </c>
      <c r="S4069" t="s">
        <v>119</v>
      </c>
    </row>
    <row r="4070" spans="1:19" hidden="1" x14ac:dyDescent="0.3">
      <c r="A4070">
        <v>529</v>
      </c>
      <c r="B4070" t="s">
        <v>2313</v>
      </c>
      <c r="C4070" t="s">
        <v>87</v>
      </c>
      <c r="D4070" t="s">
        <v>52</v>
      </c>
      <c r="E4070" t="s">
        <v>22</v>
      </c>
      <c r="F4070" s="101">
        <v>45291</v>
      </c>
      <c r="G4070" s="55">
        <f t="shared" si="405"/>
        <v>2023</v>
      </c>
      <c r="H4070" s="55" t="str">
        <f t="shared" si="406"/>
        <v>Diciembre</v>
      </c>
      <c r="I4070" s="90" t="str">
        <f t="shared" si="407"/>
        <v>2023-2</v>
      </c>
      <c r="N4070" t="s">
        <v>23</v>
      </c>
      <c r="O4070" t="s">
        <v>119</v>
      </c>
      <c r="P4070">
        <v>0</v>
      </c>
      <c r="Q4070">
        <v>0</v>
      </c>
      <c r="R4070" t="s">
        <v>2321</v>
      </c>
      <c r="S4070" t="s">
        <v>119</v>
      </c>
    </row>
    <row r="4071" spans="1:19" hidden="1" x14ac:dyDescent="0.3">
      <c r="A4071">
        <v>529</v>
      </c>
      <c r="B4071" t="s">
        <v>2313</v>
      </c>
      <c r="C4071" t="s">
        <v>87</v>
      </c>
      <c r="D4071" t="s">
        <v>52</v>
      </c>
      <c r="E4071" t="s">
        <v>22</v>
      </c>
      <c r="F4071" s="101">
        <v>45351</v>
      </c>
      <c r="G4071" s="55">
        <f t="shared" si="405"/>
        <v>2024</v>
      </c>
      <c r="H4071" s="55" t="str">
        <f t="shared" si="406"/>
        <v>Febrero</v>
      </c>
      <c r="I4071" s="90" t="str">
        <f t="shared" si="407"/>
        <v>2024-1</v>
      </c>
      <c r="N4071" t="s">
        <v>23</v>
      </c>
      <c r="O4071" t="s">
        <v>119</v>
      </c>
      <c r="P4071">
        <v>0</v>
      </c>
      <c r="Q4071">
        <v>0</v>
      </c>
      <c r="R4071" t="s">
        <v>2322</v>
      </c>
      <c r="S4071" t="s">
        <v>119</v>
      </c>
    </row>
    <row r="4072" spans="1:19" hidden="1" x14ac:dyDescent="0.3">
      <c r="A4072">
        <v>529</v>
      </c>
      <c r="B4072" t="s">
        <v>2313</v>
      </c>
      <c r="C4072" t="s">
        <v>87</v>
      </c>
      <c r="D4072" t="s">
        <v>52</v>
      </c>
      <c r="E4072" t="s">
        <v>22</v>
      </c>
      <c r="F4072" s="101">
        <v>45382</v>
      </c>
      <c r="G4072" s="55">
        <f t="shared" si="405"/>
        <v>2024</v>
      </c>
      <c r="H4072" s="55" t="str">
        <f t="shared" si="406"/>
        <v>Marzo</v>
      </c>
      <c r="I4072" s="90" t="str">
        <f t="shared" si="407"/>
        <v>2024-1</v>
      </c>
      <c r="N4072" t="s">
        <v>23</v>
      </c>
      <c r="O4072" t="s">
        <v>119</v>
      </c>
      <c r="P4072">
        <v>0</v>
      </c>
      <c r="Q4072">
        <v>0</v>
      </c>
      <c r="R4072" t="s">
        <v>2323</v>
      </c>
      <c r="S4072" t="s">
        <v>119</v>
      </c>
    </row>
    <row r="4073" spans="1:19" hidden="1" x14ac:dyDescent="0.3">
      <c r="A4073">
        <v>529</v>
      </c>
      <c r="B4073" t="s">
        <v>2313</v>
      </c>
      <c r="C4073" t="s">
        <v>87</v>
      </c>
      <c r="D4073" t="s">
        <v>52</v>
      </c>
      <c r="E4073" t="s">
        <v>22</v>
      </c>
      <c r="F4073" s="101">
        <v>45412</v>
      </c>
      <c r="G4073" s="55">
        <f t="shared" si="405"/>
        <v>2024</v>
      </c>
      <c r="H4073" s="55" t="str">
        <f t="shared" si="406"/>
        <v>Abril</v>
      </c>
      <c r="I4073" s="90" t="str">
        <f t="shared" si="407"/>
        <v>2024-1</v>
      </c>
      <c r="N4073" t="s">
        <v>23</v>
      </c>
      <c r="O4073" t="s">
        <v>119</v>
      </c>
      <c r="P4073">
        <v>0</v>
      </c>
      <c r="Q4073">
        <v>0</v>
      </c>
      <c r="R4073" t="s">
        <v>2324</v>
      </c>
      <c r="S4073" t="s">
        <v>119</v>
      </c>
    </row>
    <row r="4074" spans="1:19" hidden="1" x14ac:dyDescent="0.3">
      <c r="A4074">
        <v>529</v>
      </c>
      <c r="B4074" t="s">
        <v>2313</v>
      </c>
      <c r="C4074" t="s">
        <v>87</v>
      </c>
      <c r="D4074" t="s">
        <v>52</v>
      </c>
      <c r="E4074" t="s">
        <v>22</v>
      </c>
      <c r="F4074" s="101">
        <v>45473</v>
      </c>
      <c r="G4074" s="55">
        <f t="shared" si="405"/>
        <v>2024</v>
      </c>
      <c r="H4074" s="55" t="str">
        <f t="shared" si="406"/>
        <v>Junio</v>
      </c>
      <c r="I4074" s="90" t="str">
        <f t="shared" si="407"/>
        <v>2024-1</v>
      </c>
      <c r="N4074" t="s">
        <v>23</v>
      </c>
      <c r="O4074" t="s">
        <v>119</v>
      </c>
      <c r="P4074">
        <v>0</v>
      </c>
      <c r="Q4074">
        <v>0</v>
      </c>
      <c r="R4074" t="s">
        <v>2325</v>
      </c>
      <c r="S4074" t="s">
        <v>119</v>
      </c>
    </row>
    <row r="4075" spans="1:19" hidden="1" x14ac:dyDescent="0.3">
      <c r="A4075">
        <v>529</v>
      </c>
      <c r="B4075" t="s">
        <v>2313</v>
      </c>
      <c r="C4075" t="s">
        <v>87</v>
      </c>
      <c r="D4075" t="s">
        <v>52</v>
      </c>
      <c r="E4075" t="s">
        <v>22</v>
      </c>
      <c r="F4075" s="101">
        <v>45535</v>
      </c>
      <c r="G4075" s="55">
        <f t="shared" si="405"/>
        <v>2024</v>
      </c>
      <c r="H4075" s="55" t="str">
        <f t="shared" si="406"/>
        <v>Agosto</v>
      </c>
      <c r="I4075" s="90" t="str">
        <f t="shared" si="407"/>
        <v>2024-2</v>
      </c>
      <c r="N4075" t="s">
        <v>23</v>
      </c>
      <c r="O4075" t="s">
        <v>119</v>
      </c>
      <c r="P4075">
        <v>0</v>
      </c>
      <c r="Q4075">
        <v>0</v>
      </c>
      <c r="R4075" t="s">
        <v>2326</v>
      </c>
      <c r="S4075" t="s">
        <v>119</v>
      </c>
    </row>
    <row r="4076" spans="1:19" hidden="1" x14ac:dyDescent="0.3">
      <c r="A4076">
        <v>529</v>
      </c>
      <c r="B4076" t="s">
        <v>2313</v>
      </c>
      <c r="C4076" t="s">
        <v>87</v>
      </c>
      <c r="D4076" t="s">
        <v>52</v>
      </c>
      <c r="E4076" t="s">
        <v>22</v>
      </c>
      <c r="F4076" s="101">
        <v>45565</v>
      </c>
      <c r="G4076" s="55">
        <f t="shared" si="405"/>
        <v>2024</v>
      </c>
      <c r="H4076" s="55" t="str">
        <f t="shared" si="406"/>
        <v>Septiembre</v>
      </c>
      <c r="I4076" s="90" t="str">
        <f t="shared" si="407"/>
        <v>2024-2</v>
      </c>
      <c r="N4076" t="s">
        <v>23</v>
      </c>
      <c r="O4076" t="s">
        <v>119</v>
      </c>
      <c r="P4076">
        <v>0</v>
      </c>
      <c r="Q4076">
        <v>0</v>
      </c>
      <c r="R4076" t="s">
        <v>2327</v>
      </c>
      <c r="S4076" t="s">
        <v>119</v>
      </c>
    </row>
    <row r="4077" spans="1:19" hidden="1" x14ac:dyDescent="0.3">
      <c r="A4077">
        <v>529</v>
      </c>
      <c r="B4077" t="s">
        <v>2313</v>
      </c>
      <c r="C4077" t="s">
        <v>87</v>
      </c>
      <c r="D4077" t="s">
        <v>52</v>
      </c>
      <c r="E4077" t="s">
        <v>22</v>
      </c>
      <c r="F4077" s="101">
        <v>45657</v>
      </c>
      <c r="G4077" s="55">
        <f t="shared" si="405"/>
        <v>2024</v>
      </c>
      <c r="H4077" s="55" t="str">
        <f t="shared" si="406"/>
        <v>Diciembre</v>
      </c>
      <c r="I4077" s="90" t="str">
        <f t="shared" si="407"/>
        <v>2024-2</v>
      </c>
      <c r="N4077" t="s">
        <v>23</v>
      </c>
      <c r="O4077" t="s">
        <v>119</v>
      </c>
      <c r="P4077">
        <v>0</v>
      </c>
      <c r="Q4077">
        <v>0</v>
      </c>
      <c r="R4077" t="s">
        <v>2328</v>
      </c>
      <c r="S4077" t="s">
        <v>119</v>
      </c>
    </row>
    <row r="4078" spans="1:19" hidden="1" x14ac:dyDescent="0.3">
      <c r="A4078">
        <v>529</v>
      </c>
      <c r="B4078" t="s">
        <v>2313</v>
      </c>
      <c r="C4078" t="s">
        <v>87</v>
      </c>
      <c r="D4078" t="s">
        <v>52</v>
      </c>
      <c r="E4078" t="s">
        <v>22</v>
      </c>
      <c r="F4078" s="101">
        <v>45716</v>
      </c>
      <c r="G4078" s="55">
        <f t="shared" si="405"/>
        <v>2025</v>
      </c>
      <c r="H4078" s="55" t="str">
        <f t="shared" si="406"/>
        <v>Febrero</v>
      </c>
      <c r="I4078" s="90" t="str">
        <f t="shared" si="407"/>
        <v>2025-1</v>
      </c>
      <c r="N4078" t="s">
        <v>23</v>
      </c>
      <c r="O4078" t="s">
        <v>119</v>
      </c>
      <c r="P4078">
        <v>0</v>
      </c>
      <c r="Q4078">
        <v>0</v>
      </c>
      <c r="R4078" t="s">
        <v>2329</v>
      </c>
      <c r="S4078" t="s">
        <v>119</v>
      </c>
    </row>
    <row r="4079" spans="1:19" hidden="1" x14ac:dyDescent="0.3">
      <c r="A4079">
        <v>529</v>
      </c>
      <c r="B4079" t="s">
        <v>2313</v>
      </c>
      <c r="C4079" t="s">
        <v>87</v>
      </c>
      <c r="D4079" t="s">
        <v>52</v>
      </c>
      <c r="E4079" t="s">
        <v>22</v>
      </c>
      <c r="F4079" s="101">
        <v>45747</v>
      </c>
      <c r="G4079" s="55">
        <f t="shared" si="405"/>
        <v>2025</v>
      </c>
      <c r="H4079" s="55" t="str">
        <f t="shared" si="406"/>
        <v>Marzo</v>
      </c>
      <c r="I4079" s="90" t="str">
        <f t="shared" si="407"/>
        <v>2025-1</v>
      </c>
      <c r="N4079" t="s">
        <v>23</v>
      </c>
      <c r="O4079" t="s">
        <v>119</v>
      </c>
      <c r="P4079">
        <v>0</v>
      </c>
      <c r="Q4079">
        <v>0</v>
      </c>
      <c r="R4079" t="s">
        <v>2330</v>
      </c>
      <c r="S4079" t="s">
        <v>119</v>
      </c>
    </row>
    <row r="4080" spans="1:19" hidden="1" x14ac:dyDescent="0.3">
      <c r="A4080">
        <v>529</v>
      </c>
      <c r="B4080" t="s">
        <v>2313</v>
      </c>
      <c r="C4080" t="s">
        <v>87</v>
      </c>
      <c r="D4080" t="s">
        <v>52</v>
      </c>
      <c r="E4080" t="s">
        <v>22</v>
      </c>
      <c r="F4080" s="101">
        <v>45777</v>
      </c>
      <c r="G4080" s="55">
        <f t="shared" si="405"/>
        <v>2025</v>
      </c>
      <c r="H4080" s="55" t="str">
        <f t="shared" si="406"/>
        <v>Abril</v>
      </c>
      <c r="I4080" s="90" t="str">
        <f t="shared" si="407"/>
        <v>2025-1</v>
      </c>
      <c r="N4080" t="s">
        <v>23</v>
      </c>
      <c r="O4080" t="s">
        <v>119</v>
      </c>
      <c r="P4080">
        <v>0</v>
      </c>
      <c r="Q4080">
        <v>0</v>
      </c>
      <c r="R4080" t="s">
        <v>2331</v>
      </c>
      <c r="S4080" t="s">
        <v>119</v>
      </c>
    </row>
    <row r="4081" spans="1:19" hidden="1" x14ac:dyDescent="0.3">
      <c r="A4081">
        <v>529</v>
      </c>
      <c r="B4081" t="s">
        <v>2313</v>
      </c>
      <c r="C4081" t="s">
        <v>87</v>
      </c>
      <c r="D4081" t="s">
        <v>52</v>
      </c>
      <c r="E4081" t="s">
        <v>22</v>
      </c>
      <c r="F4081" s="101">
        <v>45838</v>
      </c>
      <c r="G4081" s="55">
        <f t="shared" si="405"/>
        <v>2025</v>
      </c>
      <c r="H4081" s="55" t="str">
        <f t="shared" si="406"/>
        <v>Junio</v>
      </c>
      <c r="I4081" s="90" t="str">
        <f t="shared" si="407"/>
        <v>2025-1</v>
      </c>
      <c r="N4081" t="s">
        <v>23</v>
      </c>
      <c r="O4081" t="s">
        <v>119</v>
      </c>
      <c r="P4081">
        <v>0</v>
      </c>
      <c r="Q4081">
        <v>0</v>
      </c>
      <c r="R4081" t="s">
        <v>2332</v>
      </c>
      <c r="S4081" t="s">
        <v>119</v>
      </c>
    </row>
    <row r="4082" spans="1:19" hidden="1" x14ac:dyDescent="0.3">
      <c r="A4082">
        <v>529</v>
      </c>
      <c r="B4082" t="s">
        <v>2313</v>
      </c>
      <c r="C4082" t="s">
        <v>87</v>
      </c>
      <c r="D4082" t="s">
        <v>52</v>
      </c>
      <c r="E4082" t="s">
        <v>22</v>
      </c>
      <c r="F4082" s="101">
        <v>45930</v>
      </c>
      <c r="G4082" s="55">
        <f t="shared" si="405"/>
        <v>2025</v>
      </c>
      <c r="H4082" s="55" t="str">
        <f t="shared" si="406"/>
        <v>Septiembre</v>
      </c>
      <c r="I4082" s="90" t="str">
        <f t="shared" si="407"/>
        <v>2025-2</v>
      </c>
      <c r="J4082">
        <v>90</v>
      </c>
      <c r="K4082">
        <v>196.19</v>
      </c>
      <c r="L4082" s="57">
        <v>1.3</v>
      </c>
      <c r="M4082" s="57">
        <v>2.1798888888888892</v>
      </c>
      <c r="N4082" t="s">
        <v>23</v>
      </c>
      <c r="O4082" t="s">
        <v>23</v>
      </c>
      <c r="P4082">
        <v>0</v>
      </c>
      <c r="Q4082">
        <v>0</v>
      </c>
      <c r="R4082" t="s">
        <v>2333</v>
      </c>
    </row>
    <row r="4083" spans="1:19" hidden="1" x14ac:dyDescent="0.3">
      <c r="A4083">
        <v>529</v>
      </c>
      <c r="B4083" t="s">
        <v>2313</v>
      </c>
      <c r="C4083" t="s">
        <v>87</v>
      </c>
      <c r="D4083" t="s">
        <v>52</v>
      </c>
      <c r="E4083" t="s">
        <v>22</v>
      </c>
      <c r="F4083" s="101">
        <v>46022</v>
      </c>
      <c r="G4083" s="55">
        <f t="shared" si="405"/>
        <v>2025</v>
      </c>
      <c r="H4083" s="55" t="str">
        <f t="shared" si="406"/>
        <v>Diciembre</v>
      </c>
      <c r="I4083" s="90" t="str">
        <f t="shared" si="407"/>
        <v>2025-2</v>
      </c>
      <c r="J4083">
        <v>90</v>
      </c>
      <c r="K4083">
        <v>97.97</v>
      </c>
      <c r="L4083" s="57">
        <v>1.0885555555555551</v>
      </c>
      <c r="M4083" s="57">
        <v>1.0885555555555551</v>
      </c>
      <c r="N4083" t="s">
        <v>23</v>
      </c>
      <c r="O4083" t="s">
        <v>23</v>
      </c>
      <c r="P4083">
        <v>0</v>
      </c>
      <c r="Q4083">
        <v>0</v>
      </c>
      <c r="R4083" t="s">
        <v>2334</v>
      </c>
    </row>
    <row r="4084" spans="1:19" hidden="1" x14ac:dyDescent="0.3">
      <c r="A4084">
        <v>530</v>
      </c>
      <c r="B4084" t="s">
        <v>2335</v>
      </c>
      <c r="C4084" t="s">
        <v>58</v>
      </c>
      <c r="D4084" t="s">
        <v>47</v>
      </c>
      <c r="E4084" t="s">
        <v>22</v>
      </c>
      <c r="F4084" s="101">
        <v>46022</v>
      </c>
      <c r="G4084" s="55">
        <f t="shared" si="405"/>
        <v>2025</v>
      </c>
      <c r="H4084" s="55" t="str">
        <f t="shared" si="406"/>
        <v>Diciembre</v>
      </c>
      <c r="I4084" s="90" t="str">
        <f t="shared" si="407"/>
        <v>2025-2</v>
      </c>
      <c r="J4084">
        <v>97</v>
      </c>
      <c r="K4084">
        <v>85.56</v>
      </c>
      <c r="L4084" s="57">
        <v>0.88206185567010309</v>
      </c>
      <c r="M4084" s="57">
        <v>0.88206185567010309</v>
      </c>
      <c r="N4084" t="s">
        <v>23</v>
      </c>
      <c r="O4084" t="s">
        <v>23</v>
      </c>
      <c r="P4084">
        <v>0</v>
      </c>
      <c r="Q4084">
        <v>0</v>
      </c>
      <c r="R4084" t="s">
        <v>2336</v>
      </c>
    </row>
    <row r="4085" spans="1:19" hidden="1" x14ac:dyDescent="0.3">
      <c r="A4085">
        <v>531</v>
      </c>
      <c r="B4085" t="s">
        <v>2337</v>
      </c>
      <c r="C4085" t="s">
        <v>58</v>
      </c>
      <c r="D4085" t="s">
        <v>47</v>
      </c>
      <c r="E4085" t="s">
        <v>22</v>
      </c>
      <c r="F4085" s="101">
        <v>46022</v>
      </c>
      <c r="G4085" s="55">
        <f t="shared" si="405"/>
        <v>2025</v>
      </c>
      <c r="H4085" s="55" t="str">
        <f t="shared" si="406"/>
        <v>Diciembre</v>
      </c>
      <c r="I4085" s="90" t="str">
        <f t="shared" si="407"/>
        <v>2025-2</v>
      </c>
      <c r="J4085">
        <v>90</v>
      </c>
      <c r="K4085">
        <v>93.94</v>
      </c>
      <c r="L4085" s="57">
        <v>1.0437777777777779</v>
      </c>
      <c r="M4085" s="57">
        <v>1.0437777777777779</v>
      </c>
      <c r="N4085" t="s">
        <v>23</v>
      </c>
      <c r="O4085" t="s">
        <v>23</v>
      </c>
      <c r="P4085">
        <v>0</v>
      </c>
      <c r="Q4085">
        <v>0</v>
      </c>
      <c r="R4085" t="s">
        <v>2338</v>
      </c>
    </row>
    <row r="4086" spans="1:19" hidden="1" x14ac:dyDescent="0.3">
      <c r="A4086">
        <v>532</v>
      </c>
      <c r="B4086" t="s">
        <v>2339</v>
      </c>
      <c r="C4086" t="s">
        <v>102</v>
      </c>
      <c r="D4086" t="s">
        <v>47</v>
      </c>
      <c r="E4086" t="s">
        <v>22</v>
      </c>
      <c r="F4086" s="101">
        <v>44742</v>
      </c>
      <c r="G4086" s="55">
        <f t="shared" si="405"/>
        <v>2022</v>
      </c>
      <c r="H4086" s="55" t="str">
        <f t="shared" si="406"/>
        <v>Junio</v>
      </c>
      <c r="I4086" s="90" t="str">
        <f t="shared" si="407"/>
        <v>2022-1</v>
      </c>
      <c r="N4086" t="s">
        <v>23</v>
      </c>
      <c r="O4086" t="s">
        <v>119</v>
      </c>
      <c r="P4086">
        <v>0</v>
      </c>
      <c r="Q4086">
        <v>0</v>
      </c>
      <c r="R4086" t="s">
        <v>2340</v>
      </c>
      <c r="S4086" t="s">
        <v>119</v>
      </c>
    </row>
    <row r="4087" spans="1:19" hidden="1" x14ac:dyDescent="0.3">
      <c r="A4087">
        <v>532</v>
      </c>
      <c r="B4087" t="s">
        <v>2339</v>
      </c>
      <c r="C4087" t="s">
        <v>102</v>
      </c>
      <c r="D4087" t="s">
        <v>47</v>
      </c>
      <c r="E4087" t="s">
        <v>22</v>
      </c>
      <c r="F4087" s="101">
        <v>44834</v>
      </c>
      <c r="G4087" s="55">
        <f t="shared" si="405"/>
        <v>2022</v>
      </c>
      <c r="H4087" s="55" t="str">
        <f t="shared" si="406"/>
        <v>Septiembre</v>
      </c>
      <c r="I4087" s="90" t="str">
        <f t="shared" si="407"/>
        <v>2022-2</v>
      </c>
      <c r="N4087" t="s">
        <v>23</v>
      </c>
      <c r="O4087" t="s">
        <v>119</v>
      </c>
      <c r="P4087">
        <v>0</v>
      </c>
      <c r="Q4087">
        <v>0</v>
      </c>
      <c r="R4087" t="s">
        <v>2341</v>
      </c>
      <c r="S4087" t="s">
        <v>119</v>
      </c>
    </row>
    <row r="4088" spans="1:19" hidden="1" x14ac:dyDescent="0.3">
      <c r="A4088">
        <v>532</v>
      </c>
      <c r="B4088" t="s">
        <v>2339</v>
      </c>
      <c r="C4088" t="s">
        <v>102</v>
      </c>
      <c r="D4088" t="s">
        <v>47</v>
      </c>
      <c r="E4088" t="s">
        <v>22</v>
      </c>
      <c r="F4088" s="101">
        <v>44895</v>
      </c>
      <c r="G4088" s="55">
        <f t="shared" si="405"/>
        <v>2022</v>
      </c>
      <c r="H4088" s="55" t="str">
        <f t="shared" si="406"/>
        <v>Noviembre</v>
      </c>
      <c r="I4088" s="90" t="str">
        <f t="shared" si="407"/>
        <v>2022-2</v>
      </c>
      <c r="N4088" t="s">
        <v>23</v>
      </c>
      <c r="O4088" t="s">
        <v>119</v>
      </c>
      <c r="P4088">
        <v>0</v>
      </c>
      <c r="Q4088">
        <v>0</v>
      </c>
      <c r="R4088" t="s">
        <v>2342</v>
      </c>
      <c r="S4088" t="s">
        <v>119</v>
      </c>
    </row>
    <row r="4089" spans="1:19" hidden="1" x14ac:dyDescent="0.3">
      <c r="A4089">
        <v>532</v>
      </c>
      <c r="B4089" t="s">
        <v>2339</v>
      </c>
      <c r="C4089" t="s">
        <v>102</v>
      </c>
      <c r="D4089" t="s">
        <v>47</v>
      </c>
      <c r="E4089" t="s">
        <v>22</v>
      </c>
      <c r="F4089" s="101">
        <v>44926</v>
      </c>
      <c r="G4089" s="55">
        <f t="shared" si="405"/>
        <v>2022</v>
      </c>
      <c r="H4089" s="55" t="str">
        <f t="shared" si="406"/>
        <v>Diciembre</v>
      </c>
      <c r="I4089" s="90" t="str">
        <f t="shared" si="407"/>
        <v>2022-2</v>
      </c>
      <c r="N4089" t="s">
        <v>23</v>
      </c>
      <c r="O4089" t="s">
        <v>119</v>
      </c>
      <c r="P4089">
        <v>0</v>
      </c>
      <c r="Q4089">
        <v>0</v>
      </c>
      <c r="R4089" t="s">
        <v>2343</v>
      </c>
      <c r="S4089" t="s">
        <v>119</v>
      </c>
    </row>
    <row r="4090" spans="1:19" hidden="1" x14ac:dyDescent="0.3">
      <c r="A4090">
        <v>532</v>
      </c>
      <c r="B4090" t="s">
        <v>2339</v>
      </c>
      <c r="C4090" t="s">
        <v>102</v>
      </c>
      <c r="D4090" t="s">
        <v>47</v>
      </c>
      <c r="E4090" t="s">
        <v>22</v>
      </c>
      <c r="F4090" s="101">
        <v>45107</v>
      </c>
      <c r="G4090" s="55">
        <f t="shared" si="405"/>
        <v>2023</v>
      </c>
      <c r="H4090" s="55" t="str">
        <f t="shared" si="406"/>
        <v>Junio</v>
      </c>
      <c r="I4090" s="90" t="str">
        <f t="shared" si="407"/>
        <v>2023-1</v>
      </c>
      <c r="J4090">
        <v>100</v>
      </c>
      <c r="N4090" t="s">
        <v>23</v>
      </c>
      <c r="O4090" t="s">
        <v>119</v>
      </c>
      <c r="P4090">
        <v>0</v>
      </c>
      <c r="Q4090">
        <v>0</v>
      </c>
      <c r="R4090" t="s">
        <v>2344</v>
      </c>
      <c r="S4090" t="s">
        <v>119</v>
      </c>
    </row>
    <row r="4091" spans="1:19" hidden="1" x14ac:dyDescent="0.3">
      <c r="A4091">
        <v>532</v>
      </c>
      <c r="B4091" t="s">
        <v>2339</v>
      </c>
      <c r="C4091" t="s">
        <v>102</v>
      </c>
      <c r="D4091" t="s">
        <v>47</v>
      </c>
      <c r="E4091" t="s">
        <v>22</v>
      </c>
      <c r="F4091" s="101">
        <v>45291</v>
      </c>
      <c r="G4091" s="55">
        <f t="shared" si="405"/>
        <v>2023</v>
      </c>
      <c r="H4091" s="55" t="str">
        <f t="shared" si="406"/>
        <v>Diciembre</v>
      </c>
      <c r="I4091" s="90" t="str">
        <f t="shared" si="407"/>
        <v>2023-2</v>
      </c>
      <c r="J4091">
        <v>100</v>
      </c>
      <c r="N4091" t="s">
        <v>23</v>
      </c>
      <c r="O4091" t="s">
        <v>119</v>
      </c>
      <c r="P4091">
        <v>0</v>
      </c>
      <c r="Q4091">
        <v>0</v>
      </c>
      <c r="R4091" t="s">
        <v>2345</v>
      </c>
      <c r="S4091" t="s">
        <v>119</v>
      </c>
    </row>
    <row r="4092" spans="1:19" hidden="1" x14ac:dyDescent="0.3">
      <c r="A4092">
        <v>532</v>
      </c>
      <c r="B4092" t="s">
        <v>2339</v>
      </c>
      <c r="C4092" t="s">
        <v>102</v>
      </c>
      <c r="D4092" t="s">
        <v>47</v>
      </c>
      <c r="E4092" t="s">
        <v>22</v>
      </c>
      <c r="F4092" s="101">
        <v>45473</v>
      </c>
      <c r="G4092" s="55">
        <f t="shared" si="405"/>
        <v>2024</v>
      </c>
      <c r="H4092" s="55" t="str">
        <f t="shared" si="406"/>
        <v>Junio</v>
      </c>
      <c r="I4092" s="90" t="str">
        <f t="shared" si="407"/>
        <v>2024-1</v>
      </c>
      <c r="J4092">
        <v>100</v>
      </c>
      <c r="N4092" t="s">
        <v>23</v>
      </c>
      <c r="O4092" t="s">
        <v>119</v>
      </c>
      <c r="P4092">
        <v>0</v>
      </c>
      <c r="Q4092">
        <v>0</v>
      </c>
      <c r="R4092" t="s">
        <v>2346</v>
      </c>
      <c r="S4092" t="s">
        <v>119</v>
      </c>
    </row>
    <row r="4093" spans="1:19" hidden="1" x14ac:dyDescent="0.3">
      <c r="A4093">
        <v>532</v>
      </c>
      <c r="B4093" t="s">
        <v>2339</v>
      </c>
      <c r="C4093" t="s">
        <v>102</v>
      </c>
      <c r="D4093" t="s">
        <v>47</v>
      </c>
      <c r="E4093" t="s">
        <v>22</v>
      </c>
      <c r="F4093" s="101">
        <v>45657</v>
      </c>
      <c r="G4093" s="55">
        <f t="shared" si="405"/>
        <v>2024</v>
      </c>
      <c r="H4093" s="55" t="str">
        <f t="shared" si="406"/>
        <v>Diciembre</v>
      </c>
      <c r="I4093" s="90" t="str">
        <f t="shared" si="407"/>
        <v>2024-2</v>
      </c>
      <c r="J4093">
        <v>100</v>
      </c>
      <c r="N4093" t="s">
        <v>23</v>
      </c>
      <c r="O4093" t="s">
        <v>119</v>
      </c>
      <c r="P4093">
        <v>0</v>
      </c>
      <c r="Q4093">
        <v>0</v>
      </c>
      <c r="R4093" t="s">
        <v>2347</v>
      </c>
      <c r="S4093" t="s">
        <v>119</v>
      </c>
    </row>
    <row r="4094" spans="1:19" hidden="1" x14ac:dyDescent="0.3">
      <c r="A4094">
        <v>532</v>
      </c>
      <c r="B4094" t="s">
        <v>2339</v>
      </c>
      <c r="C4094" t="s">
        <v>102</v>
      </c>
      <c r="D4094" t="s">
        <v>47</v>
      </c>
      <c r="E4094" t="s">
        <v>22</v>
      </c>
      <c r="F4094" s="101">
        <v>45838</v>
      </c>
      <c r="G4094" s="55">
        <f t="shared" si="405"/>
        <v>2025</v>
      </c>
      <c r="H4094" s="55" t="str">
        <f t="shared" si="406"/>
        <v>Junio</v>
      </c>
      <c r="I4094" s="90" t="str">
        <f t="shared" si="407"/>
        <v>2025-1</v>
      </c>
      <c r="J4094">
        <v>100</v>
      </c>
      <c r="K4094">
        <v>133.15</v>
      </c>
      <c r="L4094" s="57">
        <v>1.3</v>
      </c>
      <c r="M4094" s="57">
        <v>1.3314999999999999</v>
      </c>
      <c r="N4094" t="s">
        <v>23</v>
      </c>
      <c r="O4094" t="s">
        <v>23</v>
      </c>
      <c r="P4094">
        <v>0</v>
      </c>
      <c r="Q4094">
        <v>0</v>
      </c>
      <c r="R4094" t="s">
        <v>2348</v>
      </c>
    </row>
    <row r="4095" spans="1:19" hidden="1" x14ac:dyDescent="0.3">
      <c r="A4095">
        <v>532</v>
      </c>
      <c r="B4095" t="s">
        <v>2339</v>
      </c>
      <c r="C4095" t="s">
        <v>102</v>
      </c>
      <c r="D4095" t="s">
        <v>47</v>
      </c>
      <c r="E4095" t="s">
        <v>22</v>
      </c>
      <c r="F4095" s="101">
        <v>46022</v>
      </c>
      <c r="G4095" s="55">
        <f t="shared" si="405"/>
        <v>2025</v>
      </c>
      <c r="H4095" s="55" t="str">
        <f t="shared" si="406"/>
        <v>Diciembre</v>
      </c>
      <c r="I4095" s="90" t="str">
        <f t="shared" si="407"/>
        <v>2025-2</v>
      </c>
      <c r="J4095">
        <v>100</v>
      </c>
      <c r="K4095">
        <v>134.78</v>
      </c>
      <c r="L4095" s="57">
        <v>1.3</v>
      </c>
      <c r="M4095" s="57">
        <v>1.3478000000000001</v>
      </c>
      <c r="N4095" t="s">
        <v>23</v>
      </c>
      <c r="O4095" t="s">
        <v>23</v>
      </c>
      <c r="P4095">
        <v>0</v>
      </c>
      <c r="Q4095">
        <v>0</v>
      </c>
      <c r="R4095" t="s">
        <v>2349</v>
      </c>
    </row>
    <row r="4096" spans="1:19" hidden="1" x14ac:dyDescent="0.3">
      <c r="A4096">
        <v>533</v>
      </c>
      <c r="B4096" t="s">
        <v>2350</v>
      </c>
      <c r="C4096" t="s">
        <v>102</v>
      </c>
      <c r="D4096" t="s">
        <v>47</v>
      </c>
      <c r="E4096" t="s">
        <v>22</v>
      </c>
      <c r="F4096" s="101">
        <v>44742</v>
      </c>
      <c r="G4096" s="55">
        <f t="shared" si="405"/>
        <v>2022</v>
      </c>
      <c r="H4096" s="55" t="str">
        <f t="shared" si="406"/>
        <v>Junio</v>
      </c>
      <c r="I4096" s="90" t="str">
        <f t="shared" si="407"/>
        <v>2022-1</v>
      </c>
      <c r="N4096" t="s">
        <v>23</v>
      </c>
      <c r="O4096" t="s">
        <v>119</v>
      </c>
      <c r="P4096">
        <v>0</v>
      </c>
      <c r="Q4096">
        <v>0</v>
      </c>
      <c r="R4096" t="s">
        <v>2351</v>
      </c>
      <c r="S4096" t="s">
        <v>119</v>
      </c>
    </row>
    <row r="4097" spans="1:19" hidden="1" x14ac:dyDescent="0.3">
      <c r="A4097">
        <v>533</v>
      </c>
      <c r="B4097" t="s">
        <v>2350</v>
      </c>
      <c r="C4097" t="s">
        <v>102</v>
      </c>
      <c r="D4097" t="s">
        <v>47</v>
      </c>
      <c r="E4097" t="s">
        <v>22</v>
      </c>
      <c r="F4097" s="101">
        <v>44834</v>
      </c>
      <c r="G4097" s="55">
        <f t="shared" si="405"/>
        <v>2022</v>
      </c>
      <c r="H4097" s="55" t="str">
        <f t="shared" si="406"/>
        <v>Septiembre</v>
      </c>
      <c r="I4097" s="90" t="str">
        <f t="shared" si="407"/>
        <v>2022-2</v>
      </c>
      <c r="N4097" t="s">
        <v>23</v>
      </c>
      <c r="O4097" t="s">
        <v>119</v>
      </c>
      <c r="P4097">
        <v>0</v>
      </c>
      <c r="Q4097">
        <v>0</v>
      </c>
      <c r="R4097" t="s">
        <v>2352</v>
      </c>
      <c r="S4097" t="s">
        <v>119</v>
      </c>
    </row>
    <row r="4098" spans="1:19" hidden="1" x14ac:dyDescent="0.3">
      <c r="A4098">
        <v>533</v>
      </c>
      <c r="B4098" t="s">
        <v>2350</v>
      </c>
      <c r="C4098" t="s">
        <v>102</v>
      </c>
      <c r="D4098" t="s">
        <v>47</v>
      </c>
      <c r="E4098" t="s">
        <v>22</v>
      </c>
      <c r="F4098" s="101">
        <v>44895</v>
      </c>
      <c r="G4098" s="55">
        <f t="shared" si="405"/>
        <v>2022</v>
      </c>
      <c r="H4098" s="55" t="str">
        <f t="shared" si="406"/>
        <v>Noviembre</v>
      </c>
      <c r="I4098" s="90" t="str">
        <f t="shared" si="407"/>
        <v>2022-2</v>
      </c>
      <c r="N4098" t="s">
        <v>23</v>
      </c>
      <c r="O4098" t="s">
        <v>119</v>
      </c>
      <c r="P4098">
        <v>0</v>
      </c>
      <c r="Q4098">
        <v>0</v>
      </c>
      <c r="R4098" t="s">
        <v>2353</v>
      </c>
      <c r="S4098" t="s">
        <v>119</v>
      </c>
    </row>
    <row r="4099" spans="1:19" hidden="1" x14ac:dyDescent="0.3">
      <c r="A4099">
        <v>533</v>
      </c>
      <c r="B4099" t="s">
        <v>2350</v>
      </c>
      <c r="C4099" t="s">
        <v>102</v>
      </c>
      <c r="D4099" t="s">
        <v>47</v>
      </c>
      <c r="E4099" t="s">
        <v>22</v>
      </c>
      <c r="F4099" s="101">
        <v>44926</v>
      </c>
      <c r="G4099" s="55">
        <f t="shared" ref="G4099:G4162" si="408">YEAR(F4099)</f>
        <v>2022</v>
      </c>
      <c r="H4099" s="55" t="str">
        <f t="shared" ref="H4099:H4162" si="409">PROPER(TEXT(F4099,"mmmm"))</f>
        <v>Diciembre</v>
      </c>
      <c r="I4099" s="90" t="str">
        <f t="shared" ref="I4099:I4162" si="410">IF(OR(H4099="Enero",H4099="Febrero",H4099="Marzo",H4099="Abril",H4099="Mayo",H4099="Junio"),G4099&amp;"-1",IF(OR(H4099="Julio",H4099="Agosto",H4099="Septiembre",H4099="Octubre",H4099="Noviembre",H4099="Diciembre"),G4099&amp;"-2"))</f>
        <v>2022-2</v>
      </c>
      <c r="N4099" t="s">
        <v>23</v>
      </c>
      <c r="O4099" t="s">
        <v>119</v>
      </c>
      <c r="P4099">
        <v>0</v>
      </c>
      <c r="Q4099">
        <v>0</v>
      </c>
      <c r="R4099" t="s">
        <v>2354</v>
      </c>
      <c r="S4099" t="s">
        <v>119</v>
      </c>
    </row>
    <row r="4100" spans="1:19" hidden="1" x14ac:dyDescent="0.3">
      <c r="A4100">
        <v>533</v>
      </c>
      <c r="B4100" t="s">
        <v>2350</v>
      </c>
      <c r="C4100" t="s">
        <v>102</v>
      </c>
      <c r="D4100" t="s">
        <v>47</v>
      </c>
      <c r="E4100" t="s">
        <v>22</v>
      </c>
      <c r="F4100" s="101">
        <v>45107</v>
      </c>
      <c r="G4100" s="55">
        <f t="shared" si="408"/>
        <v>2023</v>
      </c>
      <c r="H4100" s="55" t="str">
        <f t="shared" si="409"/>
        <v>Junio</v>
      </c>
      <c r="I4100" s="90" t="str">
        <f t="shared" si="410"/>
        <v>2023-1</v>
      </c>
      <c r="N4100" t="s">
        <v>23</v>
      </c>
      <c r="O4100" t="s">
        <v>119</v>
      </c>
      <c r="P4100">
        <v>0</v>
      </c>
      <c r="Q4100">
        <v>0</v>
      </c>
      <c r="R4100" t="s">
        <v>2355</v>
      </c>
      <c r="S4100" t="s">
        <v>119</v>
      </c>
    </row>
    <row r="4101" spans="1:19" hidden="1" x14ac:dyDescent="0.3">
      <c r="A4101">
        <v>533</v>
      </c>
      <c r="B4101" t="s">
        <v>2350</v>
      </c>
      <c r="C4101" t="s">
        <v>102</v>
      </c>
      <c r="D4101" t="s">
        <v>47</v>
      </c>
      <c r="E4101" t="s">
        <v>22</v>
      </c>
      <c r="F4101" s="101">
        <v>45230</v>
      </c>
      <c r="G4101" s="55">
        <f t="shared" si="408"/>
        <v>2023</v>
      </c>
      <c r="H4101" s="55" t="str">
        <f t="shared" si="409"/>
        <v>Octubre</v>
      </c>
      <c r="I4101" s="90" t="str">
        <f t="shared" si="410"/>
        <v>2023-2</v>
      </c>
      <c r="N4101" t="s">
        <v>23</v>
      </c>
      <c r="O4101" t="s">
        <v>119</v>
      </c>
      <c r="P4101">
        <v>0</v>
      </c>
      <c r="Q4101">
        <v>0</v>
      </c>
      <c r="R4101" t="s">
        <v>2356</v>
      </c>
      <c r="S4101" t="s">
        <v>119</v>
      </c>
    </row>
    <row r="4102" spans="1:19" hidden="1" x14ac:dyDescent="0.3">
      <c r="A4102">
        <v>533</v>
      </c>
      <c r="B4102" t="s">
        <v>2350</v>
      </c>
      <c r="C4102" t="s">
        <v>102</v>
      </c>
      <c r="D4102" t="s">
        <v>47</v>
      </c>
      <c r="E4102" t="s">
        <v>22</v>
      </c>
      <c r="F4102" s="101">
        <v>45291</v>
      </c>
      <c r="G4102" s="55">
        <f t="shared" si="408"/>
        <v>2023</v>
      </c>
      <c r="H4102" s="55" t="str">
        <f t="shared" si="409"/>
        <v>Diciembre</v>
      </c>
      <c r="I4102" s="90" t="str">
        <f t="shared" si="410"/>
        <v>2023-2</v>
      </c>
      <c r="N4102" t="s">
        <v>23</v>
      </c>
      <c r="O4102" t="s">
        <v>119</v>
      </c>
      <c r="P4102">
        <v>0</v>
      </c>
      <c r="Q4102">
        <v>0</v>
      </c>
      <c r="R4102" t="s">
        <v>2357</v>
      </c>
      <c r="S4102" t="s">
        <v>119</v>
      </c>
    </row>
    <row r="4103" spans="1:19" hidden="1" x14ac:dyDescent="0.3">
      <c r="A4103">
        <v>533</v>
      </c>
      <c r="B4103" t="s">
        <v>2350</v>
      </c>
      <c r="C4103" t="s">
        <v>102</v>
      </c>
      <c r="D4103" t="s">
        <v>47</v>
      </c>
      <c r="E4103" t="s">
        <v>22</v>
      </c>
      <c r="F4103" s="101">
        <v>45473</v>
      </c>
      <c r="G4103" s="55">
        <f t="shared" si="408"/>
        <v>2024</v>
      </c>
      <c r="H4103" s="55" t="str">
        <f t="shared" si="409"/>
        <v>Junio</v>
      </c>
      <c r="I4103" s="90" t="str">
        <f t="shared" si="410"/>
        <v>2024-1</v>
      </c>
      <c r="N4103" t="s">
        <v>23</v>
      </c>
      <c r="O4103" t="s">
        <v>119</v>
      </c>
      <c r="P4103">
        <v>0</v>
      </c>
      <c r="Q4103">
        <v>0</v>
      </c>
      <c r="R4103" t="s">
        <v>2358</v>
      </c>
      <c r="S4103" t="s">
        <v>119</v>
      </c>
    </row>
    <row r="4104" spans="1:19" hidden="1" x14ac:dyDescent="0.3">
      <c r="A4104">
        <v>533</v>
      </c>
      <c r="B4104" t="s">
        <v>2350</v>
      </c>
      <c r="C4104" t="s">
        <v>102</v>
      </c>
      <c r="D4104" t="s">
        <v>47</v>
      </c>
      <c r="E4104" t="s">
        <v>22</v>
      </c>
      <c r="F4104" s="101">
        <v>45657</v>
      </c>
      <c r="G4104" s="55">
        <f t="shared" si="408"/>
        <v>2024</v>
      </c>
      <c r="H4104" s="55" t="str">
        <f t="shared" si="409"/>
        <v>Diciembre</v>
      </c>
      <c r="I4104" s="90" t="str">
        <f t="shared" si="410"/>
        <v>2024-2</v>
      </c>
      <c r="N4104" t="s">
        <v>23</v>
      </c>
      <c r="O4104" t="s">
        <v>119</v>
      </c>
      <c r="P4104">
        <v>0</v>
      </c>
      <c r="Q4104">
        <v>0</v>
      </c>
      <c r="R4104" t="s">
        <v>2359</v>
      </c>
      <c r="S4104" t="s">
        <v>119</v>
      </c>
    </row>
    <row r="4105" spans="1:19" hidden="1" x14ac:dyDescent="0.3">
      <c r="A4105">
        <v>533</v>
      </c>
      <c r="B4105" t="s">
        <v>2350</v>
      </c>
      <c r="C4105" t="s">
        <v>102</v>
      </c>
      <c r="D4105" t="s">
        <v>47</v>
      </c>
      <c r="E4105" t="s">
        <v>22</v>
      </c>
      <c r="F4105" s="101">
        <v>45838</v>
      </c>
      <c r="G4105" s="55">
        <f t="shared" si="408"/>
        <v>2025</v>
      </c>
      <c r="H4105" s="55" t="str">
        <f t="shared" si="409"/>
        <v>Junio</v>
      </c>
      <c r="I4105" s="90" t="str">
        <f t="shared" si="410"/>
        <v>2025-1</v>
      </c>
      <c r="J4105">
        <v>100</v>
      </c>
      <c r="K4105">
        <v>124.89</v>
      </c>
      <c r="L4105" s="57">
        <v>1.2488999999999999</v>
      </c>
      <c r="M4105" s="57">
        <v>1.2488999999999999</v>
      </c>
      <c r="N4105" t="s">
        <v>23</v>
      </c>
      <c r="O4105" t="s">
        <v>23</v>
      </c>
      <c r="P4105">
        <v>0</v>
      </c>
      <c r="Q4105">
        <v>0</v>
      </c>
      <c r="R4105" t="s">
        <v>2360</v>
      </c>
    </row>
    <row r="4106" spans="1:19" hidden="1" x14ac:dyDescent="0.3">
      <c r="A4106">
        <v>533</v>
      </c>
      <c r="B4106" t="s">
        <v>2350</v>
      </c>
      <c r="C4106" t="s">
        <v>102</v>
      </c>
      <c r="D4106" t="s">
        <v>47</v>
      </c>
      <c r="E4106" t="s">
        <v>22</v>
      </c>
      <c r="F4106" s="101">
        <v>46022</v>
      </c>
      <c r="G4106" s="55">
        <f t="shared" si="408"/>
        <v>2025</v>
      </c>
      <c r="H4106" s="55" t="str">
        <f t="shared" si="409"/>
        <v>Diciembre</v>
      </c>
      <c r="I4106" s="90" t="str">
        <f t="shared" si="410"/>
        <v>2025-2</v>
      </c>
      <c r="J4106">
        <v>100</v>
      </c>
      <c r="K4106">
        <v>177.95</v>
      </c>
      <c r="L4106" s="57">
        <v>1.3</v>
      </c>
      <c r="M4106" s="57">
        <v>1.7795000000000001</v>
      </c>
      <c r="N4106" t="s">
        <v>23</v>
      </c>
      <c r="O4106" t="s">
        <v>23</v>
      </c>
      <c r="P4106">
        <v>0</v>
      </c>
      <c r="Q4106">
        <v>0</v>
      </c>
      <c r="R4106" t="s">
        <v>2361</v>
      </c>
    </row>
    <row r="4107" spans="1:19" hidden="1" x14ac:dyDescent="0.3">
      <c r="A4107">
        <v>534</v>
      </c>
      <c r="B4107" t="s">
        <v>2362</v>
      </c>
      <c r="C4107" t="s">
        <v>102</v>
      </c>
      <c r="D4107" t="s">
        <v>47</v>
      </c>
      <c r="E4107" t="s">
        <v>22</v>
      </c>
      <c r="F4107" s="101">
        <v>44742</v>
      </c>
      <c r="G4107" s="55">
        <f t="shared" si="408"/>
        <v>2022</v>
      </c>
      <c r="H4107" s="55" t="str">
        <f t="shared" si="409"/>
        <v>Junio</v>
      </c>
      <c r="I4107" s="90" t="str">
        <f t="shared" si="410"/>
        <v>2022-1</v>
      </c>
      <c r="N4107" t="s">
        <v>23</v>
      </c>
      <c r="O4107" t="s">
        <v>119</v>
      </c>
      <c r="P4107">
        <v>0</v>
      </c>
      <c r="Q4107">
        <v>0</v>
      </c>
      <c r="R4107" t="s">
        <v>2363</v>
      </c>
      <c r="S4107" t="s">
        <v>119</v>
      </c>
    </row>
    <row r="4108" spans="1:19" hidden="1" x14ac:dyDescent="0.3">
      <c r="A4108">
        <v>534</v>
      </c>
      <c r="B4108" t="s">
        <v>2362</v>
      </c>
      <c r="C4108" t="s">
        <v>102</v>
      </c>
      <c r="D4108" t="s">
        <v>47</v>
      </c>
      <c r="E4108" t="s">
        <v>22</v>
      </c>
      <c r="F4108" s="101">
        <v>44834</v>
      </c>
      <c r="G4108" s="55">
        <f t="shared" si="408"/>
        <v>2022</v>
      </c>
      <c r="H4108" s="55" t="str">
        <f t="shared" si="409"/>
        <v>Septiembre</v>
      </c>
      <c r="I4108" s="90" t="str">
        <f t="shared" si="410"/>
        <v>2022-2</v>
      </c>
      <c r="N4108" t="s">
        <v>23</v>
      </c>
      <c r="O4108" t="s">
        <v>119</v>
      </c>
      <c r="P4108">
        <v>0</v>
      </c>
      <c r="Q4108">
        <v>0</v>
      </c>
      <c r="R4108" t="s">
        <v>2364</v>
      </c>
      <c r="S4108" t="s">
        <v>119</v>
      </c>
    </row>
    <row r="4109" spans="1:19" hidden="1" x14ac:dyDescent="0.3">
      <c r="A4109">
        <v>534</v>
      </c>
      <c r="B4109" t="s">
        <v>2362</v>
      </c>
      <c r="C4109" t="s">
        <v>102</v>
      </c>
      <c r="D4109" t="s">
        <v>47</v>
      </c>
      <c r="E4109" t="s">
        <v>22</v>
      </c>
      <c r="F4109" s="101">
        <v>44895</v>
      </c>
      <c r="G4109" s="55">
        <f t="shared" si="408"/>
        <v>2022</v>
      </c>
      <c r="H4109" s="55" t="str">
        <f t="shared" si="409"/>
        <v>Noviembre</v>
      </c>
      <c r="I4109" s="90" t="str">
        <f t="shared" si="410"/>
        <v>2022-2</v>
      </c>
      <c r="N4109" t="s">
        <v>23</v>
      </c>
      <c r="O4109" t="s">
        <v>119</v>
      </c>
      <c r="P4109">
        <v>0</v>
      </c>
      <c r="Q4109">
        <v>0</v>
      </c>
      <c r="R4109" t="s">
        <v>2365</v>
      </c>
      <c r="S4109" t="s">
        <v>119</v>
      </c>
    </row>
    <row r="4110" spans="1:19" hidden="1" x14ac:dyDescent="0.3">
      <c r="A4110">
        <v>534</v>
      </c>
      <c r="B4110" t="s">
        <v>2362</v>
      </c>
      <c r="C4110" t="s">
        <v>102</v>
      </c>
      <c r="D4110" t="s">
        <v>47</v>
      </c>
      <c r="E4110" t="s">
        <v>22</v>
      </c>
      <c r="F4110" s="101">
        <v>44926</v>
      </c>
      <c r="G4110" s="55">
        <f t="shared" si="408"/>
        <v>2022</v>
      </c>
      <c r="H4110" s="55" t="str">
        <f t="shared" si="409"/>
        <v>Diciembre</v>
      </c>
      <c r="I4110" s="90" t="str">
        <f t="shared" si="410"/>
        <v>2022-2</v>
      </c>
      <c r="N4110" t="s">
        <v>23</v>
      </c>
      <c r="O4110" t="s">
        <v>119</v>
      </c>
      <c r="P4110">
        <v>0</v>
      </c>
      <c r="Q4110">
        <v>0</v>
      </c>
      <c r="R4110" t="s">
        <v>2366</v>
      </c>
      <c r="S4110" t="s">
        <v>119</v>
      </c>
    </row>
    <row r="4111" spans="1:19" hidden="1" x14ac:dyDescent="0.3">
      <c r="A4111">
        <v>534</v>
      </c>
      <c r="B4111" t="s">
        <v>2362</v>
      </c>
      <c r="C4111" t="s">
        <v>102</v>
      </c>
      <c r="D4111" t="s">
        <v>47</v>
      </c>
      <c r="E4111" t="s">
        <v>22</v>
      </c>
      <c r="F4111" s="101">
        <v>45107</v>
      </c>
      <c r="G4111" s="55">
        <f t="shared" si="408"/>
        <v>2023</v>
      </c>
      <c r="H4111" s="55" t="str">
        <f t="shared" si="409"/>
        <v>Junio</v>
      </c>
      <c r="I4111" s="90" t="str">
        <f t="shared" si="410"/>
        <v>2023-1</v>
      </c>
      <c r="N4111" t="s">
        <v>23</v>
      </c>
      <c r="O4111" t="s">
        <v>119</v>
      </c>
      <c r="P4111">
        <v>0</v>
      </c>
      <c r="Q4111">
        <v>0</v>
      </c>
      <c r="R4111" t="s">
        <v>2367</v>
      </c>
      <c r="S4111" t="s">
        <v>119</v>
      </c>
    </row>
    <row r="4112" spans="1:19" hidden="1" x14ac:dyDescent="0.3">
      <c r="A4112">
        <v>534</v>
      </c>
      <c r="B4112" t="s">
        <v>2362</v>
      </c>
      <c r="C4112" t="s">
        <v>102</v>
      </c>
      <c r="D4112" t="s">
        <v>47</v>
      </c>
      <c r="E4112" t="s">
        <v>22</v>
      </c>
      <c r="F4112" s="101">
        <v>45230</v>
      </c>
      <c r="G4112" s="55">
        <f t="shared" si="408"/>
        <v>2023</v>
      </c>
      <c r="H4112" s="55" t="str">
        <f t="shared" si="409"/>
        <v>Octubre</v>
      </c>
      <c r="I4112" s="90" t="str">
        <f t="shared" si="410"/>
        <v>2023-2</v>
      </c>
      <c r="N4112" t="s">
        <v>23</v>
      </c>
      <c r="O4112" t="s">
        <v>119</v>
      </c>
      <c r="P4112">
        <v>0</v>
      </c>
      <c r="Q4112">
        <v>0</v>
      </c>
      <c r="R4112" t="s">
        <v>2368</v>
      </c>
      <c r="S4112" t="s">
        <v>119</v>
      </c>
    </row>
    <row r="4113" spans="1:19" hidden="1" x14ac:dyDescent="0.3">
      <c r="A4113">
        <v>534</v>
      </c>
      <c r="B4113" t="s">
        <v>2362</v>
      </c>
      <c r="C4113" t="s">
        <v>102</v>
      </c>
      <c r="D4113" t="s">
        <v>47</v>
      </c>
      <c r="E4113" t="s">
        <v>22</v>
      </c>
      <c r="F4113" s="101">
        <v>45291</v>
      </c>
      <c r="G4113" s="55">
        <f t="shared" si="408"/>
        <v>2023</v>
      </c>
      <c r="H4113" s="55" t="str">
        <f t="shared" si="409"/>
        <v>Diciembre</v>
      </c>
      <c r="I4113" s="90" t="str">
        <f t="shared" si="410"/>
        <v>2023-2</v>
      </c>
      <c r="N4113" t="s">
        <v>23</v>
      </c>
      <c r="O4113" t="s">
        <v>119</v>
      </c>
      <c r="P4113">
        <v>0</v>
      </c>
      <c r="Q4113">
        <v>0</v>
      </c>
      <c r="R4113" t="s">
        <v>2369</v>
      </c>
      <c r="S4113" t="s">
        <v>119</v>
      </c>
    </row>
    <row r="4114" spans="1:19" hidden="1" x14ac:dyDescent="0.3">
      <c r="A4114">
        <v>534</v>
      </c>
      <c r="B4114" t="s">
        <v>2362</v>
      </c>
      <c r="C4114" t="s">
        <v>102</v>
      </c>
      <c r="D4114" t="s">
        <v>47</v>
      </c>
      <c r="E4114" t="s">
        <v>22</v>
      </c>
      <c r="F4114" s="101">
        <v>45473</v>
      </c>
      <c r="G4114" s="55">
        <f t="shared" si="408"/>
        <v>2024</v>
      </c>
      <c r="H4114" s="55" t="str">
        <f t="shared" si="409"/>
        <v>Junio</v>
      </c>
      <c r="I4114" s="90" t="str">
        <f t="shared" si="410"/>
        <v>2024-1</v>
      </c>
      <c r="N4114" t="s">
        <v>23</v>
      </c>
      <c r="O4114" t="s">
        <v>119</v>
      </c>
      <c r="P4114">
        <v>0</v>
      </c>
      <c r="Q4114">
        <v>0</v>
      </c>
      <c r="R4114" t="s">
        <v>2370</v>
      </c>
      <c r="S4114" t="s">
        <v>119</v>
      </c>
    </row>
    <row r="4115" spans="1:19" hidden="1" x14ac:dyDescent="0.3">
      <c r="A4115">
        <v>534</v>
      </c>
      <c r="B4115" t="s">
        <v>2362</v>
      </c>
      <c r="C4115" t="s">
        <v>102</v>
      </c>
      <c r="D4115" t="s">
        <v>47</v>
      </c>
      <c r="E4115" t="s">
        <v>22</v>
      </c>
      <c r="F4115" s="101">
        <v>45657</v>
      </c>
      <c r="G4115" s="55">
        <f t="shared" si="408"/>
        <v>2024</v>
      </c>
      <c r="H4115" s="55" t="str">
        <f t="shared" si="409"/>
        <v>Diciembre</v>
      </c>
      <c r="I4115" s="90" t="str">
        <f t="shared" si="410"/>
        <v>2024-2</v>
      </c>
      <c r="N4115" t="s">
        <v>23</v>
      </c>
      <c r="O4115" t="s">
        <v>119</v>
      </c>
      <c r="P4115">
        <v>0</v>
      </c>
      <c r="Q4115">
        <v>0</v>
      </c>
      <c r="R4115" t="s">
        <v>2371</v>
      </c>
      <c r="S4115" t="s">
        <v>119</v>
      </c>
    </row>
    <row r="4116" spans="1:19" hidden="1" x14ac:dyDescent="0.3">
      <c r="A4116">
        <v>534</v>
      </c>
      <c r="B4116" t="s">
        <v>2362</v>
      </c>
      <c r="C4116" t="s">
        <v>102</v>
      </c>
      <c r="D4116" t="s">
        <v>47</v>
      </c>
      <c r="E4116" t="s">
        <v>22</v>
      </c>
      <c r="F4116" s="101">
        <v>45838</v>
      </c>
      <c r="G4116" s="55">
        <f t="shared" si="408"/>
        <v>2025</v>
      </c>
      <c r="H4116" s="55" t="str">
        <f t="shared" si="409"/>
        <v>Junio</v>
      </c>
      <c r="I4116" s="90" t="str">
        <f t="shared" si="410"/>
        <v>2025-1</v>
      </c>
      <c r="J4116">
        <v>100</v>
      </c>
      <c r="K4116">
        <v>134.09</v>
      </c>
      <c r="L4116" s="57">
        <v>1.3</v>
      </c>
      <c r="M4116" s="57">
        <v>1.3409</v>
      </c>
      <c r="N4116" t="s">
        <v>23</v>
      </c>
      <c r="O4116" t="s">
        <v>23</v>
      </c>
      <c r="P4116">
        <v>0</v>
      </c>
      <c r="Q4116">
        <v>0</v>
      </c>
      <c r="R4116" t="s">
        <v>2372</v>
      </c>
    </row>
    <row r="4117" spans="1:19" hidden="1" x14ac:dyDescent="0.3">
      <c r="A4117">
        <v>534</v>
      </c>
      <c r="B4117" t="s">
        <v>2362</v>
      </c>
      <c r="C4117" t="s">
        <v>102</v>
      </c>
      <c r="D4117" t="s">
        <v>47</v>
      </c>
      <c r="E4117" t="s">
        <v>22</v>
      </c>
      <c r="F4117" s="101">
        <v>46022</v>
      </c>
      <c r="G4117" s="55">
        <f t="shared" si="408"/>
        <v>2025</v>
      </c>
      <c r="H4117" s="55" t="str">
        <f t="shared" si="409"/>
        <v>Diciembre</v>
      </c>
      <c r="I4117" s="90" t="str">
        <f t="shared" si="410"/>
        <v>2025-2</v>
      </c>
      <c r="J4117">
        <v>100</v>
      </c>
      <c r="K4117">
        <v>134.53</v>
      </c>
      <c r="L4117" s="57">
        <v>1.3</v>
      </c>
      <c r="M4117" s="57">
        <v>1.3452999999999999</v>
      </c>
      <c r="N4117" t="s">
        <v>23</v>
      </c>
      <c r="O4117" t="s">
        <v>23</v>
      </c>
      <c r="P4117">
        <v>0</v>
      </c>
      <c r="Q4117">
        <v>0</v>
      </c>
      <c r="R4117" t="s">
        <v>2373</v>
      </c>
    </row>
    <row r="4118" spans="1:19" hidden="1" x14ac:dyDescent="0.3">
      <c r="A4118">
        <v>535</v>
      </c>
      <c r="B4118" t="s">
        <v>2374</v>
      </c>
      <c r="C4118" t="s">
        <v>102</v>
      </c>
      <c r="D4118" t="s">
        <v>47</v>
      </c>
      <c r="E4118" t="s">
        <v>22</v>
      </c>
      <c r="F4118" s="101">
        <v>44742</v>
      </c>
      <c r="G4118" s="55">
        <f t="shared" si="408"/>
        <v>2022</v>
      </c>
      <c r="H4118" s="55" t="str">
        <f t="shared" si="409"/>
        <v>Junio</v>
      </c>
      <c r="I4118" s="90" t="str">
        <f t="shared" si="410"/>
        <v>2022-1</v>
      </c>
      <c r="N4118" t="s">
        <v>23</v>
      </c>
      <c r="O4118" t="s">
        <v>119</v>
      </c>
      <c r="P4118">
        <v>0</v>
      </c>
      <c r="Q4118">
        <v>0</v>
      </c>
      <c r="R4118" t="s">
        <v>2375</v>
      </c>
      <c r="S4118" t="s">
        <v>119</v>
      </c>
    </row>
    <row r="4119" spans="1:19" hidden="1" x14ac:dyDescent="0.3">
      <c r="A4119">
        <v>535</v>
      </c>
      <c r="B4119" t="s">
        <v>2374</v>
      </c>
      <c r="C4119" t="s">
        <v>102</v>
      </c>
      <c r="D4119" t="s">
        <v>47</v>
      </c>
      <c r="E4119" t="s">
        <v>22</v>
      </c>
      <c r="F4119" s="101">
        <v>44834</v>
      </c>
      <c r="G4119" s="55">
        <f t="shared" si="408"/>
        <v>2022</v>
      </c>
      <c r="H4119" s="55" t="str">
        <f t="shared" si="409"/>
        <v>Septiembre</v>
      </c>
      <c r="I4119" s="90" t="str">
        <f t="shared" si="410"/>
        <v>2022-2</v>
      </c>
      <c r="N4119" t="s">
        <v>23</v>
      </c>
      <c r="O4119" t="s">
        <v>119</v>
      </c>
      <c r="P4119">
        <v>0</v>
      </c>
      <c r="Q4119">
        <v>0</v>
      </c>
      <c r="R4119" t="s">
        <v>2376</v>
      </c>
      <c r="S4119" t="s">
        <v>119</v>
      </c>
    </row>
    <row r="4120" spans="1:19" hidden="1" x14ac:dyDescent="0.3">
      <c r="A4120">
        <v>535</v>
      </c>
      <c r="B4120" t="s">
        <v>2374</v>
      </c>
      <c r="C4120" t="s">
        <v>102</v>
      </c>
      <c r="D4120" t="s">
        <v>47</v>
      </c>
      <c r="E4120" t="s">
        <v>22</v>
      </c>
      <c r="F4120" s="101">
        <v>44895</v>
      </c>
      <c r="G4120" s="55">
        <f t="shared" si="408"/>
        <v>2022</v>
      </c>
      <c r="H4120" s="55" t="str">
        <f t="shared" si="409"/>
        <v>Noviembre</v>
      </c>
      <c r="I4120" s="90" t="str">
        <f t="shared" si="410"/>
        <v>2022-2</v>
      </c>
      <c r="N4120" t="s">
        <v>23</v>
      </c>
      <c r="O4120" t="s">
        <v>119</v>
      </c>
      <c r="P4120">
        <v>0</v>
      </c>
      <c r="Q4120">
        <v>0</v>
      </c>
      <c r="R4120" t="s">
        <v>2377</v>
      </c>
      <c r="S4120" t="s">
        <v>119</v>
      </c>
    </row>
    <row r="4121" spans="1:19" hidden="1" x14ac:dyDescent="0.3">
      <c r="A4121">
        <v>535</v>
      </c>
      <c r="B4121" t="s">
        <v>2374</v>
      </c>
      <c r="C4121" t="s">
        <v>102</v>
      </c>
      <c r="D4121" t="s">
        <v>47</v>
      </c>
      <c r="E4121" t="s">
        <v>22</v>
      </c>
      <c r="F4121" s="101">
        <v>44926</v>
      </c>
      <c r="G4121" s="55">
        <f t="shared" si="408"/>
        <v>2022</v>
      </c>
      <c r="H4121" s="55" t="str">
        <f t="shared" si="409"/>
        <v>Diciembre</v>
      </c>
      <c r="I4121" s="90" t="str">
        <f t="shared" si="410"/>
        <v>2022-2</v>
      </c>
      <c r="N4121" t="s">
        <v>23</v>
      </c>
      <c r="O4121" t="s">
        <v>119</v>
      </c>
      <c r="P4121">
        <v>0</v>
      </c>
      <c r="Q4121">
        <v>0</v>
      </c>
      <c r="R4121" t="s">
        <v>2378</v>
      </c>
      <c r="S4121" t="s">
        <v>119</v>
      </c>
    </row>
    <row r="4122" spans="1:19" hidden="1" x14ac:dyDescent="0.3">
      <c r="A4122">
        <v>535</v>
      </c>
      <c r="B4122" t="s">
        <v>2374</v>
      </c>
      <c r="C4122" t="s">
        <v>102</v>
      </c>
      <c r="D4122" t="s">
        <v>47</v>
      </c>
      <c r="E4122" t="s">
        <v>22</v>
      </c>
      <c r="F4122" s="101">
        <v>45107</v>
      </c>
      <c r="G4122" s="55">
        <f t="shared" si="408"/>
        <v>2023</v>
      </c>
      <c r="H4122" s="55" t="str">
        <f t="shared" si="409"/>
        <v>Junio</v>
      </c>
      <c r="I4122" s="90" t="str">
        <f t="shared" si="410"/>
        <v>2023-1</v>
      </c>
      <c r="N4122" t="s">
        <v>23</v>
      </c>
      <c r="O4122" t="s">
        <v>119</v>
      </c>
      <c r="P4122">
        <v>0</v>
      </c>
      <c r="Q4122">
        <v>0</v>
      </c>
      <c r="R4122" t="s">
        <v>2379</v>
      </c>
      <c r="S4122" t="s">
        <v>119</v>
      </c>
    </row>
    <row r="4123" spans="1:19" hidden="1" x14ac:dyDescent="0.3">
      <c r="A4123">
        <v>535</v>
      </c>
      <c r="B4123" t="s">
        <v>2374</v>
      </c>
      <c r="C4123" t="s">
        <v>102</v>
      </c>
      <c r="D4123" t="s">
        <v>47</v>
      </c>
      <c r="E4123" t="s">
        <v>22</v>
      </c>
      <c r="F4123" s="101">
        <v>45230</v>
      </c>
      <c r="G4123" s="55">
        <f t="shared" si="408"/>
        <v>2023</v>
      </c>
      <c r="H4123" s="55" t="str">
        <f t="shared" si="409"/>
        <v>Octubre</v>
      </c>
      <c r="I4123" s="90" t="str">
        <f t="shared" si="410"/>
        <v>2023-2</v>
      </c>
      <c r="N4123" t="s">
        <v>23</v>
      </c>
      <c r="O4123" t="s">
        <v>119</v>
      </c>
      <c r="P4123">
        <v>0</v>
      </c>
      <c r="Q4123">
        <v>0</v>
      </c>
      <c r="R4123" t="s">
        <v>2380</v>
      </c>
      <c r="S4123" t="s">
        <v>119</v>
      </c>
    </row>
    <row r="4124" spans="1:19" hidden="1" x14ac:dyDescent="0.3">
      <c r="A4124">
        <v>535</v>
      </c>
      <c r="B4124" t="s">
        <v>2374</v>
      </c>
      <c r="C4124" t="s">
        <v>102</v>
      </c>
      <c r="D4124" t="s">
        <v>47</v>
      </c>
      <c r="E4124" t="s">
        <v>22</v>
      </c>
      <c r="F4124" s="101">
        <v>45291</v>
      </c>
      <c r="G4124" s="55">
        <f t="shared" si="408"/>
        <v>2023</v>
      </c>
      <c r="H4124" s="55" t="str">
        <f t="shared" si="409"/>
        <v>Diciembre</v>
      </c>
      <c r="I4124" s="90" t="str">
        <f t="shared" si="410"/>
        <v>2023-2</v>
      </c>
      <c r="N4124" t="s">
        <v>23</v>
      </c>
      <c r="O4124" t="s">
        <v>119</v>
      </c>
      <c r="P4124">
        <v>0</v>
      </c>
      <c r="Q4124">
        <v>0</v>
      </c>
      <c r="R4124" t="s">
        <v>2381</v>
      </c>
      <c r="S4124" t="s">
        <v>119</v>
      </c>
    </row>
    <row r="4125" spans="1:19" hidden="1" x14ac:dyDescent="0.3">
      <c r="A4125">
        <v>535</v>
      </c>
      <c r="B4125" t="s">
        <v>2374</v>
      </c>
      <c r="C4125" t="s">
        <v>102</v>
      </c>
      <c r="D4125" t="s">
        <v>47</v>
      </c>
      <c r="E4125" t="s">
        <v>22</v>
      </c>
      <c r="F4125" s="101">
        <v>45473</v>
      </c>
      <c r="G4125" s="55">
        <f t="shared" si="408"/>
        <v>2024</v>
      </c>
      <c r="H4125" s="55" t="str">
        <f t="shared" si="409"/>
        <v>Junio</v>
      </c>
      <c r="I4125" s="90" t="str">
        <f t="shared" si="410"/>
        <v>2024-1</v>
      </c>
      <c r="N4125" t="s">
        <v>23</v>
      </c>
      <c r="O4125" t="s">
        <v>119</v>
      </c>
      <c r="P4125">
        <v>0</v>
      </c>
      <c r="Q4125">
        <v>0</v>
      </c>
      <c r="R4125" t="s">
        <v>2382</v>
      </c>
      <c r="S4125" t="s">
        <v>119</v>
      </c>
    </row>
    <row r="4126" spans="1:19" hidden="1" x14ac:dyDescent="0.3">
      <c r="A4126">
        <v>535</v>
      </c>
      <c r="B4126" t="s">
        <v>2374</v>
      </c>
      <c r="C4126" t="s">
        <v>102</v>
      </c>
      <c r="D4126" t="s">
        <v>47</v>
      </c>
      <c r="E4126" t="s">
        <v>22</v>
      </c>
      <c r="F4126" s="101">
        <v>45657</v>
      </c>
      <c r="G4126" s="55">
        <f t="shared" si="408"/>
        <v>2024</v>
      </c>
      <c r="H4126" s="55" t="str">
        <f t="shared" si="409"/>
        <v>Diciembre</v>
      </c>
      <c r="I4126" s="90" t="str">
        <f t="shared" si="410"/>
        <v>2024-2</v>
      </c>
      <c r="N4126" t="s">
        <v>23</v>
      </c>
      <c r="O4126" t="s">
        <v>119</v>
      </c>
      <c r="P4126">
        <v>0</v>
      </c>
      <c r="Q4126">
        <v>0</v>
      </c>
      <c r="R4126" t="s">
        <v>2383</v>
      </c>
      <c r="S4126" t="s">
        <v>119</v>
      </c>
    </row>
    <row r="4127" spans="1:19" hidden="1" x14ac:dyDescent="0.3">
      <c r="A4127">
        <v>535</v>
      </c>
      <c r="B4127" t="s">
        <v>2374</v>
      </c>
      <c r="C4127" t="s">
        <v>102</v>
      </c>
      <c r="D4127" t="s">
        <v>47</v>
      </c>
      <c r="E4127" t="s">
        <v>22</v>
      </c>
      <c r="F4127" s="101">
        <v>45838</v>
      </c>
      <c r="G4127" s="55">
        <f t="shared" si="408"/>
        <v>2025</v>
      </c>
      <c r="H4127" s="55" t="str">
        <f t="shared" si="409"/>
        <v>Junio</v>
      </c>
      <c r="I4127" s="90" t="str">
        <f t="shared" si="410"/>
        <v>2025-1</v>
      </c>
      <c r="J4127">
        <v>100</v>
      </c>
      <c r="K4127">
        <v>132.66999999999999</v>
      </c>
      <c r="L4127" s="57">
        <v>1.3</v>
      </c>
      <c r="M4127" s="57">
        <v>1.3267</v>
      </c>
      <c r="N4127" t="s">
        <v>23</v>
      </c>
      <c r="O4127" t="s">
        <v>23</v>
      </c>
      <c r="P4127">
        <v>0</v>
      </c>
      <c r="Q4127">
        <v>0</v>
      </c>
      <c r="R4127" t="s">
        <v>2384</v>
      </c>
    </row>
    <row r="4128" spans="1:19" hidden="1" x14ac:dyDescent="0.3">
      <c r="A4128">
        <v>535</v>
      </c>
      <c r="B4128" t="s">
        <v>2374</v>
      </c>
      <c r="C4128" t="s">
        <v>102</v>
      </c>
      <c r="D4128" t="s">
        <v>47</v>
      </c>
      <c r="E4128" t="s">
        <v>22</v>
      </c>
      <c r="F4128" s="101">
        <v>46022</v>
      </c>
      <c r="G4128" s="55">
        <f t="shared" si="408"/>
        <v>2025</v>
      </c>
      <c r="H4128" s="55" t="str">
        <f t="shared" si="409"/>
        <v>Diciembre</v>
      </c>
      <c r="I4128" s="90" t="str">
        <f t="shared" si="410"/>
        <v>2025-2</v>
      </c>
      <c r="J4128">
        <v>100</v>
      </c>
      <c r="K4128">
        <v>209.63</v>
      </c>
      <c r="L4128" s="57">
        <v>1.3</v>
      </c>
      <c r="M4128" s="57">
        <v>2.0962999999999998</v>
      </c>
      <c r="N4128" t="s">
        <v>23</v>
      </c>
      <c r="O4128" t="s">
        <v>23</v>
      </c>
      <c r="P4128">
        <v>0</v>
      </c>
      <c r="Q4128">
        <v>0</v>
      </c>
      <c r="R4128" t="s">
        <v>2385</v>
      </c>
    </row>
    <row r="4129" spans="1:19" hidden="1" x14ac:dyDescent="0.3">
      <c r="A4129">
        <v>536</v>
      </c>
      <c r="B4129" t="s">
        <v>2386</v>
      </c>
      <c r="C4129" t="s">
        <v>102</v>
      </c>
      <c r="D4129" t="s">
        <v>47</v>
      </c>
      <c r="E4129" t="s">
        <v>22</v>
      </c>
      <c r="F4129" s="101">
        <v>44742</v>
      </c>
      <c r="G4129" s="55">
        <f t="shared" si="408"/>
        <v>2022</v>
      </c>
      <c r="H4129" s="55" t="str">
        <f t="shared" si="409"/>
        <v>Junio</v>
      </c>
      <c r="I4129" s="90" t="str">
        <f t="shared" si="410"/>
        <v>2022-1</v>
      </c>
      <c r="N4129" t="s">
        <v>23</v>
      </c>
      <c r="O4129" t="s">
        <v>119</v>
      </c>
      <c r="P4129">
        <v>0</v>
      </c>
      <c r="Q4129">
        <v>0</v>
      </c>
      <c r="R4129" t="s">
        <v>2387</v>
      </c>
      <c r="S4129" t="s">
        <v>119</v>
      </c>
    </row>
    <row r="4130" spans="1:19" hidden="1" x14ac:dyDescent="0.3">
      <c r="A4130">
        <v>536</v>
      </c>
      <c r="B4130" t="s">
        <v>2386</v>
      </c>
      <c r="C4130" t="s">
        <v>102</v>
      </c>
      <c r="D4130" t="s">
        <v>47</v>
      </c>
      <c r="E4130" t="s">
        <v>22</v>
      </c>
      <c r="F4130" s="101">
        <v>44834</v>
      </c>
      <c r="G4130" s="55">
        <f t="shared" si="408"/>
        <v>2022</v>
      </c>
      <c r="H4130" s="55" t="str">
        <f t="shared" si="409"/>
        <v>Septiembre</v>
      </c>
      <c r="I4130" s="90" t="str">
        <f t="shared" si="410"/>
        <v>2022-2</v>
      </c>
      <c r="N4130" t="s">
        <v>23</v>
      </c>
      <c r="O4130" t="s">
        <v>119</v>
      </c>
      <c r="P4130">
        <v>0</v>
      </c>
      <c r="Q4130">
        <v>0</v>
      </c>
      <c r="R4130" t="s">
        <v>2388</v>
      </c>
      <c r="S4130" t="s">
        <v>119</v>
      </c>
    </row>
    <row r="4131" spans="1:19" hidden="1" x14ac:dyDescent="0.3">
      <c r="A4131">
        <v>536</v>
      </c>
      <c r="B4131" t="s">
        <v>2386</v>
      </c>
      <c r="C4131" t="s">
        <v>102</v>
      </c>
      <c r="D4131" t="s">
        <v>47</v>
      </c>
      <c r="E4131" t="s">
        <v>22</v>
      </c>
      <c r="F4131" s="101">
        <v>44895</v>
      </c>
      <c r="G4131" s="55">
        <f t="shared" si="408"/>
        <v>2022</v>
      </c>
      <c r="H4131" s="55" t="str">
        <f t="shared" si="409"/>
        <v>Noviembre</v>
      </c>
      <c r="I4131" s="90" t="str">
        <f t="shared" si="410"/>
        <v>2022-2</v>
      </c>
      <c r="N4131" t="s">
        <v>23</v>
      </c>
      <c r="O4131" t="s">
        <v>119</v>
      </c>
      <c r="P4131">
        <v>0</v>
      </c>
      <c r="Q4131">
        <v>0</v>
      </c>
      <c r="R4131" t="s">
        <v>2389</v>
      </c>
      <c r="S4131" t="s">
        <v>119</v>
      </c>
    </row>
    <row r="4132" spans="1:19" hidden="1" x14ac:dyDescent="0.3">
      <c r="A4132">
        <v>536</v>
      </c>
      <c r="B4132" t="s">
        <v>2386</v>
      </c>
      <c r="C4132" t="s">
        <v>102</v>
      </c>
      <c r="D4132" t="s">
        <v>47</v>
      </c>
      <c r="E4132" t="s">
        <v>22</v>
      </c>
      <c r="F4132" s="101">
        <v>44926</v>
      </c>
      <c r="G4132" s="55">
        <f t="shared" si="408"/>
        <v>2022</v>
      </c>
      <c r="H4132" s="55" t="str">
        <f t="shared" si="409"/>
        <v>Diciembre</v>
      </c>
      <c r="I4132" s="90" t="str">
        <f t="shared" si="410"/>
        <v>2022-2</v>
      </c>
      <c r="N4132" t="s">
        <v>23</v>
      </c>
      <c r="O4132" t="s">
        <v>119</v>
      </c>
      <c r="P4132">
        <v>0</v>
      </c>
      <c r="Q4132">
        <v>0</v>
      </c>
      <c r="R4132" t="s">
        <v>2390</v>
      </c>
      <c r="S4132" t="s">
        <v>119</v>
      </c>
    </row>
    <row r="4133" spans="1:19" hidden="1" x14ac:dyDescent="0.3">
      <c r="A4133">
        <v>536</v>
      </c>
      <c r="B4133" t="s">
        <v>2386</v>
      </c>
      <c r="C4133" t="s">
        <v>102</v>
      </c>
      <c r="D4133" t="s">
        <v>47</v>
      </c>
      <c r="E4133" t="s">
        <v>22</v>
      </c>
      <c r="F4133" s="101">
        <v>45107</v>
      </c>
      <c r="G4133" s="55">
        <f t="shared" si="408"/>
        <v>2023</v>
      </c>
      <c r="H4133" s="55" t="str">
        <f t="shared" si="409"/>
        <v>Junio</v>
      </c>
      <c r="I4133" s="90" t="str">
        <f t="shared" si="410"/>
        <v>2023-1</v>
      </c>
      <c r="N4133" t="s">
        <v>23</v>
      </c>
      <c r="O4133" t="s">
        <v>119</v>
      </c>
      <c r="P4133">
        <v>0</v>
      </c>
      <c r="Q4133">
        <v>0</v>
      </c>
      <c r="R4133" t="s">
        <v>2391</v>
      </c>
      <c r="S4133" t="s">
        <v>119</v>
      </c>
    </row>
    <row r="4134" spans="1:19" hidden="1" x14ac:dyDescent="0.3">
      <c r="A4134">
        <v>536</v>
      </c>
      <c r="B4134" t="s">
        <v>2386</v>
      </c>
      <c r="C4134" t="s">
        <v>102</v>
      </c>
      <c r="D4134" t="s">
        <v>47</v>
      </c>
      <c r="E4134" t="s">
        <v>22</v>
      </c>
      <c r="F4134" s="101">
        <v>45230</v>
      </c>
      <c r="G4134" s="55">
        <f t="shared" si="408"/>
        <v>2023</v>
      </c>
      <c r="H4134" s="55" t="str">
        <f t="shared" si="409"/>
        <v>Octubre</v>
      </c>
      <c r="I4134" s="90" t="str">
        <f t="shared" si="410"/>
        <v>2023-2</v>
      </c>
      <c r="N4134" t="s">
        <v>23</v>
      </c>
      <c r="O4134" t="s">
        <v>119</v>
      </c>
      <c r="P4134">
        <v>0</v>
      </c>
      <c r="Q4134">
        <v>0</v>
      </c>
      <c r="R4134" t="s">
        <v>2392</v>
      </c>
      <c r="S4134" t="s">
        <v>119</v>
      </c>
    </row>
    <row r="4135" spans="1:19" hidden="1" x14ac:dyDescent="0.3">
      <c r="A4135">
        <v>536</v>
      </c>
      <c r="B4135" t="s">
        <v>2386</v>
      </c>
      <c r="C4135" t="s">
        <v>102</v>
      </c>
      <c r="D4135" t="s">
        <v>47</v>
      </c>
      <c r="E4135" t="s">
        <v>22</v>
      </c>
      <c r="F4135" s="101">
        <v>45291</v>
      </c>
      <c r="G4135" s="55">
        <f t="shared" si="408"/>
        <v>2023</v>
      </c>
      <c r="H4135" s="55" t="str">
        <f t="shared" si="409"/>
        <v>Diciembre</v>
      </c>
      <c r="I4135" s="90" t="str">
        <f t="shared" si="410"/>
        <v>2023-2</v>
      </c>
      <c r="N4135" t="s">
        <v>23</v>
      </c>
      <c r="O4135" t="s">
        <v>119</v>
      </c>
      <c r="P4135">
        <v>0</v>
      </c>
      <c r="Q4135">
        <v>0</v>
      </c>
      <c r="R4135" t="s">
        <v>2393</v>
      </c>
      <c r="S4135" t="s">
        <v>119</v>
      </c>
    </row>
    <row r="4136" spans="1:19" hidden="1" x14ac:dyDescent="0.3">
      <c r="A4136">
        <v>536</v>
      </c>
      <c r="B4136" t="s">
        <v>2386</v>
      </c>
      <c r="C4136" t="s">
        <v>102</v>
      </c>
      <c r="D4136" t="s">
        <v>47</v>
      </c>
      <c r="E4136" t="s">
        <v>22</v>
      </c>
      <c r="F4136" s="101">
        <v>45473</v>
      </c>
      <c r="G4136" s="55">
        <f t="shared" si="408"/>
        <v>2024</v>
      </c>
      <c r="H4136" s="55" t="str">
        <f t="shared" si="409"/>
        <v>Junio</v>
      </c>
      <c r="I4136" s="90" t="str">
        <f t="shared" si="410"/>
        <v>2024-1</v>
      </c>
      <c r="N4136" t="s">
        <v>23</v>
      </c>
      <c r="O4136" t="s">
        <v>119</v>
      </c>
      <c r="P4136">
        <v>0</v>
      </c>
      <c r="Q4136">
        <v>0</v>
      </c>
      <c r="R4136" t="s">
        <v>2394</v>
      </c>
      <c r="S4136" t="s">
        <v>119</v>
      </c>
    </row>
    <row r="4137" spans="1:19" hidden="1" x14ac:dyDescent="0.3">
      <c r="A4137">
        <v>536</v>
      </c>
      <c r="B4137" t="s">
        <v>2386</v>
      </c>
      <c r="C4137" t="s">
        <v>102</v>
      </c>
      <c r="D4137" t="s">
        <v>47</v>
      </c>
      <c r="E4137" t="s">
        <v>22</v>
      </c>
      <c r="F4137" s="101">
        <v>45657</v>
      </c>
      <c r="G4137" s="55">
        <f t="shared" si="408"/>
        <v>2024</v>
      </c>
      <c r="H4137" s="55" t="str">
        <f t="shared" si="409"/>
        <v>Diciembre</v>
      </c>
      <c r="I4137" s="90" t="str">
        <f t="shared" si="410"/>
        <v>2024-2</v>
      </c>
      <c r="N4137" t="s">
        <v>23</v>
      </c>
      <c r="O4137" t="s">
        <v>119</v>
      </c>
      <c r="P4137">
        <v>0</v>
      </c>
      <c r="Q4137">
        <v>0</v>
      </c>
      <c r="R4137" t="s">
        <v>2395</v>
      </c>
      <c r="S4137" t="s">
        <v>119</v>
      </c>
    </row>
    <row r="4138" spans="1:19" hidden="1" x14ac:dyDescent="0.3">
      <c r="A4138">
        <v>536</v>
      </c>
      <c r="B4138" t="s">
        <v>2386</v>
      </c>
      <c r="C4138" t="s">
        <v>102</v>
      </c>
      <c r="D4138" t="s">
        <v>47</v>
      </c>
      <c r="E4138" t="s">
        <v>22</v>
      </c>
      <c r="F4138" s="101">
        <v>45838</v>
      </c>
      <c r="G4138" s="55">
        <f t="shared" si="408"/>
        <v>2025</v>
      </c>
      <c r="H4138" s="55" t="str">
        <f t="shared" si="409"/>
        <v>Junio</v>
      </c>
      <c r="I4138" s="90" t="str">
        <f t="shared" si="410"/>
        <v>2025-1</v>
      </c>
      <c r="J4138">
        <v>100</v>
      </c>
      <c r="K4138">
        <v>109.33</v>
      </c>
      <c r="L4138" s="57">
        <v>1.0932999999999999</v>
      </c>
      <c r="M4138" s="57">
        <v>1.0932999999999999</v>
      </c>
      <c r="N4138" t="s">
        <v>23</v>
      </c>
      <c r="O4138" t="s">
        <v>23</v>
      </c>
      <c r="P4138">
        <v>0</v>
      </c>
      <c r="Q4138">
        <v>0</v>
      </c>
      <c r="R4138" t="s">
        <v>2396</v>
      </c>
    </row>
    <row r="4139" spans="1:19" hidden="1" x14ac:dyDescent="0.3">
      <c r="A4139">
        <v>536</v>
      </c>
      <c r="B4139" t="s">
        <v>2386</v>
      </c>
      <c r="C4139" t="s">
        <v>102</v>
      </c>
      <c r="D4139" t="s">
        <v>47</v>
      </c>
      <c r="E4139" t="s">
        <v>22</v>
      </c>
      <c r="F4139" s="101">
        <v>46022</v>
      </c>
      <c r="G4139" s="55">
        <f t="shared" si="408"/>
        <v>2025</v>
      </c>
      <c r="H4139" s="55" t="str">
        <f t="shared" si="409"/>
        <v>Diciembre</v>
      </c>
      <c r="I4139" s="90" t="str">
        <f t="shared" si="410"/>
        <v>2025-2</v>
      </c>
      <c r="J4139">
        <v>100</v>
      </c>
      <c r="K4139">
        <v>260.75</v>
      </c>
      <c r="L4139" s="57">
        <v>1.3</v>
      </c>
      <c r="M4139" s="57">
        <v>2.6074999999999999</v>
      </c>
      <c r="N4139" t="s">
        <v>23</v>
      </c>
      <c r="O4139" t="s">
        <v>23</v>
      </c>
      <c r="P4139">
        <v>0</v>
      </c>
      <c r="Q4139">
        <v>0</v>
      </c>
      <c r="R4139" t="s">
        <v>2397</v>
      </c>
    </row>
    <row r="4140" spans="1:19" hidden="1" x14ac:dyDescent="0.3">
      <c r="A4140">
        <v>537</v>
      </c>
      <c r="B4140" t="s">
        <v>2398</v>
      </c>
      <c r="C4140" t="s">
        <v>46</v>
      </c>
      <c r="D4140" t="s">
        <v>47</v>
      </c>
      <c r="E4140" t="s">
        <v>22</v>
      </c>
      <c r="F4140" s="101">
        <v>45838</v>
      </c>
      <c r="G4140" s="55">
        <f t="shared" si="408"/>
        <v>2025</v>
      </c>
      <c r="H4140" s="55" t="str">
        <f t="shared" si="409"/>
        <v>Junio</v>
      </c>
      <c r="I4140" s="90" t="str">
        <f t="shared" si="410"/>
        <v>2025-1</v>
      </c>
      <c r="J4140">
        <v>93</v>
      </c>
      <c r="K4140">
        <v>58.9</v>
      </c>
      <c r="L4140" s="57">
        <v>0.6333333333333333</v>
      </c>
      <c r="M4140" s="57">
        <v>0.6333333333333333</v>
      </c>
      <c r="N4140" t="s">
        <v>48</v>
      </c>
      <c r="O4140" t="s">
        <v>48</v>
      </c>
      <c r="P4140">
        <v>0</v>
      </c>
      <c r="Q4140">
        <v>0</v>
      </c>
      <c r="R4140" t="s">
        <v>2399</v>
      </c>
    </row>
    <row r="4141" spans="1:19" hidden="1" x14ac:dyDescent="0.3">
      <c r="A4141">
        <v>537</v>
      </c>
      <c r="B4141" t="s">
        <v>2398</v>
      </c>
      <c r="C4141" t="s">
        <v>46</v>
      </c>
      <c r="D4141" t="s">
        <v>47</v>
      </c>
      <c r="E4141" t="s">
        <v>22</v>
      </c>
      <c r="F4141" s="101">
        <v>46022</v>
      </c>
      <c r="G4141" s="55">
        <f t="shared" si="408"/>
        <v>2025</v>
      </c>
      <c r="H4141" s="55" t="str">
        <f t="shared" si="409"/>
        <v>Diciembre</v>
      </c>
      <c r="I4141" s="90" t="str">
        <f t="shared" si="410"/>
        <v>2025-2</v>
      </c>
      <c r="J4141">
        <v>94</v>
      </c>
      <c r="K4141">
        <v>64.3</v>
      </c>
      <c r="L4141" s="57">
        <v>0.68404255319148932</v>
      </c>
      <c r="M4141" s="57">
        <v>0.68404255319148932</v>
      </c>
      <c r="N4141" t="s">
        <v>48</v>
      </c>
      <c r="O4141" t="s">
        <v>48</v>
      </c>
      <c r="P4141">
        <v>0</v>
      </c>
      <c r="Q4141">
        <v>0</v>
      </c>
      <c r="R4141" t="s">
        <v>2400</v>
      </c>
    </row>
    <row r="4142" spans="1:19" hidden="1" x14ac:dyDescent="0.3">
      <c r="A4142">
        <v>538</v>
      </c>
      <c r="B4142" t="s">
        <v>2401</v>
      </c>
      <c r="C4142" t="s">
        <v>180</v>
      </c>
      <c r="D4142" t="s">
        <v>47</v>
      </c>
      <c r="E4142" t="s">
        <v>22</v>
      </c>
      <c r="F4142" s="101">
        <v>46022</v>
      </c>
      <c r="G4142" s="55">
        <f t="shared" si="408"/>
        <v>2025</v>
      </c>
      <c r="H4142" s="55" t="str">
        <f t="shared" si="409"/>
        <v>Diciembre</v>
      </c>
      <c r="I4142" s="90" t="str">
        <f t="shared" si="410"/>
        <v>2025-2</v>
      </c>
      <c r="J4142">
        <v>90</v>
      </c>
      <c r="K4142">
        <v>100</v>
      </c>
      <c r="L4142" s="57">
        <v>1.1111111111111109</v>
      </c>
      <c r="M4142" s="57">
        <v>1.1111111111111109</v>
      </c>
      <c r="N4142" t="s">
        <v>23</v>
      </c>
      <c r="O4142" t="s">
        <v>23</v>
      </c>
      <c r="P4142">
        <v>0</v>
      </c>
      <c r="Q4142">
        <v>0</v>
      </c>
      <c r="R4142" t="s">
        <v>2402</v>
      </c>
    </row>
    <row r="4143" spans="1:19" hidden="1" x14ac:dyDescent="0.3">
      <c r="A4143">
        <v>539</v>
      </c>
      <c r="B4143" t="s">
        <v>2403</v>
      </c>
      <c r="C4143" t="s">
        <v>180</v>
      </c>
      <c r="D4143" t="s">
        <v>47</v>
      </c>
      <c r="E4143" t="s">
        <v>54</v>
      </c>
      <c r="F4143" s="101">
        <v>46022</v>
      </c>
      <c r="G4143" s="55">
        <f t="shared" si="408"/>
        <v>2025</v>
      </c>
      <c r="H4143" s="55" t="str">
        <f t="shared" si="409"/>
        <v>Diciembre</v>
      </c>
      <c r="I4143" s="90" t="str">
        <f t="shared" si="410"/>
        <v>2025-2</v>
      </c>
      <c r="J4143">
        <v>2.5</v>
      </c>
      <c r="K4143">
        <v>2.5</v>
      </c>
      <c r="L4143" s="57">
        <v>1</v>
      </c>
      <c r="M4143" s="57">
        <v>1</v>
      </c>
      <c r="N4143" t="s">
        <v>23</v>
      </c>
      <c r="O4143" t="s">
        <v>23</v>
      </c>
      <c r="P4143">
        <v>0</v>
      </c>
      <c r="Q4143">
        <v>0</v>
      </c>
      <c r="R4143" t="s">
        <v>2404</v>
      </c>
    </row>
    <row r="4144" spans="1:19" hidden="1" x14ac:dyDescent="0.3">
      <c r="A4144">
        <v>540</v>
      </c>
      <c r="B4144" t="s">
        <v>2405</v>
      </c>
      <c r="C4144" t="s">
        <v>303</v>
      </c>
      <c r="D4144" t="s">
        <v>47</v>
      </c>
      <c r="E4144" t="s">
        <v>22</v>
      </c>
      <c r="F4144" s="101">
        <v>45838</v>
      </c>
      <c r="G4144" s="55">
        <f t="shared" si="408"/>
        <v>2025</v>
      </c>
      <c r="H4144" s="55" t="str">
        <f t="shared" si="409"/>
        <v>Junio</v>
      </c>
      <c r="I4144" s="90" t="str">
        <f t="shared" si="410"/>
        <v>2025-1</v>
      </c>
      <c r="J4144">
        <v>97</v>
      </c>
      <c r="K4144">
        <v>97.33</v>
      </c>
      <c r="L4144" s="57">
        <v>1.00340206185567</v>
      </c>
      <c r="M4144" s="57">
        <v>1.00340206185567</v>
      </c>
      <c r="N4144" t="s">
        <v>23</v>
      </c>
      <c r="O4144" t="s">
        <v>23</v>
      </c>
      <c r="P4144">
        <v>0</v>
      </c>
      <c r="Q4144">
        <v>0</v>
      </c>
      <c r="R4144" t="s">
        <v>2406</v>
      </c>
    </row>
    <row r="4145" spans="1:19" hidden="1" x14ac:dyDescent="0.3">
      <c r="A4145">
        <v>540</v>
      </c>
      <c r="B4145" t="s">
        <v>2405</v>
      </c>
      <c r="C4145" t="s">
        <v>303</v>
      </c>
      <c r="D4145" t="s">
        <v>47</v>
      </c>
      <c r="E4145" t="s">
        <v>22</v>
      </c>
      <c r="F4145" s="101">
        <v>46022</v>
      </c>
      <c r="G4145" s="55">
        <f t="shared" si="408"/>
        <v>2025</v>
      </c>
      <c r="H4145" s="55" t="str">
        <f t="shared" si="409"/>
        <v>Diciembre</v>
      </c>
      <c r="I4145" s="90" t="str">
        <f t="shared" si="410"/>
        <v>2025-2</v>
      </c>
      <c r="J4145">
        <v>97</v>
      </c>
      <c r="K4145">
        <v>97.9</v>
      </c>
      <c r="L4145" s="57">
        <v>1.0092783505154641</v>
      </c>
      <c r="M4145" s="57">
        <v>1.0092783505154641</v>
      </c>
      <c r="N4145" t="s">
        <v>23</v>
      </c>
      <c r="O4145" t="s">
        <v>23</v>
      </c>
      <c r="P4145">
        <v>0</v>
      </c>
      <c r="Q4145">
        <v>0</v>
      </c>
      <c r="R4145" t="s">
        <v>2407</v>
      </c>
    </row>
    <row r="4146" spans="1:19" hidden="1" x14ac:dyDescent="0.3">
      <c r="A4146">
        <v>541</v>
      </c>
      <c r="B4146" t="s">
        <v>2408</v>
      </c>
      <c r="C4146" t="s">
        <v>279</v>
      </c>
      <c r="D4146" t="s">
        <v>65</v>
      </c>
      <c r="E4146" t="s">
        <v>22</v>
      </c>
      <c r="F4146" s="101">
        <v>46022</v>
      </c>
      <c r="G4146" s="55">
        <f t="shared" si="408"/>
        <v>2025</v>
      </c>
      <c r="H4146" s="55" t="str">
        <f t="shared" si="409"/>
        <v>Diciembre</v>
      </c>
      <c r="I4146" s="90" t="str">
        <f t="shared" si="410"/>
        <v>2025-2</v>
      </c>
      <c r="J4146">
        <v>4</v>
      </c>
      <c r="K4146">
        <v>6.99</v>
      </c>
      <c r="L4146" s="57">
        <v>1.3</v>
      </c>
      <c r="M4146" s="57">
        <v>1.7475000000000001</v>
      </c>
      <c r="N4146" t="s">
        <v>23</v>
      </c>
      <c r="O4146" t="s">
        <v>23</v>
      </c>
      <c r="P4146">
        <v>0</v>
      </c>
      <c r="Q4146">
        <v>0</v>
      </c>
      <c r="R4146" t="s">
        <v>2409</v>
      </c>
    </row>
    <row r="4147" spans="1:19" hidden="1" x14ac:dyDescent="0.3">
      <c r="A4147">
        <v>542</v>
      </c>
      <c r="B4147" t="s">
        <v>2410</v>
      </c>
      <c r="C4147" t="s">
        <v>279</v>
      </c>
      <c r="D4147" t="s">
        <v>65</v>
      </c>
      <c r="E4147" t="s">
        <v>22</v>
      </c>
      <c r="F4147" s="101">
        <v>44620</v>
      </c>
      <c r="G4147" s="55">
        <f t="shared" si="408"/>
        <v>2022</v>
      </c>
      <c r="H4147" s="55" t="str">
        <f t="shared" si="409"/>
        <v>Febrero</v>
      </c>
      <c r="I4147" s="90" t="str">
        <f t="shared" si="410"/>
        <v>2022-1</v>
      </c>
      <c r="N4147" t="s">
        <v>23</v>
      </c>
      <c r="O4147" t="s">
        <v>119</v>
      </c>
      <c r="P4147">
        <v>0</v>
      </c>
      <c r="Q4147">
        <v>0</v>
      </c>
      <c r="R4147" t="s">
        <v>2411</v>
      </c>
      <c r="S4147" t="s">
        <v>171</v>
      </c>
    </row>
    <row r="4148" spans="1:19" hidden="1" x14ac:dyDescent="0.3">
      <c r="A4148">
        <v>542</v>
      </c>
      <c r="B4148" t="s">
        <v>2410</v>
      </c>
      <c r="C4148" t="s">
        <v>279</v>
      </c>
      <c r="D4148" t="s">
        <v>65</v>
      </c>
      <c r="E4148" t="s">
        <v>22</v>
      </c>
      <c r="F4148" s="101">
        <v>44651</v>
      </c>
      <c r="G4148" s="55">
        <f t="shared" si="408"/>
        <v>2022</v>
      </c>
      <c r="H4148" s="55" t="str">
        <f t="shared" si="409"/>
        <v>Marzo</v>
      </c>
      <c r="I4148" s="90" t="str">
        <f t="shared" si="410"/>
        <v>2022-1</v>
      </c>
      <c r="N4148" t="s">
        <v>23</v>
      </c>
      <c r="O4148" t="s">
        <v>119</v>
      </c>
      <c r="P4148">
        <v>0</v>
      </c>
      <c r="Q4148">
        <v>0</v>
      </c>
      <c r="R4148" t="s">
        <v>2412</v>
      </c>
      <c r="S4148" t="s">
        <v>171</v>
      </c>
    </row>
    <row r="4149" spans="1:19" hidden="1" x14ac:dyDescent="0.3">
      <c r="A4149">
        <v>542</v>
      </c>
      <c r="B4149" t="s">
        <v>2410</v>
      </c>
      <c r="C4149" t="s">
        <v>279</v>
      </c>
      <c r="D4149" t="s">
        <v>65</v>
      </c>
      <c r="E4149" t="s">
        <v>22</v>
      </c>
      <c r="F4149" s="101">
        <v>44681</v>
      </c>
      <c r="G4149" s="55">
        <f t="shared" si="408"/>
        <v>2022</v>
      </c>
      <c r="H4149" s="55" t="str">
        <f t="shared" si="409"/>
        <v>Abril</v>
      </c>
      <c r="I4149" s="90" t="str">
        <f t="shared" si="410"/>
        <v>2022-1</v>
      </c>
      <c r="N4149" t="s">
        <v>23</v>
      </c>
      <c r="O4149" t="s">
        <v>119</v>
      </c>
      <c r="P4149">
        <v>0</v>
      </c>
      <c r="Q4149">
        <v>0</v>
      </c>
      <c r="R4149" t="s">
        <v>2413</v>
      </c>
      <c r="S4149" t="s">
        <v>171</v>
      </c>
    </row>
    <row r="4150" spans="1:19" hidden="1" x14ac:dyDescent="0.3">
      <c r="A4150">
        <v>542</v>
      </c>
      <c r="B4150" t="s">
        <v>2410</v>
      </c>
      <c r="C4150" t="s">
        <v>279</v>
      </c>
      <c r="D4150" t="s">
        <v>65</v>
      </c>
      <c r="E4150" t="s">
        <v>22</v>
      </c>
      <c r="F4150" s="101">
        <v>44742</v>
      </c>
      <c r="G4150" s="55">
        <f t="shared" si="408"/>
        <v>2022</v>
      </c>
      <c r="H4150" s="55" t="str">
        <f t="shared" si="409"/>
        <v>Junio</v>
      </c>
      <c r="I4150" s="90" t="str">
        <f t="shared" si="410"/>
        <v>2022-1</v>
      </c>
      <c r="N4150" t="s">
        <v>23</v>
      </c>
      <c r="O4150" t="s">
        <v>119</v>
      </c>
      <c r="P4150">
        <v>0</v>
      </c>
      <c r="Q4150">
        <v>0</v>
      </c>
      <c r="R4150" t="s">
        <v>2414</v>
      </c>
      <c r="S4150" t="s">
        <v>171</v>
      </c>
    </row>
    <row r="4151" spans="1:19" hidden="1" x14ac:dyDescent="0.3">
      <c r="A4151">
        <v>542</v>
      </c>
      <c r="B4151" t="s">
        <v>2410</v>
      </c>
      <c r="C4151" t="s">
        <v>279</v>
      </c>
      <c r="D4151" t="s">
        <v>65</v>
      </c>
      <c r="E4151" t="s">
        <v>22</v>
      </c>
      <c r="F4151" s="101">
        <v>44834</v>
      </c>
      <c r="G4151" s="55">
        <f t="shared" si="408"/>
        <v>2022</v>
      </c>
      <c r="H4151" s="55" t="str">
        <f t="shared" si="409"/>
        <v>Septiembre</v>
      </c>
      <c r="I4151" s="90" t="str">
        <f t="shared" si="410"/>
        <v>2022-2</v>
      </c>
      <c r="N4151" t="s">
        <v>23</v>
      </c>
      <c r="O4151" t="s">
        <v>119</v>
      </c>
      <c r="P4151">
        <v>0</v>
      </c>
      <c r="Q4151">
        <v>0</v>
      </c>
      <c r="R4151" t="s">
        <v>2415</v>
      </c>
      <c r="S4151" t="s">
        <v>171</v>
      </c>
    </row>
    <row r="4152" spans="1:19" hidden="1" x14ac:dyDescent="0.3">
      <c r="A4152">
        <v>542</v>
      </c>
      <c r="B4152" t="s">
        <v>2410</v>
      </c>
      <c r="C4152" t="s">
        <v>279</v>
      </c>
      <c r="D4152" t="s">
        <v>65</v>
      </c>
      <c r="E4152" t="s">
        <v>22</v>
      </c>
      <c r="F4152" s="101">
        <v>44926</v>
      </c>
      <c r="G4152" s="55">
        <f t="shared" si="408"/>
        <v>2022</v>
      </c>
      <c r="H4152" s="55" t="str">
        <f t="shared" si="409"/>
        <v>Diciembre</v>
      </c>
      <c r="I4152" s="90" t="str">
        <f t="shared" si="410"/>
        <v>2022-2</v>
      </c>
      <c r="N4152" t="s">
        <v>23</v>
      </c>
      <c r="O4152" t="s">
        <v>119</v>
      </c>
      <c r="P4152">
        <v>0</v>
      </c>
      <c r="Q4152">
        <v>0</v>
      </c>
      <c r="R4152" t="s">
        <v>2416</v>
      </c>
      <c r="S4152" t="s">
        <v>171</v>
      </c>
    </row>
    <row r="4153" spans="1:19" hidden="1" x14ac:dyDescent="0.3">
      <c r="A4153">
        <v>542</v>
      </c>
      <c r="B4153" t="s">
        <v>2410</v>
      </c>
      <c r="C4153" t="s">
        <v>279</v>
      </c>
      <c r="D4153" t="s">
        <v>65</v>
      </c>
      <c r="E4153" t="s">
        <v>22</v>
      </c>
      <c r="F4153" s="101">
        <v>45199</v>
      </c>
      <c r="G4153" s="55">
        <f t="shared" si="408"/>
        <v>2023</v>
      </c>
      <c r="H4153" s="55" t="str">
        <f t="shared" si="409"/>
        <v>Septiembre</v>
      </c>
      <c r="I4153" s="90" t="str">
        <f t="shared" si="410"/>
        <v>2023-2</v>
      </c>
      <c r="N4153" t="s">
        <v>23</v>
      </c>
      <c r="O4153" t="s">
        <v>119</v>
      </c>
      <c r="P4153">
        <v>0</v>
      </c>
      <c r="Q4153">
        <v>0</v>
      </c>
      <c r="R4153" t="s">
        <v>2417</v>
      </c>
      <c r="S4153" t="s">
        <v>171</v>
      </c>
    </row>
    <row r="4154" spans="1:19" hidden="1" x14ac:dyDescent="0.3">
      <c r="A4154">
        <v>542</v>
      </c>
      <c r="B4154" t="s">
        <v>2410</v>
      </c>
      <c r="C4154" t="s">
        <v>279</v>
      </c>
      <c r="D4154" t="s">
        <v>65</v>
      </c>
      <c r="E4154" t="s">
        <v>22</v>
      </c>
      <c r="F4154" s="101">
        <v>45291</v>
      </c>
      <c r="G4154" s="55">
        <f t="shared" si="408"/>
        <v>2023</v>
      </c>
      <c r="H4154" s="55" t="str">
        <f t="shared" si="409"/>
        <v>Diciembre</v>
      </c>
      <c r="I4154" s="90" t="str">
        <f t="shared" si="410"/>
        <v>2023-2</v>
      </c>
      <c r="N4154" t="s">
        <v>23</v>
      </c>
      <c r="O4154" t="s">
        <v>119</v>
      </c>
      <c r="P4154">
        <v>0</v>
      </c>
      <c r="Q4154">
        <v>0</v>
      </c>
      <c r="R4154" t="s">
        <v>2418</v>
      </c>
      <c r="S4154" t="s">
        <v>171</v>
      </c>
    </row>
    <row r="4155" spans="1:19" hidden="1" x14ac:dyDescent="0.3">
      <c r="A4155">
        <v>542</v>
      </c>
      <c r="B4155" t="s">
        <v>2410</v>
      </c>
      <c r="C4155" t="s">
        <v>279</v>
      </c>
      <c r="D4155" t="s">
        <v>65</v>
      </c>
      <c r="E4155" t="s">
        <v>22</v>
      </c>
      <c r="F4155" s="101">
        <v>45657</v>
      </c>
      <c r="G4155" s="55">
        <f t="shared" si="408"/>
        <v>2024</v>
      </c>
      <c r="H4155" s="55" t="str">
        <f t="shared" si="409"/>
        <v>Diciembre</v>
      </c>
      <c r="I4155" s="90" t="str">
        <f t="shared" si="410"/>
        <v>2024-2</v>
      </c>
      <c r="N4155" t="s">
        <v>23</v>
      </c>
      <c r="O4155" t="s">
        <v>119</v>
      </c>
      <c r="P4155">
        <v>0</v>
      </c>
      <c r="Q4155">
        <v>0</v>
      </c>
      <c r="R4155" t="s">
        <v>2419</v>
      </c>
      <c r="S4155" t="s">
        <v>171</v>
      </c>
    </row>
    <row r="4156" spans="1:19" hidden="1" x14ac:dyDescent="0.3">
      <c r="A4156">
        <v>542</v>
      </c>
      <c r="B4156" t="s">
        <v>2410</v>
      </c>
      <c r="C4156" t="s">
        <v>279</v>
      </c>
      <c r="D4156" t="s">
        <v>65</v>
      </c>
      <c r="E4156" t="s">
        <v>22</v>
      </c>
      <c r="F4156" s="101">
        <v>46022</v>
      </c>
      <c r="G4156" s="55">
        <f t="shared" si="408"/>
        <v>2025</v>
      </c>
      <c r="H4156" s="55" t="str">
        <f t="shared" si="409"/>
        <v>Diciembre</v>
      </c>
      <c r="I4156" s="90" t="str">
        <f t="shared" si="410"/>
        <v>2025-2</v>
      </c>
      <c r="K4156">
        <v>81.239999999999995</v>
      </c>
      <c r="N4156" t="s">
        <v>23</v>
      </c>
      <c r="O4156" t="s">
        <v>23</v>
      </c>
      <c r="P4156">
        <v>0</v>
      </c>
      <c r="Q4156">
        <v>0</v>
      </c>
      <c r="R4156" t="s">
        <v>2420</v>
      </c>
      <c r="S4156" t="s">
        <v>171</v>
      </c>
    </row>
    <row r="4157" spans="1:19" hidden="1" x14ac:dyDescent="0.3">
      <c r="A4157">
        <v>543</v>
      </c>
      <c r="B4157" t="s">
        <v>2421</v>
      </c>
      <c r="C4157" t="s">
        <v>118</v>
      </c>
      <c r="D4157" t="s">
        <v>47</v>
      </c>
      <c r="E4157" t="s">
        <v>22</v>
      </c>
      <c r="F4157" s="101">
        <v>44742</v>
      </c>
      <c r="G4157" s="55">
        <f t="shared" si="408"/>
        <v>2022</v>
      </c>
      <c r="H4157" s="55" t="str">
        <f t="shared" si="409"/>
        <v>Junio</v>
      </c>
      <c r="I4157" s="90" t="str">
        <f t="shared" si="410"/>
        <v>2022-1</v>
      </c>
      <c r="N4157" t="s">
        <v>48</v>
      </c>
      <c r="O4157" t="s">
        <v>119</v>
      </c>
      <c r="P4157">
        <v>0</v>
      </c>
      <c r="Q4157">
        <v>0</v>
      </c>
      <c r="R4157" t="s">
        <v>2422</v>
      </c>
      <c r="S4157" t="s">
        <v>119</v>
      </c>
    </row>
    <row r="4158" spans="1:19" hidden="1" x14ac:dyDescent="0.3">
      <c r="A4158">
        <v>543</v>
      </c>
      <c r="B4158" t="s">
        <v>2421</v>
      </c>
      <c r="C4158" t="s">
        <v>118</v>
      </c>
      <c r="D4158" t="s">
        <v>47</v>
      </c>
      <c r="E4158" t="s">
        <v>22</v>
      </c>
      <c r="F4158" s="101">
        <v>44834</v>
      </c>
      <c r="G4158" s="55">
        <f t="shared" si="408"/>
        <v>2022</v>
      </c>
      <c r="H4158" s="55" t="str">
        <f t="shared" si="409"/>
        <v>Septiembre</v>
      </c>
      <c r="I4158" s="90" t="str">
        <f t="shared" si="410"/>
        <v>2022-2</v>
      </c>
      <c r="N4158" t="s">
        <v>48</v>
      </c>
      <c r="O4158" t="s">
        <v>119</v>
      </c>
      <c r="P4158">
        <v>0</v>
      </c>
      <c r="Q4158">
        <v>0</v>
      </c>
      <c r="R4158" t="s">
        <v>2423</v>
      </c>
      <c r="S4158" t="s">
        <v>119</v>
      </c>
    </row>
    <row r="4159" spans="1:19" hidden="1" x14ac:dyDescent="0.3">
      <c r="A4159">
        <v>543</v>
      </c>
      <c r="B4159" t="s">
        <v>2421</v>
      </c>
      <c r="C4159" t="s">
        <v>118</v>
      </c>
      <c r="D4159" t="s">
        <v>47</v>
      </c>
      <c r="E4159" t="s">
        <v>22</v>
      </c>
      <c r="F4159" s="101">
        <v>44895</v>
      </c>
      <c r="G4159" s="55">
        <f t="shared" si="408"/>
        <v>2022</v>
      </c>
      <c r="H4159" s="55" t="str">
        <f t="shared" si="409"/>
        <v>Noviembre</v>
      </c>
      <c r="I4159" s="90" t="str">
        <f t="shared" si="410"/>
        <v>2022-2</v>
      </c>
      <c r="N4159" t="s">
        <v>48</v>
      </c>
      <c r="O4159" t="s">
        <v>119</v>
      </c>
      <c r="P4159">
        <v>0</v>
      </c>
      <c r="Q4159">
        <v>0</v>
      </c>
      <c r="R4159" t="s">
        <v>2424</v>
      </c>
      <c r="S4159" t="s">
        <v>119</v>
      </c>
    </row>
    <row r="4160" spans="1:19" hidden="1" x14ac:dyDescent="0.3">
      <c r="A4160">
        <v>543</v>
      </c>
      <c r="B4160" t="s">
        <v>2421</v>
      </c>
      <c r="C4160" t="s">
        <v>118</v>
      </c>
      <c r="D4160" t="s">
        <v>47</v>
      </c>
      <c r="E4160" t="s">
        <v>22</v>
      </c>
      <c r="F4160" s="101">
        <v>44926</v>
      </c>
      <c r="G4160" s="55">
        <f t="shared" si="408"/>
        <v>2022</v>
      </c>
      <c r="H4160" s="55" t="str">
        <f t="shared" si="409"/>
        <v>Diciembre</v>
      </c>
      <c r="I4160" s="90" t="str">
        <f t="shared" si="410"/>
        <v>2022-2</v>
      </c>
      <c r="N4160" t="s">
        <v>48</v>
      </c>
      <c r="O4160" t="s">
        <v>119</v>
      </c>
      <c r="P4160">
        <v>0</v>
      </c>
      <c r="Q4160">
        <v>0</v>
      </c>
      <c r="R4160" t="s">
        <v>2425</v>
      </c>
      <c r="S4160" t="s">
        <v>119</v>
      </c>
    </row>
    <row r="4161" spans="1:19" hidden="1" x14ac:dyDescent="0.3">
      <c r="A4161">
        <v>543</v>
      </c>
      <c r="B4161" t="s">
        <v>2421</v>
      </c>
      <c r="C4161" t="s">
        <v>118</v>
      </c>
      <c r="D4161" t="s">
        <v>47</v>
      </c>
      <c r="E4161" t="s">
        <v>22</v>
      </c>
      <c r="F4161" s="101">
        <v>45107</v>
      </c>
      <c r="G4161" s="55">
        <f t="shared" si="408"/>
        <v>2023</v>
      </c>
      <c r="H4161" s="55" t="str">
        <f t="shared" si="409"/>
        <v>Junio</v>
      </c>
      <c r="I4161" s="90" t="str">
        <f t="shared" si="410"/>
        <v>2023-1</v>
      </c>
      <c r="N4161" t="s">
        <v>48</v>
      </c>
      <c r="O4161" t="s">
        <v>119</v>
      </c>
      <c r="P4161">
        <v>0</v>
      </c>
      <c r="Q4161">
        <v>0</v>
      </c>
      <c r="R4161" t="s">
        <v>2426</v>
      </c>
      <c r="S4161" t="s">
        <v>119</v>
      </c>
    </row>
    <row r="4162" spans="1:19" hidden="1" x14ac:dyDescent="0.3">
      <c r="A4162">
        <v>543</v>
      </c>
      <c r="B4162" t="s">
        <v>2421</v>
      </c>
      <c r="C4162" t="s">
        <v>118</v>
      </c>
      <c r="D4162" t="s">
        <v>47</v>
      </c>
      <c r="E4162" t="s">
        <v>22</v>
      </c>
      <c r="F4162" s="101">
        <v>45230</v>
      </c>
      <c r="G4162" s="55">
        <f t="shared" si="408"/>
        <v>2023</v>
      </c>
      <c r="H4162" s="55" t="str">
        <f t="shared" si="409"/>
        <v>Octubre</v>
      </c>
      <c r="I4162" s="90" t="str">
        <f t="shared" si="410"/>
        <v>2023-2</v>
      </c>
      <c r="N4162" t="s">
        <v>48</v>
      </c>
      <c r="O4162" t="s">
        <v>119</v>
      </c>
      <c r="P4162">
        <v>0</v>
      </c>
      <c r="Q4162">
        <v>0</v>
      </c>
      <c r="R4162" t="s">
        <v>2427</v>
      </c>
      <c r="S4162" t="s">
        <v>119</v>
      </c>
    </row>
    <row r="4163" spans="1:19" hidden="1" x14ac:dyDescent="0.3">
      <c r="A4163">
        <v>543</v>
      </c>
      <c r="B4163" t="s">
        <v>2421</v>
      </c>
      <c r="C4163" t="s">
        <v>118</v>
      </c>
      <c r="D4163" t="s">
        <v>47</v>
      </c>
      <c r="E4163" t="s">
        <v>22</v>
      </c>
      <c r="F4163" s="101">
        <v>45291</v>
      </c>
      <c r="G4163" s="55">
        <f t="shared" ref="G4163:G4226" si="411">YEAR(F4163)</f>
        <v>2023</v>
      </c>
      <c r="H4163" s="55" t="str">
        <f t="shared" ref="H4163:H4226" si="412">PROPER(TEXT(F4163,"mmmm"))</f>
        <v>Diciembre</v>
      </c>
      <c r="I4163" s="90" t="str">
        <f t="shared" ref="I4163:I4226" si="413">IF(OR(H4163="Enero",H4163="Febrero",H4163="Marzo",H4163="Abril",H4163="Mayo",H4163="Junio"),G4163&amp;"-1",IF(OR(H4163="Julio",H4163="Agosto",H4163="Septiembre",H4163="Octubre",H4163="Noviembre",H4163="Diciembre"),G4163&amp;"-2"))</f>
        <v>2023-2</v>
      </c>
      <c r="N4163" t="s">
        <v>48</v>
      </c>
      <c r="O4163" t="s">
        <v>119</v>
      </c>
      <c r="P4163">
        <v>0</v>
      </c>
      <c r="Q4163">
        <v>0</v>
      </c>
      <c r="R4163" t="s">
        <v>2428</v>
      </c>
      <c r="S4163" t="s">
        <v>119</v>
      </c>
    </row>
    <row r="4164" spans="1:19" hidden="1" x14ac:dyDescent="0.3">
      <c r="A4164">
        <v>543</v>
      </c>
      <c r="B4164" t="s">
        <v>2421</v>
      </c>
      <c r="C4164" t="s">
        <v>118</v>
      </c>
      <c r="D4164" t="s">
        <v>47</v>
      </c>
      <c r="E4164" t="s">
        <v>22</v>
      </c>
      <c r="F4164" s="101">
        <v>45473</v>
      </c>
      <c r="G4164" s="55">
        <f t="shared" si="411"/>
        <v>2024</v>
      </c>
      <c r="H4164" s="55" t="str">
        <f t="shared" si="412"/>
        <v>Junio</v>
      </c>
      <c r="I4164" s="90" t="str">
        <f t="shared" si="413"/>
        <v>2024-1</v>
      </c>
      <c r="N4164" t="s">
        <v>48</v>
      </c>
      <c r="O4164" t="s">
        <v>119</v>
      </c>
      <c r="P4164">
        <v>0</v>
      </c>
      <c r="Q4164">
        <v>0</v>
      </c>
      <c r="R4164" t="s">
        <v>2429</v>
      </c>
      <c r="S4164" t="s">
        <v>119</v>
      </c>
    </row>
    <row r="4165" spans="1:19" hidden="1" x14ac:dyDescent="0.3">
      <c r="A4165">
        <v>543</v>
      </c>
      <c r="B4165" t="s">
        <v>2421</v>
      </c>
      <c r="C4165" t="s">
        <v>118</v>
      </c>
      <c r="D4165" t="s">
        <v>47</v>
      </c>
      <c r="E4165" t="s">
        <v>22</v>
      </c>
      <c r="F4165" s="101">
        <v>45657</v>
      </c>
      <c r="G4165" s="55">
        <f t="shared" si="411"/>
        <v>2024</v>
      </c>
      <c r="H4165" s="55" t="str">
        <f t="shared" si="412"/>
        <v>Diciembre</v>
      </c>
      <c r="I4165" s="90" t="str">
        <f t="shared" si="413"/>
        <v>2024-2</v>
      </c>
      <c r="N4165" t="s">
        <v>48</v>
      </c>
      <c r="O4165" t="s">
        <v>119</v>
      </c>
      <c r="P4165">
        <v>0</v>
      </c>
      <c r="Q4165">
        <v>0</v>
      </c>
      <c r="R4165" t="s">
        <v>2430</v>
      </c>
      <c r="S4165" t="s">
        <v>119</v>
      </c>
    </row>
    <row r="4166" spans="1:19" hidden="1" x14ac:dyDescent="0.3">
      <c r="A4166">
        <v>543</v>
      </c>
      <c r="B4166" t="s">
        <v>2421</v>
      </c>
      <c r="C4166" t="s">
        <v>118</v>
      </c>
      <c r="D4166" t="s">
        <v>47</v>
      </c>
      <c r="E4166" t="s">
        <v>22</v>
      </c>
      <c r="F4166" s="101">
        <v>45838</v>
      </c>
      <c r="G4166" s="55">
        <f t="shared" si="411"/>
        <v>2025</v>
      </c>
      <c r="H4166" s="55" t="str">
        <f t="shared" si="412"/>
        <v>Junio</v>
      </c>
      <c r="I4166" s="90" t="str">
        <f t="shared" si="413"/>
        <v>2025-1</v>
      </c>
      <c r="K4166">
        <v>7.29</v>
      </c>
      <c r="N4166" t="s">
        <v>48</v>
      </c>
      <c r="O4166" t="s">
        <v>48</v>
      </c>
      <c r="P4166">
        <v>0</v>
      </c>
      <c r="Q4166">
        <v>0</v>
      </c>
      <c r="R4166" t="s">
        <v>2431</v>
      </c>
    </row>
    <row r="4167" spans="1:19" hidden="1" x14ac:dyDescent="0.3">
      <c r="A4167">
        <v>544</v>
      </c>
      <c r="B4167" t="s">
        <v>2432</v>
      </c>
      <c r="C4167" t="s">
        <v>366</v>
      </c>
      <c r="D4167" t="s">
        <v>47</v>
      </c>
      <c r="E4167" t="s">
        <v>22</v>
      </c>
      <c r="F4167" s="101">
        <v>44742</v>
      </c>
      <c r="G4167" s="55">
        <f t="shared" si="411"/>
        <v>2022</v>
      </c>
      <c r="H4167" s="55" t="str">
        <f t="shared" si="412"/>
        <v>Junio</v>
      </c>
      <c r="I4167" s="90" t="str">
        <f t="shared" si="413"/>
        <v>2022-1</v>
      </c>
      <c r="N4167" t="s">
        <v>48</v>
      </c>
      <c r="O4167" t="s">
        <v>119</v>
      </c>
      <c r="P4167">
        <v>0</v>
      </c>
      <c r="Q4167">
        <v>0</v>
      </c>
      <c r="R4167" t="s">
        <v>2433</v>
      </c>
      <c r="S4167" t="s">
        <v>119</v>
      </c>
    </row>
    <row r="4168" spans="1:19" hidden="1" x14ac:dyDescent="0.3">
      <c r="A4168">
        <v>544</v>
      </c>
      <c r="B4168" t="s">
        <v>2432</v>
      </c>
      <c r="C4168" t="s">
        <v>366</v>
      </c>
      <c r="D4168" t="s">
        <v>47</v>
      </c>
      <c r="E4168" t="s">
        <v>22</v>
      </c>
      <c r="F4168" s="101">
        <v>44834</v>
      </c>
      <c r="G4168" s="55">
        <f t="shared" si="411"/>
        <v>2022</v>
      </c>
      <c r="H4168" s="55" t="str">
        <f t="shared" si="412"/>
        <v>Septiembre</v>
      </c>
      <c r="I4168" s="90" t="str">
        <f t="shared" si="413"/>
        <v>2022-2</v>
      </c>
      <c r="N4168" t="s">
        <v>48</v>
      </c>
      <c r="O4168" t="s">
        <v>119</v>
      </c>
      <c r="P4168">
        <v>0</v>
      </c>
      <c r="Q4168">
        <v>0</v>
      </c>
      <c r="R4168" t="s">
        <v>2434</v>
      </c>
      <c r="S4168" t="s">
        <v>119</v>
      </c>
    </row>
    <row r="4169" spans="1:19" hidden="1" x14ac:dyDescent="0.3">
      <c r="A4169">
        <v>544</v>
      </c>
      <c r="B4169" t="s">
        <v>2432</v>
      </c>
      <c r="C4169" t="s">
        <v>366</v>
      </c>
      <c r="D4169" t="s">
        <v>47</v>
      </c>
      <c r="E4169" t="s">
        <v>22</v>
      </c>
      <c r="F4169" s="101">
        <v>44895</v>
      </c>
      <c r="G4169" s="55">
        <f t="shared" si="411"/>
        <v>2022</v>
      </c>
      <c r="H4169" s="55" t="str">
        <f t="shared" si="412"/>
        <v>Noviembre</v>
      </c>
      <c r="I4169" s="90" t="str">
        <f t="shared" si="413"/>
        <v>2022-2</v>
      </c>
      <c r="N4169" t="s">
        <v>48</v>
      </c>
      <c r="O4169" t="s">
        <v>119</v>
      </c>
      <c r="P4169">
        <v>0</v>
      </c>
      <c r="Q4169">
        <v>0</v>
      </c>
      <c r="R4169" t="s">
        <v>2435</v>
      </c>
      <c r="S4169" t="s">
        <v>119</v>
      </c>
    </row>
    <row r="4170" spans="1:19" hidden="1" x14ac:dyDescent="0.3">
      <c r="A4170">
        <v>544</v>
      </c>
      <c r="B4170" t="s">
        <v>2432</v>
      </c>
      <c r="C4170" t="s">
        <v>366</v>
      </c>
      <c r="D4170" t="s">
        <v>47</v>
      </c>
      <c r="E4170" t="s">
        <v>22</v>
      </c>
      <c r="F4170" s="101">
        <v>44926</v>
      </c>
      <c r="G4170" s="55">
        <f t="shared" si="411"/>
        <v>2022</v>
      </c>
      <c r="H4170" s="55" t="str">
        <f t="shared" si="412"/>
        <v>Diciembre</v>
      </c>
      <c r="I4170" s="90" t="str">
        <f t="shared" si="413"/>
        <v>2022-2</v>
      </c>
      <c r="N4170" t="s">
        <v>48</v>
      </c>
      <c r="O4170" t="s">
        <v>119</v>
      </c>
      <c r="P4170">
        <v>0</v>
      </c>
      <c r="Q4170">
        <v>0</v>
      </c>
      <c r="R4170" t="s">
        <v>2436</v>
      </c>
      <c r="S4170" t="s">
        <v>119</v>
      </c>
    </row>
    <row r="4171" spans="1:19" hidden="1" x14ac:dyDescent="0.3">
      <c r="A4171">
        <v>544</v>
      </c>
      <c r="B4171" t="s">
        <v>2432</v>
      </c>
      <c r="C4171" t="s">
        <v>366</v>
      </c>
      <c r="D4171" t="s">
        <v>47</v>
      </c>
      <c r="E4171" t="s">
        <v>22</v>
      </c>
      <c r="F4171" s="101">
        <v>45107</v>
      </c>
      <c r="G4171" s="55">
        <f t="shared" si="411"/>
        <v>2023</v>
      </c>
      <c r="H4171" s="55" t="str">
        <f t="shared" si="412"/>
        <v>Junio</v>
      </c>
      <c r="I4171" s="90" t="str">
        <f t="shared" si="413"/>
        <v>2023-1</v>
      </c>
      <c r="J4171">
        <v>90</v>
      </c>
      <c r="N4171" t="s">
        <v>48</v>
      </c>
      <c r="O4171" t="s">
        <v>119</v>
      </c>
      <c r="P4171">
        <v>0</v>
      </c>
      <c r="Q4171">
        <v>0</v>
      </c>
      <c r="R4171" t="s">
        <v>2437</v>
      </c>
      <c r="S4171" t="s">
        <v>119</v>
      </c>
    </row>
    <row r="4172" spans="1:19" hidden="1" x14ac:dyDescent="0.3">
      <c r="A4172">
        <v>544</v>
      </c>
      <c r="B4172" t="s">
        <v>2432</v>
      </c>
      <c r="C4172" t="s">
        <v>366</v>
      </c>
      <c r="D4172" t="s">
        <v>47</v>
      </c>
      <c r="E4172" t="s">
        <v>22</v>
      </c>
      <c r="F4172" s="101">
        <v>45230</v>
      </c>
      <c r="G4172" s="55">
        <f t="shared" si="411"/>
        <v>2023</v>
      </c>
      <c r="H4172" s="55" t="str">
        <f t="shared" si="412"/>
        <v>Octubre</v>
      </c>
      <c r="I4172" s="90" t="str">
        <f t="shared" si="413"/>
        <v>2023-2</v>
      </c>
      <c r="J4172">
        <v>90</v>
      </c>
      <c r="N4172" t="s">
        <v>48</v>
      </c>
      <c r="O4172" t="s">
        <v>119</v>
      </c>
      <c r="P4172">
        <v>0</v>
      </c>
      <c r="Q4172">
        <v>0</v>
      </c>
      <c r="R4172" t="s">
        <v>2438</v>
      </c>
      <c r="S4172" t="s">
        <v>119</v>
      </c>
    </row>
    <row r="4173" spans="1:19" hidden="1" x14ac:dyDescent="0.3">
      <c r="A4173">
        <v>544</v>
      </c>
      <c r="B4173" t="s">
        <v>2432</v>
      </c>
      <c r="C4173" t="s">
        <v>366</v>
      </c>
      <c r="D4173" t="s">
        <v>47</v>
      </c>
      <c r="E4173" t="s">
        <v>22</v>
      </c>
      <c r="F4173" s="101">
        <v>45291</v>
      </c>
      <c r="G4173" s="55">
        <f t="shared" si="411"/>
        <v>2023</v>
      </c>
      <c r="H4173" s="55" t="str">
        <f t="shared" si="412"/>
        <v>Diciembre</v>
      </c>
      <c r="I4173" s="90" t="str">
        <f t="shared" si="413"/>
        <v>2023-2</v>
      </c>
      <c r="J4173">
        <v>90</v>
      </c>
      <c r="N4173" t="s">
        <v>48</v>
      </c>
      <c r="O4173" t="s">
        <v>119</v>
      </c>
      <c r="P4173">
        <v>0</v>
      </c>
      <c r="Q4173">
        <v>0</v>
      </c>
      <c r="R4173" t="s">
        <v>2439</v>
      </c>
      <c r="S4173" t="s">
        <v>119</v>
      </c>
    </row>
    <row r="4174" spans="1:19" hidden="1" x14ac:dyDescent="0.3">
      <c r="A4174">
        <v>544</v>
      </c>
      <c r="B4174" t="s">
        <v>2432</v>
      </c>
      <c r="C4174" t="s">
        <v>366</v>
      </c>
      <c r="D4174" t="s">
        <v>47</v>
      </c>
      <c r="E4174" t="s">
        <v>22</v>
      </c>
      <c r="F4174" s="101">
        <v>45473</v>
      </c>
      <c r="G4174" s="55">
        <f t="shared" si="411"/>
        <v>2024</v>
      </c>
      <c r="H4174" s="55" t="str">
        <f t="shared" si="412"/>
        <v>Junio</v>
      </c>
      <c r="I4174" s="90" t="str">
        <f t="shared" si="413"/>
        <v>2024-1</v>
      </c>
      <c r="J4174">
        <v>90</v>
      </c>
      <c r="N4174" t="s">
        <v>48</v>
      </c>
      <c r="O4174" t="s">
        <v>119</v>
      </c>
      <c r="P4174">
        <v>0</v>
      </c>
      <c r="Q4174">
        <v>0</v>
      </c>
      <c r="R4174" t="s">
        <v>2440</v>
      </c>
      <c r="S4174" t="s">
        <v>119</v>
      </c>
    </row>
    <row r="4175" spans="1:19" hidden="1" x14ac:dyDescent="0.3">
      <c r="A4175">
        <v>544</v>
      </c>
      <c r="B4175" t="s">
        <v>2432</v>
      </c>
      <c r="C4175" t="s">
        <v>366</v>
      </c>
      <c r="D4175" t="s">
        <v>47</v>
      </c>
      <c r="E4175" t="s">
        <v>22</v>
      </c>
      <c r="F4175" s="101">
        <v>45657</v>
      </c>
      <c r="G4175" s="55">
        <f t="shared" si="411"/>
        <v>2024</v>
      </c>
      <c r="H4175" s="55" t="str">
        <f t="shared" si="412"/>
        <v>Diciembre</v>
      </c>
      <c r="I4175" s="90" t="str">
        <f t="shared" si="413"/>
        <v>2024-2</v>
      </c>
      <c r="J4175">
        <v>90</v>
      </c>
      <c r="N4175" t="s">
        <v>48</v>
      </c>
      <c r="O4175" t="s">
        <v>119</v>
      </c>
      <c r="P4175">
        <v>0</v>
      </c>
      <c r="Q4175">
        <v>0</v>
      </c>
      <c r="R4175" t="s">
        <v>2441</v>
      </c>
      <c r="S4175" t="s">
        <v>119</v>
      </c>
    </row>
    <row r="4176" spans="1:19" hidden="1" x14ac:dyDescent="0.3">
      <c r="A4176">
        <v>544</v>
      </c>
      <c r="B4176" t="s">
        <v>2432</v>
      </c>
      <c r="C4176" t="s">
        <v>366</v>
      </c>
      <c r="D4176" t="s">
        <v>47</v>
      </c>
      <c r="E4176" t="s">
        <v>22</v>
      </c>
      <c r="F4176" s="101">
        <v>45838</v>
      </c>
      <c r="G4176" s="55">
        <f t="shared" si="411"/>
        <v>2025</v>
      </c>
      <c r="H4176" s="55" t="str">
        <f t="shared" si="412"/>
        <v>Junio</v>
      </c>
      <c r="I4176" s="90" t="str">
        <f t="shared" si="413"/>
        <v>2025-1</v>
      </c>
      <c r="J4176">
        <v>100</v>
      </c>
      <c r="K4176">
        <v>250</v>
      </c>
      <c r="L4176" s="57">
        <v>1.3</v>
      </c>
      <c r="M4176" s="57">
        <v>2.5</v>
      </c>
      <c r="N4176" t="s">
        <v>48</v>
      </c>
      <c r="O4176" t="s">
        <v>48</v>
      </c>
      <c r="P4176">
        <v>0</v>
      </c>
      <c r="Q4176">
        <v>0</v>
      </c>
      <c r="R4176" t="s">
        <v>2442</v>
      </c>
    </row>
    <row r="4177" spans="1:19" hidden="1" x14ac:dyDescent="0.3">
      <c r="A4177">
        <v>544</v>
      </c>
      <c r="B4177" t="s">
        <v>2432</v>
      </c>
      <c r="C4177" t="s">
        <v>366</v>
      </c>
      <c r="D4177" t="s">
        <v>47</v>
      </c>
      <c r="E4177" t="s">
        <v>22</v>
      </c>
      <c r="F4177" s="101">
        <v>46022</v>
      </c>
      <c r="G4177" s="55">
        <f t="shared" si="411"/>
        <v>2025</v>
      </c>
      <c r="H4177" s="55" t="str">
        <f t="shared" si="412"/>
        <v>Diciembre</v>
      </c>
      <c r="I4177" s="90" t="str">
        <f t="shared" si="413"/>
        <v>2025-2</v>
      </c>
      <c r="J4177">
        <v>100</v>
      </c>
      <c r="K4177">
        <v>162.5</v>
      </c>
      <c r="L4177" s="57">
        <v>1.3</v>
      </c>
      <c r="M4177" s="57">
        <v>1.625</v>
      </c>
      <c r="N4177" t="s">
        <v>48</v>
      </c>
      <c r="O4177" t="s">
        <v>48</v>
      </c>
      <c r="P4177">
        <v>0</v>
      </c>
      <c r="Q4177">
        <v>0</v>
      </c>
      <c r="R4177" t="s">
        <v>2443</v>
      </c>
    </row>
    <row r="4178" spans="1:19" hidden="1" x14ac:dyDescent="0.3">
      <c r="A4178">
        <v>546</v>
      </c>
      <c r="B4178" t="s">
        <v>2444</v>
      </c>
      <c r="C4178" t="s">
        <v>279</v>
      </c>
      <c r="D4178" t="s">
        <v>65</v>
      </c>
      <c r="E4178" t="s">
        <v>22</v>
      </c>
      <c r="F4178" s="101">
        <v>44620</v>
      </c>
      <c r="G4178" s="55">
        <f t="shared" si="411"/>
        <v>2022</v>
      </c>
      <c r="H4178" s="55" t="str">
        <f t="shared" si="412"/>
        <v>Febrero</v>
      </c>
      <c r="I4178" s="90" t="str">
        <f t="shared" si="413"/>
        <v>2022-1</v>
      </c>
      <c r="N4178" t="s">
        <v>23</v>
      </c>
      <c r="O4178" t="s">
        <v>119</v>
      </c>
      <c r="P4178">
        <v>0</v>
      </c>
      <c r="Q4178">
        <v>0</v>
      </c>
      <c r="R4178" t="s">
        <v>2445</v>
      </c>
      <c r="S4178" t="s">
        <v>119</v>
      </c>
    </row>
    <row r="4179" spans="1:19" hidden="1" x14ac:dyDescent="0.3">
      <c r="A4179">
        <v>546</v>
      </c>
      <c r="B4179" t="s">
        <v>2444</v>
      </c>
      <c r="C4179" t="s">
        <v>279</v>
      </c>
      <c r="D4179" t="s">
        <v>65</v>
      </c>
      <c r="E4179" t="s">
        <v>22</v>
      </c>
      <c r="F4179" s="101">
        <v>44651</v>
      </c>
      <c r="G4179" s="55">
        <f t="shared" si="411"/>
        <v>2022</v>
      </c>
      <c r="H4179" s="55" t="str">
        <f t="shared" si="412"/>
        <v>Marzo</v>
      </c>
      <c r="I4179" s="90" t="str">
        <f t="shared" si="413"/>
        <v>2022-1</v>
      </c>
      <c r="N4179" t="s">
        <v>23</v>
      </c>
      <c r="O4179" t="s">
        <v>119</v>
      </c>
      <c r="P4179">
        <v>0</v>
      </c>
      <c r="Q4179">
        <v>0</v>
      </c>
      <c r="R4179" t="s">
        <v>2446</v>
      </c>
      <c r="S4179" t="s">
        <v>119</v>
      </c>
    </row>
    <row r="4180" spans="1:19" hidden="1" x14ac:dyDescent="0.3">
      <c r="A4180">
        <v>546</v>
      </c>
      <c r="B4180" t="s">
        <v>2444</v>
      </c>
      <c r="C4180" t="s">
        <v>279</v>
      </c>
      <c r="D4180" t="s">
        <v>65</v>
      </c>
      <c r="E4180" t="s">
        <v>22</v>
      </c>
      <c r="F4180" s="101">
        <v>44681</v>
      </c>
      <c r="G4180" s="55">
        <f t="shared" si="411"/>
        <v>2022</v>
      </c>
      <c r="H4180" s="55" t="str">
        <f t="shared" si="412"/>
        <v>Abril</v>
      </c>
      <c r="I4180" s="90" t="str">
        <f t="shared" si="413"/>
        <v>2022-1</v>
      </c>
      <c r="N4180" t="s">
        <v>23</v>
      </c>
      <c r="O4180" t="s">
        <v>119</v>
      </c>
      <c r="P4180">
        <v>0</v>
      </c>
      <c r="Q4180">
        <v>0</v>
      </c>
      <c r="R4180" t="s">
        <v>2447</v>
      </c>
      <c r="S4180" t="s">
        <v>119</v>
      </c>
    </row>
    <row r="4181" spans="1:19" hidden="1" x14ac:dyDescent="0.3">
      <c r="A4181">
        <v>546</v>
      </c>
      <c r="B4181" t="s">
        <v>2444</v>
      </c>
      <c r="C4181" t="s">
        <v>279</v>
      </c>
      <c r="D4181" t="s">
        <v>65</v>
      </c>
      <c r="E4181" t="s">
        <v>22</v>
      </c>
      <c r="F4181" s="101">
        <v>44742</v>
      </c>
      <c r="G4181" s="55">
        <f t="shared" si="411"/>
        <v>2022</v>
      </c>
      <c r="H4181" s="55" t="str">
        <f t="shared" si="412"/>
        <v>Junio</v>
      </c>
      <c r="I4181" s="90" t="str">
        <f t="shared" si="413"/>
        <v>2022-1</v>
      </c>
      <c r="N4181" t="s">
        <v>23</v>
      </c>
      <c r="O4181" t="s">
        <v>119</v>
      </c>
      <c r="P4181">
        <v>0</v>
      </c>
      <c r="Q4181">
        <v>0</v>
      </c>
      <c r="R4181" t="s">
        <v>2448</v>
      </c>
      <c r="S4181" t="s">
        <v>119</v>
      </c>
    </row>
    <row r="4182" spans="1:19" hidden="1" x14ac:dyDescent="0.3">
      <c r="A4182">
        <v>546</v>
      </c>
      <c r="B4182" t="s">
        <v>2444</v>
      </c>
      <c r="C4182" t="s">
        <v>279</v>
      </c>
      <c r="D4182" t="s">
        <v>65</v>
      </c>
      <c r="E4182" t="s">
        <v>22</v>
      </c>
      <c r="F4182" s="101">
        <v>44834</v>
      </c>
      <c r="G4182" s="55">
        <f t="shared" si="411"/>
        <v>2022</v>
      </c>
      <c r="H4182" s="55" t="str">
        <f t="shared" si="412"/>
        <v>Septiembre</v>
      </c>
      <c r="I4182" s="90" t="str">
        <f t="shared" si="413"/>
        <v>2022-2</v>
      </c>
      <c r="N4182" t="s">
        <v>23</v>
      </c>
      <c r="O4182" t="s">
        <v>119</v>
      </c>
      <c r="P4182">
        <v>0</v>
      </c>
      <c r="Q4182">
        <v>0</v>
      </c>
      <c r="R4182" t="s">
        <v>2449</v>
      </c>
      <c r="S4182" t="s">
        <v>119</v>
      </c>
    </row>
    <row r="4183" spans="1:19" hidden="1" x14ac:dyDescent="0.3">
      <c r="A4183">
        <v>546</v>
      </c>
      <c r="B4183" t="s">
        <v>2444</v>
      </c>
      <c r="C4183" t="s">
        <v>279</v>
      </c>
      <c r="D4183" t="s">
        <v>65</v>
      </c>
      <c r="E4183" t="s">
        <v>22</v>
      </c>
      <c r="F4183" s="101">
        <v>44926</v>
      </c>
      <c r="G4183" s="55">
        <f t="shared" si="411"/>
        <v>2022</v>
      </c>
      <c r="H4183" s="55" t="str">
        <f t="shared" si="412"/>
        <v>Diciembre</v>
      </c>
      <c r="I4183" s="90" t="str">
        <f t="shared" si="413"/>
        <v>2022-2</v>
      </c>
      <c r="N4183" t="s">
        <v>23</v>
      </c>
      <c r="O4183" t="s">
        <v>119</v>
      </c>
      <c r="P4183">
        <v>0</v>
      </c>
      <c r="Q4183">
        <v>0</v>
      </c>
      <c r="R4183" t="s">
        <v>2450</v>
      </c>
      <c r="S4183" t="s">
        <v>119</v>
      </c>
    </row>
    <row r="4184" spans="1:19" hidden="1" x14ac:dyDescent="0.3">
      <c r="A4184">
        <v>546</v>
      </c>
      <c r="B4184" t="s">
        <v>2444</v>
      </c>
      <c r="C4184" t="s">
        <v>279</v>
      </c>
      <c r="D4184" t="s">
        <v>65</v>
      </c>
      <c r="E4184" t="s">
        <v>22</v>
      </c>
      <c r="F4184" s="101">
        <v>44985</v>
      </c>
      <c r="G4184" s="55">
        <f t="shared" si="411"/>
        <v>2023</v>
      </c>
      <c r="H4184" s="55" t="str">
        <f t="shared" si="412"/>
        <v>Febrero</v>
      </c>
      <c r="I4184" s="90" t="str">
        <f t="shared" si="413"/>
        <v>2023-1</v>
      </c>
      <c r="N4184" t="s">
        <v>23</v>
      </c>
      <c r="O4184" t="s">
        <v>119</v>
      </c>
      <c r="P4184">
        <v>0</v>
      </c>
      <c r="Q4184">
        <v>0</v>
      </c>
      <c r="R4184" t="s">
        <v>2451</v>
      </c>
      <c r="S4184" t="s">
        <v>119</v>
      </c>
    </row>
    <row r="4185" spans="1:19" hidden="1" x14ac:dyDescent="0.3">
      <c r="A4185">
        <v>546</v>
      </c>
      <c r="B4185" t="s">
        <v>2444</v>
      </c>
      <c r="C4185" t="s">
        <v>279</v>
      </c>
      <c r="D4185" t="s">
        <v>65</v>
      </c>
      <c r="E4185" t="s">
        <v>22</v>
      </c>
      <c r="F4185" s="101">
        <v>45199</v>
      </c>
      <c r="G4185" s="55">
        <f t="shared" si="411"/>
        <v>2023</v>
      </c>
      <c r="H4185" s="55" t="str">
        <f t="shared" si="412"/>
        <v>Septiembre</v>
      </c>
      <c r="I4185" s="90" t="str">
        <f t="shared" si="413"/>
        <v>2023-2</v>
      </c>
      <c r="N4185" t="s">
        <v>23</v>
      </c>
      <c r="O4185" t="s">
        <v>119</v>
      </c>
      <c r="P4185">
        <v>0</v>
      </c>
      <c r="Q4185">
        <v>0</v>
      </c>
      <c r="R4185" t="s">
        <v>2452</v>
      </c>
      <c r="S4185" t="s">
        <v>119</v>
      </c>
    </row>
    <row r="4186" spans="1:19" hidden="1" x14ac:dyDescent="0.3">
      <c r="A4186">
        <v>546</v>
      </c>
      <c r="B4186" t="s">
        <v>2444</v>
      </c>
      <c r="C4186" t="s">
        <v>279</v>
      </c>
      <c r="D4186" t="s">
        <v>65</v>
      </c>
      <c r="E4186" t="s">
        <v>22</v>
      </c>
      <c r="F4186" s="101">
        <v>45230</v>
      </c>
      <c r="G4186" s="55">
        <f t="shared" si="411"/>
        <v>2023</v>
      </c>
      <c r="H4186" s="55" t="str">
        <f t="shared" si="412"/>
        <v>Octubre</v>
      </c>
      <c r="I4186" s="90" t="str">
        <f t="shared" si="413"/>
        <v>2023-2</v>
      </c>
      <c r="N4186" t="s">
        <v>23</v>
      </c>
      <c r="O4186" t="s">
        <v>119</v>
      </c>
      <c r="P4186">
        <v>0</v>
      </c>
      <c r="Q4186">
        <v>0</v>
      </c>
      <c r="R4186" t="s">
        <v>2453</v>
      </c>
      <c r="S4186" t="s">
        <v>119</v>
      </c>
    </row>
    <row r="4187" spans="1:19" hidden="1" x14ac:dyDescent="0.3">
      <c r="A4187">
        <v>546</v>
      </c>
      <c r="B4187" t="s">
        <v>2444</v>
      </c>
      <c r="C4187" t="s">
        <v>279</v>
      </c>
      <c r="D4187" t="s">
        <v>65</v>
      </c>
      <c r="E4187" t="s">
        <v>22</v>
      </c>
      <c r="F4187" s="101">
        <v>45291</v>
      </c>
      <c r="G4187" s="55">
        <f t="shared" si="411"/>
        <v>2023</v>
      </c>
      <c r="H4187" s="55" t="str">
        <f t="shared" si="412"/>
        <v>Diciembre</v>
      </c>
      <c r="I4187" s="90" t="str">
        <f t="shared" si="413"/>
        <v>2023-2</v>
      </c>
      <c r="N4187" t="s">
        <v>23</v>
      </c>
      <c r="O4187" t="s">
        <v>119</v>
      </c>
      <c r="P4187">
        <v>0</v>
      </c>
      <c r="Q4187">
        <v>0</v>
      </c>
      <c r="R4187" t="s">
        <v>2454</v>
      </c>
      <c r="S4187" t="s">
        <v>119</v>
      </c>
    </row>
    <row r="4188" spans="1:19" hidden="1" x14ac:dyDescent="0.3">
      <c r="A4188">
        <v>546</v>
      </c>
      <c r="B4188" t="s">
        <v>2444</v>
      </c>
      <c r="C4188" t="s">
        <v>279</v>
      </c>
      <c r="D4188" t="s">
        <v>65</v>
      </c>
      <c r="E4188" t="s">
        <v>22</v>
      </c>
      <c r="F4188" s="101">
        <v>45657</v>
      </c>
      <c r="G4188" s="55">
        <f t="shared" si="411"/>
        <v>2024</v>
      </c>
      <c r="H4188" s="55" t="str">
        <f t="shared" si="412"/>
        <v>Diciembre</v>
      </c>
      <c r="I4188" s="90" t="str">
        <f t="shared" si="413"/>
        <v>2024-2</v>
      </c>
      <c r="N4188" t="s">
        <v>23</v>
      </c>
      <c r="O4188" t="s">
        <v>119</v>
      </c>
      <c r="P4188">
        <v>0</v>
      </c>
      <c r="Q4188">
        <v>0</v>
      </c>
      <c r="R4188" t="s">
        <v>2455</v>
      </c>
      <c r="S4188" t="s">
        <v>119</v>
      </c>
    </row>
    <row r="4189" spans="1:19" hidden="1" x14ac:dyDescent="0.3">
      <c r="A4189">
        <v>546</v>
      </c>
      <c r="B4189" t="s">
        <v>2444</v>
      </c>
      <c r="C4189" t="s">
        <v>279</v>
      </c>
      <c r="D4189" t="s">
        <v>65</v>
      </c>
      <c r="E4189" t="s">
        <v>22</v>
      </c>
      <c r="F4189" s="101">
        <v>46022</v>
      </c>
      <c r="G4189" s="55">
        <f t="shared" si="411"/>
        <v>2025</v>
      </c>
      <c r="H4189" s="55" t="str">
        <f t="shared" si="412"/>
        <v>Diciembre</v>
      </c>
      <c r="I4189" s="90" t="str">
        <f t="shared" si="413"/>
        <v>2025-2</v>
      </c>
      <c r="J4189">
        <v>100</v>
      </c>
      <c r="K4189">
        <v>37.79</v>
      </c>
      <c r="L4189" s="57">
        <v>0.37790000000000001</v>
      </c>
      <c r="M4189" s="57">
        <v>0.37790000000000001</v>
      </c>
      <c r="N4189" t="s">
        <v>23</v>
      </c>
      <c r="O4189" t="s">
        <v>23</v>
      </c>
      <c r="P4189">
        <v>0</v>
      </c>
      <c r="Q4189">
        <v>0</v>
      </c>
      <c r="R4189" t="s">
        <v>2456</v>
      </c>
    </row>
    <row r="4190" spans="1:19" hidden="1" x14ac:dyDescent="0.3">
      <c r="A4190">
        <v>547</v>
      </c>
      <c r="B4190" t="s">
        <v>2457</v>
      </c>
      <c r="C4190" t="s">
        <v>279</v>
      </c>
      <c r="D4190" t="s">
        <v>65</v>
      </c>
      <c r="E4190" t="s">
        <v>22</v>
      </c>
      <c r="F4190" s="101">
        <v>46022</v>
      </c>
      <c r="G4190" s="55">
        <f t="shared" si="411"/>
        <v>2025</v>
      </c>
      <c r="H4190" s="55" t="str">
        <f t="shared" si="412"/>
        <v>Diciembre</v>
      </c>
      <c r="I4190" s="90" t="str">
        <f t="shared" si="413"/>
        <v>2025-2</v>
      </c>
      <c r="K4190">
        <v>92</v>
      </c>
      <c r="N4190" t="s">
        <v>23</v>
      </c>
      <c r="O4190" t="s">
        <v>23</v>
      </c>
      <c r="P4190">
        <v>0</v>
      </c>
      <c r="Q4190">
        <v>0</v>
      </c>
      <c r="R4190" t="s">
        <v>2458</v>
      </c>
    </row>
    <row r="4191" spans="1:19" hidden="1" x14ac:dyDescent="0.3">
      <c r="A4191">
        <v>550</v>
      </c>
      <c r="B4191" t="s">
        <v>2459</v>
      </c>
      <c r="C4191" t="s">
        <v>361</v>
      </c>
      <c r="D4191" t="s">
        <v>47</v>
      </c>
      <c r="E4191" t="s">
        <v>22</v>
      </c>
      <c r="F4191" s="101">
        <v>45838</v>
      </c>
      <c r="G4191" s="55">
        <f t="shared" si="411"/>
        <v>2025</v>
      </c>
      <c r="H4191" s="55" t="str">
        <f t="shared" si="412"/>
        <v>Junio</v>
      </c>
      <c r="I4191" s="90" t="str">
        <f t="shared" si="413"/>
        <v>2025-1</v>
      </c>
      <c r="J4191">
        <v>100</v>
      </c>
      <c r="K4191">
        <v>95</v>
      </c>
      <c r="L4191" s="57">
        <v>0.95</v>
      </c>
      <c r="M4191" s="57">
        <v>0.95</v>
      </c>
      <c r="N4191" t="s">
        <v>23</v>
      </c>
      <c r="O4191" t="s">
        <v>23</v>
      </c>
      <c r="P4191">
        <v>0</v>
      </c>
      <c r="Q4191">
        <v>0</v>
      </c>
      <c r="R4191" t="s">
        <v>2460</v>
      </c>
    </row>
    <row r="4192" spans="1:19" hidden="1" x14ac:dyDescent="0.3">
      <c r="A4192">
        <v>550</v>
      </c>
      <c r="B4192" t="s">
        <v>2459</v>
      </c>
      <c r="C4192" t="s">
        <v>361</v>
      </c>
      <c r="D4192" t="s">
        <v>47</v>
      </c>
      <c r="E4192" t="s">
        <v>22</v>
      </c>
      <c r="F4192" s="101">
        <v>46022</v>
      </c>
      <c r="G4192" s="55">
        <f t="shared" si="411"/>
        <v>2025</v>
      </c>
      <c r="H4192" s="55" t="str">
        <f t="shared" si="412"/>
        <v>Diciembre</v>
      </c>
      <c r="I4192" s="90" t="str">
        <f t="shared" si="413"/>
        <v>2025-2</v>
      </c>
      <c r="J4192">
        <v>100</v>
      </c>
      <c r="K4192">
        <v>95.5</v>
      </c>
      <c r="L4192" s="57">
        <v>0.95499999999999996</v>
      </c>
      <c r="M4192" s="57">
        <v>0.95499999999999996</v>
      </c>
      <c r="N4192" t="s">
        <v>23</v>
      </c>
      <c r="O4192" t="s">
        <v>23</v>
      </c>
      <c r="P4192">
        <v>0</v>
      </c>
      <c r="Q4192">
        <v>0</v>
      </c>
      <c r="R4192" t="s">
        <v>2461</v>
      </c>
    </row>
    <row r="4193" spans="1:19" hidden="1" x14ac:dyDescent="0.3">
      <c r="A4193">
        <v>551</v>
      </c>
      <c r="B4193" t="s">
        <v>2462</v>
      </c>
      <c r="C4193" t="s">
        <v>361</v>
      </c>
      <c r="D4193" t="s">
        <v>47</v>
      </c>
      <c r="E4193" t="s">
        <v>22</v>
      </c>
      <c r="F4193" s="101">
        <v>45657</v>
      </c>
      <c r="G4193" s="55">
        <f t="shared" si="411"/>
        <v>2024</v>
      </c>
      <c r="H4193" s="55" t="str">
        <f t="shared" si="412"/>
        <v>Diciembre</v>
      </c>
      <c r="I4193" s="90" t="str">
        <f t="shared" si="413"/>
        <v>2024-2</v>
      </c>
      <c r="N4193" t="s">
        <v>23</v>
      </c>
      <c r="O4193" t="s">
        <v>119</v>
      </c>
      <c r="P4193">
        <v>0</v>
      </c>
      <c r="Q4193">
        <v>0</v>
      </c>
      <c r="R4193" t="s">
        <v>2463</v>
      </c>
      <c r="S4193" t="s">
        <v>119</v>
      </c>
    </row>
    <row r="4194" spans="1:19" hidden="1" x14ac:dyDescent="0.3">
      <c r="A4194">
        <v>551</v>
      </c>
      <c r="B4194" t="s">
        <v>2462</v>
      </c>
      <c r="C4194" t="s">
        <v>361</v>
      </c>
      <c r="D4194" t="s">
        <v>47</v>
      </c>
      <c r="E4194" t="s">
        <v>22</v>
      </c>
      <c r="F4194" s="101">
        <v>45838</v>
      </c>
      <c r="G4194" s="55">
        <f t="shared" si="411"/>
        <v>2025</v>
      </c>
      <c r="H4194" s="55" t="str">
        <f t="shared" si="412"/>
        <v>Junio</v>
      </c>
      <c r="I4194" s="90" t="str">
        <f t="shared" si="413"/>
        <v>2025-1</v>
      </c>
      <c r="J4194">
        <v>80</v>
      </c>
      <c r="K4194">
        <v>5</v>
      </c>
      <c r="L4194" s="57">
        <v>6.25E-2</v>
      </c>
      <c r="M4194" s="57">
        <v>6.25E-2</v>
      </c>
      <c r="N4194" t="s">
        <v>23</v>
      </c>
      <c r="O4194" t="s">
        <v>23</v>
      </c>
      <c r="P4194">
        <v>0</v>
      </c>
      <c r="Q4194">
        <v>0</v>
      </c>
      <c r="R4194" t="s">
        <v>2464</v>
      </c>
    </row>
    <row r="4195" spans="1:19" hidden="1" x14ac:dyDescent="0.3">
      <c r="A4195">
        <v>551</v>
      </c>
      <c r="B4195" t="s">
        <v>2462</v>
      </c>
      <c r="C4195" t="s">
        <v>361</v>
      </c>
      <c r="D4195" t="s">
        <v>47</v>
      </c>
      <c r="E4195" t="s">
        <v>22</v>
      </c>
      <c r="F4195" s="101">
        <v>46022</v>
      </c>
      <c r="G4195" s="55">
        <f t="shared" si="411"/>
        <v>2025</v>
      </c>
      <c r="H4195" s="55" t="str">
        <f t="shared" si="412"/>
        <v>Diciembre</v>
      </c>
      <c r="I4195" s="90" t="str">
        <f t="shared" si="413"/>
        <v>2025-2</v>
      </c>
      <c r="J4195">
        <v>80</v>
      </c>
      <c r="K4195">
        <v>5</v>
      </c>
      <c r="L4195" s="57">
        <v>6.25E-2</v>
      </c>
      <c r="M4195" s="57">
        <v>6.25E-2</v>
      </c>
      <c r="N4195" t="s">
        <v>23</v>
      </c>
      <c r="O4195" t="s">
        <v>23</v>
      </c>
      <c r="P4195">
        <v>0</v>
      </c>
      <c r="Q4195">
        <v>0</v>
      </c>
      <c r="R4195" t="s">
        <v>2465</v>
      </c>
    </row>
    <row r="4196" spans="1:19" hidden="1" x14ac:dyDescent="0.3">
      <c r="A4196">
        <v>552</v>
      </c>
      <c r="B4196" t="s">
        <v>2466</v>
      </c>
      <c r="C4196" t="s">
        <v>32</v>
      </c>
      <c r="D4196" t="s">
        <v>65</v>
      </c>
      <c r="E4196" t="s">
        <v>22</v>
      </c>
      <c r="F4196" s="101">
        <v>45838</v>
      </c>
      <c r="G4196" s="55">
        <f t="shared" si="411"/>
        <v>2025</v>
      </c>
      <c r="H4196" s="55" t="str">
        <f t="shared" si="412"/>
        <v>Junio</v>
      </c>
      <c r="I4196" s="90" t="str">
        <f t="shared" si="413"/>
        <v>2025-1</v>
      </c>
      <c r="J4196">
        <v>80</v>
      </c>
      <c r="K4196">
        <v>92</v>
      </c>
      <c r="L4196" s="57">
        <v>1.1499999999999999</v>
      </c>
      <c r="M4196" s="57">
        <v>1.1499999999999999</v>
      </c>
      <c r="N4196" t="s">
        <v>23</v>
      </c>
      <c r="O4196" t="s">
        <v>23</v>
      </c>
      <c r="P4196">
        <v>0</v>
      </c>
      <c r="Q4196">
        <v>0</v>
      </c>
      <c r="R4196" t="s">
        <v>2467</v>
      </c>
    </row>
    <row r="4197" spans="1:19" hidden="1" x14ac:dyDescent="0.3">
      <c r="A4197">
        <v>552</v>
      </c>
      <c r="B4197" t="s">
        <v>2466</v>
      </c>
      <c r="C4197" t="s">
        <v>32</v>
      </c>
      <c r="D4197" t="s">
        <v>65</v>
      </c>
      <c r="E4197" t="s">
        <v>22</v>
      </c>
      <c r="F4197" s="101">
        <v>46022</v>
      </c>
      <c r="G4197" s="55">
        <f t="shared" si="411"/>
        <v>2025</v>
      </c>
      <c r="H4197" s="55" t="str">
        <f t="shared" si="412"/>
        <v>Diciembre</v>
      </c>
      <c r="I4197" s="90" t="str">
        <f t="shared" si="413"/>
        <v>2025-2</v>
      </c>
      <c r="J4197">
        <v>80</v>
      </c>
      <c r="K4197">
        <v>92</v>
      </c>
      <c r="L4197" s="57">
        <v>1.1499999999999999</v>
      </c>
      <c r="M4197" s="57">
        <v>1.1499999999999999</v>
      </c>
      <c r="N4197" t="s">
        <v>23</v>
      </c>
      <c r="O4197" t="s">
        <v>23</v>
      </c>
      <c r="P4197">
        <v>0</v>
      </c>
      <c r="Q4197">
        <v>0</v>
      </c>
      <c r="R4197" t="s">
        <v>2468</v>
      </c>
    </row>
    <row r="4198" spans="1:19" hidden="1" x14ac:dyDescent="0.3">
      <c r="A4198">
        <v>553</v>
      </c>
      <c r="B4198" t="s">
        <v>2469</v>
      </c>
      <c r="C4198" t="s">
        <v>336</v>
      </c>
      <c r="D4198" t="s">
        <v>65</v>
      </c>
      <c r="E4198" t="s">
        <v>22</v>
      </c>
      <c r="F4198" s="101">
        <v>46022</v>
      </c>
      <c r="G4198" s="55">
        <f t="shared" si="411"/>
        <v>2025</v>
      </c>
      <c r="H4198" s="55" t="str">
        <f t="shared" si="412"/>
        <v>Diciembre</v>
      </c>
      <c r="I4198" s="90" t="str">
        <f t="shared" si="413"/>
        <v>2025-2</v>
      </c>
      <c r="J4198">
        <v>80</v>
      </c>
      <c r="K4198">
        <v>83</v>
      </c>
      <c r="L4198" s="57">
        <v>1.0375000000000001</v>
      </c>
      <c r="M4198" s="57">
        <v>1.0375000000000001</v>
      </c>
      <c r="N4198" t="s">
        <v>23</v>
      </c>
      <c r="O4198" t="s">
        <v>23</v>
      </c>
      <c r="P4198">
        <v>0</v>
      </c>
      <c r="Q4198">
        <v>0</v>
      </c>
      <c r="R4198" t="s">
        <v>2470</v>
      </c>
    </row>
    <row r="4199" spans="1:19" hidden="1" x14ac:dyDescent="0.3">
      <c r="A4199">
        <v>554</v>
      </c>
      <c r="B4199" t="s">
        <v>2471</v>
      </c>
      <c r="C4199" t="s">
        <v>178</v>
      </c>
      <c r="D4199" t="s">
        <v>47</v>
      </c>
      <c r="E4199" t="s">
        <v>22</v>
      </c>
      <c r="F4199" s="101">
        <v>46022</v>
      </c>
      <c r="G4199" s="55">
        <f t="shared" si="411"/>
        <v>2025</v>
      </c>
      <c r="H4199" s="55" t="str">
        <f t="shared" si="412"/>
        <v>Diciembre</v>
      </c>
      <c r="I4199" s="90" t="str">
        <f t="shared" si="413"/>
        <v>2025-2</v>
      </c>
      <c r="J4199">
        <v>80</v>
      </c>
      <c r="K4199">
        <v>95</v>
      </c>
      <c r="L4199" s="57">
        <v>1.1875</v>
      </c>
      <c r="M4199" s="57">
        <v>1.1875</v>
      </c>
      <c r="N4199" t="s">
        <v>23</v>
      </c>
      <c r="O4199" t="s">
        <v>23</v>
      </c>
      <c r="P4199">
        <v>0</v>
      </c>
      <c r="Q4199">
        <v>0</v>
      </c>
      <c r="R4199" t="s">
        <v>2472</v>
      </c>
    </row>
    <row r="4200" spans="1:19" hidden="1" x14ac:dyDescent="0.3">
      <c r="A4200">
        <v>555</v>
      </c>
      <c r="B4200" t="s">
        <v>2473</v>
      </c>
      <c r="C4200" t="s">
        <v>343</v>
      </c>
      <c r="D4200" t="s">
        <v>47</v>
      </c>
      <c r="E4200" t="s">
        <v>22</v>
      </c>
      <c r="F4200" s="101">
        <v>46022</v>
      </c>
      <c r="G4200" s="55">
        <f t="shared" si="411"/>
        <v>2025</v>
      </c>
      <c r="H4200" s="55" t="str">
        <f t="shared" si="412"/>
        <v>Diciembre</v>
      </c>
      <c r="I4200" s="90" t="str">
        <f t="shared" si="413"/>
        <v>2025-2</v>
      </c>
      <c r="J4200">
        <v>80</v>
      </c>
      <c r="K4200">
        <v>100</v>
      </c>
      <c r="L4200" s="57">
        <v>1.25</v>
      </c>
      <c r="M4200" s="57">
        <v>1.25</v>
      </c>
      <c r="N4200" t="s">
        <v>23</v>
      </c>
      <c r="O4200" t="s">
        <v>23</v>
      </c>
      <c r="P4200">
        <v>0</v>
      </c>
      <c r="Q4200">
        <v>0</v>
      </c>
      <c r="R4200" t="s">
        <v>2474</v>
      </c>
    </row>
    <row r="4201" spans="1:19" hidden="1" x14ac:dyDescent="0.3">
      <c r="A4201">
        <v>556</v>
      </c>
      <c r="B4201" t="s">
        <v>2475</v>
      </c>
      <c r="C4201" t="s">
        <v>25</v>
      </c>
      <c r="D4201" t="s">
        <v>65</v>
      </c>
      <c r="E4201" t="s">
        <v>22</v>
      </c>
      <c r="F4201" s="101">
        <v>46022</v>
      </c>
      <c r="G4201" s="55">
        <f t="shared" si="411"/>
        <v>2025</v>
      </c>
      <c r="H4201" s="55" t="str">
        <f t="shared" si="412"/>
        <v>Diciembre</v>
      </c>
      <c r="I4201" s="90" t="str">
        <f t="shared" si="413"/>
        <v>2025-2</v>
      </c>
      <c r="J4201">
        <v>70</v>
      </c>
      <c r="K4201">
        <v>113.75</v>
      </c>
      <c r="L4201" s="57">
        <v>1.3</v>
      </c>
      <c r="M4201" s="57">
        <v>1.625</v>
      </c>
      <c r="N4201" t="s">
        <v>23</v>
      </c>
      <c r="O4201" t="s">
        <v>23</v>
      </c>
      <c r="P4201">
        <v>0</v>
      </c>
      <c r="Q4201">
        <v>0</v>
      </c>
      <c r="R4201" t="s">
        <v>2476</v>
      </c>
    </row>
    <row r="4202" spans="1:19" hidden="1" x14ac:dyDescent="0.3">
      <c r="A4202">
        <v>68</v>
      </c>
      <c r="B4202" t="s">
        <v>49</v>
      </c>
      <c r="C4202" t="s">
        <v>50</v>
      </c>
      <c r="D4202" t="s">
        <v>47</v>
      </c>
      <c r="E4202" t="s">
        <v>22</v>
      </c>
      <c r="F4202" s="101">
        <v>44377</v>
      </c>
      <c r="G4202" s="55">
        <f t="shared" si="411"/>
        <v>2021</v>
      </c>
      <c r="H4202" s="55" t="str">
        <f t="shared" si="412"/>
        <v>Junio</v>
      </c>
      <c r="I4202" s="90" t="str">
        <f t="shared" si="413"/>
        <v>2021-1</v>
      </c>
      <c r="J4202">
        <v>80</v>
      </c>
      <c r="K4202">
        <v>98</v>
      </c>
      <c r="L4202" s="57">
        <v>1.2250000000000001</v>
      </c>
      <c r="M4202" s="57">
        <v>1.2250000000000001</v>
      </c>
      <c r="N4202" t="s">
        <v>23</v>
      </c>
      <c r="O4202" t="s">
        <v>23</v>
      </c>
      <c r="P4202">
        <v>0</v>
      </c>
      <c r="Q4202">
        <v>1</v>
      </c>
      <c r="R4202" t="s">
        <v>2477</v>
      </c>
    </row>
    <row r="4203" spans="1:19" hidden="1" x14ac:dyDescent="0.3">
      <c r="A4203">
        <v>68</v>
      </c>
      <c r="B4203" t="s">
        <v>49</v>
      </c>
      <c r="C4203" t="s">
        <v>50</v>
      </c>
      <c r="D4203" t="s">
        <v>47</v>
      </c>
      <c r="E4203" t="s">
        <v>22</v>
      </c>
      <c r="F4203" s="101">
        <v>44561</v>
      </c>
      <c r="G4203" s="55">
        <f t="shared" si="411"/>
        <v>2021</v>
      </c>
      <c r="H4203" s="55" t="str">
        <f t="shared" si="412"/>
        <v>Diciembre</v>
      </c>
      <c r="I4203" s="90" t="str">
        <f t="shared" si="413"/>
        <v>2021-2</v>
      </c>
      <c r="J4203">
        <v>80</v>
      </c>
      <c r="K4203">
        <v>94.8</v>
      </c>
      <c r="L4203" s="57">
        <v>1.1850000000000001</v>
      </c>
      <c r="M4203" s="57">
        <v>1.1850000000000001</v>
      </c>
      <c r="N4203" t="s">
        <v>23</v>
      </c>
      <c r="O4203" t="s">
        <v>23</v>
      </c>
      <c r="P4203">
        <v>0</v>
      </c>
      <c r="Q4203">
        <v>1</v>
      </c>
      <c r="R4203" t="s">
        <v>2478</v>
      </c>
    </row>
    <row r="4204" spans="1:19" hidden="1" x14ac:dyDescent="0.3">
      <c r="A4204">
        <v>68</v>
      </c>
      <c r="B4204" t="s">
        <v>49</v>
      </c>
      <c r="C4204" t="s">
        <v>50</v>
      </c>
      <c r="D4204" t="s">
        <v>47</v>
      </c>
      <c r="E4204" t="s">
        <v>22</v>
      </c>
      <c r="F4204" s="101">
        <v>44742</v>
      </c>
      <c r="G4204" s="55">
        <f t="shared" si="411"/>
        <v>2022</v>
      </c>
      <c r="H4204" s="55" t="str">
        <f t="shared" si="412"/>
        <v>Junio</v>
      </c>
      <c r="I4204" s="90" t="str">
        <f t="shared" si="413"/>
        <v>2022-1</v>
      </c>
      <c r="J4204">
        <v>80</v>
      </c>
      <c r="K4204">
        <v>89</v>
      </c>
      <c r="L4204" s="57">
        <v>1.1125</v>
      </c>
      <c r="M4204" s="57">
        <v>1.1125</v>
      </c>
      <c r="N4204" t="s">
        <v>23</v>
      </c>
      <c r="O4204" t="s">
        <v>23</v>
      </c>
      <c r="P4204">
        <v>0</v>
      </c>
      <c r="Q4204">
        <v>1</v>
      </c>
      <c r="R4204" t="s">
        <v>2479</v>
      </c>
    </row>
    <row r="4205" spans="1:19" hidden="1" x14ac:dyDescent="0.3">
      <c r="A4205">
        <v>68</v>
      </c>
      <c r="B4205" t="s">
        <v>49</v>
      </c>
      <c r="C4205" t="s">
        <v>50</v>
      </c>
      <c r="D4205" t="s">
        <v>47</v>
      </c>
      <c r="E4205" t="s">
        <v>22</v>
      </c>
      <c r="F4205" s="101">
        <v>44926</v>
      </c>
      <c r="G4205" s="55">
        <f t="shared" si="411"/>
        <v>2022</v>
      </c>
      <c r="H4205" s="55" t="str">
        <f t="shared" si="412"/>
        <v>Diciembre</v>
      </c>
      <c r="I4205" s="90" t="str">
        <f t="shared" si="413"/>
        <v>2022-2</v>
      </c>
      <c r="J4205">
        <v>80</v>
      </c>
      <c r="K4205">
        <v>93</v>
      </c>
      <c r="L4205" s="57">
        <v>1.1625000000000001</v>
      </c>
      <c r="M4205" s="57">
        <v>1.1625000000000001</v>
      </c>
      <c r="N4205" t="s">
        <v>23</v>
      </c>
      <c r="O4205" t="s">
        <v>23</v>
      </c>
      <c r="P4205">
        <v>0</v>
      </c>
      <c r="Q4205">
        <v>1</v>
      </c>
      <c r="R4205" t="s">
        <v>2480</v>
      </c>
    </row>
    <row r="4206" spans="1:19" hidden="1" x14ac:dyDescent="0.3">
      <c r="A4206">
        <v>68</v>
      </c>
      <c r="B4206" t="s">
        <v>49</v>
      </c>
      <c r="C4206" t="s">
        <v>50</v>
      </c>
      <c r="D4206" t="s">
        <v>47</v>
      </c>
      <c r="E4206" t="s">
        <v>22</v>
      </c>
      <c r="F4206" s="101">
        <v>45838</v>
      </c>
      <c r="G4206" s="55">
        <f t="shared" si="411"/>
        <v>2025</v>
      </c>
      <c r="H4206" s="55" t="str">
        <f t="shared" si="412"/>
        <v>Junio</v>
      </c>
      <c r="I4206" s="90" t="str">
        <f t="shared" si="413"/>
        <v>2025-1</v>
      </c>
      <c r="J4206">
        <v>85</v>
      </c>
      <c r="K4206">
        <v>85.3</v>
      </c>
      <c r="L4206" s="57">
        <v>1.003529411764706</v>
      </c>
      <c r="M4206" s="57">
        <v>1.003529411764706</v>
      </c>
      <c r="N4206" t="s">
        <v>23</v>
      </c>
      <c r="O4206" t="s">
        <v>23</v>
      </c>
      <c r="P4206">
        <v>0</v>
      </c>
      <c r="Q4206">
        <v>1</v>
      </c>
      <c r="R4206" t="s">
        <v>2481</v>
      </c>
    </row>
    <row r="4207" spans="1:19" hidden="1" x14ac:dyDescent="0.3">
      <c r="A4207">
        <v>69</v>
      </c>
      <c r="B4207" t="s">
        <v>51</v>
      </c>
      <c r="C4207" t="s">
        <v>50</v>
      </c>
      <c r="D4207" t="s">
        <v>52</v>
      </c>
      <c r="E4207" t="s">
        <v>22</v>
      </c>
      <c r="F4207" s="101">
        <v>44286</v>
      </c>
      <c r="G4207" s="55">
        <f t="shared" si="411"/>
        <v>2021</v>
      </c>
      <c r="H4207" s="55" t="str">
        <f t="shared" si="412"/>
        <v>Marzo</v>
      </c>
      <c r="I4207" s="90" t="str">
        <f t="shared" si="413"/>
        <v>2021-1</v>
      </c>
      <c r="J4207">
        <v>90</v>
      </c>
      <c r="K4207">
        <v>41.497659906396258</v>
      </c>
      <c r="L4207" s="57">
        <v>0.46108511007106961</v>
      </c>
      <c r="M4207" s="57">
        <v>0.46108511007106961</v>
      </c>
      <c r="N4207" t="s">
        <v>23</v>
      </c>
      <c r="O4207" t="s">
        <v>23</v>
      </c>
      <c r="P4207">
        <v>0</v>
      </c>
      <c r="Q4207">
        <v>1</v>
      </c>
      <c r="R4207" t="s">
        <v>2482</v>
      </c>
    </row>
    <row r="4208" spans="1:19" hidden="1" x14ac:dyDescent="0.3">
      <c r="A4208">
        <v>69</v>
      </c>
      <c r="B4208" t="s">
        <v>51</v>
      </c>
      <c r="C4208" t="s">
        <v>50</v>
      </c>
      <c r="D4208" t="s">
        <v>52</v>
      </c>
      <c r="E4208" t="s">
        <v>22</v>
      </c>
      <c r="F4208" s="101">
        <v>44377</v>
      </c>
      <c r="G4208" s="55">
        <f t="shared" si="411"/>
        <v>2021</v>
      </c>
      <c r="H4208" s="55" t="str">
        <f t="shared" si="412"/>
        <v>Junio</v>
      </c>
      <c r="I4208" s="90" t="str">
        <f t="shared" si="413"/>
        <v>2021-1</v>
      </c>
      <c r="J4208">
        <v>90</v>
      </c>
      <c r="K4208">
        <v>42.148760330578511</v>
      </c>
      <c r="L4208" s="57">
        <v>0.46831955922865021</v>
      </c>
      <c r="M4208" s="57">
        <v>0.46831955922865021</v>
      </c>
      <c r="N4208" t="s">
        <v>23</v>
      </c>
      <c r="O4208" t="s">
        <v>23</v>
      </c>
      <c r="P4208">
        <v>0</v>
      </c>
      <c r="Q4208">
        <v>1</v>
      </c>
      <c r="R4208" t="s">
        <v>2483</v>
      </c>
    </row>
    <row r="4209" spans="1:18" hidden="1" x14ac:dyDescent="0.3">
      <c r="A4209">
        <v>69</v>
      </c>
      <c r="B4209" t="s">
        <v>51</v>
      </c>
      <c r="C4209" t="s">
        <v>50</v>
      </c>
      <c r="D4209" t="s">
        <v>52</v>
      </c>
      <c r="E4209" t="s">
        <v>22</v>
      </c>
      <c r="F4209" s="101">
        <v>44469</v>
      </c>
      <c r="G4209" s="55">
        <f t="shared" si="411"/>
        <v>2021</v>
      </c>
      <c r="H4209" s="55" t="str">
        <f t="shared" si="412"/>
        <v>Septiembre</v>
      </c>
      <c r="I4209" s="90" t="str">
        <f t="shared" si="413"/>
        <v>2021-2</v>
      </c>
      <c r="J4209">
        <v>90</v>
      </c>
      <c r="K4209">
        <v>57.743785850860419</v>
      </c>
      <c r="L4209" s="57">
        <v>0.64159762056511582</v>
      </c>
      <c r="M4209" s="57">
        <v>0.64159762056511582</v>
      </c>
      <c r="N4209" t="s">
        <v>23</v>
      </c>
      <c r="O4209" t="s">
        <v>23</v>
      </c>
      <c r="P4209">
        <v>0</v>
      </c>
      <c r="Q4209">
        <v>1</v>
      </c>
      <c r="R4209" t="s">
        <v>2484</v>
      </c>
    </row>
    <row r="4210" spans="1:18" hidden="1" x14ac:dyDescent="0.3">
      <c r="A4210">
        <v>69</v>
      </c>
      <c r="B4210" t="s">
        <v>51</v>
      </c>
      <c r="C4210" t="s">
        <v>50</v>
      </c>
      <c r="D4210" t="s">
        <v>52</v>
      </c>
      <c r="E4210" t="s">
        <v>22</v>
      </c>
      <c r="F4210" s="101">
        <v>44561</v>
      </c>
      <c r="G4210" s="55">
        <f t="shared" si="411"/>
        <v>2021</v>
      </c>
      <c r="H4210" s="55" t="str">
        <f t="shared" si="412"/>
        <v>Diciembre</v>
      </c>
      <c r="I4210" s="90" t="str">
        <f t="shared" si="413"/>
        <v>2021-2</v>
      </c>
      <c r="J4210">
        <v>80</v>
      </c>
      <c r="K4210">
        <v>81.508739650413986</v>
      </c>
      <c r="L4210" s="57">
        <v>1.018859245630175</v>
      </c>
      <c r="M4210" s="57">
        <v>1.018859245630175</v>
      </c>
      <c r="N4210" t="s">
        <v>23</v>
      </c>
      <c r="O4210" t="s">
        <v>23</v>
      </c>
      <c r="P4210">
        <v>0</v>
      </c>
      <c r="Q4210">
        <v>1</v>
      </c>
      <c r="R4210" t="s">
        <v>2485</v>
      </c>
    </row>
    <row r="4211" spans="1:18" hidden="1" x14ac:dyDescent="0.3">
      <c r="A4211">
        <v>69</v>
      </c>
      <c r="B4211" t="s">
        <v>51</v>
      </c>
      <c r="C4211" t="s">
        <v>50</v>
      </c>
      <c r="D4211" t="s">
        <v>52</v>
      </c>
      <c r="E4211" t="s">
        <v>22</v>
      </c>
      <c r="F4211" s="101">
        <v>44651</v>
      </c>
      <c r="G4211" s="55">
        <f t="shared" si="411"/>
        <v>2022</v>
      </c>
      <c r="H4211" s="55" t="str">
        <f t="shared" si="412"/>
        <v>Marzo</v>
      </c>
      <c r="I4211" s="90" t="str">
        <f t="shared" si="413"/>
        <v>2022-1</v>
      </c>
      <c r="J4211">
        <v>80</v>
      </c>
      <c r="K4211">
        <v>80.080321285140997</v>
      </c>
      <c r="L4211" s="57">
        <v>1.0010040160642619</v>
      </c>
      <c r="M4211" s="57">
        <v>1.0010040160642619</v>
      </c>
      <c r="N4211" t="s">
        <v>23</v>
      </c>
      <c r="O4211" t="s">
        <v>23</v>
      </c>
      <c r="P4211">
        <v>0</v>
      </c>
      <c r="Q4211">
        <v>1</v>
      </c>
      <c r="R4211" t="s">
        <v>2486</v>
      </c>
    </row>
    <row r="4212" spans="1:18" hidden="1" x14ac:dyDescent="0.3">
      <c r="A4212">
        <v>69</v>
      </c>
      <c r="B4212" t="s">
        <v>51</v>
      </c>
      <c r="C4212" t="s">
        <v>50</v>
      </c>
      <c r="D4212" t="s">
        <v>52</v>
      </c>
      <c r="E4212" t="s">
        <v>22</v>
      </c>
      <c r="F4212" s="101">
        <v>44742</v>
      </c>
      <c r="G4212" s="55">
        <f t="shared" si="411"/>
        <v>2022</v>
      </c>
      <c r="H4212" s="55" t="str">
        <f t="shared" si="412"/>
        <v>Junio</v>
      </c>
      <c r="I4212" s="90" t="str">
        <f t="shared" si="413"/>
        <v>2022-1</v>
      </c>
      <c r="J4212">
        <v>80</v>
      </c>
      <c r="K4212">
        <v>86.824324324323996</v>
      </c>
      <c r="L4212" s="57">
        <v>1.0853040540540499</v>
      </c>
      <c r="M4212" s="57">
        <v>1.0853040540540499</v>
      </c>
      <c r="N4212" t="s">
        <v>23</v>
      </c>
      <c r="O4212" t="s">
        <v>23</v>
      </c>
      <c r="P4212">
        <v>0</v>
      </c>
      <c r="Q4212">
        <v>1</v>
      </c>
      <c r="R4212" t="s">
        <v>2487</v>
      </c>
    </row>
    <row r="4213" spans="1:18" hidden="1" x14ac:dyDescent="0.3">
      <c r="A4213">
        <v>69</v>
      </c>
      <c r="B4213" t="s">
        <v>51</v>
      </c>
      <c r="C4213" t="s">
        <v>50</v>
      </c>
      <c r="D4213" t="s">
        <v>52</v>
      </c>
      <c r="E4213" t="s">
        <v>22</v>
      </c>
      <c r="F4213" s="101">
        <v>44834</v>
      </c>
      <c r="G4213" s="55">
        <f t="shared" si="411"/>
        <v>2022</v>
      </c>
      <c r="H4213" s="55" t="str">
        <f t="shared" si="412"/>
        <v>Septiembre</v>
      </c>
      <c r="I4213" s="90" t="str">
        <f t="shared" si="413"/>
        <v>2022-2</v>
      </c>
      <c r="J4213">
        <v>80</v>
      </c>
      <c r="K4213">
        <v>85.129118432769005</v>
      </c>
      <c r="L4213" s="57">
        <v>1.064113980409612</v>
      </c>
      <c r="M4213" s="57">
        <v>1.064113980409612</v>
      </c>
      <c r="N4213" t="s">
        <v>23</v>
      </c>
      <c r="O4213" t="s">
        <v>23</v>
      </c>
      <c r="P4213">
        <v>0</v>
      </c>
      <c r="Q4213">
        <v>1</v>
      </c>
      <c r="R4213" t="s">
        <v>2488</v>
      </c>
    </row>
    <row r="4214" spans="1:18" hidden="1" x14ac:dyDescent="0.3">
      <c r="A4214">
        <v>69</v>
      </c>
      <c r="B4214" t="s">
        <v>51</v>
      </c>
      <c r="C4214" t="s">
        <v>50</v>
      </c>
      <c r="D4214" t="s">
        <v>52</v>
      </c>
      <c r="E4214" t="s">
        <v>22</v>
      </c>
      <c r="F4214" s="101">
        <v>44926</v>
      </c>
      <c r="G4214" s="55">
        <f t="shared" si="411"/>
        <v>2022</v>
      </c>
      <c r="H4214" s="55" t="str">
        <f t="shared" si="412"/>
        <v>Diciembre</v>
      </c>
      <c r="I4214" s="90" t="str">
        <f t="shared" si="413"/>
        <v>2022-2</v>
      </c>
      <c r="J4214">
        <v>80</v>
      </c>
      <c r="K4214">
        <v>83.754512635379001</v>
      </c>
      <c r="L4214" s="57">
        <v>1.046931407942238</v>
      </c>
      <c r="M4214" s="57">
        <v>1.046931407942238</v>
      </c>
      <c r="N4214" t="s">
        <v>23</v>
      </c>
      <c r="O4214" t="s">
        <v>23</v>
      </c>
      <c r="P4214">
        <v>0</v>
      </c>
      <c r="Q4214">
        <v>1</v>
      </c>
      <c r="R4214" t="s">
        <v>2489</v>
      </c>
    </row>
    <row r="4215" spans="1:18" hidden="1" x14ac:dyDescent="0.3">
      <c r="A4215">
        <v>69</v>
      </c>
      <c r="B4215" t="s">
        <v>51</v>
      </c>
      <c r="C4215" t="s">
        <v>50</v>
      </c>
      <c r="D4215" t="s">
        <v>52</v>
      </c>
      <c r="E4215" t="s">
        <v>22</v>
      </c>
      <c r="F4215" s="101">
        <v>45747</v>
      </c>
      <c r="G4215" s="55">
        <f t="shared" si="411"/>
        <v>2025</v>
      </c>
      <c r="H4215" s="55" t="str">
        <f t="shared" si="412"/>
        <v>Marzo</v>
      </c>
      <c r="I4215" s="90" t="str">
        <f t="shared" si="413"/>
        <v>2025-1</v>
      </c>
      <c r="J4215">
        <v>90</v>
      </c>
      <c r="K4215">
        <v>90.75</v>
      </c>
      <c r="L4215" s="57">
        <v>1.0083333333333331</v>
      </c>
      <c r="M4215" s="57">
        <v>1.0083333333333331</v>
      </c>
      <c r="N4215" t="s">
        <v>23</v>
      </c>
      <c r="O4215" t="s">
        <v>23</v>
      </c>
      <c r="P4215">
        <v>0</v>
      </c>
      <c r="Q4215">
        <v>1</v>
      </c>
      <c r="R4215" t="s">
        <v>2490</v>
      </c>
    </row>
    <row r="4216" spans="1:18" hidden="1" x14ac:dyDescent="0.3">
      <c r="A4216">
        <v>69</v>
      </c>
      <c r="B4216" t="s">
        <v>51</v>
      </c>
      <c r="C4216" t="s">
        <v>50</v>
      </c>
      <c r="D4216" t="s">
        <v>52</v>
      </c>
      <c r="E4216" t="s">
        <v>22</v>
      </c>
      <c r="F4216" s="101">
        <v>45838</v>
      </c>
      <c r="G4216" s="55">
        <f t="shared" si="411"/>
        <v>2025</v>
      </c>
      <c r="H4216" s="55" t="str">
        <f t="shared" si="412"/>
        <v>Junio</v>
      </c>
      <c r="I4216" s="90" t="str">
        <f t="shared" si="413"/>
        <v>2025-1</v>
      </c>
      <c r="J4216">
        <v>90</v>
      </c>
      <c r="K4216">
        <v>90.78</v>
      </c>
      <c r="L4216" s="57">
        <v>1.008666666666667</v>
      </c>
      <c r="M4216" s="57">
        <v>1.008666666666667</v>
      </c>
      <c r="N4216" t="s">
        <v>23</v>
      </c>
      <c r="O4216" t="s">
        <v>23</v>
      </c>
      <c r="P4216">
        <v>0</v>
      </c>
      <c r="Q4216">
        <v>1</v>
      </c>
      <c r="R4216" t="s">
        <v>2491</v>
      </c>
    </row>
    <row r="4217" spans="1:18" hidden="1" x14ac:dyDescent="0.3">
      <c r="A4217">
        <v>69</v>
      </c>
      <c r="B4217" t="s">
        <v>51</v>
      </c>
      <c r="C4217" t="s">
        <v>50</v>
      </c>
      <c r="D4217" t="s">
        <v>52</v>
      </c>
      <c r="E4217" t="s">
        <v>22</v>
      </c>
      <c r="F4217" s="101">
        <v>45930</v>
      </c>
      <c r="G4217" s="55">
        <f t="shared" si="411"/>
        <v>2025</v>
      </c>
      <c r="H4217" s="55" t="str">
        <f t="shared" si="412"/>
        <v>Septiembre</v>
      </c>
      <c r="I4217" s="90" t="str">
        <f t="shared" si="413"/>
        <v>2025-2</v>
      </c>
      <c r="J4217">
        <v>90</v>
      </c>
      <c r="K4217">
        <v>90.14</v>
      </c>
      <c r="L4217" s="57">
        <v>1.001555555555556</v>
      </c>
      <c r="M4217" s="57">
        <v>1.001555555555556</v>
      </c>
      <c r="N4217" t="s">
        <v>23</v>
      </c>
      <c r="O4217" t="s">
        <v>23</v>
      </c>
      <c r="P4217">
        <v>0</v>
      </c>
      <c r="Q4217">
        <v>1</v>
      </c>
      <c r="R4217" t="s">
        <v>2492</v>
      </c>
    </row>
    <row r="4218" spans="1:18" hidden="1" x14ac:dyDescent="0.3">
      <c r="A4218">
        <v>69</v>
      </c>
      <c r="B4218" t="s">
        <v>51</v>
      </c>
      <c r="C4218" t="s">
        <v>50</v>
      </c>
      <c r="D4218" t="s">
        <v>52</v>
      </c>
      <c r="E4218" t="s">
        <v>22</v>
      </c>
      <c r="F4218" s="101">
        <v>46022</v>
      </c>
      <c r="G4218" s="55">
        <f t="shared" si="411"/>
        <v>2025</v>
      </c>
      <c r="H4218" s="55" t="str">
        <f t="shared" si="412"/>
        <v>Diciembre</v>
      </c>
      <c r="I4218" s="90" t="str">
        <f t="shared" si="413"/>
        <v>2025-2</v>
      </c>
      <c r="J4218">
        <v>90</v>
      </c>
      <c r="K4218">
        <v>91.52</v>
      </c>
      <c r="L4218" s="57">
        <v>1.016888888888889</v>
      </c>
      <c r="M4218" s="57">
        <v>1.016888888888889</v>
      </c>
      <c r="N4218" t="s">
        <v>23</v>
      </c>
      <c r="O4218" t="s">
        <v>23</v>
      </c>
      <c r="P4218">
        <v>0</v>
      </c>
      <c r="Q4218">
        <v>1</v>
      </c>
      <c r="R4218" t="s">
        <v>2493</v>
      </c>
    </row>
    <row r="4219" spans="1:18" hidden="1" x14ac:dyDescent="0.3">
      <c r="A4219">
        <v>73</v>
      </c>
      <c r="B4219" t="s">
        <v>53</v>
      </c>
      <c r="C4219" t="s">
        <v>25</v>
      </c>
      <c r="D4219" t="s">
        <v>47</v>
      </c>
      <c r="E4219" t="s">
        <v>54</v>
      </c>
      <c r="F4219" s="101">
        <v>44377</v>
      </c>
      <c r="G4219" s="55">
        <f t="shared" si="411"/>
        <v>2021</v>
      </c>
      <c r="H4219" s="55" t="str">
        <f t="shared" si="412"/>
        <v>Junio</v>
      </c>
      <c r="I4219" s="90" t="str">
        <f t="shared" si="413"/>
        <v>2021-1</v>
      </c>
      <c r="J4219">
        <v>20</v>
      </c>
      <c r="K4219">
        <v>12.4</v>
      </c>
      <c r="L4219" s="57">
        <v>1.3</v>
      </c>
      <c r="M4219" s="57">
        <v>1.612903225806452</v>
      </c>
      <c r="N4219" t="s">
        <v>55</v>
      </c>
      <c r="O4219" t="s">
        <v>55</v>
      </c>
      <c r="P4219">
        <v>0</v>
      </c>
      <c r="Q4219">
        <v>0</v>
      </c>
      <c r="R4219" t="s">
        <v>2494</v>
      </c>
    </row>
    <row r="4220" spans="1:18" hidden="1" x14ac:dyDescent="0.3">
      <c r="A4220">
        <v>73</v>
      </c>
      <c r="B4220" t="s">
        <v>53</v>
      </c>
      <c r="C4220" t="s">
        <v>25</v>
      </c>
      <c r="D4220" t="s">
        <v>47</v>
      </c>
      <c r="E4220" t="s">
        <v>54</v>
      </c>
      <c r="F4220" s="101">
        <v>44561</v>
      </c>
      <c r="G4220" s="55">
        <f t="shared" si="411"/>
        <v>2021</v>
      </c>
      <c r="H4220" s="55" t="str">
        <f t="shared" si="412"/>
        <v>Diciembre</v>
      </c>
      <c r="I4220" s="90" t="str">
        <f t="shared" si="413"/>
        <v>2021-2</v>
      </c>
      <c r="J4220">
        <v>20</v>
      </c>
      <c r="K4220">
        <v>15.5</v>
      </c>
      <c r="L4220" s="57">
        <v>1.290322580645161</v>
      </c>
      <c r="M4220" s="57">
        <v>1.290322580645161</v>
      </c>
      <c r="N4220" t="s">
        <v>55</v>
      </c>
      <c r="O4220" t="s">
        <v>55</v>
      </c>
      <c r="P4220">
        <v>0</v>
      </c>
      <c r="Q4220">
        <v>0</v>
      </c>
      <c r="R4220" t="s">
        <v>2495</v>
      </c>
    </row>
    <row r="4221" spans="1:18" hidden="1" x14ac:dyDescent="0.3">
      <c r="A4221">
        <v>73</v>
      </c>
      <c r="B4221" t="s">
        <v>53</v>
      </c>
      <c r="C4221" t="s">
        <v>25</v>
      </c>
      <c r="D4221" t="s">
        <v>47</v>
      </c>
      <c r="E4221" t="s">
        <v>54</v>
      </c>
      <c r="F4221" s="101">
        <v>44742</v>
      </c>
      <c r="G4221" s="55">
        <f t="shared" si="411"/>
        <v>2022</v>
      </c>
      <c r="H4221" s="55" t="str">
        <f t="shared" si="412"/>
        <v>Junio</v>
      </c>
      <c r="I4221" s="90" t="str">
        <f t="shared" si="413"/>
        <v>2022-1</v>
      </c>
      <c r="J4221">
        <v>20</v>
      </c>
      <c r="K4221">
        <v>17.670000000000002</v>
      </c>
      <c r="L4221" s="57">
        <v>1.131861912846633</v>
      </c>
      <c r="M4221" s="57">
        <v>1.131861912846633</v>
      </c>
      <c r="N4221" t="s">
        <v>55</v>
      </c>
      <c r="O4221" t="s">
        <v>55</v>
      </c>
      <c r="P4221">
        <v>0</v>
      </c>
      <c r="Q4221">
        <v>0</v>
      </c>
      <c r="R4221" t="s">
        <v>2496</v>
      </c>
    </row>
    <row r="4222" spans="1:18" hidden="1" x14ac:dyDescent="0.3">
      <c r="A4222">
        <v>73</v>
      </c>
      <c r="B4222" t="s">
        <v>53</v>
      </c>
      <c r="C4222" t="s">
        <v>25</v>
      </c>
      <c r="D4222" t="s">
        <v>47</v>
      </c>
      <c r="E4222" t="s">
        <v>54</v>
      </c>
      <c r="F4222" s="101">
        <v>44926</v>
      </c>
      <c r="G4222" s="55">
        <f t="shared" si="411"/>
        <v>2022</v>
      </c>
      <c r="H4222" s="55" t="str">
        <f t="shared" si="412"/>
        <v>Diciembre</v>
      </c>
      <c r="I4222" s="90" t="str">
        <f t="shared" si="413"/>
        <v>2022-2</v>
      </c>
      <c r="J4222">
        <v>20</v>
      </c>
      <c r="K4222">
        <v>20</v>
      </c>
      <c r="L4222" s="57">
        <v>1</v>
      </c>
      <c r="M4222" s="57">
        <v>1</v>
      </c>
      <c r="N4222" t="s">
        <v>55</v>
      </c>
      <c r="O4222" t="s">
        <v>55</v>
      </c>
      <c r="P4222">
        <v>0</v>
      </c>
      <c r="Q4222">
        <v>0</v>
      </c>
      <c r="R4222" t="s">
        <v>2497</v>
      </c>
    </row>
    <row r="4223" spans="1:18" hidden="1" x14ac:dyDescent="0.3">
      <c r="A4223">
        <v>73</v>
      </c>
      <c r="B4223" t="s">
        <v>53</v>
      </c>
      <c r="C4223" t="s">
        <v>25</v>
      </c>
      <c r="D4223" t="s">
        <v>47</v>
      </c>
      <c r="E4223" t="s">
        <v>54</v>
      </c>
      <c r="F4223" s="101">
        <v>45838</v>
      </c>
      <c r="G4223" s="55">
        <f t="shared" si="411"/>
        <v>2025</v>
      </c>
      <c r="H4223" s="55" t="str">
        <f t="shared" si="412"/>
        <v>Junio</v>
      </c>
      <c r="I4223" s="90" t="str">
        <f t="shared" si="413"/>
        <v>2025-1</v>
      </c>
      <c r="J4223">
        <v>20</v>
      </c>
      <c r="K4223">
        <v>19</v>
      </c>
      <c r="L4223" s="57">
        <v>1.0526315789473679</v>
      </c>
      <c r="M4223" s="57">
        <v>1.0526315789473679</v>
      </c>
      <c r="N4223" t="s">
        <v>55</v>
      </c>
      <c r="O4223" t="s">
        <v>55</v>
      </c>
      <c r="P4223">
        <v>0</v>
      </c>
      <c r="Q4223">
        <v>0</v>
      </c>
      <c r="R4223" t="s">
        <v>2498</v>
      </c>
    </row>
    <row r="4224" spans="1:18" hidden="1" x14ac:dyDescent="0.3">
      <c r="A4224">
        <v>73</v>
      </c>
      <c r="B4224" t="s">
        <v>53</v>
      </c>
      <c r="C4224" t="s">
        <v>25</v>
      </c>
      <c r="D4224" t="s">
        <v>47</v>
      </c>
      <c r="E4224" t="s">
        <v>54</v>
      </c>
      <c r="F4224" s="101">
        <v>46022</v>
      </c>
      <c r="G4224" s="55">
        <f t="shared" si="411"/>
        <v>2025</v>
      </c>
      <c r="H4224" s="55" t="str">
        <f t="shared" si="412"/>
        <v>Diciembre</v>
      </c>
      <c r="I4224" s="90" t="str">
        <f t="shared" si="413"/>
        <v>2025-2</v>
      </c>
      <c r="J4224">
        <v>20</v>
      </c>
      <c r="K4224">
        <v>20</v>
      </c>
      <c r="L4224" s="57">
        <v>1</v>
      </c>
      <c r="M4224" s="57">
        <v>1</v>
      </c>
      <c r="N4224" t="s">
        <v>55</v>
      </c>
      <c r="O4224" t="s">
        <v>55</v>
      </c>
      <c r="P4224">
        <v>0</v>
      </c>
      <c r="Q4224">
        <v>0</v>
      </c>
      <c r="R4224" t="s">
        <v>2499</v>
      </c>
    </row>
    <row r="4225" spans="1:18" hidden="1" x14ac:dyDescent="0.3">
      <c r="A4225">
        <v>74</v>
      </c>
      <c r="B4225" t="s">
        <v>56</v>
      </c>
      <c r="C4225" t="s">
        <v>25</v>
      </c>
      <c r="D4225" t="s">
        <v>47</v>
      </c>
      <c r="E4225" t="s">
        <v>22</v>
      </c>
      <c r="F4225" s="101">
        <v>44377</v>
      </c>
      <c r="G4225" s="55">
        <f t="shared" si="411"/>
        <v>2021</v>
      </c>
      <c r="H4225" s="55" t="str">
        <f t="shared" si="412"/>
        <v>Junio</v>
      </c>
      <c r="I4225" s="90" t="str">
        <f t="shared" si="413"/>
        <v>2021-1</v>
      </c>
      <c r="J4225">
        <v>80</v>
      </c>
      <c r="K4225">
        <v>83.2</v>
      </c>
      <c r="L4225" s="57">
        <v>1.04</v>
      </c>
      <c r="M4225" s="57">
        <v>1.04</v>
      </c>
      <c r="N4225" t="s">
        <v>23</v>
      </c>
      <c r="O4225" t="s">
        <v>23</v>
      </c>
      <c r="P4225">
        <v>0</v>
      </c>
      <c r="Q4225">
        <v>0</v>
      </c>
      <c r="R4225" t="s">
        <v>2500</v>
      </c>
    </row>
    <row r="4226" spans="1:18" hidden="1" x14ac:dyDescent="0.3">
      <c r="A4226">
        <v>74</v>
      </c>
      <c r="B4226" t="s">
        <v>56</v>
      </c>
      <c r="C4226" t="s">
        <v>25</v>
      </c>
      <c r="D4226" t="s">
        <v>47</v>
      </c>
      <c r="E4226" t="s">
        <v>22</v>
      </c>
      <c r="F4226" s="101">
        <v>44561</v>
      </c>
      <c r="G4226" s="55">
        <f t="shared" si="411"/>
        <v>2021</v>
      </c>
      <c r="H4226" s="55" t="str">
        <f t="shared" si="412"/>
        <v>Diciembre</v>
      </c>
      <c r="I4226" s="90" t="str">
        <f t="shared" si="413"/>
        <v>2021-2</v>
      </c>
      <c r="J4226">
        <v>80</v>
      </c>
      <c r="K4226">
        <v>91.071428571428555</v>
      </c>
      <c r="L4226" s="57">
        <v>1.138392857142857</v>
      </c>
      <c r="M4226" s="57">
        <v>1.138392857142857</v>
      </c>
      <c r="N4226" t="s">
        <v>23</v>
      </c>
      <c r="O4226" t="s">
        <v>23</v>
      </c>
      <c r="P4226">
        <v>0</v>
      </c>
      <c r="Q4226">
        <v>0</v>
      </c>
      <c r="R4226" t="s">
        <v>2501</v>
      </c>
    </row>
    <row r="4227" spans="1:18" hidden="1" x14ac:dyDescent="0.3">
      <c r="A4227">
        <v>74</v>
      </c>
      <c r="B4227" t="s">
        <v>56</v>
      </c>
      <c r="C4227" t="s">
        <v>25</v>
      </c>
      <c r="D4227" t="s">
        <v>47</v>
      </c>
      <c r="E4227" t="s">
        <v>22</v>
      </c>
      <c r="F4227" s="101">
        <v>44742</v>
      </c>
      <c r="G4227" s="55">
        <f t="shared" ref="G4227:G4286" si="414">YEAR(F4227)</f>
        <v>2022</v>
      </c>
      <c r="H4227" s="55" t="str">
        <f t="shared" ref="H4227:H4286" si="415">PROPER(TEXT(F4227,"mmmm"))</f>
        <v>Junio</v>
      </c>
      <c r="I4227" s="90" t="str">
        <f t="shared" ref="I4227:I4286" si="416">IF(OR(H4227="Enero",H4227="Febrero",H4227="Marzo",H4227="Abril",H4227="Mayo",H4227="Junio"),G4227&amp;"-1",IF(OR(H4227="Julio",H4227="Agosto",H4227="Septiembre",H4227="Octubre",H4227="Noviembre",H4227="Diciembre"),G4227&amp;"-2"))</f>
        <v>2022-1</v>
      </c>
      <c r="J4227">
        <v>80</v>
      </c>
      <c r="K4227">
        <v>88</v>
      </c>
      <c r="L4227" s="57">
        <v>1.1000000000000001</v>
      </c>
      <c r="M4227" s="57">
        <v>1.1000000000000001</v>
      </c>
      <c r="N4227" t="s">
        <v>23</v>
      </c>
      <c r="O4227" t="s">
        <v>23</v>
      </c>
      <c r="P4227">
        <v>0</v>
      </c>
      <c r="Q4227">
        <v>0</v>
      </c>
      <c r="R4227" t="s">
        <v>2502</v>
      </c>
    </row>
    <row r="4228" spans="1:18" hidden="1" x14ac:dyDescent="0.3">
      <c r="A4228">
        <v>74</v>
      </c>
      <c r="B4228" t="s">
        <v>56</v>
      </c>
      <c r="C4228" t="s">
        <v>25</v>
      </c>
      <c r="D4228" t="s">
        <v>47</v>
      </c>
      <c r="E4228" t="s">
        <v>22</v>
      </c>
      <c r="F4228" s="101">
        <v>44926</v>
      </c>
      <c r="G4228" s="55">
        <f t="shared" si="414"/>
        <v>2022</v>
      </c>
      <c r="H4228" s="55" t="str">
        <f t="shared" si="415"/>
        <v>Diciembre</v>
      </c>
      <c r="I4228" s="90" t="str">
        <f t="shared" si="416"/>
        <v>2022-2</v>
      </c>
      <c r="J4228">
        <v>80</v>
      </c>
      <c r="K4228">
        <v>82.894736842105004</v>
      </c>
      <c r="L4228" s="57">
        <v>1.036184210526313</v>
      </c>
      <c r="M4228" s="57">
        <v>1.036184210526313</v>
      </c>
      <c r="N4228" t="s">
        <v>23</v>
      </c>
      <c r="O4228" t="s">
        <v>23</v>
      </c>
      <c r="P4228">
        <v>0</v>
      </c>
      <c r="Q4228">
        <v>0</v>
      </c>
      <c r="R4228" t="s">
        <v>2503</v>
      </c>
    </row>
    <row r="4229" spans="1:18" hidden="1" x14ac:dyDescent="0.3">
      <c r="A4229">
        <v>74</v>
      </c>
      <c r="B4229" t="s">
        <v>56</v>
      </c>
      <c r="C4229" t="s">
        <v>25</v>
      </c>
      <c r="D4229" t="s">
        <v>47</v>
      </c>
      <c r="E4229" t="s">
        <v>22</v>
      </c>
      <c r="F4229" s="101">
        <v>45838</v>
      </c>
      <c r="G4229" s="55">
        <f t="shared" si="414"/>
        <v>2025</v>
      </c>
      <c r="H4229" s="55" t="str">
        <f t="shared" si="415"/>
        <v>Junio</v>
      </c>
      <c r="I4229" s="90" t="str">
        <f t="shared" si="416"/>
        <v>2025-1</v>
      </c>
      <c r="J4229">
        <v>80</v>
      </c>
      <c r="K4229">
        <v>91.49</v>
      </c>
      <c r="L4229" s="57">
        <v>1.1436249999999999</v>
      </c>
      <c r="M4229" s="57">
        <v>1.1436249999999999</v>
      </c>
      <c r="N4229" t="s">
        <v>23</v>
      </c>
      <c r="O4229" t="s">
        <v>23</v>
      </c>
      <c r="P4229">
        <v>0</v>
      </c>
      <c r="Q4229">
        <v>0</v>
      </c>
      <c r="R4229" t="s">
        <v>2504</v>
      </c>
    </row>
    <row r="4230" spans="1:18" hidden="1" x14ac:dyDescent="0.3">
      <c r="A4230">
        <v>74</v>
      </c>
      <c r="B4230" t="s">
        <v>56</v>
      </c>
      <c r="C4230" t="s">
        <v>25</v>
      </c>
      <c r="D4230" t="s">
        <v>47</v>
      </c>
      <c r="E4230" t="s">
        <v>22</v>
      </c>
      <c r="F4230" s="101">
        <v>46022</v>
      </c>
      <c r="G4230" s="55">
        <f t="shared" si="414"/>
        <v>2025</v>
      </c>
      <c r="H4230" s="55" t="str">
        <f t="shared" si="415"/>
        <v>Diciembre</v>
      </c>
      <c r="I4230" s="90" t="str">
        <f t="shared" si="416"/>
        <v>2025-2</v>
      </c>
      <c r="J4230">
        <v>80</v>
      </c>
      <c r="K4230">
        <v>90.32</v>
      </c>
      <c r="L4230" s="57">
        <v>1.129</v>
      </c>
      <c r="M4230" s="57">
        <v>1.129</v>
      </c>
      <c r="N4230" t="s">
        <v>23</v>
      </c>
      <c r="O4230" t="s">
        <v>23</v>
      </c>
      <c r="P4230">
        <v>0</v>
      </c>
      <c r="Q4230">
        <v>0</v>
      </c>
      <c r="R4230" t="s">
        <v>2505</v>
      </c>
    </row>
    <row r="4231" spans="1:18" hidden="1" x14ac:dyDescent="0.3">
      <c r="A4231">
        <v>77</v>
      </c>
      <c r="B4231" t="s">
        <v>57</v>
      </c>
      <c r="C4231" t="s">
        <v>58</v>
      </c>
      <c r="D4231" t="s">
        <v>21</v>
      </c>
      <c r="E4231" t="s">
        <v>22</v>
      </c>
      <c r="F4231" s="101">
        <v>44227</v>
      </c>
      <c r="G4231" s="55">
        <f t="shared" si="414"/>
        <v>2021</v>
      </c>
      <c r="H4231" s="55" t="str">
        <f t="shared" si="415"/>
        <v>Enero</v>
      </c>
      <c r="I4231" s="90" t="str">
        <f t="shared" si="416"/>
        <v>2021-1</v>
      </c>
      <c r="J4231">
        <v>95</v>
      </c>
      <c r="K4231">
        <v>95.5</v>
      </c>
      <c r="L4231" s="57">
        <v>1.0052631578947371</v>
      </c>
      <c r="M4231" s="57">
        <v>1.0052631578947371</v>
      </c>
      <c r="N4231" t="s">
        <v>23</v>
      </c>
      <c r="O4231" t="s">
        <v>23</v>
      </c>
      <c r="P4231">
        <v>0</v>
      </c>
      <c r="Q4231">
        <v>1</v>
      </c>
      <c r="R4231" t="s">
        <v>2506</v>
      </c>
    </row>
    <row r="4232" spans="1:18" hidden="1" x14ac:dyDescent="0.3">
      <c r="A4232">
        <v>77</v>
      </c>
      <c r="B4232" t="s">
        <v>57</v>
      </c>
      <c r="C4232" t="s">
        <v>58</v>
      </c>
      <c r="D4232" t="s">
        <v>21</v>
      </c>
      <c r="E4232" t="s">
        <v>22</v>
      </c>
      <c r="F4232" s="101">
        <v>44255</v>
      </c>
      <c r="G4232" s="55">
        <f t="shared" si="414"/>
        <v>2021</v>
      </c>
      <c r="H4232" s="55" t="str">
        <f t="shared" si="415"/>
        <v>Febrero</v>
      </c>
      <c r="I4232" s="90" t="str">
        <f t="shared" si="416"/>
        <v>2021-1</v>
      </c>
      <c r="J4232">
        <v>95</v>
      </c>
      <c r="K4232">
        <v>95.5</v>
      </c>
      <c r="L4232" s="57">
        <v>1.0052631578947371</v>
      </c>
      <c r="M4232" s="57">
        <v>1.0052631578947371</v>
      </c>
      <c r="N4232" t="s">
        <v>23</v>
      </c>
      <c r="O4232" t="s">
        <v>23</v>
      </c>
      <c r="P4232">
        <v>0</v>
      </c>
      <c r="Q4232">
        <v>1</v>
      </c>
      <c r="R4232" t="s">
        <v>2507</v>
      </c>
    </row>
    <row r="4233" spans="1:18" hidden="1" x14ac:dyDescent="0.3">
      <c r="A4233">
        <v>77</v>
      </c>
      <c r="B4233" t="s">
        <v>57</v>
      </c>
      <c r="C4233" t="s">
        <v>58</v>
      </c>
      <c r="D4233" t="s">
        <v>21</v>
      </c>
      <c r="E4233" t="s">
        <v>22</v>
      </c>
      <c r="F4233" s="101">
        <v>44286</v>
      </c>
      <c r="G4233" s="55">
        <f t="shared" si="414"/>
        <v>2021</v>
      </c>
      <c r="H4233" s="55" t="str">
        <f t="shared" si="415"/>
        <v>Marzo</v>
      </c>
      <c r="I4233" s="90" t="str">
        <f t="shared" si="416"/>
        <v>2021-1</v>
      </c>
      <c r="J4233">
        <v>95</v>
      </c>
      <c r="K4233">
        <v>97.8</v>
      </c>
      <c r="L4233" s="57">
        <v>1.0294736842105261</v>
      </c>
      <c r="M4233" s="57">
        <v>1.0294736842105261</v>
      </c>
      <c r="N4233" t="s">
        <v>23</v>
      </c>
      <c r="O4233" t="s">
        <v>23</v>
      </c>
      <c r="P4233">
        <v>0</v>
      </c>
      <c r="Q4233">
        <v>1</v>
      </c>
      <c r="R4233" t="s">
        <v>2508</v>
      </c>
    </row>
    <row r="4234" spans="1:18" hidden="1" x14ac:dyDescent="0.3">
      <c r="A4234">
        <v>77</v>
      </c>
      <c r="B4234" t="s">
        <v>57</v>
      </c>
      <c r="C4234" t="s">
        <v>58</v>
      </c>
      <c r="D4234" t="s">
        <v>21</v>
      </c>
      <c r="E4234" t="s">
        <v>22</v>
      </c>
      <c r="F4234" s="101">
        <v>44316</v>
      </c>
      <c r="G4234" s="55">
        <f t="shared" si="414"/>
        <v>2021</v>
      </c>
      <c r="H4234" s="55" t="str">
        <f t="shared" si="415"/>
        <v>Abril</v>
      </c>
      <c r="I4234" s="90" t="str">
        <f t="shared" si="416"/>
        <v>2021-1</v>
      </c>
      <c r="J4234">
        <v>95</v>
      </c>
      <c r="K4234">
        <v>99.3</v>
      </c>
      <c r="L4234" s="57">
        <v>1.0452631578947369</v>
      </c>
      <c r="M4234" s="57">
        <v>1.0452631578947369</v>
      </c>
      <c r="N4234" t="s">
        <v>23</v>
      </c>
      <c r="O4234" t="s">
        <v>23</v>
      </c>
      <c r="P4234">
        <v>0</v>
      </c>
      <c r="Q4234">
        <v>1</v>
      </c>
      <c r="R4234" t="s">
        <v>2509</v>
      </c>
    </row>
    <row r="4235" spans="1:18" hidden="1" x14ac:dyDescent="0.3">
      <c r="A4235">
        <v>77</v>
      </c>
      <c r="B4235" t="s">
        <v>57</v>
      </c>
      <c r="C4235" t="s">
        <v>58</v>
      </c>
      <c r="D4235" t="s">
        <v>21</v>
      </c>
      <c r="E4235" t="s">
        <v>22</v>
      </c>
      <c r="F4235" s="101">
        <v>44347</v>
      </c>
      <c r="G4235" s="55">
        <f t="shared" si="414"/>
        <v>2021</v>
      </c>
      <c r="H4235" s="55" t="str">
        <f t="shared" si="415"/>
        <v>Mayo</v>
      </c>
      <c r="I4235" s="90" t="str">
        <f t="shared" si="416"/>
        <v>2021-1</v>
      </c>
      <c r="J4235">
        <v>95</v>
      </c>
      <c r="K4235">
        <v>99.99</v>
      </c>
      <c r="L4235" s="57">
        <v>1.052526315789474</v>
      </c>
      <c r="M4235" s="57">
        <v>1.052526315789474</v>
      </c>
      <c r="N4235" t="s">
        <v>23</v>
      </c>
      <c r="O4235" t="s">
        <v>23</v>
      </c>
      <c r="P4235">
        <v>0</v>
      </c>
      <c r="Q4235">
        <v>1</v>
      </c>
      <c r="R4235" t="s">
        <v>2510</v>
      </c>
    </row>
    <row r="4236" spans="1:18" hidden="1" x14ac:dyDescent="0.3">
      <c r="A4236">
        <v>77</v>
      </c>
      <c r="B4236" t="s">
        <v>57</v>
      </c>
      <c r="C4236" t="s">
        <v>58</v>
      </c>
      <c r="D4236" t="s">
        <v>21</v>
      </c>
      <c r="E4236" t="s">
        <v>22</v>
      </c>
      <c r="F4236" s="101">
        <v>44377</v>
      </c>
      <c r="G4236" s="55">
        <f t="shared" si="414"/>
        <v>2021</v>
      </c>
      <c r="H4236" s="55" t="str">
        <f t="shared" si="415"/>
        <v>Junio</v>
      </c>
      <c r="I4236" s="90" t="str">
        <f t="shared" si="416"/>
        <v>2021-1</v>
      </c>
      <c r="J4236">
        <v>95</v>
      </c>
      <c r="K4236">
        <v>96.4</v>
      </c>
      <c r="L4236" s="57">
        <v>1.0147368421052629</v>
      </c>
      <c r="M4236" s="57">
        <v>1.0147368421052629</v>
      </c>
      <c r="N4236" t="s">
        <v>23</v>
      </c>
      <c r="O4236" t="s">
        <v>23</v>
      </c>
      <c r="P4236">
        <v>0</v>
      </c>
      <c r="Q4236">
        <v>1</v>
      </c>
      <c r="R4236" t="s">
        <v>2511</v>
      </c>
    </row>
    <row r="4237" spans="1:18" hidden="1" x14ac:dyDescent="0.3">
      <c r="A4237">
        <v>77</v>
      </c>
      <c r="B4237" t="s">
        <v>57</v>
      </c>
      <c r="C4237" t="s">
        <v>58</v>
      </c>
      <c r="D4237" t="s">
        <v>21</v>
      </c>
      <c r="E4237" t="s">
        <v>22</v>
      </c>
      <c r="F4237" s="101">
        <v>44408</v>
      </c>
      <c r="G4237" s="55">
        <f t="shared" si="414"/>
        <v>2021</v>
      </c>
      <c r="H4237" s="55" t="str">
        <f t="shared" si="415"/>
        <v>Julio</v>
      </c>
      <c r="I4237" s="90" t="str">
        <f t="shared" si="416"/>
        <v>2021-2</v>
      </c>
      <c r="J4237">
        <v>95</v>
      </c>
      <c r="K4237">
        <v>95.8</v>
      </c>
      <c r="L4237" s="57">
        <v>1.0084210526315791</v>
      </c>
      <c r="M4237" s="57">
        <v>1.0084210526315791</v>
      </c>
      <c r="N4237" t="s">
        <v>23</v>
      </c>
      <c r="O4237" t="s">
        <v>23</v>
      </c>
      <c r="P4237">
        <v>0</v>
      </c>
      <c r="Q4237">
        <v>1</v>
      </c>
      <c r="R4237" t="s">
        <v>2512</v>
      </c>
    </row>
    <row r="4238" spans="1:18" hidden="1" x14ac:dyDescent="0.3">
      <c r="A4238">
        <v>77</v>
      </c>
      <c r="B4238" t="s">
        <v>57</v>
      </c>
      <c r="C4238" t="s">
        <v>58</v>
      </c>
      <c r="D4238" t="s">
        <v>21</v>
      </c>
      <c r="E4238" t="s">
        <v>22</v>
      </c>
      <c r="F4238" s="101">
        <v>44439</v>
      </c>
      <c r="G4238" s="55">
        <f t="shared" si="414"/>
        <v>2021</v>
      </c>
      <c r="H4238" s="55" t="str">
        <f t="shared" si="415"/>
        <v>Agosto</v>
      </c>
      <c r="I4238" s="90" t="str">
        <f t="shared" si="416"/>
        <v>2021-2</v>
      </c>
      <c r="J4238">
        <v>95</v>
      </c>
      <c r="K4238">
        <v>98.5</v>
      </c>
      <c r="L4238" s="57">
        <v>1.036842105263158</v>
      </c>
      <c r="M4238" s="57">
        <v>1.036842105263158</v>
      </c>
      <c r="N4238" t="s">
        <v>23</v>
      </c>
      <c r="O4238" t="s">
        <v>23</v>
      </c>
      <c r="P4238">
        <v>0</v>
      </c>
      <c r="Q4238">
        <v>1</v>
      </c>
      <c r="R4238" t="s">
        <v>2513</v>
      </c>
    </row>
    <row r="4239" spans="1:18" hidden="1" x14ac:dyDescent="0.3">
      <c r="A4239">
        <v>77</v>
      </c>
      <c r="B4239" t="s">
        <v>57</v>
      </c>
      <c r="C4239" t="s">
        <v>58</v>
      </c>
      <c r="D4239" t="s">
        <v>21</v>
      </c>
      <c r="E4239" t="s">
        <v>22</v>
      </c>
      <c r="F4239" s="101">
        <v>44469</v>
      </c>
      <c r="G4239" s="55">
        <f t="shared" si="414"/>
        <v>2021</v>
      </c>
      <c r="H4239" s="55" t="str">
        <f t="shared" si="415"/>
        <v>Septiembre</v>
      </c>
      <c r="I4239" s="90" t="str">
        <f t="shared" si="416"/>
        <v>2021-2</v>
      </c>
      <c r="J4239">
        <v>95</v>
      </c>
      <c r="K4239">
        <v>98.6</v>
      </c>
      <c r="L4239" s="57">
        <v>1.037894736842105</v>
      </c>
      <c r="M4239" s="57">
        <v>1.037894736842105</v>
      </c>
      <c r="N4239" t="s">
        <v>23</v>
      </c>
      <c r="O4239" t="s">
        <v>23</v>
      </c>
      <c r="P4239">
        <v>0</v>
      </c>
      <c r="Q4239">
        <v>1</v>
      </c>
      <c r="R4239" t="s">
        <v>2514</v>
      </c>
    </row>
    <row r="4240" spans="1:18" hidden="1" x14ac:dyDescent="0.3">
      <c r="A4240">
        <v>77</v>
      </c>
      <c r="B4240" t="s">
        <v>57</v>
      </c>
      <c r="C4240" t="s">
        <v>58</v>
      </c>
      <c r="D4240" t="s">
        <v>21</v>
      </c>
      <c r="E4240" t="s">
        <v>22</v>
      </c>
      <c r="F4240" s="101">
        <v>44500</v>
      </c>
      <c r="G4240" s="55">
        <f t="shared" si="414"/>
        <v>2021</v>
      </c>
      <c r="H4240" s="55" t="str">
        <f t="shared" si="415"/>
        <v>Octubre</v>
      </c>
      <c r="I4240" s="90" t="str">
        <f t="shared" si="416"/>
        <v>2021-2</v>
      </c>
      <c r="J4240">
        <v>95</v>
      </c>
      <c r="K4240">
        <v>97.4</v>
      </c>
      <c r="L4240" s="57">
        <v>1.0252631578947371</v>
      </c>
      <c r="M4240" s="57">
        <v>1.0252631578947371</v>
      </c>
      <c r="N4240" t="s">
        <v>23</v>
      </c>
      <c r="O4240" t="s">
        <v>23</v>
      </c>
      <c r="P4240">
        <v>0</v>
      </c>
      <c r="Q4240">
        <v>1</v>
      </c>
      <c r="R4240" t="s">
        <v>2515</v>
      </c>
    </row>
    <row r="4241" spans="1:18" hidden="1" x14ac:dyDescent="0.3">
      <c r="A4241">
        <v>77</v>
      </c>
      <c r="B4241" t="s">
        <v>57</v>
      </c>
      <c r="C4241" t="s">
        <v>58</v>
      </c>
      <c r="D4241" t="s">
        <v>21</v>
      </c>
      <c r="E4241" t="s">
        <v>22</v>
      </c>
      <c r="F4241" s="101">
        <v>44530</v>
      </c>
      <c r="G4241" s="55">
        <f t="shared" si="414"/>
        <v>2021</v>
      </c>
      <c r="H4241" s="55" t="str">
        <f t="shared" si="415"/>
        <v>Noviembre</v>
      </c>
      <c r="I4241" s="90" t="str">
        <f t="shared" si="416"/>
        <v>2021-2</v>
      </c>
      <c r="J4241">
        <v>95</v>
      </c>
      <c r="K4241">
        <v>98.2</v>
      </c>
      <c r="L4241" s="57">
        <v>1.033684210526316</v>
      </c>
      <c r="M4241" s="57">
        <v>1.033684210526316</v>
      </c>
      <c r="N4241" t="s">
        <v>23</v>
      </c>
      <c r="O4241" t="s">
        <v>23</v>
      </c>
      <c r="P4241">
        <v>0</v>
      </c>
      <c r="Q4241">
        <v>1</v>
      </c>
      <c r="R4241" t="s">
        <v>2516</v>
      </c>
    </row>
    <row r="4242" spans="1:18" hidden="1" x14ac:dyDescent="0.3">
      <c r="A4242">
        <v>77</v>
      </c>
      <c r="B4242" t="s">
        <v>57</v>
      </c>
      <c r="C4242" t="s">
        <v>58</v>
      </c>
      <c r="D4242" t="s">
        <v>21</v>
      </c>
      <c r="E4242" t="s">
        <v>22</v>
      </c>
      <c r="F4242" s="101">
        <v>44561</v>
      </c>
      <c r="G4242" s="55">
        <f t="shared" si="414"/>
        <v>2021</v>
      </c>
      <c r="H4242" s="55" t="str">
        <f t="shared" si="415"/>
        <v>Diciembre</v>
      </c>
      <c r="I4242" s="90" t="str">
        <f t="shared" si="416"/>
        <v>2021-2</v>
      </c>
      <c r="J4242">
        <v>95</v>
      </c>
      <c r="K4242">
        <v>96.1</v>
      </c>
      <c r="L4242" s="57">
        <v>1.0115789473684209</v>
      </c>
      <c r="M4242" s="57">
        <v>1.0115789473684209</v>
      </c>
      <c r="N4242" t="s">
        <v>23</v>
      </c>
      <c r="O4242" t="s">
        <v>23</v>
      </c>
      <c r="P4242">
        <v>0</v>
      </c>
      <c r="Q4242">
        <v>1</v>
      </c>
      <c r="R4242" t="s">
        <v>2517</v>
      </c>
    </row>
    <row r="4243" spans="1:18" hidden="1" x14ac:dyDescent="0.3">
      <c r="A4243">
        <v>77</v>
      </c>
      <c r="B4243" t="s">
        <v>57</v>
      </c>
      <c r="C4243" t="s">
        <v>58</v>
      </c>
      <c r="D4243" t="s">
        <v>21</v>
      </c>
      <c r="E4243" t="s">
        <v>22</v>
      </c>
      <c r="F4243" s="101">
        <v>45869</v>
      </c>
      <c r="G4243" s="55">
        <f t="shared" si="414"/>
        <v>2025</v>
      </c>
      <c r="H4243" s="55" t="str">
        <f t="shared" si="415"/>
        <v>Julio</v>
      </c>
      <c r="I4243" s="90" t="str">
        <f t="shared" si="416"/>
        <v>2025-2</v>
      </c>
      <c r="J4243">
        <v>97</v>
      </c>
      <c r="K4243">
        <v>98.7</v>
      </c>
      <c r="L4243" s="57">
        <v>1.017525773195876</v>
      </c>
      <c r="M4243" s="57">
        <v>1.017525773195876</v>
      </c>
      <c r="N4243" t="s">
        <v>23</v>
      </c>
      <c r="O4243" t="s">
        <v>23</v>
      </c>
      <c r="P4243">
        <v>0</v>
      </c>
      <c r="Q4243">
        <v>1</v>
      </c>
      <c r="R4243" t="s">
        <v>2518</v>
      </c>
    </row>
    <row r="4244" spans="1:18" hidden="1" x14ac:dyDescent="0.3">
      <c r="A4244">
        <v>77</v>
      </c>
      <c r="B4244" t="s">
        <v>57</v>
      </c>
      <c r="C4244" t="s">
        <v>58</v>
      </c>
      <c r="D4244" t="s">
        <v>21</v>
      </c>
      <c r="E4244" t="s">
        <v>22</v>
      </c>
      <c r="F4244" s="101">
        <v>45900</v>
      </c>
      <c r="G4244" s="55">
        <f t="shared" si="414"/>
        <v>2025</v>
      </c>
      <c r="H4244" s="55" t="str">
        <f t="shared" si="415"/>
        <v>Agosto</v>
      </c>
      <c r="I4244" s="90" t="str">
        <f t="shared" si="416"/>
        <v>2025-2</v>
      </c>
      <c r="J4244">
        <v>97</v>
      </c>
      <c r="K4244">
        <v>97.1</v>
      </c>
      <c r="L4244" s="57">
        <v>1.001030927835052</v>
      </c>
      <c r="M4244" s="57">
        <v>1.001030927835052</v>
      </c>
      <c r="N4244" t="s">
        <v>23</v>
      </c>
      <c r="O4244" t="s">
        <v>23</v>
      </c>
      <c r="P4244">
        <v>0</v>
      </c>
      <c r="Q4244">
        <v>1</v>
      </c>
      <c r="R4244" t="s">
        <v>2519</v>
      </c>
    </row>
    <row r="4245" spans="1:18" hidden="1" x14ac:dyDescent="0.3">
      <c r="A4245">
        <v>77</v>
      </c>
      <c r="B4245" t="s">
        <v>57</v>
      </c>
      <c r="C4245" t="s">
        <v>58</v>
      </c>
      <c r="D4245" t="s">
        <v>21</v>
      </c>
      <c r="E4245" t="s">
        <v>22</v>
      </c>
      <c r="F4245" s="101">
        <v>45930</v>
      </c>
      <c r="G4245" s="55">
        <f t="shared" si="414"/>
        <v>2025</v>
      </c>
      <c r="H4245" s="55" t="str">
        <f t="shared" si="415"/>
        <v>Septiembre</v>
      </c>
      <c r="I4245" s="90" t="str">
        <f t="shared" si="416"/>
        <v>2025-2</v>
      </c>
      <c r="J4245">
        <v>97</v>
      </c>
      <c r="K4245">
        <v>98.4</v>
      </c>
      <c r="L4245" s="57">
        <v>1.014432989690722</v>
      </c>
      <c r="M4245" s="57">
        <v>1.014432989690722</v>
      </c>
      <c r="N4245" t="s">
        <v>23</v>
      </c>
      <c r="O4245" t="s">
        <v>23</v>
      </c>
      <c r="P4245">
        <v>0</v>
      </c>
      <c r="Q4245">
        <v>1</v>
      </c>
      <c r="R4245" t="s">
        <v>2520</v>
      </c>
    </row>
    <row r="4246" spans="1:18" hidden="1" x14ac:dyDescent="0.3">
      <c r="A4246">
        <v>77</v>
      </c>
      <c r="B4246" t="s">
        <v>57</v>
      </c>
      <c r="C4246" t="s">
        <v>58</v>
      </c>
      <c r="D4246" t="s">
        <v>21</v>
      </c>
      <c r="E4246" t="s">
        <v>22</v>
      </c>
      <c r="F4246" s="101">
        <v>45961</v>
      </c>
      <c r="G4246" s="55">
        <f t="shared" si="414"/>
        <v>2025</v>
      </c>
      <c r="H4246" s="55" t="str">
        <f t="shared" si="415"/>
        <v>Octubre</v>
      </c>
      <c r="I4246" s="90" t="str">
        <f t="shared" si="416"/>
        <v>2025-2</v>
      </c>
      <c r="J4246">
        <v>97</v>
      </c>
      <c r="K4246">
        <v>97.7</v>
      </c>
      <c r="L4246" s="57">
        <v>1.007216494845361</v>
      </c>
      <c r="M4246" s="57">
        <v>1.007216494845361</v>
      </c>
      <c r="N4246" t="s">
        <v>23</v>
      </c>
      <c r="O4246" t="s">
        <v>23</v>
      </c>
      <c r="P4246">
        <v>0</v>
      </c>
      <c r="Q4246">
        <v>1</v>
      </c>
      <c r="R4246" t="s">
        <v>2521</v>
      </c>
    </row>
    <row r="4247" spans="1:18" hidden="1" x14ac:dyDescent="0.3">
      <c r="A4247">
        <v>77</v>
      </c>
      <c r="B4247" t="s">
        <v>57</v>
      </c>
      <c r="C4247" t="s">
        <v>58</v>
      </c>
      <c r="D4247" t="s">
        <v>21</v>
      </c>
      <c r="E4247" t="s">
        <v>22</v>
      </c>
      <c r="F4247" s="101">
        <v>45991</v>
      </c>
      <c r="G4247" s="55">
        <f t="shared" si="414"/>
        <v>2025</v>
      </c>
      <c r="H4247" s="55" t="str">
        <f t="shared" si="415"/>
        <v>Noviembre</v>
      </c>
      <c r="I4247" s="90" t="str">
        <f t="shared" si="416"/>
        <v>2025-2</v>
      </c>
      <c r="J4247">
        <v>97</v>
      </c>
      <c r="K4247">
        <v>93.4</v>
      </c>
      <c r="L4247" s="57">
        <v>0.96288659793814435</v>
      </c>
      <c r="M4247" s="57">
        <v>0.96288659793814435</v>
      </c>
      <c r="N4247" t="s">
        <v>23</v>
      </c>
      <c r="O4247" t="s">
        <v>23</v>
      </c>
      <c r="P4247">
        <v>0</v>
      </c>
      <c r="Q4247">
        <v>1</v>
      </c>
      <c r="R4247" t="s">
        <v>2522</v>
      </c>
    </row>
    <row r="4248" spans="1:18" hidden="1" x14ac:dyDescent="0.3">
      <c r="A4248">
        <v>77</v>
      </c>
      <c r="B4248" t="s">
        <v>57</v>
      </c>
      <c r="C4248" t="s">
        <v>58</v>
      </c>
      <c r="D4248" t="s">
        <v>21</v>
      </c>
      <c r="E4248" t="s">
        <v>22</v>
      </c>
      <c r="F4248" s="101">
        <v>46022</v>
      </c>
      <c r="G4248" s="55">
        <f t="shared" si="414"/>
        <v>2025</v>
      </c>
      <c r="H4248" s="55" t="str">
        <f t="shared" si="415"/>
        <v>Diciembre</v>
      </c>
      <c r="I4248" s="90" t="str">
        <f t="shared" si="416"/>
        <v>2025-2</v>
      </c>
      <c r="J4248">
        <v>97</v>
      </c>
      <c r="K4248">
        <v>95.4</v>
      </c>
      <c r="L4248" s="57">
        <v>0.98350515463917532</v>
      </c>
      <c r="M4248" s="57">
        <v>0.98350515463917532</v>
      </c>
      <c r="N4248" t="s">
        <v>23</v>
      </c>
      <c r="O4248" t="s">
        <v>23</v>
      </c>
      <c r="P4248">
        <v>0</v>
      </c>
      <c r="Q4248">
        <v>1</v>
      </c>
      <c r="R4248" t="s">
        <v>2523</v>
      </c>
    </row>
    <row r="4249" spans="1:18" hidden="1" x14ac:dyDescent="0.3">
      <c r="A4249">
        <v>84</v>
      </c>
      <c r="B4249" t="s">
        <v>63</v>
      </c>
      <c r="C4249" t="s">
        <v>64</v>
      </c>
      <c r="D4249" t="s">
        <v>65</v>
      </c>
      <c r="E4249" t="s">
        <v>22</v>
      </c>
      <c r="F4249" s="101">
        <v>44561</v>
      </c>
      <c r="G4249" s="55">
        <f t="shared" si="414"/>
        <v>2021</v>
      </c>
      <c r="H4249" s="55" t="str">
        <f t="shared" si="415"/>
        <v>Diciembre</v>
      </c>
      <c r="I4249" s="90" t="str">
        <f t="shared" si="416"/>
        <v>2021-2</v>
      </c>
      <c r="J4249">
        <v>100</v>
      </c>
      <c r="K4249">
        <v>100</v>
      </c>
      <c r="L4249" s="57">
        <v>1</v>
      </c>
      <c r="M4249" s="57">
        <v>1</v>
      </c>
      <c r="N4249" t="s">
        <v>23</v>
      </c>
      <c r="O4249" t="s">
        <v>23</v>
      </c>
      <c r="P4249">
        <v>0</v>
      </c>
      <c r="Q4249">
        <v>0</v>
      </c>
      <c r="R4249" t="s">
        <v>2524</v>
      </c>
    </row>
    <row r="4250" spans="1:18" hidden="1" x14ac:dyDescent="0.3">
      <c r="A4250">
        <v>84</v>
      </c>
      <c r="B4250" t="s">
        <v>63</v>
      </c>
      <c r="C4250" t="s">
        <v>64</v>
      </c>
      <c r="D4250" t="s">
        <v>65</v>
      </c>
      <c r="E4250" t="s">
        <v>22</v>
      </c>
      <c r="F4250" s="101">
        <v>44926</v>
      </c>
      <c r="G4250" s="55">
        <f t="shared" si="414"/>
        <v>2022</v>
      </c>
      <c r="H4250" s="55" t="str">
        <f t="shared" si="415"/>
        <v>Diciembre</v>
      </c>
      <c r="I4250" s="90" t="str">
        <f t="shared" si="416"/>
        <v>2022-2</v>
      </c>
      <c r="J4250">
        <v>100</v>
      </c>
      <c r="K4250">
        <v>100</v>
      </c>
      <c r="L4250" s="57">
        <v>1</v>
      </c>
      <c r="M4250" s="57">
        <v>1</v>
      </c>
      <c r="N4250" t="s">
        <v>23</v>
      </c>
      <c r="O4250" t="s">
        <v>23</v>
      </c>
      <c r="P4250">
        <v>0</v>
      </c>
      <c r="Q4250">
        <v>0</v>
      </c>
      <c r="R4250" t="s">
        <v>2525</v>
      </c>
    </row>
    <row r="4251" spans="1:18" hidden="1" x14ac:dyDescent="0.3">
      <c r="A4251">
        <v>84</v>
      </c>
      <c r="B4251" t="s">
        <v>63</v>
      </c>
      <c r="C4251" t="s">
        <v>64</v>
      </c>
      <c r="D4251" t="s">
        <v>65</v>
      </c>
      <c r="E4251" t="s">
        <v>22</v>
      </c>
      <c r="F4251" s="101">
        <v>46022</v>
      </c>
      <c r="G4251" s="55">
        <f t="shared" si="414"/>
        <v>2025</v>
      </c>
      <c r="H4251" s="55" t="str">
        <f t="shared" si="415"/>
        <v>Diciembre</v>
      </c>
      <c r="I4251" s="90" t="str">
        <f t="shared" si="416"/>
        <v>2025-2</v>
      </c>
      <c r="J4251">
        <v>100</v>
      </c>
      <c r="K4251">
        <v>100</v>
      </c>
      <c r="L4251" s="57">
        <v>1</v>
      </c>
      <c r="M4251" s="57">
        <v>1</v>
      </c>
      <c r="N4251" t="s">
        <v>23</v>
      </c>
      <c r="O4251" t="s">
        <v>23</v>
      </c>
      <c r="P4251">
        <v>0</v>
      </c>
      <c r="Q4251">
        <v>0</v>
      </c>
      <c r="R4251" t="s">
        <v>2526</v>
      </c>
    </row>
    <row r="4252" spans="1:18" hidden="1" x14ac:dyDescent="0.3">
      <c r="A4252">
        <v>85</v>
      </c>
      <c r="B4252" t="s">
        <v>66</v>
      </c>
      <c r="C4252" t="s">
        <v>64</v>
      </c>
      <c r="D4252" t="s">
        <v>65</v>
      </c>
      <c r="E4252" t="s">
        <v>22</v>
      </c>
      <c r="F4252" s="101">
        <v>44561</v>
      </c>
      <c r="G4252" s="55">
        <f t="shared" si="414"/>
        <v>2021</v>
      </c>
      <c r="H4252" s="55" t="str">
        <f t="shared" si="415"/>
        <v>Diciembre</v>
      </c>
      <c r="I4252" s="90" t="str">
        <f t="shared" si="416"/>
        <v>2021-2</v>
      </c>
      <c r="J4252">
        <v>100</v>
      </c>
      <c r="K4252">
        <v>100</v>
      </c>
      <c r="L4252" s="57">
        <v>1</v>
      </c>
      <c r="M4252" s="57">
        <v>1</v>
      </c>
      <c r="N4252" t="s">
        <v>23</v>
      </c>
      <c r="O4252" t="s">
        <v>23</v>
      </c>
      <c r="P4252">
        <v>0</v>
      </c>
      <c r="Q4252">
        <v>0</v>
      </c>
      <c r="R4252" t="s">
        <v>2527</v>
      </c>
    </row>
    <row r="4253" spans="1:18" hidden="1" x14ac:dyDescent="0.3">
      <c r="A4253">
        <v>85</v>
      </c>
      <c r="B4253" t="s">
        <v>66</v>
      </c>
      <c r="C4253" t="s">
        <v>64</v>
      </c>
      <c r="D4253" t="s">
        <v>65</v>
      </c>
      <c r="E4253" t="s">
        <v>22</v>
      </c>
      <c r="F4253" s="101">
        <v>44926</v>
      </c>
      <c r="G4253" s="55">
        <f t="shared" si="414"/>
        <v>2022</v>
      </c>
      <c r="H4253" s="55" t="str">
        <f t="shared" si="415"/>
        <v>Diciembre</v>
      </c>
      <c r="I4253" s="90" t="str">
        <f t="shared" si="416"/>
        <v>2022-2</v>
      </c>
      <c r="J4253">
        <v>100</v>
      </c>
      <c r="K4253">
        <v>100</v>
      </c>
      <c r="L4253" s="57">
        <v>1</v>
      </c>
      <c r="M4253" s="57">
        <v>1</v>
      </c>
      <c r="N4253" t="s">
        <v>23</v>
      </c>
      <c r="O4253" t="s">
        <v>23</v>
      </c>
      <c r="P4253">
        <v>0</v>
      </c>
      <c r="Q4253">
        <v>0</v>
      </c>
      <c r="R4253" t="s">
        <v>2528</v>
      </c>
    </row>
    <row r="4254" spans="1:18" hidden="1" x14ac:dyDescent="0.3">
      <c r="A4254">
        <v>85</v>
      </c>
      <c r="B4254" t="s">
        <v>66</v>
      </c>
      <c r="C4254" t="s">
        <v>64</v>
      </c>
      <c r="D4254" t="s">
        <v>65</v>
      </c>
      <c r="E4254" t="s">
        <v>22</v>
      </c>
      <c r="F4254" s="101">
        <v>46022</v>
      </c>
      <c r="G4254" s="55">
        <f t="shared" si="414"/>
        <v>2025</v>
      </c>
      <c r="H4254" s="55" t="str">
        <f t="shared" si="415"/>
        <v>Diciembre</v>
      </c>
      <c r="I4254" s="90" t="str">
        <f t="shared" si="416"/>
        <v>2025-2</v>
      </c>
      <c r="J4254">
        <v>100</v>
      </c>
      <c r="K4254">
        <v>100</v>
      </c>
      <c r="L4254" s="57">
        <v>1</v>
      </c>
      <c r="M4254" s="57">
        <v>1</v>
      </c>
      <c r="N4254" t="s">
        <v>23</v>
      </c>
      <c r="O4254" t="s">
        <v>23</v>
      </c>
      <c r="P4254">
        <v>0</v>
      </c>
      <c r="Q4254">
        <v>0</v>
      </c>
      <c r="R4254" t="s">
        <v>2529</v>
      </c>
    </row>
    <row r="4255" spans="1:18" hidden="1" x14ac:dyDescent="0.3">
      <c r="A4255">
        <v>86</v>
      </c>
      <c r="B4255" t="s">
        <v>67</v>
      </c>
      <c r="C4255" t="s">
        <v>64</v>
      </c>
      <c r="D4255" t="s">
        <v>47</v>
      </c>
      <c r="E4255" t="s">
        <v>22</v>
      </c>
      <c r="F4255" s="101">
        <v>44377</v>
      </c>
      <c r="G4255" s="55">
        <f t="shared" si="414"/>
        <v>2021</v>
      </c>
      <c r="H4255" s="55" t="str">
        <f t="shared" si="415"/>
        <v>Junio</v>
      </c>
      <c r="I4255" s="90" t="str">
        <f t="shared" si="416"/>
        <v>2021-1</v>
      </c>
      <c r="J4255">
        <v>100</v>
      </c>
      <c r="K4255">
        <v>100</v>
      </c>
      <c r="L4255" s="57">
        <v>1</v>
      </c>
      <c r="M4255" s="57">
        <v>1</v>
      </c>
      <c r="N4255" t="s">
        <v>23</v>
      </c>
      <c r="O4255" t="s">
        <v>23</v>
      </c>
      <c r="P4255">
        <v>0</v>
      </c>
      <c r="Q4255">
        <v>0</v>
      </c>
      <c r="R4255" t="s">
        <v>2530</v>
      </c>
    </row>
    <row r="4256" spans="1:18" hidden="1" x14ac:dyDescent="0.3">
      <c r="A4256">
        <v>86</v>
      </c>
      <c r="B4256" t="s">
        <v>67</v>
      </c>
      <c r="C4256" t="s">
        <v>64</v>
      </c>
      <c r="D4256" t="s">
        <v>47</v>
      </c>
      <c r="E4256" t="s">
        <v>22</v>
      </c>
      <c r="F4256" s="101">
        <v>44561</v>
      </c>
      <c r="G4256" s="55">
        <f t="shared" si="414"/>
        <v>2021</v>
      </c>
      <c r="H4256" s="55" t="str">
        <f t="shared" si="415"/>
        <v>Diciembre</v>
      </c>
      <c r="I4256" s="90" t="str">
        <f t="shared" si="416"/>
        <v>2021-2</v>
      </c>
      <c r="J4256">
        <v>100</v>
      </c>
      <c r="K4256">
        <v>100</v>
      </c>
      <c r="L4256" s="57">
        <v>1</v>
      </c>
      <c r="M4256" s="57">
        <v>1</v>
      </c>
      <c r="N4256" t="s">
        <v>23</v>
      </c>
      <c r="O4256" t="s">
        <v>23</v>
      </c>
      <c r="P4256">
        <v>0</v>
      </c>
      <c r="Q4256">
        <v>0</v>
      </c>
      <c r="R4256" t="s">
        <v>2531</v>
      </c>
    </row>
    <row r="4257" spans="1:18" hidden="1" x14ac:dyDescent="0.3">
      <c r="A4257">
        <v>86</v>
      </c>
      <c r="B4257" t="s">
        <v>67</v>
      </c>
      <c r="C4257" t="s">
        <v>64</v>
      </c>
      <c r="D4257" t="s">
        <v>47</v>
      </c>
      <c r="E4257" t="s">
        <v>22</v>
      </c>
      <c r="F4257" s="101">
        <v>44742</v>
      </c>
      <c r="G4257" s="55">
        <f t="shared" si="414"/>
        <v>2022</v>
      </c>
      <c r="H4257" s="55" t="str">
        <f t="shared" si="415"/>
        <v>Junio</v>
      </c>
      <c r="I4257" s="90" t="str">
        <f t="shared" si="416"/>
        <v>2022-1</v>
      </c>
      <c r="J4257">
        <v>100</v>
      </c>
      <c r="K4257">
        <v>100</v>
      </c>
      <c r="L4257" s="57">
        <v>1</v>
      </c>
      <c r="M4257" s="57">
        <v>1</v>
      </c>
      <c r="N4257" t="s">
        <v>23</v>
      </c>
      <c r="O4257" t="s">
        <v>23</v>
      </c>
      <c r="P4257">
        <v>0</v>
      </c>
      <c r="Q4257">
        <v>0</v>
      </c>
      <c r="R4257" t="s">
        <v>2532</v>
      </c>
    </row>
    <row r="4258" spans="1:18" hidden="1" x14ac:dyDescent="0.3">
      <c r="A4258">
        <v>86</v>
      </c>
      <c r="B4258" t="s">
        <v>67</v>
      </c>
      <c r="C4258" t="s">
        <v>64</v>
      </c>
      <c r="D4258" t="s">
        <v>47</v>
      </c>
      <c r="E4258" t="s">
        <v>22</v>
      </c>
      <c r="F4258" s="101">
        <v>44926</v>
      </c>
      <c r="G4258" s="55">
        <f t="shared" si="414"/>
        <v>2022</v>
      </c>
      <c r="H4258" s="55" t="str">
        <f t="shared" si="415"/>
        <v>Diciembre</v>
      </c>
      <c r="I4258" s="90" t="str">
        <f t="shared" si="416"/>
        <v>2022-2</v>
      </c>
      <c r="J4258">
        <v>100</v>
      </c>
      <c r="K4258">
        <v>100</v>
      </c>
      <c r="L4258" s="57">
        <v>1</v>
      </c>
      <c r="M4258" s="57">
        <v>1</v>
      </c>
      <c r="N4258" t="s">
        <v>23</v>
      </c>
      <c r="O4258" t="s">
        <v>23</v>
      </c>
      <c r="P4258">
        <v>0</v>
      </c>
      <c r="Q4258">
        <v>0</v>
      </c>
      <c r="R4258" t="s">
        <v>2533</v>
      </c>
    </row>
    <row r="4259" spans="1:18" hidden="1" x14ac:dyDescent="0.3">
      <c r="A4259">
        <v>86</v>
      </c>
      <c r="B4259" t="s">
        <v>67</v>
      </c>
      <c r="C4259" t="s">
        <v>64</v>
      </c>
      <c r="D4259" t="s">
        <v>47</v>
      </c>
      <c r="E4259" t="s">
        <v>22</v>
      </c>
      <c r="F4259" s="101">
        <v>46022</v>
      </c>
      <c r="G4259" s="55">
        <f t="shared" si="414"/>
        <v>2025</v>
      </c>
      <c r="H4259" s="55" t="str">
        <f t="shared" si="415"/>
        <v>Diciembre</v>
      </c>
      <c r="I4259" s="90" t="str">
        <f t="shared" si="416"/>
        <v>2025-2</v>
      </c>
      <c r="J4259">
        <v>100</v>
      </c>
      <c r="K4259">
        <v>100</v>
      </c>
      <c r="L4259" s="57">
        <v>1</v>
      </c>
      <c r="M4259" s="57">
        <v>1</v>
      </c>
      <c r="N4259" t="s">
        <v>23</v>
      </c>
      <c r="O4259" t="s">
        <v>23</v>
      </c>
      <c r="P4259">
        <v>0</v>
      </c>
      <c r="Q4259">
        <v>0</v>
      </c>
      <c r="R4259" t="s">
        <v>2534</v>
      </c>
    </row>
    <row r="4260" spans="1:18" hidden="1" x14ac:dyDescent="0.3">
      <c r="A4260">
        <v>87</v>
      </c>
      <c r="B4260" t="s">
        <v>68</v>
      </c>
      <c r="C4260" t="s">
        <v>64</v>
      </c>
      <c r="D4260" t="s">
        <v>65</v>
      </c>
      <c r="E4260" t="s">
        <v>22</v>
      </c>
      <c r="F4260" s="101">
        <v>44561</v>
      </c>
      <c r="G4260" s="55">
        <f t="shared" si="414"/>
        <v>2021</v>
      </c>
      <c r="H4260" s="55" t="str">
        <f t="shared" si="415"/>
        <v>Diciembre</v>
      </c>
      <c r="I4260" s="90" t="str">
        <f t="shared" si="416"/>
        <v>2021-2</v>
      </c>
      <c r="J4260">
        <v>80</v>
      </c>
      <c r="K4260">
        <v>93</v>
      </c>
      <c r="L4260" s="57">
        <v>1.1625000000000001</v>
      </c>
      <c r="M4260" s="57">
        <v>1.1625000000000001</v>
      </c>
      <c r="N4260" t="s">
        <v>23</v>
      </c>
      <c r="O4260" t="s">
        <v>23</v>
      </c>
      <c r="P4260">
        <v>0</v>
      </c>
      <c r="Q4260">
        <v>0</v>
      </c>
      <c r="R4260" t="s">
        <v>2535</v>
      </c>
    </row>
    <row r="4261" spans="1:18" hidden="1" x14ac:dyDescent="0.3">
      <c r="A4261">
        <v>87</v>
      </c>
      <c r="B4261" t="s">
        <v>68</v>
      </c>
      <c r="C4261" t="s">
        <v>64</v>
      </c>
      <c r="D4261" t="s">
        <v>65</v>
      </c>
      <c r="E4261" t="s">
        <v>22</v>
      </c>
      <c r="F4261" s="101">
        <v>44926</v>
      </c>
      <c r="G4261" s="55">
        <f t="shared" si="414"/>
        <v>2022</v>
      </c>
      <c r="H4261" s="55" t="str">
        <f t="shared" si="415"/>
        <v>Diciembre</v>
      </c>
      <c r="I4261" s="90" t="str">
        <f t="shared" si="416"/>
        <v>2022-2</v>
      </c>
      <c r="J4261">
        <v>80</v>
      </c>
      <c r="K4261">
        <v>99</v>
      </c>
      <c r="L4261" s="57">
        <v>1.2375</v>
      </c>
      <c r="M4261" s="57">
        <v>1.2375</v>
      </c>
      <c r="N4261" t="s">
        <v>23</v>
      </c>
      <c r="O4261" t="s">
        <v>23</v>
      </c>
      <c r="P4261">
        <v>0</v>
      </c>
      <c r="Q4261">
        <v>0</v>
      </c>
      <c r="R4261" t="s">
        <v>2536</v>
      </c>
    </row>
    <row r="4262" spans="1:18" hidden="1" x14ac:dyDescent="0.3">
      <c r="A4262">
        <v>87</v>
      </c>
      <c r="B4262" t="s">
        <v>68</v>
      </c>
      <c r="C4262" t="s">
        <v>64</v>
      </c>
      <c r="D4262" t="s">
        <v>65</v>
      </c>
      <c r="E4262" t="s">
        <v>22</v>
      </c>
      <c r="F4262" s="101">
        <v>45657</v>
      </c>
      <c r="G4262" s="55">
        <f t="shared" si="414"/>
        <v>2024</v>
      </c>
      <c r="H4262" s="55" t="str">
        <f t="shared" si="415"/>
        <v>Diciembre</v>
      </c>
      <c r="I4262" s="90" t="str">
        <f t="shared" si="416"/>
        <v>2024-2</v>
      </c>
      <c r="J4262">
        <v>90</v>
      </c>
      <c r="K4262">
        <v>100</v>
      </c>
      <c r="L4262" s="57">
        <v>1.1111111111111109</v>
      </c>
      <c r="M4262" s="57">
        <v>1.1111111111111109</v>
      </c>
      <c r="N4262" t="s">
        <v>23</v>
      </c>
      <c r="O4262" t="s">
        <v>23</v>
      </c>
      <c r="P4262">
        <v>0</v>
      </c>
      <c r="Q4262">
        <v>0</v>
      </c>
      <c r="R4262" t="s">
        <v>2537</v>
      </c>
    </row>
    <row r="4263" spans="1:18" hidden="1" x14ac:dyDescent="0.3">
      <c r="A4263">
        <v>87</v>
      </c>
      <c r="B4263" t="s">
        <v>68</v>
      </c>
      <c r="C4263" t="s">
        <v>64</v>
      </c>
      <c r="D4263" t="s">
        <v>65</v>
      </c>
      <c r="E4263" t="s">
        <v>22</v>
      </c>
      <c r="F4263" s="101">
        <v>46022</v>
      </c>
      <c r="G4263" s="55">
        <f t="shared" si="414"/>
        <v>2025</v>
      </c>
      <c r="H4263" s="55" t="str">
        <f t="shared" si="415"/>
        <v>Diciembre</v>
      </c>
      <c r="I4263" s="90" t="str">
        <f t="shared" si="416"/>
        <v>2025-2</v>
      </c>
      <c r="J4263">
        <v>80</v>
      </c>
      <c r="K4263">
        <v>100</v>
      </c>
      <c r="L4263" s="57">
        <v>1.25</v>
      </c>
      <c r="M4263" s="57">
        <v>1.25</v>
      </c>
      <c r="N4263" t="s">
        <v>23</v>
      </c>
      <c r="O4263" t="s">
        <v>23</v>
      </c>
      <c r="P4263">
        <v>0</v>
      </c>
      <c r="Q4263">
        <v>0</v>
      </c>
      <c r="R4263" t="s">
        <v>2538</v>
      </c>
    </row>
    <row r="4264" spans="1:18" hidden="1" x14ac:dyDescent="0.3">
      <c r="A4264">
        <v>88</v>
      </c>
      <c r="B4264" t="s">
        <v>69</v>
      </c>
      <c r="C4264" t="s">
        <v>64</v>
      </c>
      <c r="D4264" t="s">
        <v>65</v>
      </c>
      <c r="E4264" t="s">
        <v>22</v>
      </c>
      <c r="F4264" s="101">
        <v>44561</v>
      </c>
      <c r="G4264" s="55">
        <f t="shared" si="414"/>
        <v>2021</v>
      </c>
      <c r="H4264" s="55" t="str">
        <f t="shared" si="415"/>
        <v>Diciembre</v>
      </c>
      <c r="I4264" s="90" t="str">
        <f t="shared" si="416"/>
        <v>2021-2</v>
      </c>
      <c r="J4264">
        <v>100</v>
      </c>
      <c r="K4264">
        <v>100</v>
      </c>
      <c r="L4264" s="57">
        <v>1</v>
      </c>
      <c r="M4264" s="57">
        <v>1</v>
      </c>
      <c r="N4264" t="s">
        <v>23</v>
      </c>
      <c r="O4264" t="s">
        <v>23</v>
      </c>
      <c r="P4264">
        <v>0</v>
      </c>
      <c r="Q4264">
        <v>0</v>
      </c>
      <c r="R4264" t="s">
        <v>2539</v>
      </c>
    </row>
    <row r="4265" spans="1:18" hidden="1" x14ac:dyDescent="0.3">
      <c r="A4265">
        <v>88</v>
      </c>
      <c r="B4265" t="s">
        <v>69</v>
      </c>
      <c r="C4265" t="s">
        <v>64</v>
      </c>
      <c r="D4265" t="s">
        <v>65</v>
      </c>
      <c r="E4265" t="s">
        <v>22</v>
      </c>
      <c r="F4265" s="101">
        <v>44926</v>
      </c>
      <c r="G4265" s="55">
        <f t="shared" si="414"/>
        <v>2022</v>
      </c>
      <c r="H4265" s="55" t="str">
        <f t="shared" si="415"/>
        <v>Diciembre</v>
      </c>
      <c r="I4265" s="90" t="str">
        <f t="shared" si="416"/>
        <v>2022-2</v>
      </c>
      <c r="J4265">
        <v>100</v>
      </c>
      <c r="K4265">
        <v>99.344262295082004</v>
      </c>
      <c r="L4265" s="57">
        <v>0.99344262295082009</v>
      </c>
      <c r="M4265" s="57">
        <v>0.99344262295082009</v>
      </c>
      <c r="N4265" t="s">
        <v>23</v>
      </c>
      <c r="O4265" t="s">
        <v>23</v>
      </c>
      <c r="P4265">
        <v>0</v>
      </c>
      <c r="Q4265">
        <v>0</v>
      </c>
      <c r="R4265" t="s">
        <v>2540</v>
      </c>
    </row>
    <row r="4266" spans="1:18" hidden="1" x14ac:dyDescent="0.3">
      <c r="A4266">
        <v>88</v>
      </c>
      <c r="B4266" t="s">
        <v>69</v>
      </c>
      <c r="C4266" t="s">
        <v>64</v>
      </c>
      <c r="D4266" t="s">
        <v>65</v>
      </c>
      <c r="E4266" t="s">
        <v>22</v>
      </c>
      <c r="F4266" s="101">
        <v>46022</v>
      </c>
      <c r="G4266" s="55">
        <f t="shared" si="414"/>
        <v>2025</v>
      </c>
      <c r="H4266" s="55" t="str">
        <f t="shared" si="415"/>
        <v>Diciembre</v>
      </c>
      <c r="I4266" s="90" t="str">
        <f t="shared" si="416"/>
        <v>2025-2</v>
      </c>
      <c r="J4266">
        <v>100</v>
      </c>
      <c r="K4266">
        <v>100</v>
      </c>
      <c r="L4266" s="57">
        <v>1</v>
      </c>
      <c r="M4266" s="57">
        <v>1</v>
      </c>
      <c r="N4266" t="s">
        <v>23</v>
      </c>
      <c r="O4266" t="s">
        <v>23</v>
      </c>
      <c r="P4266">
        <v>0</v>
      </c>
      <c r="Q4266">
        <v>0</v>
      </c>
      <c r="R4266" t="s">
        <v>2541</v>
      </c>
    </row>
    <row r="4267" spans="1:18" hidden="1" x14ac:dyDescent="0.3">
      <c r="A4267">
        <v>89</v>
      </c>
      <c r="B4267" t="s">
        <v>70</v>
      </c>
      <c r="C4267" t="s">
        <v>64</v>
      </c>
      <c r="D4267" t="s">
        <v>65</v>
      </c>
      <c r="E4267" t="s">
        <v>22</v>
      </c>
      <c r="F4267" s="101">
        <v>44561</v>
      </c>
      <c r="G4267" s="55">
        <f t="shared" si="414"/>
        <v>2021</v>
      </c>
      <c r="H4267" s="55" t="str">
        <f t="shared" si="415"/>
        <v>Diciembre</v>
      </c>
      <c r="I4267" s="90" t="str">
        <f t="shared" si="416"/>
        <v>2021-2</v>
      </c>
      <c r="J4267">
        <v>100</v>
      </c>
      <c r="K4267">
        <v>100</v>
      </c>
      <c r="L4267" s="57">
        <v>1</v>
      </c>
      <c r="M4267" s="57">
        <v>1</v>
      </c>
      <c r="N4267" t="s">
        <v>23</v>
      </c>
      <c r="O4267" t="s">
        <v>23</v>
      </c>
      <c r="P4267">
        <v>0</v>
      </c>
      <c r="Q4267">
        <v>0</v>
      </c>
      <c r="R4267" t="s">
        <v>2542</v>
      </c>
    </row>
    <row r="4268" spans="1:18" hidden="1" x14ac:dyDescent="0.3">
      <c r="A4268">
        <v>89</v>
      </c>
      <c r="B4268" t="s">
        <v>70</v>
      </c>
      <c r="C4268" t="s">
        <v>64</v>
      </c>
      <c r="D4268" t="s">
        <v>65</v>
      </c>
      <c r="E4268" t="s">
        <v>22</v>
      </c>
      <c r="F4268" s="101">
        <v>44926</v>
      </c>
      <c r="G4268" s="55">
        <f t="shared" si="414"/>
        <v>2022</v>
      </c>
      <c r="H4268" s="55" t="str">
        <f t="shared" si="415"/>
        <v>Diciembre</v>
      </c>
      <c r="I4268" s="90" t="str">
        <f t="shared" si="416"/>
        <v>2022-2</v>
      </c>
      <c r="J4268">
        <v>100</v>
      </c>
      <c r="K4268">
        <v>100</v>
      </c>
      <c r="L4268" s="57">
        <v>1</v>
      </c>
      <c r="M4268" s="57">
        <v>1</v>
      </c>
      <c r="N4268" t="s">
        <v>23</v>
      </c>
      <c r="O4268" t="s">
        <v>23</v>
      </c>
      <c r="P4268">
        <v>0</v>
      </c>
      <c r="Q4268">
        <v>0</v>
      </c>
      <c r="R4268" t="s">
        <v>2543</v>
      </c>
    </row>
    <row r="4269" spans="1:18" hidden="1" x14ac:dyDescent="0.3">
      <c r="A4269">
        <v>89</v>
      </c>
      <c r="B4269" t="s">
        <v>70</v>
      </c>
      <c r="C4269" t="s">
        <v>64</v>
      </c>
      <c r="D4269" t="s">
        <v>65</v>
      </c>
      <c r="E4269" t="s">
        <v>22</v>
      </c>
      <c r="F4269" s="101">
        <v>46022</v>
      </c>
      <c r="G4269" s="55">
        <f t="shared" si="414"/>
        <v>2025</v>
      </c>
      <c r="H4269" s="55" t="str">
        <f t="shared" si="415"/>
        <v>Diciembre</v>
      </c>
      <c r="I4269" s="90" t="str">
        <f t="shared" si="416"/>
        <v>2025-2</v>
      </c>
      <c r="J4269">
        <v>100</v>
      </c>
      <c r="K4269">
        <v>100</v>
      </c>
      <c r="L4269" s="57">
        <v>1</v>
      </c>
      <c r="M4269" s="57">
        <v>1</v>
      </c>
      <c r="N4269" t="s">
        <v>23</v>
      </c>
      <c r="O4269" t="s">
        <v>23</v>
      </c>
      <c r="P4269">
        <v>0</v>
      </c>
      <c r="Q4269">
        <v>0</v>
      </c>
      <c r="R4269" t="s">
        <v>2544</v>
      </c>
    </row>
    <row r="4270" spans="1:18" hidden="1" x14ac:dyDescent="0.3">
      <c r="A4270">
        <v>90</v>
      </c>
      <c r="B4270" t="s">
        <v>71</v>
      </c>
      <c r="C4270" t="s">
        <v>64</v>
      </c>
      <c r="D4270" t="s">
        <v>65</v>
      </c>
      <c r="E4270" t="s">
        <v>22</v>
      </c>
      <c r="F4270" s="101">
        <v>44561</v>
      </c>
      <c r="G4270" s="55">
        <f t="shared" si="414"/>
        <v>2021</v>
      </c>
      <c r="H4270" s="55" t="str">
        <f t="shared" si="415"/>
        <v>Diciembre</v>
      </c>
      <c r="I4270" s="90" t="str">
        <f t="shared" si="416"/>
        <v>2021-2</v>
      </c>
      <c r="J4270">
        <v>100</v>
      </c>
      <c r="K4270">
        <v>100</v>
      </c>
      <c r="L4270" s="57">
        <v>1</v>
      </c>
      <c r="M4270" s="57">
        <v>1</v>
      </c>
      <c r="N4270" t="s">
        <v>23</v>
      </c>
      <c r="O4270" t="s">
        <v>23</v>
      </c>
      <c r="P4270">
        <v>0</v>
      </c>
      <c r="Q4270">
        <v>0</v>
      </c>
      <c r="R4270" t="s">
        <v>2545</v>
      </c>
    </row>
    <row r="4271" spans="1:18" hidden="1" x14ac:dyDescent="0.3">
      <c r="A4271">
        <v>90</v>
      </c>
      <c r="B4271" t="s">
        <v>71</v>
      </c>
      <c r="C4271" t="s">
        <v>64</v>
      </c>
      <c r="D4271" t="s">
        <v>65</v>
      </c>
      <c r="E4271" t="s">
        <v>22</v>
      </c>
      <c r="F4271" s="101">
        <v>44926</v>
      </c>
      <c r="G4271" s="55">
        <f t="shared" si="414"/>
        <v>2022</v>
      </c>
      <c r="H4271" s="55" t="str">
        <f t="shared" si="415"/>
        <v>Diciembre</v>
      </c>
      <c r="I4271" s="90" t="str">
        <f t="shared" si="416"/>
        <v>2022-2</v>
      </c>
      <c r="J4271">
        <v>100</v>
      </c>
      <c r="K4271">
        <v>100</v>
      </c>
      <c r="L4271" s="57">
        <v>1</v>
      </c>
      <c r="M4271" s="57">
        <v>1</v>
      </c>
      <c r="N4271" t="s">
        <v>23</v>
      </c>
      <c r="O4271" t="s">
        <v>23</v>
      </c>
      <c r="P4271">
        <v>0</v>
      </c>
      <c r="Q4271">
        <v>0</v>
      </c>
      <c r="R4271" t="s">
        <v>2546</v>
      </c>
    </row>
    <row r="4272" spans="1:18" hidden="1" x14ac:dyDescent="0.3">
      <c r="A4272">
        <v>90</v>
      </c>
      <c r="B4272" t="s">
        <v>71</v>
      </c>
      <c r="C4272" t="s">
        <v>64</v>
      </c>
      <c r="D4272" t="s">
        <v>65</v>
      </c>
      <c r="E4272" t="s">
        <v>22</v>
      </c>
      <c r="F4272" s="101">
        <v>46022</v>
      </c>
      <c r="G4272" s="55">
        <f t="shared" si="414"/>
        <v>2025</v>
      </c>
      <c r="H4272" s="55" t="str">
        <f t="shared" si="415"/>
        <v>Diciembre</v>
      </c>
      <c r="I4272" s="90" t="str">
        <f t="shared" si="416"/>
        <v>2025-2</v>
      </c>
      <c r="J4272">
        <v>100</v>
      </c>
      <c r="K4272">
        <v>100</v>
      </c>
      <c r="L4272" s="57">
        <v>1</v>
      </c>
      <c r="M4272" s="57">
        <v>1</v>
      </c>
      <c r="N4272" t="s">
        <v>23</v>
      </c>
      <c r="O4272" t="s">
        <v>23</v>
      </c>
      <c r="P4272">
        <v>0</v>
      </c>
      <c r="Q4272">
        <v>0</v>
      </c>
      <c r="R4272" t="s">
        <v>2547</v>
      </c>
    </row>
    <row r="4273" spans="1:18" hidden="1" x14ac:dyDescent="0.3">
      <c r="A4273">
        <v>91</v>
      </c>
      <c r="B4273" t="s">
        <v>72</v>
      </c>
      <c r="C4273" t="s">
        <v>64</v>
      </c>
      <c r="D4273" t="s">
        <v>65</v>
      </c>
      <c r="E4273" t="s">
        <v>22</v>
      </c>
      <c r="F4273" s="101">
        <v>44561</v>
      </c>
      <c r="G4273" s="55">
        <f t="shared" si="414"/>
        <v>2021</v>
      </c>
      <c r="H4273" s="55" t="str">
        <f t="shared" si="415"/>
        <v>Diciembre</v>
      </c>
      <c r="I4273" s="90" t="str">
        <f t="shared" si="416"/>
        <v>2021-2</v>
      </c>
      <c r="J4273">
        <v>100</v>
      </c>
      <c r="K4273">
        <v>100</v>
      </c>
      <c r="L4273" s="57">
        <v>1</v>
      </c>
      <c r="M4273" s="57">
        <v>1</v>
      </c>
      <c r="N4273" t="s">
        <v>23</v>
      </c>
      <c r="O4273" t="s">
        <v>23</v>
      </c>
      <c r="P4273">
        <v>0</v>
      </c>
      <c r="Q4273">
        <v>0</v>
      </c>
      <c r="R4273" t="s">
        <v>2548</v>
      </c>
    </row>
    <row r="4274" spans="1:18" hidden="1" x14ac:dyDescent="0.3">
      <c r="A4274">
        <v>91</v>
      </c>
      <c r="B4274" t="s">
        <v>72</v>
      </c>
      <c r="C4274" t="s">
        <v>64</v>
      </c>
      <c r="D4274" t="s">
        <v>65</v>
      </c>
      <c r="E4274" t="s">
        <v>22</v>
      </c>
      <c r="F4274" s="101">
        <v>44926</v>
      </c>
      <c r="G4274" s="55">
        <f t="shared" si="414"/>
        <v>2022</v>
      </c>
      <c r="H4274" s="55" t="str">
        <f t="shared" si="415"/>
        <v>Diciembre</v>
      </c>
      <c r="I4274" s="90" t="str">
        <f t="shared" si="416"/>
        <v>2022-2</v>
      </c>
      <c r="J4274">
        <v>100</v>
      </c>
      <c r="K4274">
        <v>100</v>
      </c>
      <c r="L4274" s="57">
        <v>1</v>
      </c>
      <c r="M4274" s="57">
        <v>1</v>
      </c>
      <c r="N4274" t="s">
        <v>23</v>
      </c>
      <c r="O4274" t="s">
        <v>23</v>
      </c>
      <c r="P4274">
        <v>0</v>
      </c>
      <c r="Q4274">
        <v>0</v>
      </c>
      <c r="R4274" t="s">
        <v>2549</v>
      </c>
    </row>
    <row r="4275" spans="1:18" hidden="1" x14ac:dyDescent="0.3">
      <c r="A4275">
        <v>91</v>
      </c>
      <c r="B4275" t="s">
        <v>72</v>
      </c>
      <c r="C4275" t="s">
        <v>64</v>
      </c>
      <c r="D4275" t="s">
        <v>65</v>
      </c>
      <c r="E4275" t="s">
        <v>22</v>
      </c>
      <c r="F4275" s="101">
        <v>46022</v>
      </c>
      <c r="G4275" s="55">
        <f t="shared" si="414"/>
        <v>2025</v>
      </c>
      <c r="H4275" s="55" t="str">
        <f t="shared" si="415"/>
        <v>Diciembre</v>
      </c>
      <c r="I4275" s="90" t="str">
        <f t="shared" si="416"/>
        <v>2025-2</v>
      </c>
      <c r="J4275">
        <v>100</v>
      </c>
      <c r="K4275">
        <v>100</v>
      </c>
      <c r="L4275" s="57">
        <v>1</v>
      </c>
      <c r="M4275" s="57">
        <v>1</v>
      </c>
      <c r="N4275" t="s">
        <v>23</v>
      </c>
      <c r="O4275" t="s">
        <v>23</v>
      </c>
      <c r="P4275">
        <v>0</v>
      </c>
      <c r="Q4275">
        <v>0</v>
      </c>
      <c r="R4275" t="s">
        <v>2550</v>
      </c>
    </row>
    <row r="4276" spans="1:18" hidden="1" x14ac:dyDescent="0.3">
      <c r="A4276">
        <v>92</v>
      </c>
      <c r="B4276" t="s">
        <v>73</v>
      </c>
      <c r="C4276" t="s">
        <v>64</v>
      </c>
      <c r="D4276" t="s">
        <v>65</v>
      </c>
      <c r="E4276" t="s">
        <v>22</v>
      </c>
      <c r="F4276" s="101">
        <v>44561</v>
      </c>
      <c r="G4276" s="55">
        <f t="shared" si="414"/>
        <v>2021</v>
      </c>
      <c r="H4276" s="55" t="str">
        <f t="shared" si="415"/>
        <v>Diciembre</v>
      </c>
      <c r="I4276" s="90" t="str">
        <f t="shared" si="416"/>
        <v>2021-2</v>
      </c>
      <c r="J4276">
        <v>100</v>
      </c>
      <c r="K4276">
        <v>100</v>
      </c>
      <c r="L4276" s="57">
        <v>1</v>
      </c>
      <c r="M4276" s="57">
        <v>1</v>
      </c>
      <c r="N4276" t="s">
        <v>23</v>
      </c>
      <c r="O4276" t="s">
        <v>23</v>
      </c>
      <c r="P4276">
        <v>0</v>
      </c>
      <c r="Q4276">
        <v>0</v>
      </c>
      <c r="R4276" t="s">
        <v>2551</v>
      </c>
    </row>
    <row r="4277" spans="1:18" hidden="1" x14ac:dyDescent="0.3">
      <c r="A4277">
        <v>92</v>
      </c>
      <c r="B4277" t="s">
        <v>73</v>
      </c>
      <c r="C4277" t="s">
        <v>64</v>
      </c>
      <c r="D4277" t="s">
        <v>65</v>
      </c>
      <c r="E4277" t="s">
        <v>22</v>
      </c>
      <c r="F4277" s="101">
        <v>44926</v>
      </c>
      <c r="G4277" s="55">
        <f t="shared" si="414"/>
        <v>2022</v>
      </c>
      <c r="H4277" s="55" t="str">
        <f t="shared" si="415"/>
        <v>Diciembre</v>
      </c>
      <c r="I4277" s="90" t="str">
        <f t="shared" si="416"/>
        <v>2022-2</v>
      </c>
      <c r="J4277">
        <v>100</v>
      </c>
      <c r="K4277">
        <v>100</v>
      </c>
      <c r="L4277" s="57">
        <v>1</v>
      </c>
      <c r="M4277" s="57">
        <v>1</v>
      </c>
      <c r="N4277" t="s">
        <v>23</v>
      </c>
      <c r="O4277" t="s">
        <v>23</v>
      </c>
      <c r="P4277">
        <v>0</v>
      </c>
      <c r="Q4277">
        <v>0</v>
      </c>
      <c r="R4277" t="s">
        <v>2552</v>
      </c>
    </row>
    <row r="4278" spans="1:18" hidden="1" x14ac:dyDescent="0.3">
      <c r="A4278">
        <v>92</v>
      </c>
      <c r="B4278" t="s">
        <v>73</v>
      </c>
      <c r="C4278" t="s">
        <v>64</v>
      </c>
      <c r="D4278" t="s">
        <v>65</v>
      </c>
      <c r="E4278" t="s">
        <v>22</v>
      </c>
      <c r="F4278" s="101">
        <v>46022</v>
      </c>
      <c r="G4278" s="55">
        <f t="shared" si="414"/>
        <v>2025</v>
      </c>
      <c r="H4278" s="55" t="str">
        <f t="shared" si="415"/>
        <v>Diciembre</v>
      </c>
      <c r="I4278" s="90" t="str">
        <f t="shared" si="416"/>
        <v>2025-2</v>
      </c>
      <c r="J4278">
        <v>98</v>
      </c>
      <c r="K4278">
        <v>100</v>
      </c>
      <c r="L4278" s="57">
        <v>1.0204081632653059</v>
      </c>
      <c r="M4278" s="57">
        <v>1.0204081632653059</v>
      </c>
      <c r="N4278" t="s">
        <v>23</v>
      </c>
      <c r="O4278" t="s">
        <v>23</v>
      </c>
      <c r="P4278">
        <v>0</v>
      </c>
      <c r="Q4278">
        <v>0</v>
      </c>
      <c r="R4278" t="s">
        <v>2553</v>
      </c>
    </row>
    <row r="4279" spans="1:18" hidden="1" x14ac:dyDescent="0.3">
      <c r="A4279">
        <v>94</v>
      </c>
      <c r="B4279" t="s">
        <v>74</v>
      </c>
      <c r="C4279" t="s">
        <v>64</v>
      </c>
      <c r="D4279" t="s">
        <v>65</v>
      </c>
      <c r="E4279" t="s">
        <v>22</v>
      </c>
      <c r="F4279" s="101">
        <v>44561</v>
      </c>
      <c r="G4279" s="55">
        <f t="shared" si="414"/>
        <v>2021</v>
      </c>
      <c r="H4279" s="55" t="str">
        <f t="shared" si="415"/>
        <v>Diciembre</v>
      </c>
      <c r="I4279" s="90" t="str">
        <f t="shared" si="416"/>
        <v>2021-2</v>
      </c>
      <c r="J4279">
        <v>100</v>
      </c>
      <c r="K4279">
        <v>100</v>
      </c>
      <c r="L4279" s="57">
        <v>1</v>
      </c>
      <c r="M4279" s="57">
        <v>1</v>
      </c>
      <c r="N4279" t="s">
        <v>23</v>
      </c>
      <c r="O4279" t="s">
        <v>23</v>
      </c>
      <c r="P4279">
        <v>0</v>
      </c>
      <c r="Q4279">
        <v>0</v>
      </c>
      <c r="R4279" t="s">
        <v>2554</v>
      </c>
    </row>
    <row r="4280" spans="1:18" hidden="1" x14ac:dyDescent="0.3">
      <c r="A4280">
        <v>94</v>
      </c>
      <c r="B4280" t="s">
        <v>74</v>
      </c>
      <c r="C4280" t="s">
        <v>64</v>
      </c>
      <c r="D4280" t="s">
        <v>65</v>
      </c>
      <c r="E4280" t="s">
        <v>22</v>
      </c>
      <c r="F4280" s="101">
        <v>44926</v>
      </c>
      <c r="G4280" s="55">
        <f t="shared" si="414"/>
        <v>2022</v>
      </c>
      <c r="H4280" s="55" t="str">
        <f t="shared" si="415"/>
        <v>Diciembre</v>
      </c>
      <c r="I4280" s="90" t="str">
        <f t="shared" si="416"/>
        <v>2022-2</v>
      </c>
      <c r="J4280">
        <v>100</v>
      </c>
      <c r="K4280">
        <v>100</v>
      </c>
      <c r="L4280" s="57">
        <v>1</v>
      </c>
      <c r="M4280" s="57">
        <v>1</v>
      </c>
      <c r="N4280" t="s">
        <v>23</v>
      </c>
      <c r="O4280" t="s">
        <v>23</v>
      </c>
      <c r="P4280">
        <v>0</v>
      </c>
      <c r="Q4280">
        <v>0</v>
      </c>
      <c r="R4280" t="s">
        <v>2555</v>
      </c>
    </row>
    <row r="4281" spans="1:18" hidden="1" x14ac:dyDescent="0.3">
      <c r="A4281">
        <v>94</v>
      </c>
      <c r="B4281" t="s">
        <v>74</v>
      </c>
      <c r="C4281" t="s">
        <v>64</v>
      </c>
      <c r="D4281" t="s">
        <v>65</v>
      </c>
      <c r="E4281" t="s">
        <v>22</v>
      </c>
      <c r="F4281" s="101">
        <v>46022</v>
      </c>
      <c r="G4281" s="55">
        <f t="shared" si="414"/>
        <v>2025</v>
      </c>
      <c r="H4281" s="55" t="str">
        <f t="shared" si="415"/>
        <v>Diciembre</v>
      </c>
      <c r="I4281" s="90" t="str">
        <f t="shared" si="416"/>
        <v>2025-2</v>
      </c>
      <c r="J4281">
        <v>100</v>
      </c>
      <c r="K4281">
        <v>100</v>
      </c>
      <c r="L4281" s="57">
        <v>1</v>
      </c>
      <c r="M4281" s="57">
        <v>1</v>
      </c>
      <c r="N4281" t="s">
        <v>23</v>
      </c>
      <c r="O4281" t="s">
        <v>23</v>
      </c>
      <c r="P4281">
        <v>0</v>
      </c>
      <c r="Q4281">
        <v>0</v>
      </c>
      <c r="R4281" t="s">
        <v>2556</v>
      </c>
    </row>
    <row r="4282" spans="1:18" hidden="1" x14ac:dyDescent="0.3">
      <c r="A4282">
        <v>95</v>
      </c>
      <c r="B4282" t="s">
        <v>75</v>
      </c>
      <c r="C4282" t="s">
        <v>64</v>
      </c>
      <c r="D4282" t="s">
        <v>47</v>
      </c>
      <c r="E4282" t="s">
        <v>22</v>
      </c>
      <c r="F4282" s="101">
        <v>44377</v>
      </c>
      <c r="G4282" s="55">
        <f t="shared" si="414"/>
        <v>2021</v>
      </c>
      <c r="H4282" s="55" t="str">
        <f t="shared" si="415"/>
        <v>Junio</v>
      </c>
      <c r="I4282" s="90" t="str">
        <f t="shared" si="416"/>
        <v>2021-1</v>
      </c>
      <c r="J4282">
        <v>100</v>
      </c>
      <c r="K4282">
        <v>100</v>
      </c>
      <c r="L4282" s="57">
        <v>1</v>
      </c>
      <c r="M4282" s="57">
        <v>1</v>
      </c>
      <c r="N4282" t="s">
        <v>23</v>
      </c>
      <c r="O4282" t="s">
        <v>23</v>
      </c>
      <c r="P4282">
        <v>0</v>
      </c>
      <c r="Q4282">
        <v>0</v>
      </c>
      <c r="R4282" t="s">
        <v>2557</v>
      </c>
    </row>
    <row r="4283" spans="1:18" hidden="1" x14ac:dyDescent="0.3">
      <c r="A4283">
        <v>95</v>
      </c>
      <c r="B4283" t="s">
        <v>75</v>
      </c>
      <c r="C4283" t="s">
        <v>64</v>
      </c>
      <c r="D4283" t="s">
        <v>47</v>
      </c>
      <c r="E4283" t="s">
        <v>22</v>
      </c>
      <c r="F4283" s="101">
        <v>44561</v>
      </c>
      <c r="G4283" s="55">
        <f t="shared" si="414"/>
        <v>2021</v>
      </c>
      <c r="H4283" s="55" t="str">
        <f t="shared" si="415"/>
        <v>Diciembre</v>
      </c>
      <c r="I4283" s="90" t="str">
        <f t="shared" si="416"/>
        <v>2021-2</v>
      </c>
      <c r="J4283">
        <v>100</v>
      </c>
      <c r="K4283">
        <v>100</v>
      </c>
      <c r="L4283" s="57">
        <v>1</v>
      </c>
      <c r="M4283" s="57">
        <v>1</v>
      </c>
      <c r="N4283" t="s">
        <v>23</v>
      </c>
      <c r="O4283" t="s">
        <v>23</v>
      </c>
      <c r="P4283">
        <v>0</v>
      </c>
      <c r="Q4283">
        <v>0</v>
      </c>
      <c r="R4283" t="s">
        <v>2558</v>
      </c>
    </row>
    <row r="4284" spans="1:18" hidden="1" x14ac:dyDescent="0.3">
      <c r="A4284">
        <v>95</v>
      </c>
      <c r="B4284" t="s">
        <v>75</v>
      </c>
      <c r="C4284" t="s">
        <v>64</v>
      </c>
      <c r="D4284" t="s">
        <v>47</v>
      </c>
      <c r="E4284" t="s">
        <v>22</v>
      </c>
      <c r="F4284" s="101">
        <v>44742</v>
      </c>
      <c r="G4284" s="55">
        <f t="shared" si="414"/>
        <v>2022</v>
      </c>
      <c r="H4284" s="55" t="str">
        <f t="shared" si="415"/>
        <v>Junio</v>
      </c>
      <c r="I4284" s="90" t="str">
        <f t="shared" si="416"/>
        <v>2022-1</v>
      </c>
      <c r="J4284">
        <v>100</v>
      </c>
      <c r="K4284">
        <v>100</v>
      </c>
      <c r="L4284" s="57">
        <v>1</v>
      </c>
      <c r="M4284" s="57">
        <v>1</v>
      </c>
      <c r="N4284" t="s">
        <v>23</v>
      </c>
      <c r="O4284" t="s">
        <v>23</v>
      </c>
      <c r="P4284">
        <v>0</v>
      </c>
      <c r="Q4284">
        <v>0</v>
      </c>
      <c r="R4284" t="s">
        <v>2559</v>
      </c>
    </row>
    <row r="4285" spans="1:18" hidden="1" x14ac:dyDescent="0.3">
      <c r="A4285">
        <v>95</v>
      </c>
      <c r="B4285" t="s">
        <v>75</v>
      </c>
      <c r="C4285" t="s">
        <v>64</v>
      </c>
      <c r="D4285" t="s">
        <v>47</v>
      </c>
      <c r="E4285" t="s">
        <v>22</v>
      </c>
      <c r="F4285" s="101">
        <v>44926</v>
      </c>
      <c r="G4285" s="55">
        <f t="shared" si="414"/>
        <v>2022</v>
      </c>
      <c r="H4285" s="55" t="str">
        <f t="shared" si="415"/>
        <v>Diciembre</v>
      </c>
      <c r="I4285" s="90" t="str">
        <f t="shared" si="416"/>
        <v>2022-2</v>
      </c>
      <c r="J4285">
        <v>100</v>
      </c>
      <c r="K4285">
        <v>100</v>
      </c>
      <c r="L4285" s="57">
        <v>1</v>
      </c>
      <c r="M4285" s="57">
        <v>1</v>
      </c>
      <c r="N4285" t="s">
        <v>23</v>
      </c>
      <c r="O4285" t="s">
        <v>23</v>
      </c>
      <c r="P4285">
        <v>0</v>
      </c>
      <c r="Q4285">
        <v>0</v>
      </c>
      <c r="R4285" t="s">
        <v>2560</v>
      </c>
    </row>
    <row r="4286" spans="1:18" hidden="1" x14ac:dyDescent="0.3">
      <c r="A4286">
        <v>95</v>
      </c>
      <c r="B4286" t="s">
        <v>75</v>
      </c>
      <c r="C4286" t="s">
        <v>64</v>
      </c>
      <c r="D4286" t="s">
        <v>47</v>
      </c>
      <c r="E4286" t="s">
        <v>22</v>
      </c>
      <c r="F4286" s="101">
        <v>46022</v>
      </c>
      <c r="G4286" s="55">
        <f t="shared" si="414"/>
        <v>2025</v>
      </c>
      <c r="H4286" s="55" t="str">
        <f t="shared" si="415"/>
        <v>Diciembre</v>
      </c>
      <c r="I4286" s="90" t="str">
        <f t="shared" si="416"/>
        <v>2025-2</v>
      </c>
      <c r="J4286">
        <v>100</v>
      </c>
      <c r="K4286">
        <v>100</v>
      </c>
      <c r="L4286" s="57">
        <v>1</v>
      </c>
      <c r="M4286" s="57">
        <v>1</v>
      </c>
      <c r="N4286" t="s">
        <v>23</v>
      </c>
      <c r="O4286" t="s">
        <v>23</v>
      </c>
      <c r="P4286">
        <v>0</v>
      </c>
      <c r="Q4286">
        <v>0</v>
      </c>
      <c r="R4286" t="s">
        <v>2561</v>
      </c>
    </row>
  </sheetData>
  <autoFilter ref="A1:S4286" xr:uid="{00000000-0001-0000-0000-000000000000}">
    <filterColumn colId="0">
      <filters>
        <filter val="373"/>
      </filters>
    </filterColumn>
  </autoFilter>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1"/>
    <cfRule type="duplicateValues" dxfId="117" priority="2"/>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2326"/>
  <sheetViews>
    <sheetView zoomScale="85" zoomScaleNormal="85" workbookViewId="0">
      <pane ySplit="1" topLeftCell="A2" activePane="bottomLeft" state="frozen"/>
      <selection activeCell="O18" sqref="O18"/>
      <selection pane="bottomLeft"/>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47" t="s">
        <v>0</v>
      </c>
      <c r="B1" s="47" t="s">
        <v>1</v>
      </c>
      <c r="C1" s="47" t="s">
        <v>2</v>
      </c>
      <c r="D1" s="47" t="s">
        <v>3</v>
      </c>
      <c r="E1" s="47" t="s">
        <v>4</v>
      </c>
      <c r="F1" s="47" t="s">
        <v>5</v>
      </c>
      <c r="G1" s="47" t="s">
        <v>6</v>
      </c>
      <c r="H1" s="47" t="s">
        <v>7</v>
      </c>
      <c r="I1" s="47" t="s">
        <v>2562</v>
      </c>
      <c r="J1" s="1" t="s">
        <v>9</v>
      </c>
      <c r="K1" s="1" t="s">
        <v>10</v>
      </c>
      <c r="L1" s="4" t="s">
        <v>11</v>
      </c>
      <c r="M1" s="4" t="s">
        <v>12</v>
      </c>
      <c r="N1" s="1" t="s">
        <v>13</v>
      </c>
      <c r="O1" s="1" t="s">
        <v>14</v>
      </c>
      <c r="P1" s="1" t="s">
        <v>15</v>
      </c>
      <c r="Q1" s="1" t="s">
        <v>16</v>
      </c>
      <c r="R1" s="1" t="s">
        <v>17</v>
      </c>
      <c r="S1" t="s">
        <v>18</v>
      </c>
    </row>
    <row r="2" spans="1:19" x14ac:dyDescent="0.3">
      <c r="A2" s="13">
        <v>1</v>
      </c>
      <c r="B2" s="13" t="s">
        <v>19</v>
      </c>
      <c r="C2" s="13" t="s">
        <v>20</v>
      </c>
      <c r="D2" s="13" t="s">
        <v>21</v>
      </c>
      <c r="E2" s="13" t="s">
        <v>22</v>
      </c>
      <c r="F2" s="14">
        <v>45107</v>
      </c>
      <c r="G2" s="16">
        <v>2023</v>
      </c>
      <c r="H2" s="6" t="str">
        <f t="shared" ref="H2:H35" si="0">PROPER(TEXT(F2,"mmmm"))</f>
        <v>Junio</v>
      </c>
      <c r="I2" s="6" t="str">
        <f t="shared" ref="I2:I35" si="1">IF(OR(H2="Enero",H2="Febrero",H2="Marzo",H2="Abril",H2="Mayo",H2="Junio"),G2&amp;"-1",IF(OR(H2="Julio",H2="Agosto",H2="Septiembre",H2="Octubre",H2="Noviembre",H2="Diciembre"),G2&amp;"-2"))</f>
        <v>2023-1</v>
      </c>
      <c r="J2" s="13">
        <v>93</v>
      </c>
      <c r="K2" s="13">
        <v>95</v>
      </c>
      <c r="L2" s="15">
        <f t="shared" ref="L2:L12" si="2">IFERROR(IF((K2/J2)&gt;1.3,1.3,K2/J2),"")</f>
        <v>1.021505376344086</v>
      </c>
      <c r="M2" s="15">
        <f t="shared" ref="M2:M17" si="3">IFERROR(K2/J2,"")</f>
        <v>1.021505376344086</v>
      </c>
      <c r="N2" s="5" t="s">
        <v>23</v>
      </c>
      <c r="O2" s="5" t="s">
        <v>23</v>
      </c>
      <c r="P2" s="5">
        <v>0</v>
      </c>
      <c r="Q2" s="5">
        <v>0</v>
      </c>
      <c r="R2" s="5" t="str">
        <f t="shared" ref="R2:R35" si="4">A2&amp;"-"&amp;YEAR(F2)&amp;"-"&amp;IF(LEN(MONTH(F2))=1,"0"&amp;MONTH(F2),MONTH(F2))&amp;"-"&amp;DAY(F2)</f>
        <v>1-2023-06-30</v>
      </c>
    </row>
    <row r="3" spans="1:19" x14ac:dyDescent="0.3">
      <c r="A3" s="13">
        <v>1</v>
      </c>
      <c r="B3" s="13" t="s">
        <v>19</v>
      </c>
      <c r="C3" s="13" t="s">
        <v>20</v>
      </c>
      <c r="D3" s="13" t="s">
        <v>21</v>
      </c>
      <c r="E3" s="13" t="s">
        <v>22</v>
      </c>
      <c r="F3" s="14">
        <v>45291</v>
      </c>
      <c r="G3" s="16">
        <v>2023</v>
      </c>
      <c r="H3" s="6" t="str">
        <f t="shared" si="0"/>
        <v>Diciembre</v>
      </c>
      <c r="I3" s="6" t="str">
        <f t="shared" si="1"/>
        <v>2023-2</v>
      </c>
      <c r="J3" s="13">
        <v>100</v>
      </c>
      <c r="K3" s="13">
        <v>100</v>
      </c>
      <c r="L3" s="15">
        <f t="shared" si="2"/>
        <v>1</v>
      </c>
      <c r="M3" s="15">
        <f t="shared" si="3"/>
        <v>1</v>
      </c>
      <c r="N3" s="5" t="s">
        <v>23</v>
      </c>
      <c r="O3" s="5" t="s">
        <v>23</v>
      </c>
      <c r="P3" s="5">
        <v>0</v>
      </c>
      <c r="Q3" s="5">
        <v>0</v>
      </c>
      <c r="R3" s="5" t="str">
        <f t="shared" si="4"/>
        <v>1-2023-12-31</v>
      </c>
    </row>
    <row r="4" spans="1:19" x14ac:dyDescent="0.3">
      <c r="A4" s="5">
        <v>2</v>
      </c>
      <c r="B4" s="5" t="s">
        <v>24</v>
      </c>
      <c r="C4" s="5" t="s">
        <v>29</v>
      </c>
      <c r="D4" s="5" t="s">
        <v>21</v>
      </c>
      <c r="E4" s="5" t="s">
        <v>22</v>
      </c>
      <c r="F4" s="6">
        <v>44742</v>
      </c>
      <c r="G4" s="16">
        <v>2022</v>
      </c>
      <c r="H4" s="6" t="str">
        <f t="shared" si="0"/>
        <v>Junio</v>
      </c>
      <c r="I4" s="6" t="str">
        <f t="shared" si="1"/>
        <v>2022-1</v>
      </c>
      <c r="J4" s="5">
        <v>33</v>
      </c>
      <c r="K4" s="5">
        <v>33</v>
      </c>
      <c r="L4" s="15">
        <f t="shared" si="2"/>
        <v>1</v>
      </c>
      <c r="M4" s="15">
        <f t="shared" si="3"/>
        <v>1</v>
      </c>
      <c r="N4" s="5" t="s">
        <v>23</v>
      </c>
      <c r="O4" s="5" t="s">
        <v>23</v>
      </c>
      <c r="P4" s="5">
        <v>0</v>
      </c>
      <c r="Q4" s="5">
        <v>0</v>
      </c>
      <c r="R4" s="5" t="str">
        <f t="shared" si="4"/>
        <v>2-2022-06-30</v>
      </c>
    </row>
    <row r="5" spans="1:19" x14ac:dyDescent="0.3">
      <c r="A5" s="5">
        <v>2</v>
      </c>
      <c r="B5" s="5" t="s">
        <v>24</v>
      </c>
      <c r="C5" s="5" t="s">
        <v>29</v>
      </c>
      <c r="D5" s="5" t="s">
        <v>21</v>
      </c>
      <c r="E5" s="5" t="s">
        <v>22</v>
      </c>
      <c r="F5" s="6">
        <v>44926</v>
      </c>
      <c r="G5" s="16">
        <v>2022</v>
      </c>
      <c r="H5" s="6" t="str">
        <f t="shared" si="0"/>
        <v>Diciembre</v>
      </c>
      <c r="I5" s="6" t="str">
        <f t="shared" si="1"/>
        <v>2022-2</v>
      </c>
      <c r="J5" s="5">
        <v>66</v>
      </c>
      <c r="K5" s="5">
        <v>69</v>
      </c>
      <c r="L5" s="15">
        <f t="shared" si="2"/>
        <v>1.0454545454545454</v>
      </c>
      <c r="M5" s="15">
        <f t="shared" si="3"/>
        <v>1.0454545454545454</v>
      </c>
      <c r="N5" s="5" t="s">
        <v>23</v>
      </c>
      <c r="O5" s="5" t="s">
        <v>23</v>
      </c>
      <c r="P5" s="5">
        <v>0</v>
      </c>
      <c r="Q5" s="5">
        <v>0</v>
      </c>
      <c r="R5" s="5" t="str">
        <f t="shared" si="4"/>
        <v>2-2022-12-31</v>
      </c>
    </row>
    <row r="6" spans="1:19" x14ac:dyDescent="0.3">
      <c r="A6" s="5">
        <v>2</v>
      </c>
      <c r="B6" s="5" t="s">
        <v>24</v>
      </c>
      <c r="C6" s="5" t="s">
        <v>29</v>
      </c>
      <c r="D6" s="5" t="s">
        <v>21</v>
      </c>
      <c r="E6" s="5" t="s">
        <v>22</v>
      </c>
      <c r="F6" s="6">
        <v>45107</v>
      </c>
      <c r="G6" s="16">
        <v>2023</v>
      </c>
      <c r="H6" s="6" t="str">
        <f t="shared" si="0"/>
        <v>Junio</v>
      </c>
      <c r="I6" s="6" t="str">
        <f t="shared" si="1"/>
        <v>2023-1</v>
      </c>
      <c r="J6" s="5">
        <v>97</v>
      </c>
      <c r="K6" s="5">
        <v>94</v>
      </c>
      <c r="L6" s="15">
        <f t="shared" si="2"/>
        <v>0.96907216494845361</v>
      </c>
      <c r="M6" s="15">
        <f t="shared" si="3"/>
        <v>0.96907216494845361</v>
      </c>
      <c r="N6" s="5" t="s">
        <v>23</v>
      </c>
      <c r="O6" s="5" t="s">
        <v>23</v>
      </c>
      <c r="P6" s="5">
        <v>0</v>
      </c>
      <c r="Q6" s="5">
        <v>0</v>
      </c>
      <c r="R6" s="5" t="str">
        <f t="shared" si="4"/>
        <v>2-2023-06-30</v>
      </c>
    </row>
    <row r="7" spans="1:19" x14ac:dyDescent="0.3">
      <c r="A7" s="5">
        <v>2</v>
      </c>
      <c r="B7" s="5" t="s">
        <v>24</v>
      </c>
      <c r="C7" s="5" t="s">
        <v>29</v>
      </c>
      <c r="D7" s="5" t="s">
        <v>21</v>
      </c>
      <c r="E7" s="5" t="s">
        <v>22</v>
      </c>
      <c r="F7" s="6">
        <v>45291</v>
      </c>
      <c r="G7" s="16">
        <v>2023</v>
      </c>
      <c r="H7" s="6" t="str">
        <f t="shared" si="0"/>
        <v>Diciembre</v>
      </c>
      <c r="I7" s="6" t="str">
        <f t="shared" si="1"/>
        <v>2023-2</v>
      </c>
      <c r="J7" s="5">
        <v>100</v>
      </c>
      <c r="K7" s="5">
        <v>100</v>
      </c>
      <c r="L7" s="15">
        <f t="shared" si="2"/>
        <v>1</v>
      </c>
      <c r="M7" s="15">
        <f t="shared" si="3"/>
        <v>1</v>
      </c>
      <c r="N7" s="5" t="s">
        <v>23</v>
      </c>
      <c r="O7" s="5" t="s">
        <v>23</v>
      </c>
      <c r="P7" s="5">
        <v>0</v>
      </c>
      <c r="Q7" s="5">
        <v>0</v>
      </c>
      <c r="R7" s="5" t="str">
        <f t="shared" si="4"/>
        <v>2-2023-12-31</v>
      </c>
    </row>
    <row r="8" spans="1:19" x14ac:dyDescent="0.3">
      <c r="A8" s="5">
        <v>3</v>
      </c>
      <c r="B8" s="5" t="s">
        <v>26</v>
      </c>
      <c r="C8" s="5" t="s">
        <v>29</v>
      </c>
      <c r="D8" s="5" t="s">
        <v>21</v>
      </c>
      <c r="E8" s="5" t="s">
        <v>22</v>
      </c>
      <c r="F8" s="6">
        <v>45107</v>
      </c>
      <c r="G8" s="16">
        <v>2023</v>
      </c>
      <c r="H8" s="6" t="str">
        <f t="shared" si="0"/>
        <v>Junio</v>
      </c>
      <c r="I8" s="6" t="str">
        <f t="shared" si="1"/>
        <v>2023-1</v>
      </c>
      <c r="J8" s="5">
        <v>69</v>
      </c>
      <c r="K8" s="5">
        <v>71</v>
      </c>
      <c r="L8" s="15">
        <f t="shared" si="2"/>
        <v>1.0289855072463767</v>
      </c>
      <c r="M8" s="15">
        <f t="shared" si="3"/>
        <v>1.0289855072463767</v>
      </c>
      <c r="N8" s="5" t="s">
        <v>23</v>
      </c>
      <c r="O8" s="5" t="s">
        <v>23</v>
      </c>
      <c r="P8" s="5">
        <v>0</v>
      </c>
      <c r="Q8" s="5">
        <v>0</v>
      </c>
      <c r="R8" s="5" t="str">
        <f t="shared" si="4"/>
        <v>3-2023-06-30</v>
      </c>
    </row>
    <row r="9" spans="1:19" x14ac:dyDescent="0.3">
      <c r="A9" s="13">
        <v>3</v>
      </c>
      <c r="B9" s="13" t="s">
        <v>26</v>
      </c>
      <c r="C9" s="13" t="s">
        <v>93</v>
      </c>
      <c r="D9" s="13" t="s">
        <v>21</v>
      </c>
      <c r="E9" s="13" t="s">
        <v>22</v>
      </c>
      <c r="F9" s="14">
        <v>45291</v>
      </c>
      <c r="G9" s="16">
        <v>2023</v>
      </c>
      <c r="H9" s="6" t="str">
        <f t="shared" si="0"/>
        <v>Diciembre</v>
      </c>
      <c r="I9" s="6" t="str">
        <f t="shared" si="1"/>
        <v>2023-2</v>
      </c>
      <c r="J9" s="13">
        <v>100</v>
      </c>
      <c r="K9" s="13">
        <v>99</v>
      </c>
      <c r="L9" s="15">
        <f t="shared" si="2"/>
        <v>0.99</v>
      </c>
      <c r="M9" s="15">
        <f t="shared" si="3"/>
        <v>0.99</v>
      </c>
      <c r="N9" s="5" t="s">
        <v>23</v>
      </c>
      <c r="O9" s="5" t="s">
        <v>23</v>
      </c>
      <c r="P9" s="5">
        <v>0</v>
      </c>
      <c r="Q9" s="5">
        <v>0</v>
      </c>
      <c r="R9" s="5" t="str">
        <f t="shared" si="4"/>
        <v>3-2023-12-31</v>
      </c>
    </row>
    <row r="10" spans="1:19" x14ac:dyDescent="0.3">
      <c r="A10" s="5">
        <v>4</v>
      </c>
      <c r="B10" s="5" t="s">
        <v>28</v>
      </c>
      <c r="C10" s="5" t="s">
        <v>29</v>
      </c>
      <c r="D10" s="5" t="s">
        <v>21</v>
      </c>
      <c r="E10" s="5" t="s">
        <v>22</v>
      </c>
      <c r="F10" s="6">
        <v>44926</v>
      </c>
      <c r="G10" s="16">
        <v>2022</v>
      </c>
      <c r="H10" s="6" t="str">
        <f t="shared" si="0"/>
        <v>Diciembre</v>
      </c>
      <c r="I10" s="6" t="str">
        <f t="shared" si="1"/>
        <v>2022-2</v>
      </c>
      <c r="J10" s="5">
        <v>39</v>
      </c>
      <c r="K10" s="5">
        <v>37</v>
      </c>
      <c r="L10" s="15">
        <f t="shared" si="2"/>
        <v>0.94871794871794868</v>
      </c>
      <c r="M10" s="15">
        <f t="shared" si="3"/>
        <v>0.94871794871794868</v>
      </c>
      <c r="N10" s="5" t="s">
        <v>23</v>
      </c>
      <c r="O10" s="5" t="s">
        <v>23</v>
      </c>
      <c r="P10" s="5">
        <v>0</v>
      </c>
      <c r="Q10" s="5">
        <v>0</v>
      </c>
      <c r="R10" s="5" t="str">
        <f t="shared" si="4"/>
        <v>4-2022-12-31</v>
      </c>
    </row>
    <row r="11" spans="1:19" x14ac:dyDescent="0.3">
      <c r="A11" s="5">
        <v>4</v>
      </c>
      <c r="B11" s="5" t="s">
        <v>28</v>
      </c>
      <c r="C11" s="5" t="s">
        <v>29</v>
      </c>
      <c r="D11" s="5" t="s">
        <v>21</v>
      </c>
      <c r="E11" s="5" t="s">
        <v>22</v>
      </c>
      <c r="F11" s="6">
        <v>45107</v>
      </c>
      <c r="G11" s="16">
        <v>2023</v>
      </c>
      <c r="H11" s="6" t="str">
        <f t="shared" si="0"/>
        <v>Junio</v>
      </c>
      <c r="I11" s="6" t="str">
        <f t="shared" si="1"/>
        <v>2023-1</v>
      </c>
      <c r="J11" s="5">
        <v>95</v>
      </c>
      <c r="K11" s="5">
        <v>93</v>
      </c>
      <c r="L11" s="15">
        <f t="shared" si="2"/>
        <v>0.97894736842105268</v>
      </c>
      <c r="M11" s="15">
        <f t="shared" si="3"/>
        <v>0.97894736842105268</v>
      </c>
      <c r="N11" s="5" t="s">
        <v>23</v>
      </c>
      <c r="O11" s="5" t="s">
        <v>23</v>
      </c>
      <c r="P11" s="5">
        <v>0</v>
      </c>
      <c r="Q11" s="5">
        <v>0</v>
      </c>
      <c r="R11" s="5" t="str">
        <f t="shared" si="4"/>
        <v>4-2023-06-30</v>
      </c>
    </row>
    <row r="12" spans="1:19" x14ac:dyDescent="0.3">
      <c r="A12" s="13">
        <v>4</v>
      </c>
      <c r="B12" s="13" t="s">
        <v>28</v>
      </c>
      <c r="C12" s="13" t="s">
        <v>30</v>
      </c>
      <c r="D12" s="13" t="s">
        <v>21</v>
      </c>
      <c r="E12" s="13" t="s">
        <v>22</v>
      </c>
      <c r="F12" s="14">
        <v>45291</v>
      </c>
      <c r="G12" s="16">
        <v>2023</v>
      </c>
      <c r="H12" s="6" t="str">
        <f t="shared" si="0"/>
        <v>Diciembre</v>
      </c>
      <c r="I12" s="6" t="str">
        <f t="shared" si="1"/>
        <v>2023-2</v>
      </c>
      <c r="J12" s="13">
        <v>100</v>
      </c>
      <c r="K12" s="13">
        <v>100</v>
      </c>
      <c r="L12" s="15">
        <f t="shared" si="2"/>
        <v>1</v>
      </c>
      <c r="M12" s="15">
        <f t="shared" si="3"/>
        <v>1</v>
      </c>
      <c r="N12" s="5" t="s">
        <v>23</v>
      </c>
      <c r="O12" s="5" t="s">
        <v>23</v>
      </c>
      <c r="P12" s="5">
        <v>0</v>
      </c>
      <c r="Q12" s="5">
        <v>0</v>
      </c>
      <c r="R12" s="5" t="str">
        <f t="shared" si="4"/>
        <v>4-2023-12-31</v>
      </c>
    </row>
    <row r="13" spans="1:19" x14ac:dyDescent="0.3">
      <c r="A13" s="13">
        <v>5</v>
      </c>
      <c r="B13" s="13" t="s">
        <v>31</v>
      </c>
      <c r="C13" s="13" t="s">
        <v>32</v>
      </c>
      <c r="D13" s="13" t="s">
        <v>21</v>
      </c>
      <c r="E13" s="13" t="s">
        <v>22</v>
      </c>
      <c r="F13" s="14">
        <v>45107</v>
      </c>
      <c r="G13" s="16">
        <v>2023</v>
      </c>
      <c r="H13" s="6" t="str">
        <f t="shared" si="0"/>
        <v>Junio</v>
      </c>
      <c r="I13" s="6" t="str">
        <f t="shared" si="1"/>
        <v>2023-1</v>
      </c>
      <c r="J13" s="13">
        <v>64</v>
      </c>
      <c r="K13" s="13">
        <v>64</v>
      </c>
      <c r="L13" s="21">
        <f>IFERROR(K13/J13,"")</f>
        <v>1</v>
      </c>
      <c r="M13" s="15">
        <f t="shared" si="3"/>
        <v>1</v>
      </c>
      <c r="N13" s="5" t="s">
        <v>23</v>
      </c>
      <c r="O13" s="5" t="s">
        <v>23</v>
      </c>
      <c r="P13" s="5">
        <v>0</v>
      </c>
      <c r="Q13" s="5">
        <v>0</v>
      </c>
      <c r="R13" s="5" t="str">
        <f t="shared" si="4"/>
        <v>5-2023-06-30</v>
      </c>
    </row>
    <row r="14" spans="1:19" x14ac:dyDescent="0.3">
      <c r="A14" s="13">
        <v>5</v>
      </c>
      <c r="B14" s="13" t="s">
        <v>31</v>
      </c>
      <c r="C14" s="13" t="s">
        <v>32</v>
      </c>
      <c r="D14" s="13" t="s">
        <v>21</v>
      </c>
      <c r="E14" s="13" t="s">
        <v>22</v>
      </c>
      <c r="F14" s="14">
        <v>45291</v>
      </c>
      <c r="G14" s="16">
        <v>2023</v>
      </c>
      <c r="H14" s="6" t="str">
        <f t="shared" si="0"/>
        <v>Diciembre</v>
      </c>
      <c r="I14" s="6" t="str">
        <f t="shared" si="1"/>
        <v>2023-2</v>
      </c>
      <c r="J14" s="13">
        <v>78</v>
      </c>
      <c r="K14" s="13">
        <v>74</v>
      </c>
      <c r="L14" s="21">
        <f>IFERROR(K14/J14,"")</f>
        <v>0.94871794871794868</v>
      </c>
      <c r="M14" s="15">
        <f t="shared" si="3"/>
        <v>0.94871794871794868</v>
      </c>
      <c r="N14" s="5" t="s">
        <v>23</v>
      </c>
      <c r="O14" s="5" t="s">
        <v>23</v>
      </c>
      <c r="P14" s="5">
        <v>0</v>
      </c>
      <c r="Q14" s="5">
        <v>0</v>
      </c>
      <c r="R14" s="5" t="str">
        <f t="shared" si="4"/>
        <v>5-2023-12-31</v>
      </c>
    </row>
    <row r="15" spans="1:19" x14ac:dyDescent="0.3">
      <c r="A15" s="13">
        <v>5</v>
      </c>
      <c r="B15" s="13" t="s">
        <v>31</v>
      </c>
      <c r="C15" s="13" t="s">
        <v>32</v>
      </c>
      <c r="D15" s="13" t="s">
        <v>21</v>
      </c>
      <c r="E15" s="13" t="s">
        <v>22</v>
      </c>
      <c r="F15" s="14">
        <v>45473</v>
      </c>
      <c r="G15" s="16">
        <v>2024</v>
      </c>
      <c r="H15" s="6" t="str">
        <f t="shared" si="0"/>
        <v>Junio</v>
      </c>
      <c r="I15" s="6" t="str">
        <f t="shared" si="1"/>
        <v>2024-1</v>
      </c>
      <c r="J15" s="5">
        <v>100</v>
      </c>
      <c r="K15" s="5">
        <v>100</v>
      </c>
      <c r="L15" s="21">
        <f>IFERROR(K15/J15,"")</f>
        <v>1</v>
      </c>
      <c r="M15" s="15">
        <f t="shared" si="3"/>
        <v>1</v>
      </c>
      <c r="N15" s="5" t="s">
        <v>23</v>
      </c>
      <c r="O15" s="5" t="s">
        <v>23</v>
      </c>
      <c r="P15" s="5">
        <v>0</v>
      </c>
      <c r="Q15" s="5">
        <v>0</v>
      </c>
      <c r="R15" s="5" t="str">
        <f t="shared" si="4"/>
        <v>5-2024-06-30</v>
      </c>
    </row>
    <row r="16" spans="1:19" x14ac:dyDescent="0.3">
      <c r="A16" s="5">
        <v>6</v>
      </c>
      <c r="B16" s="5" t="s">
        <v>33</v>
      </c>
      <c r="C16" s="13" t="s">
        <v>34</v>
      </c>
      <c r="D16" s="5" t="s">
        <v>21</v>
      </c>
      <c r="E16" s="5" t="s">
        <v>22</v>
      </c>
      <c r="F16" s="6">
        <v>45107</v>
      </c>
      <c r="G16" s="16">
        <v>2023</v>
      </c>
      <c r="H16" s="6" t="str">
        <f t="shared" si="0"/>
        <v>Junio</v>
      </c>
      <c r="I16" s="6" t="str">
        <f t="shared" si="1"/>
        <v>2023-1</v>
      </c>
      <c r="J16" s="5">
        <v>20</v>
      </c>
      <c r="K16" s="5">
        <v>11</v>
      </c>
      <c r="L16" s="15">
        <f>IFERROR(IF((K16/J16)&gt;1.3,1.3,K16/J16),"")</f>
        <v>0.55000000000000004</v>
      </c>
      <c r="M16" s="15">
        <f t="shared" si="3"/>
        <v>0.55000000000000004</v>
      </c>
      <c r="N16" s="5" t="s">
        <v>23</v>
      </c>
      <c r="O16" s="5" t="s">
        <v>23</v>
      </c>
      <c r="P16" s="5">
        <v>0</v>
      </c>
      <c r="Q16" s="5">
        <v>0</v>
      </c>
      <c r="R16" s="5" t="str">
        <f t="shared" si="4"/>
        <v>6-2023-06-30</v>
      </c>
    </row>
    <row r="17" spans="1:18" x14ac:dyDescent="0.3">
      <c r="A17" s="13">
        <v>6</v>
      </c>
      <c r="B17" s="13" t="s">
        <v>33</v>
      </c>
      <c r="C17" s="13" t="s">
        <v>34</v>
      </c>
      <c r="D17" s="13" t="s">
        <v>21</v>
      </c>
      <c r="E17" s="13" t="s">
        <v>22</v>
      </c>
      <c r="F17" s="14">
        <v>45291</v>
      </c>
      <c r="G17" s="16">
        <v>2023</v>
      </c>
      <c r="H17" s="6" t="str">
        <f t="shared" si="0"/>
        <v>Diciembre</v>
      </c>
      <c r="I17" s="6" t="str">
        <f t="shared" si="1"/>
        <v>2023-2</v>
      </c>
      <c r="J17" s="13">
        <v>98</v>
      </c>
      <c r="K17" s="13">
        <v>95</v>
      </c>
      <c r="L17" s="15">
        <f>IFERROR(IF((K17/J17)&gt;1.3,1.3,K17/J17),"")</f>
        <v>0.96938775510204078</v>
      </c>
      <c r="M17" s="15">
        <f t="shared" si="3"/>
        <v>0.96938775510204078</v>
      </c>
      <c r="N17" s="5" t="s">
        <v>23</v>
      </c>
      <c r="O17" s="5" t="s">
        <v>23</v>
      </c>
      <c r="P17" s="5">
        <v>0</v>
      </c>
      <c r="Q17" s="5">
        <v>0</v>
      </c>
      <c r="R17" s="5" t="str">
        <f t="shared" si="4"/>
        <v>6-2023-12-31</v>
      </c>
    </row>
    <row r="18" spans="1:18" x14ac:dyDescent="0.3">
      <c r="A18" s="13">
        <v>6</v>
      </c>
      <c r="B18" s="13" t="s">
        <v>33</v>
      </c>
      <c r="C18" s="13" t="s">
        <v>34</v>
      </c>
      <c r="D18" s="13" t="s">
        <v>21</v>
      </c>
      <c r="E18" s="13" t="s">
        <v>22</v>
      </c>
      <c r="F18" s="14">
        <v>45473</v>
      </c>
      <c r="G18" s="5">
        <v>2024</v>
      </c>
      <c r="H18" s="5" t="str">
        <f t="shared" si="0"/>
        <v>Junio</v>
      </c>
      <c r="I18" s="6" t="str">
        <f t="shared" si="1"/>
        <v>2024-1</v>
      </c>
      <c r="J18" s="13">
        <v>100</v>
      </c>
      <c r="K18" s="13">
        <v>99</v>
      </c>
      <c r="L18" s="15">
        <v>0.99</v>
      </c>
      <c r="M18" s="15">
        <v>0.99</v>
      </c>
      <c r="N18" s="5" t="s">
        <v>23</v>
      </c>
      <c r="O18" s="5" t="s">
        <v>23</v>
      </c>
      <c r="P18" s="5">
        <v>0</v>
      </c>
      <c r="Q18" s="5">
        <v>0</v>
      </c>
      <c r="R18" s="5" t="str">
        <f t="shared" si="4"/>
        <v>6-2024-06-30</v>
      </c>
    </row>
    <row r="19" spans="1:18" x14ac:dyDescent="0.3">
      <c r="A19" s="13">
        <v>6</v>
      </c>
      <c r="B19" s="13" t="s">
        <v>33</v>
      </c>
      <c r="C19" s="13" t="s">
        <v>34</v>
      </c>
      <c r="D19" s="13" t="s">
        <v>21</v>
      </c>
      <c r="E19" s="13" t="s">
        <v>22</v>
      </c>
      <c r="F19" s="14">
        <v>45657</v>
      </c>
      <c r="G19" s="16">
        <v>2024</v>
      </c>
      <c r="H19" s="6" t="str">
        <f t="shared" si="0"/>
        <v>Diciembre</v>
      </c>
      <c r="I19" s="6" t="str">
        <f t="shared" si="1"/>
        <v>2024-2</v>
      </c>
      <c r="J19" s="13">
        <v>100</v>
      </c>
      <c r="K19" s="13">
        <v>100</v>
      </c>
      <c r="L19" s="15">
        <f>IFERROR(IF((K19/J19)&gt;1.3,1.3,K19/J19),"")</f>
        <v>1</v>
      </c>
      <c r="M19" s="15">
        <f t="shared" ref="M19:M27" si="5">IFERROR(K19/J19,"")</f>
        <v>1</v>
      </c>
      <c r="N19" s="5" t="s">
        <v>23</v>
      </c>
      <c r="O19" s="5" t="s">
        <v>23</v>
      </c>
      <c r="P19" s="5">
        <v>0</v>
      </c>
      <c r="Q19" s="5">
        <v>0</v>
      </c>
      <c r="R19" s="5" t="str">
        <f t="shared" si="4"/>
        <v>6-2024-12-31</v>
      </c>
    </row>
    <row r="20" spans="1:18" x14ac:dyDescent="0.3">
      <c r="A20" s="5">
        <v>7</v>
      </c>
      <c r="B20" s="5" t="s">
        <v>35</v>
      </c>
      <c r="C20" s="5" t="s">
        <v>29</v>
      </c>
      <c r="D20" s="5" t="s">
        <v>21</v>
      </c>
      <c r="E20" s="5" t="s">
        <v>22</v>
      </c>
      <c r="F20" s="6">
        <v>45107</v>
      </c>
      <c r="G20" s="16">
        <v>2023</v>
      </c>
      <c r="H20" s="6" t="str">
        <f t="shared" si="0"/>
        <v>Junio</v>
      </c>
      <c r="I20" s="6" t="str">
        <f t="shared" si="1"/>
        <v>2023-1</v>
      </c>
      <c r="J20" s="5">
        <v>81</v>
      </c>
      <c r="K20" s="5">
        <v>70</v>
      </c>
      <c r="L20" s="15">
        <f>IFERROR(IF((K20/J20)&gt;1.3,1.3,K20/J20),"")</f>
        <v>0.86419753086419748</v>
      </c>
      <c r="M20" s="15">
        <f t="shared" si="5"/>
        <v>0.86419753086419748</v>
      </c>
      <c r="N20" s="5" t="s">
        <v>23</v>
      </c>
      <c r="O20" s="5" t="s">
        <v>23</v>
      </c>
      <c r="P20" s="5">
        <v>0</v>
      </c>
      <c r="Q20" s="5">
        <v>0</v>
      </c>
      <c r="R20" s="5" t="str">
        <f t="shared" si="4"/>
        <v>7-2023-06-30</v>
      </c>
    </row>
    <row r="21" spans="1:18" x14ac:dyDescent="0.3">
      <c r="A21" s="13">
        <v>7</v>
      </c>
      <c r="B21" s="13" t="s">
        <v>35</v>
      </c>
      <c r="C21" s="13" t="s">
        <v>34</v>
      </c>
      <c r="D21" s="13" t="s">
        <v>21</v>
      </c>
      <c r="E21" s="13" t="s">
        <v>22</v>
      </c>
      <c r="F21" s="14">
        <v>45291</v>
      </c>
      <c r="G21" s="16">
        <v>2023</v>
      </c>
      <c r="H21" s="6" t="str">
        <f t="shared" si="0"/>
        <v>Diciembre</v>
      </c>
      <c r="I21" s="6" t="str">
        <f t="shared" si="1"/>
        <v>2023-2</v>
      </c>
      <c r="J21" s="13">
        <v>98</v>
      </c>
      <c r="K21" s="13">
        <v>84</v>
      </c>
      <c r="L21" s="15">
        <f>IFERROR(IF((K21/J21)&gt;1.3,1.3,K21/J21),"")</f>
        <v>0.8571428571428571</v>
      </c>
      <c r="M21" s="15">
        <f t="shared" si="5"/>
        <v>0.8571428571428571</v>
      </c>
      <c r="N21" s="5" t="s">
        <v>23</v>
      </c>
      <c r="O21" s="5" t="s">
        <v>23</v>
      </c>
      <c r="P21" s="5">
        <v>0</v>
      </c>
      <c r="Q21" s="5">
        <v>0</v>
      </c>
      <c r="R21" s="5" t="str">
        <f t="shared" si="4"/>
        <v>7-2023-12-31</v>
      </c>
    </row>
    <row r="22" spans="1:18" x14ac:dyDescent="0.3">
      <c r="A22" s="13">
        <v>7</v>
      </c>
      <c r="B22" s="13" t="s">
        <v>35</v>
      </c>
      <c r="C22" s="13" t="s">
        <v>34</v>
      </c>
      <c r="D22" s="13" t="s">
        <v>21</v>
      </c>
      <c r="E22" s="13" t="s">
        <v>22</v>
      </c>
      <c r="F22" s="14">
        <v>45473</v>
      </c>
      <c r="G22" s="5">
        <v>2024</v>
      </c>
      <c r="H22" s="5" t="str">
        <f t="shared" si="0"/>
        <v>Junio</v>
      </c>
      <c r="I22" s="6" t="str">
        <f t="shared" si="1"/>
        <v>2024-1</v>
      </c>
      <c r="J22" s="13">
        <v>100</v>
      </c>
      <c r="K22" s="13">
        <v>91</v>
      </c>
      <c r="L22" s="15">
        <f>IFERROR(IF((K22/J22)&gt;1.3,1.3,K22/J22),"")</f>
        <v>0.91</v>
      </c>
      <c r="M22" s="15">
        <f t="shared" si="5"/>
        <v>0.91</v>
      </c>
      <c r="N22" s="5" t="s">
        <v>23</v>
      </c>
      <c r="O22" s="5" t="s">
        <v>23</v>
      </c>
      <c r="P22" s="5">
        <v>0</v>
      </c>
      <c r="Q22" s="5">
        <v>0</v>
      </c>
      <c r="R22" s="5" t="str">
        <f t="shared" si="4"/>
        <v>7-2024-06-30</v>
      </c>
    </row>
    <row r="23" spans="1:18" x14ac:dyDescent="0.3">
      <c r="A23" s="13">
        <v>7</v>
      </c>
      <c r="B23" s="13" t="s">
        <v>35</v>
      </c>
      <c r="C23" s="13" t="s">
        <v>34</v>
      </c>
      <c r="D23" s="13" t="s">
        <v>21</v>
      </c>
      <c r="E23" s="13" t="s">
        <v>22</v>
      </c>
      <c r="F23" s="14">
        <v>45657</v>
      </c>
      <c r="G23" s="5">
        <v>2024</v>
      </c>
      <c r="H23" s="5" t="str">
        <f t="shared" si="0"/>
        <v>Diciembre</v>
      </c>
      <c r="I23" s="6" t="str">
        <f t="shared" si="1"/>
        <v>2024-2</v>
      </c>
      <c r="J23" s="13">
        <v>100</v>
      </c>
      <c r="K23" s="13">
        <v>100</v>
      </c>
      <c r="L23" s="15">
        <f>IFERROR(IF((K23/J23)&gt;1.3,1.3,K23/J23),"")</f>
        <v>1</v>
      </c>
      <c r="M23" s="15">
        <f t="shared" si="5"/>
        <v>1</v>
      </c>
      <c r="N23" s="5" t="s">
        <v>23</v>
      </c>
      <c r="O23" s="5" t="s">
        <v>23</v>
      </c>
      <c r="P23" s="5">
        <v>0</v>
      </c>
      <c r="Q23" s="5">
        <v>0</v>
      </c>
      <c r="R23" s="5" t="str">
        <f t="shared" si="4"/>
        <v>7-2024-12-31</v>
      </c>
    </row>
    <row r="24" spans="1:18" x14ac:dyDescent="0.3">
      <c r="A24" s="13">
        <v>8</v>
      </c>
      <c r="B24" s="13" t="s">
        <v>36</v>
      </c>
      <c r="C24" s="13" t="s">
        <v>20</v>
      </c>
      <c r="D24" s="13" t="s">
        <v>21</v>
      </c>
      <c r="E24" s="13" t="s">
        <v>22</v>
      </c>
      <c r="F24" s="14">
        <v>45107</v>
      </c>
      <c r="G24" s="16">
        <v>2023</v>
      </c>
      <c r="H24" s="6" t="str">
        <f t="shared" si="0"/>
        <v>Junio</v>
      </c>
      <c r="I24" s="6" t="str">
        <f t="shared" si="1"/>
        <v>2023-1</v>
      </c>
      <c r="J24" s="13">
        <v>65</v>
      </c>
      <c r="K24" s="13">
        <v>75</v>
      </c>
      <c r="L24" s="21">
        <f>IFERROR(K24/J24,"")</f>
        <v>1.1538461538461537</v>
      </c>
      <c r="M24" s="15">
        <f t="shared" si="5"/>
        <v>1.1538461538461537</v>
      </c>
      <c r="N24" s="5" t="s">
        <v>23</v>
      </c>
      <c r="O24" s="5" t="s">
        <v>23</v>
      </c>
      <c r="P24" s="5">
        <v>0</v>
      </c>
      <c r="Q24" s="5">
        <v>0</v>
      </c>
      <c r="R24" s="5" t="str">
        <f t="shared" si="4"/>
        <v>8-2023-06-30</v>
      </c>
    </row>
    <row r="25" spans="1:18" x14ac:dyDescent="0.3">
      <c r="A25" s="13">
        <v>8</v>
      </c>
      <c r="B25" s="13" t="s">
        <v>36</v>
      </c>
      <c r="C25" s="13" t="s">
        <v>20</v>
      </c>
      <c r="D25" s="13" t="s">
        <v>21</v>
      </c>
      <c r="E25" s="13" t="s">
        <v>22</v>
      </c>
      <c r="F25" s="14">
        <v>45291</v>
      </c>
      <c r="G25" s="16">
        <v>2023</v>
      </c>
      <c r="H25" s="6" t="str">
        <f t="shared" si="0"/>
        <v>Diciembre</v>
      </c>
      <c r="I25" s="6" t="str">
        <f t="shared" si="1"/>
        <v>2023-2</v>
      </c>
      <c r="J25" s="13">
        <v>100</v>
      </c>
      <c r="K25" s="13">
        <v>100</v>
      </c>
      <c r="L25" s="21">
        <f>IFERROR(K25/J25,"")</f>
        <v>1</v>
      </c>
      <c r="M25" s="15">
        <f t="shared" si="5"/>
        <v>1</v>
      </c>
      <c r="N25" s="5" t="s">
        <v>23</v>
      </c>
      <c r="O25" s="5" t="s">
        <v>23</v>
      </c>
      <c r="P25" s="5">
        <v>0</v>
      </c>
      <c r="Q25" s="5">
        <v>0</v>
      </c>
      <c r="R25" s="5" t="str">
        <f t="shared" si="4"/>
        <v>8-2023-12-31</v>
      </c>
    </row>
    <row r="26" spans="1:18" x14ac:dyDescent="0.3">
      <c r="A26" s="5">
        <v>9</v>
      </c>
      <c r="B26" s="5" t="s">
        <v>37</v>
      </c>
      <c r="C26" s="5" t="s">
        <v>29</v>
      </c>
      <c r="D26" s="5" t="s">
        <v>21</v>
      </c>
      <c r="E26" s="5" t="s">
        <v>22</v>
      </c>
      <c r="F26" s="6">
        <v>45107</v>
      </c>
      <c r="G26" s="16">
        <v>2023</v>
      </c>
      <c r="H26" s="6" t="str">
        <f t="shared" si="0"/>
        <v>Junio</v>
      </c>
      <c r="I26" s="6" t="str">
        <f t="shared" si="1"/>
        <v>2023-1</v>
      </c>
      <c r="J26" s="5">
        <v>50</v>
      </c>
      <c r="K26" s="5">
        <v>36</v>
      </c>
      <c r="L26" s="15">
        <f>IFERROR(IF((K26/J26)&gt;1.3,1.3,K26/J26),"")</f>
        <v>0.72</v>
      </c>
      <c r="M26" s="15">
        <f t="shared" si="5"/>
        <v>0.72</v>
      </c>
      <c r="N26" s="5" t="s">
        <v>23</v>
      </c>
      <c r="O26" s="5" t="s">
        <v>23</v>
      </c>
      <c r="P26" s="5">
        <v>0</v>
      </c>
      <c r="Q26" s="5">
        <v>0</v>
      </c>
      <c r="R26" s="5" t="str">
        <f t="shared" si="4"/>
        <v>9-2023-06-30</v>
      </c>
    </row>
    <row r="27" spans="1:18" x14ac:dyDescent="0.3">
      <c r="A27" s="13">
        <v>9</v>
      </c>
      <c r="B27" s="13" t="s">
        <v>37</v>
      </c>
      <c r="C27" s="13" t="s">
        <v>34</v>
      </c>
      <c r="D27" s="13" t="s">
        <v>21</v>
      </c>
      <c r="E27" s="13" t="s">
        <v>22</v>
      </c>
      <c r="F27" s="14">
        <v>45291</v>
      </c>
      <c r="G27" s="16">
        <v>2023</v>
      </c>
      <c r="H27" s="6" t="str">
        <f t="shared" si="0"/>
        <v>Diciembre</v>
      </c>
      <c r="I27" s="6" t="str">
        <f t="shared" si="1"/>
        <v>2023-2</v>
      </c>
      <c r="J27" s="13">
        <v>98</v>
      </c>
      <c r="K27" s="13">
        <v>95</v>
      </c>
      <c r="L27" s="15">
        <f>IFERROR(IF((K27/J27)&gt;1.3,1.3,K27/J27),"")</f>
        <v>0.96938775510204078</v>
      </c>
      <c r="M27" s="15">
        <f t="shared" si="5"/>
        <v>0.96938775510204078</v>
      </c>
      <c r="N27" s="5" t="s">
        <v>23</v>
      </c>
      <c r="O27" s="5" t="s">
        <v>23</v>
      </c>
      <c r="P27" s="5">
        <v>0</v>
      </c>
      <c r="Q27" s="5">
        <v>0</v>
      </c>
      <c r="R27" s="5" t="str">
        <f t="shared" si="4"/>
        <v>9-2023-12-31</v>
      </c>
    </row>
    <row r="28" spans="1:18" x14ac:dyDescent="0.3">
      <c r="A28" s="13">
        <v>9</v>
      </c>
      <c r="B28" s="13" t="s">
        <v>37</v>
      </c>
      <c r="C28" s="13" t="s">
        <v>34</v>
      </c>
      <c r="D28" s="13" t="s">
        <v>21</v>
      </c>
      <c r="E28" s="13" t="s">
        <v>22</v>
      </c>
      <c r="F28" s="14">
        <v>45473</v>
      </c>
      <c r="G28" s="5">
        <v>2024</v>
      </c>
      <c r="H28" s="5" t="str">
        <f t="shared" si="0"/>
        <v>Junio</v>
      </c>
      <c r="I28" s="6" t="str">
        <f t="shared" si="1"/>
        <v>2024-1</v>
      </c>
      <c r="J28" s="13">
        <v>100</v>
      </c>
      <c r="K28" s="13">
        <v>100</v>
      </c>
      <c r="L28" s="15">
        <v>1</v>
      </c>
      <c r="M28" s="15">
        <v>1</v>
      </c>
      <c r="N28" s="5" t="s">
        <v>23</v>
      </c>
      <c r="O28" s="5" t="s">
        <v>23</v>
      </c>
      <c r="P28" s="5">
        <v>0</v>
      </c>
      <c r="Q28" s="5">
        <v>0</v>
      </c>
      <c r="R28" s="5" t="str">
        <f t="shared" si="4"/>
        <v>9-2024-06-30</v>
      </c>
    </row>
    <row r="29" spans="1:18" x14ac:dyDescent="0.3">
      <c r="A29" s="5">
        <v>10</v>
      </c>
      <c r="B29" s="5" t="s">
        <v>2563</v>
      </c>
      <c r="C29" s="5" t="s">
        <v>29</v>
      </c>
      <c r="D29" s="5" t="s">
        <v>21</v>
      </c>
      <c r="E29" s="5" t="s">
        <v>22</v>
      </c>
      <c r="F29" s="6">
        <v>45107</v>
      </c>
      <c r="G29" s="16">
        <v>2023</v>
      </c>
      <c r="H29" s="6" t="str">
        <f t="shared" si="0"/>
        <v>Junio</v>
      </c>
      <c r="I29" s="6" t="str">
        <f t="shared" si="1"/>
        <v>2023-1</v>
      </c>
      <c r="J29" s="5">
        <v>35</v>
      </c>
      <c r="K29" s="5">
        <v>32</v>
      </c>
      <c r="L29" s="15">
        <f>IFERROR(IF((K29/J29)&gt;1.3,1.3,K29/J29),"")</f>
        <v>0.91428571428571426</v>
      </c>
      <c r="M29" s="15">
        <f>IFERROR(K29/J29,"")</f>
        <v>0.91428571428571426</v>
      </c>
      <c r="N29" s="5" t="s">
        <v>23</v>
      </c>
      <c r="O29" s="5" t="s">
        <v>23</v>
      </c>
      <c r="P29" s="5">
        <v>0</v>
      </c>
      <c r="Q29" s="5">
        <v>0</v>
      </c>
      <c r="R29" s="5" t="str">
        <f t="shared" si="4"/>
        <v>10-2023-06-30</v>
      </c>
    </row>
    <row r="30" spans="1:18" x14ac:dyDescent="0.3">
      <c r="A30" s="13">
        <v>10</v>
      </c>
      <c r="B30" s="13" t="s">
        <v>2563</v>
      </c>
      <c r="C30" s="13" t="s">
        <v>39</v>
      </c>
      <c r="D30" s="13" t="s">
        <v>21</v>
      </c>
      <c r="E30" s="13" t="s">
        <v>22</v>
      </c>
      <c r="F30" s="14">
        <v>45291</v>
      </c>
      <c r="G30" s="16">
        <v>2023</v>
      </c>
      <c r="H30" s="6" t="str">
        <f t="shared" si="0"/>
        <v>Diciembre</v>
      </c>
      <c r="I30" s="6" t="str">
        <f t="shared" si="1"/>
        <v>2023-2</v>
      </c>
      <c r="J30" s="13">
        <v>47</v>
      </c>
      <c r="K30" s="13">
        <v>47</v>
      </c>
      <c r="L30" s="15">
        <f>IFERROR(IF((K30/J30)&gt;1.3,1.3,K30/J30),"")</f>
        <v>1</v>
      </c>
      <c r="M30" s="15">
        <f>IFERROR(K30/J30,"")</f>
        <v>1</v>
      </c>
      <c r="N30" s="5" t="s">
        <v>23</v>
      </c>
      <c r="O30" s="5" t="s">
        <v>23</v>
      </c>
      <c r="P30" s="5">
        <v>0</v>
      </c>
      <c r="Q30" s="5">
        <v>0</v>
      </c>
      <c r="R30" s="5" t="str">
        <f t="shared" si="4"/>
        <v>10-2023-12-31</v>
      </c>
    </row>
    <row r="31" spans="1:18" x14ac:dyDescent="0.3">
      <c r="A31" s="13">
        <v>10</v>
      </c>
      <c r="B31" s="13" t="s">
        <v>2563</v>
      </c>
      <c r="C31" s="13" t="s">
        <v>39</v>
      </c>
      <c r="D31" s="13" t="s">
        <v>21</v>
      </c>
      <c r="E31" s="13" t="s">
        <v>22</v>
      </c>
      <c r="F31" s="14">
        <v>45473</v>
      </c>
      <c r="G31" s="5">
        <v>2024</v>
      </c>
      <c r="H31" s="5" t="str">
        <f t="shared" si="0"/>
        <v>Junio</v>
      </c>
      <c r="I31" s="6" t="str">
        <f t="shared" si="1"/>
        <v>2024-1</v>
      </c>
      <c r="J31" s="13">
        <v>69</v>
      </c>
      <c r="K31" s="13">
        <v>69</v>
      </c>
      <c r="L31" s="15">
        <v>1</v>
      </c>
      <c r="M31" s="15">
        <v>1</v>
      </c>
      <c r="N31" s="5" t="s">
        <v>23</v>
      </c>
      <c r="O31" s="5" t="s">
        <v>23</v>
      </c>
      <c r="P31" s="5">
        <v>0</v>
      </c>
      <c r="Q31" s="5">
        <v>0</v>
      </c>
      <c r="R31" s="5" t="str">
        <f t="shared" si="4"/>
        <v>10-2024-06-30</v>
      </c>
    </row>
    <row r="32" spans="1:18" x14ac:dyDescent="0.3">
      <c r="A32" s="13">
        <v>10</v>
      </c>
      <c r="B32" s="13" t="s">
        <v>2563</v>
      </c>
      <c r="C32" s="13" t="s">
        <v>39</v>
      </c>
      <c r="D32" s="13" t="s">
        <v>21</v>
      </c>
      <c r="E32" s="13" t="s">
        <v>22</v>
      </c>
      <c r="F32" s="14">
        <v>45657</v>
      </c>
      <c r="G32" s="5">
        <v>2024</v>
      </c>
      <c r="H32" s="5" t="str">
        <f t="shared" si="0"/>
        <v>Diciembre</v>
      </c>
      <c r="I32" s="6" t="str">
        <f t="shared" si="1"/>
        <v>2024-2</v>
      </c>
      <c r="J32" s="13">
        <v>100</v>
      </c>
      <c r="K32" s="13">
        <v>100</v>
      </c>
      <c r="L32" s="15">
        <v>1</v>
      </c>
      <c r="M32" s="15">
        <v>1</v>
      </c>
      <c r="N32" s="5" t="s">
        <v>23</v>
      </c>
      <c r="O32" s="5" t="s">
        <v>23</v>
      </c>
      <c r="P32" s="5">
        <v>0</v>
      </c>
      <c r="Q32" s="5">
        <v>0</v>
      </c>
      <c r="R32" s="5" t="str">
        <f t="shared" si="4"/>
        <v>10-2024-12-31</v>
      </c>
    </row>
    <row r="33" spans="1:18" x14ac:dyDescent="0.3">
      <c r="A33" s="5">
        <v>11</v>
      </c>
      <c r="B33" s="5" t="s">
        <v>2564</v>
      </c>
      <c r="C33" s="5" t="s">
        <v>41</v>
      </c>
      <c r="D33" s="5" t="s">
        <v>21</v>
      </c>
      <c r="E33" s="5" t="s">
        <v>22</v>
      </c>
      <c r="F33" s="6">
        <v>45107</v>
      </c>
      <c r="G33" s="16">
        <v>2023</v>
      </c>
      <c r="H33" s="6" t="str">
        <f t="shared" si="0"/>
        <v>Junio</v>
      </c>
      <c r="I33" s="6" t="str">
        <f t="shared" si="1"/>
        <v>2023-1</v>
      </c>
      <c r="J33" s="5">
        <v>67</v>
      </c>
      <c r="K33" s="5">
        <v>58</v>
      </c>
      <c r="L33" s="15">
        <f>IFERROR(IF((K33/J33)&gt;1.3,1.3,K33/J33),"")</f>
        <v>0.86567164179104472</v>
      </c>
      <c r="M33" s="15">
        <f>IFERROR(K33/J33,"")</f>
        <v>0.86567164179104472</v>
      </c>
      <c r="N33" s="5" t="s">
        <v>23</v>
      </c>
      <c r="O33" s="5" t="s">
        <v>23</v>
      </c>
      <c r="P33" s="5">
        <v>0</v>
      </c>
      <c r="Q33" s="5">
        <v>0</v>
      </c>
      <c r="R33" s="5" t="str">
        <f t="shared" si="4"/>
        <v>11-2023-06-30</v>
      </c>
    </row>
    <row r="34" spans="1:18" x14ac:dyDescent="0.3">
      <c r="A34" s="13">
        <v>11</v>
      </c>
      <c r="B34" s="13" t="s">
        <v>40</v>
      </c>
      <c r="C34" s="13" t="s">
        <v>41</v>
      </c>
      <c r="D34" s="13" t="s">
        <v>21</v>
      </c>
      <c r="E34" s="13" t="s">
        <v>22</v>
      </c>
      <c r="F34" s="14">
        <v>45291</v>
      </c>
      <c r="G34" s="16">
        <v>2023</v>
      </c>
      <c r="H34" s="6" t="str">
        <f t="shared" si="0"/>
        <v>Diciembre</v>
      </c>
      <c r="I34" s="6" t="str">
        <f t="shared" si="1"/>
        <v>2023-2</v>
      </c>
      <c r="J34" s="13">
        <v>81</v>
      </c>
      <c r="K34" s="13">
        <v>67</v>
      </c>
      <c r="L34" s="15">
        <f>IFERROR(IF((K34/J34)&gt;1.3,1.3,K34/J34),"")</f>
        <v>0.8271604938271605</v>
      </c>
      <c r="M34" s="15">
        <f>IFERROR(K34/J34,"")</f>
        <v>0.8271604938271605</v>
      </c>
      <c r="N34" s="5" t="s">
        <v>23</v>
      </c>
      <c r="O34" s="5" t="s">
        <v>23</v>
      </c>
      <c r="P34" s="5">
        <v>0</v>
      </c>
      <c r="Q34" s="5">
        <v>0</v>
      </c>
      <c r="R34" s="5" t="str">
        <f t="shared" si="4"/>
        <v>11-2023-12-31</v>
      </c>
    </row>
    <row r="35" spans="1:18" x14ac:dyDescent="0.3">
      <c r="A35" s="13">
        <v>11</v>
      </c>
      <c r="B35" s="13" t="s">
        <v>40</v>
      </c>
      <c r="C35" s="13" t="s">
        <v>41</v>
      </c>
      <c r="D35" s="13" t="s">
        <v>21</v>
      </c>
      <c r="E35" s="13" t="s">
        <v>22</v>
      </c>
      <c r="F35" s="14">
        <v>45473</v>
      </c>
      <c r="G35" s="5">
        <v>2024</v>
      </c>
      <c r="H35" s="5" t="str">
        <f t="shared" si="0"/>
        <v>Junio</v>
      </c>
      <c r="I35" s="6" t="str">
        <f t="shared" si="1"/>
        <v>2024-1</v>
      </c>
      <c r="J35" s="13">
        <v>97</v>
      </c>
      <c r="K35" s="13">
        <v>93</v>
      </c>
      <c r="L35" s="15">
        <f>IFERROR(IF((K35/J35)&gt;1.3,1.3,K35/J35),"")</f>
        <v>0.95876288659793818</v>
      </c>
      <c r="M35" s="15">
        <f>IFERROR(K35/J35,"")</f>
        <v>0.95876288659793818</v>
      </c>
      <c r="N35" s="5" t="s">
        <v>23</v>
      </c>
      <c r="O35" s="5" t="s">
        <v>23</v>
      </c>
      <c r="P35" s="5">
        <v>0</v>
      </c>
      <c r="Q35" s="5">
        <v>0</v>
      </c>
      <c r="R35" s="5" t="str">
        <f t="shared" si="4"/>
        <v>11-2024-06-30</v>
      </c>
    </row>
    <row r="36" spans="1:18" x14ac:dyDescent="0.3">
      <c r="A36" s="5">
        <v>12</v>
      </c>
      <c r="B36" s="5" t="s">
        <v>42</v>
      </c>
      <c r="C36" s="5" t="s">
        <v>41</v>
      </c>
      <c r="D36" s="5" t="s">
        <v>21</v>
      </c>
      <c r="E36" s="5" t="s">
        <v>22</v>
      </c>
      <c r="F36" s="6">
        <v>45291</v>
      </c>
      <c r="G36" s="16">
        <v>2023</v>
      </c>
      <c r="H36" s="6" t="str">
        <f t="shared" ref="H36:H99" si="6">PROPER(TEXT(F37,"mmmm"))</f>
        <v>Junio</v>
      </c>
      <c r="I36" s="6" t="str">
        <f t="shared" ref="I36:I41" si="7">IF(OR(H37="Enero",H37="Febrero",H37="Marzo",H37="Abril",H37="Mayo",H37="Junio"),G37&amp;"-1",IF(OR(H37="Julio",H37="Agosto",H37="Septiembre",H37="Octubre",H37="Noviembre",H37="Diciembre"),G37&amp;"-2"))</f>
        <v>2024-2</v>
      </c>
      <c r="J36" s="5">
        <v>65</v>
      </c>
      <c r="K36" s="5">
        <v>51</v>
      </c>
      <c r="L36" s="15">
        <f>IFERROR(IF((K37/J37)&gt;1.3,1.3,K37/J37),"")</f>
        <v>1.0224719101123596</v>
      </c>
      <c r="M36" s="15">
        <f>IFERROR(K37/J37,"")</f>
        <v>1.0224719101123596</v>
      </c>
      <c r="N36" s="5" t="s">
        <v>23</v>
      </c>
      <c r="O36" s="5" t="s">
        <v>23</v>
      </c>
      <c r="P36" s="5">
        <v>0</v>
      </c>
      <c r="Q36" s="5">
        <v>0</v>
      </c>
      <c r="R36" s="5" t="str">
        <f t="shared" ref="R36:R99" si="8">A37&amp;"-"&amp;YEAR(F37)&amp;"-"&amp;IF(LEN(MONTH(F37))=1,"0"&amp;MONTH(F37),MONTH(F37))&amp;"-"&amp;DAY(F37)</f>
        <v>12-2024-06-30</v>
      </c>
    </row>
    <row r="37" spans="1:18" x14ac:dyDescent="0.3">
      <c r="A37" s="5">
        <v>12</v>
      </c>
      <c r="B37" s="5" t="s">
        <v>42</v>
      </c>
      <c r="C37" s="5" t="s">
        <v>41</v>
      </c>
      <c r="D37" s="5" t="s">
        <v>21</v>
      </c>
      <c r="E37" s="5" t="s">
        <v>22</v>
      </c>
      <c r="F37" s="14">
        <v>45473</v>
      </c>
      <c r="G37" s="5">
        <v>2024</v>
      </c>
      <c r="H37" s="5" t="str">
        <f t="shared" si="6"/>
        <v>Diciembre</v>
      </c>
      <c r="I37" s="6" t="str">
        <f t="shared" si="7"/>
        <v>2024-1</v>
      </c>
      <c r="J37" s="13">
        <v>89</v>
      </c>
      <c r="K37" s="13">
        <v>91</v>
      </c>
      <c r="L37" s="15">
        <f>IFERROR(IF((K38/J38)&gt;1.3,1.3,K38/J38),"")</f>
        <v>0.73684210526315785</v>
      </c>
      <c r="M37" s="15">
        <f>IFERROR(K38/J38,"")</f>
        <v>0.73684210526315785</v>
      </c>
      <c r="N37" s="5" t="s">
        <v>23</v>
      </c>
      <c r="O37" s="5" t="s">
        <v>23</v>
      </c>
      <c r="P37" s="5">
        <v>0</v>
      </c>
      <c r="Q37" s="5">
        <v>0</v>
      </c>
      <c r="R37" s="5" t="str">
        <f t="shared" si="8"/>
        <v>12-2024-12-31</v>
      </c>
    </row>
    <row r="38" spans="1:18" x14ac:dyDescent="0.3">
      <c r="A38" s="5">
        <v>12</v>
      </c>
      <c r="B38" s="5" t="s">
        <v>42</v>
      </c>
      <c r="C38" s="5" t="s">
        <v>41</v>
      </c>
      <c r="D38" s="5" t="s">
        <v>21</v>
      </c>
      <c r="E38" s="5" t="s">
        <v>22</v>
      </c>
      <c r="F38" s="14">
        <v>45657</v>
      </c>
      <c r="G38" s="5">
        <v>2024</v>
      </c>
      <c r="H38" s="5" t="str">
        <f t="shared" si="6"/>
        <v>Junio</v>
      </c>
      <c r="I38" s="6" t="str">
        <f t="shared" si="7"/>
        <v>2023-2</v>
      </c>
      <c r="J38" s="13">
        <v>76</v>
      </c>
      <c r="K38" s="13">
        <v>56</v>
      </c>
      <c r="L38" s="15">
        <f>IFERROR(IF((K39/J39)&gt;1.3,1.3,K39/J39),"")</f>
        <v>0.90909090909090906</v>
      </c>
      <c r="M38" s="15">
        <f>IFERROR(K39/J39,"")</f>
        <v>0.90909090909090906</v>
      </c>
      <c r="N38" s="5" t="s">
        <v>23</v>
      </c>
      <c r="O38" s="5" t="s">
        <v>23</v>
      </c>
      <c r="P38" s="5">
        <v>0</v>
      </c>
      <c r="Q38" s="5">
        <v>0</v>
      </c>
      <c r="R38" s="5" t="str">
        <f t="shared" si="8"/>
        <v>13-2023-06-30</v>
      </c>
    </row>
    <row r="39" spans="1:18" x14ac:dyDescent="0.3">
      <c r="A39" s="5">
        <v>13</v>
      </c>
      <c r="B39" s="5" t="s">
        <v>43</v>
      </c>
      <c r="C39" s="5" t="s">
        <v>29</v>
      </c>
      <c r="D39" s="5" t="s">
        <v>21</v>
      </c>
      <c r="E39" s="5" t="s">
        <v>22</v>
      </c>
      <c r="F39" s="14">
        <v>45107</v>
      </c>
      <c r="G39" s="16">
        <v>2023</v>
      </c>
      <c r="H39" s="6" t="str">
        <f t="shared" si="6"/>
        <v>Diciembre</v>
      </c>
      <c r="I39" s="6" t="str">
        <f t="shared" si="7"/>
        <v>2023-1</v>
      </c>
      <c r="J39" s="5">
        <v>22</v>
      </c>
      <c r="K39" s="5">
        <v>20</v>
      </c>
      <c r="L39" s="15">
        <f>IFERROR(IF((K40/J40)&gt;1.3,1.3,K40/J40),"")</f>
        <v>0.99</v>
      </c>
      <c r="M39" s="15">
        <f>IFERROR(K40/J40,"")</f>
        <v>0.99</v>
      </c>
      <c r="N39" s="5" t="s">
        <v>23</v>
      </c>
      <c r="O39" s="5" t="s">
        <v>23</v>
      </c>
      <c r="P39" s="5">
        <v>0</v>
      </c>
      <c r="Q39" s="5">
        <v>0</v>
      </c>
      <c r="R39" s="5" t="str">
        <f t="shared" si="8"/>
        <v>13-2023-12-31</v>
      </c>
    </row>
    <row r="40" spans="1:18" x14ac:dyDescent="0.3">
      <c r="A40" s="13">
        <v>13</v>
      </c>
      <c r="B40" s="13" t="s">
        <v>43</v>
      </c>
      <c r="C40" s="13" t="s">
        <v>44</v>
      </c>
      <c r="D40" s="13" t="s">
        <v>21</v>
      </c>
      <c r="E40" s="13" t="s">
        <v>22</v>
      </c>
      <c r="F40" s="14">
        <v>45291</v>
      </c>
      <c r="G40" s="16">
        <v>2023</v>
      </c>
      <c r="H40" s="6" t="str">
        <f t="shared" si="6"/>
        <v>Junio</v>
      </c>
      <c r="I40" s="6" t="str">
        <f t="shared" si="7"/>
        <v>2024-1</v>
      </c>
      <c r="J40" s="5">
        <v>100</v>
      </c>
      <c r="K40" s="5">
        <v>99</v>
      </c>
      <c r="L40" s="15">
        <f>IFERROR(IF((K41/J41)&gt;1.3,1.3,K41/J41),"")</f>
        <v>1</v>
      </c>
      <c r="M40" s="15">
        <f>IFERROR(K41/J41,"")</f>
        <v>1</v>
      </c>
      <c r="N40" s="5" t="s">
        <v>23</v>
      </c>
      <c r="O40" s="5" t="s">
        <v>23</v>
      </c>
      <c r="P40" s="5">
        <v>0</v>
      </c>
      <c r="Q40" s="5">
        <v>0</v>
      </c>
      <c r="R40" s="5" t="str">
        <f t="shared" si="8"/>
        <v>13-2024-06-30</v>
      </c>
    </row>
    <row r="41" spans="1:18" x14ac:dyDescent="0.3">
      <c r="A41" s="13">
        <v>13</v>
      </c>
      <c r="B41" s="13" t="s">
        <v>43</v>
      </c>
      <c r="C41" s="13" t="s">
        <v>44</v>
      </c>
      <c r="D41" s="13" t="s">
        <v>21</v>
      </c>
      <c r="E41" s="13" t="s">
        <v>22</v>
      </c>
      <c r="F41" s="14">
        <v>45473</v>
      </c>
      <c r="G41" s="5">
        <v>2024</v>
      </c>
      <c r="H41" s="5" t="str">
        <f t="shared" si="6"/>
        <v>Junio</v>
      </c>
      <c r="I41" s="6" t="str">
        <f t="shared" si="7"/>
        <v>2022-2</v>
      </c>
      <c r="J41" s="5">
        <v>100</v>
      </c>
      <c r="K41" s="5">
        <v>100</v>
      </c>
      <c r="L41" s="15">
        <v>1</v>
      </c>
      <c r="M41" s="15">
        <v>1</v>
      </c>
      <c r="N41" s="5" t="s">
        <v>23</v>
      </c>
      <c r="O41" s="5" t="s">
        <v>23</v>
      </c>
      <c r="P41" s="5">
        <v>0</v>
      </c>
      <c r="Q41" s="5">
        <v>0</v>
      </c>
      <c r="R41" s="5" t="str">
        <f t="shared" si="8"/>
        <v>14-2022-06-30</v>
      </c>
    </row>
    <row r="42" spans="1:18" x14ac:dyDescent="0.3">
      <c r="A42" s="5">
        <v>14</v>
      </c>
      <c r="B42" s="5" t="s">
        <v>45</v>
      </c>
      <c r="C42" s="5" t="s">
        <v>46</v>
      </c>
      <c r="D42" s="5" t="s">
        <v>47</v>
      </c>
      <c r="E42" s="5" t="s">
        <v>22</v>
      </c>
      <c r="F42" s="6">
        <v>44742</v>
      </c>
      <c r="G42" s="16">
        <v>2022</v>
      </c>
      <c r="H42" s="6" t="str">
        <f t="shared" si="6"/>
        <v>Diciembre</v>
      </c>
      <c r="I42" s="39" t="s">
        <v>810</v>
      </c>
      <c r="J42" s="9">
        <v>49004</v>
      </c>
      <c r="K42" s="58">
        <v>51012</v>
      </c>
      <c r="L42" s="15">
        <f t="shared" ref="L42:L73" si="9">IFERROR(IF((K43/J43)&gt;1.3,1.3,K43/J43),"")</f>
        <v>0.99625223081499104</v>
      </c>
      <c r="M42" s="15">
        <f t="shared" ref="M42:M73" si="10">IFERROR(K43/J43,"")</f>
        <v>0.99625223081499104</v>
      </c>
      <c r="N42" s="5" t="s">
        <v>48</v>
      </c>
      <c r="O42" s="5" t="s">
        <v>48</v>
      </c>
      <c r="P42" s="5">
        <v>0</v>
      </c>
      <c r="Q42" s="5">
        <v>0</v>
      </c>
      <c r="R42" s="5" t="str">
        <f t="shared" si="8"/>
        <v>14-2022-12-31</v>
      </c>
    </row>
    <row r="43" spans="1:18" x14ac:dyDescent="0.3">
      <c r="A43" s="5">
        <v>14</v>
      </c>
      <c r="B43" s="5" t="s">
        <v>45</v>
      </c>
      <c r="C43" s="5" t="s">
        <v>46</v>
      </c>
      <c r="D43" s="5" t="s">
        <v>47</v>
      </c>
      <c r="E43" s="5" t="s">
        <v>22</v>
      </c>
      <c r="F43" s="17">
        <v>44926</v>
      </c>
      <c r="G43" s="16">
        <v>2022</v>
      </c>
      <c r="H43" s="6" t="str">
        <f t="shared" si="6"/>
        <v>Junio</v>
      </c>
      <c r="I43" s="39" t="s">
        <v>741</v>
      </c>
      <c r="J43" s="9">
        <v>50430</v>
      </c>
      <c r="K43" s="9">
        <v>50241</v>
      </c>
      <c r="L43" s="15">
        <f t="shared" si="9"/>
        <v>0.98650746497498898</v>
      </c>
      <c r="M43" s="15">
        <f t="shared" si="10"/>
        <v>0.98650746497498898</v>
      </c>
      <c r="N43" s="5" t="s">
        <v>48</v>
      </c>
      <c r="O43" s="5" t="s">
        <v>48</v>
      </c>
      <c r="P43" s="5">
        <v>0</v>
      </c>
      <c r="Q43" s="5">
        <v>0</v>
      </c>
      <c r="R43" s="5" t="str">
        <f t="shared" si="8"/>
        <v>14-2023-06-30</v>
      </c>
    </row>
    <row r="44" spans="1:18" x14ac:dyDescent="0.3">
      <c r="A44" s="5">
        <v>14</v>
      </c>
      <c r="B44" s="5" t="s">
        <v>45</v>
      </c>
      <c r="C44" s="5" t="s">
        <v>46</v>
      </c>
      <c r="D44" s="5" t="s">
        <v>47</v>
      </c>
      <c r="E44" s="5" t="s">
        <v>22</v>
      </c>
      <c r="F44" s="6">
        <v>45107</v>
      </c>
      <c r="G44" s="16">
        <v>2023</v>
      </c>
      <c r="H44" s="6" t="str">
        <f t="shared" si="6"/>
        <v>Diciembre</v>
      </c>
      <c r="I44" s="39" t="s">
        <v>735</v>
      </c>
      <c r="J44" s="9">
        <v>52177</v>
      </c>
      <c r="K44" s="9">
        <v>51473</v>
      </c>
      <c r="L44" s="15">
        <f t="shared" si="9"/>
        <v>0.99396366591212493</v>
      </c>
      <c r="M44" s="15">
        <f t="shared" si="10"/>
        <v>0.99396366591212493</v>
      </c>
      <c r="N44" s="5" t="s">
        <v>48</v>
      </c>
      <c r="O44" s="5" t="s">
        <v>48</v>
      </c>
      <c r="P44" s="5">
        <v>0</v>
      </c>
      <c r="Q44" s="5">
        <v>0</v>
      </c>
      <c r="R44" s="5" t="str">
        <f t="shared" si="8"/>
        <v>14-2023-12-31</v>
      </c>
    </row>
    <row r="45" spans="1:18" x14ac:dyDescent="0.3">
      <c r="A45" s="5">
        <v>14</v>
      </c>
      <c r="B45" s="5" t="s">
        <v>45</v>
      </c>
      <c r="C45" s="5" t="s">
        <v>46</v>
      </c>
      <c r="D45" s="5" t="s">
        <v>47</v>
      </c>
      <c r="E45" s="5" t="s">
        <v>22</v>
      </c>
      <c r="F45" s="6">
        <v>45291</v>
      </c>
      <c r="G45" s="16">
        <v>2023</v>
      </c>
      <c r="H45" s="6" t="str">
        <f t="shared" si="6"/>
        <v>Junio</v>
      </c>
      <c r="I45" s="39" t="s">
        <v>737</v>
      </c>
      <c r="J45" s="9">
        <v>51687</v>
      </c>
      <c r="K45" s="9">
        <v>51375</v>
      </c>
      <c r="L45" s="15">
        <f t="shared" si="9"/>
        <v>1.0034695195972696</v>
      </c>
      <c r="M45" s="15">
        <f t="shared" si="10"/>
        <v>1.0034695195972696</v>
      </c>
      <c r="N45" s="5" t="s">
        <v>48</v>
      </c>
      <c r="O45" s="5" t="s">
        <v>48</v>
      </c>
      <c r="P45" s="5">
        <v>0</v>
      </c>
      <c r="Q45" s="5">
        <v>0</v>
      </c>
      <c r="R45" s="5" t="str">
        <f t="shared" si="8"/>
        <v>14-2024-06-30</v>
      </c>
    </row>
    <row r="46" spans="1:18" x14ac:dyDescent="0.3">
      <c r="A46" s="5">
        <v>14</v>
      </c>
      <c r="B46" s="5" t="s">
        <v>45</v>
      </c>
      <c r="C46" s="5" t="s">
        <v>46</v>
      </c>
      <c r="D46" s="5" t="s">
        <v>47</v>
      </c>
      <c r="E46" s="5" t="s">
        <v>22</v>
      </c>
      <c r="F46" s="6">
        <v>45473</v>
      </c>
      <c r="G46" s="5">
        <v>2024</v>
      </c>
      <c r="H46" s="5" t="str">
        <f t="shared" si="6"/>
        <v>Diciembre</v>
      </c>
      <c r="I46" s="6" t="str">
        <f t="shared" ref="I46:I77" si="11">IF(OR(H47="Enero",H47="Febrero",H47="Marzo",H47="Abril",H47="Mayo",H47="Junio"),G47&amp;"-1",IF(OR(H47="Julio",H47="Agosto",H47="Septiembre",H47="Octubre",H47="Noviembre",H47="Diciembre"),G47&amp;"-2"))</f>
        <v>2024-1</v>
      </c>
      <c r="J46" s="9">
        <v>52403.186118801452</v>
      </c>
      <c r="K46" s="9">
        <v>52585</v>
      </c>
      <c r="L46" s="15">
        <f t="shared" si="9"/>
        <v>1.0173851646479608</v>
      </c>
      <c r="M46" s="15">
        <f t="shared" si="10"/>
        <v>1.0173851646479608</v>
      </c>
      <c r="N46" s="5" t="s">
        <v>48</v>
      </c>
      <c r="O46" s="5" t="s">
        <v>48</v>
      </c>
      <c r="P46" s="5">
        <v>0</v>
      </c>
      <c r="Q46" s="5">
        <v>0</v>
      </c>
      <c r="R46" s="5" t="str">
        <f t="shared" si="8"/>
        <v>14-2024-12-31</v>
      </c>
    </row>
    <row r="47" spans="1:18" x14ac:dyDescent="0.3">
      <c r="A47" s="5">
        <v>14</v>
      </c>
      <c r="B47" s="5" t="s">
        <v>45</v>
      </c>
      <c r="C47" s="5" t="s">
        <v>46</v>
      </c>
      <c r="D47" s="5" t="s">
        <v>47</v>
      </c>
      <c r="E47" s="5" t="s">
        <v>22</v>
      </c>
      <c r="F47" s="6">
        <v>45657</v>
      </c>
      <c r="G47" s="5">
        <v>2024</v>
      </c>
      <c r="H47" s="5" t="str">
        <f t="shared" si="6"/>
        <v>Junio</v>
      </c>
      <c r="I47" s="6" t="str">
        <f t="shared" si="11"/>
        <v>2023-2</v>
      </c>
      <c r="J47" s="79">
        <v>51116.334115206948</v>
      </c>
      <c r="K47" s="9">
        <v>52005</v>
      </c>
      <c r="L47" s="15">
        <f t="shared" si="9"/>
        <v>1.0519604717883329</v>
      </c>
      <c r="M47" s="15">
        <f t="shared" si="10"/>
        <v>1.0519604717883329</v>
      </c>
      <c r="N47" s="5" t="s">
        <v>48</v>
      </c>
      <c r="O47" s="5" t="s">
        <v>48</v>
      </c>
      <c r="P47" s="5">
        <v>0</v>
      </c>
      <c r="Q47" s="5">
        <v>0</v>
      </c>
      <c r="R47" s="5" t="str">
        <f t="shared" si="8"/>
        <v>15-2023-06-30</v>
      </c>
    </row>
    <row r="48" spans="1:18" x14ac:dyDescent="0.3">
      <c r="A48" s="25">
        <v>15</v>
      </c>
      <c r="B48" s="23" t="s">
        <v>526</v>
      </c>
      <c r="C48" s="5" t="s">
        <v>476</v>
      </c>
      <c r="D48" s="5" t="s">
        <v>52</v>
      </c>
      <c r="E48" s="5" t="s">
        <v>22</v>
      </c>
      <c r="F48" s="6">
        <v>45107</v>
      </c>
      <c r="G48" s="5">
        <v>2023</v>
      </c>
      <c r="H48" s="5" t="str">
        <f t="shared" si="6"/>
        <v>Diciembre</v>
      </c>
      <c r="I48" s="6" t="str">
        <f t="shared" si="11"/>
        <v>2023-1</v>
      </c>
      <c r="J48" s="5">
        <v>62.74</v>
      </c>
      <c r="K48" s="5">
        <v>66</v>
      </c>
      <c r="L48" s="15">
        <f t="shared" si="9"/>
        <v>1</v>
      </c>
      <c r="M48" s="15">
        <f t="shared" si="10"/>
        <v>1</v>
      </c>
      <c r="N48" s="5" t="s">
        <v>23</v>
      </c>
      <c r="O48" s="5" t="s">
        <v>23</v>
      </c>
      <c r="P48" s="5">
        <v>0</v>
      </c>
      <c r="Q48" s="5">
        <v>0</v>
      </c>
      <c r="R48" s="5" t="str">
        <f t="shared" si="8"/>
        <v>15-2023-12-31</v>
      </c>
    </row>
    <row r="49" spans="1:18" x14ac:dyDescent="0.3">
      <c r="A49" s="25">
        <v>15</v>
      </c>
      <c r="B49" s="23" t="s">
        <v>526</v>
      </c>
      <c r="C49" s="5" t="s">
        <v>476</v>
      </c>
      <c r="D49" s="5" t="s">
        <v>52</v>
      </c>
      <c r="E49" s="5" t="s">
        <v>22</v>
      </c>
      <c r="F49" s="6">
        <v>45291</v>
      </c>
      <c r="G49" s="5">
        <v>2023</v>
      </c>
      <c r="H49" s="5" t="str">
        <f t="shared" si="6"/>
        <v>Junio</v>
      </c>
      <c r="I49" s="6" t="str">
        <f t="shared" si="11"/>
        <v>2023-2</v>
      </c>
      <c r="J49" s="5">
        <v>100</v>
      </c>
      <c r="K49" s="5">
        <v>100</v>
      </c>
      <c r="L49" s="15">
        <f t="shared" si="9"/>
        <v>1.1007237635705671</v>
      </c>
      <c r="M49" s="15">
        <f t="shared" si="10"/>
        <v>1.1007237635705671</v>
      </c>
      <c r="N49" s="5" t="s">
        <v>23</v>
      </c>
      <c r="O49" s="5" t="s">
        <v>23</v>
      </c>
      <c r="P49" s="5">
        <v>0</v>
      </c>
      <c r="Q49" s="5">
        <v>0</v>
      </c>
      <c r="R49" s="5" t="str">
        <f t="shared" si="8"/>
        <v>16-2023-06-30</v>
      </c>
    </row>
    <row r="50" spans="1:18" x14ac:dyDescent="0.3">
      <c r="A50" s="25">
        <v>16</v>
      </c>
      <c r="B50" s="23" t="s">
        <v>534</v>
      </c>
      <c r="C50" s="5" t="s">
        <v>476</v>
      </c>
      <c r="D50" s="5" t="s">
        <v>52</v>
      </c>
      <c r="E50" s="5" t="s">
        <v>22</v>
      </c>
      <c r="F50" s="6">
        <v>45107</v>
      </c>
      <c r="G50" s="5">
        <v>2023</v>
      </c>
      <c r="H50" s="5" t="str">
        <f t="shared" si="6"/>
        <v>Diciembre</v>
      </c>
      <c r="I50" s="6" t="str">
        <f t="shared" si="11"/>
        <v>2023-1</v>
      </c>
      <c r="J50" s="5">
        <v>66.319999999999993</v>
      </c>
      <c r="K50" s="5">
        <v>73</v>
      </c>
      <c r="L50" s="15">
        <f t="shared" si="9"/>
        <v>1</v>
      </c>
      <c r="M50" s="15">
        <f t="shared" si="10"/>
        <v>1</v>
      </c>
      <c r="N50" s="5" t="s">
        <v>23</v>
      </c>
      <c r="O50" s="5" t="s">
        <v>23</v>
      </c>
      <c r="P50" s="5">
        <v>0</v>
      </c>
      <c r="Q50" s="5">
        <v>0</v>
      </c>
      <c r="R50" s="5" t="str">
        <f t="shared" si="8"/>
        <v>16-2023-12-31</v>
      </c>
    </row>
    <row r="51" spans="1:18" x14ac:dyDescent="0.3">
      <c r="A51" s="25">
        <v>16</v>
      </c>
      <c r="B51" s="23" t="s">
        <v>534</v>
      </c>
      <c r="C51" s="5" t="s">
        <v>476</v>
      </c>
      <c r="D51" s="5" t="s">
        <v>52</v>
      </c>
      <c r="E51" s="5" t="s">
        <v>22</v>
      </c>
      <c r="F51" s="6">
        <v>45291</v>
      </c>
      <c r="G51" s="5">
        <v>2023</v>
      </c>
      <c r="H51" s="5" t="str">
        <f t="shared" si="6"/>
        <v>Junio</v>
      </c>
      <c r="I51" s="6" t="str">
        <f t="shared" si="11"/>
        <v>2023-2</v>
      </c>
      <c r="J51" s="5">
        <v>100</v>
      </c>
      <c r="K51" s="5">
        <v>100</v>
      </c>
      <c r="L51" s="15">
        <f t="shared" si="9"/>
        <v>1.1428992773927149</v>
      </c>
      <c r="M51" s="15">
        <f t="shared" si="10"/>
        <v>1.1428992773927149</v>
      </c>
      <c r="N51" s="5" t="s">
        <v>23</v>
      </c>
      <c r="O51" s="5" t="s">
        <v>23</v>
      </c>
      <c r="P51" s="5">
        <v>0</v>
      </c>
      <c r="Q51" s="5">
        <v>0</v>
      </c>
      <c r="R51" s="5" t="str">
        <f t="shared" si="8"/>
        <v>17-2023-06-30</v>
      </c>
    </row>
    <row r="52" spans="1:18" x14ac:dyDescent="0.3">
      <c r="A52" s="25">
        <v>17</v>
      </c>
      <c r="B52" s="23" t="s">
        <v>536</v>
      </c>
      <c r="C52" s="5" t="s">
        <v>476</v>
      </c>
      <c r="D52" s="5" t="s">
        <v>52</v>
      </c>
      <c r="E52" s="5" t="s">
        <v>22</v>
      </c>
      <c r="F52" s="6">
        <v>45107</v>
      </c>
      <c r="G52" s="5">
        <v>2023</v>
      </c>
      <c r="H52" s="5" t="str">
        <f t="shared" si="6"/>
        <v>Diciembre</v>
      </c>
      <c r="I52" s="6" t="str">
        <f t="shared" si="11"/>
        <v>2023-1</v>
      </c>
      <c r="J52" s="5">
        <v>67.81</v>
      </c>
      <c r="K52" s="5">
        <v>77.5</v>
      </c>
      <c r="L52" s="15">
        <f t="shared" si="9"/>
        <v>0.99379999999999991</v>
      </c>
      <c r="M52" s="15">
        <f t="shared" si="10"/>
        <v>0.99379999999999991</v>
      </c>
      <c r="N52" s="5" t="s">
        <v>23</v>
      </c>
      <c r="O52" s="5" t="s">
        <v>23</v>
      </c>
      <c r="P52" s="5">
        <v>1</v>
      </c>
      <c r="Q52" s="5">
        <v>1</v>
      </c>
      <c r="R52" s="5" t="str">
        <f t="shared" si="8"/>
        <v>17-2023-12-31</v>
      </c>
    </row>
    <row r="53" spans="1:18" x14ac:dyDescent="0.3">
      <c r="A53" s="25">
        <v>17</v>
      </c>
      <c r="B53" s="23" t="s">
        <v>536</v>
      </c>
      <c r="C53" s="5" t="s">
        <v>476</v>
      </c>
      <c r="D53" s="5" t="s">
        <v>52</v>
      </c>
      <c r="E53" s="5" t="s">
        <v>22</v>
      </c>
      <c r="F53" s="6">
        <v>45291</v>
      </c>
      <c r="G53" s="5">
        <v>2023</v>
      </c>
      <c r="H53" s="5" t="str">
        <f t="shared" si="6"/>
        <v>Junio</v>
      </c>
      <c r="I53" s="6" t="str">
        <f t="shared" si="11"/>
        <v>2023-2</v>
      </c>
      <c r="J53" s="5">
        <v>100</v>
      </c>
      <c r="K53" s="5">
        <v>99.38</v>
      </c>
      <c r="L53" s="15">
        <f t="shared" si="9"/>
        <v>1.2073057953144266</v>
      </c>
      <c r="M53" s="15">
        <f t="shared" si="10"/>
        <v>1.2073057953144266</v>
      </c>
      <c r="N53" s="5" t="s">
        <v>23</v>
      </c>
      <c r="O53" s="5" t="s">
        <v>23</v>
      </c>
      <c r="P53" s="5">
        <v>1</v>
      </c>
      <c r="Q53" s="5">
        <v>1</v>
      </c>
      <c r="R53" s="5" t="str">
        <f t="shared" si="8"/>
        <v>18-2023-06-30</v>
      </c>
    </row>
    <row r="54" spans="1:18" x14ac:dyDescent="0.3">
      <c r="A54" s="25">
        <v>18</v>
      </c>
      <c r="B54" s="23" t="s">
        <v>538</v>
      </c>
      <c r="C54" s="5" t="s">
        <v>476</v>
      </c>
      <c r="D54" s="5" t="s">
        <v>52</v>
      </c>
      <c r="E54" s="5" t="s">
        <v>22</v>
      </c>
      <c r="F54" s="6">
        <v>45107</v>
      </c>
      <c r="G54" s="5">
        <v>2023</v>
      </c>
      <c r="H54" s="5" t="str">
        <f t="shared" si="6"/>
        <v>Diciembre</v>
      </c>
      <c r="I54" s="6" t="str">
        <f t="shared" si="11"/>
        <v>2023-1</v>
      </c>
      <c r="J54" s="5">
        <v>64.88</v>
      </c>
      <c r="K54" s="5">
        <v>78.33</v>
      </c>
      <c r="L54" s="15">
        <f t="shared" si="9"/>
        <v>1</v>
      </c>
      <c r="M54" s="15">
        <f t="shared" si="10"/>
        <v>1</v>
      </c>
      <c r="N54" s="5" t="s">
        <v>23</v>
      </c>
      <c r="O54" s="5" t="s">
        <v>23</v>
      </c>
      <c r="P54" s="5">
        <v>0</v>
      </c>
      <c r="Q54" s="5">
        <v>0</v>
      </c>
      <c r="R54" s="5" t="str">
        <f t="shared" si="8"/>
        <v>18-2023-12-31</v>
      </c>
    </row>
    <row r="55" spans="1:18" x14ac:dyDescent="0.3">
      <c r="A55" s="25">
        <v>18</v>
      </c>
      <c r="B55" s="23" t="s">
        <v>538</v>
      </c>
      <c r="C55" s="5" t="s">
        <v>476</v>
      </c>
      <c r="D55" s="5" t="s">
        <v>52</v>
      </c>
      <c r="E55" s="5" t="s">
        <v>22</v>
      </c>
      <c r="F55" s="6">
        <v>45291</v>
      </c>
      <c r="G55" s="5">
        <v>2023</v>
      </c>
      <c r="H55" s="5" t="str">
        <f t="shared" si="6"/>
        <v>Junio</v>
      </c>
      <c r="I55" s="6" t="str">
        <f t="shared" si="11"/>
        <v>2023-2</v>
      </c>
      <c r="J55" s="5">
        <v>100</v>
      </c>
      <c r="K55" s="5">
        <v>100</v>
      </c>
      <c r="L55" s="15">
        <f t="shared" si="9"/>
        <v>1.0494259583576571</v>
      </c>
      <c r="M55" s="15">
        <f t="shared" si="10"/>
        <v>1.0494259583576571</v>
      </c>
      <c r="N55" s="5" t="s">
        <v>23</v>
      </c>
      <c r="O55" s="5" t="s">
        <v>23</v>
      </c>
      <c r="P55" s="5">
        <v>0</v>
      </c>
      <c r="Q55" s="5">
        <v>0</v>
      </c>
      <c r="R55" s="5" t="str">
        <f t="shared" si="8"/>
        <v>19-2023-06-30</v>
      </c>
    </row>
    <row r="56" spans="1:18" x14ac:dyDescent="0.3">
      <c r="A56" s="25">
        <v>19</v>
      </c>
      <c r="B56" s="23" t="s">
        <v>540</v>
      </c>
      <c r="C56" s="5" t="s">
        <v>476</v>
      </c>
      <c r="D56" s="5" t="s">
        <v>52</v>
      </c>
      <c r="E56" s="5" t="s">
        <v>22</v>
      </c>
      <c r="F56" s="6">
        <v>45107</v>
      </c>
      <c r="G56" s="5">
        <v>2023</v>
      </c>
      <c r="H56" s="5" t="str">
        <f t="shared" si="6"/>
        <v>Diciembre</v>
      </c>
      <c r="I56" s="6" t="str">
        <f t="shared" si="11"/>
        <v>2023-1</v>
      </c>
      <c r="J56" s="5">
        <v>51.39</v>
      </c>
      <c r="K56" s="5">
        <v>53.93</v>
      </c>
      <c r="L56" s="15">
        <f t="shared" si="9"/>
        <v>0.92859999999999998</v>
      </c>
      <c r="M56" s="15">
        <f t="shared" si="10"/>
        <v>0.92859999999999998</v>
      </c>
      <c r="N56" s="5" t="s">
        <v>23</v>
      </c>
      <c r="O56" s="5" t="s">
        <v>23</v>
      </c>
      <c r="P56" s="5">
        <v>0</v>
      </c>
      <c r="Q56" s="5">
        <v>0</v>
      </c>
      <c r="R56" s="5" t="str">
        <f t="shared" si="8"/>
        <v>19-2023-12-31</v>
      </c>
    </row>
    <row r="57" spans="1:18" x14ac:dyDescent="0.3">
      <c r="A57" s="25">
        <v>19</v>
      </c>
      <c r="B57" s="23" t="s">
        <v>540</v>
      </c>
      <c r="C57" s="5" t="s">
        <v>476</v>
      </c>
      <c r="D57" s="5" t="s">
        <v>52</v>
      </c>
      <c r="E57" s="5" t="s">
        <v>22</v>
      </c>
      <c r="F57" s="6">
        <v>45291</v>
      </c>
      <c r="G57" s="5">
        <v>2023</v>
      </c>
      <c r="H57" s="5" t="str">
        <f t="shared" si="6"/>
        <v>Junio</v>
      </c>
      <c r="I57" s="6" t="str">
        <f t="shared" si="11"/>
        <v>2023-2</v>
      </c>
      <c r="J57" s="5">
        <v>100</v>
      </c>
      <c r="K57" s="5">
        <v>92.86</v>
      </c>
      <c r="L57" s="15">
        <f t="shared" si="9"/>
        <v>1.233204491073072</v>
      </c>
      <c r="M57" s="15">
        <f t="shared" si="10"/>
        <v>1.233204491073072</v>
      </c>
      <c r="N57" s="5" t="s">
        <v>23</v>
      </c>
      <c r="O57" s="5" t="s">
        <v>23</v>
      </c>
      <c r="P57" s="5">
        <v>0</v>
      </c>
      <c r="Q57" s="5">
        <v>0</v>
      </c>
      <c r="R57" s="5" t="str">
        <f t="shared" si="8"/>
        <v>20-2023-06-30</v>
      </c>
    </row>
    <row r="58" spans="1:18" x14ac:dyDescent="0.3">
      <c r="A58" s="25">
        <v>20</v>
      </c>
      <c r="B58" s="23" t="s">
        <v>542</v>
      </c>
      <c r="C58" s="5" t="s">
        <v>476</v>
      </c>
      <c r="D58" s="5" t="s">
        <v>52</v>
      </c>
      <c r="E58" s="5" t="s">
        <v>22</v>
      </c>
      <c r="F58" s="6">
        <v>45107</v>
      </c>
      <c r="G58" s="5">
        <v>2023</v>
      </c>
      <c r="H58" s="5" t="str">
        <f t="shared" si="6"/>
        <v>Diciembre</v>
      </c>
      <c r="I58" s="6" t="str">
        <f t="shared" si="11"/>
        <v>2023-1</v>
      </c>
      <c r="J58" s="5">
        <v>54.33</v>
      </c>
      <c r="K58" s="5">
        <v>67</v>
      </c>
      <c r="L58" s="15">
        <f t="shared" si="9"/>
        <v>1</v>
      </c>
      <c r="M58" s="15">
        <f t="shared" si="10"/>
        <v>1</v>
      </c>
      <c r="N58" s="5" t="s">
        <v>23</v>
      </c>
      <c r="O58" s="5" t="s">
        <v>23</v>
      </c>
      <c r="P58" s="5">
        <v>0</v>
      </c>
      <c r="Q58" s="5">
        <v>0</v>
      </c>
      <c r="R58" s="5" t="str">
        <f t="shared" si="8"/>
        <v>20-2023-12-31</v>
      </c>
    </row>
    <row r="59" spans="1:18" x14ac:dyDescent="0.3">
      <c r="A59" s="25">
        <v>20</v>
      </c>
      <c r="B59" s="23" t="s">
        <v>542</v>
      </c>
      <c r="C59" s="5" t="s">
        <v>476</v>
      </c>
      <c r="D59" s="5" t="s">
        <v>52</v>
      </c>
      <c r="E59" s="5" t="s">
        <v>22</v>
      </c>
      <c r="F59" s="6">
        <v>45291</v>
      </c>
      <c r="G59" s="5">
        <v>2023</v>
      </c>
      <c r="H59" s="5" t="str">
        <f t="shared" si="6"/>
        <v>Junio</v>
      </c>
      <c r="I59" s="6" t="str">
        <f t="shared" si="11"/>
        <v>2023-2</v>
      </c>
      <c r="J59" s="5">
        <v>100</v>
      </c>
      <c r="K59" s="5">
        <v>100</v>
      </c>
      <c r="L59" s="15">
        <f t="shared" si="9"/>
        <v>1.2100033123550844</v>
      </c>
      <c r="M59" s="15">
        <f t="shared" si="10"/>
        <v>1.2100033123550844</v>
      </c>
      <c r="N59" s="5" t="s">
        <v>23</v>
      </c>
      <c r="O59" s="5" t="s">
        <v>23</v>
      </c>
      <c r="P59" s="5">
        <v>0</v>
      </c>
      <c r="Q59" s="5">
        <v>0</v>
      </c>
      <c r="R59" s="5" t="str">
        <f t="shared" si="8"/>
        <v>21-2023-06-30</v>
      </c>
    </row>
    <row r="60" spans="1:18" x14ac:dyDescent="0.3">
      <c r="A60" s="25">
        <v>21</v>
      </c>
      <c r="B60" s="23" t="s">
        <v>544</v>
      </c>
      <c r="C60" s="5" t="s">
        <v>476</v>
      </c>
      <c r="D60" s="5" t="s">
        <v>52</v>
      </c>
      <c r="E60" s="5" t="s">
        <v>22</v>
      </c>
      <c r="F60" s="6">
        <v>45107</v>
      </c>
      <c r="G60" s="5">
        <v>2023</v>
      </c>
      <c r="H60" s="5" t="str">
        <f t="shared" si="6"/>
        <v>Diciembre</v>
      </c>
      <c r="I60" s="6" t="str">
        <f t="shared" si="11"/>
        <v>2023-1</v>
      </c>
      <c r="J60" s="5">
        <v>60.38</v>
      </c>
      <c r="K60" s="5">
        <v>73.06</v>
      </c>
      <c r="L60" s="15">
        <f t="shared" si="9"/>
        <v>1</v>
      </c>
      <c r="M60" s="15">
        <f t="shared" si="10"/>
        <v>1</v>
      </c>
      <c r="N60" s="5" t="s">
        <v>23</v>
      </c>
      <c r="O60" s="5" t="s">
        <v>23</v>
      </c>
      <c r="P60" s="5">
        <v>0</v>
      </c>
      <c r="Q60" s="5">
        <v>0</v>
      </c>
      <c r="R60" s="5" t="str">
        <f t="shared" si="8"/>
        <v>21-2023-12-31</v>
      </c>
    </row>
    <row r="61" spans="1:18" x14ac:dyDescent="0.3">
      <c r="A61" s="25">
        <v>21</v>
      </c>
      <c r="B61" s="23" t="s">
        <v>544</v>
      </c>
      <c r="C61" s="5" t="s">
        <v>476</v>
      </c>
      <c r="D61" s="5" t="s">
        <v>52</v>
      </c>
      <c r="E61" s="5" t="s">
        <v>22</v>
      </c>
      <c r="F61" s="6">
        <v>45291</v>
      </c>
      <c r="G61" s="5">
        <v>2023</v>
      </c>
      <c r="H61" s="5" t="str">
        <f t="shared" si="6"/>
        <v>Junio</v>
      </c>
      <c r="I61" s="6" t="str">
        <f t="shared" si="11"/>
        <v>2023-2</v>
      </c>
      <c r="J61" s="5">
        <v>100</v>
      </c>
      <c r="K61" s="5">
        <v>100</v>
      </c>
      <c r="L61" s="15">
        <f t="shared" si="9"/>
        <v>0.98707824838478098</v>
      </c>
      <c r="M61" s="15">
        <f t="shared" si="10"/>
        <v>0.98707824838478098</v>
      </c>
      <c r="N61" s="5" t="s">
        <v>23</v>
      </c>
      <c r="O61" s="5" t="s">
        <v>23</v>
      </c>
      <c r="P61" s="5">
        <v>0</v>
      </c>
      <c r="Q61" s="5">
        <v>0</v>
      </c>
      <c r="R61" s="5" t="str">
        <f t="shared" si="8"/>
        <v>22-2023-06-30</v>
      </c>
    </row>
    <row r="62" spans="1:18" x14ac:dyDescent="0.3">
      <c r="A62" s="25">
        <v>22</v>
      </c>
      <c r="B62" s="23" t="s">
        <v>546</v>
      </c>
      <c r="C62" s="5" t="s">
        <v>476</v>
      </c>
      <c r="D62" s="5" t="s">
        <v>52</v>
      </c>
      <c r="E62" s="5" t="s">
        <v>22</v>
      </c>
      <c r="F62" s="6">
        <v>45107</v>
      </c>
      <c r="G62" s="5">
        <v>2023</v>
      </c>
      <c r="H62" s="5" t="str">
        <f t="shared" si="6"/>
        <v>Diciembre</v>
      </c>
      <c r="I62" s="6" t="str">
        <f t="shared" si="11"/>
        <v>2023-1</v>
      </c>
      <c r="J62" s="5">
        <v>69.650000000000006</v>
      </c>
      <c r="K62" s="5">
        <v>68.75</v>
      </c>
      <c r="L62" s="15">
        <f t="shared" si="9"/>
        <v>1</v>
      </c>
      <c r="M62" s="15">
        <f t="shared" si="10"/>
        <v>1</v>
      </c>
      <c r="N62" s="5" t="s">
        <v>23</v>
      </c>
      <c r="O62" s="5" t="s">
        <v>23</v>
      </c>
      <c r="P62" s="5">
        <v>0</v>
      </c>
      <c r="Q62" s="5">
        <v>0</v>
      </c>
      <c r="R62" s="5" t="str">
        <f t="shared" si="8"/>
        <v>22-2023-12-31</v>
      </c>
    </row>
    <row r="63" spans="1:18" x14ac:dyDescent="0.3">
      <c r="A63" s="25">
        <v>22</v>
      </c>
      <c r="B63" s="23" t="s">
        <v>546</v>
      </c>
      <c r="C63" s="5" t="s">
        <v>476</v>
      </c>
      <c r="D63" s="5" t="s">
        <v>52</v>
      </c>
      <c r="E63" s="5" t="s">
        <v>22</v>
      </c>
      <c r="F63" s="6">
        <v>45291</v>
      </c>
      <c r="G63" s="5">
        <v>2023</v>
      </c>
      <c r="H63" s="5" t="str">
        <f t="shared" si="6"/>
        <v>Junio</v>
      </c>
      <c r="I63" s="6" t="str">
        <f t="shared" si="11"/>
        <v>2023-2</v>
      </c>
      <c r="J63" s="5">
        <v>100</v>
      </c>
      <c r="K63" s="5">
        <v>100</v>
      </c>
      <c r="L63" s="15">
        <f t="shared" si="9"/>
        <v>1.1017583848909149</v>
      </c>
      <c r="M63" s="15">
        <f t="shared" si="10"/>
        <v>1.1017583848909149</v>
      </c>
      <c r="N63" s="5" t="s">
        <v>23</v>
      </c>
      <c r="O63" s="5" t="s">
        <v>23</v>
      </c>
      <c r="P63" s="5">
        <v>0</v>
      </c>
      <c r="Q63" s="5">
        <v>0</v>
      </c>
      <c r="R63" s="5" t="str">
        <f t="shared" si="8"/>
        <v>23-2023-06-30</v>
      </c>
    </row>
    <row r="64" spans="1:18" x14ac:dyDescent="0.3">
      <c r="A64" s="25">
        <v>23</v>
      </c>
      <c r="B64" s="23" t="s">
        <v>548</v>
      </c>
      <c r="C64" s="5" t="s">
        <v>476</v>
      </c>
      <c r="D64" s="5" t="s">
        <v>52</v>
      </c>
      <c r="E64" s="5" t="s">
        <v>22</v>
      </c>
      <c r="F64" s="6">
        <v>45107</v>
      </c>
      <c r="G64" s="5">
        <v>2023</v>
      </c>
      <c r="H64" s="5" t="str">
        <f t="shared" si="6"/>
        <v>Diciembre</v>
      </c>
      <c r="I64" s="6" t="str">
        <f t="shared" si="11"/>
        <v>2023-1</v>
      </c>
      <c r="J64" s="5">
        <v>61.42</v>
      </c>
      <c r="K64" s="5">
        <v>67.67</v>
      </c>
      <c r="L64" s="15">
        <f t="shared" si="9"/>
        <v>1</v>
      </c>
      <c r="M64" s="15">
        <f t="shared" si="10"/>
        <v>1</v>
      </c>
      <c r="N64" s="5" t="s">
        <v>23</v>
      </c>
      <c r="O64" s="5" t="s">
        <v>23</v>
      </c>
      <c r="P64" s="5">
        <v>0</v>
      </c>
      <c r="Q64" s="5">
        <v>0</v>
      </c>
      <c r="R64" s="5" t="str">
        <f t="shared" si="8"/>
        <v>23-2023-12-31</v>
      </c>
    </row>
    <row r="65" spans="1:18" x14ac:dyDescent="0.3">
      <c r="A65" s="25">
        <v>23</v>
      </c>
      <c r="B65" s="23" t="s">
        <v>548</v>
      </c>
      <c r="C65" s="5" t="s">
        <v>476</v>
      </c>
      <c r="D65" s="5" t="s">
        <v>52</v>
      </c>
      <c r="E65" s="5" t="s">
        <v>22</v>
      </c>
      <c r="F65" s="6">
        <v>45291</v>
      </c>
      <c r="G65" s="5">
        <v>2023</v>
      </c>
      <c r="H65" s="5" t="str">
        <f t="shared" si="6"/>
        <v>Junio</v>
      </c>
      <c r="I65" s="6" t="str">
        <f t="shared" si="11"/>
        <v>2023-2</v>
      </c>
      <c r="J65" s="5">
        <v>100</v>
      </c>
      <c r="K65" s="5">
        <v>100</v>
      </c>
      <c r="L65" s="15">
        <f t="shared" si="9"/>
        <v>1.1302585874179853</v>
      </c>
      <c r="M65" s="15">
        <f t="shared" si="10"/>
        <v>1.1302585874179853</v>
      </c>
      <c r="N65" s="5" t="s">
        <v>23</v>
      </c>
      <c r="O65" s="5" t="s">
        <v>23</v>
      </c>
      <c r="P65" s="5">
        <v>0</v>
      </c>
      <c r="Q65" s="5">
        <v>0</v>
      </c>
      <c r="R65" s="5" t="str">
        <f t="shared" si="8"/>
        <v>24-2023-06-30</v>
      </c>
    </row>
    <row r="66" spans="1:18" x14ac:dyDescent="0.3">
      <c r="A66" s="25">
        <v>24</v>
      </c>
      <c r="B66" s="23" t="s">
        <v>528</v>
      </c>
      <c r="C66" s="5" t="s">
        <v>476</v>
      </c>
      <c r="D66" s="5" t="s">
        <v>52</v>
      </c>
      <c r="E66" s="5" t="s">
        <v>22</v>
      </c>
      <c r="F66" s="6">
        <v>45107</v>
      </c>
      <c r="G66" s="5">
        <v>2023</v>
      </c>
      <c r="H66" s="5" t="str">
        <f t="shared" si="6"/>
        <v>Diciembre</v>
      </c>
      <c r="I66" s="6" t="str">
        <f t="shared" si="11"/>
        <v>2023-1</v>
      </c>
      <c r="J66" s="5">
        <v>51.82</v>
      </c>
      <c r="K66" s="5">
        <v>58.57</v>
      </c>
      <c r="L66" s="15">
        <f t="shared" si="9"/>
        <v>1</v>
      </c>
      <c r="M66" s="15">
        <f t="shared" si="10"/>
        <v>1</v>
      </c>
      <c r="N66" s="5" t="s">
        <v>23</v>
      </c>
      <c r="O66" s="5" t="s">
        <v>23</v>
      </c>
      <c r="P66" s="5">
        <v>0</v>
      </c>
      <c r="Q66" s="5">
        <v>0</v>
      </c>
      <c r="R66" s="5" t="str">
        <f t="shared" si="8"/>
        <v>24-2023-12-31</v>
      </c>
    </row>
    <row r="67" spans="1:18" x14ac:dyDescent="0.3">
      <c r="A67" s="25">
        <v>24</v>
      </c>
      <c r="B67" s="23" t="s">
        <v>528</v>
      </c>
      <c r="C67" s="5" t="s">
        <v>476</v>
      </c>
      <c r="D67" s="5" t="s">
        <v>52</v>
      </c>
      <c r="E67" s="5" t="s">
        <v>22</v>
      </c>
      <c r="F67" s="6">
        <v>45291</v>
      </c>
      <c r="G67" s="5">
        <v>2023</v>
      </c>
      <c r="H67" s="5" t="str">
        <f t="shared" si="6"/>
        <v>Junio</v>
      </c>
      <c r="I67" s="6" t="str">
        <f t="shared" si="11"/>
        <v>2023-2</v>
      </c>
      <c r="J67" s="5">
        <v>100</v>
      </c>
      <c r="K67" s="5">
        <v>100</v>
      </c>
      <c r="L67" s="15">
        <f t="shared" si="9"/>
        <v>1.059931014659385</v>
      </c>
      <c r="M67" s="15">
        <f t="shared" si="10"/>
        <v>1.059931014659385</v>
      </c>
      <c r="N67" s="5" t="s">
        <v>23</v>
      </c>
      <c r="O67" s="5" t="s">
        <v>23</v>
      </c>
      <c r="P67" s="5">
        <v>0</v>
      </c>
      <c r="Q67" s="5">
        <v>0</v>
      </c>
      <c r="R67" s="5" t="str">
        <f t="shared" si="8"/>
        <v>25-2023-06-30</v>
      </c>
    </row>
    <row r="68" spans="1:18" x14ac:dyDescent="0.3">
      <c r="A68" s="25">
        <v>25</v>
      </c>
      <c r="B68" s="23" t="s">
        <v>530</v>
      </c>
      <c r="C68" s="5" t="s">
        <v>476</v>
      </c>
      <c r="D68" s="5" t="s">
        <v>52</v>
      </c>
      <c r="E68" s="5" t="s">
        <v>22</v>
      </c>
      <c r="F68" s="6">
        <v>45107</v>
      </c>
      <c r="G68" s="5">
        <v>2023</v>
      </c>
      <c r="H68" s="5" t="str">
        <f t="shared" si="6"/>
        <v>Diciembre</v>
      </c>
      <c r="I68" s="6" t="str">
        <f t="shared" si="11"/>
        <v>2023-1</v>
      </c>
      <c r="J68" s="5">
        <v>69.58</v>
      </c>
      <c r="K68" s="5">
        <v>73.75</v>
      </c>
      <c r="L68" s="15">
        <f t="shared" si="9"/>
        <v>0.98750000000000004</v>
      </c>
      <c r="M68" s="15">
        <f t="shared" si="10"/>
        <v>0.98750000000000004</v>
      </c>
      <c r="N68" s="5" t="s">
        <v>23</v>
      </c>
      <c r="O68" s="5" t="s">
        <v>23</v>
      </c>
      <c r="P68" s="5">
        <v>0</v>
      </c>
      <c r="Q68" s="5">
        <v>0</v>
      </c>
      <c r="R68" s="5" t="str">
        <f t="shared" si="8"/>
        <v>25-2023-12-31</v>
      </c>
    </row>
    <row r="69" spans="1:18" x14ac:dyDescent="0.3">
      <c r="A69" s="25">
        <v>25</v>
      </c>
      <c r="B69" s="23" t="s">
        <v>530</v>
      </c>
      <c r="C69" s="5" t="s">
        <v>476</v>
      </c>
      <c r="D69" s="5" t="s">
        <v>52</v>
      </c>
      <c r="E69" s="5" t="s">
        <v>22</v>
      </c>
      <c r="F69" s="6">
        <v>45291</v>
      </c>
      <c r="G69" s="5">
        <v>2023</v>
      </c>
      <c r="H69" s="5" t="str">
        <f t="shared" si="6"/>
        <v>Junio</v>
      </c>
      <c r="I69" s="6" t="str">
        <f t="shared" si="11"/>
        <v>2023-2</v>
      </c>
      <c r="J69" s="5">
        <v>100</v>
      </c>
      <c r="K69" s="5">
        <v>98.75</v>
      </c>
      <c r="L69" s="15">
        <f t="shared" si="9"/>
        <v>0.97149577971495782</v>
      </c>
      <c r="M69" s="15">
        <f t="shared" si="10"/>
        <v>0.97149577971495782</v>
      </c>
      <c r="N69" s="5" t="s">
        <v>23</v>
      </c>
      <c r="O69" s="5" t="s">
        <v>23</v>
      </c>
      <c r="P69" s="5">
        <v>0</v>
      </c>
      <c r="Q69" s="5">
        <v>0</v>
      </c>
      <c r="R69" s="5" t="str">
        <f t="shared" si="8"/>
        <v>26-2023-06-30</v>
      </c>
    </row>
    <row r="70" spans="1:18" x14ac:dyDescent="0.3">
      <c r="A70" s="25">
        <v>26</v>
      </c>
      <c r="B70" s="23" t="s">
        <v>532</v>
      </c>
      <c r="C70" s="5" t="s">
        <v>476</v>
      </c>
      <c r="D70" s="5" t="s">
        <v>52</v>
      </c>
      <c r="E70" s="5" t="s">
        <v>22</v>
      </c>
      <c r="F70" s="6">
        <v>45107</v>
      </c>
      <c r="G70" s="5">
        <v>2023</v>
      </c>
      <c r="H70" s="5" t="str">
        <f t="shared" si="6"/>
        <v>Diciembre</v>
      </c>
      <c r="I70" s="6" t="str">
        <f t="shared" si="11"/>
        <v>2023-1</v>
      </c>
      <c r="J70" s="5">
        <v>72.27</v>
      </c>
      <c r="K70" s="5">
        <v>70.209999999999994</v>
      </c>
      <c r="L70" s="15">
        <f t="shared" si="9"/>
        <v>1</v>
      </c>
      <c r="M70" s="15">
        <f t="shared" si="10"/>
        <v>1</v>
      </c>
      <c r="N70" s="5" t="s">
        <v>23</v>
      </c>
      <c r="O70" s="5" t="s">
        <v>23</v>
      </c>
      <c r="P70" s="5">
        <v>0</v>
      </c>
      <c r="Q70" s="5">
        <v>0</v>
      </c>
      <c r="R70" s="5" t="str">
        <f t="shared" si="8"/>
        <v>26-2023-12-31</v>
      </c>
    </row>
    <row r="71" spans="1:18" x14ac:dyDescent="0.3">
      <c r="A71" s="25">
        <v>26</v>
      </c>
      <c r="B71" s="23" t="s">
        <v>532</v>
      </c>
      <c r="C71" s="5" t="s">
        <v>476</v>
      </c>
      <c r="D71" s="5" t="s">
        <v>52</v>
      </c>
      <c r="E71" s="5" t="s">
        <v>22</v>
      </c>
      <c r="F71" s="6">
        <v>45291</v>
      </c>
      <c r="G71" s="5">
        <v>2023</v>
      </c>
      <c r="H71" s="5" t="str">
        <f t="shared" si="6"/>
        <v>Junio</v>
      </c>
      <c r="I71" s="6" t="str">
        <f t="shared" si="11"/>
        <v>2023-2</v>
      </c>
      <c r="J71" s="5">
        <v>100</v>
      </c>
      <c r="K71" s="5">
        <v>100</v>
      </c>
      <c r="L71" s="15">
        <f t="shared" si="9"/>
        <v>1.0985915492957747</v>
      </c>
      <c r="M71" s="15">
        <f t="shared" si="10"/>
        <v>1.0985915492957747</v>
      </c>
      <c r="N71" s="5" t="s">
        <v>23</v>
      </c>
      <c r="O71" s="5" t="s">
        <v>23</v>
      </c>
      <c r="P71" s="5">
        <v>0</v>
      </c>
      <c r="Q71" s="5">
        <v>0</v>
      </c>
      <c r="R71" s="5" t="str">
        <f t="shared" si="8"/>
        <v>27-2023-06-30</v>
      </c>
    </row>
    <row r="72" spans="1:18" x14ac:dyDescent="0.3">
      <c r="A72" s="25">
        <v>27</v>
      </c>
      <c r="B72" s="23" t="s">
        <v>550</v>
      </c>
      <c r="C72" s="5" t="s">
        <v>476</v>
      </c>
      <c r="D72" s="5" t="s">
        <v>52</v>
      </c>
      <c r="E72" s="5" t="s">
        <v>22</v>
      </c>
      <c r="F72" s="6">
        <v>45107</v>
      </c>
      <c r="G72" s="5">
        <v>2023</v>
      </c>
      <c r="H72" s="5" t="str">
        <f t="shared" si="6"/>
        <v>Diciembre</v>
      </c>
      <c r="I72" s="6" t="str">
        <f t="shared" si="11"/>
        <v>2023-1</v>
      </c>
      <c r="J72" s="5">
        <v>71</v>
      </c>
      <c r="K72" s="5">
        <v>78</v>
      </c>
      <c r="L72" s="15">
        <f t="shared" si="9"/>
        <v>0.99750000000000005</v>
      </c>
      <c r="M72" s="15">
        <f t="shared" si="10"/>
        <v>0.99750000000000005</v>
      </c>
      <c r="N72" s="5" t="s">
        <v>23</v>
      </c>
      <c r="O72" s="5" t="s">
        <v>23</v>
      </c>
      <c r="P72" s="5">
        <v>0</v>
      </c>
      <c r="Q72" s="5">
        <v>0</v>
      </c>
      <c r="R72" s="5" t="str">
        <f t="shared" si="8"/>
        <v>27-2023-12-31</v>
      </c>
    </row>
    <row r="73" spans="1:18" x14ac:dyDescent="0.3">
      <c r="A73" s="25">
        <v>27</v>
      </c>
      <c r="B73" s="23" t="s">
        <v>550</v>
      </c>
      <c r="C73" s="5" t="s">
        <v>476</v>
      </c>
      <c r="D73" s="5" t="s">
        <v>52</v>
      </c>
      <c r="E73" s="5" t="s">
        <v>22</v>
      </c>
      <c r="F73" s="6">
        <v>45291</v>
      </c>
      <c r="G73" s="5">
        <v>2023</v>
      </c>
      <c r="H73" s="5" t="str">
        <f t="shared" si="6"/>
        <v>Junio</v>
      </c>
      <c r="I73" s="6" t="str">
        <f t="shared" si="11"/>
        <v>2023-2</v>
      </c>
      <c r="J73" s="5">
        <v>100</v>
      </c>
      <c r="K73" s="5">
        <v>99.75</v>
      </c>
      <c r="L73" s="15">
        <f t="shared" si="9"/>
        <v>0.60810810810810811</v>
      </c>
      <c r="M73" s="15">
        <f t="shared" si="10"/>
        <v>0.60810810810810811</v>
      </c>
      <c r="N73" s="5" t="s">
        <v>23</v>
      </c>
      <c r="O73" s="5" t="s">
        <v>23</v>
      </c>
      <c r="P73" s="5">
        <v>0</v>
      </c>
      <c r="Q73" s="5">
        <v>0</v>
      </c>
      <c r="R73" s="5" t="str">
        <f t="shared" si="8"/>
        <v>28-2023-06-30</v>
      </c>
    </row>
    <row r="74" spans="1:18" x14ac:dyDescent="0.3">
      <c r="A74" s="25">
        <v>28</v>
      </c>
      <c r="B74" s="23" t="s">
        <v>552</v>
      </c>
      <c r="C74" s="5" t="s">
        <v>476</v>
      </c>
      <c r="D74" s="5" t="s">
        <v>52</v>
      </c>
      <c r="E74" s="5" t="s">
        <v>22</v>
      </c>
      <c r="F74" s="6">
        <v>45107</v>
      </c>
      <c r="G74" s="5">
        <v>2023</v>
      </c>
      <c r="H74" s="5" t="str">
        <f t="shared" si="6"/>
        <v>Diciembre</v>
      </c>
      <c r="I74" s="6" t="str">
        <f t="shared" si="11"/>
        <v>2023-1</v>
      </c>
      <c r="J74" s="5">
        <v>74</v>
      </c>
      <c r="K74" s="5">
        <v>45</v>
      </c>
      <c r="L74" s="15">
        <f t="shared" ref="L74:L105" si="12">IFERROR(IF((K75/J75)&gt;1.3,1.3,K75/J75),"")</f>
        <v>0.97400000000000009</v>
      </c>
      <c r="M74" s="15">
        <f t="shared" ref="M74:M105" si="13">IFERROR(K75/J75,"")</f>
        <v>0.97400000000000009</v>
      </c>
      <c r="N74" s="5" t="s">
        <v>23</v>
      </c>
      <c r="O74" s="5" t="s">
        <v>23</v>
      </c>
      <c r="P74" s="5">
        <v>0</v>
      </c>
      <c r="Q74" s="5">
        <v>0</v>
      </c>
      <c r="R74" s="5" t="str">
        <f t="shared" si="8"/>
        <v>28-2023-12-31</v>
      </c>
    </row>
    <row r="75" spans="1:18" x14ac:dyDescent="0.3">
      <c r="A75" s="25">
        <v>28</v>
      </c>
      <c r="B75" s="23" t="s">
        <v>552</v>
      </c>
      <c r="C75" s="5" t="s">
        <v>476</v>
      </c>
      <c r="D75" s="5" t="s">
        <v>52</v>
      </c>
      <c r="E75" s="5" t="s">
        <v>22</v>
      </c>
      <c r="F75" s="6">
        <v>45291</v>
      </c>
      <c r="G75" s="5">
        <v>2023</v>
      </c>
      <c r="H75" s="5" t="str">
        <f t="shared" si="6"/>
        <v>Junio</v>
      </c>
      <c r="I75" s="6" t="str">
        <f t="shared" si="11"/>
        <v>2023-2</v>
      </c>
      <c r="J75" s="5">
        <v>100</v>
      </c>
      <c r="K75" s="5">
        <v>97.4</v>
      </c>
      <c r="L75" s="15">
        <f t="shared" si="12"/>
        <v>1.25</v>
      </c>
      <c r="M75" s="15">
        <f t="shared" si="13"/>
        <v>1.25</v>
      </c>
      <c r="N75" s="5" t="s">
        <v>23</v>
      </c>
      <c r="O75" s="5" t="s">
        <v>23</v>
      </c>
      <c r="P75" s="5">
        <v>0</v>
      </c>
      <c r="Q75" s="5">
        <v>0</v>
      </c>
      <c r="R75" s="5" t="str">
        <f t="shared" si="8"/>
        <v>29-2023-06-30</v>
      </c>
    </row>
    <row r="76" spans="1:18" x14ac:dyDescent="0.3">
      <c r="A76" s="25">
        <v>29</v>
      </c>
      <c r="B76" s="23" t="s">
        <v>554</v>
      </c>
      <c r="C76" s="5" t="s">
        <v>476</v>
      </c>
      <c r="D76" s="5" t="s">
        <v>52</v>
      </c>
      <c r="E76" s="5" t="s">
        <v>22</v>
      </c>
      <c r="F76" s="6">
        <v>45107</v>
      </c>
      <c r="G76" s="5">
        <v>2023</v>
      </c>
      <c r="H76" s="5" t="str">
        <f t="shared" si="6"/>
        <v>Diciembre</v>
      </c>
      <c r="I76" s="6" t="str">
        <f t="shared" si="11"/>
        <v>2023-1</v>
      </c>
      <c r="J76" s="5">
        <v>52</v>
      </c>
      <c r="K76" s="5">
        <v>65</v>
      </c>
      <c r="L76" s="15">
        <f t="shared" si="12"/>
        <v>0.98829999999999996</v>
      </c>
      <c r="M76" s="15">
        <f t="shared" si="13"/>
        <v>0.98829999999999996</v>
      </c>
      <c r="N76" s="5" t="s">
        <v>23</v>
      </c>
      <c r="O76" s="5" t="s">
        <v>23</v>
      </c>
      <c r="P76" s="5">
        <v>0</v>
      </c>
      <c r="Q76" s="5">
        <v>0</v>
      </c>
      <c r="R76" s="5" t="str">
        <f t="shared" si="8"/>
        <v>29-2023-12-31</v>
      </c>
    </row>
    <row r="77" spans="1:18" x14ac:dyDescent="0.3">
      <c r="A77" s="25">
        <v>29</v>
      </c>
      <c r="B77" s="23" t="s">
        <v>554</v>
      </c>
      <c r="C77" s="5" t="s">
        <v>476</v>
      </c>
      <c r="D77" s="5" t="s">
        <v>52</v>
      </c>
      <c r="E77" s="5" t="s">
        <v>22</v>
      </c>
      <c r="F77" s="6">
        <v>45291</v>
      </c>
      <c r="G77" s="5">
        <v>2023</v>
      </c>
      <c r="H77" s="5" t="str">
        <f t="shared" si="6"/>
        <v>Junio</v>
      </c>
      <c r="I77" s="6" t="str">
        <f t="shared" si="11"/>
        <v>2023-2</v>
      </c>
      <c r="J77" s="5">
        <v>100</v>
      </c>
      <c r="K77" s="5">
        <v>98.83</v>
      </c>
      <c r="L77" s="15">
        <f t="shared" si="12"/>
        <v>1.2</v>
      </c>
      <c r="M77" s="15">
        <f t="shared" si="13"/>
        <v>1.2</v>
      </c>
      <c r="N77" s="5" t="s">
        <v>23</v>
      </c>
      <c r="O77" s="5" t="s">
        <v>23</v>
      </c>
      <c r="P77" s="5">
        <v>0</v>
      </c>
      <c r="Q77" s="5">
        <v>0</v>
      </c>
      <c r="R77" s="5" t="str">
        <f t="shared" si="8"/>
        <v>30-2023-06-30</v>
      </c>
    </row>
    <row r="78" spans="1:18" x14ac:dyDescent="0.3">
      <c r="A78" s="25">
        <v>30</v>
      </c>
      <c r="B78" s="23" t="s">
        <v>556</v>
      </c>
      <c r="C78" s="5" t="s">
        <v>476</v>
      </c>
      <c r="D78" s="5" t="s">
        <v>52</v>
      </c>
      <c r="E78" s="5" t="s">
        <v>22</v>
      </c>
      <c r="F78" s="6">
        <v>45107</v>
      </c>
      <c r="G78" s="5">
        <v>2023</v>
      </c>
      <c r="H78" s="5" t="str">
        <f t="shared" si="6"/>
        <v>Diciembre</v>
      </c>
      <c r="I78" s="6" t="str">
        <f t="shared" ref="I78:I109" si="14">IF(OR(H79="Enero",H79="Febrero",H79="Marzo",H79="Abril",H79="Mayo",H79="Junio"),G79&amp;"-1",IF(OR(H79="Julio",H79="Agosto",H79="Septiembre",H79="Octubre",H79="Noviembre",H79="Diciembre"),G79&amp;"-2"))</f>
        <v>2023-1</v>
      </c>
      <c r="J78" s="5">
        <v>70</v>
      </c>
      <c r="K78" s="5">
        <v>84</v>
      </c>
      <c r="L78" s="15">
        <f t="shared" si="12"/>
        <v>0.98750000000000004</v>
      </c>
      <c r="M78" s="15">
        <f t="shared" si="13"/>
        <v>0.98750000000000004</v>
      </c>
      <c r="N78" s="5" t="s">
        <v>23</v>
      </c>
      <c r="O78" s="5" t="s">
        <v>23</v>
      </c>
      <c r="P78" s="5">
        <v>0</v>
      </c>
      <c r="Q78" s="5">
        <v>0</v>
      </c>
      <c r="R78" s="5" t="str">
        <f t="shared" si="8"/>
        <v>30-2023-12-31</v>
      </c>
    </row>
    <row r="79" spans="1:18" x14ac:dyDescent="0.3">
      <c r="A79" s="25">
        <v>30</v>
      </c>
      <c r="B79" s="23" t="s">
        <v>556</v>
      </c>
      <c r="C79" s="5" t="s">
        <v>476</v>
      </c>
      <c r="D79" s="5" t="s">
        <v>52</v>
      </c>
      <c r="E79" s="5" t="s">
        <v>22</v>
      </c>
      <c r="F79" s="6">
        <v>45291</v>
      </c>
      <c r="G79" s="5">
        <v>2023</v>
      </c>
      <c r="H79" s="5" t="str">
        <f t="shared" si="6"/>
        <v>Junio</v>
      </c>
      <c r="I79" s="6" t="str">
        <f t="shared" si="14"/>
        <v>2023-2</v>
      </c>
      <c r="J79" s="5">
        <v>100</v>
      </c>
      <c r="K79" s="5">
        <v>98.75</v>
      </c>
      <c r="L79" s="15">
        <f t="shared" si="12"/>
        <v>1.3</v>
      </c>
      <c r="M79" s="15">
        <f t="shared" si="13"/>
        <v>1.3170731707317074</v>
      </c>
      <c r="N79" s="5" t="s">
        <v>23</v>
      </c>
      <c r="O79" s="5" t="s">
        <v>23</v>
      </c>
      <c r="P79" s="5">
        <v>0</v>
      </c>
      <c r="Q79" s="5">
        <v>0</v>
      </c>
      <c r="R79" s="5" t="str">
        <f t="shared" si="8"/>
        <v>31-2023-06-30</v>
      </c>
    </row>
    <row r="80" spans="1:18" x14ac:dyDescent="0.3">
      <c r="A80" s="25">
        <v>31</v>
      </c>
      <c r="B80" s="23" t="s">
        <v>558</v>
      </c>
      <c r="C80" s="5"/>
      <c r="D80" s="5" t="s">
        <v>52</v>
      </c>
      <c r="E80" s="5" t="s">
        <v>22</v>
      </c>
      <c r="F80" s="6">
        <v>45107</v>
      </c>
      <c r="G80" s="5">
        <v>2023</v>
      </c>
      <c r="H80" s="5" t="str">
        <f t="shared" si="6"/>
        <v>Diciembre</v>
      </c>
      <c r="I80" s="6" t="str">
        <f t="shared" si="14"/>
        <v>2023-1</v>
      </c>
      <c r="J80" s="5">
        <v>41</v>
      </c>
      <c r="K80" s="5">
        <v>54</v>
      </c>
      <c r="L80" s="15">
        <f t="shared" si="12"/>
        <v>1</v>
      </c>
      <c r="M80" s="15">
        <f t="shared" si="13"/>
        <v>1</v>
      </c>
      <c r="N80" s="5" t="s">
        <v>23</v>
      </c>
      <c r="O80" s="5" t="s">
        <v>23</v>
      </c>
      <c r="P80" s="5">
        <v>0</v>
      </c>
      <c r="Q80" s="5">
        <v>0</v>
      </c>
      <c r="R80" s="5" t="str">
        <f t="shared" si="8"/>
        <v>31-2023-12-31</v>
      </c>
    </row>
    <row r="81" spans="1:18" x14ac:dyDescent="0.3">
      <c r="A81" s="25">
        <v>31</v>
      </c>
      <c r="B81" s="23" t="s">
        <v>558</v>
      </c>
      <c r="C81" s="5"/>
      <c r="D81" s="5" t="s">
        <v>52</v>
      </c>
      <c r="E81" s="5" t="s">
        <v>22</v>
      </c>
      <c r="F81" s="6">
        <v>45291</v>
      </c>
      <c r="G81" s="5">
        <v>2023</v>
      </c>
      <c r="H81" s="5" t="str">
        <f t="shared" si="6"/>
        <v>Junio</v>
      </c>
      <c r="I81" s="6" t="str">
        <f t="shared" si="14"/>
        <v>2023-2</v>
      </c>
      <c r="J81" s="5">
        <v>100</v>
      </c>
      <c r="K81" s="5">
        <v>100</v>
      </c>
      <c r="L81" s="15">
        <f t="shared" si="12"/>
        <v>1.25</v>
      </c>
      <c r="M81" s="15">
        <f t="shared" si="13"/>
        <v>1.25</v>
      </c>
      <c r="N81" s="5" t="s">
        <v>23</v>
      </c>
      <c r="O81" s="5" t="s">
        <v>23</v>
      </c>
      <c r="P81" s="5">
        <v>0</v>
      </c>
      <c r="Q81" s="5">
        <v>0</v>
      </c>
      <c r="R81" s="5" t="str">
        <f t="shared" si="8"/>
        <v>32-2023-06-30</v>
      </c>
    </row>
    <row r="82" spans="1:18" x14ac:dyDescent="0.3">
      <c r="A82" s="25">
        <v>32</v>
      </c>
      <c r="B82" s="23" t="s">
        <v>560</v>
      </c>
      <c r="C82" s="5" t="s">
        <v>25</v>
      </c>
      <c r="D82" s="5" t="s">
        <v>52</v>
      </c>
      <c r="E82" s="5" t="s">
        <v>22</v>
      </c>
      <c r="F82" s="6">
        <v>45107</v>
      </c>
      <c r="G82" s="5">
        <v>2023</v>
      </c>
      <c r="H82" s="5" t="str">
        <f t="shared" si="6"/>
        <v>Diciembre</v>
      </c>
      <c r="I82" s="6" t="str">
        <f t="shared" si="14"/>
        <v>2023-1</v>
      </c>
      <c r="J82" s="5">
        <v>56</v>
      </c>
      <c r="K82" s="5">
        <v>70</v>
      </c>
      <c r="L82" s="15">
        <f t="shared" si="12"/>
        <v>0.94510000000000005</v>
      </c>
      <c r="M82" s="15">
        <f t="shared" si="13"/>
        <v>0.94510000000000005</v>
      </c>
      <c r="N82" s="5" t="s">
        <v>23</v>
      </c>
      <c r="O82" s="5" t="s">
        <v>23</v>
      </c>
      <c r="P82" s="5">
        <v>0</v>
      </c>
      <c r="Q82" s="5">
        <v>0</v>
      </c>
      <c r="R82" s="5" t="str">
        <f t="shared" si="8"/>
        <v>32-2023-12-31</v>
      </c>
    </row>
    <row r="83" spans="1:18" x14ac:dyDescent="0.3">
      <c r="A83" s="25">
        <v>32</v>
      </c>
      <c r="B83" s="23" t="s">
        <v>560</v>
      </c>
      <c r="C83" s="5" t="s">
        <v>25</v>
      </c>
      <c r="D83" s="5" t="s">
        <v>52</v>
      </c>
      <c r="E83" s="5" t="s">
        <v>22</v>
      </c>
      <c r="F83" s="6">
        <v>45291</v>
      </c>
      <c r="G83" s="5">
        <v>2023</v>
      </c>
      <c r="H83" s="5" t="str">
        <f t="shared" si="6"/>
        <v>Junio</v>
      </c>
      <c r="I83" s="6" t="str">
        <f t="shared" si="14"/>
        <v>2023-2</v>
      </c>
      <c r="J83" s="5">
        <v>100</v>
      </c>
      <c r="K83" s="5">
        <v>94.51</v>
      </c>
      <c r="L83" s="15">
        <f t="shared" si="12"/>
        <v>1.0769230769230769</v>
      </c>
      <c r="M83" s="15">
        <f t="shared" si="13"/>
        <v>1.0769230769230769</v>
      </c>
      <c r="N83" s="5" t="s">
        <v>23</v>
      </c>
      <c r="O83" s="5" t="s">
        <v>23</v>
      </c>
      <c r="P83" s="5">
        <v>0</v>
      </c>
      <c r="Q83" s="5">
        <v>0</v>
      </c>
      <c r="R83" s="5" t="str">
        <f t="shared" si="8"/>
        <v>33-2023-06-30</v>
      </c>
    </row>
    <row r="84" spans="1:18" x14ac:dyDescent="0.3">
      <c r="A84" s="25">
        <v>33</v>
      </c>
      <c r="B84" s="23" t="s">
        <v>562</v>
      </c>
      <c r="C84" s="5" t="s">
        <v>432</v>
      </c>
      <c r="D84" s="5" t="s">
        <v>52</v>
      </c>
      <c r="E84" s="5" t="s">
        <v>22</v>
      </c>
      <c r="F84" s="6">
        <v>45107</v>
      </c>
      <c r="G84" s="5">
        <v>2023</v>
      </c>
      <c r="H84" s="5" t="str">
        <f t="shared" si="6"/>
        <v>Diciembre</v>
      </c>
      <c r="I84" s="6" t="str">
        <f t="shared" si="14"/>
        <v>2023-1</v>
      </c>
      <c r="J84" s="5">
        <v>52</v>
      </c>
      <c r="K84" s="5">
        <v>56</v>
      </c>
      <c r="L84" s="15">
        <f t="shared" si="12"/>
        <v>0.86529999999999996</v>
      </c>
      <c r="M84" s="15">
        <f t="shared" si="13"/>
        <v>0.86529999999999996</v>
      </c>
      <c r="N84" s="5" t="s">
        <v>23</v>
      </c>
      <c r="O84" s="5" t="s">
        <v>23</v>
      </c>
      <c r="P84" s="5">
        <v>0</v>
      </c>
      <c r="Q84" s="5">
        <v>0</v>
      </c>
      <c r="R84" s="5" t="str">
        <f t="shared" si="8"/>
        <v>33-2023-12-31</v>
      </c>
    </row>
    <row r="85" spans="1:18" x14ac:dyDescent="0.3">
      <c r="A85" s="25">
        <v>33</v>
      </c>
      <c r="B85" s="23" t="s">
        <v>562</v>
      </c>
      <c r="C85" s="5" t="s">
        <v>432</v>
      </c>
      <c r="D85" s="5" t="s">
        <v>52</v>
      </c>
      <c r="E85" s="5" t="s">
        <v>22</v>
      </c>
      <c r="F85" s="6">
        <v>45291</v>
      </c>
      <c r="G85" s="5">
        <v>2023</v>
      </c>
      <c r="H85" s="5" t="str">
        <f t="shared" si="6"/>
        <v>Junio</v>
      </c>
      <c r="I85" s="6" t="str">
        <f t="shared" si="14"/>
        <v>2023-2</v>
      </c>
      <c r="J85" s="5">
        <v>100</v>
      </c>
      <c r="K85" s="5">
        <v>86.53</v>
      </c>
      <c r="L85" s="15">
        <f t="shared" si="12"/>
        <v>1</v>
      </c>
      <c r="M85" s="15">
        <f t="shared" si="13"/>
        <v>1</v>
      </c>
      <c r="N85" s="5" t="s">
        <v>23</v>
      </c>
      <c r="O85" s="5" t="s">
        <v>23</v>
      </c>
      <c r="P85" s="5">
        <v>0</v>
      </c>
      <c r="Q85" s="5">
        <v>0</v>
      </c>
      <c r="R85" s="5" t="str">
        <f t="shared" si="8"/>
        <v>34-2023-06-30</v>
      </c>
    </row>
    <row r="86" spans="1:18" x14ac:dyDescent="0.3">
      <c r="A86" s="25">
        <v>34</v>
      </c>
      <c r="B86" s="23" t="s">
        <v>564</v>
      </c>
      <c r="C86" s="5" t="s">
        <v>41</v>
      </c>
      <c r="D86" s="5" t="s">
        <v>52</v>
      </c>
      <c r="E86" s="5" t="s">
        <v>22</v>
      </c>
      <c r="F86" s="6">
        <v>45107</v>
      </c>
      <c r="G86" s="5">
        <v>2023</v>
      </c>
      <c r="H86" s="5" t="str">
        <f t="shared" si="6"/>
        <v>Diciembre</v>
      </c>
      <c r="I86" s="6" t="str">
        <f t="shared" si="14"/>
        <v>2023-1</v>
      </c>
      <c r="J86" s="5">
        <v>66</v>
      </c>
      <c r="K86" s="5">
        <v>66</v>
      </c>
      <c r="L86" s="15">
        <f t="shared" si="12"/>
        <v>0.94599999999999995</v>
      </c>
      <c r="M86" s="15">
        <f t="shared" si="13"/>
        <v>0.94599999999999995</v>
      </c>
      <c r="N86" s="5" t="s">
        <v>23</v>
      </c>
      <c r="O86" s="5" t="s">
        <v>23</v>
      </c>
      <c r="P86" s="5">
        <v>0</v>
      </c>
      <c r="Q86" s="5">
        <v>0</v>
      </c>
      <c r="R86" s="5" t="str">
        <f t="shared" si="8"/>
        <v>34-2023-12-31</v>
      </c>
    </row>
    <row r="87" spans="1:18" x14ac:dyDescent="0.3">
      <c r="A87" s="25">
        <v>34</v>
      </c>
      <c r="B87" s="23" t="s">
        <v>564</v>
      </c>
      <c r="C87" s="5" t="s">
        <v>41</v>
      </c>
      <c r="D87" s="5" t="s">
        <v>52</v>
      </c>
      <c r="E87" s="5" t="s">
        <v>22</v>
      </c>
      <c r="F87" s="6">
        <v>45291</v>
      </c>
      <c r="G87" s="5">
        <v>2023</v>
      </c>
      <c r="H87" s="5" t="str">
        <f t="shared" si="6"/>
        <v>Junio</v>
      </c>
      <c r="I87" s="6" t="str">
        <f t="shared" si="14"/>
        <v>2023-2</v>
      </c>
      <c r="J87" s="5">
        <v>100</v>
      </c>
      <c r="K87" s="5">
        <v>94.6</v>
      </c>
      <c r="L87" s="15">
        <f t="shared" si="12"/>
        <v>0.82539682539682535</v>
      </c>
      <c r="M87" s="15">
        <f t="shared" si="13"/>
        <v>0.82539682539682535</v>
      </c>
      <c r="N87" s="5" t="s">
        <v>23</v>
      </c>
      <c r="O87" s="5" t="s">
        <v>23</v>
      </c>
      <c r="P87" s="5">
        <v>0</v>
      </c>
      <c r="Q87" s="5">
        <v>0</v>
      </c>
      <c r="R87" s="5" t="str">
        <f t="shared" si="8"/>
        <v>35-2023-06-30</v>
      </c>
    </row>
    <row r="88" spans="1:18" x14ac:dyDescent="0.3">
      <c r="A88" s="25">
        <v>35</v>
      </c>
      <c r="B88" s="23" t="s">
        <v>568</v>
      </c>
      <c r="C88" s="5" t="s">
        <v>2565</v>
      </c>
      <c r="D88" s="5" t="s">
        <v>52</v>
      </c>
      <c r="E88" s="5" t="s">
        <v>22</v>
      </c>
      <c r="F88" s="6">
        <v>45107</v>
      </c>
      <c r="G88" s="5">
        <v>2023</v>
      </c>
      <c r="H88" s="5" t="str">
        <f t="shared" si="6"/>
        <v>Diciembre</v>
      </c>
      <c r="I88" s="6" t="str">
        <f t="shared" si="14"/>
        <v>2023-1</v>
      </c>
      <c r="J88" s="5">
        <v>63</v>
      </c>
      <c r="K88" s="5">
        <v>52</v>
      </c>
      <c r="L88" s="15">
        <f t="shared" si="12"/>
        <v>0.99860000000000004</v>
      </c>
      <c r="M88" s="15">
        <f t="shared" si="13"/>
        <v>0.99860000000000004</v>
      </c>
      <c r="N88" s="5" t="s">
        <v>23</v>
      </c>
      <c r="O88" s="5" t="s">
        <v>23</v>
      </c>
      <c r="P88" s="5">
        <v>0</v>
      </c>
      <c r="Q88" s="5">
        <v>0</v>
      </c>
      <c r="R88" s="5" t="str">
        <f t="shared" si="8"/>
        <v>35-2023-12-31</v>
      </c>
    </row>
    <row r="89" spans="1:18" x14ac:dyDescent="0.3">
      <c r="A89" s="25">
        <v>35</v>
      </c>
      <c r="B89" s="23" t="s">
        <v>568</v>
      </c>
      <c r="C89" s="5" t="s">
        <v>2565</v>
      </c>
      <c r="D89" s="5" t="s">
        <v>52</v>
      </c>
      <c r="E89" s="5" t="s">
        <v>22</v>
      </c>
      <c r="F89" s="6">
        <v>45291</v>
      </c>
      <c r="G89" s="5">
        <v>2023</v>
      </c>
      <c r="H89" s="5" t="str">
        <f t="shared" si="6"/>
        <v>Junio</v>
      </c>
      <c r="I89" s="6" t="str">
        <f t="shared" si="14"/>
        <v>2023-2</v>
      </c>
      <c r="J89" s="5">
        <v>100</v>
      </c>
      <c r="K89" s="5">
        <v>99.86</v>
      </c>
      <c r="L89" s="15">
        <f t="shared" si="12"/>
        <v>1.0681818181818181</v>
      </c>
      <c r="M89" s="15">
        <f t="shared" si="13"/>
        <v>1.0681818181818181</v>
      </c>
      <c r="N89" s="5" t="s">
        <v>23</v>
      </c>
      <c r="O89" s="5" t="s">
        <v>23</v>
      </c>
      <c r="P89" s="5">
        <v>0</v>
      </c>
      <c r="Q89" s="5">
        <v>0</v>
      </c>
      <c r="R89" s="5" t="str">
        <f t="shared" si="8"/>
        <v>36-2023-06-30</v>
      </c>
    </row>
    <row r="90" spans="1:18" x14ac:dyDescent="0.3">
      <c r="A90" s="25">
        <v>36</v>
      </c>
      <c r="B90" s="23" t="s">
        <v>580</v>
      </c>
      <c r="C90" s="5" t="s">
        <v>46</v>
      </c>
      <c r="D90" s="5" t="s">
        <v>52</v>
      </c>
      <c r="E90" s="5" t="s">
        <v>22</v>
      </c>
      <c r="F90" s="6">
        <v>45107</v>
      </c>
      <c r="G90" s="5">
        <v>2023</v>
      </c>
      <c r="H90" s="5" t="str">
        <f t="shared" si="6"/>
        <v>Diciembre</v>
      </c>
      <c r="I90" s="6" t="str">
        <f t="shared" si="14"/>
        <v>2023-1</v>
      </c>
      <c r="J90" s="5">
        <v>88</v>
      </c>
      <c r="K90" s="5">
        <v>94</v>
      </c>
      <c r="L90" s="15">
        <f t="shared" si="12"/>
        <v>1</v>
      </c>
      <c r="M90" s="15">
        <f t="shared" si="13"/>
        <v>1</v>
      </c>
      <c r="N90" s="5" t="s">
        <v>23</v>
      </c>
      <c r="O90" s="5" t="s">
        <v>23</v>
      </c>
      <c r="P90" s="5">
        <v>0</v>
      </c>
      <c r="Q90" s="5">
        <v>0</v>
      </c>
      <c r="R90" s="5" t="str">
        <f t="shared" si="8"/>
        <v>36-2023-12-31</v>
      </c>
    </row>
    <row r="91" spans="1:18" x14ac:dyDescent="0.3">
      <c r="A91" s="25">
        <v>36</v>
      </c>
      <c r="B91" s="23" t="s">
        <v>580</v>
      </c>
      <c r="C91" s="5" t="s">
        <v>46</v>
      </c>
      <c r="D91" s="5" t="s">
        <v>52</v>
      </c>
      <c r="E91" s="5" t="s">
        <v>22</v>
      </c>
      <c r="F91" s="6">
        <v>45291</v>
      </c>
      <c r="G91" s="5">
        <v>2023</v>
      </c>
      <c r="H91" s="5" t="str">
        <f t="shared" si="6"/>
        <v>Junio</v>
      </c>
      <c r="I91" s="6" t="str">
        <f t="shared" si="14"/>
        <v>2023-2</v>
      </c>
      <c r="J91" s="5">
        <v>100</v>
      </c>
      <c r="K91" s="5">
        <v>100</v>
      </c>
      <c r="L91" s="15">
        <f t="shared" si="12"/>
        <v>0.63793103448275867</v>
      </c>
      <c r="M91" s="15">
        <f t="shared" si="13"/>
        <v>0.63793103448275867</v>
      </c>
      <c r="N91" s="5" t="s">
        <v>23</v>
      </c>
      <c r="O91" s="5" t="s">
        <v>23</v>
      </c>
      <c r="P91" s="5">
        <v>0</v>
      </c>
      <c r="Q91" s="5">
        <v>0</v>
      </c>
      <c r="R91" s="5" t="str">
        <f t="shared" si="8"/>
        <v>37-2023-06-30</v>
      </c>
    </row>
    <row r="92" spans="1:18" x14ac:dyDescent="0.3">
      <c r="A92" s="25">
        <v>37</v>
      </c>
      <c r="B92" s="23" t="s">
        <v>570</v>
      </c>
      <c r="C92" s="5" t="s">
        <v>34</v>
      </c>
      <c r="D92" s="5" t="s">
        <v>52</v>
      </c>
      <c r="E92" s="5" t="s">
        <v>22</v>
      </c>
      <c r="F92" s="6">
        <v>45107</v>
      </c>
      <c r="G92" s="5">
        <v>2023</v>
      </c>
      <c r="H92" s="5" t="str">
        <f t="shared" si="6"/>
        <v>Diciembre</v>
      </c>
      <c r="I92" s="6" t="str">
        <f t="shared" si="14"/>
        <v>2023-1</v>
      </c>
      <c r="J92" s="5">
        <v>58</v>
      </c>
      <c r="K92" s="5">
        <v>37</v>
      </c>
      <c r="L92" s="15">
        <f t="shared" si="12"/>
        <v>0.84329999999999994</v>
      </c>
      <c r="M92" s="15">
        <f t="shared" si="13"/>
        <v>0.84329999999999994</v>
      </c>
      <c r="N92" s="5" t="s">
        <v>23</v>
      </c>
      <c r="O92" s="5" t="s">
        <v>23</v>
      </c>
      <c r="P92" s="5">
        <v>0</v>
      </c>
      <c r="Q92" s="5">
        <v>0</v>
      </c>
      <c r="R92" s="5" t="str">
        <f t="shared" si="8"/>
        <v>37-2023-12-31</v>
      </c>
    </row>
    <row r="93" spans="1:18" x14ac:dyDescent="0.3">
      <c r="A93" s="25">
        <v>37</v>
      </c>
      <c r="B93" s="23" t="s">
        <v>570</v>
      </c>
      <c r="C93" s="5" t="s">
        <v>34</v>
      </c>
      <c r="D93" s="5" t="s">
        <v>52</v>
      </c>
      <c r="E93" s="5" t="s">
        <v>22</v>
      </c>
      <c r="F93" s="6">
        <v>45291</v>
      </c>
      <c r="G93" s="5">
        <v>2023</v>
      </c>
      <c r="H93" s="5" t="str">
        <f t="shared" si="6"/>
        <v>Junio</v>
      </c>
      <c r="I93" s="6" t="str">
        <f t="shared" si="14"/>
        <v>2023-2</v>
      </c>
      <c r="J93" s="5">
        <v>100</v>
      </c>
      <c r="K93" s="5">
        <v>84.33</v>
      </c>
      <c r="L93" s="15">
        <f t="shared" si="12"/>
        <v>0.86206896551724133</v>
      </c>
      <c r="M93" s="15">
        <f t="shared" si="13"/>
        <v>0.86206896551724133</v>
      </c>
      <c r="N93" s="5" t="s">
        <v>23</v>
      </c>
      <c r="O93" s="5" t="s">
        <v>23</v>
      </c>
      <c r="P93" s="5">
        <v>0</v>
      </c>
      <c r="Q93" s="5">
        <v>0</v>
      </c>
      <c r="R93" s="5" t="str">
        <f t="shared" si="8"/>
        <v>38-2023-06-30</v>
      </c>
    </row>
    <row r="94" spans="1:18" x14ac:dyDescent="0.3">
      <c r="A94" s="25">
        <v>38</v>
      </c>
      <c r="B94" s="23" t="s">
        <v>582</v>
      </c>
      <c r="C94" s="5" t="s">
        <v>303</v>
      </c>
      <c r="D94" s="5" t="s">
        <v>52</v>
      </c>
      <c r="E94" s="5" t="s">
        <v>22</v>
      </c>
      <c r="F94" s="6">
        <v>45107</v>
      </c>
      <c r="G94" s="5">
        <v>2023</v>
      </c>
      <c r="H94" s="5" t="str">
        <f t="shared" si="6"/>
        <v>Diciembre</v>
      </c>
      <c r="I94" s="6" t="str">
        <f t="shared" si="14"/>
        <v>2023-1</v>
      </c>
      <c r="J94" s="5">
        <v>58</v>
      </c>
      <c r="K94" s="5">
        <v>50</v>
      </c>
      <c r="L94" s="15">
        <f t="shared" si="12"/>
        <v>0.98</v>
      </c>
      <c r="M94" s="15">
        <f t="shared" si="13"/>
        <v>0.98</v>
      </c>
      <c r="N94" s="5" t="s">
        <v>23</v>
      </c>
      <c r="O94" s="5" t="s">
        <v>23</v>
      </c>
      <c r="P94" s="5">
        <v>0</v>
      </c>
      <c r="Q94" s="5">
        <v>0</v>
      </c>
      <c r="R94" s="5" t="str">
        <f t="shared" si="8"/>
        <v>38-2023-12-31</v>
      </c>
    </row>
    <row r="95" spans="1:18" x14ac:dyDescent="0.3">
      <c r="A95" s="25">
        <v>38</v>
      </c>
      <c r="B95" s="23" t="s">
        <v>582</v>
      </c>
      <c r="C95" s="5" t="s">
        <v>303</v>
      </c>
      <c r="D95" s="5" t="s">
        <v>52</v>
      </c>
      <c r="E95" s="5" t="s">
        <v>22</v>
      </c>
      <c r="F95" s="6">
        <v>45291</v>
      </c>
      <c r="G95" s="5">
        <v>2023</v>
      </c>
      <c r="H95" s="5" t="str">
        <f t="shared" si="6"/>
        <v>Junio</v>
      </c>
      <c r="I95" s="6" t="str">
        <f t="shared" si="14"/>
        <v>2023-2</v>
      </c>
      <c r="J95" s="5">
        <v>100</v>
      </c>
      <c r="K95" s="5">
        <v>98</v>
      </c>
      <c r="L95" s="15">
        <f t="shared" si="12"/>
        <v>1.2</v>
      </c>
      <c r="M95" s="15">
        <f t="shared" si="13"/>
        <v>1.2</v>
      </c>
      <c r="N95" s="5" t="s">
        <v>23</v>
      </c>
      <c r="O95" s="5" t="s">
        <v>23</v>
      </c>
      <c r="P95" s="5">
        <v>0</v>
      </c>
      <c r="Q95" s="5">
        <v>0</v>
      </c>
      <c r="R95" s="5" t="str">
        <f t="shared" si="8"/>
        <v>39-2023-06-30</v>
      </c>
    </row>
    <row r="96" spans="1:18" x14ac:dyDescent="0.3">
      <c r="A96" s="25">
        <v>39</v>
      </c>
      <c r="B96" s="23" t="s">
        <v>584</v>
      </c>
      <c r="C96" s="5" t="s">
        <v>180</v>
      </c>
      <c r="D96" s="5" t="s">
        <v>52</v>
      </c>
      <c r="E96" s="5" t="s">
        <v>22</v>
      </c>
      <c r="F96" s="6">
        <v>45107</v>
      </c>
      <c r="G96" s="5">
        <v>2023</v>
      </c>
      <c r="H96" s="5" t="str">
        <f t="shared" si="6"/>
        <v>Diciembre</v>
      </c>
      <c r="I96" s="6" t="str">
        <f t="shared" si="14"/>
        <v>2023-1</v>
      </c>
      <c r="J96" s="5">
        <v>20</v>
      </c>
      <c r="K96" s="5">
        <v>24</v>
      </c>
      <c r="L96" s="15">
        <f t="shared" si="12"/>
        <v>1</v>
      </c>
      <c r="M96" s="15">
        <f t="shared" si="13"/>
        <v>1</v>
      </c>
      <c r="N96" s="5" t="s">
        <v>23</v>
      </c>
      <c r="O96" s="5" t="s">
        <v>23</v>
      </c>
      <c r="P96" s="5">
        <v>0</v>
      </c>
      <c r="Q96" s="5">
        <v>0</v>
      </c>
      <c r="R96" s="5" t="str">
        <f t="shared" si="8"/>
        <v>39-2023-12-31</v>
      </c>
    </row>
    <row r="97" spans="1:18" x14ac:dyDescent="0.3">
      <c r="A97" s="25">
        <v>39</v>
      </c>
      <c r="B97" s="23" t="s">
        <v>584</v>
      </c>
      <c r="C97" s="5" t="s">
        <v>180</v>
      </c>
      <c r="D97" s="5" t="s">
        <v>52</v>
      </c>
      <c r="E97" s="5" t="s">
        <v>22</v>
      </c>
      <c r="F97" s="6">
        <v>45291</v>
      </c>
      <c r="G97" s="5">
        <v>2023</v>
      </c>
      <c r="H97" s="5" t="str">
        <f t="shared" si="6"/>
        <v>Junio</v>
      </c>
      <c r="I97" s="6" t="str">
        <f t="shared" si="14"/>
        <v>2023-2</v>
      </c>
      <c r="J97" s="5">
        <v>100</v>
      </c>
      <c r="K97" s="5">
        <v>100</v>
      </c>
      <c r="L97" s="15">
        <f t="shared" si="12"/>
        <v>1.1666666666666667</v>
      </c>
      <c r="M97" s="15">
        <f t="shared" si="13"/>
        <v>1.1666666666666667</v>
      </c>
      <c r="N97" s="5" t="s">
        <v>23</v>
      </c>
      <c r="O97" s="5" t="s">
        <v>23</v>
      </c>
      <c r="P97" s="5">
        <v>0</v>
      </c>
      <c r="Q97" s="5">
        <v>0</v>
      </c>
      <c r="R97" s="5" t="str">
        <f t="shared" si="8"/>
        <v>40-2023-06-30</v>
      </c>
    </row>
    <row r="98" spans="1:18" x14ac:dyDescent="0.3">
      <c r="A98" s="25">
        <v>40</v>
      </c>
      <c r="B98" s="23" t="s">
        <v>2566</v>
      </c>
      <c r="C98" s="5" t="s">
        <v>44</v>
      </c>
      <c r="D98" s="5" t="s">
        <v>52</v>
      </c>
      <c r="E98" s="5" t="s">
        <v>22</v>
      </c>
      <c r="F98" s="6">
        <v>45107</v>
      </c>
      <c r="G98" s="5">
        <v>2023</v>
      </c>
      <c r="H98" s="5" t="str">
        <f t="shared" si="6"/>
        <v>Diciembre</v>
      </c>
      <c r="I98" s="6" t="str">
        <f t="shared" si="14"/>
        <v>2023-1</v>
      </c>
      <c r="J98" s="5">
        <v>54</v>
      </c>
      <c r="K98" s="5">
        <v>63</v>
      </c>
      <c r="L98" s="15">
        <f t="shared" si="12"/>
        <v>0.9</v>
      </c>
      <c r="M98" s="15">
        <f t="shared" si="13"/>
        <v>0.9</v>
      </c>
      <c r="N98" s="5" t="s">
        <v>23</v>
      </c>
      <c r="O98" s="5" t="s">
        <v>23</v>
      </c>
      <c r="P98" s="5">
        <v>0</v>
      </c>
      <c r="Q98" s="5">
        <v>0</v>
      </c>
      <c r="R98" s="5" t="str">
        <f t="shared" si="8"/>
        <v>40-2023-12-31</v>
      </c>
    </row>
    <row r="99" spans="1:18" x14ac:dyDescent="0.3">
      <c r="A99" s="25">
        <v>40</v>
      </c>
      <c r="B99" s="23" t="s">
        <v>2566</v>
      </c>
      <c r="C99" s="5" t="s">
        <v>44</v>
      </c>
      <c r="D99" s="5" t="s">
        <v>52</v>
      </c>
      <c r="E99" s="5" t="s">
        <v>22</v>
      </c>
      <c r="F99" s="6">
        <v>45291</v>
      </c>
      <c r="G99" s="5">
        <v>2023</v>
      </c>
      <c r="H99" s="5" t="str">
        <f t="shared" si="6"/>
        <v>Junio</v>
      </c>
      <c r="I99" s="6" t="str">
        <f t="shared" si="14"/>
        <v>2023-2</v>
      </c>
      <c r="J99" s="5">
        <v>100</v>
      </c>
      <c r="K99" s="5">
        <v>90</v>
      </c>
      <c r="L99" s="15">
        <f t="shared" si="12"/>
        <v>0.82258064516129037</v>
      </c>
      <c r="M99" s="15">
        <f t="shared" si="13"/>
        <v>0.82258064516129037</v>
      </c>
      <c r="N99" s="5" t="s">
        <v>23</v>
      </c>
      <c r="O99" s="5" t="s">
        <v>23</v>
      </c>
      <c r="P99" s="5">
        <v>0</v>
      </c>
      <c r="Q99" s="5">
        <v>0</v>
      </c>
      <c r="R99" s="5" t="str">
        <f t="shared" si="8"/>
        <v>41-2023-06-30</v>
      </c>
    </row>
    <row r="100" spans="1:18" x14ac:dyDescent="0.3">
      <c r="A100" s="25">
        <v>41</v>
      </c>
      <c r="B100" s="23" t="s">
        <v>588</v>
      </c>
      <c r="C100" s="5" t="s">
        <v>32</v>
      </c>
      <c r="D100" s="5" t="s">
        <v>52</v>
      </c>
      <c r="E100" s="5" t="s">
        <v>22</v>
      </c>
      <c r="F100" s="6">
        <v>45107</v>
      </c>
      <c r="G100" s="5">
        <v>2023</v>
      </c>
      <c r="H100" s="5" t="str">
        <f t="shared" ref="H100:H163" si="15">PROPER(TEXT(F101,"mmmm"))</f>
        <v>Diciembre</v>
      </c>
      <c r="I100" s="6" t="str">
        <f t="shared" si="14"/>
        <v>2023-1</v>
      </c>
      <c r="J100" s="5">
        <v>62</v>
      </c>
      <c r="K100" s="5">
        <v>51</v>
      </c>
      <c r="L100" s="15">
        <f t="shared" si="12"/>
        <v>1</v>
      </c>
      <c r="M100" s="15">
        <f t="shared" si="13"/>
        <v>1</v>
      </c>
      <c r="N100" s="5" t="s">
        <v>23</v>
      </c>
      <c r="O100" s="5" t="s">
        <v>23</v>
      </c>
      <c r="P100" s="5">
        <v>0</v>
      </c>
      <c r="Q100" s="5">
        <v>0</v>
      </c>
      <c r="R100" s="5" t="str">
        <f t="shared" ref="R100:R163" si="16">A101&amp;"-"&amp;YEAR(F101)&amp;"-"&amp;IF(LEN(MONTH(F101))=1,"0"&amp;MONTH(F101),MONTH(F101))&amp;"-"&amp;DAY(F101)</f>
        <v>41-2023-12-31</v>
      </c>
    </row>
    <row r="101" spans="1:18" x14ac:dyDescent="0.3">
      <c r="A101" s="25">
        <v>41</v>
      </c>
      <c r="B101" s="23" t="s">
        <v>588</v>
      </c>
      <c r="C101" s="5" t="s">
        <v>32</v>
      </c>
      <c r="D101" s="5" t="s">
        <v>52</v>
      </c>
      <c r="E101" s="5" t="s">
        <v>22</v>
      </c>
      <c r="F101" s="6">
        <v>45291</v>
      </c>
      <c r="G101" s="5">
        <v>2023</v>
      </c>
      <c r="H101" s="5" t="str">
        <f t="shared" si="15"/>
        <v>Junio</v>
      </c>
      <c r="I101" s="6" t="str">
        <f t="shared" si="14"/>
        <v>2023-2</v>
      </c>
      <c r="J101" s="5">
        <v>100</v>
      </c>
      <c r="K101" s="5">
        <v>100</v>
      </c>
      <c r="L101" s="15">
        <f t="shared" si="12"/>
        <v>0.98412698412698407</v>
      </c>
      <c r="M101" s="15">
        <f t="shared" si="13"/>
        <v>0.98412698412698407</v>
      </c>
      <c r="N101" s="5" t="s">
        <v>23</v>
      </c>
      <c r="O101" s="5" t="s">
        <v>23</v>
      </c>
      <c r="P101" s="5">
        <v>0</v>
      </c>
      <c r="Q101" s="5">
        <v>0</v>
      </c>
      <c r="R101" s="5" t="str">
        <f t="shared" si="16"/>
        <v>42-2023-06-30</v>
      </c>
    </row>
    <row r="102" spans="1:18" x14ac:dyDescent="0.3">
      <c r="A102" s="25">
        <v>42</v>
      </c>
      <c r="B102" s="23" t="s">
        <v>596</v>
      </c>
      <c r="C102" s="5" t="s">
        <v>336</v>
      </c>
      <c r="D102" s="5" t="s">
        <v>52</v>
      </c>
      <c r="E102" s="5" t="s">
        <v>22</v>
      </c>
      <c r="F102" s="6">
        <v>45107</v>
      </c>
      <c r="G102" s="5">
        <v>2023</v>
      </c>
      <c r="H102" s="5" t="str">
        <f t="shared" si="15"/>
        <v>Diciembre</v>
      </c>
      <c r="I102" s="6" t="str">
        <f t="shared" si="14"/>
        <v>2023-1</v>
      </c>
      <c r="J102" s="5">
        <v>63</v>
      </c>
      <c r="K102" s="5">
        <v>62</v>
      </c>
      <c r="L102" s="15">
        <f t="shared" si="12"/>
        <v>1</v>
      </c>
      <c r="M102" s="15">
        <f t="shared" si="13"/>
        <v>1</v>
      </c>
      <c r="N102" s="5" t="s">
        <v>23</v>
      </c>
      <c r="O102" s="5" t="s">
        <v>23</v>
      </c>
      <c r="P102" s="5">
        <v>0</v>
      </c>
      <c r="Q102" s="5">
        <v>0</v>
      </c>
      <c r="R102" s="5" t="str">
        <f t="shared" si="16"/>
        <v>42-2023-12-31</v>
      </c>
    </row>
    <row r="103" spans="1:18" x14ac:dyDescent="0.3">
      <c r="A103" s="25">
        <v>42</v>
      </c>
      <c r="B103" s="23" t="s">
        <v>596</v>
      </c>
      <c r="C103" s="5" t="s">
        <v>336</v>
      </c>
      <c r="D103" s="5" t="s">
        <v>52</v>
      </c>
      <c r="E103" s="5" t="s">
        <v>22</v>
      </c>
      <c r="F103" s="6">
        <v>45291</v>
      </c>
      <c r="G103" s="5">
        <v>2023</v>
      </c>
      <c r="H103" s="5" t="str">
        <f t="shared" si="15"/>
        <v>Junio</v>
      </c>
      <c r="I103" s="6" t="str">
        <f t="shared" si="14"/>
        <v>2023-2</v>
      </c>
      <c r="J103" s="5">
        <v>100</v>
      </c>
      <c r="K103" s="5">
        <v>100</v>
      </c>
      <c r="L103" s="15">
        <f t="shared" si="12"/>
        <v>0.9358974358974359</v>
      </c>
      <c r="M103" s="15">
        <f t="shared" si="13"/>
        <v>0.9358974358974359</v>
      </c>
      <c r="N103" s="5" t="s">
        <v>23</v>
      </c>
      <c r="O103" s="5" t="s">
        <v>23</v>
      </c>
      <c r="P103" s="5">
        <v>0</v>
      </c>
      <c r="Q103" s="5">
        <v>0</v>
      </c>
      <c r="R103" s="5" t="str">
        <f t="shared" si="16"/>
        <v>43-2023-06-30</v>
      </c>
    </row>
    <row r="104" spans="1:18" x14ac:dyDescent="0.3">
      <c r="A104" s="25">
        <v>43</v>
      </c>
      <c r="B104" s="23" t="s">
        <v>598</v>
      </c>
      <c r="C104" s="5" t="s">
        <v>79</v>
      </c>
      <c r="D104" s="5" t="s">
        <v>52</v>
      </c>
      <c r="E104" s="5" t="s">
        <v>22</v>
      </c>
      <c r="F104" s="6">
        <v>45107</v>
      </c>
      <c r="G104" s="5">
        <v>2023</v>
      </c>
      <c r="H104" s="5" t="str">
        <f t="shared" si="15"/>
        <v>Diciembre</v>
      </c>
      <c r="I104" s="6" t="str">
        <f t="shared" si="14"/>
        <v>2023-1</v>
      </c>
      <c r="J104" s="5">
        <v>78</v>
      </c>
      <c r="K104" s="5">
        <v>73</v>
      </c>
      <c r="L104" s="15">
        <f t="shared" si="12"/>
        <v>0.96</v>
      </c>
      <c r="M104" s="15">
        <f t="shared" si="13"/>
        <v>0.96</v>
      </c>
      <c r="N104" s="5" t="s">
        <v>23</v>
      </c>
      <c r="O104" s="5" t="s">
        <v>23</v>
      </c>
      <c r="P104" s="5">
        <v>0</v>
      </c>
      <c r="Q104" s="5">
        <v>0</v>
      </c>
      <c r="R104" s="5" t="str">
        <f t="shared" si="16"/>
        <v>43-2023-12-31</v>
      </c>
    </row>
    <row r="105" spans="1:18" x14ac:dyDescent="0.3">
      <c r="A105" s="25">
        <v>43</v>
      </c>
      <c r="B105" s="23" t="s">
        <v>598</v>
      </c>
      <c r="C105" s="5" t="s">
        <v>79</v>
      </c>
      <c r="D105" s="5" t="s">
        <v>52</v>
      </c>
      <c r="E105" s="5" t="s">
        <v>22</v>
      </c>
      <c r="F105" s="6">
        <v>45291</v>
      </c>
      <c r="G105" s="5">
        <v>2023</v>
      </c>
      <c r="H105" s="5" t="str">
        <f t="shared" si="15"/>
        <v>Junio</v>
      </c>
      <c r="I105" s="6" t="str">
        <f t="shared" si="14"/>
        <v>2023-2</v>
      </c>
      <c r="J105" s="5">
        <v>100</v>
      </c>
      <c r="K105" s="5">
        <v>96</v>
      </c>
      <c r="L105" s="15">
        <f t="shared" si="12"/>
        <v>1.1200000000000001</v>
      </c>
      <c r="M105" s="15">
        <f t="shared" si="13"/>
        <v>1.1200000000000001</v>
      </c>
      <c r="N105" s="5" t="s">
        <v>23</v>
      </c>
      <c r="O105" s="5" t="s">
        <v>23</v>
      </c>
      <c r="P105" s="5">
        <v>0</v>
      </c>
      <c r="Q105" s="5">
        <v>0</v>
      </c>
      <c r="R105" s="5" t="str">
        <f t="shared" si="16"/>
        <v>44-2023-06-30</v>
      </c>
    </row>
    <row r="106" spans="1:18" x14ac:dyDescent="0.3">
      <c r="A106" s="25">
        <v>44</v>
      </c>
      <c r="B106" s="23" t="s">
        <v>612</v>
      </c>
      <c r="C106" s="5" t="s">
        <v>298</v>
      </c>
      <c r="D106" s="5" t="s">
        <v>52</v>
      </c>
      <c r="E106" s="5" t="s">
        <v>22</v>
      </c>
      <c r="F106" s="6">
        <v>45107</v>
      </c>
      <c r="G106" s="5">
        <v>2023</v>
      </c>
      <c r="H106" s="5" t="str">
        <f t="shared" si="15"/>
        <v>Diciembre</v>
      </c>
      <c r="I106" s="6" t="str">
        <f t="shared" si="14"/>
        <v>2023-1</v>
      </c>
      <c r="J106" s="5">
        <v>50</v>
      </c>
      <c r="K106" s="5">
        <v>56</v>
      </c>
      <c r="L106" s="15">
        <f t="shared" ref="L106:L137" si="17">IFERROR(IF((K107/J107)&gt;1.3,1.3,K107/J107),"")</f>
        <v>0.94</v>
      </c>
      <c r="M106" s="15">
        <f t="shared" ref="M106:M137" si="18">IFERROR(K107/J107,"")</f>
        <v>0.94</v>
      </c>
      <c r="N106" s="5" t="s">
        <v>23</v>
      </c>
      <c r="O106" s="5" t="s">
        <v>23</v>
      </c>
      <c r="P106" s="5">
        <v>0</v>
      </c>
      <c r="Q106" s="5">
        <v>0</v>
      </c>
      <c r="R106" s="5" t="str">
        <f t="shared" si="16"/>
        <v>44-2023-12-31</v>
      </c>
    </row>
    <row r="107" spans="1:18" x14ac:dyDescent="0.3">
      <c r="A107" s="25">
        <v>44</v>
      </c>
      <c r="B107" s="23" t="s">
        <v>612</v>
      </c>
      <c r="C107" s="5" t="s">
        <v>298</v>
      </c>
      <c r="D107" s="5" t="s">
        <v>52</v>
      </c>
      <c r="E107" s="5" t="s">
        <v>22</v>
      </c>
      <c r="F107" s="6">
        <v>45291</v>
      </c>
      <c r="G107" s="5">
        <v>2023</v>
      </c>
      <c r="H107" s="5" t="str">
        <f t="shared" si="15"/>
        <v>Junio</v>
      </c>
      <c r="I107" s="6" t="str">
        <f t="shared" si="14"/>
        <v>2023-2</v>
      </c>
      <c r="J107" s="5">
        <v>100</v>
      </c>
      <c r="K107" s="5">
        <v>94</v>
      </c>
      <c r="L107" s="15">
        <f t="shared" si="17"/>
        <v>0.84126984126984128</v>
      </c>
      <c r="M107" s="15">
        <f t="shared" si="18"/>
        <v>0.84126984126984128</v>
      </c>
      <c r="N107" s="5" t="s">
        <v>23</v>
      </c>
      <c r="O107" s="5" t="s">
        <v>23</v>
      </c>
      <c r="P107" s="5">
        <v>0</v>
      </c>
      <c r="Q107" s="5">
        <v>0</v>
      </c>
      <c r="R107" s="5" t="str">
        <f t="shared" si="16"/>
        <v>45-2023-06-30</v>
      </c>
    </row>
    <row r="108" spans="1:18" x14ac:dyDescent="0.3">
      <c r="A108" s="25">
        <v>45</v>
      </c>
      <c r="B108" s="23" t="s">
        <v>614</v>
      </c>
      <c r="C108" s="5" t="s">
        <v>87</v>
      </c>
      <c r="D108" s="5" t="s">
        <v>52</v>
      </c>
      <c r="E108" s="5" t="s">
        <v>22</v>
      </c>
      <c r="F108" s="6">
        <v>45107</v>
      </c>
      <c r="G108" s="5">
        <v>2023</v>
      </c>
      <c r="H108" s="5" t="str">
        <f t="shared" si="15"/>
        <v>Diciembre</v>
      </c>
      <c r="I108" s="6" t="str">
        <f t="shared" si="14"/>
        <v>2023-1</v>
      </c>
      <c r="J108" s="5">
        <v>63</v>
      </c>
      <c r="K108" s="5">
        <v>53</v>
      </c>
      <c r="L108" s="15">
        <f t="shared" si="17"/>
        <v>0.86670000000000003</v>
      </c>
      <c r="M108" s="15">
        <f t="shared" si="18"/>
        <v>0.86670000000000003</v>
      </c>
      <c r="N108" s="5" t="s">
        <v>23</v>
      </c>
      <c r="O108" s="5" t="s">
        <v>23</v>
      </c>
      <c r="P108" s="5">
        <v>0</v>
      </c>
      <c r="Q108" s="5">
        <v>0</v>
      </c>
      <c r="R108" s="5" t="str">
        <f t="shared" si="16"/>
        <v>45-2023-12-31</v>
      </c>
    </row>
    <row r="109" spans="1:18" x14ac:dyDescent="0.3">
      <c r="A109" s="25">
        <v>45</v>
      </c>
      <c r="B109" s="23" t="s">
        <v>614</v>
      </c>
      <c r="C109" s="5" t="s">
        <v>87</v>
      </c>
      <c r="D109" s="5" t="s">
        <v>52</v>
      </c>
      <c r="E109" s="5" t="s">
        <v>22</v>
      </c>
      <c r="F109" s="6">
        <v>45291</v>
      </c>
      <c r="G109" s="5">
        <v>2023</v>
      </c>
      <c r="H109" s="5" t="str">
        <f t="shared" si="15"/>
        <v>Junio</v>
      </c>
      <c r="I109" s="6" t="str">
        <f t="shared" si="14"/>
        <v>2023-2</v>
      </c>
      <c r="J109" s="5">
        <v>100</v>
      </c>
      <c r="K109" s="5">
        <v>86.67</v>
      </c>
      <c r="L109" s="15">
        <f t="shared" si="17"/>
        <v>1.3</v>
      </c>
      <c r="M109" s="15">
        <f t="shared" si="18"/>
        <v>1.3214285714285714</v>
      </c>
      <c r="N109" s="5" t="s">
        <v>23</v>
      </c>
      <c r="O109" s="5" t="s">
        <v>23</v>
      </c>
      <c r="P109" s="5">
        <v>0</v>
      </c>
      <c r="Q109" s="5">
        <v>0</v>
      </c>
      <c r="R109" s="5" t="str">
        <f t="shared" si="16"/>
        <v>46-2023-06-30</v>
      </c>
    </row>
    <row r="110" spans="1:18" x14ac:dyDescent="0.3">
      <c r="A110" s="25">
        <v>46</v>
      </c>
      <c r="B110" s="23" t="s">
        <v>616</v>
      </c>
      <c r="C110" s="5" t="s">
        <v>86</v>
      </c>
      <c r="D110" s="5" t="s">
        <v>52</v>
      </c>
      <c r="E110" s="5" t="s">
        <v>22</v>
      </c>
      <c r="F110" s="6">
        <v>45107</v>
      </c>
      <c r="G110" s="5">
        <v>2023</v>
      </c>
      <c r="H110" s="5" t="str">
        <f t="shared" si="15"/>
        <v>Diciembre</v>
      </c>
      <c r="I110" s="6" t="str">
        <f t="shared" ref="I110:I141" si="19">IF(OR(H111="Enero",H111="Febrero",H111="Marzo",H111="Abril",H111="Mayo",H111="Junio"),G111&amp;"-1",IF(OR(H111="Julio",H111="Agosto",H111="Septiembre",H111="Octubre",H111="Noviembre",H111="Diciembre"),G111&amp;"-2"))</f>
        <v>2023-1</v>
      </c>
      <c r="J110" s="5">
        <v>56</v>
      </c>
      <c r="K110" s="5">
        <v>74</v>
      </c>
      <c r="L110" s="15">
        <f t="shared" si="17"/>
        <v>0.9375</v>
      </c>
      <c r="M110" s="15">
        <f t="shared" si="18"/>
        <v>0.9375</v>
      </c>
      <c r="N110" s="5" t="s">
        <v>23</v>
      </c>
      <c r="O110" s="5" t="s">
        <v>23</v>
      </c>
      <c r="P110" s="5">
        <v>0</v>
      </c>
      <c r="Q110" s="5">
        <v>0</v>
      </c>
      <c r="R110" s="5" t="str">
        <f t="shared" si="16"/>
        <v>46-2023-12-31</v>
      </c>
    </row>
    <row r="111" spans="1:18" x14ac:dyDescent="0.3">
      <c r="A111" s="25">
        <v>46</v>
      </c>
      <c r="B111" s="23" t="s">
        <v>616</v>
      </c>
      <c r="C111" s="5" t="s">
        <v>86</v>
      </c>
      <c r="D111" s="5" t="s">
        <v>52</v>
      </c>
      <c r="E111" s="5" t="s">
        <v>22</v>
      </c>
      <c r="F111" s="6">
        <v>45291</v>
      </c>
      <c r="G111" s="5">
        <v>2023</v>
      </c>
      <c r="H111" s="5" t="str">
        <f t="shared" si="15"/>
        <v>Junio</v>
      </c>
      <c r="I111" s="6" t="str">
        <f t="shared" si="19"/>
        <v>2023-2</v>
      </c>
      <c r="J111" s="5">
        <v>100</v>
      </c>
      <c r="K111" s="5">
        <v>93.75</v>
      </c>
      <c r="L111" s="15">
        <f t="shared" si="17"/>
        <v>1.2115384615384615</v>
      </c>
      <c r="M111" s="15">
        <f t="shared" si="18"/>
        <v>1.2115384615384615</v>
      </c>
      <c r="N111" s="5" t="s">
        <v>23</v>
      </c>
      <c r="O111" s="5" t="s">
        <v>23</v>
      </c>
      <c r="P111" s="5">
        <v>0</v>
      </c>
      <c r="Q111" s="5">
        <v>0</v>
      </c>
      <c r="R111" s="5" t="str">
        <f t="shared" si="16"/>
        <v>47-2023-06-30</v>
      </c>
    </row>
    <row r="112" spans="1:18" x14ac:dyDescent="0.3">
      <c r="A112" s="25">
        <v>47</v>
      </c>
      <c r="B112" s="23" t="s">
        <v>622</v>
      </c>
      <c r="C112" s="5"/>
      <c r="D112" s="5" t="s">
        <v>52</v>
      </c>
      <c r="E112" s="5" t="s">
        <v>22</v>
      </c>
      <c r="F112" s="6">
        <v>45107</v>
      </c>
      <c r="G112" s="5">
        <v>2023</v>
      </c>
      <c r="H112" s="5" t="str">
        <f t="shared" si="15"/>
        <v>Diciembre</v>
      </c>
      <c r="I112" s="6" t="str">
        <f t="shared" si="19"/>
        <v>2023-1</v>
      </c>
      <c r="J112" s="5">
        <v>52</v>
      </c>
      <c r="K112" s="5">
        <v>63</v>
      </c>
      <c r="L112" s="15">
        <f t="shared" si="17"/>
        <v>0.98750000000000004</v>
      </c>
      <c r="M112" s="15">
        <f t="shared" si="18"/>
        <v>0.98750000000000004</v>
      </c>
      <c r="N112" s="5" t="s">
        <v>23</v>
      </c>
      <c r="O112" s="5" t="s">
        <v>23</v>
      </c>
      <c r="P112" s="5">
        <v>0</v>
      </c>
      <c r="Q112" s="5">
        <v>0</v>
      </c>
      <c r="R112" s="5" t="str">
        <f t="shared" si="16"/>
        <v>47-2023-12-31</v>
      </c>
    </row>
    <row r="113" spans="1:18" x14ac:dyDescent="0.3">
      <c r="A113" s="25">
        <v>47</v>
      </c>
      <c r="B113" s="23" t="s">
        <v>622</v>
      </c>
      <c r="C113" s="5"/>
      <c r="D113" s="5" t="s">
        <v>52</v>
      </c>
      <c r="E113" s="5" t="s">
        <v>22</v>
      </c>
      <c r="F113" s="6">
        <v>45291</v>
      </c>
      <c r="G113" s="5">
        <v>2023</v>
      </c>
      <c r="H113" s="5" t="str">
        <f t="shared" si="15"/>
        <v>Junio</v>
      </c>
      <c r="I113" s="6" t="str">
        <f t="shared" si="19"/>
        <v>2023-2</v>
      </c>
      <c r="J113" s="5">
        <v>100</v>
      </c>
      <c r="K113" s="5">
        <v>98.75</v>
      </c>
      <c r="L113" s="15">
        <f t="shared" si="17"/>
        <v>1.1136363636363635</v>
      </c>
      <c r="M113" s="15">
        <f t="shared" si="18"/>
        <v>1.1136363636363635</v>
      </c>
      <c r="N113" s="5" t="s">
        <v>23</v>
      </c>
      <c r="O113" s="5" t="s">
        <v>23</v>
      </c>
      <c r="P113" s="5">
        <v>0</v>
      </c>
      <c r="Q113" s="5">
        <v>0</v>
      </c>
      <c r="R113" s="5" t="str">
        <f t="shared" si="16"/>
        <v>48-2023-06-30</v>
      </c>
    </row>
    <row r="114" spans="1:18" x14ac:dyDescent="0.3">
      <c r="A114" s="25">
        <v>48</v>
      </c>
      <c r="B114" s="23" t="s">
        <v>2567</v>
      </c>
      <c r="C114" s="5" t="s">
        <v>245</v>
      </c>
      <c r="D114" s="5" t="s">
        <v>52</v>
      </c>
      <c r="E114" s="5" t="s">
        <v>22</v>
      </c>
      <c r="F114" s="6">
        <v>45107</v>
      </c>
      <c r="G114" s="5">
        <v>2023</v>
      </c>
      <c r="H114" s="5" t="str">
        <f t="shared" si="15"/>
        <v>Diciembre</v>
      </c>
      <c r="I114" s="6" t="str">
        <f t="shared" si="19"/>
        <v>2023-1</v>
      </c>
      <c r="J114" s="5">
        <v>44</v>
      </c>
      <c r="K114" s="5">
        <v>49</v>
      </c>
      <c r="L114" s="15">
        <f t="shared" si="17"/>
        <v>0.94169999999999998</v>
      </c>
      <c r="M114" s="15">
        <f t="shared" si="18"/>
        <v>0.94169999999999998</v>
      </c>
      <c r="N114" s="5" t="s">
        <v>23</v>
      </c>
      <c r="O114" s="5" t="s">
        <v>23</v>
      </c>
      <c r="P114" s="5">
        <v>0</v>
      </c>
      <c r="Q114" s="5">
        <v>0</v>
      </c>
      <c r="R114" s="5" t="str">
        <f t="shared" si="16"/>
        <v>48-2023-12-31</v>
      </c>
    </row>
    <row r="115" spans="1:18" x14ac:dyDescent="0.3">
      <c r="A115" s="25">
        <v>48</v>
      </c>
      <c r="B115" s="23" t="s">
        <v>2567</v>
      </c>
      <c r="C115" s="5" t="s">
        <v>245</v>
      </c>
      <c r="D115" s="5" t="s">
        <v>52</v>
      </c>
      <c r="E115" s="5" t="s">
        <v>22</v>
      </c>
      <c r="F115" s="6">
        <v>45291</v>
      </c>
      <c r="G115" s="5">
        <v>2023</v>
      </c>
      <c r="H115" s="5" t="str">
        <f t="shared" si="15"/>
        <v>Junio</v>
      </c>
      <c r="I115" s="6" t="str">
        <f t="shared" si="19"/>
        <v>2023-2</v>
      </c>
      <c r="J115" s="5">
        <v>100</v>
      </c>
      <c r="K115" s="5">
        <v>94.17</v>
      </c>
      <c r="L115" s="15">
        <f t="shared" si="17"/>
        <v>1.032258064516129</v>
      </c>
      <c r="M115" s="15">
        <f t="shared" si="18"/>
        <v>1.032258064516129</v>
      </c>
      <c r="N115" s="5" t="s">
        <v>23</v>
      </c>
      <c r="O115" s="5" t="s">
        <v>23</v>
      </c>
      <c r="P115" s="5">
        <v>0</v>
      </c>
      <c r="Q115" s="5">
        <v>0</v>
      </c>
      <c r="R115" s="5" t="str">
        <f t="shared" si="16"/>
        <v>49-2023-06-30</v>
      </c>
    </row>
    <row r="116" spans="1:18" x14ac:dyDescent="0.3">
      <c r="A116" s="25">
        <v>49</v>
      </c>
      <c r="B116" s="23" t="s">
        <v>2568</v>
      </c>
      <c r="C116" s="5" t="s">
        <v>50</v>
      </c>
      <c r="D116" s="5" t="s">
        <v>52</v>
      </c>
      <c r="E116" s="5" t="s">
        <v>22</v>
      </c>
      <c r="F116" s="6">
        <v>45107</v>
      </c>
      <c r="G116" s="5">
        <v>2023</v>
      </c>
      <c r="H116" s="5" t="str">
        <f t="shared" si="15"/>
        <v>Diciembre</v>
      </c>
      <c r="I116" s="6" t="str">
        <f t="shared" si="19"/>
        <v>2023-1</v>
      </c>
      <c r="J116" s="5">
        <v>62</v>
      </c>
      <c r="K116" s="5">
        <v>64</v>
      </c>
      <c r="L116" s="15">
        <f t="shared" si="17"/>
        <v>0.99</v>
      </c>
      <c r="M116" s="15">
        <f t="shared" si="18"/>
        <v>0.99</v>
      </c>
      <c r="N116" s="5" t="s">
        <v>23</v>
      </c>
      <c r="O116" s="5" t="s">
        <v>23</v>
      </c>
      <c r="P116" s="5">
        <v>0</v>
      </c>
      <c r="Q116" s="5">
        <v>0</v>
      </c>
      <c r="R116" s="5" t="str">
        <f t="shared" si="16"/>
        <v>49-2023-12-31</v>
      </c>
    </row>
    <row r="117" spans="1:18" x14ac:dyDescent="0.3">
      <c r="A117" s="25">
        <v>49</v>
      </c>
      <c r="B117" s="23" t="s">
        <v>2568</v>
      </c>
      <c r="C117" s="5" t="s">
        <v>50</v>
      </c>
      <c r="D117" s="5" t="s">
        <v>52</v>
      </c>
      <c r="E117" s="5" t="s">
        <v>22</v>
      </c>
      <c r="F117" s="6">
        <v>45291</v>
      </c>
      <c r="G117" s="5">
        <v>2023</v>
      </c>
      <c r="H117" s="5" t="str">
        <f t="shared" si="15"/>
        <v>Junio</v>
      </c>
      <c r="I117" s="6" t="str">
        <f t="shared" si="19"/>
        <v>2023-2</v>
      </c>
      <c r="J117" s="5">
        <v>100</v>
      </c>
      <c r="K117" s="5">
        <v>99</v>
      </c>
      <c r="L117" s="15">
        <f t="shared" si="17"/>
        <v>1.069767441860465</v>
      </c>
      <c r="M117" s="15">
        <f t="shared" si="18"/>
        <v>1.069767441860465</v>
      </c>
      <c r="N117" s="5" t="s">
        <v>23</v>
      </c>
      <c r="O117" s="5" t="s">
        <v>23</v>
      </c>
      <c r="P117" s="5">
        <v>0</v>
      </c>
      <c r="Q117" s="5">
        <v>0</v>
      </c>
      <c r="R117" s="5" t="str">
        <f t="shared" si="16"/>
        <v>50-2023-06-30</v>
      </c>
    </row>
    <row r="118" spans="1:18" x14ac:dyDescent="0.3">
      <c r="A118" s="25">
        <v>50</v>
      </c>
      <c r="B118" s="23" t="s">
        <v>624</v>
      </c>
      <c r="C118" s="5" t="s">
        <v>39</v>
      </c>
      <c r="D118" s="5" t="s">
        <v>52</v>
      </c>
      <c r="E118" s="5" t="s">
        <v>22</v>
      </c>
      <c r="F118" s="6">
        <v>45107</v>
      </c>
      <c r="G118" s="5">
        <v>2023</v>
      </c>
      <c r="H118" s="5" t="str">
        <f t="shared" si="15"/>
        <v>Diciembre</v>
      </c>
      <c r="I118" s="6" t="str">
        <f t="shared" si="19"/>
        <v>2023-1</v>
      </c>
      <c r="J118" s="5">
        <v>43</v>
      </c>
      <c r="K118" s="5">
        <v>46</v>
      </c>
      <c r="L118" s="15">
        <f t="shared" si="17"/>
        <v>0.875</v>
      </c>
      <c r="M118" s="15">
        <f t="shared" si="18"/>
        <v>0.875</v>
      </c>
      <c r="N118" s="5" t="s">
        <v>23</v>
      </c>
      <c r="O118" s="5" t="s">
        <v>23</v>
      </c>
      <c r="P118" s="5">
        <v>0</v>
      </c>
      <c r="Q118" s="5">
        <v>0</v>
      </c>
      <c r="R118" s="5" t="str">
        <f t="shared" si="16"/>
        <v>50-2023-12-31</v>
      </c>
    </row>
    <row r="119" spans="1:18" x14ac:dyDescent="0.3">
      <c r="A119" s="25">
        <v>50</v>
      </c>
      <c r="B119" s="23" t="s">
        <v>624</v>
      </c>
      <c r="C119" s="5" t="s">
        <v>39</v>
      </c>
      <c r="D119" s="5" t="s">
        <v>52</v>
      </c>
      <c r="E119" s="5" t="s">
        <v>22</v>
      </c>
      <c r="F119" s="6">
        <v>45291</v>
      </c>
      <c r="G119" s="5">
        <v>2023</v>
      </c>
      <c r="H119" s="5" t="str">
        <f t="shared" si="15"/>
        <v>Junio</v>
      </c>
      <c r="I119" s="6" t="str">
        <f t="shared" si="19"/>
        <v>2023-2</v>
      </c>
      <c r="J119" s="5">
        <v>100</v>
      </c>
      <c r="K119" s="5">
        <v>87.5</v>
      </c>
      <c r="L119" s="15">
        <f t="shared" si="17"/>
        <v>0.51282051282051277</v>
      </c>
      <c r="M119" s="15">
        <f t="shared" si="18"/>
        <v>0.51282051282051277</v>
      </c>
      <c r="N119" s="5" t="s">
        <v>23</v>
      </c>
      <c r="O119" s="5" t="s">
        <v>23</v>
      </c>
      <c r="P119" s="5">
        <v>0</v>
      </c>
      <c r="Q119" s="5">
        <v>0</v>
      </c>
      <c r="R119" s="5" t="str">
        <f t="shared" si="16"/>
        <v>51-2023-06-30</v>
      </c>
    </row>
    <row r="120" spans="1:18" x14ac:dyDescent="0.3">
      <c r="A120" s="25">
        <v>51</v>
      </c>
      <c r="B120" s="23" t="s">
        <v>626</v>
      </c>
      <c r="C120" s="5" t="s">
        <v>77</v>
      </c>
      <c r="D120" s="5" t="s">
        <v>52</v>
      </c>
      <c r="E120" s="5" t="s">
        <v>22</v>
      </c>
      <c r="F120" s="6">
        <v>45107</v>
      </c>
      <c r="G120" s="5">
        <v>2023</v>
      </c>
      <c r="H120" s="5" t="str">
        <f t="shared" si="15"/>
        <v>Diciembre</v>
      </c>
      <c r="I120" s="6" t="str">
        <f t="shared" si="19"/>
        <v>2023-1</v>
      </c>
      <c r="J120" s="5">
        <v>39</v>
      </c>
      <c r="K120" s="5">
        <v>20</v>
      </c>
      <c r="L120" s="15">
        <f t="shared" si="17"/>
        <v>0.86250000000000004</v>
      </c>
      <c r="M120" s="15">
        <f t="shared" si="18"/>
        <v>0.86250000000000004</v>
      </c>
      <c r="N120" s="5" t="s">
        <v>23</v>
      </c>
      <c r="O120" s="5" t="s">
        <v>23</v>
      </c>
      <c r="P120" s="5">
        <v>0</v>
      </c>
      <c r="Q120" s="5">
        <v>0</v>
      </c>
      <c r="R120" s="5" t="str">
        <f t="shared" si="16"/>
        <v>51-2023-12-31</v>
      </c>
    </row>
    <row r="121" spans="1:18" x14ac:dyDescent="0.3">
      <c r="A121" s="25">
        <v>51</v>
      </c>
      <c r="B121" s="23" t="s">
        <v>626</v>
      </c>
      <c r="C121" s="5" t="s">
        <v>77</v>
      </c>
      <c r="D121" s="5" t="s">
        <v>52</v>
      </c>
      <c r="E121" s="5" t="s">
        <v>22</v>
      </c>
      <c r="F121" s="6">
        <v>45291</v>
      </c>
      <c r="G121" s="5">
        <v>2023</v>
      </c>
      <c r="H121" s="5" t="str">
        <f t="shared" si="15"/>
        <v>Junio</v>
      </c>
      <c r="I121" s="6" t="str">
        <f t="shared" si="19"/>
        <v>2023-2</v>
      </c>
      <c r="J121" s="5">
        <v>100</v>
      </c>
      <c r="K121" s="5">
        <v>86.25</v>
      </c>
      <c r="L121" s="15">
        <f t="shared" si="17"/>
        <v>1.125</v>
      </c>
      <c r="M121" s="15">
        <f t="shared" si="18"/>
        <v>1.125</v>
      </c>
      <c r="N121" s="5" t="s">
        <v>23</v>
      </c>
      <c r="O121" s="5" t="s">
        <v>23</v>
      </c>
      <c r="P121" s="5">
        <v>0</v>
      </c>
      <c r="Q121" s="5">
        <v>0</v>
      </c>
      <c r="R121" s="5" t="str">
        <f t="shared" si="16"/>
        <v>52-2023-06-30</v>
      </c>
    </row>
    <row r="122" spans="1:18" x14ac:dyDescent="0.3">
      <c r="A122" s="25">
        <v>52</v>
      </c>
      <c r="B122" s="23" t="s">
        <v>628</v>
      </c>
      <c r="C122" s="5" t="s">
        <v>102</v>
      </c>
      <c r="D122" s="5" t="s">
        <v>52</v>
      </c>
      <c r="E122" s="5" t="s">
        <v>22</v>
      </c>
      <c r="F122" s="6">
        <v>45107</v>
      </c>
      <c r="G122" s="5">
        <v>2023</v>
      </c>
      <c r="H122" s="5" t="str">
        <f t="shared" si="15"/>
        <v>Diciembre</v>
      </c>
      <c r="I122" s="6" t="str">
        <f t="shared" si="19"/>
        <v>2023-1</v>
      </c>
      <c r="J122" s="5">
        <v>56</v>
      </c>
      <c r="K122" s="5">
        <v>63</v>
      </c>
      <c r="L122" s="15">
        <f t="shared" si="17"/>
        <v>0.90949999999999998</v>
      </c>
      <c r="M122" s="15">
        <f t="shared" si="18"/>
        <v>0.90949999999999998</v>
      </c>
      <c r="N122" s="5" t="s">
        <v>23</v>
      </c>
      <c r="O122" s="5" t="s">
        <v>23</v>
      </c>
      <c r="P122" s="5">
        <v>0</v>
      </c>
      <c r="Q122" s="5">
        <v>0</v>
      </c>
      <c r="R122" s="5" t="str">
        <f t="shared" si="16"/>
        <v>52-2023-12-31</v>
      </c>
    </row>
    <row r="123" spans="1:18" x14ac:dyDescent="0.3">
      <c r="A123" s="25">
        <v>52</v>
      </c>
      <c r="B123" s="23" t="s">
        <v>628</v>
      </c>
      <c r="C123" s="5" t="s">
        <v>102</v>
      </c>
      <c r="D123" s="5" t="s">
        <v>52</v>
      </c>
      <c r="E123" s="5" t="s">
        <v>22</v>
      </c>
      <c r="F123" s="6">
        <v>45291</v>
      </c>
      <c r="G123" s="5">
        <v>2023</v>
      </c>
      <c r="H123" s="5" t="str">
        <f t="shared" si="15"/>
        <v>Junio</v>
      </c>
      <c r="I123" s="6" t="str">
        <f t="shared" si="19"/>
        <v>2023-2</v>
      </c>
      <c r="J123" s="5">
        <v>100</v>
      </c>
      <c r="K123" s="5">
        <v>90.95</v>
      </c>
      <c r="L123" s="15">
        <f t="shared" si="17"/>
        <v>0.91044776119402981</v>
      </c>
      <c r="M123" s="15">
        <f t="shared" si="18"/>
        <v>0.91044776119402981</v>
      </c>
      <c r="N123" s="5" t="s">
        <v>23</v>
      </c>
      <c r="O123" s="5" t="s">
        <v>23</v>
      </c>
      <c r="P123" s="5">
        <v>0</v>
      </c>
      <c r="Q123" s="5">
        <v>0</v>
      </c>
      <c r="R123" s="5" t="str">
        <f t="shared" si="16"/>
        <v>53-2023-06-30</v>
      </c>
    </row>
    <row r="124" spans="1:18" x14ac:dyDescent="0.3">
      <c r="A124" s="25">
        <v>53</v>
      </c>
      <c r="B124" s="23" t="s">
        <v>630</v>
      </c>
      <c r="C124" s="5" t="s">
        <v>118</v>
      </c>
      <c r="D124" s="5" t="s">
        <v>52</v>
      </c>
      <c r="E124" s="5" t="s">
        <v>22</v>
      </c>
      <c r="F124" s="6">
        <v>45107</v>
      </c>
      <c r="G124" s="5">
        <v>2023</v>
      </c>
      <c r="H124" s="5" t="str">
        <f t="shared" si="15"/>
        <v>Diciembre</v>
      </c>
      <c r="I124" s="6" t="str">
        <f t="shared" si="19"/>
        <v>2023-1</v>
      </c>
      <c r="J124" s="5">
        <v>67</v>
      </c>
      <c r="K124" s="5">
        <v>61</v>
      </c>
      <c r="L124" s="15">
        <f t="shared" si="17"/>
        <v>0.99780000000000002</v>
      </c>
      <c r="M124" s="15">
        <f t="shared" si="18"/>
        <v>0.99780000000000002</v>
      </c>
      <c r="N124" s="5" t="s">
        <v>23</v>
      </c>
      <c r="O124" s="5" t="s">
        <v>23</v>
      </c>
      <c r="P124" s="5">
        <v>0</v>
      </c>
      <c r="Q124" s="5">
        <v>0</v>
      </c>
      <c r="R124" s="5" t="str">
        <f t="shared" si="16"/>
        <v>53-2023-12-31</v>
      </c>
    </row>
    <row r="125" spans="1:18" x14ac:dyDescent="0.3">
      <c r="A125" s="25">
        <v>53</v>
      </c>
      <c r="B125" s="23" t="s">
        <v>630</v>
      </c>
      <c r="C125" s="5" t="s">
        <v>118</v>
      </c>
      <c r="D125" s="5" t="s">
        <v>52</v>
      </c>
      <c r="E125" s="5" t="s">
        <v>22</v>
      </c>
      <c r="F125" s="6">
        <v>45291</v>
      </c>
      <c r="G125" s="5">
        <v>2023</v>
      </c>
      <c r="H125" s="5" t="str">
        <f t="shared" si="15"/>
        <v>Junio</v>
      </c>
      <c r="I125" s="6" t="str">
        <f t="shared" si="19"/>
        <v>2023-2</v>
      </c>
      <c r="J125" s="5">
        <v>100</v>
      </c>
      <c r="K125" s="5">
        <v>99.78</v>
      </c>
      <c r="L125" s="15">
        <f t="shared" si="17"/>
        <v>1.25</v>
      </c>
      <c r="M125" s="15">
        <f t="shared" si="18"/>
        <v>1.25</v>
      </c>
      <c r="N125" s="5" t="s">
        <v>23</v>
      </c>
      <c r="O125" s="5" t="s">
        <v>23</v>
      </c>
      <c r="P125" s="5">
        <v>0</v>
      </c>
      <c r="Q125" s="5">
        <v>0</v>
      </c>
      <c r="R125" s="5" t="str">
        <f t="shared" si="16"/>
        <v>54-2023-06-30</v>
      </c>
    </row>
    <row r="126" spans="1:18" x14ac:dyDescent="0.3">
      <c r="A126" s="25">
        <v>54</v>
      </c>
      <c r="B126" s="23" t="s">
        <v>632</v>
      </c>
      <c r="C126" s="5" t="s">
        <v>219</v>
      </c>
      <c r="D126" s="5" t="s">
        <v>52</v>
      </c>
      <c r="E126" s="5" t="s">
        <v>22</v>
      </c>
      <c r="F126" s="6">
        <v>45107</v>
      </c>
      <c r="G126" s="5">
        <v>2023</v>
      </c>
      <c r="H126" s="5" t="str">
        <f t="shared" si="15"/>
        <v>Diciembre</v>
      </c>
      <c r="I126" s="6" t="str">
        <f t="shared" si="19"/>
        <v>2023-1</v>
      </c>
      <c r="J126" s="5">
        <v>56</v>
      </c>
      <c r="K126" s="5">
        <v>70</v>
      </c>
      <c r="L126" s="15">
        <f t="shared" si="17"/>
        <v>1</v>
      </c>
      <c r="M126" s="15">
        <f t="shared" si="18"/>
        <v>1</v>
      </c>
      <c r="N126" s="5" t="s">
        <v>23</v>
      </c>
      <c r="O126" s="5" t="s">
        <v>23</v>
      </c>
      <c r="P126" s="5">
        <v>0</v>
      </c>
      <c r="Q126" s="5">
        <v>0</v>
      </c>
      <c r="R126" s="5" t="str">
        <f t="shared" si="16"/>
        <v>54-2023-12-31</v>
      </c>
    </row>
    <row r="127" spans="1:18" x14ac:dyDescent="0.3">
      <c r="A127" s="25">
        <v>54</v>
      </c>
      <c r="B127" s="23" t="s">
        <v>632</v>
      </c>
      <c r="C127" s="5" t="s">
        <v>219</v>
      </c>
      <c r="D127" s="5" t="s">
        <v>52</v>
      </c>
      <c r="E127" s="5" t="s">
        <v>22</v>
      </c>
      <c r="F127" s="6">
        <v>45291</v>
      </c>
      <c r="G127" s="5">
        <v>2023</v>
      </c>
      <c r="H127" s="5" t="str">
        <f t="shared" si="15"/>
        <v>Junio</v>
      </c>
      <c r="I127" s="6" t="str">
        <f t="shared" si="19"/>
        <v>2023-2</v>
      </c>
      <c r="J127" s="5">
        <v>100</v>
      </c>
      <c r="K127" s="5">
        <v>100</v>
      </c>
      <c r="L127" s="15">
        <f t="shared" si="17"/>
        <v>1.1785714285714286</v>
      </c>
      <c r="M127" s="15">
        <f t="shared" si="18"/>
        <v>1.1785714285714286</v>
      </c>
      <c r="N127" s="5" t="s">
        <v>23</v>
      </c>
      <c r="O127" s="5" t="s">
        <v>23</v>
      </c>
      <c r="P127" s="5">
        <v>0</v>
      </c>
      <c r="Q127" s="5">
        <v>0</v>
      </c>
      <c r="R127" s="5" t="str">
        <f t="shared" si="16"/>
        <v>55-2023-06-30</v>
      </c>
    </row>
    <row r="128" spans="1:18" x14ac:dyDescent="0.3">
      <c r="A128" s="25">
        <v>55</v>
      </c>
      <c r="B128" s="23" t="s">
        <v>634</v>
      </c>
      <c r="C128" s="5" t="s">
        <v>20</v>
      </c>
      <c r="D128" s="5" t="s">
        <v>52</v>
      </c>
      <c r="E128" s="5" t="s">
        <v>22</v>
      </c>
      <c r="F128" s="6">
        <v>45107</v>
      </c>
      <c r="G128" s="5">
        <v>2023</v>
      </c>
      <c r="H128" s="5" t="str">
        <f t="shared" si="15"/>
        <v>Diciembre</v>
      </c>
      <c r="I128" s="6" t="str">
        <f t="shared" si="19"/>
        <v>2023-1</v>
      </c>
      <c r="J128" s="5">
        <v>56</v>
      </c>
      <c r="K128" s="5">
        <v>66</v>
      </c>
      <c r="L128" s="15">
        <f t="shared" si="17"/>
        <v>1</v>
      </c>
      <c r="M128" s="15">
        <f t="shared" si="18"/>
        <v>1</v>
      </c>
      <c r="N128" s="5" t="s">
        <v>23</v>
      </c>
      <c r="O128" s="5" t="s">
        <v>23</v>
      </c>
      <c r="P128" s="5">
        <v>0</v>
      </c>
      <c r="Q128" s="5">
        <v>0</v>
      </c>
      <c r="R128" s="5" t="str">
        <f t="shared" si="16"/>
        <v>55-2023-12-31</v>
      </c>
    </row>
    <row r="129" spans="1:18" x14ac:dyDescent="0.3">
      <c r="A129" s="25">
        <v>55</v>
      </c>
      <c r="B129" s="23" t="s">
        <v>634</v>
      </c>
      <c r="C129" s="5" t="s">
        <v>20</v>
      </c>
      <c r="D129" s="5" t="s">
        <v>52</v>
      </c>
      <c r="E129" s="5" t="s">
        <v>22</v>
      </c>
      <c r="F129" s="6">
        <v>45291</v>
      </c>
      <c r="G129" s="5">
        <v>2023</v>
      </c>
      <c r="H129" s="5" t="str">
        <f t="shared" si="15"/>
        <v>Junio</v>
      </c>
      <c r="I129" s="6" t="str">
        <f t="shared" si="19"/>
        <v>2023-2</v>
      </c>
      <c r="J129" s="5">
        <v>100</v>
      </c>
      <c r="K129" s="5">
        <v>100</v>
      </c>
      <c r="L129" s="15">
        <f t="shared" si="17"/>
        <v>1.1311475409836065</v>
      </c>
      <c r="M129" s="15">
        <f t="shared" si="18"/>
        <v>1.1311475409836065</v>
      </c>
      <c r="N129" s="5" t="s">
        <v>23</v>
      </c>
      <c r="O129" s="5" t="s">
        <v>23</v>
      </c>
      <c r="P129" s="5">
        <v>0</v>
      </c>
      <c r="Q129" s="5">
        <v>0</v>
      </c>
      <c r="R129" s="5" t="str">
        <f t="shared" si="16"/>
        <v>56-2023-06-30</v>
      </c>
    </row>
    <row r="130" spans="1:18" x14ac:dyDescent="0.3">
      <c r="A130" s="25">
        <v>56</v>
      </c>
      <c r="B130" s="23" t="s">
        <v>636</v>
      </c>
      <c r="C130" s="5" t="s">
        <v>476</v>
      </c>
      <c r="D130" s="5" t="s">
        <v>52</v>
      </c>
      <c r="E130" s="5" t="s">
        <v>22</v>
      </c>
      <c r="F130" s="6">
        <v>45107</v>
      </c>
      <c r="G130" s="5">
        <v>2023</v>
      </c>
      <c r="H130" s="5" t="str">
        <f t="shared" si="15"/>
        <v>Diciembre</v>
      </c>
      <c r="I130" s="6" t="str">
        <f t="shared" si="19"/>
        <v>2023-1</v>
      </c>
      <c r="J130" s="5">
        <v>61</v>
      </c>
      <c r="K130" s="5">
        <v>69</v>
      </c>
      <c r="L130" s="15">
        <f t="shared" si="17"/>
        <v>1</v>
      </c>
      <c r="M130" s="15">
        <f t="shared" si="18"/>
        <v>1</v>
      </c>
      <c r="N130" s="5" t="s">
        <v>23</v>
      </c>
      <c r="O130" s="5" t="s">
        <v>23</v>
      </c>
      <c r="P130" s="5">
        <v>0</v>
      </c>
      <c r="Q130" s="5">
        <v>0</v>
      </c>
      <c r="R130" s="5" t="str">
        <f t="shared" si="16"/>
        <v>56-2023-12-31</v>
      </c>
    </row>
    <row r="131" spans="1:18" x14ac:dyDescent="0.3">
      <c r="A131" s="25">
        <v>56</v>
      </c>
      <c r="B131" s="23" t="s">
        <v>636</v>
      </c>
      <c r="C131" s="5" t="s">
        <v>476</v>
      </c>
      <c r="D131" s="5" t="s">
        <v>52</v>
      </c>
      <c r="E131" s="5" t="s">
        <v>22</v>
      </c>
      <c r="F131" s="6">
        <v>45291</v>
      </c>
      <c r="G131" s="5">
        <v>2023</v>
      </c>
      <c r="H131" s="5" t="str">
        <f t="shared" si="15"/>
        <v>Junio</v>
      </c>
      <c r="I131" s="6" t="str">
        <f t="shared" si="19"/>
        <v>2023-2</v>
      </c>
      <c r="J131" s="5">
        <v>100</v>
      </c>
      <c r="K131" s="5">
        <v>100</v>
      </c>
      <c r="L131" s="15">
        <f t="shared" si="17"/>
        <v>1.03125</v>
      </c>
      <c r="M131" s="15">
        <f t="shared" si="18"/>
        <v>1.03125</v>
      </c>
      <c r="N131" s="5" t="s">
        <v>23</v>
      </c>
      <c r="O131" s="5" t="s">
        <v>23</v>
      </c>
      <c r="P131" s="5">
        <v>0</v>
      </c>
      <c r="Q131" s="5">
        <v>0</v>
      </c>
      <c r="R131" s="5" t="str">
        <f t="shared" si="16"/>
        <v>57-2023-06-30</v>
      </c>
    </row>
    <row r="132" spans="1:18" x14ac:dyDescent="0.3">
      <c r="A132" s="25">
        <v>57</v>
      </c>
      <c r="B132" s="23" t="s">
        <v>638</v>
      </c>
      <c r="C132" s="5" t="s">
        <v>476</v>
      </c>
      <c r="D132" s="5" t="s">
        <v>52</v>
      </c>
      <c r="E132" s="5" t="s">
        <v>22</v>
      </c>
      <c r="F132" s="6">
        <v>45107</v>
      </c>
      <c r="G132" s="5">
        <v>2023</v>
      </c>
      <c r="H132" s="5" t="str">
        <f t="shared" si="15"/>
        <v>Diciembre</v>
      </c>
      <c r="I132" s="6" t="str">
        <f t="shared" si="19"/>
        <v>2023-1</v>
      </c>
      <c r="J132" s="5">
        <v>64</v>
      </c>
      <c r="K132" s="5">
        <v>66</v>
      </c>
      <c r="L132" s="15">
        <f t="shared" si="17"/>
        <v>0.97739999999999994</v>
      </c>
      <c r="M132" s="15">
        <f t="shared" si="18"/>
        <v>0.97739999999999994</v>
      </c>
      <c r="N132" s="5" t="s">
        <v>23</v>
      </c>
      <c r="O132" s="5" t="s">
        <v>23</v>
      </c>
      <c r="P132" s="5">
        <v>0</v>
      </c>
      <c r="Q132" s="5">
        <v>0</v>
      </c>
      <c r="R132" s="5" t="str">
        <f t="shared" si="16"/>
        <v>57-2023-12-31</v>
      </c>
    </row>
    <row r="133" spans="1:18" x14ac:dyDescent="0.3">
      <c r="A133" s="25">
        <v>57</v>
      </c>
      <c r="B133" s="23" t="s">
        <v>638</v>
      </c>
      <c r="C133" s="5" t="s">
        <v>476</v>
      </c>
      <c r="D133" s="5" t="s">
        <v>52</v>
      </c>
      <c r="E133" s="5" t="s">
        <v>22</v>
      </c>
      <c r="F133" s="6">
        <v>45291</v>
      </c>
      <c r="G133" s="5">
        <v>2023</v>
      </c>
      <c r="H133" s="5" t="str">
        <f t="shared" si="15"/>
        <v>Junio</v>
      </c>
      <c r="I133" s="6" t="str">
        <f t="shared" si="19"/>
        <v>2023-2</v>
      </c>
      <c r="J133" s="5">
        <v>100</v>
      </c>
      <c r="K133" s="5">
        <v>97.74</v>
      </c>
      <c r="L133" s="15">
        <f t="shared" si="17"/>
        <v>1.1830985915492958</v>
      </c>
      <c r="M133" s="15">
        <f t="shared" si="18"/>
        <v>1.1830985915492958</v>
      </c>
      <c r="N133" s="5" t="s">
        <v>23</v>
      </c>
      <c r="O133" s="5" t="s">
        <v>23</v>
      </c>
      <c r="P133" s="5">
        <v>0</v>
      </c>
      <c r="Q133" s="5">
        <v>0</v>
      </c>
      <c r="R133" s="5" t="str">
        <f t="shared" si="16"/>
        <v>58-2023-06-30</v>
      </c>
    </row>
    <row r="134" spans="1:18" x14ac:dyDescent="0.3">
      <c r="A134" s="25">
        <v>58</v>
      </c>
      <c r="B134" s="23" t="s">
        <v>640</v>
      </c>
      <c r="C134" s="5" t="s">
        <v>476</v>
      </c>
      <c r="D134" s="5" t="s">
        <v>52</v>
      </c>
      <c r="E134" s="5" t="s">
        <v>22</v>
      </c>
      <c r="F134" s="6">
        <v>45107</v>
      </c>
      <c r="G134" s="5">
        <v>2023</v>
      </c>
      <c r="H134" s="5" t="str">
        <f t="shared" si="15"/>
        <v>Diciembre</v>
      </c>
      <c r="I134" s="6" t="str">
        <f t="shared" si="19"/>
        <v>2023-1</v>
      </c>
      <c r="J134" s="5">
        <v>71</v>
      </c>
      <c r="K134" s="5">
        <v>84</v>
      </c>
      <c r="L134" s="15">
        <f t="shared" si="17"/>
        <v>1</v>
      </c>
      <c r="M134" s="15">
        <f t="shared" si="18"/>
        <v>1</v>
      </c>
      <c r="N134" s="5" t="s">
        <v>23</v>
      </c>
      <c r="O134" s="5" t="s">
        <v>23</v>
      </c>
      <c r="P134" s="5">
        <v>0</v>
      </c>
      <c r="Q134" s="5">
        <v>0</v>
      </c>
      <c r="R134" s="5" t="str">
        <f t="shared" si="16"/>
        <v>58-2023-12-31</v>
      </c>
    </row>
    <row r="135" spans="1:18" x14ac:dyDescent="0.3">
      <c r="A135" s="25">
        <v>58</v>
      </c>
      <c r="B135" s="23" t="s">
        <v>640</v>
      </c>
      <c r="C135" s="5" t="s">
        <v>476</v>
      </c>
      <c r="D135" s="5" t="s">
        <v>52</v>
      </c>
      <c r="E135" s="5" t="s">
        <v>22</v>
      </c>
      <c r="F135" s="6">
        <v>45291</v>
      </c>
      <c r="G135" s="5">
        <v>2023</v>
      </c>
      <c r="H135" s="5" t="str">
        <f t="shared" si="15"/>
        <v>Junio</v>
      </c>
      <c r="I135" s="6" t="str">
        <f t="shared" si="19"/>
        <v>2023-2</v>
      </c>
      <c r="J135" s="5">
        <v>100</v>
      </c>
      <c r="K135" s="5">
        <v>100</v>
      </c>
      <c r="L135" s="15">
        <f t="shared" si="17"/>
        <v>1.2962962962962963</v>
      </c>
      <c r="M135" s="15">
        <f t="shared" si="18"/>
        <v>1.2962962962962963</v>
      </c>
      <c r="N135" s="5" t="s">
        <v>23</v>
      </c>
      <c r="O135" s="5" t="s">
        <v>23</v>
      </c>
      <c r="P135" s="5">
        <v>0</v>
      </c>
      <c r="Q135" s="5">
        <v>0</v>
      </c>
      <c r="R135" s="5" t="str">
        <f t="shared" si="16"/>
        <v>59-2023-06-30</v>
      </c>
    </row>
    <row r="136" spans="1:18" x14ac:dyDescent="0.3">
      <c r="A136" s="25">
        <v>59</v>
      </c>
      <c r="B136" s="23" t="s">
        <v>2569</v>
      </c>
      <c r="C136" s="5" t="s">
        <v>476</v>
      </c>
      <c r="D136" s="5" t="s">
        <v>52</v>
      </c>
      <c r="E136" s="5" t="s">
        <v>22</v>
      </c>
      <c r="F136" s="6">
        <v>45107</v>
      </c>
      <c r="G136" s="5">
        <v>2023</v>
      </c>
      <c r="H136" s="5" t="str">
        <f t="shared" si="15"/>
        <v>Diciembre</v>
      </c>
      <c r="I136" s="6" t="str">
        <f t="shared" si="19"/>
        <v>2023-1</v>
      </c>
      <c r="J136" s="5">
        <v>54</v>
      </c>
      <c r="K136" s="5">
        <v>70</v>
      </c>
      <c r="L136" s="15">
        <f t="shared" si="17"/>
        <v>0.9840000000000001</v>
      </c>
      <c r="M136" s="15">
        <f t="shared" si="18"/>
        <v>0.9840000000000001</v>
      </c>
      <c r="N136" s="5" t="s">
        <v>23</v>
      </c>
      <c r="O136" s="5" t="s">
        <v>23</v>
      </c>
      <c r="P136" s="5">
        <v>0</v>
      </c>
      <c r="Q136" s="5">
        <v>0</v>
      </c>
      <c r="R136" s="5" t="str">
        <f t="shared" si="16"/>
        <v>59-2023-12-31</v>
      </c>
    </row>
    <row r="137" spans="1:18" x14ac:dyDescent="0.3">
      <c r="A137" s="25">
        <v>59</v>
      </c>
      <c r="B137" s="23" t="s">
        <v>2569</v>
      </c>
      <c r="C137" s="5" t="s">
        <v>476</v>
      </c>
      <c r="D137" s="5" t="s">
        <v>52</v>
      </c>
      <c r="E137" s="5" t="s">
        <v>22</v>
      </c>
      <c r="F137" s="6">
        <v>45291</v>
      </c>
      <c r="G137" s="5">
        <v>2023</v>
      </c>
      <c r="H137" s="5" t="str">
        <f t="shared" si="15"/>
        <v>Junio</v>
      </c>
      <c r="I137" s="6" t="str">
        <f t="shared" si="19"/>
        <v>2023-2</v>
      </c>
      <c r="J137" s="5">
        <v>100</v>
      </c>
      <c r="K137" s="5">
        <v>98.4</v>
      </c>
      <c r="L137" s="15">
        <f t="shared" si="17"/>
        <v>0.62264150943396224</v>
      </c>
      <c r="M137" s="15">
        <f t="shared" si="18"/>
        <v>0.62264150943396224</v>
      </c>
      <c r="N137" s="5" t="s">
        <v>23</v>
      </c>
      <c r="O137" s="5" t="s">
        <v>23</v>
      </c>
      <c r="P137" s="5">
        <v>0</v>
      </c>
      <c r="Q137" s="5">
        <v>0</v>
      </c>
      <c r="R137" s="5" t="str">
        <f t="shared" si="16"/>
        <v>60-2023-06-30</v>
      </c>
    </row>
    <row r="138" spans="1:18" x14ac:dyDescent="0.3">
      <c r="A138" s="25">
        <v>60</v>
      </c>
      <c r="B138" s="23" t="s">
        <v>655</v>
      </c>
      <c r="C138" s="5" t="s">
        <v>476</v>
      </c>
      <c r="D138" s="5" t="s">
        <v>52</v>
      </c>
      <c r="E138" s="5" t="s">
        <v>22</v>
      </c>
      <c r="F138" s="6">
        <v>45107</v>
      </c>
      <c r="G138" s="5">
        <v>2023</v>
      </c>
      <c r="H138" s="5" t="str">
        <f t="shared" si="15"/>
        <v>Diciembre</v>
      </c>
      <c r="I138" s="6" t="str">
        <f t="shared" si="19"/>
        <v>2023-1</v>
      </c>
      <c r="J138" s="5">
        <v>53</v>
      </c>
      <c r="K138" s="5">
        <v>33</v>
      </c>
      <c r="L138" s="15">
        <f t="shared" ref="L138:L153" si="20">IFERROR(IF((K139/J139)&gt;1.3,1.3,K139/J139),"")</f>
        <v>0.55000000000000004</v>
      </c>
      <c r="M138" s="15">
        <f t="shared" ref="M138:M167" si="21">IFERROR(K139/J139,"")</f>
        <v>0.55000000000000004</v>
      </c>
      <c r="N138" s="5" t="s">
        <v>23</v>
      </c>
      <c r="O138" s="5" t="s">
        <v>23</v>
      </c>
      <c r="P138" s="5">
        <v>0</v>
      </c>
      <c r="Q138" s="5">
        <v>0</v>
      </c>
      <c r="R138" s="5" t="str">
        <f t="shared" si="16"/>
        <v>60-2023-12-31</v>
      </c>
    </row>
    <row r="139" spans="1:18" x14ac:dyDescent="0.3">
      <c r="A139" s="25">
        <v>60</v>
      </c>
      <c r="B139" s="23" t="s">
        <v>655</v>
      </c>
      <c r="C139" s="5" t="s">
        <v>476</v>
      </c>
      <c r="D139" s="5" t="s">
        <v>52</v>
      </c>
      <c r="E139" s="5" t="s">
        <v>22</v>
      </c>
      <c r="F139" s="6">
        <v>45291</v>
      </c>
      <c r="G139" s="5">
        <v>2023</v>
      </c>
      <c r="H139" s="5" t="str">
        <f t="shared" si="15"/>
        <v>Junio</v>
      </c>
      <c r="I139" s="6" t="str">
        <f t="shared" si="19"/>
        <v>2023-2</v>
      </c>
      <c r="J139" s="5">
        <v>100</v>
      </c>
      <c r="K139" s="5">
        <v>55</v>
      </c>
      <c r="L139" s="15">
        <f t="shared" si="20"/>
        <v>0.79365079365079361</v>
      </c>
      <c r="M139" s="15">
        <f t="shared" si="21"/>
        <v>0.79365079365079361</v>
      </c>
      <c r="N139" s="5" t="s">
        <v>23</v>
      </c>
      <c r="O139" s="5" t="s">
        <v>23</v>
      </c>
      <c r="P139" s="5">
        <v>0</v>
      </c>
      <c r="Q139" s="5">
        <v>0</v>
      </c>
      <c r="R139" s="5" t="str">
        <f t="shared" si="16"/>
        <v>61-2023-06-30</v>
      </c>
    </row>
    <row r="140" spans="1:18" x14ac:dyDescent="0.3">
      <c r="A140" s="25">
        <v>61</v>
      </c>
      <c r="B140" s="23" t="s">
        <v>661</v>
      </c>
      <c r="C140" s="5" t="s">
        <v>476</v>
      </c>
      <c r="D140" s="5" t="s">
        <v>52</v>
      </c>
      <c r="E140" s="5" t="s">
        <v>22</v>
      </c>
      <c r="F140" s="6">
        <v>45107</v>
      </c>
      <c r="G140" s="5">
        <v>2023</v>
      </c>
      <c r="H140" s="5" t="str">
        <f t="shared" si="15"/>
        <v>Diciembre</v>
      </c>
      <c r="I140" s="6" t="str">
        <f t="shared" si="19"/>
        <v>2023-1</v>
      </c>
      <c r="J140" s="5">
        <v>63</v>
      </c>
      <c r="K140" s="5">
        <v>50</v>
      </c>
      <c r="L140" s="15">
        <f t="shared" si="20"/>
        <v>0.83329999999999993</v>
      </c>
      <c r="M140" s="15">
        <f t="shared" si="21"/>
        <v>0.83329999999999993</v>
      </c>
      <c r="N140" s="5" t="s">
        <v>23</v>
      </c>
      <c r="O140" s="5" t="s">
        <v>23</v>
      </c>
      <c r="P140" s="5">
        <v>0</v>
      </c>
      <c r="Q140" s="5">
        <v>0</v>
      </c>
      <c r="R140" s="5" t="str">
        <f t="shared" si="16"/>
        <v>61-2023-12-31</v>
      </c>
    </row>
    <row r="141" spans="1:18" x14ac:dyDescent="0.3">
      <c r="A141" s="25">
        <v>61</v>
      </c>
      <c r="B141" s="23" t="s">
        <v>661</v>
      </c>
      <c r="C141" s="5" t="s">
        <v>476</v>
      </c>
      <c r="D141" s="5" t="s">
        <v>52</v>
      </c>
      <c r="E141" s="5" t="s">
        <v>22</v>
      </c>
      <c r="F141" s="6">
        <v>45291</v>
      </c>
      <c r="G141" s="5">
        <v>2023</v>
      </c>
      <c r="H141" s="5" t="str">
        <f t="shared" si="15"/>
        <v>Junio</v>
      </c>
      <c r="I141" s="6" t="str">
        <f t="shared" si="19"/>
        <v>2023-2</v>
      </c>
      <c r="J141" s="5">
        <v>100</v>
      </c>
      <c r="K141" s="5">
        <v>83.33</v>
      </c>
      <c r="L141" s="15">
        <f t="shared" si="20"/>
        <v>1.3</v>
      </c>
      <c r="M141" s="15">
        <f t="shared" si="21"/>
        <v>1.56</v>
      </c>
      <c r="N141" s="5" t="s">
        <v>23</v>
      </c>
      <c r="O141" s="5" t="s">
        <v>23</v>
      </c>
      <c r="P141" s="5">
        <v>0</v>
      </c>
      <c r="Q141" s="5">
        <v>0</v>
      </c>
      <c r="R141" s="5" t="str">
        <f t="shared" si="16"/>
        <v>62-2023-06-30</v>
      </c>
    </row>
    <row r="142" spans="1:18" x14ac:dyDescent="0.3">
      <c r="A142" s="25">
        <v>62</v>
      </c>
      <c r="B142" s="23" t="s">
        <v>2570</v>
      </c>
      <c r="C142" s="5" t="s">
        <v>476</v>
      </c>
      <c r="D142" s="5" t="s">
        <v>52</v>
      </c>
      <c r="E142" s="5" t="s">
        <v>22</v>
      </c>
      <c r="F142" s="6">
        <v>45107</v>
      </c>
      <c r="G142" s="5">
        <v>2023</v>
      </c>
      <c r="H142" s="5" t="str">
        <f t="shared" si="15"/>
        <v>Diciembre</v>
      </c>
      <c r="I142" s="6" t="str">
        <f t="shared" ref="I142:I173" si="22">IF(OR(H143="Enero",H143="Febrero",H143="Marzo",H143="Abril",H143="Mayo",H143="Junio"),G143&amp;"-1",IF(OR(H143="Julio",H143="Agosto",H143="Septiembre",H143="Octubre",H143="Noviembre",H143="Diciembre"),G143&amp;"-2"))</f>
        <v>2023-1</v>
      </c>
      <c r="J142" s="5">
        <v>50</v>
      </c>
      <c r="K142" s="5">
        <v>78</v>
      </c>
      <c r="L142" s="15">
        <f t="shared" si="20"/>
        <v>1</v>
      </c>
      <c r="M142" s="15">
        <f t="shared" si="21"/>
        <v>1</v>
      </c>
      <c r="N142" s="5" t="s">
        <v>23</v>
      </c>
      <c r="O142" s="5" t="s">
        <v>23</v>
      </c>
      <c r="P142" s="5">
        <v>0</v>
      </c>
      <c r="Q142" s="5">
        <v>0</v>
      </c>
      <c r="R142" s="5" t="str">
        <f t="shared" si="16"/>
        <v>62-2023-12-31</v>
      </c>
    </row>
    <row r="143" spans="1:18" x14ac:dyDescent="0.3">
      <c r="A143" s="25">
        <v>62</v>
      </c>
      <c r="B143" s="23" t="s">
        <v>2570</v>
      </c>
      <c r="C143" s="5" t="s">
        <v>476</v>
      </c>
      <c r="D143" s="5" t="s">
        <v>52</v>
      </c>
      <c r="E143" s="5" t="s">
        <v>22</v>
      </c>
      <c r="F143" s="6">
        <v>45291</v>
      </c>
      <c r="G143" s="5">
        <v>2023</v>
      </c>
      <c r="H143" s="5" t="str">
        <f t="shared" si="15"/>
        <v>Junio</v>
      </c>
      <c r="I143" s="6" t="str">
        <f t="shared" si="22"/>
        <v>2023-2</v>
      </c>
      <c r="J143" s="5">
        <v>100</v>
      </c>
      <c r="K143" s="5">
        <v>100</v>
      </c>
      <c r="L143" s="15">
        <f t="shared" si="20"/>
        <v>1.0441176470588236</v>
      </c>
      <c r="M143" s="15">
        <f t="shared" si="21"/>
        <v>1.0441176470588236</v>
      </c>
      <c r="N143" s="5" t="s">
        <v>23</v>
      </c>
      <c r="O143" s="5" t="s">
        <v>23</v>
      </c>
      <c r="P143" s="5">
        <v>0</v>
      </c>
      <c r="Q143" s="5">
        <v>0</v>
      </c>
      <c r="R143" s="5" t="str">
        <f t="shared" si="16"/>
        <v>63-2023-06-30</v>
      </c>
    </row>
    <row r="144" spans="1:18" x14ac:dyDescent="0.3">
      <c r="A144" s="25">
        <v>63</v>
      </c>
      <c r="B144" s="23" t="s">
        <v>665</v>
      </c>
      <c r="C144" s="5" t="s">
        <v>476</v>
      </c>
      <c r="D144" s="5" t="s">
        <v>52</v>
      </c>
      <c r="E144" s="5" t="s">
        <v>22</v>
      </c>
      <c r="F144" s="6">
        <v>45107</v>
      </c>
      <c r="G144" s="5">
        <v>2023</v>
      </c>
      <c r="H144" s="5" t="str">
        <f t="shared" si="15"/>
        <v>Diciembre</v>
      </c>
      <c r="I144" s="6" t="str">
        <f t="shared" si="22"/>
        <v>2023-1</v>
      </c>
      <c r="J144" s="5">
        <v>68</v>
      </c>
      <c r="K144" s="5">
        <v>71</v>
      </c>
      <c r="L144" s="15">
        <f t="shared" si="20"/>
        <v>1</v>
      </c>
      <c r="M144" s="15">
        <f t="shared" si="21"/>
        <v>1</v>
      </c>
      <c r="N144" s="5" t="s">
        <v>23</v>
      </c>
      <c r="O144" s="5" t="s">
        <v>23</v>
      </c>
      <c r="P144" s="5">
        <v>0</v>
      </c>
      <c r="Q144" s="5">
        <v>0</v>
      </c>
      <c r="R144" s="5" t="str">
        <f t="shared" si="16"/>
        <v>63-2023-12-31</v>
      </c>
    </row>
    <row r="145" spans="1:18" x14ac:dyDescent="0.3">
      <c r="A145" s="25">
        <v>63</v>
      </c>
      <c r="B145" s="23" t="s">
        <v>665</v>
      </c>
      <c r="C145" s="5" t="s">
        <v>476</v>
      </c>
      <c r="D145" s="5" t="s">
        <v>52</v>
      </c>
      <c r="E145" s="5" t="s">
        <v>22</v>
      </c>
      <c r="F145" s="6">
        <v>45291</v>
      </c>
      <c r="G145" s="5">
        <v>2023</v>
      </c>
      <c r="H145" s="5" t="str">
        <f t="shared" si="15"/>
        <v>Junio</v>
      </c>
      <c r="I145" s="6" t="str">
        <f t="shared" si="22"/>
        <v>2023-2</v>
      </c>
      <c r="J145" s="5">
        <v>100</v>
      </c>
      <c r="K145" s="5">
        <v>100</v>
      </c>
      <c r="L145" s="15">
        <f t="shared" si="20"/>
        <v>1.1886792452830188</v>
      </c>
      <c r="M145" s="15">
        <f t="shared" si="21"/>
        <v>1.1886792452830188</v>
      </c>
      <c r="N145" s="5" t="s">
        <v>23</v>
      </c>
      <c r="O145" s="5" t="s">
        <v>23</v>
      </c>
      <c r="P145" s="5">
        <v>0</v>
      </c>
      <c r="Q145" s="5">
        <v>0</v>
      </c>
      <c r="R145" s="5" t="str">
        <f t="shared" si="16"/>
        <v>64-2023-06-30</v>
      </c>
    </row>
    <row r="146" spans="1:18" x14ac:dyDescent="0.3">
      <c r="A146" s="25">
        <v>64</v>
      </c>
      <c r="B146" s="23" t="s">
        <v>667</v>
      </c>
      <c r="C146" s="5" t="s">
        <v>476</v>
      </c>
      <c r="D146" s="5" t="s">
        <v>52</v>
      </c>
      <c r="E146" s="5" t="s">
        <v>22</v>
      </c>
      <c r="F146" s="6">
        <v>45107</v>
      </c>
      <c r="G146" s="5">
        <v>2023</v>
      </c>
      <c r="H146" s="5" t="str">
        <f t="shared" si="15"/>
        <v>Diciembre</v>
      </c>
      <c r="I146" s="6" t="str">
        <f t="shared" si="22"/>
        <v>2023-1</v>
      </c>
      <c r="J146" s="5">
        <v>53</v>
      </c>
      <c r="K146" s="5">
        <v>63</v>
      </c>
      <c r="L146" s="15">
        <f t="shared" si="20"/>
        <v>1</v>
      </c>
      <c r="M146" s="15">
        <f t="shared" si="21"/>
        <v>1</v>
      </c>
      <c r="N146" s="5" t="s">
        <v>23</v>
      </c>
      <c r="O146" s="5" t="s">
        <v>23</v>
      </c>
      <c r="P146" s="5">
        <v>0</v>
      </c>
      <c r="Q146" s="5">
        <v>0</v>
      </c>
      <c r="R146" s="5" t="str">
        <f t="shared" si="16"/>
        <v>64-2023-12-31</v>
      </c>
    </row>
    <row r="147" spans="1:18" x14ac:dyDescent="0.3">
      <c r="A147" s="25">
        <v>64</v>
      </c>
      <c r="B147" s="23" t="s">
        <v>667</v>
      </c>
      <c r="C147" s="5" t="s">
        <v>476</v>
      </c>
      <c r="D147" s="5" t="s">
        <v>52</v>
      </c>
      <c r="E147" s="5" t="s">
        <v>22</v>
      </c>
      <c r="F147" s="6">
        <v>45291</v>
      </c>
      <c r="G147" s="5">
        <v>2023</v>
      </c>
      <c r="H147" s="5" t="str">
        <f t="shared" si="15"/>
        <v>Junio</v>
      </c>
      <c r="I147" s="6" t="str">
        <f t="shared" si="22"/>
        <v>2023-2</v>
      </c>
      <c r="J147" s="5">
        <v>100</v>
      </c>
      <c r="K147" s="5">
        <v>100</v>
      </c>
      <c r="L147" s="15">
        <f t="shared" si="20"/>
        <v>1.0307692307692307</v>
      </c>
      <c r="M147" s="15">
        <f t="shared" si="21"/>
        <v>1.0307692307692307</v>
      </c>
      <c r="N147" s="5" t="s">
        <v>23</v>
      </c>
      <c r="O147" s="5" t="s">
        <v>23</v>
      </c>
      <c r="P147" s="5">
        <v>0</v>
      </c>
      <c r="Q147" s="5">
        <v>0</v>
      </c>
      <c r="R147" s="5" t="str">
        <f t="shared" si="16"/>
        <v>65-2023-06-30</v>
      </c>
    </row>
    <row r="148" spans="1:18" x14ac:dyDescent="0.3">
      <c r="A148" s="25">
        <v>65</v>
      </c>
      <c r="B148" s="23" t="s">
        <v>669</v>
      </c>
      <c r="C148" s="5" t="s">
        <v>476</v>
      </c>
      <c r="D148" s="5" t="s">
        <v>52</v>
      </c>
      <c r="E148" s="5" t="s">
        <v>22</v>
      </c>
      <c r="F148" s="6">
        <v>45107</v>
      </c>
      <c r="G148" s="5">
        <v>2023</v>
      </c>
      <c r="H148" s="5" t="str">
        <f t="shared" si="15"/>
        <v>Diciembre</v>
      </c>
      <c r="I148" s="6" t="str">
        <f t="shared" si="22"/>
        <v>2023-1</v>
      </c>
      <c r="J148" s="5">
        <v>65</v>
      </c>
      <c r="K148" s="5">
        <v>67</v>
      </c>
      <c r="L148" s="15">
        <f t="shared" si="20"/>
        <v>1</v>
      </c>
      <c r="M148" s="15">
        <f t="shared" si="21"/>
        <v>1</v>
      </c>
      <c r="N148" s="5" t="s">
        <v>23</v>
      </c>
      <c r="O148" s="5" t="s">
        <v>23</v>
      </c>
      <c r="P148" s="5">
        <v>0</v>
      </c>
      <c r="Q148" s="5">
        <v>0</v>
      </c>
      <c r="R148" s="5" t="str">
        <f t="shared" si="16"/>
        <v>65-2023-12-31</v>
      </c>
    </row>
    <row r="149" spans="1:18" x14ac:dyDescent="0.3">
      <c r="A149" s="25">
        <v>65</v>
      </c>
      <c r="B149" s="23" t="s">
        <v>669</v>
      </c>
      <c r="C149" s="5" t="s">
        <v>476</v>
      </c>
      <c r="D149" s="5" t="s">
        <v>52</v>
      </c>
      <c r="E149" s="5" t="s">
        <v>22</v>
      </c>
      <c r="F149" s="6">
        <v>45291</v>
      </c>
      <c r="G149" s="5">
        <v>2023</v>
      </c>
      <c r="H149" s="5" t="str">
        <f t="shared" si="15"/>
        <v>Junio</v>
      </c>
      <c r="I149" s="6" t="str">
        <f t="shared" si="22"/>
        <v>2023-2</v>
      </c>
      <c r="J149" s="5">
        <v>100</v>
      </c>
      <c r="K149" s="5">
        <v>100</v>
      </c>
      <c r="L149" s="15">
        <f t="shared" si="20"/>
        <v>1.2884615384615385</v>
      </c>
      <c r="M149" s="15">
        <f t="shared" si="21"/>
        <v>1.2884615384615385</v>
      </c>
      <c r="N149" s="5" t="s">
        <v>23</v>
      </c>
      <c r="O149" s="5" t="s">
        <v>23</v>
      </c>
      <c r="P149" s="5">
        <v>0</v>
      </c>
      <c r="Q149" s="5">
        <v>0</v>
      </c>
      <c r="R149" s="5" t="str">
        <f t="shared" si="16"/>
        <v>66-2023-06-30</v>
      </c>
    </row>
    <row r="150" spans="1:18" x14ac:dyDescent="0.3">
      <c r="A150" s="25">
        <v>66</v>
      </c>
      <c r="B150" s="23" t="s">
        <v>671</v>
      </c>
      <c r="C150" s="5" t="s">
        <v>476</v>
      </c>
      <c r="D150" s="5" t="s">
        <v>52</v>
      </c>
      <c r="E150" s="5" t="s">
        <v>22</v>
      </c>
      <c r="F150" s="6">
        <v>45107</v>
      </c>
      <c r="G150" s="5">
        <v>2023</v>
      </c>
      <c r="H150" s="5" t="str">
        <f t="shared" si="15"/>
        <v>Diciembre</v>
      </c>
      <c r="I150" s="6" t="str">
        <f t="shared" si="22"/>
        <v>2023-1</v>
      </c>
      <c r="J150" s="5">
        <v>52</v>
      </c>
      <c r="K150" s="5">
        <v>67</v>
      </c>
      <c r="L150" s="15">
        <f t="shared" si="20"/>
        <v>1</v>
      </c>
      <c r="M150" s="15">
        <f t="shared" si="21"/>
        <v>1</v>
      </c>
      <c r="N150" s="5" t="s">
        <v>23</v>
      </c>
      <c r="O150" s="5" t="s">
        <v>23</v>
      </c>
      <c r="P150" s="5">
        <v>0</v>
      </c>
      <c r="Q150" s="5">
        <v>0</v>
      </c>
      <c r="R150" s="5" t="str">
        <f t="shared" si="16"/>
        <v>66-2023-12-31</v>
      </c>
    </row>
    <row r="151" spans="1:18" x14ac:dyDescent="0.3">
      <c r="A151" s="25">
        <v>66</v>
      </c>
      <c r="B151" s="23" t="s">
        <v>671</v>
      </c>
      <c r="C151" s="5" t="s">
        <v>476</v>
      </c>
      <c r="D151" s="5" t="s">
        <v>52</v>
      </c>
      <c r="E151" s="5" t="s">
        <v>22</v>
      </c>
      <c r="F151" s="6">
        <v>45291</v>
      </c>
      <c r="G151" s="5">
        <v>2023</v>
      </c>
      <c r="H151" s="5" t="str">
        <f t="shared" si="15"/>
        <v>Junio</v>
      </c>
      <c r="I151" s="6" t="str">
        <f t="shared" si="22"/>
        <v>2023-2</v>
      </c>
      <c r="J151" s="5">
        <v>100</v>
      </c>
      <c r="K151" s="5">
        <v>100</v>
      </c>
      <c r="L151" s="15">
        <f t="shared" si="20"/>
        <v>1.0508474576271187</v>
      </c>
      <c r="M151" s="15">
        <f t="shared" si="21"/>
        <v>1.0508474576271187</v>
      </c>
      <c r="N151" s="5" t="s">
        <v>23</v>
      </c>
      <c r="O151" s="5" t="s">
        <v>23</v>
      </c>
      <c r="P151" s="5">
        <v>0</v>
      </c>
      <c r="Q151" s="5">
        <v>0</v>
      </c>
      <c r="R151" s="5" t="str">
        <f t="shared" si="16"/>
        <v>67-2023-06-30</v>
      </c>
    </row>
    <row r="152" spans="1:18" x14ac:dyDescent="0.3">
      <c r="A152" s="25">
        <v>67</v>
      </c>
      <c r="B152" s="23" t="s">
        <v>657</v>
      </c>
      <c r="C152" s="5" t="s">
        <v>432</v>
      </c>
      <c r="D152" s="5" t="s">
        <v>52</v>
      </c>
      <c r="E152" s="5" t="s">
        <v>22</v>
      </c>
      <c r="F152" s="6">
        <v>45107</v>
      </c>
      <c r="G152" s="5">
        <v>2023</v>
      </c>
      <c r="H152" s="5" t="str">
        <f t="shared" si="15"/>
        <v>Diciembre</v>
      </c>
      <c r="I152" s="6" t="str">
        <f t="shared" si="22"/>
        <v>2023-1</v>
      </c>
      <c r="J152" s="5">
        <v>59</v>
      </c>
      <c r="K152" s="5">
        <v>62</v>
      </c>
      <c r="L152" s="15">
        <f t="shared" si="20"/>
        <v>1</v>
      </c>
      <c r="M152" s="15">
        <f t="shared" si="21"/>
        <v>1</v>
      </c>
      <c r="N152" s="5" t="s">
        <v>23</v>
      </c>
      <c r="O152" s="5" t="s">
        <v>23</v>
      </c>
      <c r="P152" s="5">
        <v>0</v>
      </c>
      <c r="Q152" s="5">
        <v>0</v>
      </c>
      <c r="R152" s="5" t="str">
        <f t="shared" si="16"/>
        <v>67-2023-12-31</v>
      </c>
    </row>
    <row r="153" spans="1:18" x14ac:dyDescent="0.3">
      <c r="A153" s="25">
        <v>67</v>
      </c>
      <c r="B153" s="23" t="s">
        <v>657</v>
      </c>
      <c r="C153" s="5" t="s">
        <v>432</v>
      </c>
      <c r="D153" s="5" t="s">
        <v>52</v>
      </c>
      <c r="E153" s="5" t="s">
        <v>22</v>
      </c>
      <c r="F153" s="6">
        <v>45291</v>
      </c>
      <c r="G153" s="5">
        <v>2023</v>
      </c>
      <c r="H153" s="5" t="str">
        <f t="shared" si="15"/>
        <v>Junio</v>
      </c>
      <c r="I153" s="6" t="str">
        <f t="shared" si="22"/>
        <v>2023-2</v>
      </c>
      <c r="J153" s="5">
        <v>100</v>
      </c>
      <c r="K153" s="5">
        <v>100</v>
      </c>
      <c r="L153" s="15">
        <f t="shared" si="20"/>
        <v>1.14375</v>
      </c>
      <c r="M153" s="15">
        <f t="shared" si="21"/>
        <v>1.14375</v>
      </c>
      <c r="N153" s="5" t="s">
        <v>23</v>
      </c>
      <c r="O153" s="5" t="s">
        <v>23</v>
      </c>
      <c r="P153" s="5">
        <v>0</v>
      </c>
      <c r="Q153" s="5">
        <v>0</v>
      </c>
      <c r="R153" s="5" t="str">
        <f t="shared" si="16"/>
        <v>68-2023-06-30</v>
      </c>
    </row>
    <row r="154" spans="1:18" x14ac:dyDescent="0.3">
      <c r="A154" s="41">
        <v>68</v>
      </c>
      <c r="B154" s="5" t="s">
        <v>49</v>
      </c>
      <c r="C154" s="5" t="s">
        <v>50</v>
      </c>
      <c r="D154" s="5" t="s">
        <v>47</v>
      </c>
      <c r="E154" s="5" t="s">
        <v>22</v>
      </c>
      <c r="F154" s="6">
        <v>45107</v>
      </c>
      <c r="G154" s="5">
        <v>2023</v>
      </c>
      <c r="H154" s="5" t="str">
        <f t="shared" si="15"/>
        <v>Diciembre</v>
      </c>
      <c r="I154" s="6" t="str">
        <f t="shared" si="22"/>
        <v>2023-1</v>
      </c>
      <c r="J154" s="5">
        <v>80</v>
      </c>
      <c r="K154" s="5">
        <v>91.5</v>
      </c>
      <c r="L154" s="21">
        <f>IFERROR(K155/J155,"")</f>
        <v>1.0625</v>
      </c>
      <c r="M154" s="15">
        <f t="shared" si="21"/>
        <v>1.0625</v>
      </c>
      <c r="N154" s="5" t="s">
        <v>23</v>
      </c>
      <c r="O154" s="5" t="s">
        <v>23</v>
      </c>
      <c r="P154" s="5">
        <v>1</v>
      </c>
      <c r="Q154" s="5">
        <v>1</v>
      </c>
      <c r="R154" s="5" t="str">
        <f t="shared" si="16"/>
        <v>68-2023-12-31</v>
      </c>
    </row>
    <row r="155" spans="1:18" x14ac:dyDescent="0.3">
      <c r="A155" s="37">
        <v>68</v>
      </c>
      <c r="B155" s="5" t="s">
        <v>49</v>
      </c>
      <c r="C155" s="5" t="s">
        <v>50</v>
      </c>
      <c r="D155" s="5" t="s">
        <v>47</v>
      </c>
      <c r="E155" s="5" t="s">
        <v>22</v>
      </c>
      <c r="F155" s="6">
        <v>45291</v>
      </c>
      <c r="G155" s="5">
        <v>2023</v>
      </c>
      <c r="H155" s="5" t="str">
        <f t="shared" si="15"/>
        <v>Junio</v>
      </c>
      <c r="I155" s="6" t="str">
        <f t="shared" si="22"/>
        <v>2024-2</v>
      </c>
      <c r="J155" s="5">
        <v>80</v>
      </c>
      <c r="K155" s="5">
        <v>85</v>
      </c>
      <c r="L155" s="21">
        <f>IFERROR(K156/J156,"")</f>
        <v>1.075</v>
      </c>
      <c r="M155" s="15">
        <f t="shared" si="21"/>
        <v>1.075</v>
      </c>
      <c r="N155" s="5" t="s">
        <v>23</v>
      </c>
      <c r="O155" s="5" t="s">
        <v>23</v>
      </c>
      <c r="P155" s="5">
        <v>1</v>
      </c>
      <c r="Q155" s="5">
        <v>0</v>
      </c>
      <c r="R155" s="5" t="str">
        <f t="shared" si="16"/>
        <v>68-2024-06-30</v>
      </c>
    </row>
    <row r="156" spans="1:18" x14ac:dyDescent="0.3">
      <c r="A156" s="5">
        <v>68</v>
      </c>
      <c r="B156" s="5" t="s">
        <v>49</v>
      </c>
      <c r="C156" s="5" t="s">
        <v>50</v>
      </c>
      <c r="D156" s="5" t="s">
        <v>47</v>
      </c>
      <c r="E156" s="5" t="s">
        <v>22</v>
      </c>
      <c r="F156" s="6">
        <v>45473</v>
      </c>
      <c r="G156" s="5">
        <v>2024</v>
      </c>
      <c r="H156" s="5" t="str">
        <f t="shared" si="15"/>
        <v>Diciembre</v>
      </c>
      <c r="I156" s="6" t="str">
        <f t="shared" si="22"/>
        <v>2024-1</v>
      </c>
      <c r="J156" s="5">
        <v>80</v>
      </c>
      <c r="K156" s="5">
        <v>86</v>
      </c>
      <c r="L156" s="15">
        <f>IFERROR(IF((K157/J157)&gt;1.3,1.3,K157/J157),"")</f>
        <v>1.09375</v>
      </c>
      <c r="M156" s="15">
        <f t="shared" si="21"/>
        <v>1.09375</v>
      </c>
      <c r="N156" s="5" t="s">
        <v>23</v>
      </c>
      <c r="O156" s="5" t="s">
        <v>23</v>
      </c>
      <c r="P156" s="5">
        <v>1</v>
      </c>
      <c r="Q156" s="5">
        <v>0</v>
      </c>
      <c r="R156" s="5" t="str">
        <f t="shared" si="16"/>
        <v>68-2024-12-31</v>
      </c>
    </row>
    <row r="157" spans="1:18" x14ac:dyDescent="0.3">
      <c r="A157" s="5">
        <v>68</v>
      </c>
      <c r="B157" s="5" t="s">
        <v>49</v>
      </c>
      <c r="C157" s="5" t="s">
        <v>50</v>
      </c>
      <c r="D157" s="5" t="s">
        <v>47</v>
      </c>
      <c r="E157" s="5" t="s">
        <v>22</v>
      </c>
      <c r="F157" s="6">
        <v>45657</v>
      </c>
      <c r="G157" s="5">
        <v>2024</v>
      </c>
      <c r="H157" s="5" t="str">
        <f t="shared" si="15"/>
        <v>Junio</v>
      </c>
      <c r="I157" s="6" t="str">
        <f t="shared" si="22"/>
        <v>2023-2</v>
      </c>
      <c r="J157" s="5">
        <v>80</v>
      </c>
      <c r="K157" s="10">
        <v>87.5</v>
      </c>
      <c r="L157" s="15">
        <f>IFERROR(IF((K158/J158)&gt;1.3,1.3,K158/J158),"")</f>
        <v>1.0052191867434499</v>
      </c>
      <c r="M157" s="15">
        <f t="shared" si="21"/>
        <v>1.0052191867434499</v>
      </c>
      <c r="N157" s="5" t="s">
        <v>23</v>
      </c>
      <c r="O157" s="5" t="s">
        <v>23</v>
      </c>
      <c r="P157" s="5">
        <v>1</v>
      </c>
      <c r="Q157" s="5">
        <v>1</v>
      </c>
      <c r="R157" s="5" t="str">
        <f t="shared" si="16"/>
        <v>69-2023-06-30</v>
      </c>
    </row>
    <row r="158" spans="1:18" x14ac:dyDescent="0.3">
      <c r="A158" s="37">
        <v>69</v>
      </c>
      <c r="B158" s="5" t="s">
        <v>51</v>
      </c>
      <c r="C158" s="5" t="s">
        <v>50</v>
      </c>
      <c r="D158" s="5" t="s">
        <v>52</v>
      </c>
      <c r="E158" s="5" t="s">
        <v>22</v>
      </c>
      <c r="F158" s="6">
        <v>45107</v>
      </c>
      <c r="G158" s="5">
        <v>2023</v>
      </c>
      <c r="H158" s="5" t="str">
        <f t="shared" si="15"/>
        <v>Diciembre</v>
      </c>
      <c r="I158" s="6" t="str">
        <f t="shared" si="22"/>
        <v>2023-1</v>
      </c>
      <c r="J158" s="5">
        <v>90</v>
      </c>
      <c r="K158" s="5">
        <v>90.469726806910501</v>
      </c>
      <c r="L158" s="21">
        <f>IFERROR(K159/J159,"")</f>
        <v>1.0315555555555556</v>
      </c>
      <c r="M158" s="15">
        <f t="shared" si="21"/>
        <v>1.0315555555555556</v>
      </c>
      <c r="N158" s="5" t="s">
        <v>23</v>
      </c>
      <c r="O158" s="5" t="s">
        <v>23</v>
      </c>
      <c r="P158" s="5">
        <v>0</v>
      </c>
      <c r="Q158" s="5">
        <v>0</v>
      </c>
      <c r="R158" s="5" t="str">
        <f t="shared" si="16"/>
        <v>69-2023-12-31</v>
      </c>
    </row>
    <row r="159" spans="1:18" x14ac:dyDescent="0.3">
      <c r="A159" s="37">
        <v>69</v>
      </c>
      <c r="B159" s="5" t="s">
        <v>51</v>
      </c>
      <c r="C159" s="5" t="s">
        <v>50</v>
      </c>
      <c r="D159" s="5" t="s">
        <v>52</v>
      </c>
      <c r="E159" s="5" t="s">
        <v>22</v>
      </c>
      <c r="F159" s="6">
        <v>45291</v>
      </c>
      <c r="G159" s="5">
        <v>2023</v>
      </c>
      <c r="H159" s="5" t="str">
        <f t="shared" si="15"/>
        <v>Junio</v>
      </c>
      <c r="I159" s="6" t="str">
        <f t="shared" si="22"/>
        <v>2024-2</v>
      </c>
      <c r="J159" s="5">
        <v>90</v>
      </c>
      <c r="K159" s="5">
        <v>92.84</v>
      </c>
      <c r="L159" s="21">
        <f>IFERROR(K160/J160,"")</f>
        <v>1.0147222222222221</v>
      </c>
      <c r="M159" s="15">
        <f t="shared" si="21"/>
        <v>1.0147222222222221</v>
      </c>
      <c r="N159" s="5" t="s">
        <v>23</v>
      </c>
      <c r="O159" s="5" t="s">
        <v>23</v>
      </c>
      <c r="P159" s="5">
        <v>0</v>
      </c>
      <c r="Q159" s="5">
        <v>0</v>
      </c>
      <c r="R159" s="5" t="str">
        <f t="shared" si="16"/>
        <v>69-2024-06-30</v>
      </c>
    </row>
    <row r="160" spans="1:18" x14ac:dyDescent="0.3">
      <c r="A160" s="5">
        <v>69</v>
      </c>
      <c r="B160" s="5" t="s">
        <v>51</v>
      </c>
      <c r="C160" s="5" t="s">
        <v>50</v>
      </c>
      <c r="D160" s="5" t="s">
        <v>52</v>
      </c>
      <c r="E160" s="5" t="s">
        <v>22</v>
      </c>
      <c r="F160" s="6">
        <v>45473</v>
      </c>
      <c r="G160" s="5">
        <v>2024</v>
      </c>
      <c r="H160" s="5" t="str">
        <f t="shared" si="15"/>
        <v>Diciembre</v>
      </c>
      <c r="I160" s="6" t="str">
        <f t="shared" si="22"/>
        <v>2024-1</v>
      </c>
      <c r="J160" s="5">
        <v>90</v>
      </c>
      <c r="K160" s="5">
        <v>91.324999999999989</v>
      </c>
      <c r="L160" s="15">
        <f t="shared" ref="L160:L167" si="23">IFERROR(IF((K161/J161)&gt;1.3,1.3,K161/J161),"")</f>
        <v>1.0120555555555557</v>
      </c>
      <c r="M160" s="15">
        <f t="shared" si="21"/>
        <v>1.0120555555555557</v>
      </c>
      <c r="N160" s="5" t="s">
        <v>23</v>
      </c>
      <c r="O160" s="5" t="s">
        <v>23</v>
      </c>
      <c r="P160" s="5">
        <v>0</v>
      </c>
      <c r="Q160" s="5">
        <v>0</v>
      </c>
      <c r="R160" s="5" t="str">
        <f t="shared" si="16"/>
        <v>69-2024-12-31</v>
      </c>
    </row>
    <row r="161" spans="1:18" x14ac:dyDescent="0.3">
      <c r="A161" s="5">
        <v>69</v>
      </c>
      <c r="B161" s="5" t="s">
        <v>51</v>
      </c>
      <c r="C161" s="5" t="s">
        <v>50</v>
      </c>
      <c r="D161" s="5" t="s">
        <v>52</v>
      </c>
      <c r="E161" s="5" t="s">
        <v>22</v>
      </c>
      <c r="F161" s="6">
        <v>45657</v>
      </c>
      <c r="G161" s="5">
        <v>2024</v>
      </c>
      <c r="H161" s="5" t="str">
        <f t="shared" si="15"/>
        <v>Junio</v>
      </c>
      <c r="I161" s="6" t="str">
        <f t="shared" si="22"/>
        <v>2023-2</v>
      </c>
      <c r="J161" s="5">
        <v>90</v>
      </c>
      <c r="K161" s="5">
        <v>91.085000000000008</v>
      </c>
      <c r="L161" s="15">
        <f t="shared" si="23"/>
        <v>0.93444881889763787</v>
      </c>
      <c r="M161" s="15">
        <f t="shared" si="21"/>
        <v>0.93444881889763787</v>
      </c>
      <c r="N161" s="5" t="s">
        <v>23</v>
      </c>
      <c r="O161" s="5" t="s">
        <v>23</v>
      </c>
      <c r="P161" s="5">
        <v>0</v>
      </c>
      <c r="Q161" s="5">
        <v>0</v>
      </c>
      <c r="R161" s="5" t="str">
        <f t="shared" si="16"/>
        <v>70-2023-06-30</v>
      </c>
    </row>
    <row r="162" spans="1:18" x14ac:dyDescent="0.3">
      <c r="A162" s="25">
        <v>70</v>
      </c>
      <c r="B162" s="23" t="s">
        <v>642</v>
      </c>
      <c r="C162" s="5" t="s">
        <v>93</v>
      </c>
      <c r="D162" s="5" t="s">
        <v>52</v>
      </c>
      <c r="E162" s="5" t="s">
        <v>22</v>
      </c>
      <c r="F162" s="6">
        <v>45107</v>
      </c>
      <c r="G162" s="5">
        <v>2023</v>
      </c>
      <c r="H162" s="5" t="str">
        <f t="shared" si="15"/>
        <v>Diciembre</v>
      </c>
      <c r="I162" s="6" t="str">
        <f t="shared" si="22"/>
        <v>2023-1</v>
      </c>
      <c r="J162" s="5">
        <v>50.8</v>
      </c>
      <c r="K162" s="5">
        <v>47.47</v>
      </c>
      <c r="L162" s="15">
        <f t="shared" si="23"/>
        <v>1</v>
      </c>
      <c r="M162" s="15">
        <f t="shared" si="21"/>
        <v>1</v>
      </c>
      <c r="N162" s="5" t="s">
        <v>23</v>
      </c>
      <c r="O162" s="5" t="s">
        <v>23</v>
      </c>
      <c r="P162" s="5">
        <v>0</v>
      </c>
      <c r="Q162" s="5">
        <v>0</v>
      </c>
      <c r="R162" s="5" t="str">
        <f t="shared" si="16"/>
        <v>70-2023-12-31</v>
      </c>
    </row>
    <row r="163" spans="1:18" x14ac:dyDescent="0.3">
      <c r="A163" s="25">
        <v>70</v>
      </c>
      <c r="B163" s="23" t="s">
        <v>642</v>
      </c>
      <c r="C163" s="5" t="s">
        <v>93</v>
      </c>
      <c r="D163" s="5" t="s">
        <v>52</v>
      </c>
      <c r="E163" s="5" t="s">
        <v>22</v>
      </c>
      <c r="F163" s="6">
        <v>45291</v>
      </c>
      <c r="G163" s="5">
        <v>2023</v>
      </c>
      <c r="H163" s="5" t="str">
        <f t="shared" si="15"/>
        <v>Junio</v>
      </c>
      <c r="I163" s="6" t="str">
        <f t="shared" si="22"/>
        <v>2023-2</v>
      </c>
      <c r="J163" s="5">
        <v>100</v>
      </c>
      <c r="K163" s="5">
        <v>100</v>
      </c>
      <c r="L163" s="15">
        <f t="shared" si="23"/>
        <v>1.3</v>
      </c>
      <c r="M163" s="15">
        <f t="shared" si="21"/>
        <v>1.6949152542372881</v>
      </c>
      <c r="N163" s="5" t="s">
        <v>23</v>
      </c>
      <c r="O163" s="5" t="s">
        <v>23</v>
      </c>
      <c r="P163" s="5">
        <v>0</v>
      </c>
      <c r="Q163" s="5">
        <v>0</v>
      </c>
      <c r="R163" s="5" t="str">
        <f t="shared" si="16"/>
        <v>71-2023-06-30</v>
      </c>
    </row>
    <row r="164" spans="1:18" x14ac:dyDescent="0.3">
      <c r="A164" s="34">
        <v>71</v>
      </c>
      <c r="B164" s="28" t="s">
        <v>644</v>
      </c>
      <c r="C164" s="5" t="s">
        <v>90</v>
      </c>
      <c r="D164" s="5" t="s">
        <v>52</v>
      </c>
      <c r="E164" s="5" t="s">
        <v>22</v>
      </c>
      <c r="F164" s="6">
        <v>45107</v>
      </c>
      <c r="G164" s="5">
        <v>2023</v>
      </c>
      <c r="H164" s="5" t="str">
        <f t="shared" ref="H164:H227" si="24">PROPER(TEXT(F165,"mmmm"))</f>
        <v>Diciembre</v>
      </c>
      <c r="I164" s="6" t="str">
        <f t="shared" si="22"/>
        <v>2023-1</v>
      </c>
      <c r="J164" s="5">
        <v>31.86</v>
      </c>
      <c r="K164" s="5">
        <v>54</v>
      </c>
      <c r="L164" s="15">
        <f t="shared" si="23"/>
        <v>1</v>
      </c>
      <c r="M164" s="15">
        <f t="shared" si="21"/>
        <v>1</v>
      </c>
      <c r="N164" s="5" t="s">
        <v>23</v>
      </c>
      <c r="O164" s="5" t="s">
        <v>23</v>
      </c>
      <c r="P164" s="5">
        <v>0</v>
      </c>
      <c r="Q164" s="5">
        <v>0</v>
      </c>
      <c r="R164" s="5" t="str">
        <f t="shared" ref="R164:R227" si="25">A165&amp;"-"&amp;YEAR(F165)&amp;"-"&amp;IF(LEN(MONTH(F165))=1,"0"&amp;MONTH(F165),MONTH(F165))&amp;"-"&amp;DAY(F165)</f>
        <v>71-2023-12-31</v>
      </c>
    </row>
    <row r="165" spans="1:18" x14ac:dyDescent="0.3">
      <c r="A165" s="34">
        <v>71</v>
      </c>
      <c r="B165" s="28" t="s">
        <v>644</v>
      </c>
      <c r="C165" s="5" t="s">
        <v>90</v>
      </c>
      <c r="D165" s="5" t="s">
        <v>52</v>
      </c>
      <c r="E165" s="5" t="s">
        <v>22</v>
      </c>
      <c r="F165" s="6">
        <v>45291</v>
      </c>
      <c r="G165" s="5">
        <v>2023</v>
      </c>
      <c r="H165" s="5" t="str">
        <f t="shared" si="24"/>
        <v>Junio</v>
      </c>
      <c r="I165" s="6" t="str">
        <f t="shared" si="22"/>
        <v>2023-2</v>
      </c>
      <c r="J165" s="5">
        <v>100</v>
      </c>
      <c r="K165" s="5">
        <v>100</v>
      </c>
      <c r="L165" s="15">
        <f t="shared" si="23"/>
        <v>1.1487383798140771</v>
      </c>
      <c r="M165" s="15">
        <f t="shared" si="21"/>
        <v>1.1487383798140771</v>
      </c>
      <c r="N165" s="5" t="s">
        <v>23</v>
      </c>
      <c r="O165" s="5" t="s">
        <v>23</v>
      </c>
      <c r="P165" s="5">
        <v>0</v>
      </c>
      <c r="Q165" s="5">
        <v>0</v>
      </c>
      <c r="R165" s="5" t="str">
        <f t="shared" si="25"/>
        <v>72-2023-06-30</v>
      </c>
    </row>
    <row r="166" spans="1:18" x14ac:dyDescent="0.3">
      <c r="A166" s="25">
        <v>72</v>
      </c>
      <c r="B166" s="23" t="s">
        <v>646</v>
      </c>
      <c r="C166" s="5" t="s">
        <v>241</v>
      </c>
      <c r="D166" s="5" t="s">
        <v>52</v>
      </c>
      <c r="E166" s="5" t="s">
        <v>22</v>
      </c>
      <c r="F166" s="6">
        <v>45107</v>
      </c>
      <c r="G166" s="5">
        <v>2023</v>
      </c>
      <c r="H166" s="5" t="str">
        <f t="shared" si="24"/>
        <v>Diciembre</v>
      </c>
      <c r="I166" s="6" t="str">
        <f t="shared" si="22"/>
        <v>2023-1</v>
      </c>
      <c r="J166" s="5">
        <v>15.06</v>
      </c>
      <c r="K166" s="5">
        <v>17.3</v>
      </c>
      <c r="L166" s="15">
        <f t="shared" si="23"/>
        <v>1</v>
      </c>
      <c r="M166" s="15">
        <f t="shared" si="21"/>
        <v>1</v>
      </c>
      <c r="N166" s="5" t="s">
        <v>23</v>
      </c>
      <c r="O166" s="5" t="s">
        <v>23</v>
      </c>
      <c r="P166" s="5">
        <v>1</v>
      </c>
      <c r="Q166" s="5">
        <v>1</v>
      </c>
      <c r="R166" s="5" t="str">
        <f t="shared" si="25"/>
        <v>72-2023-12-31</v>
      </c>
    </row>
    <row r="167" spans="1:18" x14ac:dyDescent="0.3">
      <c r="A167" s="25">
        <v>72</v>
      </c>
      <c r="B167" s="23" t="s">
        <v>646</v>
      </c>
      <c r="C167" s="5" t="s">
        <v>241</v>
      </c>
      <c r="D167" s="5" t="s">
        <v>52</v>
      </c>
      <c r="E167" s="5" t="s">
        <v>22</v>
      </c>
      <c r="F167" s="6">
        <v>45291</v>
      </c>
      <c r="G167" s="5">
        <v>2023</v>
      </c>
      <c r="H167" s="5" t="str">
        <f t="shared" si="24"/>
        <v>Junio</v>
      </c>
      <c r="I167" s="6" t="str">
        <f t="shared" si="22"/>
        <v>2023-2</v>
      </c>
      <c r="J167" s="5">
        <v>100</v>
      </c>
      <c r="K167" s="5">
        <v>100</v>
      </c>
      <c r="L167" s="15">
        <f t="shared" si="23"/>
        <v>0.95</v>
      </c>
      <c r="M167" s="15">
        <f t="shared" si="21"/>
        <v>0.95</v>
      </c>
      <c r="N167" s="5" t="s">
        <v>23</v>
      </c>
      <c r="O167" s="5" t="s">
        <v>23</v>
      </c>
      <c r="P167" s="5">
        <v>1</v>
      </c>
      <c r="Q167" s="5">
        <v>1</v>
      </c>
      <c r="R167" s="5" t="str">
        <f t="shared" si="25"/>
        <v>73-2023-06-30</v>
      </c>
    </row>
    <row r="168" spans="1:18" x14ac:dyDescent="0.3">
      <c r="A168" s="41">
        <v>73</v>
      </c>
      <c r="B168" s="5" t="s">
        <v>53</v>
      </c>
      <c r="C168" s="5" t="s">
        <v>25</v>
      </c>
      <c r="D168" s="5" t="s">
        <v>47</v>
      </c>
      <c r="E168" s="5" t="s">
        <v>54</v>
      </c>
      <c r="F168" s="6">
        <v>45107</v>
      </c>
      <c r="G168" s="5">
        <v>2023</v>
      </c>
      <c r="H168" s="5" t="str">
        <f t="shared" si="24"/>
        <v>Diciembre</v>
      </c>
      <c r="I168" s="6" t="str">
        <f t="shared" si="22"/>
        <v>2023-1</v>
      </c>
      <c r="J168" s="5">
        <v>20</v>
      </c>
      <c r="K168" s="5">
        <v>19</v>
      </c>
      <c r="L168" s="15">
        <f>IFERROR(IF((J169/K169)&gt;1.3,1.3,J169/K169),"")</f>
        <v>1.1764705882352942</v>
      </c>
      <c r="M168" s="15">
        <f>IFERROR(J169/K169,"")</f>
        <v>1.1764705882352942</v>
      </c>
      <c r="N168" s="5" t="s">
        <v>55</v>
      </c>
      <c r="O168" s="5" t="s">
        <v>55</v>
      </c>
      <c r="P168" s="5">
        <v>0</v>
      </c>
      <c r="Q168" s="5">
        <v>0</v>
      </c>
      <c r="R168" s="5" t="str">
        <f t="shared" si="25"/>
        <v>73-2023-12-31</v>
      </c>
    </row>
    <row r="169" spans="1:18" x14ac:dyDescent="0.3">
      <c r="A169" s="37">
        <v>73</v>
      </c>
      <c r="B169" s="5" t="s">
        <v>53</v>
      </c>
      <c r="C169" s="5" t="s">
        <v>25</v>
      </c>
      <c r="D169" s="5" t="s">
        <v>47</v>
      </c>
      <c r="E169" s="5" t="s">
        <v>54</v>
      </c>
      <c r="F169" s="6">
        <v>45291</v>
      </c>
      <c r="G169" s="5">
        <v>2023</v>
      </c>
      <c r="H169" s="5" t="str">
        <f t="shared" si="24"/>
        <v>Junio</v>
      </c>
      <c r="I169" s="6" t="str">
        <f t="shared" si="22"/>
        <v>2024-2</v>
      </c>
      <c r="J169" s="5">
        <v>20</v>
      </c>
      <c r="K169" s="5">
        <v>17</v>
      </c>
      <c r="L169" s="15">
        <f>IFERROR(IF((J170/K170)&gt;1.3,1.3,J170/K170),"")</f>
        <v>1</v>
      </c>
      <c r="M169" s="15">
        <f>IFERROR(J170/K170,"")</f>
        <v>1</v>
      </c>
      <c r="N169" s="5" t="s">
        <v>55</v>
      </c>
      <c r="O169" s="5" t="s">
        <v>55</v>
      </c>
      <c r="P169" s="5">
        <v>0</v>
      </c>
      <c r="Q169" s="5">
        <v>0</v>
      </c>
      <c r="R169" s="5" t="str">
        <f t="shared" si="25"/>
        <v>73-2024-06-30</v>
      </c>
    </row>
    <row r="170" spans="1:18" x14ac:dyDescent="0.3">
      <c r="A170" s="5">
        <v>73</v>
      </c>
      <c r="B170" s="5" t="s">
        <v>53</v>
      </c>
      <c r="C170" s="5" t="s">
        <v>25</v>
      </c>
      <c r="D170" s="5" t="s">
        <v>47</v>
      </c>
      <c r="E170" s="5" t="s">
        <v>54</v>
      </c>
      <c r="F170" s="6">
        <v>45473</v>
      </c>
      <c r="G170" s="5">
        <v>2024</v>
      </c>
      <c r="H170" s="5" t="str">
        <f t="shared" si="24"/>
        <v>Diciembre</v>
      </c>
      <c r="I170" s="6" t="str">
        <f t="shared" si="22"/>
        <v>2024-1</v>
      </c>
      <c r="J170" s="5">
        <v>20</v>
      </c>
      <c r="K170" s="5">
        <v>20</v>
      </c>
      <c r="L170" s="15">
        <f>IFERROR(IF((J171/K171)&gt;1.3,1.3,J171/K171),"")</f>
        <v>1.1764705882352942</v>
      </c>
      <c r="M170" s="15">
        <f>IFERROR(J171/K171,"")</f>
        <v>1.1764705882352942</v>
      </c>
      <c r="N170" s="5" t="s">
        <v>55</v>
      </c>
      <c r="O170" s="5" t="s">
        <v>55</v>
      </c>
      <c r="P170" s="5">
        <v>0</v>
      </c>
      <c r="Q170" s="5">
        <v>0</v>
      </c>
      <c r="R170" s="5" t="str">
        <f t="shared" si="25"/>
        <v>73-2024-12-31</v>
      </c>
    </row>
    <row r="171" spans="1:18" x14ac:dyDescent="0.3">
      <c r="A171" s="5">
        <v>73</v>
      </c>
      <c r="B171" s="5" t="s">
        <v>53</v>
      </c>
      <c r="C171" s="5" t="s">
        <v>25</v>
      </c>
      <c r="D171" s="5" t="s">
        <v>47</v>
      </c>
      <c r="E171" s="5" t="s">
        <v>54</v>
      </c>
      <c r="F171" s="6">
        <v>45657</v>
      </c>
      <c r="G171" s="5">
        <v>2024</v>
      </c>
      <c r="H171" s="5" t="str">
        <f t="shared" si="24"/>
        <v>Junio</v>
      </c>
      <c r="I171" s="6" t="str">
        <f t="shared" si="22"/>
        <v>2023-2</v>
      </c>
      <c r="J171" s="5">
        <v>20</v>
      </c>
      <c r="K171" s="10">
        <v>17</v>
      </c>
      <c r="L171" s="15">
        <f>IFERROR(IF((J172/K172)&gt;1.3,1.3,J172/K172),"")</f>
        <v>0.9176416609314062</v>
      </c>
      <c r="M171" s="15">
        <f>IFERROR(J172/K172,"")</f>
        <v>0.9176416609314062</v>
      </c>
      <c r="N171" s="5" t="s">
        <v>55</v>
      </c>
      <c r="O171" s="5" t="s">
        <v>55</v>
      </c>
      <c r="P171" s="5">
        <v>0</v>
      </c>
      <c r="Q171" s="5">
        <v>0</v>
      </c>
      <c r="R171" s="5" t="str">
        <f t="shared" si="25"/>
        <v>74-2023-06-30</v>
      </c>
    </row>
    <row r="172" spans="1:18" x14ac:dyDescent="0.3">
      <c r="A172" s="41">
        <v>74</v>
      </c>
      <c r="B172" s="5" t="s">
        <v>56</v>
      </c>
      <c r="C172" s="5" t="s">
        <v>25</v>
      </c>
      <c r="D172" s="5" t="s">
        <v>47</v>
      </c>
      <c r="E172" s="5" t="s">
        <v>22</v>
      </c>
      <c r="F172" s="6">
        <v>45107</v>
      </c>
      <c r="G172" s="5">
        <v>2023</v>
      </c>
      <c r="H172" s="5" t="str">
        <f t="shared" si="24"/>
        <v>Diciembre</v>
      </c>
      <c r="I172" s="6" t="str">
        <f t="shared" si="22"/>
        <v>2023-1</v>
      </c>
      <c r="J172" s="5">
        <v>80</v>
      </c>
      <c r="K172" s="5">
        <v>87.18</v>
      </c>
      <c r="L172" s="21">
        <f>IFERROR(K173/J173,"")</f>
        <v>1.1830000000000001</v>
      </c>
      <c r="M172" s="15">
        <f t="shared" ref="M172:M203" si="26">IFERROR(K173/J173,"")</f>
        <v>1.1830000000000001</v>
      </c>
      <c r="N172" s="5" t="s">
        <v>23</v>
      </c>
      <c r="O172" s="5" t="s">
        <v>23</v>
      </c>
      <c r="P172" s="5">
        <v>0</v>
      </c>
      <c r="Q172" s="5">
        <v>0</v>
      </c>
      <c r="R172" s="5" t="str">
        <f t="shared" si="25"/>
        <v>74-2023-12-31</v>
      </c>
    </row>
    <row r="173" spans="1:18" x14ac:dyDescent="0.3">
      <c r="A173" s="37">
        <v>74</v>
      </c>
      <c r="B173" s="5" t="s">
        <v>56</v>
      </c>
      <c r="C173" s="5" t="s">
        <v>25</v>
      </c>
      <c r="D173" s="5" t="s">
        <v>47</v>
      </c>
      <c r="E173" s="5" t="s">
        <v>22</v>
      </c>
      <c r="F173" s="6">
        <v>45291</v>
      </c>
      <c r="G173" s="5">
        <v>2023</v>
      </c>
      <c r="H173" s="5" t="str">
        <f t="shared" si="24"/>
        <v>Junio</v>
      </c>
      <c r="I173" s="6" t="str">
        <f t="shared" si="22"/>
        <v>2024-2</v>
      </c>
      <c r="J173" s="5">
        <v>80</v>
      </c>
      <c r="K173" s="5">
        <v>94.64</v>
      </c>
      <c r="L173" s="21">
        <f>IFERROR(K174/J174,"")</f>
        <v>1.1441250000000001</v>
      </c>
      <c r="M173" s="15">
        <f t="shared" si="26"/>
        <v>1.1441250000000001</v>
      </c>
      <c r="N173" s="5" t="s">
        <v>23</v>
      </c>
      <c r="O173" s="5" t="s">
        <v>23</v>
      </c>
      <c r="P173" s="5">
        <v>0</v>
      </c>
      <c r="Q173" s="5">
        <v>0</v>
      </c>
      <c r="R173" s="5" t="str">
        <f t="shared" si="25"/>
        <v>74-2024-06-30</v>
      </c>
    </row>
    <row r="174" spans="1:18" x14ac:dyDescent="0.3">
      <c r="A174" s="5">
        <v>74</v>
      </c>
      <c r="B174" s="5" t="s">
        <v>56</v>
      </c>
      <c r="C174" s="5" t="s">
        <v>25</v>
      </c>
      <c r="D174" s="5" t="s">
        <v>47</v>
      </c>
      <c r="E174" s="5" t="s">
        <v>22</v>
      </c>
      <c r="F174" s="6">
        <v>45473</v>
      </c>
      <c r="G174" s="5">
        <v>2024</v>
      </c>
      <c r="H174" s="5" t="str">
        <f t="shared" si="24"/>
        <v>Diciembre</v>
      </c>
      <c r="I174" s="6" t="str">
        <f t="shared" ref="I174:I188" si="27">IF(OR(H175="Enero",H175="Febrero",H175="Marzo",H175="Abril",H175="Mayo",H175="Junio"),G175&amp;"-1",IF(OR(H175="Julio",H175="Agosto",H175="Septiembre",H175="Octubre",H175="Noviembre",H175="Diciembre"),G175&amp;"-2"))</f>
        <v>2024-1</v>
      </c>
      <c r="J174" s="5">
        <v>80</v>
      </c>
      <c r="K174" s="5">
        <v>91.53</v>
      </c>
      <c r="L174" s="15">
        <f t="shared" ref="L174:L183" si="28">IFERROR(IF((K175/J175)&gt;1.3,1.3,K175/J175),"")</f>
        <v>1.193125</v>
      </c>
      <c r="M174" s="15">
        <f t="shared" si="26"/>
        <v>1.193125</v>
      </c>
      <c r="N174" s="5" t="s">
        <v>23</v>
      </c>
      <c r="O174" s="5" t="s">
        <v>23</v>
      </c>
      <c r="P174" s="5">
        <v>0</v>
      </c>
      <c r="Q174" s="5">
        <v>0</v>
      </c>
      <c r="R174" s="5" t="str">
        <f t="shared" si="25"/>
        <v>74-2024-12-31</v>
      </c>
    </row>
    <row r="175" spans="1:18" x14ac:dyDescent="0.3">
      <c r="A175" s="5">
        <v>74</v>
      </c>
      <c r="B175" s="5" t="s">
        <v>56</v>
      </c>
      <c r="C175" s="5" t="s">
        <v>25</v>
      </c>
      <c r="D175" s="5" t="s">
        <v>47</v>
      </c>
      <c r="E175" s="5" t="s">
        <v>22</v>
      </c>
      <c r="F175" s="6">
        <v>45657</v>
      </c>
      <c r="G175" s="5">
        <v>2024</v>
      </c>
      <c r="H175" s="5" t="str">
        <f t="shared" si="24"/>
        <v>Junio</v>
      </c>
      <c r="I175" s="6" t="str">
        <f t="shared" si="27"/>
        <v>2023-2</v>
      </c>
      <c r="J175" s="5">
        <v>80</v>
      </c>
      <c r="K175" s="10">
        <v>95.45</v>
      </c>
      <c r="L175" s="15">
        <f t="shared" si="28"/>
        <v>1.0689655172413792</v>
      </c>
      <c r="M175" s="15">
        <f t="shared" si="26"/>
        <v>1.0689655172413792</v>
      </c>
      <c r="N175" s="5" t="s">
        <v>23</v>
      </c>
      <c r="O175" s="5" t="s">
        <v>23</v>
      </c>
      <c r="P175" s="5">
        <v>0</v>
      </c>
      <c r="Q175" s="5">
        <v>0</v>
      </c>
      <c r="R175" s="5" t="str">
        <f t="shared" si="25"/>
        <v>75-2023-06-30</v>
      </c>
    </row>
    <row r="176" spans="1:18" x14ac:dyDescent="0.3">
      <c r="A176" s="25">
        <v>75</v>
      </c>
      <c r="B176" s="23" t="s">
        <v>608</v>
      </c>
      <c r="C176" s="5" t="s">
        <v>343</v>
      </c>
      <c r="D176" s="5" t="s">
        <v>52</v>
      </c>
      <c r="E176" s="5" t="s">
        <v>22</v>
      </c>
      <c r="F176" s="6">
        <v>45107</v>
      </c>
      <c r="G176" s="5">
        <v>2023</v>
      </c>
      <c r="H176" s="5" t="str">
        <f t="shared" si="24"/>
        <v>Diciembre</v>
      </c>
      <c r="I176" s="6" t="str">
        <f t="shared" si="27"/>
        <v>2023-1</v>
      </c>
      <c r="J176" s="5">
        <v>58</v>
      </c>
      <c r="K176" s="5">
        <v>62</v>
      </c>
      <c r="L176" s="15">
        <f t="shared" si="28"/>
        <v>0.92500000000000004</v>
      </c>
      <c r="M176" s="15">
        <f t="shared" si="26"/>
        <v>0.92500000000000004</v>
      </c>
      <c r="N176" s="5" t="s">
        <v>23</v>
      </c>
      <c r="O176" s="5" t="s">
        <v>23</v>
      </c>
      <c r="P176" s="5">
        <v>0</v>
      </c>
      <c r="Q176" s="5">
        <v>0</v>
      </c>
      <c r="R176" s="5" t="str">
        <f t="shared" si="25"/>
        <v>75-2023-12-31</v>
      </c>
    </row>
    <row r="177" spans="1:18" x14ac:dyDescent="0.3">
      <c r="A177" s="25">
        <v>75</v>
      </c>
      <c r="B177" s="23" t="s">
        <v>608</v>
      </c>
      <c r="C177" s="5" t="s">
        <v>343</v>
      </c>
      <c r="D177" s="5" t="s">
        <v>52</v>
      </c>
      <c r="E177" s="5" t="s">
        <v>22</v>
      </c>
      <c r="F177" s="6">
        <v>45291</v>
      </c>
      <c r="G177" s="5">
        <v>2023</v>
      </c>
      <c r="H177" s="5" t="str">
        <f t="shared" si="24"/>
        <v>Junio</v>
      </c>
      <c r="I177" s="6" t="str">
        <f t="shared" si="27"/>
        <v>2023-2</v>
      </c>
      <c r="J177" s="5">
        <v>100</v>
      </c>
      <c r="K177" s="5">
        <v>92.5</v>
      </c>
      <c r="L177" s="15">
        <f t="shared" si="28"/>
        <v>0.96808510638297873</v>
      </c>
      <c r="M177" s="15">
        <f t="shared" si="26"/>
        <v>0.96808510638297873</v>
      </c>
      <c r="N177" s="5" t="s">
        <v>23</v>
      </c>
      <c r="O177" s="5" t="s">
        <v>23</v>
      </c>
      <c r="P177" s="5">
        <v>0</v>
      </c>
      <c r="Q177" s="5">
        <v>0</v>
      </c>
      <c r="R177" s="5" t="str">
        <f t="shared" si="25"/>
        <v>76-2023-06-30</v>
      </c>
    </row>
    <row r="178" spans="1:18" x14ac:dyDescent="0.3">
      <c r="A178" s="25">
        <v>76</v>
      </c>
      <c r="B178" s="23" t="s">
        <v>610</v>
      </c>
      <c r="C178" s="5" t="s">
        <v>46</v>
      </c>
      <c r="D178" s="5" t="s">
        <v>52</v>
      </c>
      <c r="E178" s="5" t="s">
        <v>22</v>
      </c>
      <c r="F178" s="6">
        <v>45107</v>
      </c>
      <c r="G178" s="5">
        <v>2023</v>
      </c>
      <c r="H178" s="5" t="str">
        <f t="shared" si="24"/>
        <v>Diciembre</v>
      </c>
      <c r="I178" s="6" t="str">
        <f t="shared" si="27"/>
        <v>2023-1</v>
      </c>
      <c r="J178" s="5">
        <v>94</v>
      </c>
      <c r="K178" s="5">
        <v>91</v>
      </c>
      <c r="L178" s="15">
        <f t="shared" si="28"/>
        <v>0.99879999999999991</v>
      </c>
      <c r="M178" s="15">
        <f t="shared" si="26"/>
        <v>0.99879999999999991</v>
      </c>
      <c r="N178" s="5" t="s">
        <v>23</v>
      </c>
      <c r="O178" s="5" t="s">
        <v>23</v>
      </c>
      <c r="P178" s="5">
        <v>0</v>
      </c>
      <c r="Q178" s="5">
        <v>0</v>
      </c>
      <c r="R178" s="5" t="str">
        <f t="shared" si="25"/>
        <v>76-2023-12-31</v>
      </c>
    </row>
    <row r="179" spans="1:18" x14ac:dyDescent="0.3">
      <c r="A179" s="25">
        <v>76</v>
      </c>
      <c r="B179" s="23" t="s">
        <v>610</v>
      </c>
      <c r="C179" s="25" t="s">
        <v>432</v>
      </c>
      <c r="D179" s="5" t="s">
        <v>52</v>
      </c>
      <c r="E179" s="5" t="s">
        <v>22</v>
      </c>
      <c r="F179" s="6">
        <v>45291</v>
      </c>
      <c r="G179" s="5">
        <v>2023</v>
      </c>
      <c r="H179" s="5" t="str">
        <f t="shared" si="24"/>
        <v>Junio</v>
      </c>
      <c r="I179" s="6" t="str">
        <f t="shared" si="27"/>
        <v>2022-2</v>
      </c>
      <c r="J179" s="5">
        <v>100</v>
      </c>
      <c r="K179" s="5">
        <v>99.88</v>
      </c>
      <c r="L179" s="15">
        <f t="shared" si="28"/>
        <v>1.0070446735395189</v>
      </c>
      <c r="M179" s="15">
        <f t="shared" si="26"/>
        <v>1.0070446735395189</v>
      </c>
      <c r="N179" s="5" t="s">
        <v>23</v>
      </c>
      <c r="O179" s="5" t="s">
        <v>23</v>
      </c>
      <c r="P179" s="5">
        <v>0</v>
      </c>
      <c r="Q179" s="5">
        <v>0</v>
      </c>
      <c r="R179" s="5" t="str">
        <f t="shared" si="25"/>
        <v>77-2022-06-30</v>
      </c>
    </row>
    <row r="180" spans="1:18" x14ac:dyDescent="0.3">
      <c r="A180" s="5">
        <v>77</v>
      </c>
      <c r="B180" s="5" t="s">
        <v>57</v>
      </c>
      <c r="C180" s="5" t="s">
        <v>58</v>
      </c>
      <c r="D180" s="5" t="s">
        <v>21</v>
      </c>
      <c r="E180" s="5" t="s">
        <v>22</v>
      </c>
      <c r="F180" s="6">
        <v>44742</v>
      </c>
      <c r="G180" s="16">
        <v>2022</v>
      </c>
      <c r="H180" s="6" t="str">
        <f t="shared" si="24"/>
        <v>Diciembre</v>
      </c>
      <c r="I180" s="6" t="str">
        <f t="shared" si="27"/>
        <v>2022-1</v>
      </c>
      <c r="J180" s="5">
        <v>97</v>
      </c>
      <c r="K180" s="5">
        <v>97.683333333333323</v>
      </c>
      <c r="L180" s="15">
        <f t="shared" si="28"/>
        <v>1.0115120274914091</v>
      </c>
      <c r="M180" s="15">
        <f t="shared" si="26"/>
        <v>1.0115120274914091</v>
      </c>
      <c r="N180" s="5" t="s">
        <v>23</v>
      </c>
      <c r="O180" s="5" t="s">
        <v>23</v>
      </c>
      <c r="P180" s="5">
        <v>1</v>
      </c>
      <c r="Q180" s="5">
        <v>1</v>
      </c>
      <c r="R180" s="5" t="str">
        <f t="shared" si="25"/>
        <v>77-2022-12-31</v>
      </c>
    </row>
    <row r="181" spans="1:18" x14ac:dyDescent="0.3">
      <c r="A181" s="5">
        <v>77</v>
      </c>
      <c r="B181" s="5" t="s">
        <v>57</v>
      </c>
      <c r="C181" s="5" t="s">
        <v>58</v>
      </c>
      <c r="D181" s="5" t="s">
        <v>21</v>
      </c>
      <c r="E181" s="5" t="s">
        <v>22</v>
      </c>
      <c r="F181" s="6">
        <v>44926</v>
      </c>
      <c r="G181" s="16">
        <v>2022</v>
      </c>
      <c r="H181" s="6" t="str">
        <f t="shared" si="24"/>
        <v>Junio</v>
      </c>
      <c r="I181" s="6" t="str">
        <f t="shared" si="27"/>
        <v>2023-2</v>
      </c>
      <c r="J181" s="5">
        <v>97</v>
      </c>
      <c r="K181" s="5">
        <v>98.116666666666674</v>
      </c>
      <c r="L181" s="15">
        <f t="shared" si="28"/>
        <v>1.0070446735395189</v>
      </c>
      <c r="M181" s="15">
        <f t="shared" si="26"/>
        <v>1.0070446735395189</v>
      </c>
      <c r="N181" s="5" t="s">
        <v>23</v>
      </c>
      <c r="O181" s="5" t="s">
        <v>23</v>
      </c>
      <c r="P181" s="5">
        <v>1</v>
      </c>
      <c r="Q181" s="5">
        <v>1</v>
      </c>
      <c r="R181" s="5" t="str">
        <f t="shared" si="25"/>
        <v>77-2023-06-30</v>
      </c>
    </row>
    <row r="182" spans="1:18" x14ac:dyDescent="0.3">
      <c r="A182" s="5">
        <v>77</v>
      </c>
      <c r="B182" s="5" t="s">
        <v>57</v>
      </c>
      <c r="C182" s="5" t="s">
        <v>58</v>
      </c>
      <c r="D182" s="5" t="s">
        <v>21</v>
      </c>
      <c r="E182" s="5" t="s">
        <v>22</v>
      </c>
      <c r="F182" s="6">
        <v>45107</v>
      </c>
      <c r="G182" s="16">
        <v>2023</v>
      </c>
      <c r="H182" s="6" t="str">
        <f t="shared" si="24"/>
        <v>Diciembre</v>
      </c>
      <c r="I182" s="6" t="str">
        <f t="shared" si="27"/>
        <v>2023-1</v>
      </c>
      <c r="J182" s="5">
        <v>97</v>
      </c>
      <c r="K182" s="10">
        <v>97.683333333333337</v>
      </c>
      <c r="L182" s="15">
        <f t="shared" si="28"/>
        <v>1.0060137457044673</v>
      </c>
      <c r="M182" s="15">
        <f t="shared" si="26"/>
        <v>1.0060137457044673</v>
      </c>
      <c r="N182" s="5" t="s">
        <v>23</v>
      </c>
      <c r="O182" s="5" t="s">
        <v>23</v>
      </c>
      <c r="P182" s="5">
        <v>1</v>
      </c>
      <c r="Q182" s="5">
        <v>1</v>
      </c>
      <c r="R182" s="5" t="str">
        <f t="shared" si="25"/>
        <v>77-2023-12-31</v>
      </c>
    </row>
    <row r="183" spans="1:18" x14ac:dyDescent="0.3">
      <c r="A183" s="5">
        <v>77</v>
      </c>
      <c r="B183" s="5" t="s">
        <v>57</v>
      </c>
      <c r="C183" s="5" t="s">
        <v>58</v>
      </c>
      <c r="D183" s="5" t="s">
        <v>21</v>
      </c>
      <c r="E183" s="5" t="s">
        <v>22</v>
      </c>
      <c r="F183" s="6">
        <v>45291</v>
      </c>
      <c r="G183" s="5">
        <v>2023</v>
      </c>
      <c r="H183" s="5" t="str">
        <f t="shared" si="24"/>
        <v>Junio</v>
      </c>
      <c r="I183" s="6" t="str">
        <f t="shared" si="27"/>
        <v>2023-2</v>
      </c>
      <c r="J183" s="5">
        <v>97</v>
      </c>
      <c r="K183" s="10">
        <v>97.583333333333329</v>
      </c>
      <c r="L183" s="15">
        <f t="shared" si="28"/>
        <v>1</v>
      </c>
      <c r="M183" s="15">
        <f t="shared" si="26"/>
        <v>1</v>
      </c>
      <c r="N183" s="5" t="s">
        <v>23</v>
      </c>
      <c r="O183" s="5" t="s">
        <v>23</v>
      </c>
      <c r="P183" s="5">
        <v>1</v>
      </c>
      <c r="Q183" s="5">
        <v>1</v>
      </c>
      <c r="R183" s="5" t="str">
        <f t="shared" si="25"/>
        <v>78-2023-06-30</v>
      </c>
    </row>
    <row r="184" spans="1:18" x14ac:dyDescent="0.3">
      <c r="A184" s="37">
        <v>78</v>
      </c>
      <c r="B184" s="5" t="s">
        <v>59</v>
      </c>
      <c r="C184" s="5" t="s">
        <v>60</v>
      </c>
      <c r="D184" s="5" t="s">
        <v>61</v>
      </c>
      <c r="E184" s="5" t="s">
        <v>22</v>
      </c>
      <c r="F184" s="6">
        <v>45107</v>
      </c>
      <c r="G184" s="5">
        <v>2023</v>
      </c>
      <c r="H184" s="5" t="str">
        <f t="shared" si="24"/>
        <v>Diciembre</v>
      </c>
      <c r="I184" s="6" t="str">
        <f t="shared" si="27"/>
        <v>2023-1</v>
      </c>
      <c r="J184" s="5">
        <v>100</v>
      </c>
      <c r="K184" s="5">
        <v>100</v>
      </c>
      <c r="L184" s="21">
        <f>IFERROR(K185/J185,"")</f>
        <v>1.22</v>
      </c>
      <c r="M184" s="15">
        <f t="shared" si="26"/>
        <v>1.22</v>
      </c>
      <c r="N184" s="5" t="s">
        <v>23</v>
      </c>
      <c r="O184" s="5" t="s">
        <v>23</v>
      </c>
      <c r="P184" s="5">
        <v>0</v>
      </c>
      <c r="Q184" s="5">
        <v>0</v>
      </c>
      <c r="R184" s="5" t="str">
        <f t="shared" si="25"/>
        <v>78-2023-12-31</v>
      </c>
    </row>
    <row r="185" spans="1:18" x14ac:dyDescent="0.3">
      <c r="A185" s="37">
        <v>78</v>
      </c>
      <c r="B185" s="5" t="s">
        <v>59</v>
      </c>
      <c r="C185" s="5" t="s">
        <v>60</v>
      </c>
      <c r="D185" s="5" t="s">
        <v>61</v>
      </c>
      <c r="E185" s="5" t="s">
        <v>22</v>
      </c>
      <c r="F185" s="6">
        <v>45291</v>
      </c>
      <c r="G185" s="5">
        <v>2023</v>
      </c>
      <c r="H185" s="5" t="str">
        <f t="shared" si="24"/>
        <v>Junio</v>
      </c>
      <c r="I185" s="6" t="str">
        <f t="shared" si="27"/>
        <v>2024-2</v>
      </c>
      <c r="J185" s="5">
        <v>100</v>
      </c>
      <c r="K185" s="5">
        <v>122</v>
      </c>
      <c r="L185" s="21">
        <f>IFERROR(K186/J186,"")</f>
        <v>0.8</v>
      </c>
      <c r="M185" s="15">
        <f t="shared" si="26"/>
        <v>0.8</v>
      </c>
      <c r="N185" s="5" t="s">
        <v>23</v>
      </c>
      <c r="O185" s="5" t="s">
        <v>23</v>
      </c>
      <c r="P185" s="5">
        <v>0</v>
      </c>
      <c r="Q185" s="5">
        <v>0</v>
      </c>
      <c r="R185" s="5" t="str">
        <f t="shared" si="25"/>
        <v>78-2024-06-30</v>
      </c>
    </row>
    <row r="186" spans="1:18" x14ac:dyDescent="0.3">
      <c r="A186" s="5">
        <v>78</v>
      </c>
      <c r="B186" s="5" t="s">
        <v>59</v>
      </c>
      <c r="C186" s="5" t="s">
        <v>60</v>
      </c>
      <c r="D186" s="5" t="s">
        <v>61</v>
      </c>
      <c r="E186" s="5" t="s">
        <v>22</v>
      </c>
      <c r="F186" s="6">
        <v>45473</v>
      </c>
      <c r="G186" s="5">
        <v>2024</v>
      </c>
      <c r="H186" s="5" t="str">
        <f t="shared" si="24"/>
        <v>Diciembre</v>
      </c>
      <c r="I186" s="6" t="str">
        <f t="shared" si="27"/>
        <v>2024-1</v>
      </c>
      <c r="J186" s="5">
        <v>100</v>
      </c>
      <c r="K186" s="5">
        <v>80</v>
      </c>
      <c r="L186" s="15">
        <f>IFERROR(IF((K187/J187)&gt;1.3,1.3,K187/J187),"")</f>
        <v>1.125</v>
      </c>
      <c r="M186" s="15">
        <f t="shared" si="26"/>
        <v>1.125</v>
      </c>
      <c r="N186" s="5"/>
      <c r="O186" s="5"/>
      <c r="P186" s="5">
        <v>0</v>
      </c>
      <c r="Q186" s="5">
        <v>0</v>
      </c>
      <c r="R186" s="5" t="str">
        <f t="shared" si="25"/>
        <v>78-2024-12-31</v>
      </c>
    </row>
    <row r="187" spans="1:18" x14ac:dyDescent="0.3">
      <c r="A187" s="5">
        <v>78</v>
      </c>
      <c r="B187" s="5" t="s">
        <v>59</v>
      </c>
      <c r="C187" s="5" t="s">
        <v>60</v>
      </c>
      <c r="D187" s="5" t="s">
        <v>61</v>
      </c>
      <c r="E187" s="5" t="s">
        <v>22</v>
      </c>
      <c r="F187" s="6">
        <v>45657</v>
      </c>
      <c r="G187" s="5">
        <v>2024</v>
      </c>
      <c r="H187" s="5" t="str">
        <f t="shared" si="24"/>
        <v>Junio</v>
      </c>
      <c r="I187" s="6" t="str">
        <f t="shared" si="27"/>
        <v>2023-2</v>
      </c>
      <c r="J187" s="5">
        <v>100</v>
      </c>
      <c r="K187" s="10">
        <v>112.5</v>
      </c>
      <c r="L187" s="15">
        <f>IFERROR(IF((K188/J188)&gt;1.3,1.3,K188/J188),"")</f>
        <v>1.1764705882352942</v>
      </c>
      <c r="M187" s="15">
        <f t="shared" si="26"/>
        <v>1.1764705882352942</v>
      </c>
      <c r="N187" s="5"/>
      <c r="O187" s="5"/>
      <c r="P187" s="5">
        <v>0</v>
      </c>
      <c r="Q187" s="5">
        <v>0</v>
      </c>
      <c r="R187" s="5" t="str">
        <f t="shared" si="25"/>
        <v>79-2023-06-30</v>
      </c>
    </row>
    <row r="188" spans="1:18" x14ac:dyDescent="0.3">
      <c r="A188" s="37">
        <v>79</v>
      </c>
      <c r="B188" s="5" t="s">
        <v>62</v>
      </c>
      <c r="C188" s="5" t="s">
        <v>60</v>
      </c>
      <c r="D188" s="5" t="s">
        <v>61</v>
      </c>
      <c r="E188" s="5" t="s">
        <v>22</v>
      </c>
      <c r="F188" s="6">
        <v>45107</v>
      </c>
      <c r="G188" s="5">
        <v>2023</v>
      </c>
      <c r="H188" s="5" t="str">
        <f t="shared" si="24"/>
        <v>Agosto</v>
      </c>
      <c r="I188" s="6" t="str">
        <f t="shared" si="27"/>
        <v>2023-2</v>
      </c>
      <c r="J188" s="5">
        <v>85</v>
      </c>
      <c r="K188" s="5">
        <v>100</v>
      </c>
      <c r="L188" s="21">
        <f>IFERROR(K189/J189,"")</f>
        <v>1.1764705882352942</v>
      </c>
      <c r="M188" s="15">
        <f t="shared" si="26"/>
        <v>1.1764705882352942</v>
      </c>
      <c r="N188" s="5" t="s">
        <v>23</v>
      </c>
      <c r="O188" s="5" t="s">
        <v>23</v>
      </c>
      <c r="P188" s="5">
        <v>0</v>
      </c>
      <c r="Q188" s="5">
        <v>0</v>
      </c>
      <c r="R188" s="5" t="str">
        <f t="shared" si="25"/>
        <v>79-2023-08-31</v>
      </c>
    </row>
    <row r="189" spans="1:18" x14ac:dyDescent="0.3">
      <c r="A189" s="5">
        <v>79</v>
      </c>
      <c r="B189" s="5" t="s">
        <v>62</v>
      </c>
      <c r="C189" s="5" t="s">
        <v>60</v>
      </c>
      <c r="D189" s="5" t="s">
        <v>61</v>
      </c>
      <c r="E189" s="5" t="s">
        <v>22</v>
      </c>
      <c r="F189" s="17">
        <v>45169</v>
      </c>
      <c r="G189" s="16">
        <v>2023</v>
      </c>
      <c r="H189" s="6" t="str">
        <f t="shared" si="24"/>
        <v>Octubre</v>
      </c>
      <c r="I189" s="6" t="s">
        <v>737</v>
      </c>
      <c r="J189" s="5">
        <v>85</v>
      </c>
      <c r="K189" s="5">
        <v>100</v>
      </c>
      <c r="L189" s="21">
        <v>1.1764705882352939</v>
      </c>
      <c r="M189" s="15">
        <f t="shared" si="26"/>
        <v>1.1764705882352942</v>
      </c>
      <c r="N189" s="5" t="s">
        <v>23</v>
      </c>
      <c r="O189" s="5" t="s">
        <v>23</v>
      </c>
      <c r="P189" s="5">
        <v>0</v>
      </c>
      <c r="Q189" s="5">
        <v>0</v>
      </c>
      <c r="R189" s="5" t="str">
        <f t="shared" si="25"/>
        <v>79-2023-10-31</v>
      </c>
    </row>
    <row r="190" spans="1:18" x14ac:dyDescent="0.3">
      <c r="A190" s="37">
        <v>79</v>
      </c>
      <c r="B190" s="5" t="s">
        <v>62</v>
      </c>
      <c r="C190" s="5" t="s">
        <v>60</v>
      </c>
      <c r="D190" s="5" t="s">
        <v>61</v>
      </c>
      <c r="E190" s="5" t="s">
        <v>22</v>
      </c>
      <c r="F190" s="6">
        <v>45230</v>
      </c>
      <c r="G190" s="5">
        <v>2023</v>
      </c>
      <c r="H190" s="5" t="str">
        <f t="shared" si="24"/>
        <v>Diciembre</v>
      </c>
      <c r="I190" s="6" t="str">
        <f t="shared" ref="I190:I221" si="29">IF(OR(H191="Enero",H191="Febrero",H191="Marzo",H191="Abril",H191="Mayo",H191="Junio"),G191&amp;"-1",IF(OR(H191="Julio",H191="Agosto",H191="Septiembre",H191="Octubre",H191="Noviembre",H191="Diciembre"),G191&amp;"-2"))</f>
        <v>2023-1</v>
      </c>
      <c r="J190" s="5">
        <v>85</v>
      </c>
      <c r="K190" s="5">
        <v>100</v>
      </c>
      <c r="L190" s="21">
        <f>IFERROR(K191/J191,"")</f>
        <v>1.1229411764705883</v>
      </c>
      <c r="M190" s="15">
        <f t="shared" si="26"/>
        <v>1.1229411764705883</v>
      </c>
      <c r="N190" s="5" t="s">
        <v>23</v>
      </c>
      <c r="O190" s="5" t="s">
        <v>23</v>
      </c>
      <c r="P190" s="5">
        <v>0</v>
      </c>
      <c r="Q190" s="5">
        <v>0</v>
      </c>
      <c r="R190" s="5" t="str">
        <f t="shared" si="25"/>
        <v>79-2023-12-31</v>
      </c>
    </row>
    <row r="191" spans="1:18" x14ac:dyDescent="0.3">
      <c r="A191" s="37">
        <v>79</v>
      </c>
      <c r="B191" s="5" t="s">
        <v>62</v>
      </c>
      <c r="C191" s="5" t="s">
        <v>60</v>
      </c>
      <c r="D191" s="5" t="s">
        <v>61</v>
      </c>
      <c r="E191" s="5" t="s">
        <v>22</v>
      </c>
      <c r="F191" s="6">
        <v>45291</v>
      </c>
      <c r="G191" s="5">
        <v>2023</v>
      </c>
      <c r="H191" s="5" t="str">
        <f t="shared" si="24"/>
        <v>Junio</v>
      </c>
      <c r="I191" s="6" t="str">
        <f t="shared" si="29"/>
        <v>2023-2</v>
      </c>
      <c r="J191" s="5">
        <v>85</v>
      </c>
      <c r="K191" s="5">
        <v>95.45</v>
      </c>
      <c r="L191" s="21">
        <f>IFERROR(K192/J192,"")</f>
        <v>0.82517724364516687</v>
      </c>
      <c r="M191" s="15">
        <f t="shared" si="26"/>
        <v>0.82517724364516687</v>
      </c>
      <c r="N191" s="5" t="s">
        <v>23</v>
      </c>
      <c r="O191" s="5" t="s">
        <v>23</v>
      </c>
      <c r="P191" s="5">
        <v>0</v>
      </c>
      <c r="Q191" s="5">
        <v>0</v>
      </c>
      <c r="R191" s="5" t="str">
        <f t="shared" si="25"/>
        <v>80-2023-06-30</v>
      </c>
    </row>
    <row r="192" spans="1:18" x14ac:dyDescent="0.3">
      <c r="A192" s="25">
        <v>80</v>
      </c>
      <c r="B192" s="23" t="s">
        <v>648</v>
      </c>
      <c r="C192" s="5" t="s">
        <v>60</v>
      </c>
      <c r="D192" s="5" t="s">
        <v>52</v>
      </c>
      <c r="E192" s="5" t="s">
        <v>22</v>
      </c>
      <c r="F192" s="6">
        <v>45107</v>
      </c>
      <c r="G192" s="5">
        <v>2023</v>
      </c>
      <c r="H192" s="5" t="str">
        <f t="shared" si="24"/>
        <v>Diciembre</v>
      </c>
      <c r="I192" s="6" t="str">
        <f t="shared" si="29"/>
        <v>2023-1</v>
      </c>
      <c r="J192" s="5">
        <v>57.83</v>
      </c>
      <c r="K192" s="5">
        <v>47.72</v>
      </c>
      <c r="L192" s="15">
        <f>IFERROR(IF((K193/J193)&gt;1.3,1.3,K193/J193),"")</f>
        <v>1</v>
      </c>
      <c r="M192" s="15">
        <f t="shared" si="26"/>
        <v>1</v>
      </c>
      <c r="N192" s="5" t="s">
        <v>23</v>
      </c>
      <c r="O192" s="5" t="s">
        <v>23</v>
      </c>
      <c r="P192" s="5">
        <v>0</v>
      </c>
      <c r="Q192" s="5">
        <v>0</v>
      </c>
      <c r="R192" s="5" t="str">
        <f t="shared" si="25"/>
        <v>80-2023-12-31</v>
      </c>
    </row>
    <row r="193" spans="1:18" x14ac:dyDescent="0.3">
      <c r="A193" s="25">
        <v>80</v>
      </c>
      <c r="B193" s="23" t="s">
        <v>648</v>
      </c>
      <c r="C193" s="5" t="s">
        <v>60</v>
      </c>
      <c r="D193" s="5" t="s">
        <v>52</v>
      </c>
      <c r="E193" s="5" t="s">
        <v>22</v>
      </c>
      <c r="F193" s="6">
        <v>45291</v>
      </c>
      <c r="G193" s="5">
        <v>2023</v>
      </c>
      <c r="H193" s="5" t="str">
        <f t="shared" si="24"/>
        <v>Junio</v>
      </c>
      <c r="I193" s="6" t="str">
        <f t="shared" si="29"/>
        <v>2023-2</v>
      </c>
      <c r="J193" s="5">
        <v>100</v>
      </c>
      <c r="K193" s="5">
        <v>100</v>
      </c>
      <c r="L193" s="15">
        <f>IFERROR(IF((K194/J194)&gt;1.3,1.3,K194/J194),"")</f>
        <v>1.0452120904241808</v>
      </c>
      <c r="M193" s="15">
        <f t="shared" si="26"/>
        <v>1.0452120904241808</v>
      </c>
      <c r="N193" s="5" t="s">
        <v>23</v>
      </c>
      <c r="O193" s="5" t="s">
        <v>23</v>
      </c>
      <c r="P193" s="5">
        <v>0</v>
      </c>
      <c r="Q193" s="5">
        <v>0</v>
      </c>
      <c r="R193" s="5" t="str">
        <f t="shared" si="25"/>
        <v>81-2023-06-30</v>
      </c>
    </row>
    <row r="194" spans="1:18" x14ac:dyDescent="0.3">
      <c r="A194" s="25">
        <v>81</v>
      </c>
      <c r="B194" s="23" t="s">
        <v>2571</v>
      </c>
      <c r="C194" s="5" t="s">
        <v>190</v>
      </c>
      <c r="D194" s="5" t="s">
        <v>52</v>
      </c>
      <c r="E194" s="5" t="s">
        <v>22</v>
      </c>
      <c r="F194" s="6">
        <v>45107</v>
      </c>
      <c r="G194" s="5">
        <v>2023</v>
      </c>
      <c r="H194" s="5" t="str">
        <f t="shared" si="24"/>
        <v>Diciembre</v>
      </c>
      <c r="I194" s="6" t="str">
        <f t="shared" si="29"/>
        <v>2023-2</v>
      </c>
      <c r="J194" s="5">
        <v>39.369999999999997</v>
      </c>
      <c r="K194" s="5">
        <v>41.15</v>
      </c>
      <c r="L194" s="15">
        <f>IFERROR(IF((K195/J195)&gt;1.3,1.3,K195/J195),"")</f>
        <v>1</v>
      </c>
      <c r="M194" s="15">
        <f t="shared" si="26"/>
        <v>1</v>
      </c>
      <c r="N194" s="5" t="s">
        <v>23</v>
      </c>
      <c r="O194" s="5" t="s">
        <v>23</v>
      </c>
      <c r="P194" s="5">
        <v>0</v>
      </c>
      <c r="Q194" s="5">
        <v>0</v>
      </c>
      <c r="R194" s="5" t="str">
        <f t="shared" si="25"/>
        <v>81-2023-12-31</v>
      </c>
    </row>
    <row r="195" spans="1:18" x14ac:dyDescent="0.3">
      <c r="A195" s="25">
        <v>81</v>
      </c>
      <c r="B195" s="23" t="s">
        <v>2571</v>
      </c>
      <c r="C195" s="5" t="s">
        <v>190</v>
      </c>
      <c r="D195" s="5" t="s">
        <v>52</v>
      </c>
      <c r="E195" s="5" t="s">
        <v>22</v>
      </c>
      <c r="F195" s="6">
        <v>45291</v>
      </c>
      <c r="G195" s="5">
        <v>2023</v>
      </c>
      <c r="H195" s="5" t="str">
        <f t="shared" si="24"/>
        <v>Diciembre</v>
      </c>
      <c r="I195" s="6" t="str">
        <f t="shared" si="29"/>
        <v>2023-2</v>
      </c>
      <c r="J195" s="5">
        <v>100</v>
      </c>
      <c r="K195" s="5">
        <v>100</v>
      </c>
      <c r="L195" s="15">
        <f>IFERROR(IF((K196/J196)&gt;1.3,1.3,K196/J196),"")</f>
        <v>1</v>
      </c>
      <c r="M195" s="15">
        <f t="shared" si="26"/>
        <v>1</v>
      </c>
      <c r="N195" s="5" t="s">
        <v>23</v>
      </c>
      <c r="O195" s="5" t="s">
        <v>23</v>
      </c>
      <c r="P195" s="5">
        <v>0</v>
      </c>
      <c r="Q195" s="5">
        <v>0</v>
      </c>
      <c r="R195" s="5" t="str">
        <f t="shared" si="25"/>
        <v>84-2023-12-31</v>
      </c>
    </row>
    <row r="196" spans="1:18" x14ac:dyDescent="0.3">
      <c r="A196" s="37">
        <v>84</v>
      </c>
      <c r="B196" s="5" t="s">
        <v>63</v>
      </c>
      <c r="C196" s="5" t="s">
        <v>64</v>
      </c>
      <c r="D196" s="5" t="s">
        <v>65</v>
      </c>
      <c r="E196" s="5" t="s">
        <v>22</v>
      </c>
      <c r="F196" s="6">
        <v>45291</v>
      </c>
      <c r="G196" s="5">
        <v>2023</v>
      </c>
      <c r="H196" s="5" t="str">
        <f t="shared" si="24"/>
        <v>Diciembre</v>
      </c>
      <c r="I196" s="6" t="str">
        <f t="shared" si="29"/>
        <v>2024-2</v>
      </c>
      <c r="J196" s="5">
        <v>100</v>
      </c>
      <c r="K196" s="5">
        <v>100</v>
      </c>
      <c r="L196" s="21">
        <f>IFERROR(K197/J197,"")</f>
        <v>1</v>
      </c>
      <c r="M196" s="15">
        <f t="shared" si="26"/>
        <v>1</v>
      </c>
      <c r="N196" s="5" t="s">
        <v>23</v>
      </c>
      <c r="O196" s="5" t="s">
        <v>23</v>
      </c>
      <c r="P196" s="5">
        <v>0</v>
      </c>
      <c r="Q196" s="5">
        <v>0</v>
      </c>
      <c r="R196" s="5" t="str">
        <f t="shared" si="25"/>
        <v>84-2024-12-31</v>
      </c>
    </row>
    <row r="197" spans="1:18" x14ac:dyDescent="0.3">
      <c r="A197" s="5">
        <v>84</v>
      </c>
      <c r="B197" s="5" t="s">
        <v>63</v>
      </c>
      <c r="C197" s="5" t="s">
        <v>64</v>
      </c>
      <c r="D197" s="5" t="s">
        <v>65</v>
      </c>
      <c r="E197" s="5" t="s">
        <v>22</v>
      </c>
      <c r="F197" s="6">
        <v>45657</v>
      </c>
      <c r="G197" s="5">
        <v>2024</v>
      </c>
      <c r="H197" s="5" t="str">
        <f t="shared" si="24"/>
        <v>Diciembre</v>
      </c>
      <c r="I197" s="6" t="str">
        <f t="shared" si="29"/>
        <v>2023-2</v>
      </c>
      <c r="J197" s="5">
        <v>100</v>
      </c>
      <c r="K197" s="5">
        <v>100</v>
      </c>
      <c r="L197" s="15">
        <f>IFERROR(IF((K198/J198)&gt;1.3,1.3,K198/J198),"")</f>
        <v>1</v>
      </c>
      <c r="M197" s="15">
        <f t="shared" si="26"/>
        <v>1</v>
      </c>
      <c r="N197" s="5" t="s">
        <v>23</v>
      </c>
      <c r="O197" s="5" t="s">
        <v>23</v>
      </c>
      <c r="P197" s="5">
        <v>0</v>
      </c>
      <c r="Q197" s="5">
        <v>0</v>
      </c>
      <c r="R197" s="5" t="str">
        <f t="shared" si="25"/>
        <v>85-2023-12-31</v>
      </c>
    </row>
    <row r="198" spans="1:18" x14ac:dyDescent="0.3">
      <c r="A198" s="37">
        <v>85</v>
      </c>
      <c r="B198" s="5" t="s">
        <v>66</v>
      </c>
      <c r="C198" s="5" t="s">
        <v>64</v>
      </c>
      <c r="D198" s="5" t="s">
        <v>65</v>
      </c>
      <c r="E198" s="5" t="s">
        <v>22</v>
      </c>
      <c r="F198" s="6">
        <v>45291</v>
      </c>
      <c r="G198" s="5">
        <v>2023</v>
      </c>
      <c r="H198" s="5" t="str">
        <f t="shared" si="24"/>
        <v>Diciembre</v>
      </c>
      <c r="I198" s="6" t="str">
        <f t="shared" si="29"/>
        <v>2024-1</v>
      </c>
      <c r="J198" s="5">
        <v>100</v>
      </c>
      <c r="K198" s="5">
        <v>100</v>
      </c>
      <c r="L198" s="21">
        <f>IFERROR(K199/J199,"")</f>
        <v>1</v>
      </c>
      <c r="M198" s="15">
        <f t="shared" si="26"/>
        <v>1</v>
      </c>
      <c r="N198" s="5" t="s">
        <v>23</v>
      </c>
      <c r="O198" s="5" t="s">
        <v>23</v>
      </c>
      <c r="P198" s="5">
        <v>0</v>
      </c>
      <c r="Q198" s="5">
        <v>0</v>
      </c>
      <c r="R198" s="5" t="str">
        <f t="shared" si="25"/>
        <v>85-2024-12-31</v>
      </c>
    </row>
    <row r="199" spans="1:18" x14ac:dyDescent="0.3">
      <c r="A199" s="5">
        <v>85</v>
      </c>
      <c r="B199" s="5" t="s">
        <v>66</v>
      </c>
      <c r="C199" s="5" t="s">
        <v>64</v>
      </c>
      <c r="D199" s="5" t="s">
        <v>65</v>
      </c>
      <c r="E199" s="5" t="s">
        <v>22</v>
      </c>
      <c r="F199" s="6">
        <v>45657</v>
      </c>
      <c r="G199" s="5">
        <v>2024</v>
      </c>
      <c r="H199" s="5" t="str">
        <f t="shared" si="24"/>
        <v>Junio</v>
      </c>
      <c r="I199" s="6" t="str">
        <f t="shared" si="29"/>
        <v>2023-2</v>
      </c>
      <c r="J199" s="5">
        <v>100</v>
      </c>
      <c r="K199" s="5">
        <v>100</v>
      </c>
      <c r="L199" s="15">
        <f>IFERROR(IF((K200/J200)&gt;1.3,1.3,K200/J200),"")</f>
        <v>1</v>
      </c>
      <c r="M199" s="15">
        <f t="shared" si="26"/>
        <v>1</v>
      </c>
      <c r="N199" s="5" t="s">
        <v>23</v>
      </c>
      <c r="O199" s="5" t="s">
        <v>23</v>
      </c>
      <c r="P199" s="5">
        <v>0</v>
      </c>
      <c r="Q199" s="5">
        <v>0</v>
      </c>
      <c r="R199" s="5" t="str">
        <f t="shared" si="25"/>
        <v>86-2023-06-30</v>
      </c>
    </row>
    <row r="200" spans="1:18" x14ac:dyDescent="0.3">
      <c r="A200" s="41">
        <v>86</v>
      </c>
      <c r="B200" s="5" t="s">
        <v>67</v>
      </c>
      <c r="C200" s="5" t="s">
        <v>64</v>
      </c>
      <c r="D200" s="5" t="s">
        <v>47</v>
      </c>
      <c r="E200" s="5" t="s">
        <v>22</v>
      </c>
      <c r="F200" s="6">
        <v>45107</v>
      </c>
      <c r="G200" s="5">
        <v>2023</v>
      </c>
      <c r="H200" s="5" t="str">
        <f t="shared" si="24"/>
        <v>Diciembre</v>
      </c>
      <c r="I200" s="6" t="str">
        <f t="shared" si="29"/>
        <v>2023-1</v>
      </c>
      <c r="J200" s="5">
        <v>100</v>
      </c>
      <c r="K200" s="5">
        <v>100</v>
      </c>
      <c r="L200" s="21">
        <f>IFERROR(K201/J201,"")</f>
        <v>1</v>
      </c>
      <c r="M200" s="15">
        <f t="shared" si="26"/>
        <v>1</v>
      </c>
      <c r="N200" s="5" t="s">
        <v>23</v>
      </c>
      <c r="O200" s="5" t="s">
        <v>23</v>
      </c>
      <c r="P200" s="5">
        <v>0</v>
      </c>
      <c r="Q200" s="5">
        <v>0</v>
      </c>
      <c r="R200" s="5" t="str">
        <f t="shared" si="25"/>
        <v>86-2023-12-31</v>
      </c>
    </row>
    <row r="201" spans="1:18" x14ac:dyDescent="0.3">
      <c r="A201" s="37">
        <v>86</v>
      </c>
      <c r="B201" s="5" t="s">
        <v>67</v>
      </c>
      <c r="C201" s="5" t="s">
        <v>64</v>
      </c>
      <c r="D201" s="5" t="s">
        <v>47</v>
      </c>
      <c r="E201" s="5" t="s">
        <v>22</v>
      </c>
      <c r="F201" s="6">
        <v>45291</v>
      </c>
      <c r="G201" s="5">
        <v>2023</v>
      </c>
      <c r="H201" s="5" t="str">
        <f t="shared" si="24"/>
        <v>Junio</v>
      </c>
      <c r="I201" s="6" t="str">
        <f t="shared" si="29"/>
        <v>2024-2</v>
      </c>
      <c r="J201" s="5">
        <v>100</v>
      </c>
      <c r="K201" s="5">
        <v>100</v>
      </c>
      <c r="L201" s="21">
        <f>IFERROR(K202/J202,"")</f>
        <v>1</v>
      </c>
      <c r="M201" s="15">
        <f t="shared" si="26"/>
        <v>1</v>
      </c>
      <c r="N201" s="5" t="s">
        <v>23</v>
      </c>
      <c r="O201" s="5" t="s">
        <v>23</v>
      </c>
      <c r="P201" s="5">
        <v>0</v>
      </c>
      <c r="Q201" s="5">
        <v>0</v>
      </c>
      <c r="R201" s="5" t="str">
        <f t="shared" si="25"/>
        <v>86-2024-06-30</v>
      </c>
    </row>
    <row r="202" spans="1:18" x14ac:dyDescent="0.3">
      <c r="A202" s="5">
        <v>86</v>
      </c>
      <c r="B202" s="5" t="s">
        <v>67</v>
      </c>
      <c r="C202" s="5" t="s">
        <v>64</v>
      </c>
      <c r="D202" s="5" t="s">
        <v>47</v>
      </c>
      <c r="E202" s="5" t="s">
        <v>22</v>
      </c>
      <c r="F202" s="6">
        <v>45473</v>
      </c>
      <c r="G202" s="5">
        <v>2024</v>
      </c>
      <c r="H202" s="5" t="str">
        <f t="shared" si="24"/>
        <v>Diciembre</v>
      </c>
      <c r="I202" s="6" t="str">
        <f t="shared" si="29"/>
        <v>2024-2</v>
      </c>
      <c r="J202" s="5">
        <v>100</v>
      </c>
      <c r="K202" s="5">
        <v>100</v>
      </c>
      <c r="L202" s="15">
        <f>IFERROR(IF((K203/J203)&gt;1.3,1.3,K203/J203),"")</f>
        <v>1</v>
      </c>
      <c r="M202" s="15">
        <f t="shared" si="26"/>
        <v>1</v>
      </c>
      <c r="N202" s="5" t="s">
        <v>23</v>
      </c>
      <c r="O202" s="5" t="s">
        <v>23</v>
      </c>
      <c r="P202" s="5">
        <v>0</v>
      </c>
      <c r="Q202" s="5">
        <v>0</v>
      </c>
      <c r="R202" s="5" t="str">
        <f t="shared" si="25"/>
        <v>86-2024-12-31</v>
      </c>
    </row>
    <row r="203" spans="1:18" x14ac:dyDescent="0.3">
      <c r="A203" s="5">
        <v>86</v>
      </c>
      <c r="B203" s="5" t="s">
        <v>67</v>
      </c>
      <c r="C203" s="5" t="s">
        <v>64</v>
      </c>
      <c r="D203" s="5" t="s">
        <v>47</v>
      </c>
      <c r="E203" s="5" t="s">
        <v>22</v>
      </c>
      <c r="F203" s="6">
        <v>45657</v>
      </c>
      <c r="G203" s="5">
        <v>2024</v>
      </c>
      <c r="H203" s="5" t="str">
        <f t="shared" si="24"/>
        <v>Diciembre</v>
      </c>
      <c r="I203" s="6" t="str">
        <f t="shared" si="29"/>
        <v>2023-2</v>
      </c>
      <c r="J203" s="5">
        <v>100</v>
      </c>
      <c r="K203" s="5">
        <v>100</v>
      </c>
      <c r="L203" s="15">
        <f>IFERROR(IF((K204/J204)&gt;1.3,1.3,K204/J204),"")</f>
        <v>1.1111111111111112</v>
      </c>
      <c r="M203" s="15">
        <f t="shared" si="26"/>
        <v>1.1111111111111112</v>
      </c>
      <c r="N203" s="5" t="s">
        <v>23</v>
      </c>
      <c r="O203" s="5" t="s">
        <v>23</v>
      </c>
      <c r="P203" s="5">
        <v>0</v>
      </c>
      <c r="Q203" s="5">
        <v>0</v>
      </c>
      <c r="R203" s="5" t="str">
        <f t="shared" si="25"/>
        <v>87-2023-12-31</v>
      </c>
    </row>
    <row r="204" spans="1:18" x14ac:dyDescent="0.3">
      <c r="A204" s="37">
        <v>87</v>
      </c>
      <c r="B204" s="5" t="s">
        <v>68</v>
      </c>
      <c r="C204" s="5" t="s">
        <v>64</v>
      </c>
      <c r="D204" s="5" t="s">
        <v>65</v>
      </c>
      <c r="E204" s="5" t="s">
        <v>22</v>
      </c>
      <c r="F204" s="6">
        <v>45291</v>
      </c>
      <c r="G204" s="5">
        <v>2023</v>
      </c>
      <c r="H204" s="5" t="str">
        <f t="shared" si="24"/>
        <v>Diciembre</v>
      </c>
      <c r="I204" s="6" t="str">
        <f t="shared" si="29"/>
        <v>2024-2</v>
      </c>
      <c r="J204" s="5">
        <v>90</v>
      </c>
      <c r="K204" s="5">
        <v>100</v>
      </c>
      <c r="L204" s="21" t="str">
        <f>IFERROR(K205/J205,"")</f>
        <v/>
      </c>
      <c r="M204" s="15" t="str">
        <f t="shared" ref="M204:M235" si="30">IFERROR(K205/J205,"")</f>
        <v/>
      </c>
      <c r="N204" s="5" t="s">
        <v>23</v>
      </c>
      <c r="O204" s="5" t="s">
        <v>23</v>
      </c>
      <c r="P204" s="5">
        <v>0</v>
      </c>
      <c r="Q204" s="5">
        <v>0</v>
      </c>
      <c r="R204" s="5" t="str">
        <f t="shared" si="25"/>
        <v>87-2024-12-31</v>
      </c>
    </row>
    <row r="205" spans="1:18" x14ac:dyDescent="0.3">
      <c r="A205" s="5">
        <v>87</v>
      </c>
      <c r="B205" s="5" t="s">
        <v>68</v>
      </c>
      <c r="C205" s="5" t="s">
        <v>64</v>
      </c>
      <c r="D205" s="5" t="s">
        <v>65</v>
      </c>
      <c r="E205" s="5" t="s">
        <v>22</v>
      </c>
      <c r="F205" s="6">
        <v>45657</v>
      </c>
      <c r="G205" s="5">
        <v>2024</v>
      </c>
      <c r="H205" s="5" t="str">
        <f t="shared" si="24"/>
        <v>Diciembre</v>
      </c>
      <c r="I205" s="6" t="str">
        <f t="shared" si="29"/>
        <v>2023-2</v>
      </c>
      <c r="J205" s="5"/>
      <c r="K205" s="5"/>
      <c r="L205" s="15">
        <f>IFERROR(IF((K206/J206)&gt;1.3,1.3,K206/J206),"")</f>
        <v>1</v>
      </c>
      <c r="M205" s="15">
        <f t="shared" si="30"/>
        <v>1</v>
      </c>
      <c r="N205" s="5"/>
      <c r="O205" s="5"/>
      <c r="P205" s="5">
        <v>0</v>
      </c>
      <c r="Q205" s="5">
        <v>0</v>
      </c>
      <c r="R205" s="5" t="str">
        <f t="shared" si="25"/>
        <v>88-2023-12-31</v>
      </c>
    </row>
    <row r="206" spans="1:18" x14ac:dyDescent="0.3">
      <c r="A206" s="37">
        <v>88</v>
      </c>
      <c r="B206" s="5" t="s">
        <v>69</v>
      </c>
      <c r="C206" s="5" t="s">
        <v>64</v>
      </c>
      <c r="D206" s="5" t="s">
        <v>65</v>
      </c>
      <c r="E206" s="5" t="s">
        <v>22</v>
      </c>
      <c r="F206" s="6">
        <v>45291</v>
      </c>
      <c r="G206" s="5">
        <v>2023</v>
      </c>
      <c r="H206" s="5" t="str">
        <f t="shared" si="24"/>
        <v>Diciembre</v>
      </c>
      <c r="I206" s="6" t="str">
        <f t="shared" si="29"/>
        <v>2024-2</v>
      </c>
      <c r="J206" s="5">
        <v>100</v>
      </c>
      <c r="K206" s="5">
        <v>100</v>
      </c>
      <c r="L206" s="21">
        <f>IFERROR(K207/J207,"")</f>
        <v>1</v>
      </c>
      <c r="M206" s="15">
        <f t="shared" si="30"/>
        <v>1</v>
      </c>
      <c r="N206" s="5" t="s">
        <v>23</v>
      </c>
      <c r="O206" s="5" t="s">
        <v>23</v>
      </c>
      <c r="P206" s="5">
        <v>0</v>
      </c>
      <c r="Q206" s="5">
        <v>0</v>
      </c>
      <c r="R206" s="5" t="str">
        <f t="shared" si="25"/>
        <v>88-2024-12-31</v>
      </c>
    </row>
    <row r="207" spans="1:18" x14ac:dyDescent="0.3">
      <c r="A207" s="5">
        <v>88</v>
      </c>
      <c r="B207" s="5" t="s">
        <v>69</v>
      </c>
      <c r="C207" s="5" t="s">
        <v>64</v>
      </c>
      <c r="D207" s="5" t="s">
        <v>65</v>
      </c>
      <c r="E207" s="5" t="s">
        <v>22</v>
      </c>
      <c r="F207" s="6">
        <v>45657</v>
      </c>
      <c r="G207" s="5">
        <v>2024</v>
      </c>
      <c r="H207" s="5" t="str">
        <f t="shared" si="24"/>
        <v>Diciembre</v>
      </c>
      <c r="I207" s="6" t="str">
        <f t="shared" si="29"/>
        <v>2023-2</v>
      </c>
      <c r="J207" s="5">
        <v>100</v>
      </c>
      <c r="K207" s="5">
        <v>100</v>
      </c>
      <c r="L207" s="21">
        <f>IFERROR(K208/J208,"")</f>
        <v>1</v>
      </c>
      <c r="M207" s="15">
        <f t="shared" si="30"/>
        <v>1</v>
      </c>
      <c r="N207" s="5" t="s">
        <v>23</v>
      </c>
      <c r="O207" s="5" t="s">
        <v>23</v>
      </c>
      <c r="P207" s="5">
        <v>0</v>
      </c>
      <c r="Q207" s="5">
        <v>0</v>
      </c>
      <c r="R207" s="5" t="str">
        <f t="shared" si="25"/>
        <v>89-2023-12-31</v>
      </c>
    </row>
    <row r="208" spans="1:18" x14ac:dyDescent="0.3">
      <c r="A208" s="37">
        <v>89</v>
      </c>
      <c r="B208" s="5" t="s">
        <v>70</v>
      </c>
      <c r="C208" s="5" t="s">
        <v>64</v>
      </c>
      <c r="D208" s="5" t="s">
        <v>65</v>
      </c>
      <c r="E208" s="5" t="s">
        <v>22</v>
      </c>
      <c r="F208" s="6">
        <v>45291</v>
      </c>
      <c r="G208" s="5">
        <v>2023</v>
      </c>
      <c r="H208" s="5" t="str">
        <f t="shared" si="24"/>
        <v>Diciembre</v>
      </c>
      <c r="I208" s="6" t="str">
        <f t="shared" si="29"/>
        <v>2024-2</v>
      </c>
      <c r="J208" s="5">
        <v>100</v>
      </c>
      <c r="K208" s="5">
        <v>100</v>
      </c>
      <c r="L208" s="21">
        <f>IFERROR(K209/J209,"")</f>
        <v>1</v>
      </c>
      <c r="M208" s="15">
        <f t="shared" si="30"/>
        <v>1</v>
      </c>
      <c r="N208" s="5" t="s">
        <v>23</v>
      </c>
      <c r="O208" s="5" t="s">
        <v>23</v>
      </c>
      <c r="P208" s="5">
        <v>0</v>
      </c>
      <c r="Q208" s="5">
        <v>0</v>
      </c>
      <c r="R208" s="5" t="str">
        <f t="shared" si="25"/>
        <v>89-2024-12-31</v>
      </c>
    </row>
    <row r="209" spans="1:18" x14ac:dyDescent="0.3">
      <c r="A209" s="5">
        <v>89</v>
      </c>
      <c r="B209" s="5" t="s">
        <v>70</v>
      </c>
      <c r="C209" s="5" t="s">
        <v>64</v>
      </c>
      <c r="D209" s="5" t="s">
        <v>65</v>
      </c>
      <c r="E209" s="5" t="s">
        <v>22</v>
      </c>
      <c r="F209" s="6">
        <v>45657</v>
      </c>
      <c r="G209" s="5">
        <v>2024</v>
      </c>
      <c r="H209" s="5" t="str">
        <f t="shared" si="24"/>
        <v>Diciembre</v>
      </c>
      <c r="I209" s="6" t="str">
        <f t="shared" si="29"/>
        <v>2023-2</v>
      </c>
      <c r="J209" s="5">
        <v>100</v>
      </c>
      <c r="K209" s="5">
        <v>100</v>
      </c>
      <c r="L209" s="15">
        <f>IFERROR(IF((K210/J210)&gt;1.3,1.3,K210/J210),"")</f>
        <v>1</v>
      </c>
      <c r="M209" s="15">
        <f t="shared" si="30"/>
        <v>1</v>
      </c>
      <c r="N209" s="5" t="s">
        <v>23</v>
      </c>
      <c r="O209" s="5" t="s">
        <v>23</v>
      </c>
      <c r="P209" s="5">
        <v>0</v>
      </c>
      <c r="Q209" s="5">
        <v>0</v>
      </c>
      <c r="R209" s="5" t="str">
        <f t="shared" si="25"/>
        <v>90-2023-12-31</v>
      </c>
    </row>
    <row r="210" spans="1:18" x14ac:dyDescent="0.3">
      <c r="A210" s="37">
        <v>90</v>
      </c>
      <c r="B210" s="5" t="s">
        <v>71</v>
      </c>
      <c r="C210" s="5" t="s">
        <v>64</v>
      </c>
      <c r="D210" s="5" t="s">
        <v>65</v>
      </c>
      <c r="E210" s="5" t="s">
        <v>22</v>
      </c>
      <c r="F210" s="6">
        <v>45291</v>
      </c>
      <c r="G210" s="5">
        <v>2023</v>
      </c>
      <c r="H210" s="5" t="str">
        <f t="shared" si="24"/>
        <v>Diciembre</v>
      </c>
      <c r="I210" s="6" t="str">
        <f t="shared" si="29"/>
        <v>2024-2</v>
      </c>
      <c r="J210" s="5">
        <v>100</v>
      </c>
      <c r="K210" s="5">
        <v>100</v>
      </c>
      <c r="L210" s="21">
        <f>IFERROR(K211/J211,"")</f>
        <v>1</v>
      </c>
      <c r="M210" s="15">
        <f t="shared" si="30"/>
        <v>1</v>
      </c>
      <c r="N210" s="5" t="s">
        <v>23</v>
      </c>
      <c r="O210" s="5" t="s">
        <v>23</v>
      </c>
      <c r="P210" s="5">
        <v>0</v>
      </c>
      <c r="Q210" s="5">
        <v>0</v>
      </c>
      <c r="R210" s="5" t="str">
        <f t="shared" si="25"/>
        <v>90-2024-12-31</v>
      </c>
    </row>
    <row r="211" spans="1:18" x14ac:dyDescent="0.3">
      <c r="A211" s="5">
        <v>90</v>
      </c>
      <c r="B211" s="5" t="s">
        <v>71</v>
      </c>
      <c r="C211" s="5" t="s">
        <v>64</v>
      </c>
      <c r="D211" s="5" t="s">
        <v>65</v>
      </c>
      <c r="E211" s="5" t="s">
        <v>22</v>
      </c>
      <c r="F211" s="6">
        <v>45657</v>
      </c>
      <c r="G211" s="5">
        <v>2024</v>
      </c>
      <c r="H211" s="5" t="str">
        <f t="shared" si="24"/>
        <v>Diciembre</v>
      </c>
      <c r="I211" s="6" t="str">
        <f t="shared" si="29"/>
        <v>2023-2</v>
      </c>
      <c r="J211" s="5">
        <v>100</v>
      </c>
      <c r="K211" s="5">
        <v>100</v>
      </c>
      <c r="L211" s="15">
        <f>IFERROR(IF((K212/J212)&gt;1.3,1.3,K212/J212),"")</f>
        <v>1</v>
      </c>
      <c r="M211" s="15">
        <f t="shared" si="30"/>
        <v>1</v>
      </c>
      <c r="N211" s="5" t="s">
        <v>23</v>
      </c>
      <c r="O211" s="5" t="s">
        <v>23</v>
      </c>
      <c r="P211" s="5">
        <v>0</v>
      </c>
      <c r="Q211" s="5">
        <v>0</v>
      </c>
      <c r="R211" s="5" t="str">
        <f t="shared" si="25"/>
        <v>91-2023-12-31</v>
      </c>
    </row>
    <row r="212" spans="1:18" x14ac:dyDescent="0.3">
      <c r="A212" s="37">
        <v>91</v>
      </c>
      <c r="B212" s="5" t="s">
        <v>72</v>
      </c>
      <c r="C212" s="5" t="s">
        <v>64</v>
      </c>
      <c r="D212" s="5" t="s">
        <v>65</v>
      </c>
      <c r="E212" s="5" t="s">
        <v>22</v>
      </c>
      <c r="F212" s="6">
        <v>45291</v>
      </c>
      <c r="G212" s="5">
        <v>2023</v>
      </c>
      <c r="H212" s="5" t="str">
        <f t="shared" si="24"/>
        <v>Diciembre</v>
      </c>
      <c r="I212" s="6" t="str">
        <f t="shared" si="29"/>
        <v>2024-2</v>
      </c>
      <c r="J212" s="5">
        <v>100</v>
      </c>
      <c r="K212" s="5">
        <v>100</v>
      </c>
      <c r="L212" s="21">
        <f>IFERROR(K213/J213,"")</f>
        <v>1</v>
      </c>
      <c r="M212" s="15">
        <f t="shared" si="30"/>
        <v>1</v>
      </c>
      <c r="N212" s="5" t="s">
        <v>23</v>
      </c>
      <c r="O212" s="5" t="s">
        <v>23</v>
      </c>
      <c r="P212" s="5">
        <v>0</v>
      </c>
      <c r="Q212" s="5">
        <v>0</v>
      </c>
      <c r="R212" s="5" t="str">
        <f t="shared" si="25"/>
        <v>91-2024-12-31</v>
      </c>
    </row>
    <row r="213" spans="1:18" x14ac:dyDescent="0.3">
      <c r="A213" s="5">
        <v>91</v>
      </c>
      <c r="B213" s="5" t="s">
        <v>72</v>
      </c>
      <c r="C213" s="5" t="s">
        <v>64</v>
      </c>
      <c r="D213" s="5" t="s">
        <v>65</v>
      </c>
      <c r="E213" s="5" t="s">
        <v>22</v>
      </c>
      <c r="F213" s="6">
        <v>45657</v>
      </c>
      <c r="G213" s="5">
        <v>2024</v>
      </c>
      <c r="H213" s="5" t="str">
        <f t="shared" si="24"/>
        <v>Diciembre</v>
      </c>
      <c r="I213" s="6" t="str">
        <f t="shared" si="29"/>
        <v>2023-2</v>
      </c>
      <c r="J213" s="5">
        <v>100</v>
      </c>
      <c r="K213" s="5">
        <v>100</v>
      </c>
      <c r="L213" s="15">
        <f>IFERROR(IF((K214/J214)&gt;1.3,1.3,K214/J214),"")</f>
        <v>1</v>
      </c>
      <c r="M213" s="15">
        <f t="shared" si="30"/>
        <v>1</v>
      </c>
      <c r="N213" s="5" t="s">
        <v>23</v>
      </c>
      <c r="O213" s="5" t="s">
        <v>23</v>
      </c>
      <c r="P213" s="5">
        <v>0</v>
      </c>
      <c r="Q213" s="5">
        <v>0</v>
      </c>
      <c r="R213" s="5" t="str">
        <f t="shared" si="25"/>
        <v>92-2023-12-31</v>
      </c>
    </row>
    <row r="214" spans="1:18" x14ac:dyDescent="0.3">
      <c r="A214" s="37">
        <v>92</v>
      </c>
      <c r="B214" s="5" t="s">
        <v>73</v>
      </c>
      <c r="C214" s="5" t="s">
        <v>64</v>
      </c>
      <c r="D214" s="5" t="s">
        <v>65</v>
      </c>
      <c r="E214" s="5" t="s">
        <v>22</v>
      </c>
      <c r="F214" s="6">
        <v>45291</v>
      </c>
      <c r="G214" s="5">
        <v>2023</v>
      </c>
      <c r="H214" s="5" t="str">
        <f t="shared" si="24"/>
        <v>Diciembre</v>
      </c>
      <c r="I214" s="6" t="str">
        <f t="shared" si="29"/>
        <v>2024-2</v>
      </c>
      <c r="J214" s="5">
        <v>100</v>
      </c>
      <c r="K214" s="5">
        <v>100</v>
      </c>
      <c r="L214" s="21">
        <f>IFERROR(K215/J215,"")</f>
        <v>1.0204081632653061</v>
      </c>
      <c r="M214" s="15">
        <f t="shared" si="30"/>
        <v>1.0204081632653061</v>
      </c>
      <c r="N214" s="5" t="s">
        <v>23</v>
      </c>
      <c r="O214" s="5" t="s">
        <v>23</v>
      </c>
      <c r="P214" s="5">
        <v>0</v>
      </c>
      <c r="Q214" s="5">
        <v>0</v>
      </c>
      <c r="R214" s="5" t="str">
        <f t="shared" si="25"/>
        <v>92-2024-12-31</v>
      </c>
    </row>
    <row r="215" spans="1:18" x14ac:dyDescent="0.3">
      <c r="A215" s="5">
        <v>92</v>
      </c>
      <c r="B215" s="5" t="s">
        <v>73</v>
      </c>
      <c r="C215" s="5" t="s">
        <v>64</v>
      </c>
      <c r="D215" s="5" t="s">
        <v>65</v>
      </c>
      <c r="E215" s="5" t="s">
        <v>22</v>
      </c>
      <c r="F215" s="6">
        <v>45657</v>
      </c>
      <c r="G215" s="5">
        <v>2024</v>
      </c>
      <c r="H215" s="5" t="str">
        <f t="shared" si="24"/>
        <v>Diciembre</v>
      </c>
      <c r="I215" s="6" t="str">
        <f t="shared" si="29"/>
        <v>2023-2</v>
      </c>
      <c r="J215" s="5">
        <v>98</v>
      </c>
      <c r="K215" s="5">
        <v>100</v>
      </c>
      <c r="L215" s="15">
        <f>IFERROR(IF((K216/J216)&gt;1.3,1.3,K216/J216),"")</f>
        <v>1</v>
      </c>
      <c r="M215" s="15">
        <f t="shared" si="30"/>
        <v>1</v>
      </c>
      <c r="N215" s="5" t="s">
        <v>23</v>
      </c>
      <c r="O215" s="5" t="s">
        <v>23</v>
      </c>
      <c r="P215" s="5">
        <v>0</v>
      </c>
      <c r="Q215" s="5">
        <v>0</v>
      </c>
      <c r="R215" s="5" t="str">
        <f t="shared" si="25"/>
        <v>94-2023-12-31</v>
      </c>
    </row>
    <row r="216" spans="1:18" x14ac:dyDescent="0.3">
      <c r="A216" s="37">
        <v>94</v>
      </c>
      <c r="B216" s="5" t="s">
        <v>74</v>
      </c>
      <c r="C216" s="5" t="s">
        <v>64</v>
      </c>
      <c r="D216" s="5" t="s">
        <v>65</v>
      </c>
      <c r="E216" s="5" t="s">
        <v>22</v>
      </c>
      <c r="F216" s="6">
        <v>45291</v>
      </c>
      <c r="G216" s="5">
        <v>2023</v>
      </c>
      <c r="H216" s="5" t="str">
        <f t="shared" si="24"/>
        <v>Diciembre</v>
      </c>
      <c r="I216" s="6" t="str">
        <f t="shared" si="29"/>
        <v>2024-1</v>
      </c>
      <c r="J216" s="5">
        <v>100</v>
      </c>
      <c r="K216" s="5">
        <v>100</v>
      </c>
      <c r="L216" s="21">
        <f t="shared" ref="L216:L221" si="31">IFERROR(K217/J217,"")</f>
        <v>1</v>
      </c>
      <c r="M216" s="15">
        <f t="shared" si="30"/>
        <v>1</v>
      </c>
      <c r="N216" s="5" t="s">
        <v>23</v>
      </c>
      <c r="O216" s="5" t="s">
        <v>23</v>
      </c>
      <c r="P216" s="5">
        <v>0</v>
      </c>
      <c r="Q216" s="5">
        <v>0</v>
      </c>
      <c r="R216" s="5" t="str">
        <f t="shared" si="25"/>
        <v>94-2024-12-31</v>
      </c>
    </row>
    <row r="217" spans="1:18" x14ac:dyDescent="0.3">
      <c r="A217" s="5">
        <v>94</v>
      </c>
      <c r="B217" s="5" t="s">
        <v>74</v>
      </c>
      <c r="C217" s="5" t="s">
        <v>64</v>
      </c>
      <c r="D217" s="5" t="s">
        <v>65</v>
      </c>
      <c r="E217" s="5" t="s">
        <v>22</v>
      </c>
      <c r="F217" s="6">
        <v>45657</v>
      </c>
      <c r="G217" s="5">
        <v>2024</v>
      </c>
      <c r="H217" s="5" t="str">
        <f t="shared" si="24"/>
        <v>Junio</v>
      </c>
      <c r="I217" s="6" t="str">
        <f t="shared" si="29"/>
        <v>2023-2</v>
      </c>
      <c r="J217" s="5">
        <v>100</v>
      </c>
      <c r="K217" s="5">
        <v>100</v>
      </c>
      <c r="L217" s="21">
        <f t="shared" si="31"/>
        <v>1</v>
      </c>
      <c r="M217" s="15">
        <f t="shared" si="30"/>
        <v>1</v>
      </c>
      <c r="N217" s="5" t="s">
        <v>23</v>
      </c>
      <c r="O217" s="5" t="s">
        <v>23</v>
      </c>
      <c r="P217" s="5">
        <v>0</v>
      </c>
      <c r="Q217" s="5">
        <v>0</v>
      </c>
      <c r="R217" s="5" t="str">
        <f t="shared" si="25"/>
        <v>95-2023-06-30</v>
      </c>
    </row>
    <row r="218" spans="1:18" x14ac:dyDescent="0.3">
      <c r="A218" s="41">
        <v>95</v>
      </c>
      <c r="B218" s="5" t="s">
        <v>75</v>
      </c>
      <c r="C218" s="5" t="s">
        <v>64</v>
      </c>
      <c r="D218" s="5" t="s">
        <v>47</v>
      </c>
      <c r="E218" s="5" t="s">
        <v>22</v>
      </c>
      <c r="F218" s="6">
        <v>45107</v>
      </c>
      <c r="G218" s="5">
        <v>2023</v>
      </c>
      <c r="H218" s="5" t="str">
        <f t="shared" si="24"/>
        <v>Diciembre</v>
      </c>
      <c r="I218" s="6" t="str">
        <f t="shared" si="29"/>
        <v>2023-1</v>
      </c>
      <c r="J218" s="5">
        <v>100</v>
      </c>
      <c r="K218" s="5">
        <v>100</v>
      </c>
      <c r="L218" s="21">
        <f t="shared" si="31"/>
        <v>1</v>
      </c>
      <c r="M218" s="15">
        <f t="shared" si="30"/>
        <v>1</v>
      </c>
      <c r="N218" s="5" t="s">
        <v>23</v>
      </c>
      <c r="O218" s="5" t="s">
        <v>23</v>
      </c>
      <c r="P218" s="5">
        <v>0</v>
      </c>
      <c r="Q218" s="5">
        <v>0</v>
      </c>
      <c r="R218" s="5" t="str">
        <f t="shared" si="25"/>
        <v>95-2023-12-31</v>
      </c>
    </row>
    <row r="219" spans="1:18" x14ac:dyDescent="0.3">
      <c r="A219" s="37">
        <v>95</v>
      </c>
      <c r="B219" s="5" t="s">
        <v>75</v>
      </c>
      <c r="C219" s="5" t="s">
        <v>64</v>
      </c>
      <c r="D219" s="5" t="s">
        <v>47</v>
      </c>
      <c r="E219" s="5" t="s">
        <v>22</v>
      </c>
      <c r="F219" s="6">
        <v>45291</v>
      </c>
      <c r="G219" s="5">
        <v>2023</v>
      </c>
      <c r="H219" s="5" t="str">
        <f t="shared" si="24"/>
        <v>Junio</v>
      </c>
      <c r="I219" s="6" t="str">
        <f t="shared" si="29"/>
        <v>2024-2</v>
      </c>
      <c r="J219" s="5">
        <v>100</v>
      </c>
      <c r="K219" s="5">
        <v>100</v>
      </c>
      <c r="L219" s="21">
        <f t="shared" si="31"/>
        <v>1</v>
      </c>
      <c r="M219" s="15">
        <f t="shared" si="30"/>
        <v>1</v>
      </c>
      <c r="N219" s="5" t="s">
        <v>23</v>
      </c>
      <c r="O219" s="5" t="s">
        <v>23</v>
      </c>
      <c r="P219" s="5">
        <v>0</v>
      </c>
      <c r="Q219" s="5">
        <v>0</v>
      </c>
      <c r="R219" s="5" t="str">
        <f t="shared" si="25"/>
        <v>95-2024-06-30</v>
      </c>
    </row>
    <row r="220" spans="1:18" x14ac:dyDescent="0.3">
      <c r="A220" s="5">
        <v>95</v>
      </c>
      <c r="B220" s="5" t="s">
        <v>75</v>
      </c>
      <c r="C220" s="5" t="s">
        <v>64</v>
      </c>
      <c r="D220" s="5" t="s">
        <v>47</v>
      </c>
      <c r="E220" s="5" t="s">
        <v>22</v>
      </c>
      <c r="F220" s="6">
        <v>45473</v>
      </c>
      <c r="G220" s="5">
        <v>2024</v>
      </c>
      <c r="H220" s="5" t="str">
        <f t="shared" si="24"/>
        <v>Diciembre</v>
      </c>
      <c r="I220" s="6" t="str">
        <f t="shared" si="29"/>
        <v>2024-2</v>
      </c>
      <c r="J220" s="5">
        <v>100</v>
      </c>
      <c r="K220" s="5">
        <v>100</v>
      </c>
      <c r="L220" s="21">
        <f t="shared" si="31"/>
        <v>1</v>
      </c>
      <c r="M220" s="15">
        <f t="shared" si="30"/>
        <v>1</v>
      </c>
      <c r="N220" s="5" t="s">
        <v>23</v>
      </c>
      <c r="O220" s="5" t="s">
        <v>23</v>
      </c>
      <c r="P220" s="5">
        <v>0</v>
      </c>
      <c r="Q220" s="5">
        <v>0</v>
      </c>
      <c r="R220" s="5" t="str">
        <f t="shared" si="25"/>
        <v>95-2024-12-31</v>
      </c>
    </row>
    <row r="221" spans="1:18" x14ac:dyDescent="0.3">
      <c r="A221" s="5">
        <v>95</v>
      </c>
      <c r="B221" s="5" t="s">
        <v>75</v>
      </c>
      <c r="C221" s="5" t="s">
        <v>64</v>
      </c>
      <c r="D221" s="5" t="s">
        <v>47</v>
      </c>
      <c r="E221" s="5" t="s">
        <v>22</v>
      </c>
      <c r="F221" s="6">
        <v>45657</v>
      </c>
      <c r="G221" s="5">
        <v>2024</v>
      </c>
      <c r="H221" s="5" t="str">
        <f t="shared" si="24"/>
        <v>Diciembre</v>
      </c>
      <c r="I221" s="6" t="str">
        <f t="shared" si="29"/>
        <v>2022-1</v>
      </c>
      <c r="J221" s="5">
        <v>100</v>
      </c>
      <c r="K221" s="5">
        <v>100</v>
      </c>
      <c r="L221" s="21">
        <f t="shared" si="31"/>
        <v>1.111984282907662</v>
      </c>
      <c r="M221" s="15">
        <f t="shared" si="30"/>
        <v>1.111984282907662</v>
      </c>
      <c r="N221" s="5" t="s">
        <v>23</v>
      </c>
      <c r="O221" s="5" t="s">
        <v>23</v>
      </c>
      <c r="P221" s="5">
        <v>0</v>
      </c>
      <c r="Q221" s="5">
        <v>0</v>
      </c>
      <c r="R221" s="5" t="str">
        <f t="shared" si="25"/>
        <v>96-2022-12-31</v>
      </c>
    </row>
    <row r="222" spans="1:18" x14ac:dyDescent="0.3">
      <c r="A222" s="5">
        <v>96</v>
      </c>
      <c r="B222" s="23" t="s">
        <v>76</v>
      </c>
      <c r="C222" s="5" t="s">
        <v>77</v>
      </c>
      <c r="D222" s="5" t="s">
        <v>47</v>
      </c>
      <c r="E222" s="5" t="s">
        <v>22</v>
      </c>
      <c r="F222" s="6">
        <v>44926</v>
      </c>
      <c r="G222" s="16">
        <v>2022</v>
      </c>
      <c r="H222" s="6" t="str">
        <f t="shared" si="24"/>
        <v>Junio</v>
      </c>
      <c r="I222" s="6" t="str">
        <f t="shared" ref="I222:I253" si="32">IF(OR(H223="Enero",H223="Febrero",H223="Marzo",H223="Abril",H223="Mayo",H223="Junio"),G223&amp;"-1",IF(OR(H223="Julio",H223="Agosto",H223="Septiembre",H223="Octubre",H223="Noviembre",H223="Diciembre"),G223&amp;"-2"))</f>
        <v>2023-2</v>
      </c>
      <c r="J222" s="5">
        <v>509</v>
      </c>
      <c r="K222" s="5">
        <v>566</v>
      </c>
      <c r="L222" s="15">
        <f t="shared" ref="L222:L233" si="33">IFERROR(IF((K223/J223)&gt;1.3,1.3,K223/J223),"")</f>
        <v>0.68524590163934429</v>
      </c>
      <c r="M222" s="15">
        <f t="shared" si="30"/>
        <v>0.68524590163934429</v>
      </c>
      <c r="N222" s="5" t="s">
        <v>48</v>
      </c>
      <c r="O222" s="5" t="s">
        <v>48</v>
      </c>
      <c r="P222" s="5">
        <v>0</v>
      </c>
      <c r="Q222" s="5">
        <v>0</v>
      </c>
      <c r="R222" s="5" t="str">
        <f t="shared" si="25"/>
        <v>96-2023-06-30</v>
      </c>
    </row>
    <row r="223" spans="1:18" x14ac:dyDescent="0.3">
      <c r="A223" s="5">
        <v>96</v>
      </c>
      <c r="B223" s="23" t="s">
        <v>76</v>
      </c>
      <c r="C223" s="5" t="s">
        <v>77</v>
      </c>
      <c r="D223" s="5" t="s">
        <v>47</v>
      </c>
      <c r="E223" s="5" t="s">
        <v>22</v>
      </c>
      <c r="F223" s="6">
        <v>45107</v>
      </c>
      <c r="G223" s="16">
        <v>2023</v>
      </c>
      <c r="H223" s="6" t="str">
        <f t="shared" si="24"/>
        <v>Diciembre</v>
      </c>
      <c r="I223" s="6" t="str">
        <f t="shared" si="32"/>
        <v>2023-1</v>
      </c>
      <c r="J223" s="5">
        <v>305</v>
      </c>
      <c r="K223" s="5">
        <v>209</v>
      </c>
      <c r="L223" s="15">
        <f t="shared" si="33"/>
        <v>1.3</v>
      </c>
      <c r="M223" s="15">
        <f t="shared" si="30"/>
        <v>1.6209150326797386</v>
      </c>
      <c r="N223" s="5" t="s">
        <v>48</v>
      </c>
      <c r="O223" s="5" t="s">
        <v>48</v>
      </c>
      <c r="P223" s="5">
        <v>0</v>
      </c>
      <c r="Q223" s="5">
        <v>0</v>
      </c>
      <c r="R223" s="5" t="str">
        <f t="shared" si="25"/>
        <v>96-2023-12-31</v>
      </c>
    </row>
    <row r="224" spans="1:18" x14ac:dyDescent="0.3">
      <c r="A224" s="5">
        <v>96</v>
      </c>
      <c r="B224" s="23" t="s">
        <v>76</v>
      </c>
      <c r="C224" s="5" t="s">
        <v>77</v>
      </c>
      <c r="D224" s="5" t="s">
        <v>47</v>
      </c>
      <c r="E224" s="5" t="s">
        <v>22</v>
      </c>
      <c r="F224" s="6">
        <v>45291</v>
      </c>
      <c r="G224" s="16">
        <v>2023</v>
      </c>
      <c r="H224" s="6" t="str">
        <f t="shared" si="24"/>
        <v>Junio</v>
      </c>
      <c r="I224" s="6" t="str">
        <f t="shared" si="32"/>
        <v>2024-1</v>
      </c>
      <c r="J224" s="5">
        <v>306</v>
      </c>
      <c r="K224" s="5">
        <v>496</v>
      </c>
      <c r="L224" s="15">
        <f t="shared" si="33"/>
        <v>0.42559523809523808</v>
      </c>
      <c r="M224" s="15">
        <f t="shared" si="30"/>
        <v>0.42559523809523808</v>
      </c>
      <c r="N224" s="5" t="s">
        <v>48</v>
      </c>
      <c r="O224" s="5" t="s">
        <v>48</v>
      </c>
      <c r="P224" s="5">
        <v>0</v>
      </c>
      <c r="Q224" s="5">
        <v>0</v>
      </c>
      <c r="R224" s="5" t="str">
        <f t="shared" si="25"/>
        <v>96-2024-06-30</v>
      </c>
    </row>
    <row r="225" spans="1:18" x14ac:dyDescent="0.3">
      <c r="A225" s="5">
        <v>96</v>
      </c>
      <c r="B225" s="23" t="s">
        <v>76</v>
      </c>
      <c r="C225" s="5" t="s">
        <v>77</v>
      </c>
      <c r="D225" s="5" t="s">
        <v>47</v>
      </c>
      <c r="E225" s="5" t="s">
        <v>22</v>
      </c>
      <c r="F225" s="6">
        <v>45473</v>
      </c>
      <c r="G225" s="5">
        <v>2024</v>
      </c>
      <c r="H225" s="5" t="str">
        <f t="shared" si="24"/>
        <v>Junio</v>
      </c>
      <c r="I225" s="6" t="str">
        <f t="shared" si="32"/>
        <v>2022-2</v>
      </c>
      <c r="J225" s="5">
        <v>336</v>
      </c>
      <c r="K225" s="5">
        <v>143</v>
      </c>
      <c r="L225" s="15">
        <f t="shared" si="33"/>
        <v>1</v>
      </c>
      <c r="M225" s="15">
        <f t="shared" si="30"/>
        <v>1</v>
      </c>
      <c r="N225" s="5" t="s">
        <v>48</v>
      </c>
      <c r="O225" s="5" t="s">
        <v>48</v>
      </c>
      <c r="P225" s="5">
        <v>0</v>
      </c>
      <c r="Q225" s="5">
        <v>0</v>
      </c>
      <c r="R225" s="5" t="str">
        <f t="shared" si="25"/>
        <v>97-2022-06-30</v>
      </c>
    </row>
    <row r="226" spans="1:18" x14ac:dyDescent="0.3">
      <c r="A226" s="5">
        <v>97</v>
      </c>
      <c r="B226" s="5" t="s">
        <v>78</v>
      </c>
      <c r="C226" s="5" t="s">
        <v>79</v>
      </c>
      <c r="D226" s="5" t="s">
        <v>47</v>
      </c>
      <c r="E226" s="5" t="s">
        <v>22</v>
      </c>
      <c r="F226" s="17">
        <v>44742</v>
      </c>
      <c r="G226" s="16">
        <v>2022</v>
      </c>
      <c r="H226" s="6" t="str">
        <f t="shared" si="24"/>
        <v>Diciembre</v>
      </c>
      <c r="I226" s="6" t="str">
        <f t="shared" si="32"/>
        <v>2022-1</v>
      </c>
      <c r="J226" s="5">
        <v>2</v>
      </c>
      <c r="K226" s="5">
        <v>2</v>
      </c>
      <c r="L226" s="15">
        <f t="shared" si="33"/>
        <v>1</v>
      </c>
      <c r="M226" s="15">
        <f t="shared" si="30"/>
        <v>1</v>
      </c>
      <c r="N226" s="5"/>
      <c r="O226" s="5"/>
      <c r="P226" s="5">
        <v>0</v>
      </c>
      <c r="Q226" s="5">
        <v>0</v>
      </c>
      <c r="R226" s="5" t="str">
        <f t="shared" si="25"/>
        <v>97-2022-12-31</v>
      </c>
    </row>
    <row r="227" spans="1:18" x14ac:dyDescent="0.3">
      <c r="A227" s="5">
        <v>97</v>
      </c>
      <c r="B227" s="5" t="s">
        <v>78</v>
      </c>
      <c r="C227" s="5" t="s">
        <v>79</v>
      </c>
      <c r="D227" s="5" t="s">
        <v>47</v>
      </c>
      <c r="E227" s="5" t="s">
        <v>22</v>
      </c>
      <c r="F227" s="17">
        <v>44926</v>
      </c>
      <c r="G227" s="16">
        <v>2022</v>
      </c>
      <c r="H227" s="6" t="str">
        <f t="shared" si="24"/>
        <v>Junio</v>
      </c>
      <c r="I227" s="6" t="str">
        <f t="shared" si="32"/>
        <v>2023-2</v>
      </c>
      <c r="J227" s="5">
        <v>1</v>
      </c>
      <c r="K227" s="5">
        <v>1</v>
      </c>
      <c r="L227" s="15" t="str">
        <f t="shared" si="33"/>
        <v/>
      </c>
      <c r="M227" s="15" t="str">
        <f t="shared" si="30"/>
        <v/>
      </c>
      <c r="N227" s="5"/>
      <c r="O227" s="5"/>
      <c r="P227" s="5">
        <v>0</v>
      </c>
      <c r="Q227" s="5">
        <v>0</v>
      </c>
      <c r="R227" s="5" t="str">
        <f t="shared" si="25"/>
        <v>97-2023-06-30</v>
      </c>
    </row>
    <row r="228" spans="1:18" x14ac:dyDescent="0.3">
      <c r="A228" s="5">
        <v>97</v>
      </c>
      <c r="B228" s="5" t="s">
        <v>78</v>
      </c>
      <c r="C228" s="5" t="s">
        <v>79</v>
      </c>
      <c r="D228" s="5" t="s">
        <v>47</v>
      </c>
      <c r="E228" s="5" t="s">
        <v>22</v>
      </c>
      <c r="F228" s="17">
        <v>45107</v>
      </c>
      <c r="G228" s="16">
        <v>2023</v>
      </c>
      <c r="H228" s="6" t="str">
        <f t="shared" ref="H228:H291" si="34">PROPER(TEXT(F229,"mmmm"))</f>
        <v>Diciembre</v>
      </c>
      <c r="I228" s="6" t="str">
        <f t="shared" si="32"/>
        <v>2023-1</v>
      </c>
      <c r="J228" s="5">
        <v>0</v>
      </c>
      <c r="K228" s="5">
        <v>0</v>
      </c>
      <c r="L228" s="15">
        <f t="shared" si="33"/>
        <v>1</v>
      </c>
      <c r="M228" s="15">
        <f t="shared" si="30"/>
        <v>1</v>
      </c>
      <c r="N228" s="5"/>
      <c r="O228" s="5"/>
      <c r="P228" s="5">
        <v>0</v>
      </c>
      <c r="Q228" s="5">
        <v>0</v>
      </c>
      <c r="R228" s="5" t="str">
        <f t="shared" ref="R228:R291" si="35">A229&amp;"-"&amp;YEAR(F229)&amp;"-"&amp;IF(LEN(MONTH(F229))=1,"0"&amp;MONTH(F229),MONTH(F229))&amp;"-"&amp;DAY(F229)</f>
        <v>97-2023-12-31</v>
      </c>
    </row>
    <row r="229" spans="1:18" x14ac:dyDescent="0.3">
      <c r="A229" s="5">
        <v>97</v>
      </c>
      <c r="B229" s="5" t="s">
        <v>78</v>
      </c>
      <c r="C229" s="5" t="s">
        <v>79</v>
      </c>
      <c r="D229" s="5" t="s">
        <v>47</v>
      </c>
      <c r="E229" s="5" t="s">
        <v>22</v>
      </c>
      <c r="F229" s="17">
        <v>45291</v>
      </c>
      <c r="G229" s="16">
        <v>2023</v>
      </c>
      <c r="H229" s="6" t="str">
        <f t="shared" si="34"/>
        <v>Junio</v>
      </c>
      <c r="I229" s="6" t="str">
        <f t="shared" si="32"/>
        <v>2022-2</v>
      </c>
      <c r="J229" s="5">
        <v>1</v>
      </c>
      <c r="K229" s="5">
        <v>1</v>
      </c>
      <c r="L229" s="15">
        <f t="shared" si="33"/>
        <v>1</v>
      </c>
      <c r="M229" s="15">
        <f t="shared" si="30"/>
        <v>1</v>
      </c>
      <c r="N229" s="5"/>
      <c r="O229" s="5"/>
      <c r="P229" s="5">
        <v>0</v>
      </c>
      <c r="Q229" s="5">
        <v>0</v>
      </c>
      <c r="R229" s="5" t="str">
        <f t="shared" si="35"/>
        <v>98-2022-06-30</v>
      </c>
    </row>
    <row r="230" spans="1:18" x14ac:dyDescent="0.3">
      <c r="A230" s="5">
        <v>98</v>
      </c>
      <c r="B230" s="5" t="s">
        <v>80</v>
      </c>
      <c r="C230" s="5" t="s">
        <v>79</v>
      </c>
      <c r="D230" s="5" t="s">
        <v>47</v>
      </c>
      <c r="E230" s="5" t="s">
        <v>22</v>
      </c>
      <c r="F230" s="17">
        <v>44742</v>
      </c>
      <c r="G230" s="16">
        <v>2022</v>
      </c>
      <c r="H230" s="6" t="str">
        <f t="shared" si="34"/>
        <v>Diciembre</v>
      </c>
      <c r="I230" s="6" t="str">
        <f t="shared" si="32"/>
        <v>2022-1</v>
      </c>
      <c r="J230" s="5">
        <v>2</v>
      </c>
      <c r="K230" s="5">
        <v>2</v>
      </c>
      <c r="L230" s="15">
        <f t="shared" si="33"/>
        <v>1</v>
      </c>
      <c r="M230" s="15">
        <f t="shared" si="30"/>
        <v>1</v>
      </c>
      <c r="N230" s="5" t="s">
        <v>48</v>
      </c>
      <c r="O230" s="5" t="s">
        <v>48</v>
      </c>
      <c r="P230" s="5">
        <v>0</v>
      </c>
      <c r="Q230" s="5">
        <v>0</v>
      </c>
      <c r="R230" s="5" t="str">
        <f t="shared" si="35"/>
        <v>98-2022-12-31</v>
      </c>
    </row>
    <row r="231" spans="1:18" x14ac:dyDescent="0.3">
      <c r="A231" s="5">
        <v>98</v>
      </c>
      <c r="B231" s="5" t="s">
        <v>80</v>
      </c>
      <c r="C231" s="5" t="s">
        <v>79</v>
      </c>
      <c r="D231" s="5" t="s">
        <v>47</v>
      </c>
      <c r="E231" s="5" t="s">
        <v>22</v>
      </c>
      <c r="F231" s="17">
        <v>44926</v>
      </c>
      <c r="G231" s="16">
        <v>2022</v>
      </c>
      <c r="H231" s="6" t="str">
        <f t="shared" si="34"/>
        <v>Junio</v>
      </c>
      <c r="I231" s="6" t="str">
        <f t="shared" si="32"/>
        <v>2023-2</v>
      </c>
      <c r="J231" s="5">
        <v>2</v>
      </c>
      <c r="K231" s="5">
        <v>2</v>
      </c>
      <c r="L231" s="15" t="str">
        <f t="shared" si="33"/>
        <v/>
      </c>
      <c r="M231" s="15" t="str">
        <f t="shared" si="30"/>
        <v/>
      </c>
      <c r="N231" s="5" t="s">
        <v>48</v>
      </c>
      <c r="O231" s="5" t="s">
        <v>48</v>
      </c>
      <c r="P231" s="5">
        <v>0</v>
      </c>
      <c r="Q231" s="5">
        <v>0</v>
      </c>
      <c r="R231" s="5" t="str">
        <f t="shared" si="35"/>
        <v>98-2023-06-30</v>
      </c>
    </row>
    <row r="232" spans="1:18" x14ac:dyDescent="0.3">
      <c r="A232" s="5">
        <v>98</v>
      </c>
      <c r="B232" s="5" t="s">
        <v>80</v>
      </c>
      <c r="C232" s="5" t="s">
        <v>79</v>
      </c>
      <c r="D232" s="5" t="s">
        <v>47</v>
      </c>
      <c r="E232" s="5" t="s">
        <v>22</v>
      </c>
      <c r="F232" s="17">
        <v>45107</v>
      </c>
      <c r="G232" s="16">
        <v>2023</v>
      </c>
      <c r="H232" s="6" t="str">
        <f t="shared" si="34"/>
        <v>Diciembre</v>
      </c>
      <c r="I232" s="6" t="str">
        <f t="shared" si="32"/>
        <v>2023-2</v>
      </c>
      <c r="J232" s="5">
        <v>0</v>
      </c>
      <c r="K232" s="5">
        <v>0</v>
      </c>
      <c r="L232" s="15">
        <f t="shared" si="33"/>
        <v>1</v>
      </c>
      <c r="M232" s="15">
        <f t="shared" si="30"/>
        <v>1</v>
      </c>
      <c r="N232" s="5" t="s">
        <v>48</v>
      </c>
      <c r="O232" s="5" t="s">
        <v>48</v>
      </c>
      <c r="P232" s="5">
        <v>0</v>
      </c>
      <c r="Q232" s="5">
        <v>0</v>
      </c>
      <c r="R232" s="5" t="str">
        <f t="shared" si="35"/>
        <v>98-2023-12-31</v>
      </c>
    </row>
    <row r="233" spans="1:18" x14ac:dyDescent="0.3">
      <c r="A233" s="5">
        <v>98</v>
      </c>
      <c r="B233" s="5" t="s">
        <v>80</v>
      </c>
      <c r="C233" s="5" t="s">
        <v>79</v>
      </c>
      <c r="D233" s="5" t="s">
        <v>47</v>
      </c>
      <c r="E233" s="5" t="s">
        <v>22</v>
      </c>
      <c r="F233" s="17">
        <v>45291</v>
      </c>
      <c r="G233" s="16">
        <v>2023</v>
      </c>
      <c r="H233" s="6" t="str">
        <f t="shared" si="34"/>
        <v>Diciembre</v>
      </c>
      <c r="I233" s="6" t="str">
        <f t="shared" si="32"/>
        <v>2023-2</v>
      </c>
      <c r="J233" s="5">
        <v>1</v>
      </c>
      <c r="K233" s="5">
        <v>1</v>
      </c>
      <c r="L233" s="15">
        <f t="shared" si="33"/>
        <v>0.99</v>
      </c>
      <c r="M233" s="15">
        <f t="shared" si="30"/>
        <v>0.99</v>
      </c>
      <c r="N233" s="5" t="s">
        <v>48</v>
      </c>
      <c r="O233" s="5" t="s">
        <v>48</v>
      </c>
      <c r="P233" s="5">
        <v>0</v>
      </c>
      <c r="Q233" s="5">
        <v>0</v>
      </c>
      <c r="R233" s="5" t="str">
        <f t="shared" si="35"/>
        <v>100-2023-12-31</v>
      </c>
    </row>
    <row r="234" spans="1:18" x14ac:dyDescent="0.3">
      <c r="A234" s="37">
        <v>100</v>
      </c>
      <c r="B234" s="5" t="s">
        <v>81</v>
      </c>
      <c r="C234" s="5" t="s">
        <v>64</v>
      </c>
      <c r="D234" s="5" t="s">
        <v>65</v>
      </c>
      <c r="E234" s="5" t="s">
        <v>22</v>
      </c>
      <c r="F234" s="6">
        <v>45291</v>
      </c>
      <c r="G234" s="5">
        <v>2023</v>
      </c>
      <c r="H234" s="5" t="str">
        <f t="shared" si="34"/>
        <v>Diciembre</v>
      </c>
      <c r="I234" s="6" t="str">
        <f t="shared" si="32"/>
        <v>2024-2</v>
      </c>
      <c r="J234" s="5">
        <v>100</v>
      </c>
      <c r="K234" s="5">
        <v>99</v>
      </c>
      <c r="L234" s="21">
        <f>IFERROR(K235/J235,"")</f>
        <v>0.99</v>
      </c>
      <c r="M234" s="15">
        <f t="shared" si="30"/>
        <v>0.99</v>
      </c>
      <c r="N234" s="5" t="s">
        <v>23</v>
      </c>
      <c r="O234" s="5" t="s">
        <v>23</v>
      </c>
      <c r="P234" s="5">
        <v>0</v>
      </c>
      <c r="Q234" s="5">
        <v>0</v>
      </c>
      <c r="R234" s="5" t="str">
        <f t="shared" si="35"/>
        <v>100-2024-12-31</v>
      </c>
    </row>
    <row r="235" spans="1:18" x14ac:dyDescent="0.3">
      <c r="A235" s="5">
        <v>100</v>
      </c>
      <c r="B235" s="5" t="s">
        <v>81</v>
      </c>
      <c r="C235" s="5" t="s">
        <v>64</v>
      </c>
      <c r="D235" s="5" t="s">
        <v>65</v>
      </c>
      <c r="E235" s="5" t="s">
        <v>22</v>
      </c>
      <c r="F235" s="6">
        <v>45657</v>
      </c>
      <c r="G235" s="5">
        <v>2024</v>
      </c>
      <c r="H235" s="5" t="str">
        <f t="shared" si="34"/>
        <v>Diciembre</v>
      </c>
      <c r="I235" s="6" t="str">
        <f t="shared" si="32"/>
        <v>2023-2</v>
      </c>
      <c r="J235" s="5">
        <v>100</v>
      </c>
      <c r="K235" s="5">
        <v>99</v>
      </c>
      <c r="L235" s="15">
        <f>IFERROR(IF((K236/J236)&gt;1.3,1.3,K236/J236),"")</f>
        <v>0.21962616822429903</v>
      </c>
      <c r="M235" s="15">
        <f t="shared" si="30"/>
        <v>0.21962616822429903</v>
      </c>
      <c r="N235" s="5" t="s">
        <v>23</v>
      </c>
      <c r="O235" s="5" t="s">
        <v>23</v>
      </c>
      <c r="P235" s="5">
        <v>0</v>
      </c>
      <c r="Q235" s="5">
        <v>0</v>
      </c>
      <c r="R235" s="5" t="str">
        <f t="shared" si="35"/>
        <v>104-2023-12-31</v>
      </c>
    </row>
    <row r="236" spans="1:18" x14ac:dyDescent="0.3">
      <c r="A236" s="37">
        <v>104</v>
      </c>
      <c r="B236" s="5" t="s">
        <v>82</v>
      </c>
      <c r="C236" s="5" t="s">
        <v>64</v>
      </c>
      <c r="D236" s="5" t="s">
        <v>65</v>
      </c>
      <c r="E236" s="5" t="s">
        <v>54</v>
      </c>
      <c r="F236" s="6">
        <v>45291</v>
      </c>
      <c r="G236" s="5">
        <v>2023</v>
      </c>
      <c r="H236" s="5" t="str">
        <f t="shared" si="34"/>
        <v>Diciembre</v>
      </c>
      <c r="I236" s="6" t="str">
        <f t="shared" si="32"/>
        <v>2024-2</v>
      </c>
      <c r="J236" s="5">
        <v>2.14</v>
      </c>
      <c r="K236" s="5">
        <v>0.47</v>
      </c>
      <c r="L236" s="8">
        <v>1</v>
      </c>
      <c r="M236" s="8">
        <v>1</v>
      </c>
      <c r="N236" s="5" t="s">
        <v>83</v>
      </c>
      <c r="O236" s="5" t="s">
        <v>83</v>
      </c>
      <c r="P236" s="5">
        <v>2</v>
      </c>
      <c r="Q236" s="5">
        <v>2</v>
      </c>
      <c r="R236" s="5" t="str">
        <f t="shared" si="35"/>
        <v>104-2024-12-31</v>
      </c>
    </row>
    <row r="237" spans="1:18" x14ac:dyDescent="0.3">
      <c r="A237" s="5">
        <v>104</v>
      </c>
      <c r="B237" s="5" t="s">
        <v>82</v>
      </c>
      <c r="C237" s="5" t="s">
        <v>64</v>
      </c>
      <c r="D237" s="5" t="s">
        <v>65</v>
      </c>
      <c r="E237" s="5" t="s">
        <v>54</v>
      </c>
      <c r="F237" s="6">
        <v>45657</v>
      </c>
      <c r="G237" s="5">
        <v>2024</v>
      </c>
      <c r="H237" s="5" t="str">
        <f t="shared" si="34"/>
        <v>Diciembre</v>
      </c>
      <c r="I237" s="6" t="str">
        <f t="shared" si="32"/>
        <v>2023-2</v>
      </c>
      <c r="J237" s="5">
        <v>1.2</v>
      </c>
      <c r="K237" s="10">
        <v>0.11</v>
      </c>
      <c r="L237" s="8">
        <v>1</v>
      </c>
      <c r="M237" s="8">
        <v>1</v>
      </c>
      <c r="N237" s="5" t="s">
        <v>83</v>
      </c>
      <c r="O237" s="5" t="s">
        <v>83</v>
      </c>
      <c r="P237" s="5">
        <v>1</v>
      </c>
      <c r="Q237" s="5">
        <v>2</v>
      </c>
      <c r="R237" s="5" t="str">
        <f t="shared" si="35"/>
        <v>106-2023-12-31</v>
      </c>
    </row>
    <row r="238" spans="1:18" x14ac:dyDescent="0.3">
      <c r="A238" s="37">
        <v>106</v>
      </c>
      <c r="B238" s="5" t="s">
        <v>84</v>
      </c>
      <c r="C238" s="5" t="s">
        <v>64</v>
      </c>
      <c r="D238" s="5" t="s">
        <v>65</v>
      </c>
      <c r="E238" s="5" t="s">
        <v>54</v>
      </c>
      <c r="F238" s="6">
        <v>45291</v>
      </c>
      <c r="G238" s="5">
        <v>2023</v>
      </c>
      <c r="H238" s="5" t="str">
        <f t="shared" si="34"/>
        <v>Diciembre</v>
      </c>
      <c r="I238" s="6" t="str">
        <f t="shared" si="32"/>
        <v>2024-2</v>
      </c>
      <c r="J238" s="9">
        <v>1.0000000000000001E-5</v>
      </c>
      <c r="K238" s="9">
        <v>1.0000000000000001E-5</v>
      </c>
      <c r="L238" s="15">
        <v>1</v>
      </c>
      <c r="M238" s="15">
        <f>IFERROR(J239/K239,"")</f>
        <v>1</v>
      </c>
      <c r="N238" s="5" t="s">
        <v>48</v>
      </c>
      <c r="O238" s="5" t="s">
        <v>48</v>
      </c>
      <c r="P238" s="5">
        <v>0</v>
      </c>
      <c r="Q238" s="5">
        <v>0</v>
      </c>
      <c r="R238" s="5" t="str">
        <f t="shared" si="35"/>
        <v>106-2024-12-31</v>
      </c>
    </row>
    <row r="239" spans="1:18" x14ac:dyDescent="0.3">
      <c r="A239" s="5">
        <v>106</v>
      </c>
      <c r="B239" s="5" t="s">
        <v>84</v>
      </c>
      <c r="C239" s="5" t="s">
        <v>64</v>
      </c>
      <c r="D239" s="5" t="s">
        <v>65</v>
      </c>
      <c r="E239" s="5" t="s">
        <v>54</v>
      </c>
      <c r="F239" s="6">
        <v>45657</v>
      </c>
      <c r="G239" s="5">
        <v>2024</v>
      </c>
      <c r="H239" s="5" t="str">
        <f t="shared" si="34"/>
        <v>Diciembre</v>
      </c>
      <c r="I239" s="6" t="str">
        <f t="shared" si="32"/>
        <v>2023-2</v>
      </c>
      <c r="J239" s="9">
        <v>1.0000000000000001E-5</v>
      </c>
      <c r="K239" s="9">
        <v>1.0000000000000001E-5</v>
      </c>
      <c r="L239" s="15" t="str">
        <f>IFERROR(IF((K240/J240)&gt;1.3,1.3,K240/J240),"")</f>
        <v/>
      </c>
      <c r="M239" s="15" t="str">
        <f t="shared" ref="M239:M271" si="36">IFERROR(K240/J240,"")</f>
        <v/>
      </c>
      <c r="N239" s="5" t="s">
        <v>48</v>
      </c>
      <c r="O239" s="5" t="s">
        <v>48</v>
      </c>
      <c r="P239" s="5">
        <v>0</v>
      </c>
      <c r="Q239" s="5">
        <v>0</v>
      </c>
      <c r="R239" s="5" t="str">
        <f t="shared" si="35"/>
        <v>108-2023-12-31</v>
      </c>
    </row>
    <row r="240" spans="1:18" x14ac:dyDescent="0.3">
      <c r="A240" s="37">
        <v>108</v>
      </c>
      <c r="B240" s="5" t="s">
        <v>85</v>
      </c>
      <c r="C240" s="5" t="s">
        <v>2572</v>
      </c>
      <c r="D240" s="5" t="s">
        <v>65</v>
      </c>
      <c r="E240" s="5" t="s">
        <v>22</v>
      </c>
      <c r="F240" s="6">
        <v>45291</v>
      </c>
      <c r="G240" s="5">
        <v>2023</v>
      </c>
      <c r="H240" s="5" t="str">
        <f t="shared" si="34"/>
        <v>Diciembre</v>
      </c>
      <c r="I240" s="6" t="str">
        <f t="shared" si="32"/>
        <v>2024-2</v>
      </c>
      <c r="J240" s="5"/>
      <c r="K240" s="5"/>
      <c r="L240" s="21" t="str">
        <f>IFERROR(K241/J241,"")</f>
        <v/>
      </c>
      <c r="M240" s="15" t="str">
        <f t="shared" si="36"/>
        <v/>
      </c>
      <c r="N240" s="5"/>
      <c r="O240" s="5"/>
      <c r="P240" s="5">
        <v>0</v>
      </c>
      <c r="Q240" s="5">
        <v>0</v>
      </c>
      <c r="R240" s="5" t="str">
        <f t="shared" si="35"/>
        <v>108-2024-12-31</v>
      </c>
    </row>
    <row r="241" spans="1:18" x14ac:dyDescent="0.3">
      <c r="A241" s="5">
        <v>108</v>
      </c>
      <c r="B241" s="5" t="s">
        <v>85</v>
      </c>
      <c r="C241" s="5" t="s">
        <v>2572</v>
      </c>
      <c r="D241" s="5" t="s">
        <v>65</v>
      </c>
      <c r="E241" s="5" t="s">
        <v>22</v>
      </c>
      <c r="F241" s="6">
        <v>45657</v>
      </c>
      <c r="G241" s="5">
        <v>2024</v>
      </c>
      <c r="H241" s="5" t="str">
        <f t="shared" si="34"/>
        <v>Diciembre</v>
      </c>
      <c r="I241" s="6" t="str">
        <f t="shared" si="32"/>
        <v>2023-2</v>
      </c>
      <c r="J241" s="5"/>
      <c r="K241" s="5"/>
      <c r="L241" s="15" t="str">
        <f>IFERROR(IF((K242/J242)&gt;1.3,1.3,K242/J242),"")</f>
        <v/>
      </c>
      <c r="M241" s="15" t="str">
        <f t="shared" si="36"/>
        <v/>
      </c>
      <c r="N241" s="5"/>
      <c r="O241" s="5"/>
      <c r="P241" s="5">
        <v>0</v>
      </c>
      <c r="Q241" s="5">
        <v>0</v>
      </c>
      <c r="R241" s="5" t="str">
        <f t="shared" si="35"/>
        <v>109-2023-12-31</v>
      </c>
    </row>
    <row r="242" spans="1:18" x14ac:dyDescent="0.3">
      <c r="A242" s="37">
        <v>109</v>
      </c>
      <c r="B242" s="5" t="s">
        <v>85</v>
      </c>
      <c r="C242" s="5" t="s">
        <v>2573</v>
      </c>
      <c r="D242" s="5" t="s">
        <v>65</v>
      </c>
      <c r="E242" s="5" t="s">
        <v>22</v>
      </c>
      <c r="F242" s="6">
        <v>45291</v>
      </c>
      <c r="G242" s="5">
        <v>2023</v>
      </c>
      <c r="H242" s="5" t="str">
        <f t="shared" si="34"/>
        <v>Diciembre</v>
      </c>
      <c r="I242" s="6" t="str">
        <f t="shared" si="32"/>
        <v>2024-2</v>
      </c>
      <c r="J242" s="5"/>
      <c r="K242" s="5"/>
      <c r="L242" s="21" t="str">
        <f>IFERROR(K243/J243,"")</f>
        <v/>
      </c>
      <c r="M242" s="15" t="str">
        <f t="shared" si="36"/>
        <v/>
      </c>
      <c r="N242" s="5"/>
      <c r="O242" s="5"/>
      <c r="P242" s="5">
        <v>0</v>
      </c>
      <c r="Q242" s="5">
        <v>0</v>
      </c>
      <c r="R242" s="5" t="str">
        <f t="shared" si="35"/>
        <v>109-2024-12-31</v>
      </c>
    </row>
    <row r="243" spans="1:18" x14ac:dyDescent="0.3">
      <c r="A243" s="5">
        <v>109</v>
      </c>
      <c r="B243" s="5" t="s">
        <v>85</v>
      </c>
      <c r="C243" s="5" t="s">
        <v>395</v>
      </c>
      <c r="D243" s="5" t="s">
        <v>65</v>
      </c>
      <c r="E243" s="5" t="s">
        <v>22</v>
      </c>
      <c r="F243" s="6">
        <v>45657</v>
      </c>
      <c r="G243" s="5">
        <v>2024</v>
      </c>
      <c r="H243" s="5" t="str">
        <f t="shared" si="34"/>
        <v>Octubre</v>
      </c>
      <c r="I243" s="6" t="str">
        <f t="shared" si="32"/>
        <v>2022-2</v>
      </c>
      <c r="J243" s="5"/>
      <c r="K243" s="5"/>
      <c r="L243" s="15">
        <f>IFERROR(IF((K244/J244)&gt;1.3,1.3,K244/J244),"")</f>
        <v>0.9175239389233949</v>
      </c>
      <c r="M243" s="15">
        <f t="shared" si="36"/>
        <v>0.9175239389233949</v>
      </c>
      <c r="N243" s="5"/>
      <c r="O243" s="5"/>
      <c r="P243" s="5">
        <v>0</v>
      </c>
      <c r="Q243" s="5">
        <v>0</v>
      </c>
      <c r="R243" s="5" t="str">
        <f t="shared" si="35"/>
        <v>110-2022-10-31</v>
      </c>
    </row>
    <row r="244" spans="1:18" x14ac:dyDescent="0.3">
      <c r="A244" s="5">
        <v>110</v>
      </c>
      <c r="B244" s="5" t="s">
        <v>85</v>
      </c>
      <c r="C244" s="5" t="s">
        <v>86</v>
      </c>
      <c r="D244" s="5" t="s">
        <v>65</v>
      </c>
      <c r="E244" s="5" t="s">
        <v>22</v>
      </c>
      <c r="F244" s="6">
        <v>44865</v>
      </c>
      <c r="G244" s="5">
        <v>2022</v>
      </c>
      <c r="H244" s="5" t="str">
        <f t="shared" si="34"/>
        <v>Diciembre</v>
      </c>
      <c r="I244" s="6" t="str">
        <f t="shared" si="32"/>
        <v>2023-2</v>
      </c>
      <c r="J244" s="5">
        <v>80</v>
      </c>
      <c r="K244" s="5">
        <v>73.401915113871596</v>
      </c>
      <c r="L244" s="21">
        <f>IFERROR(K245/J245,"")</f>
        <v>0.97499999999999998</v>
      </c>
      <c r="M244" s="15">
        <f t="shared" si="36"/>
        <v>0.97499999999999998</v>
      </c>
      <c r="N244" s="5" t="s">
        <v>23</v>
      </c>
      <c r="O244" s="5" t="s">
        <v>23</v>
      </c>
      <c r="P244" s="5">
        <v>0</v>
      </c>
      <c r="Q244" s="5">
        <v>0</v>
      </c>
      <c r="R244" s="5" t="str">
        <f t="shared" si="35"/>
        <v>110-2023-12-31</v>
      </c>
    </row>
    <row r="245" spans="1:18" x14ac:dyDescent="0.3">
      <c r="A245" s="5">
        <v>110</v>
      </c>
      <c r="B245" s="5" t="s">
        <v>85</v>
      </c>
      <c r="C245" s="5" t="s">
        <v>86</v>
      </c>
      <c r="D245" s="5" t="s">
        <v>65</v>
      </c>
      <c r="E245" s="5" t="s">
        <v>22</v>
      </c>
      <c r="F245" s="6">
        <v>45291</v>
      </c>
      <c r="G245" s="5">
        <v>2023</v>
      </c>
      <c r="H245" s="5" t="str">
        <f t="shared" si="34"/>
        <v>Diciembre</v>
      </c>
      <c r="I245" s="6" t="str">
        <f t="shared" si="32"/>
        <v>2024-1</v>
      </c>
      <c r="J245" s="5">
        <v>80</v>
      </c>
      <c r="K245" s="5">
        <v>78</v>
      </c>
      <c r="L245" s="21" t="str">
        <f>IFERROR(K246/J246,"")</f>
        <v/>
      </c>
      <c r="M245" s="15" t="str">
        <f t="shared" si="36"/>
        <v/>
      </c>
      <c r="N245" s="5" t="s">
        <v>23</v>
      </c>
      <c r="O245" s="5" t="s">
        <v>23</v>
      </c>
      <c r="P245" s="5">
        <v>0</v>
      </c>
      <c r="Q245" s="5">
        <v>0</v>
      </c>
      <c r="R245" s="5" t="str">
        <f t="shared" si="35"/>
        <v>110-2024-12-31</v>
      </c>
    </row>
    <row r="246" spans="1:18" x14ac:dyDescent="0.3">
      <c r="A246" s="5">
        <v>110</v>
      </c>
      <c r="B246" s="5" t="s">
        <v>85</v>
      </c>
      <c r="C246" s="5" t="s">
        <v>2574</v>
      </c>
      <c r="D246" s="5" t="s">
        <v>65</v>
      </c>
      <c r="E246" s="5" t="s">
        <v>22</v>
      </c>
      <c r="F246" s="6">
        <v>45657</v>
      </c>
      <c r="G246" s="5">
        <v>2024</v>
      </c>
      <c r="H246" s="5" t="str">
        <f t="shared" si="34"/>
        <v>Junio</v>
      </c>
      <c r="I246" s="6" t="str">
        <f t="shared" si="32"/>
        <v>2023-2</v>
      </c>
      <c r="J246" s="5"/>
      <c r="K246" s="5"/>
      <c r="L246" s="15">
        <f>IFERROR(IF((K247/J247)&gt;1.3,1.3,K247/J247),"")</f>
        <v>1.10625</v>
      </c>
      <c r="M246" s="15">
        <f t="shared" si="36"/>
        <v>1.10625</v>
      </c>
      <c r="N246" s="5"/>
      <c r="O246" s="5"/>
      <c r="P246" s="5">
        <v>0</v>
      </c>
      <c r="Q246" s="5">
        <v>0</v>
      </c>
      <c r="R246" s="5" t="str">
        <f t="shared" si="35"/>
        <v>111-2023-06-30</v>
      </c>
    </row>
    <row r="247" spans="1:18" x14ac:dyDescent="0.3">
      <c r="A247" s="37">
        <v>111</v>
      </c>
      <c r="B247" s="5" t="s">
        <v>85</v>
      </c>
      <c r="C247" s="5" t="s">
        <v>50</v>
      </c>
      <c r="D247" s="5" t="s">
        <v>52</v>
      </c>
      <c r="E247" s="5" t="s">
        <v>22</v>
      </c>
      <c r="F247" s="6">
        <v>45107</v>
      </c>
      <c r="G247" s="5">
        <v>2023</v>
      </c>
      <c r="H247" s="5" t="str">
        <f t="shared" si="34"/>
        <v>Diciembre</v>
      </c>
      <c r="I247" s="6" t="str">
        <f t="shared" si="32"/>
        <v>2023-1</v>
      </c>
      <c r="J247" s="5">
        <v>80</v>
      </c>
      <c r="K247" s="10">
        <v>88.5</v>
      </c>
      <c r="L247" s="21">
        <f>IFERROR(K248/J248,"")</f>
        <v>1.1812499999999999</v>
      </c>
      <c r="M247" s="15">
        <f t="shared" si="36"/>
        <v>1.1812499999999999</v>
      </c>
      <c r="N247" s="5" t="s">
        <v>23</v>
      </c>
      <c r="O247" s="5" t="s">
        <v>23</v>
      </c>
      <c r="P247" s="5">
        <v>0</v>
      </c>
      <c r="Q247" s="5">
        <v>0</v>
      </c>
      <c r="R247" s="5" t="str">
        <f t="shared" si="35"/>
        <v>111-2023-12-31</v>
      </c>
    </row>
    <row r="248" spans="1:18" x14ac:dyDescent="0.3">
      <c r="A248" s="37">
        <v>111</v>
      </c>
      <c r="B248" s="5" t="s">
        <v>85</v>
      </c>
      <c r="C248" s="5" t="s">
        <v>50</v>
      </c>
      <c r="D248" s="5" t="s">
        <v>52</v>
      </c>
      <c r="E248" s="5" t="s">
        <v>22</v>
      </c>
      <c r="F248" s="6">
        <v>45291</v>
      </c>
      <c r="G248" s="5">
        <v>2023</v>
      </c>
      <c r="H248" s="5" t="str">
        <f t="shared" si="34"/>
        <v>Junio</v>
      </c>
      <c r="I248" s="6" t="str">
        <f t="shared" si="32"/>
        <v>2024-2</v>
      </c>
      <c r="J248" s="5">
        <v>80</v>
      </c>
      <c r="K248" s="10">
        <v>94.5</v>
      </c>
      <c r="L248" s="21">
        <f>IFERROR(K249/J249,"")</f>
        <v>1.2</v>
      </c>
      <c r="M248" s="15">
        <f t="shared" si="36"/>
        <v>1.2</v>
      </c>
      <c r="N248" s="5" t="s">
        <v>23</v>
      </c>
      <c r="O248" s="5" t="s">
        <v>23</v>
      </c>
      <c r="P248" s="5">
        <v>0</v>
      </c>
      <c r="Q248" s="5">
        <v>0</v>
      </c>
      <c r="R248" s="5" t="str">
        <f t="shared" si="35"/>
        <v>111-2024-06-30</v>
      </c>
    </row>
    <row r="249" spans="1:18" x14ac:dyDescent="0.3">
      <c r="A249" s="5">
        <v>111</v>
      </c>
      <c r="B249" s="5" t="s">
        <v>85</v>
      </c>
      <c r="C249" s="5" t="s">
        <v>50</v>
      </c>
      <c r="D249" s="5" t="s">
        <v>52</v>
      </c>
      <c r="E249" s="5" t="s">
        <v>22</v>
      </c>
      <c r="F249" s="6">
        <v>45473</v>
      </c>
      <c r="G249" s="5">
        <v>2024</v>
      </c>
      <c r="H249" s="5" t="str">
        <f t="shared" si="34"/>
        <v>Diciembre</v>
      </c>
      <c r="I249" s="6" t="str">
        <f t="shared" si="32"/>
        <v>2024-2</v>
      </c>
      <c r="J249" s="5">
        <v>80</v>
      </c>
      <c r="K249" s="10">
        <v>96</v>
      </c>
      <c r="L249" s="15">
        <f>IFERROR(IF((K250/J250)&gt;1.3,1.3,K250/J250),"")</f>
        <v>1.1168749999999998</v>
      </c>
      <c r="M249" s="15">
        <f t="shared" si="36"/>
        <v>1.1168749999999998</v>
      </c>
      <c r="N249" s="5" t="s">
        <v>23</v>
      </c>
      <c r="O249" s="5" t="s">
        <v>23</v>
      </c>
      <c r="P249" s="5">
        <v>0</v>
      </c>
      <c r="Q249" s="5">
        <v>0</v>
      </c>
      <c r="R249" s="5" t="str">
        <f t="shared" si="35"/>
        <v>111-2024-12-31</v>
      </c>
    </row>
    <row r="250" spans="1:18" x14ac:dyDescent="0.3">
      <c r="A250" s="5">
        <v>111</v>
      </c>
      <c r="B250" s="5" t="s">
        <v>85</v>
      </c>
      <c r="C250" s="5" t="s">
        <v>50</v>
      </c>
      <c r="D250" s="5" t="s">
        <v>52</v>
      </c>
      <c r="E250" s="5" t="s">
        <v>22</v>
      </c>
      <c r="F250" s="6">
        <v>45657</v>
      </c>
      <c r="G250" s="5">
        <v>2024</v>
      </c>
      <c r="H250" s="5" t="str">
        <f t="shared" si="34"/>
        <v>Octubre</v>
      </c>
      <c r="I250" s="6" t="str">
        <f t="shared" si="32"/>
        <v>2022-2</v>
      </c>
      <c r="J250" s="5">
        <v>80</v>
      </c>
      <c r="K250" s="10">
        <v>89.35</v>
      </c>
      <c r="L250" s="15">
        <f>IFERROR(IF((K251/J251)&gt;1.3,1.3,K251/J251),"")</f>
        <v>0.92707768906497867</v>
      </c>
      <c r="M250" s="15">
        <f t="shared" si="36"/>
        <v>0.92707768906497867</v>
      </c>
      <c r="N250" s="5" t="s">
        <v>23</v>
      </c>
      <c r="O250" s="5" t="s">
        <v>23</v>
      </c>
      <c r="P250" s="5">
        <v>0</v>
      </c>
      <c r="Q250" s="5">
        <v>0</v>
      </c>
      <c r="R250" s="5" t="str">
        <f t="shared" si="35"/>
        <v>112-2022-10-31</v>
      </c>
    </row>
    <row r="251" spans="1:18" x14ac:dyDescent="0.3">
      <c r="A251" s="5">
        <v>112</v>
      </c>
      <c r="B251" s="5" t="s">
        <v>85</v>
      </c>
      <c r="C251" s="5" t="s">
        <v>87</v>
      </c>
      <c r="D251" s="5" t="s">
        <v>65</v>
      </c>
      <c r="E251" s="5" t="s">
        <v>22</v>
      </c>
      <c r="F251" s="6">
        <v>44865</v>
      </c>
      <c r="G251" s="5">
        <v>2022</v>
      </c>
      <c r="H251" s="5" t="str">
        <f t="shared" si="34"/>
        <v>Diciembre</v>
      </c>
      <c r="I251" s="6" t="str">
        <f t="shared" si="32"/>
        <v>2023-2</v>
      </c>
      <c r="J251" s="5">
        <v>80</v>
      </c>
      <c r="K251" s="5">
        <v>74.166215125198292</v>
      </c>
      <c r="L251" s="21">
        <f>IFERROR(K252/J252,"")</f>
        <v>1.1200480910547248</v>
      </c>
      <c r="M251" s="15">
        <f t="shared" si="36"/>
        <v>1.1200480910547248</v>
      </c>
      <c r="N251" s="5" t="s">
        <v>23</v>
      </c>
      <c r="O251" s="5" t="s">
        <v>23</v>
      </c>
      <c r="P251" s="5">
        <v>0</v>
      </c>
      <c r="Q251" s="5">
        <v>0</v>
      </c>
      <c r="R251" s="5" t="str">
        <f t="shared" si="35"/>
        <v>112-2023-12-31</v>
      </c>
    </row>
    <row r="252" spans="1:18" x14ac:dyDescent="0.3">
      <c r="A252" s="5">
        <v>112</v>
      </c>
      <c r="B252" s="5" t="s">
        <v>85</v>
      </c>
      <c r="C252" s="5" t="s">
        <v>87</v>
      </c>
      <c r="D252" s="5" t="s">
        <v>65</v>
      </c>
      <c r="E252" s="5" t="s">
        <v>22</v>
      </c>
      <c r="F252" s="6">
        <v>45291</v>
      </c>
      <c r="G252" s="5">
        <v>2023</v>
      </c>
      <c r="H252" s="5" t="str">
        <f t="shared" si="34"/>
        <v>Diciembre</v>
      </c>
      <c r="I252" s="6" t="str">
        <f t="shared" si="32"/>
        <v>2024-2</v>
      </c>
      <c r="J252" s="5">
        <v>80</v>
      </c>
      <c r="K252" s="5">
        <v>89.603847284377991</v>
      </c>
      <c r="L252" s="21">
        <f>IFERROR(K253/J253,"")</f>
        <v>1.125</v>
      </c>
      <c r="M252" s="15">
        <f t="shared" si="36"/>
        <v>1.125</v>
      </c>
      <c r="N252" s="5" t="s">
        <v>23</v>
      </c>
      <c r="O252" s="5" t="s">
        <v>23</v>
      </c>
      <c r="P252" s="5">
        <v>0</v>
      </c>
      <c r="Q252" s="5">
        <v>0</v>
      </c>
      <c r="R252" s="5" t="str">
        <f t="shared" si="35"/>
        <v>112-2024-12-31</v>
      </c>
    </row>
    <row r="253" spans="1:18" x14ac:dyDescent="0.3">
      <c r="A253" s="5">
        <v>112</v>
      </c>
      <c r="B253" s="5" t="s">
        <v>85</v>
      </c>
      <c r="C253" s="5" t="s">
        <v>87</v>
      </c>
      <c r="D253" s="5" t="s">
        <v>65</v>
      </c>
      <c r="E253" s="5" t="s">
        <v>22</v>
      </c>
      <c r="F253" s="6">
        <v>45657</v>
      </c>
      <c r="G253" s="5">
        <v>2024</v>
      </c>
      <c r="H253" s="5" t="str">
        <f t="shared" si="34"/>
        <v>Octubre</v>
      </c>
      <c r="I253" s="6" t="str">
        <f t="shared" si="32"/>
        <v>2022-2</v>
      </c>
      <c r="J253" s="5">
        <v>80</v>
      </c>
      <c r="K253" s="5">
        <v>90</v>
      </c>
      <c r="L253" s="15">
        <f>IFERROR(IF((K254/J254)&gt;1.3,1.3,K254/J254),"")</f>
        <v>0.95770898516321135</v>
      </c>
      <c r="M253" s="15">
        <f t="shared" si="36"/>
        <v>0.95770898516321135</v>
      </c>
      <c r="N253" s="5" t="s">
        <v>23</v>
      </c>
      <c r="O253" s="5" t="s">
        <v>23</v>
      </c>
      <c r="P253" s="5">
        <v>0</v>
      </c>
      <c r="Q253" s="5">
        <v>0</v>
      </c>
      <c r="R253" s="5" t="str">
        <f t="shared" si="35"/>
        <v>113-2022-10-31</v>
      </c>
    </row>
    <row r="254" spans="1:18" x14ac:dyDescent="0.3">
      <c r="A254" s="5">
        <v>113</v>
      </c>
      <c r="B254" s="5" t="s">
        <v>85</v>
      </c>
      <c r="C254" s="5" t="s">
        <v>88</v>
      </c>
      <c r="D254" s="5" t="s">
        <v>65</v>
      </c>
      <c r="E254" s="5" t="s">
        <v>22</v>
      </c>
      <c r="F254" s="6">
        <v>44865</v>
      </c>
      <c r="G254" s="5">
        <v>2022</v>
      </c>
      <c r="H254" s="5" t="str">
        <f t="shared" si="34"/>
        <v>Octubre</v>
      </c>
      <c r="I254" s="6" t="str">
        <f t="shared" ref="I254:I261" si="37">IF(OR(H255="Enero",H255="Febrero",H255="Marzo",H255="Abril",H255="Mayo",H255="Junio"),G255&amp;"-1",IF(OR(H255="Julio",H255="Agosto",H255="Septiembre",H255="Octubre",H255="Noviembre",H255="Diciembre"),G255&amp;"-2"))</f>
        <v>2023-2</v>
      </c>
      <c r="J254" s="5">
        <v>80</v>
      </c>
      <c r="K254" s="5">
        <v>76.616718813056906</v>
      </c>
      <c r="L254" s="21">
        <f>IFERROR(K255/J255,"")</f>
        <v>1.1012689187788314</v>
      </c>
      <c r="M254" s="15">
        <f t="shared" si="36"/>
        <v>1.1012689187788314</v>
      </c>
      <c r="N254" s="5" t="s">
        <v>23</v>
      </c>
      <c r="O254" s="5" t="s">
        <v>23</v>
      </c>
      <c r="P254" s="5">
        <v>0</v>
      </c>
      <c r="Q254" s="5">
        <v>0</v>
      </c>
      <c r="R254" s="5" t="str">
        <f t="shared" si="35"/>
        <v>113-2023-10-31</v>
      </c>
    </row>
    <row r="255" spans="1:18" x14ac:dyDescent="0.3">
      <c r="A255" s="5">
        <v>113</v>
      </c>
      <c r="B255" s="5" t="s">
        <v>85</v>
      </c>
      <c r="C255" s="5" t="s">
        <v>88</v>
      </c>
      <c r="D255" s="5" t="s">
        <v>65</v>
      </c>
      <c r="E255" s="5" t="s">
        <v>22</v>
      </c>
      <c r="F255" s="6">
        <v>45230</v>
      </c>
      <c r="G255" s="5">
        <v>2023</v>
      </c>
      <c r="H255" s="5" t="str">
        <f t="shared" si="34"/>
        <v>Octubre</v>
      </c>
      <c r="I255" s="6" t="str">
        <f t="shared" si="37"/>
        <v>2024-2</v>
      </c>
      <c r="J255" s="5">
        <v>80</v>
      </c>
      <c r="K255" s="5">
        <v>88.101513502306503</v>
      </c>
      <c r="L255" s="21">
        <f>IFERROR(K256/J256,"")</f>
        <v>1.1000000000000001</v>
      </c>
      <c r="M255" s="15">
        <f t="shared" si="36"/>
        <v>1.1000000000000001</v>
      </c>
      <c r="N255" s="5" t="s">
        <v>23</v>
      </c>
      <c r="O255" s="5" t="s">
        <v>23</v>
      </c>
      <c r="P255" s="5">
        <v>0</v>
      </c>
      <c r="Q255" s="5">
        <v>0</v>
      </c>
      <c r="R255" s="5" t="str">
        <f t="shared" si="35"/>
        <v>113-2024-10-31</v>
      </c>
    </row>
    <row r="256" spans="1:18" x14ac:dyDescent="0.3">
      <c r="A256" s="5">
        <v>113</v>
      </c>
      <c r="B256" s="5" t="s">
        <v>85</v>
      </c>
      <c r="C256" s="5" t="s">
        <v>88</v>
      </c>
      <c r="D256" s="5" t="s">
        <v>65</v>
      </c>
      <c r="E256" s="5" t="s">
        <v>22</v>
      </c>
      <c r="F256" s="6">
        <v>45596</v>
      </c>
      <c r="G256" s="5">
        <v>2024</v>
      </c>
      <c r="H256" s="5" t="str">
        <f t="shared" si="34"/>
        <v>Octubre</v>
      </c>
      <c r="I256" s="6" t="str">
        <f t="shared" si="37"/>
        <v>2022-2</v>
      </c>
      <c r="J256" s="5">
        <v>80</v>
      </c>
      <c r="K256" s="5">
        <v>88</v>
      </c>
      <c r="L256" s="15">
        <f>IFERROR(IF((K257/J257)&gt;1.3,1.3,K257/J257),"")</f>
        <v>0.99283819934957496</v>
      </c>
      <c r="M256" s="15">
        <f t="shared" si="36"/>
        <v>0.99283819934957496</v>
      </c>
      <c r="N256" s="5" t="s">
        <v>23</v>
      </c>
      <c r="O256" s="5" t="s">
        <v>23</v>
      </c>
      <c r="P256" s="5">
        <v>0</v>
      </c>
      <c r="Q256" s="5">
        <v>0</v>
      </c>
      <c r="R256" s="5" t="str">
        <f t="shared" si="35"/>
        <v>114-2022-10-31</v>
      </c>
    </row>
    <row r="257" spans="1:18" x14ac:dyDescent="0.3">
      <c r="A257" s="5">
        <v>114</v>
      </c>
      <c r="B257" s="5" t="s">
        <v>85</v>
      </c>
      <c r="C257" s="5" t="s">
        <v>34</v>
      </c>
      <c r="D257" s="5" t="s">
        <v>65</v>
      </c>
      <c r="E257" s="5" t="s">
        <v>22</v>
      </c>
      <c r="F257" s="6">
        <v>44865</v>
      </c>
      <c r="G257" s="5">
        <v>2022</v>
      </c>
      <c r="H257" s="5" t="str">
        <f t="shared" si="34"/>
        <v>Octubre</v>
      </c>
      <c r="I257" s="6" t="str">
        <f t="shared" si="37"/>
        <v>2023-2</v>
      </c>
      <c r="J257" s="5">
        <v>80</v>
      </c>
      <c r="K257" s="5">
        <v>79.427055947965997</v>
      </c>
      <c r="L257" s="21">
        <f>IFERROR(K258/J258,"")</f>
        <v>1.07761540643738</v>
      </c>
      <c r="M257" s="15">
        <f t="shared" si="36"/>
        <v>1.07761540643738</v>
      </c>
      <c r="N257" s="5" t="s">
        <v>23</v>
      </c>
      <c r="O257" s="5" t="s">
        <v>23</v>
      </c>
      <c r="P257" s="5">
        <v>0</v>
      </c>
      <c r="Q257" s="5">
        <v>0</v>
      </c>
      <c r="R257" s="5" t="str">
        <f t="shared" si="35"/>
        <v>114-2023-10-31</v>
      </c>
    </row>
    <row r="258" spans="1:18" x14ac:dyDescent="0.3">
      <c r="A258" s="5">
        <v>114</v>
      </c>
      <c r="B258" s="5" t="s">
        <v>85</v>
      </c>
      <c r="C258" s="5" t="s">
        <v>34</v>
      </c>
      <c r="D258" s="5" t="s">
        <v>65</v>
      </c>
      <c r="E258" s="5" t="s">
        <v>22</v>
      </c>
      <c r="F258" s="6">
        <v>45230</v>
      </c>
      <c r="G258" s="5">
        <v>2023</v>
      </c>
      <c r="H258" s="5" t="str">
        <f t="shared" si="34"/>
        <v>Octubre</v>
      </c>
      <c r="I258" s="6" t="str">
        <f t="shared" si="37"/>
        <v>2024-2</v>
      </c>
      <c r="J258" s="5">
        <v>80</v>
      </c>
      <c r="K258" s="5">
        <v>86.20923251499039</v>
      </c>
      <c r="L258" s="21">
        <f>IFERROR(K259/J259,"")</f>
        <v>1.0125</v>
      </c>
      <c r="M258" s="15">
        <f t="shared" si="36"/>
        <v>1.0125</v>
      </c>
      <c r="N258" s="5" t="s">
        <v>23</v>
      </c>
      <c r="O258" s="5" t="s">
        <v>23</v>
      </c>
      <c r="P258" s="5">
        <v>0</v>
      </c>
      <c r="Q258" s="5">
        <v>0</v>
      </c>
      <c r="R258" s="5" t="str">
        <f t="shared" si="35"/>
        <v>114-2024-10-31</v>
      </c>
    </row>
    <row r="259" spans="1:18" x14ac:dyDescent="0.3">
      <c r="A259" s="5">
        <v>114</v>
      </c>
      <c r="B259" s="5" t="s">
        <v>85</v>
      </c>
      <c r="C259" s="5" t="s">
        <v>34</v>
      </c>
      <c r="D259" s="5" t="s">
        <v>65</v>
      </c>
      <c r="E259" s="5" t="s">
        <v>22</v>
      </c>
      <c r="F259" s="6">
        <v>45596</v>
      </c>
      <c r="G259" s="5">
        <v>2024</v>
      </c>
      <c r="H259" s="5" t="str">
        <f t="shared" si="34"/>
        <v>Diciembre</v>
      </c>
      <c r="I259" s="6" t="str">
        <f t="shared" si="37"/>
        <v>2023-2</v>
      </c>
      <c r="J259" s="5">
        <v>80</v>
      </c>
      <c r="K259" s="5">
        <v>81</v>
      </c>
      <c r="L259" s="15">
        <f>IFERROR(IF((K260/J260)&gt;1.3,1.3,K260/J260),"")</f>
        <v>1.1348675685481775</v>
      </c>
      <c r="M259" s="15">
        <f t="shared" si="36"/>
        <v>1.1348675685481775</v>
      </c>
      <c r="N259" s="5" t="s">
        <v>23</v>
      </c>
      <c r="O259" s="5" t="s">
        <v>23</v>
      </c>
      <c r="P259" s="5">
        <v>0</v>
      </c>
      <c r="Q259" s="5">
        <v>0</v>
      </c>
      <c r="R259" s="5" t="str">
        <f t="shared" si="35"/>
        <v>115-2023-12-31</v>
      </c>
    </row>
    <row r="260" spans="1:18" x14ac:dyDescent="0.3">
      <c r="A260" s="37">
        <v>115</v>
      </c>
      <c r="B260" s="5" t="s">
        <v>85</v>
      </c>
      <c r="C260" s="5" t="s">
        <v>64</v>
      </c>
      <c r="D260" s="5" t="s">
        <v>65</v>
      </c>
      <c r="E260" s="5" t="s">
        <v>22</v>
      </c>
      <c r="F260" s="6">
        <v>45291</v>
      </c>
      <c r="G260" s="5">
        <v>2023</v>
      </c>
      <c r="H260" s="5" t="str">
        <f t="shared" si="34"/>
        <v>Diciembre</v>
      </c>
      <c r="I260" s="6" t="str">
        <f t="shared" si="37"/>
        <v>2024-1</v>
      </c>
      <c r="J260" s="5">
        <v>80</v>
      </c>
      <c r="K260" s="5">
        <v>90.789405483854196</v>
      </c>
      <c r="L260" s="21" t="str">
        <f>IFERROR(K261/J261,"")</f>
        <v/>
      </c>
      <c r="M260" s="15" t="str">
        <f t="shared" si="36"/>
        <v/>
      </c>
      <c r="N260" s="5" t="s">
        <v>23</v>
      </c>
      <c r="O260" s="5" t="s">
        <v>23</v>
      </c>
      <c r="P260" s="5">
        <v>0</v>
      </c>
      <c r="Q260" s="5">
        <v>0</v>
      </c>
      <c r="R260" s="5" t="str">
        <f t="shared" si="35"/>
        <v>115-2024-12-31</v>
      </c>
    </row>
    <row r="261" spans="1:18" x14ac:dyDescent="0.3">
      <c r="A261" s="5">
        <v>115</v>
      </c>
      <c r="B261" s="5" t="s">
        <v>85</v>
      </c>
      <c r="C261" s="5" t="s">
        <v>64</v>
      </c>
      <c r="D261" s="5" t="s">
        <v>65</v>
      </c>
      <c r="E261" s="5" t="s">
        <v>22</v>
      </c>
      <c r="F261" s="6">
        <v>45657</v>
      </c>
      <c r="G261" s="5">
        <v>2024</v>
      </c>
      <c r="H261" s="5" t="str">
        <f t="shared" si="34"/>
        <v>Junio</v>
      </c>
      <c r="I261" s="6" t="str">
        <f t="shared" si="37"/>
        <v>2023-2</v>
      </c>
      <c r="J261" s="5"/>
      <c r="K261" s="5"/>
      <c r="L261" s="15">
        <f>IFERROR(IF((K262/J262)&gt;1.3,1.3,K262/J262),"")</f>
        <v>1.04375</v>
      </c>
      <c r="M261" s="15">
        <f t="shared" si="36"/>
        <v>1.04375</v>
      </c>
      <c r="N261" s="5"/>
      <c r="O261" s="5"/>
      <c r="P261" s="5">
        <v>0</v>
      </c>
      <c r="Q261" s="5">
        <v>0</v>
      </c>
      <c r="R261" s="5" t="str">
        <f t="shared" si="35"/>
        <v>116-2023-06-30</v>
      </c>
    </row>
    <row r="262" spans="1:18" x14ac:dyDescent="0.3">
      <c r="A262" s="5">
        <v>116</v>
      </c>
      <c r="B262" s="5" t="s">
        <v>85</v>
      </c>
      <c r="C262" s="5" t="s">
        <v>60</v>
      </c>
      <c r="D262" s="5" t="s">
        <v>61</v>
      </c>
      <c r="E262" s="5" t="s">
        <v>22</v>
      </c>
      <c r="F262" s="6">
        <v>45107</v>
      </c>
      <c r="G262" s="16">
        <v>2023</v>
      </c>
      <c r="H262" s="6" t="str">
        <f t="shared" si="34"/>
        <v>Diciembre</v>
      </c>
      <c r="I262" s="6" t="s">
        <v>737</v>
      </c>
      <c r="J262" s="5">
        <v>80</v>
      </c>
      <c r="K262" s="5">
        <v>83.5</v>
      </c>
      <c r="L262" s="21">
        <f>IFERROR(K263/J263,"")</f>
        <v>1.083375</v>
      </c>
      <c r="M262" s="15">
        <f t="shared" si="36"/>
        <v>1.083375</v>
      </c>
      <c r="N262" s="5" t="s">
        <v>23</v>
      </c>
      <c r="O262" s="5" t="s">
        <v>23</v>
      </c>
      <c r="P262" s="5">
        <v>0</v>
      </c>
      <c r="Q262" s="5">
        <v>0</v>
      </c>
      <c r="R262" s="5" t="str">
        <f t="shared" si="35"/>
        <v>116-2023-12-31</v>
      </c>
    </row>
    <row r="263" spans="1:18" x14ac:dyDescent="0.3">
      <c r="A263" s="37">
        <v>116</v>
      </c>
      <c r="B263" s="5" t="s">
        <v>85</v>
      </c>
      <c r="C263" s="5" t="s">
        <v>60</v>
      </c>
      <c r="D263" s="5" t="s">
        <v>61</v>
      </c>
      <c r="E263" s="5" t="s">
        <v>22</v>
      </c>
      <c r="F263" s="6">
        <v>45291</v>
      </c>
      <c r="G263" s="5">
        <v>2023</v>
      </c>
      <c r="H263" s="5" t="str">
        <f t="shared" si="34"/>
        <v>Junio</v>
      </c>
      <c r="I263" s="6" t="str">
        <f t="shared" ref="I263:I278" si="38">IF(OR(H264="Enero",H264="Febrero",H264="Marzo",H264="Abril",H264="Mayo",H264="Junio"),G264&amp;"-1",IF(OR(H264="Julio",H264="Agosto",H264="Septiembre",H264="Octubre",H264="Noviembre",H264="Diciembre"),G264&amp;"-2"))</f>
        <v>2024-2</v>
      </c>
      <c r="J263" s="5">
        <v>80</v>
      </c>
      <c r="K263" s="5">
        <v>86.67</v>
      </c>
      <c r="L263" s="21" t="str">
        <f>IFERROR(K264/J264,"")</f>
        <v/>
      </c>
      <c r="M263" s="15" t="str">
        <f t="shared" si="36"/>
        <v/>
      </c>
      <c r="N263" s="5" t="s">
        <v>23</v>
      </c>
      <c r="O263" s="5" t="s">
        <v>23</v>
      </c>
      <c r="P263" s="5">
        <v>0</v>
      </c>
      <c r="Q263" s="5">
        <v>0</v>
      </c>
      <c r="R263" s="5" t="str">
        <f t="shared" si="35"/>
        <v>116-2024-06-30</v>
      </c>
    </row>
    <row r="264" spans="1:18" x14ac:dyDescent="0.3">
      <c r="A264" s="5">
        <v>116</v>
      </c>
      <c r="B264" s="5" t="s">
        <v>85</v>
      </c>
      <c r="C264" s="5" t="s">
        <v>60</v>
      </c>
      <c r="D264" s="5" t="s">
        <v>61</v>
      </c>
      <c r="E264" s="5" t="s">
        <v>22</v>
      </c>
      <c r="F264" s="6">
        <v>45473</v>
      </c>
      <c r="G264" s="5">
        <v>2024</v>
      </c>
      <c r="H264" s="5" t="str">
        <f t="shared" si="34"/>
        <v>Diciembre</v>
      </c>
      <c r="I264" s="6" t="str">
        <f t="shared" si="38"/>
        <v>2024-2</v>
      </c>
      <c r="J264" s="5"/>
      <c r="K264" s="5"/>
      <c r="L264" s="15">
        <f>IFERROR(IF((K265/J265)&gt;1.3,1.3,K265/J265),"")</f>
        <v>1.1000000000000001</v>
      </c>
      <c r="M264" s="15">
        <f t="shared" si="36"/>
        <v>1.1000000000000001</v>
      </c>
      <c r="N264" s="5" t="s">
        <v>125</v>
      </c>
      <c r="O264" s="5" t="s">
        <v>125</v>
      </c>
      <c r="P264" s="5">
        <v>0</v>
      </c>
      <c r="Q264" s="5">
        <v>0</v>
      </c>
      <c r="R264" s="5" t="str">
        <f t="shared" si="35"/>
        <v>116-2024-12-31</v>
      </c>
    </row>
    <row r="265" spans="1:18" x14ac:dyDescent="0.3">
      <c r="A265" s="5">
        <v>116</v>
      </c>
      <c r="B265" s="5" t="s">
        <v>85</v>
      </c>
      <c r="C265" s="5" t="s">
        <v>60</v>
      </c>
      <c r="D265" s="5" t="s">
        <v>61</v>
      </c>
      <c r="E265" s="5" t="s">
        <v>22</v>
      </c>
      <c r="F265" s="6">
        <v>45657</v>
      </c>
      <c r="G265" s="5">
        <v>2024</v>
      </c>
      <c r="H265" s="5" t="str">
        <f t="shared" si="34"/>
        <v>Octubre</v>
      </c>
      <c r="I265" s="6" t="str">
        <f t="shared" si="38"/>
        <v>2022-2</v>
      </c>
      <c r="J265" s="5">
        <v>80</v>
      </c>
      <c r="K265" s="5">
        <v>88</v>
      </c>
      <c r="L265" s="15">
        <f>IFERROR(IF((K266/J266)&gt;1.3,1.3,K266/J266),"")</f>
        <v>1.0825275193091286</v>
      </c>
      <c r="M265" s="15">
        <f t="shared" si="36"/>
        <v>1.0825275193091286</v>
      </c>
      <c r="N265" s="5" t="s">
        <v>23</v>
      </c>
      <c r="O265" s="5" t="s">
        <v>23</v>
      </c>
      <c r="P265" s="5">
        <v>0</v>
      </c>
      <c r="Q265" s="5">
        <v>0</v>
      </c>
      <c r="R265" s="5" t="str">
        <f t="shared" si="35"/>
        <v>117-2022-10-31</v>
      </c>
    </row>
    <row r="266" spans="1:18" x14ac:dyDescent="0.3">
      <c r="A266" s="5">
        <v>117</v>
      </c>
      <c r="B266" s="5" t="s">
        <v>85</v>
      </c>
      <c r="C266" s="5" t="s">
        <v>90</v>
      </c>
      <c r="D266" s="5" t="s">
        <v>65</v>
      </c>
      <c r="E266" s="5" t="s">
        <v>22</v>
      </c>
      <c r="F266" s="6">
        <v>44865</v>
      </c>
      <c r="G266" s="5">
        <v>2022</v>
      </c>
      <c r="H266" s="5" t="str">
        <f t="shared" si="34"/>
        <v>Octubre</v>
      </c>
      <c r="I266" s="6" t="str">
        <f t="shared" si="38"/>
        <v>2023-2</v>
      </c>
      <c r="J266" s="5">
        <v>80</v>
      </c>
      <c r="K266" s="5">
        <v>86.602201544730292</v>
      </c>
      <c r="L266" s="21">
        <f>IFERROR(K267/J267,"")</f>
        <v>1.1263426982076061</v>
      </c>
      <c r="M266" s="15">
        <f t="shared" si="36"/>
        <v>1.1263426982076061</v>
      </c>
      <c r="N266" s="5" t="s">
        <v>23</v>
      </c>
      <c r="O266" s="5" t="s">
        <v>23</v>
      </c>
      <c r="P266" s="5">
        <v>0</v>
      </c>
      <c r="Q266" s="5">
        <v>0</v>
      </c>
      <c r="R266" s="5" t="str">
        <f t="shared" si="35"/>
        <v>117-2023-10-31</v>
      </c>
    </row>
    <row r="267" spans="1:18" x14ac:dyDescent="0.3">
      <c r="A267" s="5">
        <v>117</v>
      </c>
      <c r="B267" s="5" t="s">
        <v>85</v>
      </c>
      <c r="C267" s="5" t="s">
        <v>90</v>
      </c>
      <c r="D267" s="5" t="s">
        <v>65</v>
      </c>
      <c r="E267" s="5" t="s">
        <v>22</v>
      </c>
      <c r="F267" s="6">
        <v>45230</v>
      </c>
      <c r="G267" s="5">
        <v>2023</v>
      </c>
      <c r="H267" s="5" t="str">
        <f t="shared" si="34"/>
        <v>Diciembre</v>
      </c>
      <c r="I267" s="6" t="str">
        <f t="shared" si="38"/>
        <v>2024-2</v>
      </c>
      <c r="J267" s="5">
        <v>80</v>
      </c>
      <c r="K267" s="5">
        <v>90.107415856608498</v>
      </c>
      <c r="L267" s="21">
        <f>IFERROR(K268/J268,"")</f>
        <v>1.1125</v>
      </c>
      <c r="M267" s="15">
        <f t="shared" si="36"/>
        <v>1.1125</v>
      </c>
      <c r="N267" s="5" t="s">
        <v>23</v>
      </c>
      <c r="O267" s="5" t="s">
        <v>23</v>
      </c>
      <c r="P267" s="5">
        <v>0</v>
      </c>
      <c r="Q267" s="5">
        <v>0</v>
      </c>
      <c r="R267" s="5" t="str">
        <f t="shared" si="35"/>
        <v>117-2024-12-31</v>
      </c>
    </row>
    <row r="268" spans="1:18" x14ac:dyDescent="0.3">
      <c r="A268" s="5">
        <v>117</v>
      </c>
      <c r="B268" s="5" t="s">
        <v>85</v>
      </c>
      <c r="C268" s="5" t="s">
        <v>90</v>
      </c>
      <c r="D268" s="5" t="s">
        <v>65</v>
      </c>
      <c r="E268" s="5" t="s">
        <v>22</v>
      </c>
      <c r="F268" s="6">
        <v>45657</v>
      </c>
      <c r="G268" s="5">
        <v>2024</v>
      </c>
      <c r="H268" s="5" t="str">
        <f t="shared" si="34"/>
        <v>Octubre</v>
      </c>
      <c r="I268" s="6" t="str">
        <f t="shared" si="38"/>
        <v>2022-2</v>
      </c>
      <c r="J268" s="5">
        <v>80</v>
      </c>
      <c r="K268" s="5">
        <v>89</v>
      </c>
      <c r="L268" s="15">
        <f>IFERROR(IF((K269/J269)&gt;1.3,1.3,K269/J269),"")</f>
        <v>1.1015077577577574</v>
      </c>
      <c r="M268" s="15">
        <f t="shared" si="36"/>
        <v>1.1015077577577574</v>
      </c>
      <c r="N268" s="5" t="s">
        <v>23</v>
      </c>
      <c r="O268" s="5" t="s">
        <v>23</v>
      </c>
      <c r="P268" s="5">
        <v>0</v>
      </c>
      <c r="Q268" s="5">
        <v>0</v>
      </c>
      <c r="R268" s="5" t="str">
        <f t="shared" si="35"/>
        <v>118-2022-10-31</v>
      </c>
    </row>
    <row r="269" spans="1:18" x14ac:dyDescent="0.3">
      <c r="A269" s="5">
        <v>118</v>
      </c>
      <c r="B269" s="5" t="s">
        <v>85</v>
      </c>
      <c r="C269" s="5" t="s">
        <v>91</v>
      </c>
      <c r="D269" s="5" t="s">
        <v>65</v>
      </c>
      <c r="E269" s="5" t="s">
        <v>22</v>
      </c>
      <c r="F269" s="6">
        <v>44865</v>
      </c>
      <c r="G269" s="5">
        <v>2022</v>
      </c>
      <c r="H269" s="5" t="str">
        <f t="shared" si="34"/>
        <v>Diciembre</v>
      </c>
      <c r="I269" s="6" t="str">
        <f t="shared" si="38"/>
        <v>2023-2</v>
      </c>
      <c r="J269" s="5">
        <v>80</v>
      </c>
      <c r="K269" s="5">
        <v>88.120620620620599</v>
      </c>
      <c r="L269" s="21">
        <f>IFERROR(K270/J270,"")</f>
        <v>1.1767322097378274</v>
      </c>
      <c r="M269" s="15">
        <f t="shared" si="36"/>
        <v>1.1767322097378274</v>
      </c>
      <c r="N269" s="5" t="s">
        <v>23</v>
      </c>
      <c r="O269" s="5" t="s">
        <v>23</v>
      </c>
      <c r="P269" s="5">
        <v>0</v>
      </c>
      <c r="Q269" s="5">
        <v>0</v>
      </c>
      <c r="R269" s="5" t="str">
        <f t="shared" si="35"/>
        <v>118-2023-12-31</v>
      </c>
    </row>
    <row r="270" spans="1:18" x14ac:dyDescent="0.3">
      <c r="A270" s="5">
        <v>118</v>
      </c>
      <c r="B270" s="5" t="s">
        <v>85</v>
      </c>
      <c r="C270" s="5" t="s">
        <v>91</v>
      </c>
      <c r="D270" s="5" t="s">
        <v>65</v>
      </c>
      <c r="E270" s="5" t="s">
        <v>22</v>
      </c>
      <c r="F270" s="6">
        <v>45291</v>
      </c>
      <c r="G270" s="5">
        <v>2023</v>
      </c>
      <c r="H270" s="5" t="str">
        <f t="shared" si="34"/>
        <v>Diciembre</v>
      </c>
      <c r="I270" s="6" t="str">
        <f t="shared" si="38"/>
        <v>2024-1</v>
      </c>
      <c r="J270" s="5">
        <v>80</v>
      </c>
      <c r="K270" s="5">
        <v>94.138576779026195</v>
      </c>
      <c r="L270" s="21">
        <f>IFERROR(K271/J271,"")</f>
        <v>1.075</v>
      </c>
      <c r="M270" s="15">
        <f t="shared" si="36"/>
        <v>1.075</v>
      </c>
      <c r="N270" s="5" t="s">
        <v>23</v>
      </c>
      <c r="O270" s="5" t="s">
        <v>23</v>
      </c>
      <c r="P270" s="5">
        <v>0</v>
      </c>
      <c r="Q270" s="5">
        <v>0</v>
      </c>
      <c r="R270" s="5" t="str">
        <f t="shared" si="35"/>
        <v>118-2024-12-31</v>
      </c>
    </row>
    <row r="271" spans="1:18" x14ac:dyDescent="0.3">
      <c r="A271" s="5">
        <v>118</v>
      </c>
      <c r="B271" s="5" t="s">
        <v>92</v>
      </c>
      <c r="C271" s="5" t="s">
        <v>93</v>
      </c>
      <c r="D271" s="5" t="s">
        <v>65</v>
      </c>
      <c r="E271" s="5" t="s">
        <v>22</v>
      </c>
      <c r="F271" s="6">
        <v>45657</v>
      </c>
      <c r="G271" s="5">
        <v>2024</v>
      </c>
      <c r="H271" s="5" t="str">
        <f t="shared" si="34"/>
        <v>Junio</v>
      </c>
      <c r="I271" s="6" t="str">
        <f t="shared" si="38"/>
        <v>2022-2</v>
      </c>
      <c r="J271" s="5">
        <v>80</v>
      </c>
      <c r="K271" s="5">
        <v>86</v>
      </c>
      <c r="L271" s="15">
        <f>IFERROR(IF((K272/J272)&gt;1.3,1.3,K272/J272),"")</f>
        <v>1.0001207569837565</v>
      </c>
      <c r="M271" s="15">
        <f t="shared" si="36"/>
        <v>1.0001207569837565</v>
      </c>
      <c r="N271" s="5" t="s">
        <v>23</v>
      </c>
      <c r="O271" s="5" t="s">
        <v>23</v>
      </c>
      <c r="P271" s="5">
        <v>0</v>
      </c>
      <c r="Q271" s="5">
        <v>0</v>
      </c>
      <c r="R271" s="5" t="str">
        <f t="shared" si="35"/>
        <v>121-2022-06-30</v>
      </c>
    </row>
    <row r="272" spans="1:18" x14ac:dyDescent="0.3">
      <c r="A272" s="5">
        <v>121</v>
      </c>
      <c r="B272" s="5" t="s">
        <v>94</v>
      </c>
      <c r="C272" s="5" t="s">
        <v>25</v>
      </c>
      <c r="D272" s="5" t="s">
        <v>21</v>
      </c>
      <c r="E272" s="5" t="s">
        <v>54</v>
      </c>
      <c r="F272" s="6">
        <v>44742</v>
      </c>
      <c r="G272" s="16">
        <v>2022</v>
      </c>
      <c r="H272" s="6" t="str">
        <f t="shared" si="34"/>
        <v>Diciembre</v>
      </c>
      <c r="I272" s="6" t="str">
        <f t="shared" si="38"/>
        <v>2022-1</v>
      </c>
      <c r="J272" s="9">
        <v>52112928</v>
      </c>
      <c r="K272" s="9">
        <v>52119221</v>
      </c>
      <c r="L272" s="15">
        <f t="shared" ref="L272:L277" si="39">IFERROR(IF((J273/K273)&gt;1.3,1.3,J273/K273),"")</f>
        <v>1.0013188911192905</v>
      </c>
      <c r="M272" s="15">
        <f t="shared" ref="M272:M277" si="40">IFERROR(J273/K273,"")</f>
        <v>1.0013188911192905</v>
      </c>
      <c r="N272" s="9" t="s">
        <v>95</v>
      </c>
      <c r="O272" s="9" t="s">
        <v>95</v>
      </c>
      <c r="P272" s="5">
        <v>0</v>
      </c>
      <c r="Q272" s="5">
        <v>0</v>
      </c>
      <c r="R272" s="5" t="str">
        <f t="shared" si="35"/>
        <v>121-2022-12-31</v>
      </c>
    </row>
    <row r="273" spans="1:18" x14ac:dyDescent="0.3">
      <c r="A273" s="5">
        <v>121</v>
      </c>
      <c r="B273" s="5" t="s">
        <v>94</v>
      </c>
      <c r="C273" s="5" t="s">
        <v>25</v>
      </c>
      <c r="D273" s="5" t="s">
        <v>21</v>
      </c>
      <c r="E273" s="5" t="s">
        <v>54</v>
      </c>
      <c r="F273" s="6">
        <v>44926</v>
      </c>
      <c r="G273" s="16">
        <v>2022</v>
      </c>
      <c r="H273" s="6" t="str">
        <f t="shared" si="34"/>
        <v>Junio</v>
      </c>
      <c r="I273" s="6" t="str">
        <f t="shared" si="38"/>
        <v>2023-2</v>
      </c>
      <c r="J273" s="9">
        <v>99442439</v>
      </c>
      <c r="K273" s="9">
        <v>99311458</v>
      </c>
      <c r="L273" s="15">
        <f t="shared" si="39"/>
        <v>0.97629257541506953</v>
      </c>
      <c r="M273" s="15">
        <f t="shared" si="40"/>
        <v>0.97629257541506953</v>
      </c>
      <c r="N273" s="9" t="s">
        <v>95</v>
      </c>
      <c r="O273" s="9" t="s">
        <v>95</v>
      </c>
      <c r="P273" s="5">
        <v>0</v>
      </c>
      <c r="Q273" s="5">
        <v>0</v>
      </c>
      <c r="R273" s="5" t="str">
        <f t="shared" si="35"/>
        <v>121-2023-06-30</v>
      </c>
    </row>
    <row r="274" spans="1:18" x14ac:dyDescent="0.3">
      <c r="A274" s="5">
        <v>121</v>
      </c>
      <c r="B274" s="5" t="s">
        <v>94</v>
      </c>
      <c r="C274" s="5" t="s">
        <v>25</v>
      </c>
      <c r="D274" s="5" t="s">
        <v>21</v>
      </c>
      <c r="E274" s="5" t="s">
        <v>54</v>
      </c>
      <c r="F274" s="6">
        <v>45107</v>
      </c>
      <c r="G274" s="16">
        <v>2023</v>
      </c>
      <c r="H274" s="6" t="str">
        <f t="shared" si="34"/>
        <v>Diciembre</v>
      </c>
      <c r="I274" s="6" t="str">
        <f t="shared" si="38"/>
        <v>2023-1</v>
      </c>
      <c r="J274" s="9">
        <v>59906689</v>
      </c>
      <c r="K274" s="9">
        <v>61361410</v>
      </c>
      <c r="L274" s="15">
        <f t="shared" si="39"/>
        <v>0.89844927616973413</v>
      </c>
      <c r="M274" s="15">
        <f t="shared" si="40"/>
        <v>0.89844927616973413</v>
      </c>
      <c r="N274" s="9" t="s">
        <v>95</v>
      </c>
      <c r="O274" s="9" t="s">
        <v>95</v>
      </c>
      <c r="P274" s="5">
        <v>0</v>
      </c>
      <c r="Q274" s="5">
        <v>0</v>
      </c>
      <c r="R274" s="5" t="str">
        <f t="shared" si="35"/>
        <v>121-2023-12-31</v>
      </c>
    </row>
    <row r="275" spans="1:18" x14ac:dyDescent="0.3">
      <c r="A275" s="37">
        <v>121</v>
      </c>
      <c r="B275" s="5" t="s">
        <v>94</v>
      </c>
      <c r="C275" s="5" t="s">
        <v>25</v>
      </c>
      <c r="D275" s="5" t="s">
        <v>21</v>
      </c>
      <c r="E275" s="5" t="s">
        <v>54</v>
      </c>
      <c r="F275" s="6">
        <v>45291</v>
      </c>
      <c r="G275" s="5">
        <v>2023</v>
      </c>
      <c r="H275" s="5" t="str">
        <f t="shared" si="34"/>
        <v>Junio</v>
      </c>
      <c r="I275" s="6" t="str">
        <f t="shared" si="38"/>
        <v>2024-2</v>
      </c>
      <c r="J275" s="9">
        <v>110049104</v>
      </c>
      <c r="K275" s="9">
        <v>122487832</v>
      </c>
      <c r="L275" s="15">
        <f t="shared" si="39"/>
        <v>0.98146103879101487</v>
      </c>
      <c r="M275" s="15">
        <f t="shared" si="40"/>
        <v>0.98146103879101487</v>
      </c>
      <c r="N275" s="9" t="s">
        <v>95</v>
      </c>
      <c r="O275" s="9" t="s">
        <v>95</v>
      </c>
      <c r="P275" s="5">
        <v>0</v>
      </c>
      <c r="Q275" s="5">
        <v>0</v>
      </c>
      <c r="R275" s="5" t="str">
        <f t="shared" si="35"/>
        <v>121-2024-06-30</v>
      </c>
    </row>
    <row r="276" spans="1:18" x14ac:dyDescent="0.3">
      <c r="A276" s="5">
        <v>121</v>
      </c>
      <c r="B276" s="5" t="s">
        <v>94</v>
      </c>
      <c r="C276" s="5" t="s">
        <v>25</v>
      </c>
      <c r="D276" s="5" t="s">
        <v>21</v>
      </c>
      <c r="E276" s="5" t="s">
        <v>54</v>
      </c>
      <c r="F276" s="6">
        <v>45473</v>
      </c>
      <c r="G276" s="5">
        <v>2024</v>
      </c>
      <c r="H276" s="5" t="str">
        <f t="shared" si="34"/>
        <v>Diciembre</v>
      </c>
      <c r="I276" s="6" t="str">
        <f t="shared" si="38"/>
        <v>2024-1</v>
      </c>
      <c r="J276" s="9">
        <v>63722202</v>
      </c>
      <c r="K276" s="9">
        <v>64925860</v>
      </c>
      <c r="L276" s="15">
        <f t="shared" si="39"/>
        <v>0.99834952390828424</v>
      </c>
      <c r="M276" s="15">
        <f t="shared" si="40"/>
        <v>0.99834952390828424</v>
      </c>
      <c r="N276" s="9" t="s">
        <v>95</v>
      </c>
      <c r="O276" s="9" t="s">
        <v>95</v>
      </c>
      <c r="P276" s="5">
        <v>0</v>
      </c>
      <c r="Q276" s="5">
        <v>0</v>
      </c>
      <c r="R276" s="5" t="str">
        <f t="shared" si="35"/>
        <v>121-2024-12-31</v>
      </c>
    </row>
    <row r="277" spans="1:18" x14ac:dyDescent="0.3">
      <c r="A277" s="5">
        <v>121</v>
      </c>
      <c r="B277" s="5" t="s">
        <v>94</v>
      </c>
      <c r="C277" s="5" t="s">
        <v>25</v>
      </c>
      <c r="D277" s="5" t="s">
        <v>21</v>
      </c>
      <c r="E277" s="5" t="s">
        <v>54</v>
      </c>
      <c r="F277" s="6">
        <v>45657</v>
      </c>
      <c r="G277" s="5">
        <v>2024</v>
      </c>
      <c r="H277" s="5" t="str">
        <f t="shared" si="34"/>
        <v>Junio</v>
      </c>
      <c r="I277" s="6" t="str">
        <f t="shared" si="38"/>
        <v>2023-2</v>
      </c>
      <c r="J277" s="9">
        <v>122326052</v>
      </c>
      <c r="K277" s="9">
        <v>122528282</v>
      </c>
      <c r="L277" s="15">
        <f t="shared" si="39"/>
        <v>0.87269553834406022</v>
      </c>
      <c r="M277" s="15">
        <f t="shared" si="40"/>
        <v>0.87269553834406022</v>
      </c>
      <c r="N277" s="9" t="s">
        <v>95</v>
      </c>
      <c r="O277" s="9" t="s">
        <v>95</v>
      </c>
      <c r="P277" s="5">
        <v>0</v>
      </c>
      <c r="Q277" s="5">
        <v>0</v>
      </c>
      <c r="R277" s="5" t="str">
        <f t="shared" si="35"/>
        <v>122-2023-06-30</v>
      </c>
    </row>
    <row r="278" spans="1:18" x14ac:dyDescent="0.3">
      <c r="A278" s="37">
        <v>122</v>
      </c>
      <c r="B278" s="5" t="s">
        <v>96</v>
      </c>
      <c r="C278" s="5" t="s">
        <v>93</v>
      </c>
      <c r="D278" s="5" t="s">
        <v>61</v>
      </c>
      <c r="E278" s="5" t="s">
        <v>22</v>
      </c>
      <c r="F278" s="6">
        <v>45107</v>
      </c>
      <c r="G278" s="5">
        <v>2023</v>
      </c>
      <c r="H278" s="5" t="str">
        <f t="shared" si="34"/>
        <v>Diciembre</v>
      </c>
      <c r="I278" s="6" t="str">
        <f t="shared" si="38"/>
        <v>2023-1</v>
      </c>
      <c r="J278" s="5">
        <v>80</v>
      </c>
      <c r="K278" s="5">
        <v>91.67</v>
      </c>
      <c r="L278" s="21">
        <f>IFERROR(K279/J279,"")</f>
        <v>1.1287499999999999</v>
      </c>
      <c r="M278" s="15">
        <f>IFERROR(K279/J279,"")</f>
        <v>1.1287499999999999</v>
      </c>
      <c r="N278" s="5" t="s">
        <v>23</v>
      </c>
      <c r="O278" s="5" t="s">
        <v>23</v>
      </c>
      <c r="P278" s="5">
        <v>0</v>
      </c>
      <c r="Q278" s="5">
        <v>0</v>
      </c>
      <c r="R278" s="5" t="str">
        <f t="shared" si="35"/>
        <v>122-2023-12-31</v>
      </c>
    </row>
    <row r="279" spans="1:18" x14ac:dyDescent="0.3">
      <c r="A279" s="5">
        <v>122</v>
      </c>
      <c r="B279" s="5" t="s">
        <v>96</v>
      </c>
      <c r="C279" s="5" t="s">
        <v>93</v>
      </c>
      <c r="D279" s="5" t="s">
        <v>61</v>
      </c>
      <c r="E279" s="5" t="s">
        <v>22</v>
      </c>
      <c r="F279" s="6">
        <v>45291</v>
      </c>
      <c r="G279" s="16">
        <v>2023</v>
      </c>
      <c r="H279" s="6" t="str">
        <f t="shared" si="34"/>
        <v>Junio</v>
      </c>
      <c r="I279" s="6" t="s">
        <v>737</v>
      </c>
      <c r="J279" s="5">
        <v>80</v>
      </c>
      <c r="K279" s="5">
        <v>90.3</v>
      </c>
      <c r="L279" s="21">
        <f>IFERROR(K280/J280,"")</f>
        <v>1.2056249999999999</v>
      </c>
      <c r="M279" s="15">
        <f>IFERROR(K280/J280,"")</f>
        <v>1.2056249999999999</v>
      </c>
      <c r="N279" s="5" t="s">
        <v>23</v>
      </c>
      <c r="O279" s="5" t="s">
        <v>23</v>
      </c>
      <c r="P279" s="5">
        <v>0</v>
      </c>
      <c r="Q279" s="5">
        <v>0</v>
      </c>
      <c r="R279" s="5" t="str">
        <f t="shared" si="35"/>
        <v>122-2024-06-30</v>
      </c>
    </row>
    <row r="280" spans="1:18" x14ac:dyDescent="0.3">
      <c r="A280" s="5">
        <v>122</v>
      </c>
      <c r="B280" s="5" t="s">
        <v>96</v>
      </c>
      <c r="C280" s="5" t="s">
        <v>93</v>
      </c>
      <c r="D280" s="5" t="s">
        <v>61</v>
      </c>
      <c r="E280" s="5" t="s">
        <v>22</v>
      </c>
      <c r="F280" s="6">
        <v>45473</v>
      </c>
      <c r="G280" s="5">
        <v>2024</v>
      </c>
      <c r="H280" s="5" t="str">
        <f t="shared" si="34"/>
        <v>Diciembre</v>
      </c>
      <c r="I280" s="6" t="str">
        <f t="shared" ref="I280:I311" si="41">IF(OR(H281="Enero",H281="Febrero",H281="Marzo",H281="Abril",H281="Mayo",H281="Junio"),G281&amp;"-1",IF(OR(H281="Julio",H281="Agosto",H281="Septiembre",H281="Octubre",H281="Noviembre",H281="Diciembre"),G281&amp;"-2"))</f>
        <v>2024-1</v>
      </c>
      <c r="J280" s="5">
        <v>80</v>
      </c>
      <c r="K280" s="5">
        <v>96.45</v>
      </c>
      <c r="L280" s="15">
        <f>IFERROR(IF((K281/J281)&gt;1.3,1.3,K281/J281),"")</f>
        <v>1.1523749999999999</v>
      </c>
      <c r="M280" s="15">
        <f>IFERROR(K281/J281,"")</f>
        <v>1.1523749999999999</v>
      </c>
      <c r="N280" s="5" t="s">
        <v>23</v>
      </c>
      <c r="O280" s="5" t="s">
        <v>23</v>
      </c>
      <c r="P280" s="5">
        <v>0</v>
      </c>
      <c r="Q280" s="5">
        <v>0</v>
      </c>
      <c r="R280" s="5" t="str">
        <f t="shared" si="35"/>
        <v>122-2024-12-31</v>
      </c>
    </row>
    <row r="281" spans="1:18" x14ac:dyDescent="0.3">
      <c r="A281" s="5">
        <v>122</v>
      </c>
      <c r="B281" s="5" t="s">
        <v>96</v>
      </c>
      <c r="C281" s="5" t="s">
        <v>93</v>
      </c>
      <c r="D281" s="5" t="s">
        <v>61</v>
      </c>
      <c r="E281" s="5" t="s">
        <v>22</v>
      </c>
      <c r="F281" s="6">
        <v>45657</v>
      </c>
      <c r="G281" s="5">
        <v>2024</v>
      </c>
      <c r="H281" s="5" t="str">
        <f t="shared" si="34"/>
        <v>Junio</v>
      </c>
      <c r="I281" s="6" t="str">
        <f t="shared" si="41"/>
        <v>2022-2</v>
      </c>
      <c r="J281" s="5">
        <v>80</v>
      </c>
      <c r="K281" s="5">
        <v>92.19</v>
      </c>
      <c r="L281" s="15">
        <f>IFERROR(IF((K282/J282)&gt;1.3,1.3,K282/J282),"")</f>
        <v>1.2499999999999999E-2</v>
      </c>
      <c r="M281" s="15">
        <f>IFERROR(K282/J282,"")</f>
        <v>1.2499999999999999E-2</v>
      </c>
      <c r="N281" s="5" t="s">
        <v>23</v>
      </c>
      <c r="O281" s="5" t="s">
        <v>23</v>
      </c>
      <c r="P281" s="5">
        <v>0</v>
      </c>
      <c r="Q281" s="5">
        <v>0</v>
      </c>
      <c r="R281" s="5" t="str">
        <f t="shared" si="35"/>
        <v>124-2022-06-30</v>
      </c>
    </row>
    <row r="282" spans="1:18" x14ac:dyDescent="0.3">
      <c r="A282" s="37">
        <v>124</v>
      </c>
      <c r="B282" s="5" t="s">
        <v>97</v>
      </c>
      <c r="C282" s="5" t="s">
        <v>64</v>
      </c>
      <c r="D282" s="5" t="s">
        <v>21</v>
      </c>
      <c r="E282" s="5" t="s">
        <v>54</v>
      </c>
      <c r="F282" s="6">
        <v>44742</v>
      </c>
      <c r="G282" s="5">
        <v>2022</v>
      </c>
      <c r="H282" s="5" t="str">
        <f t="shared" si="34"/>
        <v>Diciembre</v>
      </c>
      <c r="I282" s="6" t="str">
        <f t="shared" si="41"/>
        <v>2022-1</v>
      </c>
      <c r="J282" s="5">
        <v>1.6</v>
      </c>
      <c r="K282" s="10">
        <v>0.02</v>
      </c>
      <c r="L282" s="15">
        <v>1</v>
      </c>
      <c r="M282" s="15">
        <v>1</v>
      </c>
      <c r="N282" s="5" t="s">
        <v>83</v>
      </c>
      <c r="O282" s="5" t="s">
        <v>83</v>
      </c>
      <c r="P282" s="5">
        <v>1</v>
      </c>
      <c r="Q282" s="5">
        <v>2</v>
      </c>
      <c r="R282" s="5" t="str">
        <f t="shared" si="35"/>
        <v>124-2022-12-31</v>
      </c>
    </row>
    <row r="283" spans="1:18" x14ac:dyDescent="0.3">
      <c r="A283" s="37">
        <v>124</v>
      </c>
      <c r="B283" s="5" t="s">
        <v>97</v>
      </c>
      <c r="C283" s="5" t="s">
        <v>64</v>
      </c>
      <c r="D283" s="5" t="s">
        <v>21</v>
      </c>
      <c r="E283" s="5" t="s">
        <v>54</v>
      </c>
      <c r="F283" s="6">
        <v>44926</v>
      </c>
      <c r="G283" s="5">
        <v>2022</v>
      </c>
      <c r="H283" s="5" t="str">
        <f t="shared" si="34"/>
        <v>Junio</v>
      </c>
      <c r="I283" s="6" t="str">
        <f t="shared" si="41"/>
        <v>2023-2</v>
      </c>
      <c r="J283" s="5">
        <v>1.6</v>
      </c>
      <c r="K283" s="5">
        <v>0.04</v>
      </c>
      <c r="L283" s="15">
        <v>1</v>
      </c>
      <c r="M283" s="15">
        <v>1</v>
      </c>
      <c r="N283" s="5" t="s">
        <v>83</v>
      </c>
      <c r="O283" s="5" t="s">
        <v>83</v>
      </c>
      <c r="P283" s="5">
        <v>1</v>
      </c>
      <c r="Q283" s="5">
        <v>2</v>
      </c>
      <c r="R283" s="5" t="str">
        <f t="shared" si="35"/>
        <v>124-2023-06-30</v>
      </c>
    </row>
    <row r="284" spans="1:18" x14ac:dyDescent="0.3">
      <c r="A284" s="37">
        <v>124</v>
      </c>
      <c r="B284" s="5" t="s">
        <v>97</v>
      </c>
      <c r="C284" s="5" t="s">
        <v>64</v>
      </c>
      <c r="D284" s="5" t="s">
        <v>21</v>
      </c>
      <c r="E284" s="5" t="s">
        <v>54</v>
      </c>
      <c r="F284" s="6">
        <v>45107</v>
      </c>
      <c r="G284" s="5">
        <v>2023</v>
      </c>
      <c r="H284" s="5" t="str">
        <f t="shared" si="34"/>
        <v>Diciembre</v>
      </c>
      <c r="I284" s="6" t="str">
        <f t="shared" si="41"/>
        <v>2023-1</v>
      </c>
      <c r="J284" s="5">
        <v>1.6</v>
      </c>
      <c r="K284" s="10">
        <v>2.5000000000000001E-2</v>
      </c>
      <c r="L284" s="15">
        <v>1</v>
      </c>
      <c r="M284" s="15">
        <v>1</v>
      </c>
      <c r="N284" s="5" t="s">
        <v>83</v>
      </c>
      <c r="O284" s="5" t="s">
        <v>83</v>
      </c>
      <c r="P284" s="5">
        <v>1</v>
      </c>
      <c r="Q284" s="5">
        <v>2</v>
      </c>
      <c r="R284" s="5" t="str">
        <f t="shared" si="35"/>
        <v>124-2023-12-31</v>
      </c>
    </row>
    <row r="285" spans="1:18" x14ac:dyDescent="0.3">
      <c r="A285" s="37">
        <v>124</v>
      </c>
      <c r="B285" s="5" t="s">
        <v>97</v>
      </c>
      <c r="C285" s="5" t="s">
        <v>64</v>
      </c>
      <c r="D285" s="5" t="s">
        <v>21</v>
      </c>
      <c r="E285" s="5" t="s">
        <v>54</v>
      </c>
      <c r="F285" s="6">
        <v>45291</v>
      </c>
      <c r="G285" s="5">
        <v>2023</v>
      </c>
      <c r="H285" s="5" t="str">
        <f t="shared" si="34"/>
        <v>Junio</v>
      </c>
      <c r="I285" s="6" t="str">
        <f t="shared" si="41"/>
        <v>2024-2</v>
      </c>
      <c r="J285" s="5">
        <v>1.6</v>
      </c>
      <c r="K285" s="5">
        <v>0.03</v>
      </c>
      <c r="L285" s="15">
        <v>1</v>
      </c>
      <c r="M285" s="15">
        <v>1</v>
      </c>
      <c r="N285" s="5" t="s">
        <v>83</v>
      </c>
      <c r="O285" s="5" t="s">
        <v>83</v>
      </c>
      <c r="P285" s="5">
        <v>1</v>
      </c>
      <c r="Q285" s="5">
        <v>2</v>
      </c>
      <c r="R285" s="5" t="str">
        <f t="shared" si="35"/>
        <v>124-2024-06-30</v>
      </c>
    </row>
    <row r="286" spans="1:18" x14ac:dyDescent="0.3">
      <c r="A286" s="5">
        <v>124</v>
      </c>
      <c r="B286" s="5" t="s">
        <v>97</v>
      </c>
      <c r="C286" s="5" t="s">
        <v>64</v>
      </c>
      <c r="D286" s="5" t="s">
        <v>21</v>
      </c>
      <c r="E286" s="5" t="s">
        <v>54</v>
      </c>
      <c r="F286" s="6">
        <v>45473</v>
      </c>
      <c r="G286" s="5">
        <v>2024</v>
      </c>
      <c r="H286" s="5" t="str">
        <f t="shared" si="34"/>
        <v>Diciembre</v>
      </c>
      <c r="I286" s="6" t="str">
        <f t="shared" si="41"/>
        <v>2024-1</v>
      </c>
      <c r="J286" s="5">
        <v>0.2</v>
      </c>
      <c r="K286" s="5">
        <v>6.7000000000000002E-3</v>
      </c>
      <c r="L286" s="15">
        <v>1</v>
      </c>
      <c r="M286" s="15">
        <v>1</v>
      </c>
      <c r="N286" s="5" t="s">
        <v>83</v>
      </c>
      <c r="O286" s="5" t="s">
        <v>83</v>
      </c>
      <c r="P286" s="5">
        <v>1</v>
      </c>
      <c r="Q286" s="5">
        <v>3</v>
      </c>
      <c r="R286" s="5" t="str">
        <f t="shared" si="35"/>
        <v>124-2024-12-31</v>
      </c>
    </row>
    <row r="287" spans="1:18" x14ac:dyDescent="0.3">
      <c r="A287" s="5">
        <v>124</v>
      </c>
      <c r="B287" s="5" t="s">
        <v>97</v>
      </c>
      <c r="C287" s="5" t="s">
        <v>64</v>
      </c>
      <c r="D287" s="5" t="s">
        <v>21</v>
      </c>
      <c r="E287" s="5" t="s">
        <v>54</v>
      </c>
      <c r="F287" s="6">
        <v>45657</v>
      </c>
      <c r="G287" s="5">
        <v>2024</v>
      </c>
      <c r="H287" s="5" t="str">
        <f t="shared" si="34"/>
        <v>Junio</v>
      </c>
      <c r="I287" s="6" t="str">
        <f t="shared" si="41"/>
        <v>2022-2</v>
      </c>
      <c r="J287" s="5">
        <v>0.2</v>
      </c>
      <c r="K287" s="5">
        <v>1.7999999999999999E-2</v>
      </c>
      <c r="L287" s="15">
        <v>1</v>
      </c>
      <c r="M287" s="15">
        <v>1</v>
      </c>
      <c r="N287" s="5" t="s">
        <v>83</v>
      </c>
      <c r="O287" s="5" t="s">
        <v>83</v>
      </c>
      <c r="P287" s="5">
        <v>1</v>
      </c>
      <c r="Q287" s="5">
        <v>2</v>
      </c>
      <c r="R287" s="5" t="str">
        <f t="shared" si="35"/>
        <v>125-2022-06-30</v>
      </c>
    </row>
    <row r="288" spans="1:18" x14ac:dyDescent="0.3">
      <c r="A288" s="37">
        <v>125</v>
      </c>
      <c r="B288" s="5" t="s">
        <v>98</v>
      </c>
      <c r="C288" s="5" t="s">
        <v>64</v>
      </c>
      <c r="D288" s="5" t="s">
        <v>21</v>
      </c>
      <c r="E288" s="5" t="s">
        <v>54</v>
      </c>
      <c r="F288" s="6">
        <v>44742</v>
      </c>
      <c r="G288" s="5">
        <v>2022</v>
      </c>
      <c r="H288" s="5" t="str">
        <f t="shared" si="34"/>
        <v>Diciembre</v>
      </c>
      <c r="I288" s="6" t="str">
        <f t="shared" si="41"/>
        <v>2022-1</v>
      </c>
      <c r="J288" s="5">
        <v>4.7</v>
      </c>
      <c r="K288" s="5">
        <v>0.08</v>
      </c>
      <c r="L288" s="8">
        <f t="shared" ref="L288:L298" si="42">IF(K289&lt;=J289,100%,J289/K289)</f>
        <v>1</v>
      </c>
      <c r="M288" s="15">
        <f t="shared" ref="M288:M298" si="43">IF(K289&lt;=J289,100%,J289/K289)</f>
        <v>1</v>
      </c>
      <c r="N288" s="5" t="s">
        <v>83</v>
      </c>
      <c r="O288" s="5" t="s">
        <v>83</v>
      </c>
      <c r="P288" s="5">
        <v>1</v>
      </c>
      <c r="Q288" s="5">
        <v>2</v>
      </c>
      <c r="R288" s="5" t="str">
        <f t="shared" si="35"/>
        <v>125-2022-12-31</v>
      </c>
    </row>
    <row r="289" spans="1:18" x14ac:dyDescent="0.3">
      <c r="A289" s="37">
        <v>125</v>
      </c>
      <c r="B289" s="5" t="s">
        <v>98</v>
      </c>
      <c r="C289" s="5" t="s">
        <v>64</v>
      </c>
      <c r="D289" s="5" t="s">
        <v>21</v>
      </c>
      <c r="E289" s="5" t="s">
        <v>54</v>
      </c>
      <c r="F289" s="6">
        <v>44926</v>
      </c>
      <c r="G289" s="5">
        <v>2022</v>
      </c>
      <c r="H289" s="5" t="str">
        <f t="shared" si="34"/>
        <v>Junio</v>
      </c>
      <c r="I289" s="6" t="str">
        <f t="shared" si="41"/>
        <v>2023-2</v>
      </c>
      <c r="J289" s="5">
        <v>4.7</v>
      </c>
      <c r="K289" s="5">
        <v>0.08</v>
      </c>
      <c r="L289" s="8">
        <f t="shared" si="42"/>
        <v>1</v>
      </c>
      <c r="M289" s="15">
        <f t="shared" si="43"/>
        <v>1</v>
      </c>
      <c r="N289" s="5" t="s">
        <v>83</v>
      </c>
      <c r="O289" s="5" t="s">
        <v>83</v>
      </c>
      <c r="P289" s="5">
        <v>1</v>
      </c>
      <c r="Q289" s="5">
        <v>2</v>
      </c>
      <c r="R289" s="5" t="str">
        <f t="shared" si="35"/>
        <v>125-2023-06-30</v>
      </c>
    </row>
    <row r="290" spans="1:18" x14ac:dyDescent="0.3">
      <c r="A290" s="37">
        <v>125</v>
      </c>
      <c r="B290" s="5" t="s">
        <v>98</v>
      </c>
      <c r="C290" s="5" t="s">
        <v>64</v>
      </c>
      <c r="D290" s="5" t="s">
        <v>21</v>
      </c>
      <c r="E290" s="5" t="s">
        <v>54</v>
      </c>
      <c r="F290" s="6">
        <v>45107</v>
      </c>
      <c r="G290" s="5">
        <v>2023</v>
      </c>
      <c r="H290" s="5" t="str">
        <f t="shared" si="34"/>
        <v>Diciembre</v>
      </c>
      <c r="I290" s="6" t="str">
        <f t="shared" si="41"/>
        <v>2023-1</v>
      </c>
      <c r="J290" s="5">
        <v>4.7</v>
      </c>
      <c r="K290" s="5">
        <v>0.02</v>
      </c>
      <c r="L290" s="8">
        <f t="shared" si="42"/>
        <v>1</v>
      </c>
      <c r="M290" s="15">
        <f t="shared" si="43"/>
        <v>1</v>
      </c>
      <c r="N290" s="5" t="s">
        <v>83</v>
      </c>
      <c r="O290" s="5" t="s">
        <v>83</v>
      </c>
      <c r="P290" s="5">
        <v>1</v>
      </c>
      <c r="Q290" s="5">
        <v>2</v>
      </c>
      <c r="R290" s="5" t="str">
        <f t="shared" si="35"/>
        <v>125-2023-12-31</v>
      </c>
    </row>
    <row r="291" spans="1:18" x14ac:dyDescent="0.3">
      <c r="A291" s="37">
        <v>125</v>
      </c>
      <c r="B291" s="5" t="s">
        <v>98</v>
      </c>
      <c r="C291" s="5" t="s">
        <v>64</v>
      </c>
      <c r="D291" s="5" t="s">
        <v>21</v>
      </c>
      <c r="E291" s="5" t="s">
        <v>54</v>
      </c>
      <c r="F291" s="6">
        <v>45291</v>
      </c>
      <c r="G291" s="5">
        <v>2023</v>
      </c>
      <c r="H291" s="5" t="str">
        <f t="shared" si="34"/>
        <v>Junio</v>
      </c>
      <c r="I291" s="6" t="str">
        <f t="shared" si="41"/>
        <v>2024-2</v>
      </c>
      <c r="J291" s="5">
        <v>4.7</v>
      </c>
      <c r="K291" s="5">
        <v>0.33</v>
      </c>
      <c r="L291" s="8">
        <f t="shared" si="42"/>
        <v>1</v>
      </c>
      <c r="M291" s="15">
        <f t="shared" si="43"/>
        <v>1</v>
      </c>
      <c r="N291" s="5" t="s">
        <v>83</v>
      </c>
      <c r="O291" s="5" t="s">
        <v>83</v>
      </c>
      <c r="P291" s="5">
        <v>1</v>
      </c>
      <c r="Q291" s="5">
        <v>2</v>
      </c>
      <c r="R291" s="5" t="str">
        <f t="shared" si="35"/>
        <v>125-2024-06-30</v>
      </c>
    </row>
    <row r="292" spans="1:18" x14ac:dyDescent="0.3">
      <c r="A292" s="5">
        <v>125</v>
      </c>
      <c r="B292" s="5" t="s">
        <v>98</v>
      </c>
      <c r="C292" s="5" t="s">
        <v>64</v>
      </c>
      <c r="D292" s="5" t="s">
        <v>21</v>
      </c>
      <c r="E292" s="5" t="s">
        <v>54</v>
      </c>
      <c r="F292" s="6">
        <v>45473</v>
      </c>
      <c r="G292" s="5">
        <v>2024</v>
      </c>
      <c r="H292" s="5" t="str">
        <f t="shared" ref="H292:H355" si="44">PROPER(TEXT(F293,"mmmm"))</f>
        <v>Diciembre</v>
      </c>
      <c r="I292" s="6" t="str">
        <f t="shared" si="41"/>
        <v>2024-2</v>
      </c>
      <c r="J292" s="5">
        <v>1.9</v>
      </c>
      <c r="K292" s="5">
        <v>0.04</v>
      </c>
      <c r="L292" s="8">
        <f t="shared" si="42"/>
        <v>1</v>
      </c>
      <c r="M292" s="15">
        <f t="shared" si="43"/>
        <v>1</v>
      </c>
      <c r="N292" s="5" t="s">
        <v>83</v>
      </c>
      <c r="O292" s="5" t="s">
        <v>83</v>
      </c>
      <c r="P292" s="5">
        <v>1</v>
      </c>
      <c r="Q292" s="5">
        <v>2</v>
      </c>
      <c r="R292" s="5" t="str">
        <f t="shared" ref="R292:R355" si="45">A293&amp;"-"&amp;YEAR(F293)&amp;"-"&amp;IF(LEN(MONTH(F293))=1,"0"&amp;MONTH(F293),MONTH(F293))&amp;"-"&amp;DAY(F293)</f>
        <v>125-2024-12-31</v>
      </c>
    </row>
    <row r="293" spans="1:18" x14ac:dyDescent="0.3">
      <c r="A293" s="5">
        <v>125</v>
      </c>
      <c r="B293" s="5" t="s">
        <v>98</v>
      </c>
      <c r="C293" s="5" t="s">
        <v>64</v>
      </c>
      <c r="D293" s="5" t="s">
        <v>21</v>
      </c>
      <c r="E293" s="5" t="s">
        <v>54</v>
      </c>
      <c r="F293" s="6">
        <v>45657</v>
      </c>
      <c r="G293" s="5">
        <v>2024</v>
      </c>
      <c r="H293" s="5" t="str">
        <f t="shared" si="44"/>
        <v>Diciembre</v>
      </c>
      <c r="I293" s="6" t="str">
        <f t="shared" si="41"/>
        <v>2022-2</v>
      </c>
      <c r="J293" s="5">
        <v>1.9</v>
      </c>
      <c r="K293" s="5">
        <v>0.15</v>
      </c>
      <c r="L293" s="8">
        <f t="shared" si="42"/>
        <v>1</v>
      </c>
      <c r="M293" s="15">
        <f t="shared" si="43"/>
        <v>1</v>
      </c>
      <c r="N293" s="5" t="s">
        <v>83</v>
      </c>
      <c r="O293" s="5" t="s">
        <v>83</v>
      </c>
      <c r="P293" s="5">
        <v>1</v>
      </c>
      <c r="Q293" s="5">
        <v>2</v>
      </c>
      <c r="R293" s="5" t="str">
        <f t="shared" si="45"/>
        <v>126-2022-12-31</v>
      </c>
    </row>
    <row r="294" spans="1:18" x14ac:dyDescent="0.3">
      <c r="A294" s="37">
        <v>126</v>
      </c>
      <c r="B294" s="5" t="s">
        <v>99</v>
      </c>
      <c r="C294" s="5" t="s">
        <v>64</v>
      </c>
      <c r="D294" s="5" t="s">
        <v>65</v>
      </c>
      <c r="E294" s="5" t="s">
        <v>54</v>
      </c>
      <c r="F294" s="6">
        <v>44926</v>
      </c>
      <c r="G294" s="5">
        <v>2022</v>
      </c>
      <c r="H294" s="5" t="str">
        <f t="shared" si="44"/>
        <v>Diciembre</v>
      </c>
      <c r="I294" s="6" t="str">
        <f t="shared" si="41"/>
        <v>2023-2</v>
      </c>
      <c r="J294" s="5">
        <v>2</v>
      </c>
      <c r="K294" s="5">
        <v>0.12</v>
      </c>
      <c r="L294" s="8">
        <f t="shared" si="42"/>
        <v>1</v>
      </c>
      <c r="M294" s="15">
        <f t="shared" si="43"/>
        <v>1</v>
      </c>
      <c r="N294" s="5" t="s">
        <v>83</v>
      </c>
      <c r="O294" s="5" t="s">
        <v>83</v>
      </c>
      <c r="P294" s="5">
        <v>0</v>
      </c>
      <c r="Q294" s="5">
        <v>2</v>
      </c>
      <c r="R294" s="5" t="str">
        <f t="shared" si="45"/>
        <v>126-2023-12-31</v>
      </c>
    </row>
    <row r="295" spans="1:18" x14ac:dyDescent="0.3">
      <c r="A295" s="37">
        <v>126</v>
      </c>
      <c r="B295" s="5" t="s">
        <v>99</v>
      </c>
      <c r="C295" s="5" t="s">
        <v>64</v>
      </c>
      <c r="D295" s="5" t="s">
        <v>65</v>
      </c>
      <c r="E295" s="5" t="s">
        <v>54</v>
      </c>
      <c r="F295" s="6">
        <v>45291</v>
      </c>
      <c r="G295" s="5">
        <v>2023</v>
      </c>
      <c r="H295" s="5" t="str">
        <f t="shared" si="44"/>
        <v>Diciembre</v>
      </c>
      <c r="I295" s="6" t="str">
        <f t="shared" si="41"/>
        <v>2024-2</v>
      </c>
      <c r="J295" s="5">
        <v>2</v>
      </c>
      <c r="K295" s="5">
        <v>0.12</v>
      </c>
      <c r="L295" s="8">
        <f t="shared" si="42"/>
        <v>1</v>
      </c>
      <c r="M295" s="15">
        <f t="shared" si="43"/>
        <v>1</v>
      </c>
      <c r="N295" s="5" t="s">
        <v>83</v>
      </c>
      <c r="O295" s="5" t="s">
        <v>83</v>
      </c>
      <c r="P295" s="5">
        <v>0</v>
      </c>
      <c r="Q295" s="5">
        <v>2</v>
      </c>
      <c r="R295" s="5" t="str">
        <f t="shared" si="45"/>
        <v>126-2024-12-31</v>
      </c>
    </row>
    <row r="296" spans="1:18" x14ac:dyDescent="0.3">
      <c r="A296" s="5">
        <v>126</v>
      </c>
      <c r="B296" s="5" t="s">
        <v>99</v>
      </c>
      <c r="C296" s="5" t="s">
        <v>64</v>
      </c>
      <c r="D296" s="5" t="s">
        <v>65</v>
      </c>
      <c r="E296" s="5" t="s">
        <v>54</v>
      </c>
      <c r="F296" s="6">
        <v>45657</v>
      </c>
      <c r="G296" s="5">
        <v>2024</v>
      </c>
      <c r="H296" s="5" t="str">
        <f t="shared" si="44"/>
        <v>Diciembre</v>
      </c>
      <c r="I296" s="6" t="str">
        <f t="shared" si="41"/>
        <v>2022-2</v>
      </c>
      <c r="J296" s="5">
        <v>2</v>
      </c>
      <c r="K296" s="5">
        <v>0.1</v>
      </c>
      <c r="L296" s="8">
        <f t="shared" si="42"/>
        <v>1</v>
      </c>
      <c r="M296" s="15">
        <f t="shared" si="43"/>
        <v>1</v>
      </c>
      <c r="N296" s="5" t="s">
        <v>83</v>
      </c>
      <c r="O296" s="5" t="s">
        <v>83</v>
      </c>
      <c r="P296" s="5">
        <v>0</v>
      </c>
      <c r="Q296" s="5">
        <v>1</v>
      </c>
      <c r="R296" s="5" t="str">
        <f t="shared" si="45"/>
        <v>127-2022-12-31</v>
      </c>
    </row>
    <row r="297" spans="1:18" x14ac:dyDescent="0.3">
      <c r="A297" s="37">
        <v>127</v>
      </c>
      <c r="B297" s="5" t="s">
        <v>100</v>
      </c>
      <c r="C297" s="5" t="s">
        <v>64</v>
      </c>
      <c r="D297" s="5" t="s">
        <v>65</v>
      </c>
      <c r="E297" s="5" t="s">
        <v>54</v>
      </c>
      <c r="F297" s="6">
        <v>44926</v>
      </c>
      <c r="G297" s="5">
        <v>2022</v>
      </c>
      <c r="H297" s="5" t="str">
        <f t="shared" si="44"/>
        <v>Diciembre</v>
      </c>
      <c r="I297" s="6" t="str">
        <f t="shared" si="41"/>
        <v>2023-2</v>
      </c>
      <c r="J297" s="16">
        <v>1E-8</v>
      </c>
      <c r="K297" s="16">
        <v>1E-8</v>
      </c>
      <c r="L297" s="8">
        <f t="shared" si="42"/>
        <v>1</v>
      </c>
      <c r="M297" s="15">
        <f t="shared" si="43"/>
        <v>1</v>
      </c>
      <c r="N297" s="5" t="s">
        <v>48</v>
      </c>
      <c r="O297" s="5" t="s">
        <v>48</v>
      </c>
      <c r="P297" s="5">
        <v>0</v>
      </c>
      <c r="Q297" s="5">
        <v>0</v>
      </c>
      <c r="R297" s="5" t="str">
        <f t="shared" si="45"/>
        <v>127-2023-12-31</v>
      </c>
    </row>
    <row r="298" spans="1:18" x14ac:dyDescent="0.3">
      <c r="A298" s="37">
        <v>127</v>
      </c>
      <c r="B298" s="5" t="s">
        <v>100</v>
      </c>
      <c r="C298" s="5" t="s">
        <v>64</v>
      </c>
      <c r="D298" s="5" t="s">
        <v>65</v>
      </c>
      <c r="E298" s="5" t="s">
        <v>54</v>
      </c>
      <c r="F298" s="6">
        <v>45291</v>
      </c>
      <c r="G298" s="5">
        <v>2023</v>
      </c>
      <c r="H298" s="5" t="str">
        <f t="shared" si="44"/>
        <v>Diciembre</v>
      </c>
      <c r="I298" s="6" t="str">
        <f t="shared" si="41"/>
        <v>2024-1</v>
      </c>
      <c r="J298" s="16">
        <v>1E-8</v>
      </c>
      <c r="K298" s="16">
        <v>1E-8</v>
      </c>
      <c r="L298" s="8">
        <f t="shared" si="42"/>
        <v>1</v>
      </c>
      <c r="M298" s="15">
        <f t="shared" si="43"/>
        <v>1</v>
      </c>
      <c r="N298" s="5" t="s">
        <v>48</v>
      </c>
      <c r="O298" s="5" t="s">
        <v>48</v>
      </c>
      <c r="P298" s="5">
        <v>0</v>
      </c>
      <c r="Q298" s="5">
        <v>0</v>
      </c>
      <c r="R298" s="5" t="str">
        <f t="shared" si="45"/>
        <v>127-2024-12-31</v>
      </c>
    </row>
    <row r="299" spans="1:18" x14ac:dyDescent="0.3">
      <c r="A299" s="5">
        <v>127</v>
      </c>
      <c r="B299" s="5" t="s">
        <v>100</v>
      </c>
      <c r="C299" s="5" t="s">
        <v>64</v>
      </c>
      <c r="D299" s="5" t="s">
        <v>65</v>
      </c>
      <c r="E299" s="5" t="s">
        <v>54</v>
      </c>
      <c r="F299" s="6">
        <v>45657</v>
      </c>
      <c r="G299" s="5">
        <v>2024</v>
      </c>
      <c r="H299" s="5" t="str">
        <f t="shared" si="44"/>
        <v>Junio</v>
      </c>
      <c r="I299" s="6" t="str">
        <f t="shared" si="41"/>
        <v>2022-2</v>
      </c>
      <c r="J299" s="16">
        <v>1E-8</v>
      </c>
      <c r="K299" s="16">
        <v>1E-8</v>
      </c>
      <c r="L299" s="15">
        <f>IFERROR(IF((K300/J300)&gt;1.3,1.3,K300/J300),"")</f>
        <v>0.72</v>
      </c>
      <c r="M299" s="15">
        <f>IFERROR(K300/J300,"")</f>
        <v>0.72</v>
      </c>
      <c r="N299" s="5" t="s">
        <v>48</v>
      </c>
      <c r="O299" s="5" t="s">
        <v>48</v>
      </c>
      <c r="P299" s="5">
        <v>0</v>
      </c>
      <c r="Q299" s="5">
        <v>0</v>
      </c>
      <c r="R299" s="5" t="str">
        <f t="shared" si="45"/>
        <v>128-2022-06-30</v>
      </c>
    </row>
    <row r="300" spans="1:18" x14ac:dyDescent="0.3">
      <c r="A300" s="5">
        <v>128</v>
      </c>
      <c r="B300" s="5" t="s">
        <v>101</v>
      </c>
      <c r="C300" s="5" t="s">
        <v>64</v>
      </c>
      <c r="D300" s="5" t="s">
        <v>21</v>
      </c>
      <c r="E300" s="5" t="s">
        <v>54</v>
      </c>
      <c r="F300" s="6">
        <v>44742</v>
      </c>
      <c r="G300" s="5">
        <v>2022</v>
      </c>
      <c r="H300" s="5" t="str">
        <f t="shared" si="44"/>
        <v>Diciembre</v>
      </c>
      <c r="I300" s="6" t="str">
        <f t="shared" si="41"/>
        <v>2022-1</v>
      </c>
      <c r="J300" s="5">
        <v>1</v>
      </c>
      <c r="K300" s="5">
        <v>0.72</v>
      </c>
      <c r="L300" s="15">
        <f t="shared" ref="L300:L305" si="46">IFERROR(IF((J301/K301)&gt;1,1,J301/K301),"")</f>
        <v>1</v>
      </c>
      <c r="M300" s="15">
        <f t="shared" ref="M300:M305" si="47">IFERROR(IF((J301/K301)&gt;1,1,J301/K301),"")</f>
        <v>1</v>
      </c>
      <c r="N300" s="5" t="s">
        <v>48</v>
      </c>
      <c r="O300" s="5" t="s">
        <v>83</v>
      </c>
      <c r="P300" s="5">
        <v>0</v>
      </c>
      <c r="Q300" s="5">
        <v>2</v>
      </c>
      <c r="R300" s="5" t="str">
        <f t="shared" si="45"/>
        <v>128-2022-12-31</v>
      </c>
    </row>
    <row r="301" spans="1:18" x14ac:dyDescent="0.3">
      <c r="A301" s="37">
        <v>128</v>
      </c>
      <c r="B301" s="5" t="s">
        <v>101</v>
      </c>
      <c r="C301" s="5" t="s">
        <v>64</v>
      </c>
      <c r="D301" s="5" t="s">
        <v>21</v>
      </c>
      <c r="E301" s="5" t="s">
        <v>54</v>
      </c>
      <c r="F301" s="6">
        <v>44926</v>
      </c>
      <c r="G301" s="5">
        <v>2022</v>
      </c>
      <c r="H301" s="5" t="str">
        <f t="shared" si="44"/>
        <v>Junio</v>
      </c>
      <c r="I301" s="6" t="str">
        <f t="shared" si="41"/>
        <v>2023-2</v>
      </c>
      <c r="J301" s="5">
        <v>1</v>
      </c>
      <c r="K301" s="5">
        <v>0.85</v>
      </c>
      <c r="L301" s="15">
        <f t="shared" si="46"/>
        <v>1</v>
      </c>
      <c r="M301" s="15">
        <f t="shared" si="47"/>
        <v>1</v>
      </c>
      <c r="N301" s="5" t="s">
        <v>48</v>
      </c>
      <c r="O301" s="5" t="s">
        <v>83</v>
      </c>
      <c r="P301" s="5">
        <v>0</v>
      </c>
      <c r="Q301" s="5">
        <v>2</v>
      </c>
      <c r="R301" s="5" t="str">
        <f t="shared" si="45"/>
        <v>128-2023-06-30</v>
      </c>
    </row>
    <row r="302" spans="1:18" x14ac:dyDescent="0.3">
      <c r="A302" s="5">
        <v>128</v>
      </c>
      <c r="B302" s="5" t="s">
        <v>101</v>
      </c>
      <c r="C302" s="5" t="s">
        <v>64</v>
      </c>
      <c r="D302" s="5" t="s">
        <v>21</v>
      </c>
      <c r="E302" s="5" t="s">
        <v>54</v>
      </c>
      <c r="F302" s="6">
        <v>45107</v>
      </c>
      <c r="G302" s="5">
        <v>2023</v>
      </c>
      <c r="H302" s="5" t="str">
        <f t="shared" si="44"/>
        <v>Diciembre</v>
      </c>
      <c r="I302" s="6" t="str">
        <f t="shared" si="41"/>
        <v>2023-1</v>
      </c>
      <c r="J302" s="5">
        <v>1</v>
      </c>
      <c r="K302" s="5">
        <v>0.94499999999999995</v>
      </c>
      <c r="L302" s="15">
        <f t="shared" si="46"/>
        <v>1</v>
      </c>
      <c r="M302" s="15">
        <f t="shared" si="47"/>
        <v>1</v>
      </c>
      <c r="N302" s="5" t="s">
        <v>48</v>
      </c>
      <c r="O302" s="5" t="s">
        <v>83</v>
      </c>
      <c r="P302" s="5">
        <v>0</v>
      </c>
      <c r="Q302" s="5">
        <v>2</v>
      </c>
      <c r="R302" s="5" t="str">
        <f t="shared" si="45"/>
        <v>128-2023-12-31</v>
      </c>
    </row>
    <row r="303" spans="1:18" x14ac:dyDescent="0.3">
      <c r="A303" s="37">
        <v>128</v>
      </c>
      <c r="B303" s="5" t="s">
        <v>101</v>
      </c>
      <c r="C303" s="5" t="s">
        <v>64</v>
      </c>
      <c r="D303" s="5" t="s">
        <v>21</v>
      </c>
      <c r="E303" s="5" t="s">
        <v>54</v>
      </c>
      <c r="F303" s="6">
        <v>45291</v>
      </c>
      <c r="G303" s="5">
        <v>2023</v>
      </c>
      <c r="H303" s="5" t="str">
        <f t="shared" si="44"/>
        <v>Junio</v>
      </c>
      <c r="I303" s="6" t="str">
        <f t="shared" si="41"/>
        <v>2024-2</v>
      </c>
      <c r="J303" s="5">
        <v>1</v>
      </c>
      <c r="K303" s="5">
        <v>0.75</v>
      </c>
      <c r="L303" s="15">
        <f t="shared" si="46"/>
        <v>1</v>
      </c>
      <c r="M303" s="15">
        <f t="shared" si="47"/>
        <v>1</v>
      </c>
      <c r="N303" s="5" t="s">
        <v>48</v>
      </c>
      <c r="O303" s="5" t="s">
        <v>83</v>
      </c>
      <c r="P303" s="5">
        <v>0</v>
      </c>
      <c r="Q303" s="5">
        <v>2</v>
      </c>
      <c r="R303" s="5" t="str">
        <f t="shared" si="45"/>
        <v>128-2024-06-30</v>
      </c>
    </row>
    <row r="304" spans="1:18" x14ac:dyDescent="0.3">
      <c r="A304" s="5">
        <v>128</v>
      </c>
      <c r="B304" s="5" t="s">
        <v>101</v>
      </c>
      <c r="C304" s="5" t="s">
        <v>64</v>
      </c>
      <c r="D304" s="5" t="s">
        <v>21</v>
      </c>
      <c r="E304" s="5" t="s">
        <v>54</v>
      </c>
      <c r="F304" s="6">
        <v>45473</v>
      </c>
      <c r="G304" s="5">
        <v>2024</v>
      </c>
      <c r="H304" s="5" t="str">
        <f t="shared" si="44"/>
        <v>Diciembre</v>
      </c>
      <c r="I304" s="6" t="str">
        <f t="shared" si="41"/>
        <v>2024-2</v>
      </c>
      <c r="J304" s="5">
        <v>1</v>
      </c>
      <c r="K304" s="5">
        <v>0.66</v>
      </c>
      <c r="L304" s="15">
        <f t="shared" si="46"/>
        <v>1</v>
      </c>
      <c r="M304" s="15">
        <f t="shared" si="47"/>
        <v>1</v>
      </c>
      <c r="N304" s="5" t="s">
        <v>48</v>
      </c>
      <c r="O304" s="5" t="s">
        <v>83</v>
      </c>
      <c r="P304" s="5">
        <v>0</v>
      </c>
      <c r="Q304" s="5">
        <v>2</v>
      </c>
      <c r="R304" s="5" t="str">
        <f t="shared" si="45"/>
        <v>128-2024-12-31</v>
      </c>
    </row>
    <row r="305" spans="1:18" x14ac:dyDescent="0.3">
      <c r="A305" s="5">
        <v>128</v>
      </c>
      <c r="B305" s="5" t="s">
        <v>101</v>
      </c>
      <c r="C305" s="5" t="s">
        <v>64</v>
      </c>
      <c r="D305" s="5" t="s">
        <v>21</v>
      </c>
      <c r="E305" s="5" t="s">
        <v>54</v>
      </c>
      <c r="F305" s="6">
        <v>45657</v>
      </c>
      <c r="G305" s="5">
        <v>2024</v>
      </c>
      <c r="H305" s="5" t="str">
        <f t="shared" si="44"/>
        <v>Octubre</v>
      </c>
      <c r="I305" s="6" t="str">
        <f t="shared" si="41"/>
        <v>2022-2</v>
      </c>
      <c r="J305" s="5">
        <v>1</v>
      </c>
      <c r="K305" s="5">
        <v>0.7</v>
      </c>
      <c r="L305" s="15">
        <f t="shared" si="46"/>
        <v>0.94233658362071615</v>
      </c>
      <c r="M305" s="15">
        <f t="shared" si="47"/>
        <v>0.94233658362071615</v>
      </c>
      <c r="N305" s="5" t="s">
        <v>48</v>
      </c>
      <c r="O305" s="5" t="s">
        <v>83</v>
      </c>
      <c r="P305" s="5">
        <v>0</v>
      </c>
      <c r="Q305" s="5">
        <v>2</v>
      </c>
      <c r="R305" s="5" t="str">
        <f t="shared" si="45"/>
        <v>133-2022-10-31</v>
      </c>
    </row>
    <row r="306" spans="1:18" x14ac:dyDescent="0.3">
      <c r="A306" s="5">
        <v>133</v>
      </c>
      <c r="B306" s="5" t="s">
        <v>85</v>
      </c>
      <c r="C306" s="5" t="s">
        <v>102</v>
      </c>
      <c r="D306" s="5" t="s">
        <v>65</v>
      </c>
      <c r="E306" s="5" t="s">
        <v>22</v>
      </c>
      <c r="F306" s="6">
        <v>44865</v>
      </c>
      <c r="G306" s="5">
        <v>2022</v>
      </c>
      <c r="H306" s="5" t="str">
        <f t="shared" si="44"/>
        <v>Diciembre</v>
      </c>
      <c r="I306" s="6" t="str">
        <f t="shared" si="41"/>
        <v>2023-2</v>
      </c>
      <c r="J306" s="5">
        <v>80</v>
      </c>
      <c r="K306" s="5">
        <v>84.895356277709197</v>
      </c>
      <c r="L306" s="21">
        <f>IFERROR(K307/J307,"")</f>
        <v>1.1598639455782314</v>
      </c>
      <c r="M306" s="15">
        <f t="shared" ref="M306:M312" si="48">IFERROR(K307/J307,"")</f>
        <v>1.1598639455782314</v>
      </c>
      <c r="N306" s="5" t="s">
        <v>23</v>
      </c>
      <c r="O306" s="5" t="s">
        <v>23</v>
      </c>
      <c r="P306" s="5">
        <v>0</v>
      </c>
      <c r="Q306" s="5">
        <v>0</v>
      </c>
      <c r="R306" s="5" t="str">
        <f t="shared" si="45"/>
        <v>133-2023-12-31</v>
      </c>
    </row>
    <row r="307" spans="1:18" x14ac:dyDescent="0.3">
      <c r="A307" s="5">
        <v>133</v>
      </c>
      <c r="B307" s="5" t="s">
        <v>85</v>
      </c>
      <c r="C307" s="5" t="s">
        <v>102</v>
      </c>
      <c r="D307" s="5" t="s">
        <v>65</v>
      </c>
      <c r="E307" s="5" t="s">
        <v>22</v>
      </c>
      <c r="F307" s="6">
        <v>45291</v>
      </c>
      <c r="G307" s="5">
        <v>2023</v>
      </c>
      <c r="H307" s="5" t="str">
        <f t="shared" si="44"/>
        <v>Diciembre</v>
      </c>
      <c r="I307" s="6" t="str">
        <f t="shared" si="41"/>
        <v>2024-1</v>
      </c>
      <c r="J307" s="5">
        <v>80</v>
      </c>
      <c r="K307" s="5">
        <v>92.789115646258509</v>
      </c>
      <c r="L307" s="21">
        <f>IFERROR(K308/J308,"")</f>
        <v>1.1375</v>
      </c>
      <c r="M307" s="15">
        <f t="shared" si="48"/>
        <v>1.1375</v>
      </c>
      <c r="N307" s="5" t="s">
        <v>23</v>
      </c>
      <c r="O307" s="5" t="s">
        <v>23</v>
      </c>
      <c r="P307" s="5">
        <v>0</v>
      </c>
      <c r="Q307" s="5">
        <v>0</v>
      </c>
      <c r="R307" s="5" t="str">
        <f t="shared" si="45"/>
        <v>133-2024-12-31</v>
      </c>
    </row>
    <row r="308" spans="1:18" x14ac:dyDescent="0.3">
      <c r="A308" s="5">
        <v>133</v>
      </c>
      <c r="B308" s="5" t="s">
        <v>85</v>
      </c>
      <c r="C308" s="5" t="s">
        <v>102</v>
      </c>
      <c r="D308" s="5" t="s">
        <v>65</v>
      </c>
      <c r="E308" s="5" t="s">
        <v>22</v>
      </c>
      <c r="F308" s="6">
        <v>45657</v>
      </c>
      <c r="G308" s="5">
        <v>2024</v>
      </c>
      <c r="H308" s="5" t="str">
        <f t="shared" si="44"/>
        <v>Junio</v>
      </c>
      <c r="I308" s="6" t="str">
        <f t="shared" si="41"/>
        <v>2023-2</v>
      </c>
      <c r="J308" s="5">
        <v>80</v>
      </c>
      <c r="K308" s="5">
        <v>91</v>
      </c>
      <c r="L308" s="15">
        <f>IFERROR(IF((K309/J309)&gt;1.3,1.3,K309/J309),"")</f>
        <v>1.1728888888888889</v>
      </c>
      <c r="M308" s="15">
        <f t="shared" si="48"/>
        <v>1.1728888888888889</v>
      </c>
      <c r="N308" s="5" t="s">
        <v>23</v>
      </c>
      <c r="O308" s="5" t="s">
        <v>23</v>
      </c>
      <c r="P308" s="5">
        <v>0</v>
      </c>
      <c r="Q308" s="5">
        <v>0</v>
      </c>
      <c r="R308" s="5" t="str">
        <f t="shared" si="45"/>
        <v>136-2023-06-30</v>
      </c>
    </row>
    <row r="309" spans="1:18" x14ac:dyDescent="0.3">
      <c r="A309" s="41">
        <v>136</v>
      </c>
      <c r="B309" s="5" t="s">
        <v>103</v>
      </c>
      <c r="C309" s="5" t="s">
        <v>104</v>
      </c>
      <c r="D309" s="5" t="s">
        <v>47</v>
      </c>
      <c r="E309" s="5" t="s">
        <v>22</v>
      </c>
      <c r="F309" s="6">
        <v>45107</v>
      </c>
      <c r="G309" s="5">
        <v>2023</v>
      </c>
      <c r="H309" s="5" t="str">
        <f t="shared" si="44"/>
        <v>Diciembre</v>
      </c>
      <c r="I309" s="6" t="str">
        <f t="shared" si="41"/>
        <v>2023-1</v>
      </c>
      <c r="J309" s="5">
        <v>90</v>
      </c>
      <c r="K309" s="5">
        <v>105.56</v>
      </c>
      <c r="L309" s="8">
        <f>IFERROR(K310/J310,"")</f>
        <v>1.0493333333333332</v>
      </c>
      <c r="M309" s="15">
        <f t="shared" si="48"/>
        <v>1.0493333333333332</v>
      </c>
      <c r="N309" s="5" t="s">
        <v>23</v>
      </c>
      <c r="O309" s="5" t="s">
        <v>23</v>
      </c>
      <c r="P309" s="5">
        <v>0</v>
      </c>
      <c r="Q309" s="5">
        <v>0</v>
      </c>
      <c r="R309" s="5" t="str">
        <f t="shared" si="45"/>
        <v>136-2023-12-31</v>
      </c>
    </row>
    <row r="310" spans="1:18" x14ac:dyDescent="0.3">
      <c r="A310" s="37">
        <v>136</v>
      </c>
      <c r="B310" s="5" t="s">
        <v>103</v>
      </c>
      <c r="C310" s="5" t="s">
        <v>104</v>
      </c>
      <c r="D310" s="5" t="s">
        <v>47</v>
      </c>
      <c r="E310" s="5" t="s">
        <v>22</v>
      </c>
      <c r="F310" s="6">
        <v>45291</v>
      </c>
      <c r="G310" s="5">
        <v>2023</v>
      </c>
      <c r="H310" s="5" t="str">
        <f t="shared" si="44"/>
        <v>Junio</v>
      </c>
      <c r="I310" s="6" t="str">
        <f t="shared" si="41"/>
        <v>2023-2</v>
      </c>
      <c r="J310" s="5">
        <v>90</v>
      </c>
      <c r="K310" s="5">
        <v>94.44</v>
      </c>
      <c r="L310" s="8">
        <f>IFERROR(K311/J311,"")</f>
        <v>1.0047169811320755</v>
      </c>
      <c r="M310" s="15">
        <f t="shared" si="48"/>
        <v>1.0047169811320755</v>
      </c>
      <c r="N310" s="5" t="s">
        <v>23</v>
      </c>
      <c r="O310" s="5" t="s">
        <v>23</v>
      </c>
      <c r="P310" s="5">
        <v>0</v>
      </c>
      <c r="Q310" s="5">
        <v>0</v>
      </c>
      <c r="R310" s="5" t="str">
        <f t="shared" si="45"/>
        <v>137-2023-06-30</v>
      </c>
    </row>
    <row r="311" spans="1:18" x14ac:dyDescent="0.3">
      <c r="A311" s="37">
        <v>137</v>
      </c>
      <c r="B311" s="5" t="s">
        <v>105</v>
      </c>
      <c r="C311" s="5" t="s">
        <v>104</v>
      </c>
      <c r="D311" s="5" t="s">
        <v>52</v>
      </c>
      <c r="E311" s="5" t="s">
        <v>22</v>
      </c>
      <c r="F311" s="6">
        <v>45107</v>
      </c>
      <c r="G311" s="5">
        <v>2023</v>
      </c>
      <c r="H311" s="5" t="str">
        <f t="shared" si="44"/>
        <v>Diciembre</v>
      </c>
      <c r="I311" s="6" t="str">
        <f t="shared" si="41"/>
        <v>2023-1</v>
      </c>
      <c r="J311" s="5">
        <v>212</v>
      </c>
      <c r="K311" s="5">
        <v>213</v>
      </c>
      <c r="L311" s="21">
        <f>IFERROR(K312/J312,"")</f>
        <v>1.276595744680851E-2</v>
      </c>
      <c r="M311" s="15">
        <f t="shared" si="48"/>
        <v>1.276595744680851E-2</v>
      </c>
      <c r="N311" s="5"/>
      <c r="O311" s="5"/>
      <c r="P311" s="5">
        <v>0</v>
      </c>
      <c r="Q311" s="5">
        <v>0</v>
      </c>
      <c r="R311" s="5" t="str">
        <f t="shared" si="45"/>
        <v>137-2023-12-31</v>
      </c>
    </row>
    <row r="312" spans="1:18" x14ac:dyDescent="0.3">
      <c r="A312" s="37">
        <v>137</v>
      </c>
      <c r="B312" s="5" t="s">
        <v>105</v>
      </c>
      <c r="C312" s="5" t="s">
        <v>104</v>
      </c>
      <c r="D312" s="5" t="s">
        <v>52</v>
      </c>
      <c r="E312" s="5" t="s">
        <v>22</v>
      </c>
      <c r="F312" s="6">
        <v>45291</v>
      </c>
      <c r="G312" s="5">
        <v>2023</v>
      </c>
      <c r="H312" s="5" t="str">
        <f t="shared" si="44"/>
        <v>Junio</v>
      </c>
      <c r="I312" s="6" t="str">
        <f t="shared" ref="I312:I332" si="49">IF(OR(H313="Enero",H313="Febrero",H313="Marzo",H313="Abril",H313="Mayo",H313="Junio"),G313&amp;"-1",IF(OR(H313="Julio",H313="Agosto",H313="Septiembre",H313="Octubre",H313="Noviembre",H313="Diciembre"),G313&amp;"-2"))</f>
        <v>2023-2</v>
      </c>
      <c r="J312" s="5">
        <v>235</v>
      </c>
      <c r="K312" s="5">
        <v>3</v>
      </c>
      <c r="L312" s="21">
        <f>IFERROR(K313/J313,"")</f>
        <v>0.7193285889949359</v>
      </c>
      <c r="M312" s="15">
        <f t="shared" si="48"/>
        <v>0.7193285889949359</v>
      </c>
      <c r="N312" s="5"/>
      <c r="O312" s="5"/>
      <c r="P312" s="5">
        <v>0</v>
      </c>
      <c r="Q312" s="5">
        <v>0</v>
      </c>
      <c r="R312" s="5" t="str">
        <f t="shared" si="45"/>
        <v>139-2023-06-30</v>
      </c>
    </row>
    <row r="313" spans="1:18" x14ac:dyDescent="0.3">
      <c r="A313" s="5">
        <v>139</v>
      </c>
      <c r="B313" s="5" t="s">
        <v>106</v>
      </c>
      <c r="C313" s="5" t="s">
        <v>104</v>
      </c>
      <c r="D313" s="5" t="s">
        <v>21</v>
      </c>
      <c r="E313" s="5" t="s">
        <v>54</v>
      </c>
      <c r="F313" s="6">
        <v>45107</v>
      </c>
      <c r="G313" s="5">
        <v>2023</v>
      </c>
      <c r="H313" s="5" t="str">
        <f t="shared" si="44"/>
        <v>Diciembre</v>
      </c>
      <c r="I313" s="6" t="str">
        <f t="shared" si="49"/>
        <v>2023-1</v>
      </c>
      <c r="J313" s="12">
        <v>570.08299999999997</v>
      </c>
      <c r="K313" s="12">
        <v>410.077</v>
      </c>
      <c r="L313" s="15">
        <f>IFERROR(IF((J314/K314)&gt;1.3,1.3,J314/K314),"")</f>
        <v>1.0183535141099509</v>
      </c>
      <c r="M313" s="15">
        <f>IFERROR(J314/K314,"")</f>
        <v>1.0183535141099509</v>
      </c>
      <c r="N313" s="5" t="s">
        <v>95</v>
      </c>
      <c r="O313" s="5" t="s">
        <v>95</v>
      </c>
      <c r="P313" s="5">
        <v>0</v>
      </c>
      <c r="Q313" s="5">
        <v>0</v>
      </c>
      <c r="R313" s="5" t="str">
        <f t="shared" si="45"/>
        <v>139-2023-12-31</v>
      </c>
    </row>
    <row r="314" spans="1:18" x14ac:dyDescent="0.3">
      <c r="A314" s="5">
        <v>139</v>
      </c>
      <c r="B314" s="5" t="s">
        <v>106</v>
      </c>
      <c r="C314" s="5" t="s">
        <v>104</v>
      </c>
      <c r="D314" s="5" t="s">
        <v>21</v>
      </c>
      <c r="E314" s="5" t="s">
        <v>54</v>
      </c>
      <c r="F314" s="6">
        <v>45291</v>
      </c>
      <c r="G314" s="5">
        <v>2023</v>
      </c>
      <c r="H314" s="5" t="str">
        <f t="shared" si="44"/>
        <v>Junio</v>
      </c>
      <c r="I314" s="6" t="str">
        <f t="shared" si="49"/>
        <v>2024-2</v>
      </c>
      <c r="J314" s="12">
        <v>981.98199999999997</v>
      </c>
      <c r="K314" s="12">
        <v>964.28399999999999</v>
      </c>
      <c r="L314" s="15">
        <f>IFERROR(IF((J315/K315)&gt;1.3,1.3,J315/K315),"")</f>
        <v>1.3</v>
      </c>
      <c r="M314" s="15">
        <f>IFERROR(J315/K315,"")</f>
        <v>1.3254162833969054</v>
      </c>
      <c r="N314" s="5" t="s">
        <v>95</v>
      </c>
      <c r="O314" s="5" t="s">
        <v>95</v>
      </c>
      <c r="P314" s="5">
        <v>0</v>
      </c>
      <c r="Q314" s="5">
        <v>0</v>
      </c>
      <c r="R314" s="5" t="str">
        <f t="shared" si="45"/>
        <v>139-2024-06-30</v>
      </c>
    </row>
    <row r="315" spans="1:18" x14ac:dyDescent="0.3">
      <c r="A315" s="5">
        <v>139</v>
      </c>
      <c r="B315" s="5" t="s">
        <v>106</v>
      </c>
      <c r="C315" s="5" t="s">
        <v>104</v>
      </c>
      <c r="D315" s="5" t="s">
        <v>21</v>
      </c>
      <c r="E315" s="5" t="s">
        <v>54</v>
      </c>
      <c r="F315" s="6">
        <v>45473</v>
      </c>
      <c r="G315" s="5">
        <v>2024</v>
      </c>
      <c r="H315" s="5" t="str">
        <f t="shared" si="44"/>
        <v>Diciembre</v>
      </c>
      <c r="I315" s="6" t="str">
        <f t="shared" si="49"/>
        <v>2024-1</v>
      </c>
      <c r="J315" s="72">
        <v>624.02159300000005</v>
      </c>
      <c r="K315" s="72">
        <v>470.81177500000001</v>
      </c>
      <c r="L315" s="15">
        <f>IFERROR(IF((J316/K316)&gt;1.3,1.3,J316/K316),"")</f>
        <v>1.1019652794429384</v>
      </c>
      <c r="M315" s="15">
        <f>IFERROR(J316/K316,"")</f>
        <v>1.1019652794429384</v>
      </c>
      <c r="N315" s="5" t="s">
        <v>95</v>
      </c>
      <c r="O315" s="5" t="s">
        <v>95</v>
      </c>
      <c r="P315" s="5">
        <v>0</v>
      </c>
      <c r="Q315" s="5">
        <v>0</v>
      </c>
      <c r="R315" s="5" t="str">
        <f t="shared" si="45"/>
        <v>139-2024-12-31</v>
      </c>
    </row>
    <row r="316" spans="1:18" x14ac:dyDescent="0.3">
      <c r="A316" s="5">
        <v>139</v>
      </c>
      <c r="B316" s="5" t="s">
        <v>106</v>
      </c>
      <c r="C316" s="5" t="s">
        <v>104</v>
      </c>
      <c r="D316" s="5" t="s">
        <v>21</v>
      </c>
      <c r="E316" s="5" t="s">
        <v>54</v>
      </c>
      <c r="F316" s="6">
        <v>45657</v>
      </c>
      <c r="G316" s="5">
        <v>2024</v>
      </c>
      <c r="H316" s="5" t="str">
        <f t="shared" si="44"/>
        <v>Junio</v>
      </c>
      <c r="I316" s="6" t="str">
        <f t="shared" si="49"/>
        <v>2023-2</v>
      </c>
      <c r="J316" s="9">
        <v>1338.6143959999999</v>
      </c>
      <c r="K316" s="9">
        <v>1214.7518809999999</v>
      </c>
      <c r="L316" s="15">
        <f>IFERROR(IF((J317/K317)&gt;1.3,1.3,J317/K317),"")</f>
        <v>0</v>
      </c>
      <c r="M316" s="15">
        <f>IFERROR(J317/K317,"")</f>
        <v>0</v>
      </c>
      <c r="N316" s="5" t="s">
        <v>95</v>
      </c>
      <c r="O316" s="5" t="s">
        <v>95</v>
      </c>
      <c r="P316" s="5">
        <v>0</v>
      </c>
      <c r="Q316" s="5">
        <v>0</v>
      </c>
      <c r="R316" s="5" t="str">
        <f t="shared" si="45"/>
        <v>143-2023-06-30</v>
      </c>
    </row>
    <row r="317" spans="1:18" x14ac:dyDescent="0.3">
      <c r="A317" s="41">
        <v>143</v>
      </c>
      <c r="B317" s="5" t="s">
        <v>107</v>
      </c>
      <c r="C317" s="5" t="s">
        <v>77</v>
      </c>
      <c r="D317" s="5" t="s">
        <v>47</v>
      </c>
      <c r="E317" s="5" t="s">
        <v>22</v>
      </c>
      <c r="F317" s="6">
        <v>45107</v>
      </c>
      <c r="G317" s="5">
        <v>2023</v>
      </c>
      <c r="H317" s="5" t="str">
        <f t="shared" si="44"/>
        <v>Diciembre</v>
      </c>
      <c r="I317" s="6" t="str">
        <f t="shared" si="49"/>
        <v>2023-1</v>
      </c>
      <c r="J317" s="5"/>
      <c r="K317" s="5">
        <v>146</v>
      </c>
      <c r="L317" s="21"/>
      <c r="M317" s="15" t="str">
        <f t="shared" ref="M317:M334" si="50">IFERROR(K318/J318,"")</f>
        <v/>
      </c>
      <c r="N317" s="5" t="s">
        <v>171</v>
      </c>
      <c r="O317" s="5"/>
      <c r="P317" s="5">
        <v>0</v>
      </c>
      <c r="Q317" s="5">
        <v>0</v>
      </c>
      <c r="R317" s="5" t="str">
        <f t="shared" si="45"/>
        <v>143-2023-12-31</v>
      </c>
    </row>
    <row r="318" spans="1:18" x14ac:dyDescent="0.3">
      <c r="A318" s="37">
        <v>143</v>
      </c>
      <c r="B318" s="5" t="s">
        <v>107</v>
      </c>
      <c r="C318" s="5" t="s">
        <v>77</v>
      </c>
      <c r="D318" s="5" t="s">
        <v>47</v>
      </c>
      <c r="E318" s="5" t="s">
        <v>22</v>
      </c>
      <c r="F318" s="6">
        <v>45291</v>
      </c>
      <c r="G318" s="5">
        <v>2023</v>
      </c>
      <c r="H318" s="5" t="str">
        <f t="shared" si="44"/>
        <v>Junio</v>
      </c>
      <c r="I318" s="6" t="str">
        <f t="shared" si="49"/>
        <v>2024-2</v>
      </c>
      <c r="J318" s="5"/>
      <c r="K318" s="5">
        <v>146</v>
      </c>
      <c r="L318" s="21" t="str">
        <f>IFERROR(K319/J319,"")</f>
        <v/>
      </c>
      <c r="M318" s="15" t="str">
        <f t="shared" si="50"/>
        <v/>
      </c>
      <c r="N318" s="5" t="s">
        <v>171</v>
      </c>
      <c r="O318" s="5"/>
      <c r="P318" s="5">
        <v>0</v>
      </c>
      <c r="Q318" s="5">
        <v>0</v>
      </c>
      <c r="R318" s="5" t="str">
        <f t="shared" si="45"/>
        <v>143-2024-06-30</v>
      </c>
    </row>
    <row r="319" spans="1:18" x14ac:dyDescent="0.3">
      <c r="A319" s="5">
        <v>143</v>
      </c>
      <c r="B319" s="5" t="s">
        <v>107</v>
      </c>
      <c r="C319" s="5" t="s">
        <v>77</v>
      </c>
      <c r="D319" s="5" t="s">
        <v>47</v>
      </c>
      <c r="E319" s="5" t="s">
        <v>22</v>
      </c>
      <c r="F319" s="6">
        <v>45473</v>
      </c>
      <c r="G319" s="5">
        <v>2024</v>
      </c>
      <c r="H319" s="5" t="str">
        <f t="shared" si="44"/>
        <v>Diciembre</v>
      </c>
      <c r="I319" s="6" t="str">
        <f t="shared" si="49"/>
        <v>2024-2</v>
      </c>
      <c r="J319" s="5"/>
      <c r="K319" s="5">
        <v>112</v>
      </c>
      <c r="L319" s="15" t="str">
        <f>IFERROR(IF((K320/J320)&gt;1.3,1.3,K320/J320),"")</f>
        <v/>
      </c>
      <c r="M319" s="15" t="str">
        <f t="shared" si="50"/>
        <v/>
      </c>
      <c r="N319" s="5" t="s">
        <v>171</v>
      </c>
      <c r="O319" s="5"/>
      <c r="P319" s="5">
        <v>0</v>
      </c>
      <c r="Q319" s="5">
        <v>0</v>
      </c>
      <c r="R319" s="5" t="str">
        <f t="shared" si="45"/>
        <v>143-2024-12-31</v>
      </c>
    </row>
    <row r="320" spans="1:18" x14ac:dyDescent="0.3">
      <c r="A320" s="5">
        <v>143</v>
      </c>
      <c r="B320" s="5" t="s">
        <v>107</v>
      </c>
      <c r="C320" s="5" t="s">
        <v>77</v>
      </c>
      <c r="D320" s="5" t="s">
        <v>47</v>
      </c>
      <c r="E320" s="5" t="s">
        <v>22</v>
      </c>
      <c r="F320" s="6">
        <v>45657</v>
      </c>
      <c r="G320" s="5">
        <v>2024</v>
      </c>
      <c r="H320" s="5" t="str">
        <f t="shared" si="44"/>
        <v>Diciembre</v>
      </c>
      <c r="I320" s="6" t="str">
        <f t="shared" si="49"/>
        <v>2023-2</v>
      </c>
      <c r="J320" s="5"/>
      <c r="K320" s="5">
        <v>135</v>
      </c>
      <c r="L320" s="15">
        <f>IFERROR(IF((K321/J321)&gt;1.3,1.3,K321/J321),"")</f>
        <v>1.3</v>
      </c>
      <c r="M320" s="15">
        <f t="shared" si="50"/>
        <v>1.61</v>
      </c>
      <c r="N320" s="5" t="s">
        <v>171</v>
      </c>
      <c r="O320" s="5"/>
      <c r="P320" s="5">
        <v>0</v>
      </c>
      <c r="Q320" s="5">
        <v>0</v>
      </c>
      <c r="R320" s="5" t="str">
        <f t="shared" si="45"/>
        <v>144-2023-12-31</v>
      </c>
    </row>
    <row r="321" spans="1:18" x14ac:dyDescent="0.3">
      <c r="A321" s="37">
        <v>144</v>
      </c>
      <c r="B321" s="5" t="s">
        <v>108</v>
      </c>
      <c r="C321" s="5" t="s">
        <v>77</v>
      </c>
      <c r="D321" s="5" t="s">
        <v>65</v>
      </c>
      <c r="E321" s="5" t="s">
        <v>22</v>
      </c>
      <c r="F321" s="6">
        <v>45291</v>
      </c>
      <c r="G321" s="5">
        <v>2023</v>
      </c>
      <c r="H321" s="5" t="str">
        <f t="shared" si="44"/>
        <v>Diciembre</v>
      </c>
      <c r="I321" s="6" t="str">
        <f t="shared" si="49"/>
        <v>2024-1</v>
      </c>
      <c r="J321" s="5">
        <v>3</v>
      </c>
      <c r="K321" s="5">
        <v>4.83</v>
      </c>
      <c r="L321" s="21">
        <f>IFERROR(K322/J322,"")</f>
        <v>1.0233333333333332</v>
      </c>
      <c r="M321" s="15">
        <f t="shared" si="50"/>
        <v>1.0233333333333332</v>
      </c>
      <c r="N321" s="5"/>
      <c r="O321" s="5"/>
      <c r="P321" s="5">
        <v>2</v>
      </c>
      <c r="Q321" s="5">
        <v>2</v>
      </c>
      <c r="R321" s="5" t="str">
        <f t="shared" si="45"/>
        <v>144-2024-12-31</v>
      </c>
    </row>
    <row r="322" spans="1:18" x14ac:dyDescent="0.3">
      <c r="A322" s="5">
        <v>144</v>
      </c>
      <c r="B322" s="5" t="s">
        <v>108</v>
      </c>
      <c r="C322" s="5" t="s">
        <v>77</v>
      </c>
      <c r="D322" s="5" t="s">
        <v>65</v>
      </c>
      <c r="E322" s="5" t="s">
        <v>22</v>
      </c>
      <c r="F322" s="6">
        <v>45657</v>
      </c>
      <c r="G322" s="5">
        <v>2024</v>
      </c>
      <c r="H322" s="5" t="str">
        <f t="shared" si="44"/>
        <v>Junio</v>
      </c>
      <c r="I322" s="6" t="str">
        <f t="shared" si="49"/>
        <v>2023-2</v>
      </c>
      <c r="J322" s="5">
        <v>3</v>
      </c>
      <c r="K322" s="5">
        <v>3.07</v>
      </c>
      <c r="L322" s="15">
        <f>IFERROR(IF((K323/J323)&gt;1.3,1.3,K323/J323),"")</f>
        <v>1.3</v>
      </c>
      <c r="M322" s="15">
        <f t="shared" si="50"/>
        <v>2</v>
      </c>
      <c r="N322" s="5"/>
      <c r="O322" s="5"/>
      <c r="P322" s="5">
        <v>0</v>
      </c>
      <c r="Q322" s="5">
        <v>0</v>
      </c>
      <c r="R322" s="5" t="str">
        <f t="shared" si="45"/>
        <v>145-2023-06-30</v>
      </c>
    </row>
    <row r="323" spans="1:18" x14ac:dyDescent="0.3">
      <c r="A323" s="5">
        <v>145</v>
      </c>
      <c r="B323" s="5" t="s">
        <v>109</v>
      </c>
      <c r="C323" s="5" t="s">
        <v>110</v>
      </c>
      <c r="D323" s="5" t="s">
        <v>47</v>
      </c>
      <c r="E323" s="5" t="s">
        <v>22</v>
      </c>
      <c r="F323" s="6">
        <v>45107</v>
      </c>
      <c r="G323" s="5">
        <v>2023</v>
      </c>
      <c r="H323" s="5" t="str">
        <f t="shared" si="44"/>
        <v>Diciembre</v>
      </c>
      <c r="I323" s="6" t="str">
        <f t="shared" si="49"/>
        <v>2023-1</v>
      </c>
      <c r="J323" s="5">
        <v>1</v>
      </c>
      <c r="K323" s="5">
        <v>2</v>
      </c>
      <c r="L323" s="15">
        <f>IFERROR(IF((K324/J324)&gt;1.3,1.3,K324/J324),"")</f>
        <v>1.3</v>
      </c>
      <c r="M323" s="15">
        <f t="shared" si="50"/>
        <v>2</v>
      </c>
      <c r="N323" s="5" t="s">
        <v>48</v>
      </c>
      <c r="O323" s="5" t="s">
        <v>48</v>
      </c>
      <c r="P323" s="5">
        <v>0</v>
      </c>
      <c r="Q323" s="5">
        <v>0</v>
      </c>
      <c r="R323" s="5" t="str">
        <f t="shared" si="45"/>
        <v>145-2023-12-31</v>
      </c>
    </row>
    <row r="324" spans="1:18" x14ac:dyDescent="0.3">
      <c r="A324" s="5">
        <v>145</v>
      </c>
      <c r="B324" s="5" t="s">
        <v>109</v>
      </c>
      <c r="C324" s="5" t="s">
        <v>110</v>
      </c>
      <c r="D324" s="5" t="s">
        <v>47</v>
      </c>
      <c r="E324" s="5" t="s">
        <v>22</v>
      </c>
      <c r="F324" s="6">
        <v>45291</v>
      </c>
      <c r="G324" s="5">
        <v>2023</v>
      </c>
      <c r="H324" s="5" t="str">
        <f t="shared" si="44"/>
        <v>Junio</v>
      </c>
      <c r="I324" s="6" t="str">
        <f t="shared" si="49"/>
        <v>2024-2</v>
      </c>
      <c r="J324" s="5">
        <v>1</v>
      </c>
      <c r="K324" s="5">
        <v>2</v>
      </c>
      <c r="L324" s="15">
        <f>IFERROR(IF((K325/J325)&gt;1.3,1.3,K325/J325),"")</f>
        <v>1.3</v>
      </c>
      <c r="M324" s="15">
        <f t="shared" si="50"/>
        <v>1.97</v>
      </c>
      <c r="N324" s="5" t="s">
        <v>48</v>
      </c>
      <c r="O324" s="5" t="s">
        <v>48</v>
      </c>
      <c r="P324" s="5">
        <v>0</v>
      </c>
      <c r="Q324" s="5">
        <v>0</v>
      </c>
      <c r="R324" s="5" t="str">
        <f t="shared" si="45"/>
        <v>145-2024-06-30</v>
      </c>
    </row>
    <row r="325" spans="1:18" x14ac:dyDescent="0.3">
      <c r="A325" s="5">
        <v>145</v>
      </c>
      <c r="B325" s="5" t="s">
        <v>109</v>
      </c>
      <c r="C325" s="5" t="s">
        <v>110</v>
      </c>
      <c r="D325" s="5" t="s">
        <v>47</v>
      </c>
      <c r="E325" s="5" t="s">
        <v>22</v>
      </c>
      <c r="F325" s="6">
        <v>45473</v>
      </c>
      <c r="G325" s="5">
        <v>2024</v>
      </c>
      <c r="H325" s="5" t="str">
        <f t="shared" si="44"/>
        <v>Diciembre</v>
      </c>
      <c r="I325" s="6" t="str">
        <f t="shared" si="49"/>
        <v>2024-1</v>
      </c>
      <c r="J325" s="5">
        <v>1</v>
      </c>
      <c r="K325" s="5">
        <v>1.97</v>
      </c>
      <c r="L325" s="15">
        <f>IFERROR(IF((K326/J326)&gt;1.3,1.3,K326/J326),"")</f>
        <v>1.3</v>
      </c>
      <c r="M325" s="15">
        <f t="shared" si="50"/>
        <v>1.94</v>
      </c>
      <c r="N325" s="5" t="s">
        <v>48</v>
      </c>
      <c r="O325" s="5" t="s">
        <v>83</v>
      </c>
      <c r="P325" s="5">
        <v>0</v>
      </c>
      <c r="Q325" s="5">
        <v>2</v>
      </c>
      <c r="R325" s="5" t="str">
        <f t="shared" si="45"/>
        <v>145-2024-12-31</v>
      </c>
    </row>
    <row r="326" spans="1:18" x14ac:dyDescent="0.3">
      <c r="A326" s="5">
        <v>145</v>
      </c>
      <c r="B326" s="5" t="s">
        <v>109</v>
      </c>
      <c r="C326" s="5" t="s">
        <v>110</v>
      </c>
      <c r="D326" s="5" t="s">
        <v>47</v>
      </c>
      <c r="E326" s="5" t="s">
        <v>22</v>
      </c>
      <c r="F326" s="6">
        <v>45657</v>
      </c>
      <c r="G326" s="5">
        <v>2024</v>
      </c>
      <c r="H326" s="5" t="str">
        <f t="shared" si="44"/>
        <v>Junio</v>
      </c>
      <c r="I326" s="6" t="str">
        <f t="shared" si="49"/>
        <v>2023-2</v>
      </c>
      <c r="J326" s="5">
        <v>1</v>
      </c>
      <c r="K326" s="5">
        <v>1.94</v>
      </c>
      <c r="L326" s="15">
        <f>IFERROR(IF((K327/J327)&gt;1.3,1.3,K327/J327),"")</f>
        <v>1.2086956521739129</v>
      </c>
      <c r="M326" s="15">
        <f t="shared" si="50"/>
        <v>1.2086956521739129</v>
      </c>
      <c r="N326" s="5" t="s">
        <v>48</v>
      </c>
      <c r="O326" s="5" t="s">
        <v>83</v>
      </c>
      <c r="P326" s="5">
        <v>0</v>
      </c>
      <c r="Q326" s="5">
        <v>2</v>
      </c>
      <c r="R326" s="5" t="str">
        <f t="shared" si="45"/>
        <v>146-2023-06-30</v>
      </c>
    </row>
    <row r="327" spans="1:18" x14ac:dyDescent="0.3">
      <c r="A327" s="41">
        <v>146</v>
      </c>
      <c r="B327" s="5" t="s">
        <v>111</v>
      </c>
      <c r="C327" s="5" t="s">
        <v>77</v>
      </c>
      <c r="D327" s="5" t="s">
        <v>47</v>
      </c>
      <c r="E327" s="5" t="s">
        <v>22</v>
      </c>
      <c r="F327" s="6">
        <v>45107</v>
      </c>
      <c r="G327" s="5">
        <v>2023</v>
      </c>
      <c r="H327" s="5" t="str">
        <f t="shared" si="44"/>
        <v>Diciembre</v>
      </c>
      <c r="I327" s="6" t="str">
        <f t="shared" si="49"/>
        <v>2023-1</v>
      </c>
      <c r="J327" s="5">
        <v>230</v>
      </c>
      <c r="K327" s="5">
        <v>278</v>
      </c>
      <c r="L327" s="21">
        <f>IFERROR(K328/J328,"")</f>
        <v>1.4869565217391305</v>
      </c>
      <c r="M327" s="15">
        <f t="shared" si="50"/>
        <v>1.4869565217391305</v>
      </c>
      <c r="N327" s="5" t="s">
        <v>48</v>
      </c>
      <c r="O327" s="5" t="s">
        <v>48</v>
      </c>
      <c r="P327" s="5">
        <v>0</v>
      </c>
      <c r="Q327" s="5">
        <v>0</v>
      </c>
      <c r="R327" s="5" t="str">
        <f t="shared" si="45"/>
        <v>146-2023-12-31</v>
      </c>
    </row>
    <row r="328" spans="1:18" x14ac:dyDescent="0.3">
      <c r="A328" s="37">
        <v>146</v>
      </c>
      <c r="B328" s="5" t="s">
        <v>111</v>
      </c>
      <c r="C328" s="5" t="s">
        <v>77</v>
      </c>
      <c r="D328" s="5" t="s">
        <v>47</v>
      </c>
      <c r="E328" s="5" t="s">
        <v>22</v>
      </c>
      <c r="F328" s="6">
        <v>45291</v>
      </c>
      <c r="G328" s="5">
        <v>2023</v>
      </c>
      <c r="H328" s="5" t="str">
        <f t="shared" si="44"/>
        <v>Junio</v>
      </c>
      <c r="I328" s="6" t="str">
        <f t="shared" si="49"/>
        <v>2024-2</v>
      </c>
      <c r="J328" s="5">
        <v>230</v>
      </c>
      <c r="K328" s="5">
        <v>342</v>
      </c>
      <c r="L328" s="21">
        <f>IFERROR(K329/J329,"")</f>
        <v>1.1360544217687074</v>
      </c>
      <c r="M328" s="15">
        <f t="shared" si="50"/>
        <v>1.1360544217687074</v>
      </c>
      <c r="N328" s="5" t="s">
        <v>48</v>
      </c>
      <c r="O328" s="5" t="s">
        <v>48</v>
      </c>
      <c r="P328" s="5">
        <v>0</v>
      </c>
      <c r="Q328" s="5">
        <v>0</v>
      </c>
      <c r="R328" s="5" t="str">
        <f t="shared" si="45"/>
        <v>146-2024-06-30</v>
      </c>
    </row>
    <row r="329" spans="1:18" x14ac:dyDescent="0.3">
      <c r="A329" s="5">
        <v>146</v>
      </c>
      <c r="B329" s="5" t="s">
        <v>111</v>
      </c>
      <c r="C329" s="5" t="s">
        <v>77</v>
      </c>
      <c r="D329" s="5" t="s">
        <v>47</v>
      </c>
      <c r="E329" s="5" t="s">
        <v>22</v>
      </c>
      <c r="F329" s="6">
        <v>45473</v>
      </c>
      <c r="G329" s="5">
        <v>2024</v>
      </c>
      <c r="H329" s="5" t="str">
        <f t="shared" si="44"/>
        <v>Diciembre</v>
      </c>
      <c r="I329" s="6" t="str">
        <f t="shared" si="49"/>
        <v>2024-2</v>
      </c>
      <c r="J329" s="5">
        <v>294</v>
      </c>
      <c r="K329" s="5">
        <v>334</v>
      </c>
      <c r="L329" s="15">
        <f>IFERROR(IF((K330/J330)&gt;1.3,1.3,K330/J330),"")</f>
        <v>1.1666666666666667</v>
      </c>
      <c r="M329" s="15">
        <f t="shared" si="50"/>
        <v>1.1666666666666667</v>
      </c>
      <c r="N329" s="5" t="s">
        <v>48</v>
      </c>
      <c r="O329" s="5" t="s">
        <v>48</v>
      </c>
      <c r="P329" s="5">
        <v>0</v>
      </c>
      <c r="Q329" s="5">
        <v>0</v>
      </c>
      <c r="R329" s="5" t="str">
        <f t="shared" si="45"/>
        <v>146-2024-12-31</v>
      </c>
    </row>
    <row r="330" spans="1:18" x14ac:dyDescent="0.3">
      <c r="A330" s="5">
        <v>146</v>
      </c>
      <c r="B330" s="5" t="s">
        <v>111</v>
      </c>
      <c r="C330" s="5" t="s">
        <v>77</v>
      </c>
      <c r="D330" s="5" t="s">
        <v>47</v>
      </c>
      <c r="E330" s="5" t="s">
        <v>22</v>
      </c>
      <c r="F330" s="6">
        <v>45657</v>
      </c>
      <c r="G330" s="5">
        <v>2024</v>
      </c>
      <c r="H330" s="5" t="str">
        <f t="shared" si="44"/>
        <v>Diciembre</v>
      </c>
      <c r="I330" s="6" t="str">
        <f t="shared" si="49"/>
        <v>2023-2</v>
      </c>
      <c r="J330" s="5">
        <v>294</v>
      </c>
      <c r="K330" s="5">
        <v>343</v>
      </c>
      <c r="L330" s="15">
        <f>IFERROR(IF((K331/J331)&gt;1.3,1.3,K331/J331),"")</f>
        <v>0.84615384615384615</v>
      </c>
      <c r="M330" s="15">
        <f t="shared" si="50"/>
        <v>0.84615384615384615</v>
      </c>
      <c r="N330" s="5" t="s">
        <v>48</v>
      </c>
      <c r="O330" s="5" t="s">
        <v>48</v>
      </c>
      <c r="P330" s="5">
        <v>0</v>
      </c>
      <c r="Q330" s="5">
        <v>0</v>
      </c>
      <c r="R330" s="5" t="str">
        <f t="shared" si="45"/>
        <v>147-2023-12-31</v>
      </c>
    </row>
    <row r="331" spans="1:18" x14ac:dyDescent="0.3">
      <c r="A331" s="37">
        <v>147</v>
      </c>
      <c r="B331" s="5" t="s">
        <v>112</v>
      </c>
      <c r="C331" s="5" t="s">
        <v>77</v>
      </c>
      <c r="D331" s="5" t="s">
        <v>65</v>
      </c>
      <c r="E331" s="5" t="s">
        <v>22</v>
      </c>
      <c r="F331" s="6">
        <v>45291</v>
      </c>
      <c r="G331" s="5">
        <v>2023</v>
      </c>
      <c r="H331" s="5" t="str">
        <f t="shared" si="44"/>
        <v>Diciembre</v>
      </c>
      <c r="I331" s="6" t="str">
        <f t="shared" si="49"/>
        <v>2024-1</v>
      </c>
      <c r="J331" s="5">
        <v>13</v>
      </c>
      <c r="K331" s="5">
        <v>11</v>
      </c>
      <c r="L331" s="21">
        <f>IFERROR(K332/J332,"")</f>
        <v>0.75</v>
      </c>
      <c r="M331" s="15">
        <f t="shared" si="50"/>
        <v>0.75</v>
      </c>
      <c r="N331" s="5"/>
      <c r="O331" s="5"/>
      <c r="P331" s="5">
        <v>0</v>
      </c>
      <c r="Q331" s="5">
        <v>0</v>
      </c>
      <c r="R331" s="5" t="str">
        <f t="shared" si="45"/>
        <v>147-2024-12-31</v>
      </c>
    </row>
    <row r="332" spans="1:18" x14ac:dyDescent="0.3">
      <c r="A332" s="5">
        <v>147</v>
      </c>
      <c r="B332" s="5" t="s">
        <v>112</v>
      </c>
      <c r="C332" s="5" t="s">
        <v>77</v>
      </c>
      <c r="D332" s="5" t="s">
        <v>65</v>
      </c>
      <c r="E332" s="5" t="s">
        <v>22</v>
      </c>
      <c r="F332" s="6">
        <v>45657</v>
      </c>
      <c r="G332" s="5">
        <v>2024</v>
      </c>
      <c r="H332" s="5" t="str">
        <f t="shared" si="44"/>
        <v>Junio</v>
      </c>
      <c r="I332" s="6" t="str">
        <f t="shared" si="49"/>
        <v>2023-2</v>
      </c>
      <c r="J332" s="5">
        <v>16</v>
      </c>
      <c r="K332" s="5">
        <v>12</v>
      </c>
      <c r="L332" s="15">
        <f>IFERROR(IF((K333/J333)&gt;1.3,1.3,K333/J333),"")</f>
        <v>1.3</v>
      </c>
      <c r="M332" s="15">
        <f t="shared" si="50"/>
        <v>1.4279999999999999</v>
      </c>
      <c r="N332" s="5"/>
      <c r="O332" s="5"/>
      <c r="P332" s="5">
        <v>0</v>
      </c>
      <c r="Q332" s="5">
        <v>0</v>
      </c>
      <c r="R332" s="5" t="str">
        <f t="shared" si="45"/>
        <v>148-2023-06-30</v>
      </c>
    </row>
    <row r="333" spans="1:18" x14ac:dyDescent="0.3">
      <c r="A333" s="5">
        <v>148</v>
      </c>
      <c r="B333" s="5" t="s">
        <v>114</v>
      </c>
      <c r="C333" s="5" t="s">
        <v>110</v>
      </c>
      <c r="D333" s="5" t="s">
        <v>47</v>
      </c>
      <c r="E333" s="5" t="s">
        <v>22</v>
      </c>
      <c r="F333" s="17">
        <v>45107</v>
      </c>
      <c r="G333" s="16">
        <v>2023</v>
      </c>
      <c r="H333" s="6" t="str">
        <f t="shared" si="44"/>
        <v>Diciembre</v>
      </c>
      <c r="I333" s="39" t="s">
        <v>735</v>
      </c>
      <c r="J333" s="5">
        <v>2.5</v>
      </c>
      <c r="K333" s="5">
        <v>3.57</v>
      </c>
      <c r="L333" s="15">
        <f>IFERROR(IF((K334/J334)&gt;1.3,1.3,K334/J334),"")</f>
        <v>1.1419999999999999</v>
      </c>
      <c r="M333" s="15">
        <f t="shared" si="50"/>
        <v>1.1419999999999999</v>
      </c>
      <c r="N333" s="5" t="s">
        <v>23</v>
      </c>
      <c r="O333" s="5" t="s">
        <v>23</v>
      </c>
      <c r="P333" s="5">
        <v>1</v>
      </c>
      <c r="Q333" s="5">
        <v>1</v>
      </c>
      <c r="R333" s="5" t="str">
        <f t="shared" si="45"/>
        <v>148-2023-12-31</v>
      </c>
    </row>
    <row r="334" spans="1:18" x14ac:dyDescent="0.3">
      <c r="A334" s="5">
        <v>148</v>
      </c>
      <c r="B334" s="5" t="s">
        <v>114</v>
      </c>
      <c r="C334" s="5" t="s">
        <v>110</v>
      </c>
      <c r="D334" s="5" t="s">
        <v>47</v>
      </c>
      <c r="E334" s="5" t="s">
        <v>22</v>
      </c>
      <c r="F334" s="17">
        <v>45291</v>
      </c>
      <c r="G334" s="16">
        <v>2023</v>
      </c>
      <c r="H334" s="6" t="str">
        <f t="shared" si="44"/>
        <v>Junio</v>
      </c>
      <c r="I334" s="39" t="s">
        <v>737</v>
      </c>
      <c r="J334" s="5">
        <v>5</v>
      </c>
      <c r="K334" s="5">
        <v>5.71</v>
      </c>
      <c r="L334" s="15">
        <f>IFERROR(IF((K335/J335)&gt;1.3,1.3,K335/J335),"")</f>
        <v>0.86</v>
      </c>
      <c r="M334" s="15">
        <f t="shared" si="50"/>
        <v>0.86</v>
      </c>
      <c r="N334" s="5" t="s">
        <v>23</v>
      </c>
      <c r="O334" s="5" t="s">
        <v>23</v>
      </c>
      <c r="P334" s="5">
        <v>0</v>
      </c>
      <c r="Q334" s="5">
        <v>1</v>
      </c>
      <c r="R334" s="5" t="str">
        <f t="shared" si="45"/>
        <v>148-2024-06-30</v>
      </c>
    </row>
    <row r="335" spans="1:18" x14ac:dyDescent="0.3">
      <c r="A335" s="5">
        <v>148</v>
      </c>
      <c r="B335" s="5" t="s">
        <v>114</v>
      </c>
      <c r="C335" s="5" t="s">
        <v>110</v>
      </c>
      <c r="D335" s="5" t="s">
        <v>47</v>
      </c>
      <c r="E335" s="5" t="s">
        <v>22</v>
      </c>
      <c r="F335" s="6">
        <v>45473</v>
      </c>
      <c r="G335" s="5">
        <v>2024</v>
      </c>
      <c r="H335" s="5" t="str">
        <f t="shared" si="44"/>
        <v>Diciembre</v>
      </c>
      <c r="I335" s="6" t="str">
        <f t="shared" ref="I335:I367" si="51">IF(OR(H336="Enero",H336="Febrero",H336="Marzo",H336="Abril",H336="Mayo",H336="Junio"),G336&amp;"-1",IF(OR(H336="Julio",H336="Agosto",H336="Septiembre",H336="Octubre",H336="Noviembre",H336="Diciembre"),G336&amp;"-2"))</f>
        <v>2024-2</v>
      </c>
      <c r="J335" s="5">
        <v>5</v>
      </c>
      <c r="K335" s="5">
        <v>4.3</v>
      </c>
      <c r="L335" s="15">
        <f>IFERROR(IF((K336/J336)&gt;1.3,1.3,K336/J336),"")</f>
        <v>1.26</v>
      </c>
      <c r="M335" s="15">
        <v>0.86</v>
      </c>
      <c r="N335" s="5" t="s">
        <v>23</v>
      </c>
      <c r="O335" s="5" t="s">
        <v>23</v>
      </c>
      <c r="P335" s="5">
        <v>0</v>
      </c>
      <c r="Q335" s="5">
        <v>1</v>
      </c>
      <c r="R335" s="5" t="str">
        <f t="shared" si="45"/>
        <v>148-2024-12-31</v>
      </c>
    </row>
    <row r="336" spans="1:18" x14ac:dyDescent="0.3">
      <c r="A336" s="5">
        <v>148</v>
      </c>
      <c r="B336" s="5" t="s">
        <v>114</v>
      </c>
      <c r="C336" s="5" t="s">
        <v>110</v>
      </c>
      <c r="D336" s="5" t="s">
        <v>47</v>
      </c>
      <c r="E336" s="5" t="s">
        <v>22</v>
      </c>
      <c r="F336" s="6">
        <v>45657</v>
      </c>
      <c r="G336" s="5">
        <v>2024</v>
      </c>
      <c r="H336" s="5" t="str">
        <f t="shared" si="44"/>
        <v>Octubre</v>
      </c>
      <c r="I336" s="6" t="str">
        <f t="shared" si="51"/>
        <v>2022-2</v>
      </c>
      <c r="J336" s="5">
        <v>5</v>
      </c>
      <c r="K336" s="5">
        <v>6.3</v>
      </c>
      <c r="L336" s="15">
        <f>IFERROR(IF((K337/J337)&gt;1.3,1.3,K337/J337),"")</f>
        <v>0.92049992631889244</v>
      </c>
      <c r="M336" s="15">
        <f t="shared" ref="M336:M352" si="52">IFERROR(K337/J337,"")</f>
        <v>0.92049992631889244</v>
      </c>
      <c r="N336" s="5" t="s">
        <v>23</v>
      </c>
      <c r="O336" s="5" t="s">
        <v>23</v>
      </c>
      <c r="P336" s="5">
        <v>0</v>
      </c>
      <c r="Q336" s="5">
        <v>1</v>
      </c>
      <c r="R336" s="5" t="str">
        <f t="shared" si="45"/>
        <v>150-2022-10-31</v>
      </c>
    </row>
    <row r="337" spans="1:18" x14ac:dyDescent="0.3">
      <c r="A337" s="5">
        <v>150</v>
      </c>
      <c r="B337" s="5" t="s">
        <v>85</v>
      </c>
      <c r="C337" s="5" t="s">
        <v>115</v>
      </c>
      <c r="D337" s="5" t="s">
        <v>65</v>
      </c>
      <c r="E337" s="5" t="s">
        <v>22</v>
      </c>
      <c r="F337" s="6">
        <v>44865</v>
      </c>
      <c r="G337" s="5">
        <v>2022</v>
      </c>
      <c r="H337" s="5" t="str">
        <f t="shared" si="44"/>
        <v>Diciembre</v>
      </c>
      <c r="I337" s="6" t="str">
        <f t="shared" si="51"/>
        <v>2023-2</v>
      </c>
      <c r="J337" s="5">
        <v>80</v>
      </c>
      <c r="K337" s="5">
        <v>73.639994105511391</v>
      </c>
      <c r="L337" s="21">
        <f>IFERROR(K338/J338,"")</f>
        <v>1.0542937588513888</v>
      </c>
      <c r="M337" s="15">
        <f t="shared" si="52"/>
        <v>1.0542937588513888</v>
      </c>
      <c r="N337" s="5" t="s">
        <v>23</v>
      </c>
      <c r="O337" s="5" t="s">
        <v>23</v>
      </c>
      <c r="P337" s="5">
        <v>0</v>
      </c>
      <c r="Q337" s="5">
        <v>0</v>
      </c>
      <c r="R337" s="5" t="str">
        <f t="shared" si="45"/>
        <v>150-2023-12-31</v>
      </c>
    </row>
    <row r="338" spans="1:18" x14ac:dyDescent="0.3">
      <c r="A338" s="5">
        <v>150</v>
      </c>
      <c r="B338" s="5" t="s">
        <v>85</v>
      </c>
      <c r="C338" s="5" t="s">
        <v>115</v>
      </c>
      <c r="D338" s="5" t="s">
        <v>65</v>
      </c>
      <c r="E338" s="5" t="s">
        <v>22</v>
      </c>
      <c r="F338" s="6">
        <v>45291</v>
      </c>
      <c r="G338" s="5">
        <v>2023</v>
      </c>
      <c r="H338" s="5" t="str">
        <f t="shared" si="44"/>
        <v>Diciembre</v>
      </c>
      <c r="I338" s="6" t="str">
        <f t="shared" si="51"/>
        <v>2024-2</v>
      </c>
      <c r="J338" s="5">
        <v>80</v>
      </c>
      <c r="K338" s="5">
        <v>84.343500708111094</v>
      </c>
      <c r="L338" s="21" t="str">
        <f>IFERROR(K339/J339,"")</f>
        <v/>
      </c>
      <c r="M338" s="15" t="str">
        <f t="shared" si="52"/>
        <v/>
      </c>
      <c r="N338" s="5" t="s">
        <v>23</v>
      </c>
      <c r="O338" s="5" t="s">
        <v>23</v>
      </c>
      <c r="P338" s="5">
        <v>0</v>
      </c>
      <c r="Q338" s="5">
        <v>0</v>
      </c>
      <c r="R338" s="5" t="str">
        <f t="shared" si="45"/>
        <v>150-2024-12-31</v>
      </c>
    </row>
    <row r="339" spans="1:18" x14ac:dyDescent="0.3">
      <c r="A339" s="5">
        <v>150</v>
      </c>
      <c r="B339" s="5" t="s">
        <v>85</v>
      </c>
      <c r="C339" s="5" t="s">
        <v>77</v>
      </c>
      <c r="D339" s="5" t="s">
        <v>65</v>
      </c>
      <c r="E339" s="5" t="s">
        <v>22</v>
      </c>
      <c r="F339" s="6">
        <v>45657</v>
      </c>
      <c r="G339" s="5">
        <v>2024</v>
      </c>
      <c r="H339" s="5" t="str">
        <f t="shared" si="44"/>
        <v>Diciembre</v>
      </c>
      <c r="I339" s="6" t="str">
        <f t="shared" si="51"/>
        <v>2023-2</v>
      </c>
      <c r="J339" s="5"/>
      <c r="K339" s="5"/>
      <c r="L339" s="15" t="str">
        <f>IFERROR(IF((K340/J340)&gt;1.3,1.3,K340/J340),"")</f>
        <v/>
      </c>
      <c r="M339" s="15" t="str">
        <f t="shared" si="52"/>
        <v/>
      </c>
      <c r="N339" s="5"/>
      <c r="O339" s="5"/>
      <c r="P339" s="5">
        <v>0</v>
      </c>
      <c r="Q339" s="5">
        <v>0</v>
      </c>
      <c r="R339" s="5" t="str">
        <f t="shared" si="45"/>
        <v>151-2023-12-31</v>
      </c>
    </row>
    <row r="340" spans="1:18" x14ac:dyDescent="0.3">
      <c r="A340" s="37">
        <v>151</v>
      </c>
      <c r="B340" s="5" t="s">
        <v>85</v>
      </c>
      <c r="C340" s="5" t="s">
        <v>104</v>
      </c>
      <c r="D340" s="5" t="s">
        <v>65</v>
      </c>
      <c r="E340" s="5" t="s">
        <v>22</v>
      </c>
      <c r="F340" s="6">
        <v>45291</v>
      </c>
      <c r="G340" s="5">
        <v>2023</v>
      </c>
      <c r="H340" s="5" t="str">
        <f t="shared" si="44"/>
        <v>Diciembre</v>
      </c>
      <c r="I340" s="6" t="str">
        <f t="shared" si="51"/>
        <v>2024-1</v>
      </c>
      <c r="J340" s="5"/>
      <c r="K340" s="5"/>
      <c r="L340" s="21" t="str">
        <f>IFERROR(K341/J341,"")</f>
        <v/>
      </c>
      <c r="M340" s="15" t="str">
        <f t="shared" si="52"/>
        <v/>
      </c>
      <c r="N340" s="5"/>
      <c r="O340" s="5"/>
      <c r="P340" s="5">
        <v>0</v>
      </c>
      <c r="Q340" s="5">
        <v>0</v>
      </c>
      <c r="R340" s="5" t="str">
        <f t="shared" si="45"/>
        <v>151-2024-12-31</v>
      </c>
    </row>
    <row r="341" spans="1:18" x14ac:dyDescent="0.3">
      <c r="A341" s="5">
        <v>151</v>
      </c>
      <c r="B341" s="5" t="s">
        <v>85</v>
      </c>
      <c r="C341" s="5" t="s">
        <v>104</v>
      </c>
      <c r="D341" s="5" t="s">
        <v>65</v>
      </c>
      <c r="E341" s="5" t="s">
        <v>22</v>
      </c>
      <c r="F341" s="6">
        <v>45657</v>
      </c>
      <c r="G341" s="5">
        <v>2024</v>
      </c>
      <c r="H341" s="5" t="str">
        <f t="shared" si="44"/>
        <v>Junio</v>
      </c>
      <c r="I341" s="6" t="str">
        <f t="shared" si="51"/>
        <v>2023-2</v>
      </c>
      <c r="J341" s="5"/>
      <c r="K341" s="5"/>
      <c r="L341" s="15" t="str">
        <f>IFERROR(IF((K342/J342)&gt;1.3,1.3,K342/J342),"")</f>
        <v/>
      </c>
      <c r="M341" s="15" t="str">
        <f t="shared" si="52"/>
        <v/>
      </c>
      <c r="N341" s="5"/>
      <c r="O341" s="5"/>
      <c r="P341" s="5">
        <v>0</v>
      </c>
      <c r="Q341" s="5">
        <v>0</v>
      </c>
      <c r="R341" s="5" t="str">
        <f t="shared" si="45"/>
        <v>157-2023-06-30</v>
      </c>
    </row>
    <row r="342" spans="1:18" x14ac:dyDescent="0.3">
      <c r="A342" s="37">
        <v>157</v>
      </c>
      <c r="B342" s="5" t="s">
        <v>117</v>
      </c>
      <c r="C342" s="5" t="s">
        <v>118</v>
      </c>
      <c r="D342" s="5" t="s">
        <v>65</v>
      </c>
      <c r="E342" s="5" t="s">
        <v>22</v>
      </c>
      <c r="F342" s="6">
        <v>45107</v>
      </c>
      <c r="G342" s="5">
        <v>2023</v>
      </c>
      <c r="H342" s="5" t="str">
        <f t="shared" si="44"/>
        <v>Diciembre</v>
      </c>
      <c r="I342" s="6" t="str">
        <f t="shared" si="51"/>
        <v>2023-2</v>
      </c>
      <c r="J342" s="5"/>
      <c r="K342" s="5"/>
      <c r="L342" s="21">
        <f>IFERROR(K343/J343,"")</f>
        <v>2.3333333333333335</v>
      </c>
      <c r="M342" s="15">
        <f t="shared" si="52"/>
        <v>2.3333333333333335</v>
      </c>
      <c r="N342" s="5"/>
      <c r="O342" s="5"/>
      <c r="P342" s="5">
        <v>0</v>
      </c>
      <c r="Q342" s="5">
        <v>0</v>
      </c>
      <c r="R342" s="5" t="str">
        <f t="shared" si="45"/>
        <v>157-2023-12-31</v>
      </c>
    </row>
    <row r="343" spans="1:18" x14ac:dyDescent="0.3">
      <c r="A343" s="37">
        <v>157</v>
      </c>
      <c r="B343" s="5" t="s">
        <v>117</v>
      </c>
      <c r="C343" s="5" t="s">
        <v>118</v>
      </c>
      <c r="D343" s="5" t="s">
        <v>65</v>
      </c>
      <c r="E343" s="5" t="s">
        <v>22</v>
      </c>
      <c r="F343" s="6">
        <v>45291</v>
      </c>
      <c r="G343" s="5">
        <v>2023</v>
      </c>
      <c r="H343" s="5" t="str">
        <f t="shared" si="44"/>
        <v>Diciembre</v>
      </c>
      <c r="I343" s="6" t="str">
        <f t="shared" si="51"/>
        <v>2024-1</v>
      </c>
      <c r="J343" s="5">
        <v>3</v>
      </c>
      <c r="K343" s="5">
        <v>7</v>
      </c>
      <c r="L343" s="21">
        <f>IFERROR(K344/J344,"")</f>
        <v>1.25</v>
      </c>
      <c r="M343" s="15">
        <f t="shared" si="52"/>
        <v>1.25</v>
      </c>
      <c r="N343" s="5"/>
      <c r="O343" s="5"/>
      <c r="P343" s="5">
        <v>0</v>
      </c>
      <c r="Q343" s="5">
        <v>0</v>
      </c>
      <c r="R343" s="5" t="str">
        <f t="shared" si="45"/>
        <v>157-2024-12-31</v>
      </c>
    </row>
    <row r="344" spans="1:18" x14ac:dyDescent="0.3">
      <c r="A344" s="5">
        <v>157</v>
      </c>
      <c r="B344" s="5" t="s">
        <v>117</v>
      </c>
      <c r="C344" s="5" t="s">
        <v>118</v>
      </c>
      <c r="D344" s="5" t="s">
        <v>65</v>
      </c>
      <c r="E344" s="5" t="s">
        <v>22</v>
      </c>
      <c r="F344" s="6">
        <v>45657</v>
      </c>
      <c r="G344" s="5">
        <v>2024</v>
      </c>
      <c r="H344" s="5" t="str">
        <f t="shared" si="44"/>
        <v>Junio</v>
      </c>
      <c r="I344" s="6" t="str">
        <f t="shared" si="51"/>
        <v>2023-2</v>
      </c>
      <c r="J344" s="5">
        <v>100</v>
      </c>
      <c r="K344" s="5">
        <v>125</v>
      </c>
      <c r="L344" s="15">
        <f>IFERROR(IF((K345/J345)&gt;1.3,1.3,K345/J345),"")</f>
        <v>1.2</v>
      </c>
      <c r="M344" s="15">
        <f t="shared" si="52"/>
        <v>1.2</v>
      </c>
      <c r="N344" s="5"/>
      <c r="O344" s="5"/>
      <c r="P344" s="5">
        <v>0</v>
      </c>
      <c r="Q344" s="5">
        <v>0</v>
      </c>
      <c r="R344" s="5" t="str">
        <f t="shared" si="45"/>
        <v>159-2023-06-30</v>
      </c>
    </row>
    <row r="345" spans="1:18" x14ac:dyDescent="0.3">
      <c r="A345" s="41">
        <v>159</v>
      </c>
      <c r="B345" s="5" t="s">
        <v>85</v>
      </c>
      <c r="C345" s="5" t="s">
        <v>118</v>
      </c>
      <c r="D345" s="5" t="s">
        <v>47</v>
      </c>
      <c r="E345" s="5" t="s">
        <v>22</v>
      </c>
      <c r="F345" s="6">
        <v>45107</v>
      </c>
      <c r="G345" s="5">
        <v>2023</v>
      </c>
      <c r="H345" s="5" t="str">
        <f t="shared" si="44"/>
        <v>Diciembre</v>
      </c>
      <c r="I345" s="6" t="str">
        <f t="shared" si="51"/>
        <v>2023-1</v>
      </c>
      <c r="J345" s="5">
        <v>80</v>
      </c>
      <c r="K345" s="5">
        <v>96</v>
      </c>
      <c r="L345" s="21">
        <f>IFERROR(K346/J346,"")</f>
        <v>1.25</v>
      </c>
      <c r="M345" s="15">
        <f t="shared" si="52"/>
        <v>1.25</v>
      </c>
      <c r="N345" s="5" t="s">
        <v>23</v>
      </c>
      <c r="O345" s="5" t="s">
        <v>23</v>
      </c>
      <c r="P345" s="5">
        <v>0</v>
      </c>
      <c r="Q345" s="5">
        <v>0</v>
      </c>
      <c r="R345" s="5" t="str">
        <f t="shared" si="45"/>
        <v>159-2023-12-31</v>
      </c>
    </row>
    <row r="346" spans="1:18" x14ac:dyDescent="0.3">
      <c r="A346" s="37">
        <v>159</v>
      </c>
      <c r="B346" s="5" t="s">
        <v>85</v>
      </c>
      <c r="C346" s="5" t="s">
        <v>118</v>
      </c>
      <c r="D346" s="5" t="s">
        <v>47</v>
      </c>
      <c r="E346" s="5" t="s">
        <v>22</v>
      </c>
      <c r="F346" s="6">
        <v>45291</v>
      </c>
      <c r="G346" s="5">
        <v>2023</v>
      </c>
      <c r="H346" s="5" t="str">
        <f t="shared" si="44"/>
        <v>Junio</v>
      </c>
      <c r="I346" s="6" t="str">
        <f t="shared" si="51"/>
        <v>2024-2</v>
      </c>
      <c r="J346" s="5">
        <v>80</v>
      </c>
      <c r="K346" s="5">
        <v>100</v>
      </c>
      <c r="L346" s="21">
        <f>IFERROR(K347/J347,"")</f>
        <v>1.1875</v>
      </c>
      <c r="M346" s="15">
        <f t="shared" si="52"/>
        <v>1.1875</v>
      </c>
      <c r="N346" s="5" t="s">
        <v>23</v>
      </c>
      <c r="O346" s="5" t="s">
        <v>23</v>
      </c>
      <c r="P346" s="5">
        <v>0</v>
      </c>
      <c r="Q346" s="5">
        <v>0</v>
      </c>
      <c r="R346" s="5" t="str">
        <f t="shared" si="45"/>
        <v>159-2024-06-30</v>
      </c>
    </row>
    <row r="347" spans="1:18" x14ac:dyDescent="0.3">
      <c r="A347" s="5">
        <v>159</v>
      </c>
      <c r="B347" s="5" t="s">
        <v>85</v>
      </c>
      <c r="C347" s="5" t="s">
        <v>118</v>
      </c>
      <c r="D347" s="5" t="s">
        <v>47</v>
      </c>
      <c r="E347" s="5" t="s">
        <v>22</v>
      </c>
      <c r="F347" s="6">
        <v>45473</v>
      </c>
      <c r="G347" s="5">
        <v>2024</v>
      </c>
      <c r="H347" s="5" t="str">
        <f t="shared" si="44"/>
        <v>Diciembre</v>
      </c>
      <c r="I347" s="6" t="str">
        <f t="shared" si="51"/>
        <v>2024-1</v>
      </c>
      <c r="J347" s="5">
        <v>80</v>
      </c>
      <c r="K347" s="5">
        <v>95</v>
      </c>
      <c r="L347" s="15">
        <f t="shared" ref="L347:L352" si="53">IFERROR(IF((K348/J348)&gt;1.3,1.3,K348/J348),"")</f>
        <v>1.2224999999999999</v>
      </c>
      <c r="M347" s="15">
        <f t="shared" si="52"/>
        <v>1.2224999999999999</v>
      </c>
      <c r="N347" s="5" t="s">
        <v>23</v>
      </c>
      <c r="O347" s="5" t="s">
        <v>23</v>
      </c>
      <c r="P347" s="5">
        <v>0</v>
      </c>
      <c r="Q347" s="5">
        <v>0</v>
      </c>
      <c r="R347" s="5" t="str">
        <f t="shared" si="45"/>
        <v>159-2024-12-31</v>
      </c>
    </row>
    <row r="348" spans="1:18" x14ac:dyDescent="0.3">
      <c r="A348" s="5">
        <v>159</v>
      </c>
      <c r="B348" s="5" t="s">
        <v>85</v>
      </c>
      <c r="C348" s="5" t="s">
        <v>118</v>
      </c>
      <c r="D348" s="5" t="s">
        <v>47</v>
      </c>
      <c r="E348" s="5" t="s">
        <v>22</v>
      </c>
      <c r="F348" s="6">
        <v>45657</v>
      </c>
      <c r="G348" s="5">
        <v>2024</v>
      </c>
      <c r="H348" s="5" t="str">
        <f t="shared" si="44"/>
        <v>Junio</v>
      </c>
      <c r="I348" s="6" t="str">
        <f t="shared" si="51"/>
        <v>2023-2</v>
      </c>
      <c r="J348" s="5">
        <v>80</v>
      </c>
      <c r="K348" s="5">
        <v>97.8</v>
      </c>
      <c r="L348" s="15">
        <f t="shared" si="53"/>
        <v>1.2212499999999999</v>
      </c>
      <c r="M348" s="15">
        <f t="shared" si="52"/>
        <v>1.2212499999999999</v>
      </c>
      <c r="N348" s="5" t="s">
        <v>23</v>
      </c>
      <c r="O348" s="5" t="s">
        <v>23</v>
      </c>
      <c r="P348" s="5">
        <v>0</v>
      </c>
      <c r="Q348" s="5">
        <v>0</v>
      </c>
      <c r="R348" s="5" t="str">
        <f t="shared" si="45"/>
        <v>167-2023-06-30</v>
      </c>
    </row>
    <row r="349" spans="1:18" x14ac:dyDescent="0.3">
      <c r="A349" s="41">
        <v>167</v>
      </c>
      <c r="B349" s="5" t="s">
        <v>120</v>
      </c>
      <c r="C349" s="5" t="s">
        <v>25</v>
      </c>
      <c r="D349" s="5" t="s">
        <v>47</v>
      </c>
      <c r="E349" s="5" t="s">
        <v>22</v>
      </c>
      <c r="F349" s="6">
        <v>45107</v>
      </c>
      <c r="G349" s="5">
        <v>2023</v>
      </c>
      <c r="H349" s="5" t="str">
        <f t="shared" si="44"/>
        <v>Diciembre</v>
      </c>
      <c r="I349" s="6" t="str">
        <f t="shared" si="51"/>
        <v>2023-1</v>
      </c>
      <c r="J349" s="5">
        <v>80</v>
      </c>
      <c r="K349" s="5">
        <v>97.7</v>
      </c>
      <c r="L349" s="15">
        <f t="shared" si="53"/>
        <v>1.201875</v>
      </c>
      <c r="M349" s="15">
        <f t="shared" si="52"/>
        <v>1.201875</v>
      </c>
      <c r="N349" s="5" t="s">
        <v>23</v>
      </c>
      <c r="O349" s="5" t="s">
        <v>23</v>
      </c>
      <c r="P349" s="5">
        <v>1</v>
      </c>
      <c r="Q349" s="5">
        <v>1</v>
      </c>
      <c r="R349" s="5" t="str">
        <f t="shared" si="45"/>
        <v>167-2023-12-31</v>
      </c>
    </row>
    <row r="350" spans="1:18" x14ac:dyDescent="0.3">
      <c r="A350" s="37">
        <v>167</v>
      </c>
      <c r="B350" s="5" t="s">
        <v>120</v>
      </c>
      <c r="C350" s="5" t="s">
        <v>25</v>
      </c>
      <c r="D350" s="5" t="s">
        <v>47</v>
      </c>
      <c r="E350" s="5" t="s">
        <v>22</v>
      </c>
      <c r="F350" s="6">
        <v>45291</v>
      </c>
      <c r="G350" s="5">
        <v>2023</v>
      </c>
      <c r="H350" s="5" t="str">
        <f t="shared" si="44"/>
        <v>Junio</v>
      </c>
      <c r="I350" s="6" t="str">
        <f t="shared" si="51"/>
        <v>2024-2</v>
      </c>
      <c r="J350" s="5">
        <v>80</v>
      </c>
      <c r="K350" s="5">
        <v>96.15</v>
      </c>
      <c r="L350" s="15">
        <f t="shared" si="53"/>
        <v>1.1395294117647059</v>
      </c>
      <c r="M350" s="15">
        <f t="shared" si="52"/>
        <v>1.1395294117647059</v>
      </c>
      <c r="N350" s="5" t="s">
        <v>23</v>
      </c>
      <c r="O350" s="5" t="s">
        <v>23</v>
      </c>
      <c r="P350" s="5">
        <v>1</v>
      </c>
      <c r="Q350" s="5">
        <v>1</v>
      </c>
      <c r="R350" s="5" t="str">
        <f t="shared" si="45"/>
        <v>167-2024-06-30</v>
      </c>
    </row>
    <row r="351" spans="1:18" x14ac:dyDescent="0.3">
      <c r="A351" s="5">
        <v>167</v>
      </c>
      <c r="B351" s="5" t="s">
        <v>120</v>
      </c>
      <c r="C351" s="5" t="s">
        <v>25</v>
      </c>
      <c r="D351" s="5" t="s">
        <v>47</v>
      </c>
      <c r="E351" s="5" t="s">
        <v>22</v>
      </c>
      <c r="F351" s="6">
        <v>45473</v>
      </c>
      <c r="G351" s="5">
        <v>2024</v>
      </c>
      <c r="H351" s="5" t="str">
        <f t="shared" si="44"/>
        <v>Diciembre</v>
      </c>
      <c r="I351" s="6" t="str">
        <f t="shared" si="51"/>
        <v>2024-1</v>
      </c>
      <c r="J351" s="5">
        <v>85</v>
      </c>
      <c r="K351" s="5">
        <v>96.86</v>
      </c>
      <c r="L351" s="15">
        <f t="shared" si="53"/>
        <v>1.1388235294117646</v>
      </c>
      <c r="M351" s="15">
        <f t="shared" si="52"/>
        <v>1.1388235294117646</v>
      </c>
      <c r="N351" s="5" t="s">
        <v>23</v>
      </c>
      <c r="O351" s="5" t="s">
        <v>23</v>
      </c>
      <c r="P351" s="5">
        <v>0</v>
      </c>
      <c r="Q351" s="5">
        <v>0</v>
      </c>
      <c r="R351" s="5" t="str">
        <f t="shared" si="45"/>
        <v>167-2024-12-31</v>
      </c>
    </row>
    <row r="352" spans="1:18" x14ac:dyDescent="0.3">
      <c r="A352" s="5">
        <v>167</v>
      </c>
      <c r="B352" s="5" t="s">
        <v>120</v>
      </c>
      <c r="C352" s="5" t="s">
        <v>25</v>
      </c>
      <c r="D352" s="5" t="s">
        <v>47</v>
      </c>
      <c r="E352" s="5" t="s">
        <v>22</v>
      </c>
      <c r="F352" s="6">
        <v>45657</v>
      </c>
      <c r="G352" s="5">
        <v>2024</v>
      </c>
      <c r="H352" s="5" t="str">
        <f t="shared" si="44"/>
        <v>Junio</v>
      </c>
      <c r="I352" s="6" t="str">
        <f t="shared" si="51"/>
        <v>2023-1</v>
      </c>
      <c r="J352" s="5">
        <v>85</v>
      </c>
      <c r="K352" s="5">
        <v>96.8</v>
      </c>
      <c r="L352" s="15">
        <f t="shared" si="53"/>
        <v>0.41399999999999998</v>
      </c>
      <c r="M352" s="15">
        <f t="shared" si="52"/>
        <v>0.41399999999999998</v>
      </c>
      <c r="N352" s="5" t="s">
        <v>23</v>
      </c>
      <c r="O352" s="5" t="s">
        <v>23</v>
      </c>
      <c r="P352" s="5">
        <v>0</v>
      </c>
      <c r="Q352" s="5">
        <v>0</v>
      </c>
      <c r="R352" s="5" t="str">
        <f t="shared" si="45"/>
        <v>171-2023-06-30</v>
      </c>
    </row>
    <row r="353" spans="1:18" x14ac:dyDescent="0.3">
      <c r="A353" s="25">
        <v>171</v>
      </c>
      <c r="B353" s="5" t="s">
        <v>121</v>
      </c>
      <c r="C353" s="5" t="s">
        <v>93</v>
      </c>
      <c r="D353" s="5" t="s">
        <v>61</v>
      </c>
      <c r="E353" s="5" t="s">
        <v>54</v>
      </c>
      <c r="F353" s="6">
        <v>45107</v>
      </c>
      <c r="G353" s="16">
        <v>2023</v>
      </c>
      <c r="H353" s="6" t="str">
        <f t="shared" si="44"/>
        <v>Junio</v>
      </c>
      <c r="I353" s="6" t="str">
        <f t="shared" si="51"/>
        <v>2022-2</v>
      </c>
      <c r="J353" s="11">
        <v>15</v>
      </c>
      <c r="K353" s="11">
        <v>6.21</v>
      </c>
      <c r="L353" s="26">
        <f>IF(IFERROR(J354/K354,"")&gt;130%,130%,J354/K354)</f>
        <v>0.99748005039899212</v>
      </c>
      <c r="M353" s="15">
        <f>IFERROR(J354/K354,"")</f>
        <v>0.99748005039899212</v>
      </c>
      <c r="N353" s="5"/>
      <c r="O353" s="5"/>
      <c r="P353" s="5">
        <v>1</v>
      </c>
      <c r="Q353" s="5">
        <v>1</v>
      </c>
      <c r="R353" s="5" t="str">
        <f t="shared" si="45"/>
        <v>172-2022-06-30</v>
      </c>
    </row>
    <row r="354" spans="1:18" x14ac:dyDescent="0.3">
      <c r="A354" s="37">
        <v>172</v>
      </c>
      <c r="B354" s="5" t="s">
        <v>122</v>
      </c>
      <c r="C354" s="5" t="s">
        <v>93</v>
      </c>
      <c r="D354" s="5" t="s">
        <v>21</v>
      </c>
      <c r="E354" s="5" t="s">
        <v>22</v>
      </c>
      <c r="F354" s="6">
        <v>44742</v>
      </c>
      <c r="G354" s="5">
        <v>2022</v>
      </c>
      <c r="H354" s="5" t="str">
        <f t="shared" si="44"/>
        <v>Diciembre</v>
      </c>
      <c r="I354" s="6" t="str">
        <f t="shared" si="51"/>
        <v>2022-1</v>
      </c>
      <c r="J354" s="5">
        <v>95</v>
      </c>
      <c r="K354" s="5">
        <v>95.24</v>
      </c>
      <c r="L354" s="21">
        <f>IFERROR(K355/J355,"")</f>
        <v>1.0526315789473684</v>
      </c>
      <c r="M354" s="15">
        <f t="shared" ref="M354:M371" si="54">IFERROR(K355/J355,"")</f>
        <v>1.0526315789473684</v>
      </c>
      <c r="N354" s="5" t="s">
        <v>23</v>
      </c>
      <c r="O354" s="5" t="s">
        <v>23</v>
      </c>
      <c r="P354" s="5">
        <v>0</v>
      </c>
      <c r="Q354" s="5">
        <v>0</v>
      </c>
      <c r="R354" s="5" t="str">
        <f t="shared" si="45"/>
        <v>172-2022-12-31</v>
      </c>
    </row>
    <row r="355" spans="1:18" x14ac:dyDescent="0.3">
      <c r="A355" s="37">
        <v>172</v>
      </c>
      <c r="B355" s="5" t="s">
        <v>122</v>
      </c>
      <c r="C355" s="5" t="s">
        <v>93</v>
      </c>
      <c r="D355" s="5" t="s">
        <v>21</v>
      </c>
      <c r="E355" s="5" t="s">
        <v>22</v>
      </c>
      <c r="F355" s="6">
        <v>44926</v>
      </c>
      <c r="G355" s="5">
        <v>2022</v>
      </c>
      <c r="H355" s="5" t="str">
        <f t="shared" si="44"/>
        <v>Junio</v>
      </c>
      <c r="I355" s="6" t="str">
        <f t="shared" si="51"/>
        <v>2023-2</v>
      </c>
      <c r="J355" s="5">
        <v>95</v>
      </c>
      <c r="K355" s="5">
        <v>100</v>
      </c>
      <c r="L355" s="21">
        <f>IFERROR(K356/J356,"")</f>
        <v>0.96494736842105266</v>
      </c>
      <c r="M355" s="15">
        <f t="shared" si="54"/>
        <v>0.96494736842105266</v>
      </c>
      <c r="N355" s="5" t="s">
        <v>23</v>
      </c>
      <c r="O355" s="5" t="s">
        <v>23</v>
      </c>
      <c r="P355" s="5">
        <v>0</v>
      </c>
      <c r="Q355" s="5">
        <v>0</v>
      </c>
      <c r="R355" s="5" t="str">
        <f t="shared" si="45"/>
        <v>172-2023-06-30</v>
      </c>
    </row>
    <row r="356" spans="1:18" x14ac:dyDescent="0.3">
      <c r="A356" s="37">
        <v>172</v>
      </c>
      <c r="B356" s="5" t="s">
        <v>122</v>
      </c>
      <c r="C356" s="5" t="s">
        <v>93</v>
      </c>
      <c r="D356" s="5" t="s">
        <v>21</v>
      </c>
      <c r="E356" s="5" t="s">
        <v>22</v>
      </c>
      <c r="F356" s="6">
        <v>45107</v>
      </c>
      <c r="G356" s="5">
        <v>2023</v>
      </c>
      <c r="H356" s="5" t="str">
        <f t="shared" ref="H356:H419" si="55">PROPER(TEXT(F357,"mmmm"))</f>
        <v>Diciembre</v>
      </c>
      <c r="I356" s="6" t="str">
        <f t="shared" si="51"/>
        <v>2023-1</v>
      </c>
      <c r="J356" s="5">
        <v>95</v>
      </c>
      <c r="K356" s="5">
        <v>91.67</v>
      </c>
      <c r="L356" s="21">
        <f>IFERROR(K357/J357,"")</f>
        <v>1.0526315789473684</v>
      </c>
      <c r="M356" s="15">
        <f t="shared" si="54"/>
        <v>1.0526315789473684</v>
      </c>
      <c r="N356" s="5" t="s">
        <v>23</v>
      </c>
      <c r="O356" s="5" t="s">
        <v>23</v>
      </c>
      <c r="P356" s="5">
        <v>0</v>
      </c>
      <c r="Q356" s="5">
        <v>0</v>
      </c>
      <c r="R356" s="5" t="str">
        <f t="shared" ref="R356:R419" si="56">A357&amp;"-"&amp;YEAR(F357)&amp;"-"&amp;IF(LEN(MONTH(F357))=1,"0"&amp;MONTH(F357),MONTH(F357))&amp;"-"&amp;DAY(F357)</f>
        <v>172-2023-12-31</v>
      </c>
    </row>
    <row r="357" spans="1:18" x14ac:dyDescent="0.3">
      <c r="A357" s="37">
        <v>172</v>
      </c>
      <c r="B357" s="5" t="s">
        <v>122</v>
      </c>
      <c r="C357" s="5" t="s">
        <v>93</v>
      </c>
      <c r="D357" s="5" t="s">
        <v>21</v>
      </c>
      <c r="E357" s="5" t="s">
        <v>22</v>
      </c>
      <c r="F357" s="6">
        <v>45291</v>
      </c>
      <c r="G357" s="5">
        <v>2023</v>
      </c>
      <c r="H357" s="5" t="str">
        <f t="shared" si="55"/>
        <v>Junio</v>
      </c>
      <c r="I357" s="6" t="str">
        <f t="shared" si="51"/>
        <v>2024-2</v>
      </c>
      <c r="J357" s="5">
        <v>95</v>
      </c>
      <c r="K357" s="5">
        <v>100</v>
      </c>
      <c r="L357" s="21">
        <f>IFERROR(K358/J358,"")</f>
        <v>0.92105263157894735</v>
      </c>
      <c r="M357" s="15">
        <f t="shared" si="54"/>
        <v>0.92105263157894735</v>
      </c>
      <c r="N357" s="5" t="s">
        <v>23</v>
      </c>
      <c r="O357" s="5" t="s">
        <v>23</v>
      </c>
      <c r="P357" s="5">
        <v>0</v>
      </c>
      <c r="Q357" s="5">
        <v>0</v>
      </c>
      <c r="R357" s="5" t="str">
        <f t="shared" si="56"/>
        <v>172-2024-06-30</v>
      </c>
    </row>
    <row r="358" spans="1:18" x14ac:dyDescent="0.3">
      <c r="A358" s="5">
        <v>172</v>
      </c>
      <c r="B358" s="5" t="s">
        <v>122</v>
      </c>
      <c r="C358" s="5" t="s">
        <v>93</v>
      </c>
      <c r="D358" s="5" t="s">
        <v>21</v>
      </c>
      <c r="E358" s="5" t="s">
        <v>22</v>
      </c>
      <c r="F358" s="6">
        <v>45473</v>
      </c>
      <c r="G358" s="5">
        <v>2024</v>
      </c>
      <c r="H358" s="5" t="str">
        <f t="shared" si="55"/>
        <v>Diciembre</v>
      </c>
      <c r="I358" s="6" t="str">
        <f t="shared" si="51"/>
        <v>2024-1</v>
      </c>
      <c r="J358" s="5">
        <v>95</v>
      </c>
      <c r="K358" s="5">
        <v>87.5</v>
      </c>
      <c r="L358" s="15">
        <f>IFERROR(IF((K359/J359)&gt;1.3,1.3,K359/J359),"")</f>
        <v>1.0249473684210526</v>
      </c>
      <c r="M358" s="15">
        <f t="shared" si="54"/>
        <v>1.0249473684210526</v>
      </c>
      <c r="N358" s="5"/>
      <c r="O358" s="5"/>
      <c r="P358" s="5">
        <v>0</v>
      </c>
      <c r="Q358" s="5">
        <v>0</v>
      </c>
      <c r="R358" s="5" t="str">
        <f t="shared" si="56"/>
        <v>172-2024-12-31</v>
      </c>
    </row>
    <row r="359" spans="1:18" x14ac:dyDescent="0.3">
      <c r="A359" s="5">
        <v>172</v>
      </c>
      <c r="B359" s="5" t="s">
        <v>122</v>
      </c>
      <c r="C359" s="5" t="s">
        <v>93</v>
      </c>
      <c r="D359" s="5" t="s">
        <v>21</v>
      </c>
      <c r="E359" s="5" t="s">
        <v>22</v>
      </c>
      <c r="F359" s="6">
        <v>45657</v>
      </c>
      <c r="G359" s="5">
        <v>2024</v>
      </c>
      <c r="H359" s="5" t="str">
        <f t="shared" si="55"/>
        <v>Junio</v>
      </c>
      <c r="I359" s="6" t="str">
        <f t="shared" si="51"/>
        <v>2023-2</v>
      </c>
      <c r="J359" s="5">
        <v>95</v>
      </c>
      <c r="K359" s="5">
        <v>97.37</v>
      </c>
      <c r="L359" s="15">
        <f>IFERROR(IF((K360/J360)&gt;1.3,1.3,K360/J360),"")</f>
        <v>1.0526315789473684</v>
      </c>
      <c r="M359" s="15">
        <f t="shared" si="54"/>
        <v>1.0526315789473684</v>
      </c>
      <c r="N359" s="5"/>
      <c r="O359" s="5"/>
      <c r="P359" s="5">
        <v>0</v>
      </c>
      <c r="Q359" s="5">
        <v>0</v>
      </c>
      <c r="R359" s="5" t="str">
        <f t="shared" si="56"/>
        <v>174-2023-06-30</v>
      </c>
    </row>
    <row r="360" spans="1:18" x14ac:dyDescent="0.3">
      <c r="A360" s="41">
        <v>174</v>
      </c>
      <c r="B360" s="5" t="s">
        <v>123</v>
      </c>
      <c r="C360" s="5" t="s">
        <v>93</v>
      </c>
      <c r="D360" s="5" t="s">
        <v>47</v>
      </c>
      <c r="E360" s="5" t="s">
        <v>22</v>
      </c>
      <c r="F360" s="6">
        <v>45107</v>
      </c>
      <c r="G360" s="5">
        <v>2023</v>
      </c>
      <c r="H360" s="5" t="str">
        <f t="shared" si="55"/>
        <v>Diciembre</v>
      </c>
      <c r="I360" s="6" t="str">
        <f t="shared" si="51"/>
        <v>2023-1</v>
      </c>
      <c r="J360" s="5">
        <v>95</v>
      </c>
      <c r="K360" s="5">
        <v>100</v>
      </c>
      <c r="L360" s="21">
        <f>IFERROR(K361/J361,"")</f>
        <v>1.0526315789473684</v>
      </c>
      <c r="M360" s="15">
        <f t="shared" si="54"/>
        <v>1.0526315789473684</v>
      </c>
      <c r="N360" s="5" t="s">
        <v>23</v>
      </c>
      <c r="O360" s="5" t="s">
        <v>23</v>
      </c>
      <c r="P360" s="5">
        <v>0</v>
      </c>
      <c r="Q360" s="5">
        <v>0</v>
      </c>
      <c r="R360" s="5" t="str">
        <f t="shared" si="56"/>
        <v>174-2023-12-31</v>
      </c>
    </row>
    <row r="361" spans="1:18" x14ac:dyDescent="0.3">
      <c r="A361" s="37">
        <v>174</v>
      </c>
      <c r="B361" s="5" t="s">
        <v>123</v>
      </c>
      <c r="C361" s="5" t="s">
        <v>93</v>
      </c>
      <c r="D361" s="5" t="s">
        <v>47</v>
      </c>
      <c r="E361" s="5" t="s">
        <v>22</v>
      </c>
      <c r="F361" s="6">
        <v>45291</v>
      </c>
      <c r="G361" s="5">
        <v>2023</v>
      </c>
      <c r="H361" s="5" t="str">
        <f t="shared" si="55"/>
        <v>Junio</v>
      </c>
      <c r="I361" s="6" t="str">
        <f t="shared" si="51"/>
        <v>2024-2</v>
      </c>
      <c r="J361" s="5">
        <v>95</v>
      </c>
      <c r="K361" s="5">
        <v>100</v>
      </c>
      <c r="L361" s="21" t="str">
        <f>IFERROR(K362/J362,"")</f>
        <v/>
      </c>
      <c r="M361" s="15" t="str">
        <f t="shared" si="54"/>
        <v/>
      </c>
      <c r="N361" s="5" t="s">
        <v>23</v>
      </c>
      <c r="O361" s="5" t="s">
        <v>23</v>
      </c>
      <c r="P361" s="5">
        <v>0</v>
      </c>
      <c r="Q361" s="5">
        <v>0</v>
      </c>
      <c r="R361" s="5" t="str">
        <f t="shared" si="56"/>
        <v>174-2024-06-30</v>
      </c>
    </row>
    <row r="362" spans="1:18" x14ac:dyDescent="0.3">
      <c r="A362" s="5">
        <v>174</v>
      </c>
      <c r="B362" s="5" t="s">
        <v>123</v>
      </c>
      <c r="C362" s="5" t="s">
        <v>93</v>
      </c>
      <c r="D362" s="5" t="s">
        <v>47</v>
      </c>
      <c r="E362" s="5" t="s">
        <v>22</v>
      </c>
      <c r="F362" s="6">
        <v>45473</v>
      </c>
      <c r="G362" s="5">
        <v>2024</v>
      </c>
      <c r="H362" s="5" t="str">
        <f t="shared" si="55"/>
        <v>Diciembre</v>
      </c>
      <c r="I362" s="6" t="str">
        <f t="shared" si="51"/>
        <v>2024-1</v>
      </c>
      <c r="J362" s="5"/>
      <c r="K362" s="5"/>
      <c r="L362" s="15">
        <f>IFERROR(IF((K363/J363)&gt;1.3,1.3,K363/J363),"")</f>
        <v>0</v>
      </c>
      <c r="M362" s="15">
        <f t="shared" si="54"/>
        <v>0</v>
      </c>
      <c r="N362" s="5"/>
      <c r="O362" s="5"/>
      <c r="P362" s="5">
        <v>0</v>
      </c>
      <c r="Q362" s="5">
        <v>0</v>
      </c>
      <c r="R362" s="5" t="str">
        <f t="shared" si="56"/>
        <v>174-2024-12-31</v>
      </c>
    </row>
    <row r="363" spans="1:18" x14ac:dyDescent="0.3">
      <c r="A363" s="5">
        <v>174</v>
      </c>
      <c r="B363" s="5" t="s">
        <v>123</v>
      </c>
      <c r="C363" s="5" t="s">
        <v>93</v>
      </c>
      <c r="D363" s="5" t="s">
        <v>47</v>
      </c>
      <c r="E363" s="5" t="s">
        <v>22</v>
      </c>
      <c r="F363" s="6">
        <v>45657</v>
      </c>
      <c r="G363" s="5">
        <v>2024</v>
      </c>
      <c r="H363" s="5" t="str">
        <f t="shared" si="55"/>
        <v>Junio</v>
      </c>
      <c r="I363" s="6" t="str">
        <f t="shared" si="51"/>
        <v>2023-2</v>
      </c>
      <c r="J363" s="5">
        <v>95</v>
      </c>
      <c r="K363" s="5"/>
      <c r="L363" s="15">
        <f>IFERROR(IF((K364/J364)&gt;1.3,1.3,K364/J364),"")</f>
        <v>1.0414999999999999</v>
      </c>
      <c r="M363" s="15">
        <f t="shared" si="54"/>
        <v>1.0414999999999999</v>
      </c>
      <c r="N363" s="5" t="s">
        <v>48</v>
      </c>
      <c r="O363" s="5" t="s">
        <v>125</v>
      </c>
      <c r="P363" s="5">
        <v>0</v>
      </c>
      <c r="Q363" s="5">
        <v>0</v>
      </c>
      <c r="R363" s="5" t="str">
        <f t="shared" si="56"/>
        <v>176-2023-06-30</v>
      </c>
    </row>
    <row r="364" spans="1:18" x14ac:dyDescent="0.3">
      <c r="A364" s="37">
        <v>176</v>
      </c>
      <c r="B364" s="5" t="s">
        <v>124</v>
      </c>
      <c r="C364" s="5" t="s">
        <v>93</v>
      </c>
      <c r="D364" s="5" t="s">
        <v>21</v>
      </c>
      <c r="E364" s="5" t="s">
        <v>22</v>
      </c>
      <c r="F364" s="6">
        <v>45107</v>
      </c>
      <c r="G364" s="5">
        <v>2023</v>
      </c>
      <c r="H364" s="5" t="str">
        <f t="shared" si="55"/>
        <v>Diciembre</v>
      </c>
      <c r="I364" s="6" t="str">
        <f t="shared" si="51"/>
        <v>2023-1</v>
      </c>
      <c r="J364" s="5">
        <v>80</v>
      </c>
      <c r="K364" s="5">
        <v>83.32</v>
      </c>
      <c r="L364" s="21">
        <f>IFERROR(K365/J365,"")</f>
        <v>1.0050000000000001</v>
      </c>
      <c r="M364" s="15">
        <f t="shared" si="54"/>
        <v>1.0050000000000001</v>
      </c>
      <c r="N364" s="5" t="s">
        <v>23</v>
      </c>
      <c r="O364" s="5" t="s">
        <v>23</v>
      </c>
      <c r="P364" s="5">
        <v>0</v>
      </c>
      <c r="Q364" s="5">
        <v>0</v>
      </c>
      <c r="R364" s="5" t="str">
        <f t="shared" si="56"/>
        <v>176-2023-12-31</v>
      </c>
    </row>
    <row r="365" spans="1:18" x14ac:dyDescent="0.3">
      <c r="A365" s="37">
        <v>176</v>
      </c>
      <c r="B365" s="5" t="s">
        <v>124</v>
      </c>
      <c r="C365" s="5" t="s">
        <v>93</v>
      </c>
      <c r="D365" s="5" t="s">
        <v>21</v>
      </c>
      <c r="E365" s="5" t="s">
        <v>22</v>
      </c>
      <c r="F365" s="6">
        <v>45291</v>
      </c>
      <c r="G365" s="5">
        <v>2023</v>
      </c>
      <c r="H365" s="5" t="str">
        <f t="shared" si="55"/>
        <v>Junio</v>
      </c>
      <c r="I365" s="6" t="str">
        <f t="shared" si="51"/>
        <v>2024-2</v>
      </c>
      <c r="J365" s="5">
        <v>80</v>
      </c>
      <c r="K365" s="5">
        <v>80.400000000000006</v>
      </c>
      <c r="L365" s="21">
        <f>IFERROR(K366/J366,"")</f>
        <v>1.088235294117647</v>
      </c>
      <c r="M365" s="15">
        <f t="shared" si="54"/>
        <v>1.088235294117647</v>
      </c>
      <c r="N365" s="5" t="s">
        <v>23</v>
      </c>
      <c r="O365" s="5" t="s">
        <v>23</v>
      </c>
      <c r="P365" s="5">
        <v>0</v>
      </c>
      <c r="Q365" s="5">
        <v>0</v>
      </c>
      <c r="R365" s="5" t="str">
        <f t="shared" si="56"/>
        <v>176-2024-06-30</v>
      </c>
    </row>
    <row r="366" spans="1:18" x14ac:dyDescent="0.3">
      <c r="A366" s="5">
        <v>176</v>
      </c>
      <c r="B366" s="5" t="s">
        <v>124</v>
      </c>
      <c r="C366" s="5" t="s">
        <v>93</v>
      </c>
      <c r="D366" s="5" t="s">
        <v>21</v>
      </c>
      <c r="E366" s="5" t="s">
        <v>22</v>
      </c>
      <c r="F366" s="6">
        <v>45473</v>
      </c>
      <c r="G366" s="5">
        <v>2024</v>
      </c>
      <c r="H366" s="5" t="str">
        <f t="shared" si="55"/>
        <v>Diciembre</v>
      </c>
      <c r="I366" s="6" t="str">
        <f t="shared" si="51"/>
        <v>2024-1</v>
      </c>
      <c r="J366" s="5">
        <v>85</v>
      </c>
      <c r="K366" s="5">
        <v>92.5</v>
      </c>
      <c r="L366" s="15">
        <f t="shared" ref="L366:L371" si="57">IFERROR(IF((K367/J367)&gt;1.3,1.3,K367/J367),"")</f>
        <v>1.048</v>
      </c>
      <c r="M366" s="15">
        <f t="shared" si="54"/>
        <v>1.048</v>
      </c>
      <c r="N366" s="5"/>
      <c r="O366" s="5"/>
      <c r="P366" s="5">
        <v>0</v>
      </c>
      <c r="Q366" s="5">
        <v>0</v>
      </c>
      <c r="R366" s="5" t="str">
        <f t="shared" si="56"/>
        <v>176-2024-12-31</v>
      </c>
    </row>
    <row r="367" spans="1:18" x14ac:dyDescent="0.3">
      <c r="A367" s="5">
        <v>176</v>
      </c>
      <c r="B367" s="5" t="s">
        <v>124</v>
      </c>
      <c r="C367" s="5" t="s">
        <v>93</v>
      </c>
      <c r="D367" s="5" t="s">
        <v>21</v>
      </c>
      <c r="E367" s="5" t="s">
        <v>22</v>
      </c>
      <c r="F367" s="6">
        <v>45657</v>
      </c>
      <c r="G367" s="5">
        <v>2024</v>
      </c>
      <c r="H367" s="5" t="str">
        <f t="shared" si="55"/>
        <v>Junio</v>
      </c>
      <c r="I367" s="6" t="str">
        <f t="shared" si="51"/>
        <v>2022-2</v>
      </c>
      <c r="J367" s="5">
        <v>85</v>
      </c>
      <c r="K367" s="5">
        <v>89.08</v>
      </c>
      <c r="L367" s="15">
        <f t="shared" si="57"/>
        <v>1.2078947368421051</v>
      </c>
      <c r="M367" s="15">
        <f t="shared" si="54"/>
        <v>1.2078947368421051</v>
      </c>
      <c r="N367" s="5"/>
      <c r="O367" s="5"/>
      <c r="P367" s="5">
        <v>0</v>
      </c>
      <c r="Q367" s="5">
        <v>0</v>
      </c>
      <c r="R367" s="5" t="str">
        <f t="shared" si="56"/>
        <v>193-2022-06-30</v>
      </c>
    </row>
    <row r="368" spans="1:18" x14ac:dyDescent="0.3">
      <c r="A368" s="5">
        <v>193</v>
      </c>
      <c r="B368" s="5" t="s">
        <v>126</v>
      </c>
      <c r="C368" s="5" t="s">
        <v>46</v>
      </c>
      <c r="D368" s="5" t="s">
        <v>47</v>
      </c>
      <c r="E368" s="5" t="s">
        <v>22</v>
      </c>
      <c r="F368" s="17">
        <v>44742</v>
      </c>
      <c r="G368" s="16">
        <v>2022</v>
      </c>
      <c r="H368" s="6" t="str">
        <f t="shared" si="55"/>
        <v>Diciembre</v>
      </c>
      <c r="I368" s="39" t="s">
        <v>810</v>
      </c>
      <c r="J368" s="5">
        <v>76</v>
      </c>
      <c r="K368" s="5">
        <v>91.8</v>
      </c>
      <c r="L368" s="15">
        <f t="shared" si="57"/>
        <v>1.2157894736842105</v>
      </c>
      <c r="M368" s="15">
        <f t="shared" si="54"/>
        <v>1.2157894736842105</v>
      </c>
      <c r="N368" s="5" t="s">
        <v>23</v>
      </c>
      <c r="O368" s="5" t="s">
        <v>23</v>
      </c>
      <c r="P368" s="5">
        <v>1</v>
      </c>
      <c r="Q368" s="5">
        <v>1</v>
      </c>
      <c r="R368" s="5" t="str">
        <f t="shared" si="56"/>
        <v>193-2022-12-31</v>
      </c>
    </row>
    <row r="369" spans="1:18" x14ac:dyDescent="0.3">
      <c r="A369" s="5">
        <v>193</v>
      </c>
      <c r="B369" s="5" t="s">
        <v>126</v>
      </c>
      <c r="C369" s="5" t="s">
        <v>46</v>
      </c>
      <c r="D369" s="5" t="s">
        <v>47</v>
      </c>
      <c r="E369" s="5" t="s">
        <v>22</v>
      </c>
      <c r="F369" s="17">
        <v>44926</v>
      </c>
      <c r="G369" s="16">
        <v>2022</v>
      </c>
      <c r="H369" s="6" t="str">
        <f t="shared" si="55"/>
        <v>Junio</v>
      </c>
      <c r="I369" s="39" t="s">
        <v>741</v>
      </c>
      <c r="J369" s="5">
        <v>76</v>
      </c>
      <c r="K369" s="5">
        <v>92.4</v>
      </c>
      <c r="L369" s="15">
        <f t="shared" si="57"/>
        <v>0.99891304347826093</v>
      </c>
      <c r="M369" s="15">
        <f t="shared" si="54"/>
        <v>0.99891304347826093</v>
      </c>
      <c r="N369" s="5" t="s">
        <v>23</v>
      </c>
      <c r="O369" s="5" t="s">
        <v>23</v>
      </c>
      <c r="P369" s="5">
        <v>1</v>
      </c>
      <c r="Q369" s="5">
        <v>1</v>
      </c>
      <c r="R369" s="5" t="str">
        <f t="shared" si="56"/>
        <v>193-2023-06-30</v>
      </c>
    </row>
    <row r="370" spans="1:18" x14ac:dyDescent="0.3">
      <c r="A370" s="5">
        <v>193</v>
      </c>
      <c r="B370" s="5" t="s">
        <v>126</v>
      </c>
      <c r="C370" s="5" t="s">
        <v>46</v>
      </c>
      <c r="D370" s="5" t="s">
        <v>47</v>
      </c>
      <c r="E370" s="5" t="s">
        <v>22</v>
      </c>
      <c r="F370" s="17">
        <v>45107</v>
      </c>
      <c r="G370" s="16">
        <v>2023</v>
      </c>
      <c r="H370" s="6" t="str">
        <f t="shared" si="55"/>
        <v>Diciembre</v>
      </c>
      <c r="I370" s="39" t="s">
        <v>735</v>
      </c>
      <c r="J370" s="5">
        <v>92</v>
      </c>
      <c r="K370" s="5">
        <v>91.9</v>
      </c>
      <c r="L370" s="15">
        <f t="shared" si="57"/>
        <v>0.99239130434782608</v>
      </c>
      <c r="M370" s="15">
        <f t="shared" si="54"/>
        <v>0.99239130434782608</v>
      </c>
      <c r="N370" s="5" t="s">
        <v>23</v>
      </c>
      <c r="O370" s="5" t="s">
        <v>23</v>
      </c>
      <c r="P370" s="5">
        <v>1</v>
      </c>
      <c r="Q370" s="5">
        <v>1</v>
      </c>
      <c r="R370" s="5" t="str">
        <f t="shared" si="56"/>
        <v>193-2023-12-31</v>
      </c>
    </row>
    <row r="371" spans="1:18" x14ac:dyDescent="0.3">
      <c r="A371" s="5">
        <v>193</v>
      </c>
      <c r="B371" s="5" t="s">
        <v>126</v>
      </c>
      <c r="C371" s="5" t="s">
        <v>46</v>
      </c>
      <c r="D371" s="5" t="s">
        <v>47</v>
      </c>
      <c r="E371" s="5" t="s">
        <v>22</v>
      </c>
      <c r="F371" s="6">
        <v>45291</v>
      </c>
      <c r="G371" s="5">
        <v>2023</v>
      </c>
      <c r="H371" s="5" t="str">
        <f t="shared" si="55"/>
        <v>Junio</v>
      </c>
      <c r="I371" s="6" t="str">
        <f>IF(OR(H372="Enero",H372="Febrero",H372="Marzo",H372="Abril",H372="Mayo",H372="Junio"),G372&amp;"-1",IF(OR(H372="Julio",H372="Agosto",H372="Septiembre",H372="Octubre",H372="Noviembre",H372="Diciembre"),G372&amp;"-2"))</f>
        <v>2024-2</v>
      </c>
      <c r="J371" s="5">
        <v>92</v>
      </c>
      <c r="K371" s="5">
        <v>91.3</v>
      </c>
      <c r="L371" s="15">
        <f t="shared" si="57"/>
        <v>1.018888888888889</v>
      </c>
      <c r="M371" s="15">
        <f t="shared" si="54"/>
        <v>1.018888888888889</v>
      </c>
      <c r="N371" s="5" t="s">
        <v>23</v>
      </c>
      <c r="O371" s="5" t="s">
        <v>23</v>
      </c>
      <c r="P371" s="5">
        <v>1</v>
      </c>
      <c r="Q371" s="5">
        <v>1</v>
      </c>
      <c r="R371" s="5" t="str">
        <f t="shared" si="56"/>
        <v>193-2024-06-30</v>
      </c>
    </row>
    <row r="372" spans="1:18" x14ac:dyDescent="0.3">
      <c r="A372" s="5">
        <v>193</v>
      </c>
      <c r="B372" s="5" t="s">
        <v>126</v>
      </c>
      <c r="C372" s="5" t="s">
        <v>46</v>
      </c>
      <c r="D372" s="5" t="s">
        <v>47</v>
      </c>
      <c r="E372" s="5" t="s">
        <v>22</v>
      </c>
      <c r="F372" s="6">
        <v>45473</v>
      </c>
      <c r="G372" s="5">
        <v>2024</v>
      </c>
      <c r="H372" s="5" t="str">
        <f t="shared" si="55"/>
        <v>Diciembre</v>
      </c>
      <c r="I372" s="6" t="str">
        <f>IF(OR(H373="Enero",H373="Febrero",H373="Marzo",H373="Abril",H373="Mayo",H373="Junio"),G373&amp;"-1",IF(OR(H373="Julio",H373="Agosto",H373="Septiembre",H373="Octubre",H373="Noviembre",H373="Diciembre"),G373&amp;"-2"))</f>
        <v>2024-1</v>
      </c>
      <c r="J372" s="5">
        <v>90</v>
      </c>
      <c r="K372" s="5">
        <v>91.7</v>
      </c>
      <c r="L372" s="15">
        <v>1.018888888888889</v>
      </c>
      <c r="M372" s="15">
        <v>1.018888888888889</v>
      </c>
      <c r="N372" s="5" t="s">
        <v>23</v>
      </c>
      <c r="O372" s="5" t="s">
        <v>23</v>
      </c>
      <c r="P372" s="5">
        <v>1</v>
      </c>
      <c r="Q372" s="5">
        <v>1</v>
      </c>
      <c r="R372" s="5" t="str">
        <f t="shared" si="56"/>
        <v>193-2024-12-31</v>
      </c>
    </row>
    <row r="373" spans="1:18" x14ac:dyDescent="0.3">
      <c r="A373" s="5">
        <v>193</v>
      </c>
      <c r="B373" s="5" t="s">
        <v>126</v>
      </c>
      <c r="C373" s="5" t="s">
        <v>46</v>
      </c>
      <c r="D373" s="5" t="s">
        <v>47</v>
      </c>
      <c r="E373" s="5" t="s">
        <v>22</v>
      </c>
      <c r="F373" s="6">
        <v>45657</v>
      </c>
      <c r="G373" s="5">
        <v>2024</v>
      </c>
      <c r="H373" s="5" t="str">
        <f t="shared" si="55"/>
        <v>Junio</v>
      </c>
      <c r="I373" s="6" t="str">
        <f>IF(OR(H374="Enero",H374="Febrero",H374="Marzo",H374="Abril",H374="Mayo",H374="Junio"),G374&amp;"-1",IF(OR(H374="Julio",H374="Agosto",H374="Septiembre",H374="Octubre",H374="Noviembre",H374="Diciembre"),G374&amp;"-2"))</f>
        <v>2022-2</v>
      </c>
      <c r="J373" s="5">
        <v>90</v>
      </c>
      <c r="K373" s="5">
        <v>93.5</v>
      </c>
      <c r="L373" s="15">
        <f>IFERROR(IF((K374/J374)&gt;1.3,1.3,K374/J374),"")</f>
        <v>1.1405479452054794</v>
      </c>
      <c r="M373" s="15">
        <f>IFERROR(K374/J374,"")</f>
        <v>1.1405479452054794</v>
      </c>
      <c r="N373" s="5"/>
      <c r="O373" s="5"/>
      <c r="P373" s="5">
        <v>0</v>
      </c>
      <c r="Q373" s="5">
        <v>0</v>
      </c>
      <c r="R373" s="5" t="str">
        <f t="shared" si="56"/>
        <v>194-2022-06-30</v>
      </c>
    </row>
    <row r="374" spans="1:18" x14ac:dyDescent="0.3">
      <c r="A374" s="5">
        <v>194</v>
      </c>
      <c r="B374" s="5" t="s">
        <v>127</v>
      </c>
      <c r="C374" s="5" t="s">
        <v>46</v>
      </c>
      <c r="D374" s="5" t="s">
        <v>47</v>
      </c>
      <c r="E374" s="5" t="s">
        <v>22</v>
      </c>
      <c r="F374" s="17">
        <v>44742</v>
      </c>
      <c r="G374" s="16">
        <v>2022</v>
      </c>
      <c r="H374" s="6" t="str">
        <f t="shared" si="55"/>
        <v>Diciembre</v>
      </c>
      <c r="I374" s="39" t="s">
        <v>810</v>
      </c>
      <c r="J374" s="5">
        <v>73</v>
      </c>
      <c r="K374" s="5">
        <v>83.26</v>
      </c>
      <c r="L374" s="15">
        <f>IFERROR(IF((K375/J375)&gt;1.3,1.3,K375/J375),"")</f>
        <v>1.1384931506849314</v>
      </c>
      <c r="M374" s="15">
        <f>IFERROR(K375/J375,"")</f>
        <v>1.1384931506849314</v>
      </c>
      <c r="N374" s="5" t="s">
        <v>23</v>
      </c>
      <c r="O374" s="5" t="s">
        <v>23</v>
      </c>
      <c r="P374" s="5">
        <v>0</v>
      </c>
      <c r="Q374" s="5">
        <v>0</v>
      </c>
      <c r="R374" s="5" t="str">
        <f t="shared" si="56"/>
        <v>194-2022-12-31</v>
      </c>
    </row>
    <row r="375" spans="1:18" x14ac:dyDescent="0.3">
      <c r="A375" s="5">
        <v>194</v>
      </c>
      <c r="B375" s="5" t="s">
        <v>127</v>
      </c>
      <c r="C375" s="5" t="s">
        <v>46</v>
      </c>
      <c r="D375" s="5" t="s">
        <v>47</v>
      </c>
      <c r="E375" s="5" t="s">
        <v>22</v>
      </c>
      <c r="F375" s="17">
        <v>44926</v>
      </c>
      <c r="G375" s="16">
        <v>2022</v>
      </c>
      <c r="H375" s="6" t="str">
        <f t="shared" si="55"/>
        <v>Junio</v>
      </c>
      <c r="I375" s="39" t="s">
        <v>741</v>
      </c>
      <c r="J375" s="5">
        <v>73</v>
      </c>
      <c r="K375" s="5">
        <v>83.11</v>
      </c>
      <c r="L375" s="15">
        <f>IFERROR(IF((K376/J376)&gt;1.3,1.3,K376/J376),"")</f>
        <v>0.98975000000000013</v>
      </c>
      <c r="M375" s="15">
        <f>IFERROR(K376/J376,"")</f>
        <v>0.98975000000000013</v>
      </c>
      <c r="N375" s="5" t="s">
        <v>23</v>
      </c>
      <c r="O375" s="5" t="s">
        <v>23</v>
      </c>
      <c r="P375" s="5">
        <v>0</v>
      </c>
      <c r="Q375" s="5">
        <v>0</v>
      </c>
      <c r="R375" s="5" t="str">
        <f t="shared" si="56"/>
        <v>194-2023-06-30</v>
      </c>
    </row>
    <row r="376" spans="1:18" x14ac:dyDescent="0.3">
      <c r="A376" s="5">
        <v>194</v>
      </c>
      <c r="B376" s="5" t="s">
        <v>127</v>
      </c>
      <c r="C376" s="5" t="s">
        <v>46</v>
      </c>
      <c r="D376" s="5" t="s">
        <v>47</v>
      </c>
      <c r="E376" s="5" t="s">
        <v>22</v>
      </c>
      <c r="F376" s="17">
        <v>45107</v>
      </c>
      <c r="G376" s="16">
        <v>2023</v>
      </c>
      <c r="H376" s="6" t="str">
        <f t="shared" si="55"/>
        <v>Diciembre</v>
      </c>
      <c r="I376" s="39" t="s">
        <v>735</v>
      </c>
      <c r="J376" s="5">
        <v>80</v>
      </c>
      <c r="K376" s="5">
        <v>79.180000000000007</v>
      </c>
      <c r="L376" s="15">
        <f>IFERROR(IF((K377/J377)&gt;1.3,1.3,K377/J377),"")</f>
        <v>1.0238749999999999</v>
      </c>
      <c r="M376" s="15">
        <f>IFERROR(K377/J377,"")</f>
        <v>1.0238749999999999</v>
      </c>
      <c r="N376" s="5" t="s">
        <v>23</v>
      </c>
      <c r="O376" s="5" t="s">
        <v>23</v>
      </c>
      <c r="P376" s="5">
        <v>0</v>
      </c>
      <c r="Q376" s="5">
        <v>0</v>
      </c>
      <c r="R376" s="5" t="str">
        <f t="shared" si="56"/>
        <v>194-2023-12-31</v>
      </c>
    </row>
    <row r="377" spans="1:18" x14ac:dyDescent="0.3">
      <c r="A377" s="37">
        <v>194</v>
      </c>
      <c r="B377" s="5" t="s">
        <v>127</v>
      </c>
      <c r="C377" s="5" t="s">
        <v>46</v>
      </c>
      <c r="D377" s="5" t="s">
        <v>47</v>
      </c>
      <c r="E377" s="5" t="s">
        <v>22</v>
      </c>
      <c r="F377" s="6">
        <v>45291</v>
      </c>
      <c r="G377" s="5">
        <v>2023</v>
      </c>
      <c r="H377" s="5" t="str">
        <f t="shared" si="55"/>
        <v>Junio</v>
      </c>
      <c r="I377" s="6" t="str">
        <f>IF(OR(H378="Enero",H378="Febrero",H378="Marzo",H378="Abril",H378="Mayo",H378="Junio"),G378&amp;"-1",IF(OR(H378="Julio",H378="Agosto",H378="Septiembre",H378="Octubre",H378="Noviembre",H378="Diciembre"),G378&amp;"-2"))</f>
        <v>2024-1</v>
      </c>
      <c r="J377" s="5">
        <v>80</v>
      </c>
      <c r="K377" s="5">
        <v>81.91</v>
      </c>
      <c r="L377" s="15">
        <f>IFERROR(IF((K378/J378)&gt;1.3,1.3,K378/J378),"")</f>
        <v>1.0248148148148148</v>
      </c>
      <c r="M377" s="15">
        <f>IFERROR(K378/J378,"")</f>
        <v>1.0248148148148148</v>
      </c>
      <c r="N377" s="5" t="s">
        <v>23</v>
      </c>
      <c r="O377" s="5" t="s">
        <v>23</v>
      </c>
      <c r="P377" s="5">
        <v>0</v>
      </c>
      <c r="Q377" s="5">
        <v>0</v>
      </c>
      <c r="R377" s="5" t="str">
        <f t="shared" si="56"/>
        <v>194-2024-06-30</v>
      </c>
    </row>
    <row r="378" spans="1:18" x14ac:dyDescent="0.3">
      <c r="A378" s="5">
        <v>194</v>
      </c>
      <c r="B378" s="5" t="s">
        <v>127</v>
      </c>
      <c r="C378" s="5" t="s">
        <v>46</v>
      </c>
      <c r="D378" s="5" t="s">
        <v>47</v>
      </c>
      <c r="E378" s="5" t="s">
        <v>22</v>
      </c>
      <c r="F378" s="6">
        <v>45473</v>
      </c>
      <c r="G378" s="5">
        <v>2024</v>
      </c>
      <c r="H378" s="5" t="str">
        <f t="shared" si="55"/>
        <v>Junio</v>
      </c>
      <c r="I378" s="6" t="str">
        <f>IF(OR(H379="Enero",H379="Febrero",H379="Marzo",H379="Abril",H379="Mayo",H379="Junio"),G379&amp;"-1",IF(OR(H379="Julio",H379="Agosto",H379="Septiembre",H379="Octubre",H379="Noviembre",H379="Diciembre"),G379&amp;"-2"))</f>
        <v>2022-2</v>
      </c>
      <c r="J378" s="5">
        <v>81</v>
      </c>
      <c r="K378" s="5">
        <v>83.01</v>
      </c>
      <c r="L378" s="15">
        <v>1.0248148148148151</v>
      </c>
      <c r="M378" s="15">
        <v>1.0248148148148151</v>
      </c>
      <c r="N378" s="5" t="s">
        <v>23</v>
      </c>
      <c r="O378" s="5" t="s">
        <v>23</v>
      </c>
      <c r="P378" s="5">
        <v>0</v>
      </c>
      <c r="Q378" s="5">
        <v>0</v>
      </c>
      <c r="R378" s="5" t="str">
        <f t="shared" si="56"/>
        <v>466-2022-06-30</v>
      </c>
    </row>
    <row r="379" spans="1:18" x14ac:dyDescent="0.3">
      <c r="A379" s="5">
        <v>466</v>
      </c>
      <c r="B379" s="5" t="s">
        <v>429</v>
      </c>
      <c r="C379" s="5" t="s">
        <v>46</v>
      </c>
      <c r="D379" s="5" t="s">
        <v>47</v>
      </c>
      <c r="E379" s="5" t="s">
        <v>22</v>
      </c>
      <c r="F379" s="17">
        <v>44742</v>
      </c>
      <c r="G379" s="16">
        <v>2022</v>
      </c>
      <c r="H379" s="6" t="str">
        <f t="shared" si="55"/>
        <v>Diciembre</v>
      </c>
      <c r="I379" s="39" t="s">
        <v>810</v>
      </c>
      <c r="J379" s="5">
        <v>25</v>
      </c>
      <c r="K379" s="5">
        <v>46.11</v>
      </c>
      <c r="L379" s="15">
        <f>IFERROR(IF((K380/J380)&gt;1.3,1.3,K380/J380),"")</f>
        <v>1.3</v>
      </c>
      <c r="M379" s="15">
        <f>IFERROR(K380/J380,"")</f>
        <v>1.7424000000000002</v>
      </c>
      <c r="N379" s="5"/>
      <c r="O379" s="5" t="s">
        <v>83</v>
      </c>
      <c r="P379" s="5">
        <v>1</v>
      </c>
      <c r="Q379" s="5">
        <v>1</v>
      </c>
      <c r="R379" s="5" t="str">
        <f t="shared" si="56"/>
        <v>466-2022-12-31</v>
      </c>
    </row>
    <row r="380" spans="1:18" x14ac:dyDescent="0.3">
      <c r="A380" s="5">
        <v>466</v>
      </c>
      <c r="B380" s="5" t="s">
        <v>429</v>
      </c>
      <c r="C380" s="5" t="s">
        <v>46</v>
      </c>
      <c r="D380" s="5" t="s">
        <v>47</v>
      </c>
      <c r="E380" s="5" t="s">
        <v>22</v>
      </c>
      <c r="F380" s="17">
        <v>44926</v>
      </c>
      <c r="G380" s="16">
        <v>2022</v>
      </c>
      <c r="H380" s="6" t="str">
        <f t="shared" si="55"/>
        <v>Junio</v>
      </c>
      <c r="I380" s="39" t="s">
        <v>741</v>
      </c>
      <c r="J380" s="5">
        <v>25</v>
      </c>
      <c r="K380" s="5">
        <v>43.56</v>
      </c>
      <c r="L380" s="15">
        <f>IFERROR(IF((K381/J381)&gt;1.3,1.3,K381/J381),"")</f>
        <v>0.87</v>
      </c>
      <c r="M380" s="15">
        <f>IFERROR(K381/J381,"")</f>
        <v>0.87</v>
      </c>
      <c r="N380" s="5"/>
      <c r="O380" s="5" t="s">
        <v>83</v>
      </c>
      <c r="P380" s="5">
        <v>1</v>
      </c>
      <c r="Q380" s="5">
        <v>1</v>
      </c>
      <c r="R380" s="5" t="str">
        <f t="shared" si="56"/>
        <v>466-2023-06-30</v>
      </c>
    </row>
    <row r="381" spans="1:18" x14ac:dyDescent="0.3">
      <c r="A381" s="5">
        <v>466</v>
      </c>
      <c r="B381" s="5" t="s">
        <v>429</v>
      </c>
      <c r="C381" s="5" t="s">
        <v>46</v>
      </c>
      <c r="D381" s="5" t="s">
        <v>47</v>
      </c>
      <c r="E381" s="5" t="s">
        <v>22</v>
      </c>
      <c r="F381" s="17">
        <v>45107</v>
      </c>
      <c r="G381" s="16">
        <v>2023</v>
      </c>
      <c r="H381" s="6" t="str">
        <f t="shared" si="55"/>
        <v>Diciembre</v>
      </c>
      <c r="I381" s="39" t="s">
        <v>735</v>
      </c>
      <c r="J381" s="5">
        <v>42</v>
      </c>
      <c r="K381" s="5">
        <v>36.54</v>
      </c>
      <c r="L381" s="15">
        <f>IFERROR(IF((K382/J382)&gt;1.3,1.3,K382/J382),"")</f>
        <v>1.27</v>
      </c>
      <c r="M381" s="15">
        <f>IFERROR(K382/J382,"")</f>
        <v>1.27</v>
      </c>
      <c r="N381" s="5"/>
      <c r="O381" s="5" t="s">
        <v>83</v>
      </c>
      <c r="P381" s="5">
        <v>1</v>
      </c>
      <c r="Q381" s="5">
        <v>1</v>
      </c>
      <c r="R381" s="5" t="str">
        <f t="shared" si="56"/>
        <v>466-2023-12-31</v>
      </c>
    </row>
    <row r="382" spans="1:18" x14ac:dyDescent="0.3">
      <c r="A382" s="5">
        <v>466</v>
      </c>
      <c r="B382" s="5" t="s">
        <v>429</v>
      </c>
      <c r="C382" s="5" t="s">
        <v>46</v>
      </c>
      <c r="D382" s="5" t="s">
        <v>47</v>
      </c>
      <c r="E382" s="5" t="s">
        <v>22</v>
      </c>
      <c r="F382" s="6">
        <v>45291</v>
      </c>
      <c r="G382" s="5">
        <v>2023</v>
      </c>
      <c r="H382" s="5" t="str">
        <f t="shared" si="55"/>
        <v>Junio</v>
      </c>
      <c r="I382" s="6" t="str">
        <f>IF(OR(H383="Enero",H383="Febrero",H383="Marzo",H383="Abril",H383="Mayo",H383="Junio"),G383&amp;"-1",IF(OR(H383="Julio",H383="Agosto",H383="Septiembre",H383="Octubre",H383="Noviembre",H383="Diciembre"),G383&amp;"-2"))</f>
        <v>2024-1</v>
      </c>
      <c r="J382" s="5">
        <v>42</v>
      </c>
      <c r="K382" s="5">
        <v>53.34</v>
      </c>
      <c r="L382" s="15">
        <f>IFERROR(IF((K383/J383)&gt;1.3,1.3,K383/J383),"")</f>
        <v>1.1918</v>
      </c>
      <c r="M382" s="15">
        <f>IFERROR(K383/J383,"")</f>
        <v>1.1918</v>
      </c>
      <c r="N382" s="5"/>
      <c r="O382" s="5" t="s">
        <v>83</v>
      </c>
      <c r="P382" s="5">
        <v>1</v>
      </c>
      <c r="Q382" s="5">
        <v>1</v>
      </c>
      <c r="R382" s="5" t="str">
        <f t="shared" si="56"/>
        <v>466-2024-06-30</v>
      </c>
    </row>
    <row r="383" spans="1:18" x14ac:dyDescent="0.3">
      <c r="A383" s="5">
        <v>466</v>
      </c>
      <c r="B383" s="5" t="s">
        <v>429</v>
      </c>
      <c r="C383" s="5" t="s">
        <v>46</v>
      </c>
      <c r="D383" s="5" t="s">
        <v>47</v>
      </c>
      <c r="E383" s="5" t="s">
        <v>22</v>
      </c>
      <c r="F383" s="6">
        <v>45473</v>
      </c>
      <c r="G383" s="5">
        <v>2024</v>
      </c>
      <c r="H383" s="5" t="str">
        <f t="shared" si="55"/>
        <v>Junio</v>
      </c>
      <c r="I383" s="6" t="str">
        <f>IF(OR(H384="Enero",H384="Febrero",H384="Marzo",H384="Abril",H384="Mayo",H384="Junio"),G384&amp;"-1",IF(OR(H384="Julio",H384="Agosto",H384="Septiembre",H384="Octubre",H384="Noviembre",H384="Diciembre"),G384&amp;"-2"))</f>
        <v>2023-2</v>
      </c>
      <c r="J383" s="5">
        <v>50</v>
      </c>
      <c r="K383" s="5">
        <v>59.59</v>
      </c>
      <c r="L383" s="15">
        <v>1.1918</v>
      </c>
      <c r="M383" s="15">
        <v>1.1918</v>
      </c>
      <c r="N383" s="5" t="s">
        <v>48</v>
      </c>
      <c r="O383" s="5" t="s">
        <v>83</v>
      </c>
      <c r="P383" s="5">
        <v>1</v>
      </c>
      <c r="Q383" s="5">
        <v>1</v>
      </c>
      <c r="R383" s="5" t="str">
        <f t="shared" si="56"/>
        <v>196-2023-06-30</v>
      </c>
    </row>
    <row r="384" spans="1:18" x14ac:dyDescent="0.3">
      <c r="A384" s="5">
        <v>196</v>
      </c>
      <c r="B384" s="5" t="s">
        <v>129</v>
      </c>
      <c r="C384" s="5" t="s">
        <v>46</v>
      </c>
      <c r="D384" s="5" t="s">
        <v>47</v>
      </c>
      <c r="E384" s="5" t="s">
        <v>54</v>
      </c>
      <c r="F384" s="17">
        <v>45107</v>
      </c>
      <c r="G384" s="16">
        <v>2023</v>
      </c>
      <c r="H384" s="6" t="str">
        <f t="shared" si="55"/>
        <v>Diciembre</v>
      </c>
      <c r="I384" s="39" t="s">
        <v>735</v>
      </c>
      <c r="J384" s="5">
        <v>37</v>
      </c>
      <c r="K384" s="5">
        <v>34.409999999999997</v>
      </c>
      <c r="L384" s="15">
        <f>IFERROR(IF((J385/K385)&gt;1.3,1.3,J385/K385),"")</f>
        <v>1.3</v>
      </c>
      <c r="M384" s="15">
        <f>IFERROR(J385/K385,"")</f>
        <v>1.3899323816679188</v>
      </c>
      <c r="N384" s="5" t="s">
        <v>23</v>
      </c>
      <c r="O384" s="5" t="s">
        <v>23</v>
      </c>
      <c r="P384" s="5">
        <v>0</v>
      </c>
      <c r="Q384" s="5">
        <v>0</v>
      </c>
      <c r="R384" s="5" t="str">
        <f t="shared" si="56"/>
        <v>196-2023-12-31</v>
      </c>
    </row>
    <row r="385" spans="1:18" x14ac:dyDescent="0.3">
      <c r="A385" s="37">
        <v>196</v>
      </c>
      <c r="B385" s="5" t="s">
        <v>129</v>
      </c>
      <c r="C385" s="5" t="s">
        <v>46</v>
      </c>
      <c r="D385" s="5" t="s">
        <v>47</v>
      </c>
      <c r="E385" s="5" t="s">
        <v>54</v>
      </c>
      <c r="F385" s="6">
        <v>45291</v>
      </c>
      <c r="G385" s="5">
        <v>2023</v>
      </c>
      <c r="H385" s="5" t="str">
        <f t="shared" si="55"/>
        <v>Junio</v>
      </c>
      <c r="I385" s="6" t="str">
        <f t="shared" ref="I385:I395" si="58">IF(OR(H386="Enero",H386="Febrero",H386="Marzo",H386="Abril",H386="Mayo",H386="Junio"),G386&amp;"-1",IF(OR(H386="Julio",H386="Agosto",H386="Septiembre",H386="Octubre",H386="Noviembre",H386="Diciembre"),G386&amp;"-2"))</f>
        <v>2023-2</v>
      </c>
      <c r="J385" s="5">
        <v>37</v>
      </c>
      <c r="K385" s="5">
        <v>26.62</v>
      </c>
      <c r="L385" s="15">
        <f>IFERROR(IF((J386/K386)&gt;1.3,1.3,J386/K386),"")</f>
        <v>0.9</v>
      </c>
      <c r="M385" s="15">
        <f>IFERROR(J386/K386,"")</f>
        <v>0.9</v>
      </c>
      <c r="N385" s="5" t="s">
        <v>23</v>
      </c>
      <c r="O385" s="5" t="s">
        <v>23</v>
      </c>
      <c r="P385" s="5">
        <v>0</v>
      </c>
      <c r="Q385" s="5">
        <v>0</v>
      </c>
      <c r="R385" s="5" t="str">
        <f t="shared" si="56"/>
        <v>197-2023-06-30</v>
      </c>
    </row>
    <row r="386" spans="1:18" x14ac:dyDescent="0.3">
      <c r="A386" s="37">
        <v>197</v>
      </c>
      <c r="B386" s="5" t="s">
        <v>130</v>
      </c>
      <c r="C386" s="5" t="s">
        <v>87</v>
      </c>
      <c r="D386" s="5" t="s">
        <v>52</v>
      </c>
      <c r="E386" s="5" t="s">
        <v>22</v>
      </c>
      <c r="F386" s="6">
        <v>45107</v>
      </c>
      <c r="G386" s="5">
        <v>2023</v>
      </c>
      <c r="H386" s="5" t="str">
        <f t="shared" si="55"/>
        <v>Diciembre</v>
      </c>
      <c r="I386" s="6" t="str">
        <f t="shared" si="58"/>
        <v>2023-1</v>
      </c>
      <c r="J386" s="5">
        <v>90</v>
      </c>
      <c r="K386" s="5">
        <v>100</v>
      </c>
      <c r="L386" s="22">
        <f>IFERROR(IF(K387/J387&gt;1,1,K387/J387),"")</f>
        <v>1</v>
      </c>
      <c r="M386" s="15">
        <f>IFERROR(IF(K387/J387&gt;1,1,K387/J387),"")</f>
        <v>1</v>
      </c>
      <c r="N386" s="5" t="s">
        <v>23</v>
      </c>
      <c r="O386" s="5" t="s">
        <v>23</v>
      </c>
      <c r="P386" s="5">
        <v>0</v>
      </c>
      <c r="Q386" s="5">
        <v>0</v>
      </c>
      <c r="R386" s="5" t="str">
        <f t="shared" si="56"/>
        <v>197-2023-12-31</v>
      </c>
    </row>
    <row r="387" spans="1:18" x14ac:dyDescent="0.3">
      <c r="A387" s="37">
        <v>197</v>
      </c>
      <c r="B387" s="5" t="s">
        <v>130</v>
      </c>
      <c r="C387" s="5" t="s">
        <v>87</v>
      </c>
      <c r="D387" s="5" t="s">
        <v>52</v>
      </c>
      <c r="E387" s="5" t="s">
        <v>22</v>
      </c>
      <c r="F387" s="6">
        <v>45291</v>
      </c>
      <c r="G387" s="5">
        <v>2023</v>
      </c>
      <c r="H387" s="5" t="str">
        <f t="shared" si="55"/>
        <v>Junio</v>
      </c>
      <c r="I387" s="6" t="str">
        <f t="shared" si="58"/>
        <v>2024-2</v>
      </c>
      <c r="J387" s="5">
        <v>90</v>
      </c>
      <c r="K387" s="5">
        <v>100</v>
      </c>
      <c r="L387" s="22">
        <f>IFERROR(IF(K388/J388&gt;1,1,K388/J388),"")</f>
        <v>1</v>
      </c>
      <c r="M387" s="15">
        <f>IFERROR(IF(K388/J388&gt;1,1,K388/J388),"")</f>
        <v>1</v>
      </c>
      <c r="N387" s="5" t="s">
        <v>23</v>
      </c>
      <c r="O387" s="5" t="s">
        <v>23</v>
      </c>
      <c r="P387" s="5">
        <v>0</v>
      </c>
      <c r="Q387" s="5">
        <v>0</v>
      </c>
      <c r="R387" s="5" t="str">
        <f t="shared" si="56"/>
        <v>197-2024-06-30</v>
      </c>
    </row>
    <row r="388" spans="1:18" x14ac:dyDescent="0.3">
      <c r="A388" s="5">
        <v>197</v>
      </c>
      <c r="B388" s="5" t="s">
        <v>130</v>
      </c>
      <c r="C388" s="5" t="s">
        <v>87</v>
      </c>
      <c r="D388" s="5" t="s">
        <v>52</v>
      </c>
      <c r="E388" s="5" t="s">
        <v>22</v>
      </c>
      <c r="F388" s="6">
        <v>45473</v>
      </c>
      <c r="G388" s="5">
        <v>2024</v>
      </c>
      <c r="H388" s="5" t="str">
        <f t="shared" si="55"/>
        <v>Diciembre</v>
      </c>
      <c r="I388" s="6" t="str">
        <f t="shared" si="58"/>
        <v>2024-1</v>
      </c>
      <c r="J388" s="5">
        <v>95</v>
      </c>
      <c r="K388" s="5">
        <v>100</v>
      </c>
      <c r="L388" s="22">
        <f>IFERROR(IF(K389/J389&gt;1,1,K389/J389),"")</f>
        <v>1</v>
      </c>
      <c r="M388" s="15">
        <f>IFERROR(IF(K389/J389&gt;1,1,K389/J389),"")</f>
        <v>1</v>
      </c>
      <c r="N388" s="5" t="s">
        <v>23</v>
      </c>
      <c r="O388" s="5" t="s">
        <v>23</v>
      </c>
      <c r="P388" s="5">
        <v>0</v>
      </c>
      <c r="Q388" s="5">
        <v>0</v>
      </c>
      <c r="R388" s="5" t="str">
        <f t="shared" si="56"/>
        <v>197-2024-12-31</v>
      </c>
    </row>
    <row r="389" spans="1:18" x14ac:dyDescent="0.3">
      <c r="A389" s="5">
        <v>197</v>
      </c>
      <c r="B389" s="5" t="s">
        <v>130</v>
      </c>
      <c r="C389" s="5" t="s">
        <v>87</v>
      </c>
      <c r="D389" s="5" t="s">
        <v>52</v>
      </c>
      <c r="E389" s="5" t="s">
        <v>22</v>
      </c>
      <c r="F389" s="6">
        <v>45657</v>
      </c>
      <c r="G389" s="5">
        <v>2024</v>
      </c>
      <c r="H389" s="5" t="str">
        <f t="shared" si="55"/>
        <v>Junio</v>
      </c>
      <c r="I389" s="6" t="str">
        <f t="shared" si="58"/>
        <v>2023-2</v>
      </c>
      <c r="J389" s="5">
        <v>95</v>
      </c>
      <c r="K389" s="5">
        <v>100</v>
      </c>
      <c r="L389" s="22">
        <f>IFERROR(IF(K390/J390&gt;1,1,K390/J390),"")</f>
        <v>1</v>
      </c>
      <c r="M389" s="15">
        <f>IFERROR(IF(K390/J390&gt;1,1,K390/J390),"")</f>
        <v>1</v>
      </c>
      <c r="N389" s="5" t="s">
        <v>23</v>
      </c>
      <c r="O389" s="5" t="s">
        <v>23</v>
      </c>
      <c r="P389" s="5">
        <v>0</v>
      </c>
      <c r="Q389" s="5">
        <v>0</v>
      </c>
      <c r="R389" s="5" t="str">
        <f t="shared" si="56"/>
        <v>199-2023-06-30</v>
      </c>
    </row>
    <row r="390" spans="1:18" x14ac:dyDescent="0.3">
      <c r="A390" s="41">
        <v>199</v>
      </c>
      <c r="B390" s="5" t="s">
        <v>131</v>
      </c>
      <c r="C390" s="5" t="s">
        <v>25</v>
      </c>
      <c r="D390" s="5" t="s">
        <v>47</v>
      </c>
      <c r="E390" s="5" t="s">
        <v>22</v>
      </c>
      <c r="F390" s="6">
        <v>45107</v>
      </c>
      <c r="G390" s="5">
        <v>2023</v>
      </c>
      <c r="H390" s="5" t="str">
        <f t="shared" si="55"/>
        <v>Diciembre</v>
      </c>
      <c r="I390" s="6" t="str">
        <f t="shared" si="58"/>
        <v>2023-1</v>
      </c>
      <c r="J390" s="5">
        <v>70</v>
      </c>
      <c r="K390" s="5">
        <v>87.67</v>
      </c>
      <c r="L390" s="21">
        <f>IFERROR(K391/J391,"")</f>
        <v>1.2524285714285714</v>
      </c>
      <c r="M390" s="15">
        <f t="shared" ref="M390:M417" si="59">IFERROR(K391/J391,"")</f>
        <v>1.2524285714285714</v>
      </c>
      <c r="N390" s="5" t="s">
        <v>23</v>
      </c>
      <c r="O390" s="5" t="s">
        <v>23</v>
      </c>
      <c r="P390" s="5">
        <v>0</v>
      </c>
      <c r="Q390" s="5">
        <v>0</v>
      </c>
      <c r="R390" s="5" t="str">
        <f t="shared" si="56"/>
        <v>199-2023-12-31</v>
      </c>
    </row>
    <row r="391" spans="1:18" x14ac:dyDescent="0.3">
      <c r="A391" s="37">
        <v>199</v>
      </c>
      <c r="B391" s="5" t="s">
        <v>131</v>
      </c>
      <c r="C391" s="5" t="s">
        <v>25</v>
      </c>
      <c r="D391" s="5" t="s">
        <v>47</v>
      </c>
      <c r="E391" s="5" t="s">
        <v>22</v>
      </c>
      <c r="F391" s="6">
        <v>45291</v>
      </c>
      <c r="G391" s="5">
        <v>2023</v>
      </c>
      <c r="H391" s="5" t="str">
        <f t="shared" si="55"/>
        <v>Junio</v>
      </c>
      <c r="I391" s="6" t="str">
        <f t="shared" si="58"/>
        <v>2024-2</v>
      </c>
      <c r="J391" s="5">
        <v>70</v>
      </c>
      <c r="K391" s="5">
        <v>87.67</v>
      </c>
      <c r="L391" s="21">
        <f>IFERROR(K392/J392,"")</f>
        <v>1.1523749999999999</v>
      </c>
      <c r="M391" s="15">
        <f t="shared" si="59"/>
        <v>1.1523749999999999</v>
      </c>
      <c r="N391" s="5" t="s">
        <v>23</v>
      </c>
      <c r="O391" s="5" t="s">
        <v>23</v>
      </c>
      <c r="P391" s="5">
        <v>0</v>
      </c>
      <c r="Q391" s="5">
        <v>0</v>
      </c>
      <c r="R391" s="5" t="str">
        <f t="shared" si="56"/>
        <v>199-2024-06-30</v>
      </c>
    </row>
    <row r="392" spans="1:18" x14ac:dyDescent="0.3">
      <c r="A392" s="5">
        <v>199</v>
      </c>
      <c r="B392" s="5" t="s">
        <v>131</v>
      </c>
      <c r="C392" s="5" t="s">
        <v>25</v>
      </c>
      <c r="D392" s="5" t="s">
        <v>47</v>
      </c>
      <c r="E392" s="5" t="s">
        <v>22</v>
      </c>
      <c r="F392" s="6">
        <v>45473</v>
      </c>
      <c r="G392" s="5">
        <v>2024</v>
      </c>
      <c r="H392" s="5" t="str">
        <f t="shared" si="55"/>
        <v>Diciembre</v>
      </c>
      <c r="I392" s="6" t="str">
        <f t="shared" si="58"/>
        <v>2024-2</v>
      </c>
      <c r="J392" s="5">
        <v>80</v>
      </c>
      <c r="K392" s="5">
        <v>92.19</v>
      </c>
      <c r="L392" s="15">
        <f t="shared" ref="L392:L414" si="60">IFERROR(IF((K393/J393)&gt;1.3,1.3,K393/J393),"")</f>
        <v>1.1601250000000001</v>
      </c>
      <c r="M392" s="15">
        <f t="shared" si="59"/>
        <v>1.1601250000000001</v>
      </c>
      <c r="N392" s="5"/>
      <c r="O392" s="5"/>
      <c r="P392" s="5">
        <v>0</v>
      </c>
      <c r="Q392" s="5">
        <v>0</v>
      </c>
      <c r="R392" s="5" t="str">
        <f t="shared" si="56"/>
        <v>199-2024-12-31</v>
      </c>
    </row>
    <row r="393" spans="1:18" x14ac:dyDescent="0.3">
      <c r="A393" s="5">
        <v>199</v>
      </c>
      <c r="B393" s="5" t="s">
        <v>131</v>
      </c>
      <c r="C393" s="5" t="s">
        <v>25</v>
      </c>
      <c r="D393" s="5" t="s">
        <v>47</v>
      </c>
      <c r="E393" s="5" t="s">
        <v>22</v>
      </c>
      <c r="F393" s="6">
        <v>45657</v>
      </c>
      <c r="G393" s="5">
        <v>2024</v>
      </c>
      <c r="H393" s="5" t="str">
        <f t="shared" si="55"/>
        <v>Diciembre</v>
      </c>
      <c r="I393" s="6" t="str">
        <f t="shared" si="58"/>
        <v>2023-2</v>
      </c>
      <c r="J393" s="5">
        <v>80</v>
      </c>
      <c r="K393" s="5">
        <v>92.81</v>
      </c>
      <c r="L393" s="15" t="str">
        <f t="shared" si="60"/>
        <v/>
      </c>
      <c r="M393" s="15" t="str">
        <f t="shared" si="59"/>
        <v/>
      </c>
      <c r="N393" s="5"/>
      <c r="O393" s="5"/>
      <c r="P393" s="5">
        <v>0</v>
      </c>
      <c r="Q393" s="5">
        <v>0</v>
      </c>
      <c r="R393" s="5" t="str">
        <f t="shared" si="56"/>
        <v>200-2023-12-31</v>
      </c>
    </row>
    <row r="394" spans="1:18" x14ac:dyDescent="0.3">
      <c r="A394" s="37">
        <v>200</v>
      </c>
      <c r="B394" s="5" t="s">
        <v>132</v>
      </c>
      <c r="C394" s="5" t="s">
        <v>25</v>
      </c>
      <c r="D394" s="5" t="s">
        <v>65</v>
      </c>
      <c r="E394" s="5" t="s">
        <v>22</v>
      </c>
      <c r="F394" s="6">
        <v>45291</v>
      </c>
      <c r="G394" s="5">
        <v>2023</v>
      </c>
      <c r="H394" s="5" t="str">
        <f t="shared" si="55"/>
        <v>Diciembre</v>
      </c>
      <c r="I394" s="6" t="str">
        <f t="shared" si="58"/>
        <v>2024-2</v>
      </c>
      <c r="J394" s="5"/>
      <c r="K394" s="5">
        <v>90</v>
      </c>
      <c r="L394" s="15">
        <f t="shared" si="60"/>
        <v>1.0925</v>
      </c>
      <c r="M394" s="15">
        <f t="shared" si="59"/>
        <v>1.0925</v>
      </c>
      <c r="N394" s="5" t="s">
        <v>2575</v>
      </c>
      <c r="O394" s="5" t="s">
        <v>23</v>
      </c>
      <c r="P394" s="5">
        <v>0</v>
      </c>
      <c r="Q394" s="5">
        <v>0</v>
      </c>
      <c r="R394" s="5" t="str">
        <f t="shared" si="56"/>
        <v>200-2024-12-31</v>
      </c>
    </row>
    <row r="395" spans="1:18" x14ac:dyDescent="0.3">
      <c r="A395" s="5">
        <v>200</v>
      </c>
      <c r="B395" s="5" t="s">
        <v>132</v>
      </c>
      <c r="C395" s="5" t="s">
        <v>25</v>
      </c>
      <c r="D395" s="5" t="s">
        <v>65</v>
      </c>
      <c r="E395" s="5" t="s">
        <v>22</v>
      </c>
      <c r="F395" s="6">
        <v>45657</v>
      </c>
      <c r="G395" s="5">
        <v>2024</v>
      </c>
      <c r="H395" s="5" t="str">
        <f t="shared" si="55"/>
        <v>Diciembre</v>
      </c>
      <c r="I395" s="6" t="str">
        <f t="shared" si="58"/>
        <v>2023-2</v>
      </c>
      <c r="J395" s="5">
        <v>80</v>
      </c>
      <c r="K395" s="5">
        <v>87.4</v>
      </c>
      <c r="L395" s="15">
        <f t="shared" si="60"/>
        <v>0.98030303030303034</v>
      </c>
      <c r="M395" s="15">
        <f t="shared" si="59"/>
        <v>0.98030303030303034</v>
      </c>
      <c r="N395" s="5"/>
      <c r="O395" s="5"/>
      <c r="P395" s="5">
        <v>0</v>
      </c>
      <c r="Q395" s="5">
        <v>0</v>
      </c>
      <c r="R395" s="5" t="str">
        <f t="shared" si="56"/>
        <v>202-2023-12-31</v>
      </c>
    </row>
    <row r="396" spans="1:18" x14ac:dyDescent="0.3">
      <c r="A396" s="5">
        <v>202</v>
      </c>
      <c r="B396" s="5" t="s">
        <v>134</v>
      </c>
      <c r="C396" s="5" t="s">
        <v>25</v>
      </c>
      <c r="D396" s="5" t="s">
        <v>65</v>
      </c>
      <c r="E396" s="5" t="s">
        <v>22</v>
      </c>
      <c r="F396" s="6">
        <v>45291</v>
      </c>
      <c r="G396" s="16">
        <v>2023</v>
      </c>
      <c r="H396" s="6" t="str">
        <f t="shared" si="55"/>
        <v>Diciembre</v>
      </c>
      <c r="I396" s="6" t="s">
        <v>737</v>
      </c>
      <c r="J396" s="5">
        <v>66</v>
      </c>
      <c r="K396" s="5">
        <v>64.7</v>
      </c>
      <c r="L396" s="15" t="str">
        <f t="shared" si="60"/>
        <v/>
      </c>
      <c r="M396" s="15" t="str">
        <f t="shared" si="59"/>
        <v/>
      </c>
      <c r="N396" s="5"/>
      <c r="O396" s="5"/>
      <c r="P396" s="5">
        <v>1</v>
      </c>
      <c r="Q396" s="5">
        <v>1</v>
      </c>
      <c r="R396" s="5" t="str">
        <f t="shared" si="56"/>
        <v>202-2024-12-31</v>
      </c>
    </row>
    <row r="397" spans="1:18" x14ac:dyDescent="0.3">
      <c r="A397" s="5">
        <v>202</v>
      </c>
      <c r="B397" s="5" t="s">
        <v>134</v>
      </c>
      <c r="C397" s="5" t="s">
        <v>25</v>
      </c>
      <c r="D397" s="5" t="s">
        <v>65</v>
      </c>
      <c r="E397" s="5" t="s">
        <v>22</v>
      </c>
      <c r="F397" s="6">
        <v>45657</v>
      </c>
      <c r="G397" s="5">
        <v>2024</v>
      </c>
      <c r="H397" s="5" t="str">
        <f t="shared" si="55"/>
        <v>Junio</v>
      </c>
      <c r="I397" s="6" t="str">
        <f>IF(OR(H398="Enero",H398="Febrero",H398="Marzo",H398="Abril",H398="Mayo",H398="Junio"),G398&amp;"-1",IF(OR(H398="Julio",H398="Agosto",H398="Septiembre",H398="Octubre",H398="Noviembre",H398="Diciembre"),G398&amp;"-2"))</f>
        <v>2022-2</v>
      </c>
      <c r="J397" s="5">
        <v>0</v>
      </c>
      <c r="K397" s="5"/>
      <c r="L397" s="15">
        <f t="shared" si="60"/>
        <v>1.0481385037652193</v>
      </c>
      <c r="M397" s="15">
        <f t="shared" si="59"/>
        <v>1.0481385037652193</v>
      </c>
      <c r="N397" s="5" t="s">
        <v>48</v>
      </c>
      <c r="O397" s="5" t="s">
        <v>125</v>
      </c>
      <c r="P397" s="5">
        <v>0</v>
      </c>
      <c r="Q397" s="5">
        <v>0</v>
      </c>
      <c r="R397" s="5" t="str">
        <f t="shared" si="56"/>
        <v>203-2022-06-30</v>
      </c>
    </row>
    <row r="398" spans="1:18" x14ac:dyDescent="0.3">
      <c r="A398" s="5">
        <v>203</v>
      </c>
      <c r="B398" s="5" t="s">
        <v>135</v>
      </c>
      <c r="C398" s="5" t="s">
        <v>86</v>
      </c>
      <c r="D398" s="5" t="s">
        <v>47</v>
      </c>
      <c r="E398" s="5" t="s">
        <v>22</v>
      </c>
      <c r="F398" s="17">
        <v>44742</v>
      </c>
      <c r="G398" s="16">
        <v>2022</v>
      </c>
      <c r="H398" s="6" t="str">
        <f t="shared" si="55"/>
        <v>Diciembre</v>
      </c>
      <c r="I398" s="39" t="s">
        <v>810</v>
      </c>
      <c r="J398" s="12">
        <v>113672</v>
      </c>
      <c r="K398" s="12">
        <v>119144</v>
      </c>
      <c r="L398" s="15">
        <f t="shared" si="60"/>
        <v>1.0990358226202512</v>
      </c>
      <c r="M398" s="15">
        <f t="shared" si="59"/>
        <v>1.0990358226202512</v>
      </c>
      <c r="N398" s="5" t="s">
        <v>95</v>
      </c>
      <c r="O398" s="5" t="s">
        <v>95</v>
      </c>
      <c r="P398" s="5">
        <v>0</v>
      </c>
      <c r="Q398" s="5">
        <v>0</v>
      </c>
      <c r="R398" s="5" t="str">
        <f t="shared" si="56"/>
        <v>203-2022-12-31</v>
      </c>
    </row>
    <row r="399" spans="1:18" x14ac:dyDescent="0.3">
      <c r="A399" s="5">
        <v>203</v>
      </c>
      <c r="B399" s="5" t="s">
        <v>135</v>
      </c>
      <c r="C399" s="5" t="s">
        <v>86</v>
      </c>
      <c r="D399" s="5" t="s">
        <v>47</v>
      </c>
      <c r="E399" s="5" t="s">
        <v>22</v>
      </c>
      <c r="F399" s="17">
        <v>44926</v>
      </c>
      <c r="G399" s="16">
        <v>2022</v>
      </c>
      <c r="H399" s="6" t="str">
        <f t="shared" si="55"/>
        <v>Junio</v>
      </c>
      <c r="I399" s="39" t="s">
        <v>741</v>
      </c>
      <c r="J399" s="12">
        <v>110768</v>
      </c>
      <c r="K399" s="12">
        <v>121738</v>
      </c>
      <c r="L399" s="15">
        <f t="shared" si="60"/>
        <v>1.0463235542785188</v>
      </c>
      <c r="M399" s="15">
        <f t="shared" si="59"/>
        <v>1.0463235542785188</v>
      </c>
      <c r="N399" s="5" t="s">
        <v>95</v>
      </c>
      <c r="O399" s="5" t="s">
        <v>95</v>
      </c>
      <c r="P399" s="5">
        <v>0</v>
      </c>
      <c r="Q399" s="5">
        <v>0</v>
      </c>
      <c r="R399" s="5" t="str">
        <f t="shared" si="56"/>
        <v>203-2023-06-30</v>
      </c>
    </row>
    <row r="400" spans="1:18" x14ac:dyDescent="0.3">
      <c r="A400" s="5">
        <v>203</v>
      </c>
      <c r="B400" s="5" t="s">
        <v>135</v>
      </c>
      <c r="C400" s="5" t="s">
        <v>86</v>
      </c>
      <c r="D400" s="5" t="s">
        <v>47</v>
      </c>
      <c r="E400" s="5" t="s">
        <v>22</v>
      </c>
      <c r="F400" s="17">
        <v>45107</v>
      </c>
      <c r="G400" s="16">
        <v>2023</v>
      </c>
      <c r="H400" s="6" t="str">
        <f t="shared" si="55"/>
        <v>Diciembre</v>
      </c>
      <c r="I400" s="39" t="s">
        <v>735</v>
      </c>
      <c r="J400" s="12">
        <v>123465.69985999999</v>
      </c>
      <c r="K400" s="12">
        <v>129185.069909</v>
      </c>
      <c r="L400" s="15">
        <f t="shared" si="60"/>
        <v>1.0233644861783664</v>
      </c>
      <c r="M400" s="15">
        <f t="shared" si="59"/>
        <v>1.0233644861783664</v>
      </c>
      <c r="N400" s="5" t="s">
        <v>95</v>
      </c>
      <c r="O400" s="5" t="s">
        <v>95</v>
      </c>
      <c r="P400" s="5">
        <v>0</v>
      </c>
      <c r="Q400" s="5">
        <v>0</v>
      </c>
      <c r="R400" s="5" t="str">
        <f t="shared" si="56"/>
        <v>203-2023-12-31</v>
      </c>
    </row>
    <row r="401" spans="1:18" x14ac:dyDescent="0.3">
      <c r="A401" s="37">
        <v>203</v>
      </c>
      <c r="B401" s="5" t="s">
        <v>135</v>
      </c>
      <c r="C401" s="5" t="s">
        <v>86</v>
      </c>
      <c r="D401" s="5" t="s">
        <v>47</v>
      </c>
      <c r="E401" s="5" t="s">
        <v>22</v>
      </c>
      <c r="F401" s="6">
        <v>45291</v>
      </c>
      <c r="G401" s="5">
        <v>2023</v>
      </c>
      <c r="H401" s="5" t="str">
        <f t="shared" si="55"/>
        <v>Junio</v>
      </c>
      <c r="I401" s="6" t="str">
        <f>IF(OR(H402="Enero",H402="Febrero",H402="Marzo",H402="Abril",H402="Mayo",H402="Junio"),G402&amp;"-1",IF(OR(H402="Julio",H402="Agosto",H402="Septiembre",H402="Octubre",H402="Noviembre",H402="Diciembre"),G402&amp;"-2"))</f>
        <v>2024-2</v>
      </c>
      <c r="J401" s="12">
        <v>141378.739416</v>
      </c>
      <c r="K401" s="12">
        <v>144681.981019</v>
      </c>
      <c r="L401" s="15">
        <f t="shared" si="60"/>
        <v>1.0200840851434712</v>
      </c>
      <c r="M401" s="15">
        <f t="shared" si="59"/>
        <v>1.0200840851434712</v>
      </c>
      <c r="N401" s="5" t="s">
        <v>95</v>
      </c>
      <c r="O401" s="5" t="s">
        <v>95</v>
      </c>
      <c r="P401" s="5">
        <v>0</v>
      </c>
      <c r="Q401" s="5">
        <v>0</v>
      </c>
      <c r="R401" s="5" t="str">
        <f t="shared" si="56"/>
        <v>203-2024-06-30</v>
      </c>
    </row>
    <row r="402" spans="1:18" x14ac:dyDescent="0.3">
      <c r="A402" s="5">
        <v>203</v>
      </c>
      <c r="B402" s="5" t="s">
        <v>135</v>
      </c>
      <c r="C402" s="5" t="s">
        <v>86</v>
      </c>
      <c r="D402" s="5" t="s">
        <v>47</v>
      </c>
      <c r="E402" s="5" t="s">
        <v>22</v>
      </c>
      <c r="F402" s="6">
        <v>45473</v>
      </c>
      <c r="G402" s="5">
        <v>2024</v>
      </c>
      <c r="H402" s="5" t="str">
        <f t="shared" si="55"/>
        <v>Diciembre</v>
      </c>
      <c r="I402" s="6" t="str">
        <f>IF(OR(H403="Enero",H403="Febrero",H403="Marzo",H403="Abril",H403="Mayo",H403="Junio"),G403&amp;"-1",IF(OR(H403="Julio",H403="Agosto",H403="Septiembre",H403="Octubre",H403="Noviembre",H403="Diciembre"),G403&amp;"-2"))</f>
        <v>2024-1</v>
      </c>
      <c r="J402" s="38">
        <v>142872.25833300001</v>
      </c>
      <c r="K402" s="10">
        <v>145741.716934</v>
      </c>
      <c r="L402" s="15">
        <f t="shared" si="60"/>
        <v>1.0365164919765848</v>
      </c>
      <c r="M402" s="15">
        <f t="shared" si="59"/>
        <v>1.0365164919765848</v>
      </c>
      <c r="N402" s="5" t="s">
        <v>95</v>
      </c>
      <c r="O402" s="5" t="s">
        <v>95</v>
      </c>
      <c r="P402" s="5">
        <v>0</v>
      </c>
      <c r="Q402" s="5">
        <v>0</v>
      </c>
      <c r="R402" s="5" t="str">
        <f t="shared" si="56"/>
        <v>203-2024-12-31</v>
      </c>
    </row>
    <row r="403" spans="1:18" x14ac:dyDescent="0.3">
      <c r="A403" s="37">
        <v>203</v>
      </c>
      <c r="B403" s="5" t="s">
        <v>135</v>
      </c>
      <c r="C403" s="5" t="s">
        <v>86</v>
      </c>
      <c r="D403" s="5" t="s">
        <v>47</v>
      </c>
      <c r="E403" s="5" t="s">
        <v>22</v>
      </c>
      <c r="F403" s="6">
        <v>45657</v>
      </c>
      <c r="G403" s="5">
        <v>2024</v>
      </c>
      <c r="H403" s="5" t="str">
        <f t="shared" si="55"/>
        <v>Junio</v>
      </c>
      <c r="I403" s="6" t="str">
        <f>IF(OR(H404="Enero",H404="Febrero",H404="Marzo",H404="Abril",H404="Mayo",H404="Junio"),G404&amp;"-1",IF(OR(H404="Julio",H404="Agosto",H404="Septiembre",H404="Octubre",H404="Noviembre",H404="Diciembre"),G404&amp;"-2"))</f>
        <v>2022-2</v>
      </c>
      <c r="J403" s="12">
        <v>146766.19433692191</v>
      </c>
      <c r="K403" s="12">
        <v>152125.58089486</v>
      </c>
      <c r="L403" s="15">
        <f t="shared" si="60"/>
        <v>0.63092646758723891</v>
      </c>
      <c r="M403" s="15">
        <f t="shared" si="59"/>
        <v>0.63092646758723891</v>
      </c>
      <c r="N403" s="5" t="s">
        <v>95</v>
      </c>
      <c r="O403" s="5" t="s">
        <v>95</v>
      </c>
      <c r="P403" s="5">
        <v>0</v>
      </c>
      <c r="Q403" s="5">
        <v>0</v>
      </c>
      <c r="R403" s="5" t="str">
        <f t="shared" si="56"/>
        <v>204-2022-06-30</v>
      </c>
    </row>
    <row r="404" spans="1:18" x14ac:dyDescent="0.3">
      <c r="A404" s="5">
        <v>204</v>
      </c>
      <c r="B404" s="5" t="s">
        <v>136</v>
      </c>
      <c r="C404" s="5" t="s">
        <v>86</v>
      </c>
      <c r="D404" s="5" t="s">
        <v>47</v>
      </c>
      <c r="E404" s="5" t="s">
        <v>22</v>
      </c>
      <c r="F404" s="17">
        <v>44742</v>
      </c>
      <c r="G404" s="16">
        <v>2022</v>
      </c>
      <c r="H404" s="6" t="str">
        <f t="shared" si="55"/>
        <v>Diciembre</v>
      </c>
      <c r="I404" s="39" t="s">
        <v>810</v>
      </c>
      <c r="J404" s="11">
        <v>58804</v>
      </c>
      <c r="K404" s="11">
        <v>37101</v>
      </c>
      <c r="L404" s="15">
        <f t="shared" si="60"/>
        <v>0.22155277332594261</v>
      </c>
      <c r="M404" s="15">
        <f t="shared" si="59"/>
        <v>0.22155277332594261</v>
      </c>
      <c r="N404" s="5" t="s">
        <v>95</v>
      </c>
      <c r="O404" s="5" t="s">
        <v>95</v>
      </c>
      <c r="P404" s="5">
        <v>0</v>
      </c>
      <c r="Q404" s="5">
        <v>0</v>
      </c>
      <c r="R404" s="5" t="str">
        <f t="shared" si="56"/>
        <v>204-2022-12-30</v>
      </c>
    </row>
    <row r="405" spans="1:18" x14ac:dyDescent="0.3">
      <c r="A405" s="5">
        <v>204</v>
      </c>
      <c r="B405" s="5" t="s">
        <v>136</v>
      </c>
      <c r="C405" s="5" t="s">
        <v>86</v>
      </c>
      <c r="D405" s="5" t="s">
        <v>47</v>
      </c>
      <c r="E405" s="5" t="s">
        <v>22</v>
      </c>
      <c r="F405" s="17">
        <v>44925</v>
      </c>
      <c r="G405" s="16">
        <v>2022</v>
      </c>
      <c r="H405" s="6" t="str">
        <f t="shared" si="55"/>
        <v>Junio</v>
      </c>
      <c r="I405" s="39" t="s">
        <v>741</v>
      </c>
      <c r="J405" s="11">
        <v>82987</v>
      </c>
      <c r="K405" s="9">
        <v>18386</v>
      </c>
      <c r="L405" s="15">
        <f t="shared" si="60"/>
        <v>1.3</v>
      </c>
      <c r="M405" s="15">
        <f t="shared" si="59"/>
        <v>1.9475668793403469</v>
      </c>
      <c r="N405" s="5" t="s">
        <v>95</v>
      </c>
      <c r="O405" s="5" t="s">
        <v>95</v>
      </c>
      <c r="P405" s="5">
        <v>0</v>
      </c>
      <c r="Q405" s="5">
        <v>0</v>
      </c>
      <c r="R405" s="5" t="str">
        <f t="shared" si="56"/>
        <v>204-2023-06-30</v>
      </c>
    </row>
    <row r="406" spans="1:18" x14ac:dyDescent="0.3">
      <c r="A406" s="5">
        <v>204</v>
      </c>
      <c r="B406" s="5" t="s">
        <v>136</v>
      </c>
      <c r="C406" s="5" t="s">
        <v>86</v>
      </c>
      <c r="D406" s="5" t="s">
        <v>47</v>
      </c>
      <c r="E406" s="5" t="s">
        <v>22</v>
      </c>
      <c r="F406" s="17">
        <v>45107</v>
      </c>
      <c r="G406" s="16">
        <v>2023</v>
      </c>
      <c r="H406" s="6" t="str">
        <f t="shared" si="55"/>
        <v>Diciembre</v>
      </c>
      <c r="I406" s="39" t="s">
        <v>735</v>
      </c>
      <c r="J406" s="11">
        <v>8772.7956340000001</v>
      </c>
      <c r="K406" s="11">
        <v>17085.606216</v>
      </c>
      <c r="L406" s="15">
        <f t="shared" si="60"/>
        <v>1.3</v>
      </c>
      <c r="M406" s="15">
        <f t="shared" si="59"/>
        <v>1.6237452185036554</v>
      </c>
      <c r="N406" s="5" t="s">
        <v>95</v>
      </c>
      <c r="O406" s="5" t="s">
        <v>95</v>
      </c>
      <c r="P406" s="5">
        <v>0</v>
      </c>
      <c r="Q406" s="5">
        <v>0</v>
      </c>
      <c r="R406" s="5" t="str">
        <f t="shared" si="56"/>
        <v>204-2023-12-31</v>
      </c>
    </row>
    <row r="407" spans="1:18" x14ac:dyDescent="0.3">
      <c r="A407" s="37">
        <v>204</v>
      </c>
      <c r="B407" s="5" t="s">
        <v>136</v>
      </c>
      <c r="C407" s="5" t="s">
        <v>86</v>
      </c>
      <c r="D407" s="5" t="s">
        <v>47</v>
      </c>
      <c r="E407" s="5" t="s">
        <v>22</v>
      </c>
      <c r="F407" s="6">
        <v>45291</v>
      </c>
      <c r="G407" s="5">
        <v>2023</v>
      </c>
      <c r="H407" s="5" t="str">
        <f t="shared" si="55"/>
        <v>Junio</v>
      </c>
      <c r="I407" s="6" t="str">
        <f>IF(OR(H408="Enero",H408="Febrero",H408="Marzo",H408="Abril",H408="Mayo",H408="Junio"),G408&amp;"-1",IF(OR(H408="Julio",H408="Agosto",H408="Septiembre",H408="Octubre",H408="Noviembre",H408="Diciembre"),G408&amp;"-2"))</f>
        <v>2024-2</v>
      </c>
      <c r="J407" s="9">
        <v>86846.60702431656</v>
      </c>
      <c r="K407" s="9">
        <v>141016.76289899999</v>
      </c>
      <c r="L407" s="15">
        <f t="shared" si="60"/>
        <v>1.3</v>
      </c>
      <c r="M407" s="15">
        <f t="shared" si="59"/>
        <v>1.335538462273004</v>
      </c>
      <c r="N407" s="5" t="s">
        <v>95</v>
      </c>
      <c r="O407" s="5" t="s">
        <v>95</v>
      </c>
      <c r="P407" s="5">
        <v>0</v>
      </c>
      <c r="Q407" s="5">
        <v>0</v>
      </c>
      <c r="R407" s="5" t="str">
        <f t="shared" si="56"/>
        <v>204-2024-06-30</v>
      </c>
    </row>
    <row r="408" spans="1:18" x14ac:dyDescent="0.3">
      <c r="A408" s="5">
        <v>204</v>
      </c>
      <c r="B408" s="5" t="s">
        <v>136</v>
      </c>
      <c r="C408" s="5" t="s">
        <v>86</v>
      </c>
      <c r="D408" s="5" t="s">
        <v>47</v>
      </c>
      <c r="E408" s="5" t="s">
        <v>22</v>
      </c>
      <c r="F408" s="6">
        <v>45473</v>
      </c>
      <c r="G408" s="5">
        <v>2024</v>
      </c>
      <c r="H408" s="5" t="str">
        <f t="shared" si="55"/>
        <v>Diciembre</v>
      </c>
      <c r="I408" s="6" t="str">
        <f>IF(OR(H409="Enero",H409="Febrero",H409="Marzo",H409="Abril",H409="Mayo",H409="Junio"),G409&amp;"-1",IF(OR(H409="Julio",H409="Agosto",H409="Septiembre",H409="Octubre",H409="Noviembre",H409="Diciembre"),G409&amp;"-2"))</f>
        <v>2024-2</v>
      </c>
      <c r="J408" s="11">
        <v>20714.519157999999</v>
      </c>
      <c r="K408" s="10">
        <v>27665.037063</v>
      </c>
      <c r="L408" s="15">
        <f t="shared" si="60"/>
        <v>1.3</v>
      </c>
      <c r="M408" s="15">
        <f t="shared" si="59"/>
        <v>1.4452920779235947</v>
      </c>
      <c r="N408" s="5" t="s">
        <v>95</v>
      </c>
      <c r="O408" s="5" t="s">
        <v>95</v>
      </c>
      <c r="P408" s="5">
        <v>0</v>
      </c>
      <c r="Q408" s="5">
        <v>0</v>
      </c>
      <c r="R408" s="5" t="str">
        <f t="shared" si="56"/>
        <v>204-2024-12-31</v>
      </c>
    </row>
    <row r="409" spans="1:18" x14ac:dyDescent="0.3">
      <c r="A409" s="5">
        <v>204</v>
      </c>
      <c r="B409" s="5" t="s">
        <v>136</v>
      </c>
      <c r="C409" s="5" t="s">
        <v>86</v>
      </c>
      <c r="D409" s="5" t="s">
        <v>47</v>
      </c>
      <c r="E409" s="5" t="s">
        <v>22</v>
      </c>
      <c r="F409" s="6">
        <v>45657</v>
      </c>
      <c r="G409" s="5">
        <v>2024</v>
      </c>
      <c r="H409" s="5" t="str">
        <f t="shared" si="55"/>
        <v>Diciembre</v>
      </c>
      <c r="I409" s="6" t="str">
        <f>IF(OR(H410="Enero",H410="Febrero",H410="Marzo",H410="Abril",H410="Mayo",H410="Junio"),G410&amp;"-1",IF(OR(H410="Julio",H410="Agosto",H410="Septiembre",H410="Octubre",H410="Noviembre",H410="Diciembre"),G410&amp;"-2"))</f>
        <v>2022-1</v>
      </c>
      <c r="J409" s="16">
        <f>122440821151/1000000</f>
        <v>122440.821151</v>
      </c>
      <c r="K409" s="10">
        <f>176962748824/1000000</f>
        <v>176962.74882400001</v>
      </c>
      <c r="L409" s="15">
        <f t="shared" si="60"/>
        <v>1</v>
      </c>
      <c r="M409" s="15">
        <f t="shared" si="59"/>
        <v>1</v>
      </c>
      <c r="N409" s="5" t="s">
        <v>95</v>
      </c>
      <c r="O409" s="5" t="s">
        <v>95</v>
      </c>
      <c r="P409" s="5">
        <v>0</v>
      </c>
      <c r="Q409" s="5">
        <v>0</v>
      </c>
      <c r="R409" s="5" t="str">
        <f t="shared" si="56"/>
        <v>205-2022-12-30</v>
      </c>
    </row>
    <row r="410" spans="1:18" x14ac:dyDescent="0.3">
      <c r="A410" s="5">
        <v>205</v>
      </c>
      <c r="B410" s="5" t="s">
        <v>137</v>
      </c>
      <c r="C410" s="5" t="s">
        <v>86</v>
      </c>
      <c r="D410" s="5" t="s">
        <v>47</v>
      </c>
      <c r="E410" s="5" t="s">
        <v>22</v>
      </c>
      <c r="F410" s="17">
        <v>44925</v>
      </c>
      <c r="G410" s="16">
        <v>2022</v>
      </c>
      <c r="H410" s="6" t="str">
        <f t="shared" si="55"/>
        <v>Junio</v>
      </c>
      <c r="I410" s="39" t="s">
        <v>735</v>
      </c>
      <c r="J410" s="9">
        <v>2605</v>
      </c>
      <c r="K410" s="9">
        <v>2605</v>
      </c>
      <c r="L410" s="15">
        <f t="shared" si="60"/>
        <v>1.3</v>
      </c>
      <c r="M410" s="15">
        <f t="shared" si="59"/>
        <v>1.6542728645151394</v>
      </c>
      <c r="N410" s="5" t="s">
        <v>95</v>
      </c>
      <c r="O410" s="5" t="s">
        <v>95</v>
      </c>
      <c r="P410" s="5">
        <v>0</v>
      </c>
      <c r="Q410" s="5">
        <v>0</v>
      </c>
      <c r="R410" s="5" t="str">
        <f t="shared" si="56"/>
        <v>205-2023-06-30</v>
      </c>
    </row>
    <row r="411" spans="1:18" x14ac:dyDescent="0.3">
      <c r="A411" s="5">
        <v>205</v>
      </c>
      <c r="B411" s="5" t="s">
        <v>137</v>
      </c>
      <c r="C411" s="5" t="s">
        <v>86</v>
      </c>
      <c r="D411" s="5" t="s">
        <v>47</v>
      </c>
      <c r="E411" s="5" t="s">
        <v>22</v>
      </c>
      <c r="F411" s="17">
        <v>45107</v>
      </c>
      <c r="G411" s="16">
        <v>2023</v>
      </c>
      <c r="H411" s="6" t="str">
        <f t="shared" si="55"/>
        <v>Diciembre</v>
      </c>
      <c r="I411" s="39" t="s">
        <v>735</v>
      </c>
      <c r="J411" s="11">
        <v>2622.5539939999999</v>
      </c>
      <c r="K411" s="11">
        <v>4338.4199079999999</v>
      </c>
      <c r="L411" s="15">
        <f t="shared" si="60"/>
        <v>1.3</v>
      </c>
      <c r="M411" s="15">
        <f t="shared" si="59"/>
        <v>4.2650764615555667</v>
      </c>
      <c r="N411" s="5" t="s">
        <v>95</v>
      </c>
      <c r="O411" s="5" t="s">
        <v>95</v>
      </c>
      <c r="P411" s="5">
        <v>0</v>
      </c>
      <c r="Q411" s="5">
        <v>0</v>
      </c>
      <c r="R411" s="5" t="str">
        <f t="shared" si="56"/>
        <v>205-2023-12-31</v>
      </c>
    </row>
    <row r="412" spans="1:18" x14ac:dyDescent="0.3">
      <c r="A412" s="37">
        <v>205</v>
      </c>
      <c r="B412" s="5" t="s">
        <v>137</v>
      </c>
      <c r="C412" s="5" t="s">
        <v>86</v>
      </c>
      <c r="D412" s="5" t="s">
        <v>47</v>
      </c>
      <c r="E412" s="5" t="s">
        <v>22</v>
      </c>
      <c r="F412" s="6">
        <v>45291</v>
      </c>
      <c r="G412" s="5">
        <v>2023</v>
      </c>
      <c r="H412" s="5" t="str">
        <f t="shared" si="55"/>
        <v>Junio</v>
      </c>
      <c r="I412" s="6" t="str">
        <f>IF(OR(H413="Enero",H413="Febrero",H413="Marzo",H413="Abril",H413="Mayo",H413="Junio"),G413&amp;"-1",IF(OR(H413="Julio",H413="Agosto",H413="Septiembre",H413="Octubre",H413="Noviembre",H413="Diciembre"),G413&amp;"-2"))</f>
        <v>2024-2</v>
      </c>
      <c r="J412" s="9">
        <f>2041786671/1000000</f>
        <v>2041.7866710000001</v>
      </c>
      <c r="K412" s="9">
        <f>8708376270/1000000</f>
        <v>8708.3762700000007</v>
      </c>
      <c r="L412" s="15">
        <f t="shared" si="60"/>
        <v>1.3</v>
      </c>
      <c r="M412" s="15">
        <f t="shared" si="59"/>
        <v>2.1506679157553927</v>
      </c>
      <c r="N412" s="5" t="s">
        <v>95</v>
      </c>
      <c r="O412" s="5" t="s">
        <v>95</v>
      </c>
      <c r="P412" s="5">
        <v>0</v>
      </c>
      <c r="Q412" s="5">
        <v>0</v>
      </c>
      <c r="R412" s="5" t="str">
        <f t="shared" si="56"/>
        <v>205-2024-06-30</v>
      </c>
    </row>
    <row r="413" spans="1:18" x14ac:dyDescent="0.3">
      <c r="A413" s="5">
        <v>205</v>
      </c>
      <c r="B413" s="5" t="s">
        <v>137</v>
      </c>
      <c r="C413" s="5" t="s">
        <v>86</v>
      </c>
      <c r="D413" s="5" t="s">
        <v>47</v>
      </c>
      <c r="E413" s="5" t="s">
        <v>22</v>
      </c>
      <c r="F413" s="6">
        <v>45473</v>
      </c>
      <c r="G413" s="5">
        <v>2024</v>
      </c>
      <c r="H413" s="5" t="str">
        <f t="shared" si="55"/>
        <v>Diciembre</v>
      </c>
      <c r="I413" s="6" t="str">
        <f>IF(OR(H414="Enero",H414="Febrero",H414="Marzo",H414="Abril",H414="Mayo",H414="Junio"),G414&amp;"-1",IF(OR(H414="Julio",H414="Agosto",H414="Septiembre",H414="Octubre",H414="Noviembre",H414="Diciembre"),G414&amp;"-2"))</f>
        <v>2024-1</v>
      </c>
      <c r="J413" s="11">
        <f>2039237043/1000000</f>
        <v>2039.2370430000001</v>
      </c>
      <c r="K413" s="9">
        <f>4385721681/1000000</f>
        <v>4385.721681</v>
      </c>
      <c r="L413" s="15">
        <f t="shared" si="60"/>
        <v>1.3</v>
      </c>
      <c r="M413" s="15">
        <f t="shared" si="59"/>
        <v>1.8471782698182972</v>
      </c>
      <c r="N413" s="5" t="s">
        <v>95</v>
      </c>
      <c r="O413" s="5" t="s">
        <v>95</v>
      </c>
      <c r="P413" s="5">
        <v>0</v>
      </c>
      <c r="Q413" s="5">
        <v>0</v>
      </c>
      <c r="R413" s="5" t="str">
        <f t="shared" si="56"/>
        <v>205-2024-12-31</v>
      </c>
    </row>
    <row r="414" spans="1:18" x14ac:dyDescent="0.3">
      <c r="A414" s="5">
        <v>205</v>
      </c>
      <c r="B414" s="5" t="s">
        <v>137</v>
      </c>
      <c r="C414" s="5" t="s">
        <v>86</v>
      </c>
      <c r="D414" s="5" t="s">
        <v>47</v>
      </c>
      <c r="E414" s="5" t="s">
        <v>22</v>
      </c>
      <c r="F414" s="6">
        <v>45657</v>
      </c>
      <c r="G414" s="5">
        <v>2024</v>
      </c>
      <c r="H414" s="5" t="str">
        <f t="shared" si="55"/>
        <v>Junio</v>
      </c>
      <c r="I414" s="6" t="str">
        <f>IF(OR(H415="Enero",H415="Febrero",H415="Marzo",H415="Abril",H415="Mayo",H415="Junio"),G415&amp;"-1",IF(OR(H415="Julio",H415="Agosto",H415="Septiembre",H415="Octubre",H415="Noviembre",H415="Diciembre"),G415&amp;"-2"))</f>
        <v>2023-2</v>
      </c>
      <c r="J414" s="5">
        <f>2783219654/1000000</f>
        <v>2783.219654</v>
      </c>
      <c r="K414" s="10">
        <f>5141102865/1000000</f>
        <v>5141.1028649999998</v>
      </c>
      <c r="L414" s="15">
        <f t="shared" si="60"/>
        <v>1.2336951835584311</v>
      </c>
      <c r="M414" s="15">
        <f t="shared" si="59"/>
        <v>1.2336951835584311</v>
      </c>
      <c r="N414" s="5" t="s">
        <v>95</v>
      </c>
      <c r="O414" s="5" t="s">
        <v>95</v>
      </c>
      <c r="P414" s="5">
        <v>0</v>
      </c>
      <c r="Q414" s="5">
        <v>0</v>
      </c>
      <c r="R414" s="5" t="str">
        <f t="shared" si="56"/>
        <v>206-2023-06-30</v>
      </c>
    </row>
    <row r="415" spans="1:18" x14ac:dyDescent="0.3">
      <c r="A415" s="5">
        <v>206</v>
      </c>
      <c r="B415" s="5" t="s">
        <v>138</v>
      </c>
      <c r="C415" s="5" t="s">
        <v>86</v>
      </c>
      <c r="D415" s="5" t="s">
        <v>47</v>
      </c>
      <c r="E415" s="5" t="s">
        <v>22</v>
      </c>
      <c r="F415" s="17">
        <v>45107</v>
      </c>
      <c r="G415" s="16">
        <v>2023</v>
      </c>
      <c r="H415" s="6" t="str">
        <f t="shared" si="55"/>
        <v>Diciembre</v>
      </c>
      <c r="I415" s="39" t="s">
        <v>735</v>
      </c>
      <c r="J415" s="11">
        <v>1302.483921</v>
      </c>
      <c r="K415" s="11">
        <v>1606.86814</v>
      </c>
      <c r="L415" s="15">
        <f>K416/J416</f>
        <v>4.6067902891217347</v>
      </c>
      <c r="M415" s="15">
        <f t="shared" si="59"/>
        <v>4.6067902891217347</v>
      </c>
      <c r="N415" s="5" t="s">
        <v>95</v>
      </c>
      <c r="O415" s="5" t="s">
        <v>95</v>
      </c>
      <c r="P415" s="5">
        <v>0</v>
      </c>
      <c r="Q415" s="5">
        <v>0</v>
      </c>
      <c r="R415" s="5" t="str">
        <f t="shared" si="56"/>
        <v>206-2023-12-31</v>
      </c>
    </row>
    <row r="416" spans="1:18" x14ac:dyDescent="0.3">
      <c r="A416" s="37">
        <v>206</v>
      </c>
      <c r="B416" s="5" t="s">
        <v>138</v>
      </c>
      <c r="C416" s="5" t="s">
        <v>86</v>
      </c>
      <c r="D416" s="5" t="s">
        <v>47</v>
      </c>
      <c r="E416" s="5" t="s">
        <v>22</v>
      </c>
      <c r="F416" s="6">
        <v>45291</v>
      </c>
      <c r="G416" s="5">
        <v>2023</v>
      </c>
      <c r="H416" s="5" t="str">
        <f t="shared" si="55"/>
        <v>Diciembre</v>
      </c>
      <c r="I416" s="6" t="str">
        <f>IF(OR(H417="Enero",H417="Febrero",H417="Marzo",H417="Abril",H417="Mayo",H417="Junio"),G417&amp;"-1",IF(OR(H417="Julio",H417="Agosto",H417="Septiembre",H417="Octubre",H417="Noviembre",H417="Diciembre"),G417&amp;"-2"))</f>
        <v>2024-1</v>
      </c>
      <c r="J416" s="11">
        <v>1302.483921</v>
      </c>
      <c r="K416" s="12">
        <v>6000.2702790000003</v>
      </c>
      <c r="L416" s="15" t="e">
        <f>K417/J417</f>
        <v>#DIV/0!</v>
      </c>
      <c r="M416" s="15" t="str">
        <f t="shared" si="59"/>
        <v/>
      </c>
      <c r="N416" s="5" t="s">
        <v>95</v>
      </c>
      <c r="O416" s="5" t="s">
        <v>95</v>
      </c>
      <c r="P416" s="5">
        <v>0</v>
      </c>
      <c r="Q416" s="5">
        <v>0</v>
      </c>
      <c r="R416" s="5" t="str">
        <f t="shared" si="56"/>
        <v>206-2024-12-31</v>
      </c>
    </row>
    <row r="417" spans="1:18" x14ac:dyDescent="0.3">
      <c r="A417" s="37">
        <v>206</v>
      </c>
      <c r="B417" s="5" t="s">
        <v>138</v>
      </c>
      <c r="C417" s="5" t="s">
        <v>86</v>
      </c>
      <c r="D417" s="5" t="s">
        <v>47</v>
      </c>
      <c r="E417" s="5" t="s">
        <v>22</v>
      </c>
      <c r="F417" s="6">
        <v>45657</v>
      </c>
      <c r="G417" s="5">
        <v>2024</v>
      </c>
      <c r="H417" s="5" t="str">
        <f t="shared" si="55"/>
        <v>Junio</v>
      </c>
      <c r="I417" s="6" t="str">
        <f>IF(OR(H418="Enero",H418="Febrero",H418="Marzo",H418="Abril",H418="Mayo",H418="Junio"),G418&amp;"-1",IF(OR(H418="Julio",H418="Agosto",H418="Septiembre",H418="Octubre",H418="Noviembre",H418="Diciembre"),G418&amp;"-2"))</f>
        <v>2023-2</v>
      </c>
      <c r="J417" s="5"/>
      <c r="K417" s="5"/>
      <c r="L417" s="15"/>
      <c r="M417" s="15">
        <f t="shared" si="59"/>
        <v>1.0119882903781034</v>
      </c>
      <c r="N417" s="5" t="s">
        <v>95</v>
      </c>
      <c r="O417" s="5" t="s">
        <v>95</v>
      </c>
      <c r="P417" s="5">
        <v>0</v>
      </c>
      <c r="Q417" s="5">
        <v>0</v>
      </c>
      <c r="R417" s="5" t="str">
        <f t="shared" si="56"/>
        <v>207-2023-06-30</v>
      </c>
    </row>
    <row r="418" spans="1:18" x14ac:dyDescent="0.3">
      <c r="A418" s="5">
        <v>207</v>
      </c>
      <c r="B418" s="5" t="s">
        <v>139</v>
      </c>
      <c r="C418" s="5" t="s">
        <v>86</v>
      </c>
      <c r="D418" s="5" t="s">
        <v>47</v>
      </c>
      <c r="E418" s="5" t="s">
        <v>54</v>
      </c>
      <c r="F418" s="17">
        <v>45107</v>
      </c>
      <c r="G418" s="16">
        <v>2023</v>
      </c>
      <c r="H418" s="6" t="str">
        <f t="shared" si="55"/>
        <v>Diciembre</v>
      </c>
      <c r="I418" s="39" t="s">
        <v>735</v>
      </c>
      <c r="J418" s="11">
        <v>114640.77968199999</v>
      </c>
      <c r="K418" s="11">
        <v>116015.126638</v>
      </c>
      <c r="L418" s="15">
        <f>IFERROR(IF((K419/J419)&gt;1.3,1.3,K419/J419),"")</f>
        <v>1.0359707322286005</v>
      </c>
      <c r="M418" s="15">
        <f>IFERROR(IF((K419/J419)&gt;1.3,1.3,K419/J419),"")</f>
        <v>1.0359707322286005</v>
      </c>
      <c r="N418" s="5" t="s">
        <v>95</v>
      </c>
      <c r="O418" s="5" t="s">
        <v>95</v>
      </c>
      <c r="P418" s="5">
        <v>0</v>
      </c>
      <c r="Q418" s="5">
        <v>0</v>
      </c>
      <c r="R418" s="5" t="str">
        <f t="shared" si="56"/>
        <v>207-2023-12-31</v>
      </c>
    </row>
    <row r="419" spans="1:18" x14ac:dyDescent="0.3">
      <c r="A419" s="37">
        <v>207</v>
      </c>
      <c r="B419" s="5" t="s">
        <v>139</v>
      </c>
      <c r="C419" s="5" t="s">
        <v>86</v>
      </c>
      <c r="D419" s="5" t="s">
        <v>47</v>
      </c>
      <c r="E419" s="5" t="s">
        <v>54</v>
      </c>
      <c r="F419" s="6">
        <v>45291</v>
      </c>
      <c r="G419" s="5">
        <v>2023</v>
      </c>
      <c r="H419" s="5" t="str">
        <f t="shared" si="55"/>
        <v>Junio</v>
      </c>
      <c r="I419" s="6" t="str">
        <f t="shared" ref="I419:I428" si="61">IF(OR(H420="Enero",H420="Febrero",H420="Marzo",H420="Abril",H420="Mayo",H420="Junio"),G420&amp;"-1",IF(OR(H420="Julio",H420="Agosto",H420="Septiembre",H420="Octubre",H420="Noviembre",H420="Diciembre"),G420&amp;"-2"))</f>
        <v>2024-2</v>
      </c>
      <c r="J419" s="9">
        <v>238770.96657245801</v>
      </c>
      <c r="K419" s="9">
        <v>247359.733075</v>
      </c>
      <c r="L419" s="15">
        <f>IFERROR(IF((K420/J420)&gt;1.3,1.3,K420/J420),"")</f>
        <v>1.0178973876114712</v>
      </c>
      <c r="M419" s="15">
        <f>IFERROR(IF((K420/J420)&gt;1.3,1.3,K420/J420),"")</f>
        <v>1.0178973876114712</v>
      </c>
      <c r="N419" s="5" t="s">
        <v>95</v>
      </c>
      <c r="O419" s="5" t="s">
        <v>95</v>
      </c>
      <c r="P419" s="5">
        <v>0</v>
      </c>
      <c r="Q419" s="5">
        <v>0</v>
      </c>
      <c r="R419" s="5" t="str">
        <f t="shared" si="56"/>
        <v>207-2024-06-30</v>
      </c>
    </row>
    <row r="420" spans="1:18" x14ac:dyDescent="0.3">
      <c r="A420" s="5">
        <v>207</v>
      </c>
      <c r="B420" s="5" t="s">
        <v>139</v>
      </c>
      <c r="C420" s="5" t="s">
        <v>86</v>
      </c>
      <c r="D420" s="5" t="s">
        <v>47</v>
      </c>
      <c r="E420" s="5" t="s">
        <v>54</v>
      </c>
      <c r="F420" s="6">
        <v>45473</v>
      </c>
      <c r="G420" s="5">
        <v>2024</v>
      </c>
      <c r="H420" s="5" t="str">
        <f t="shared" ref="H420:H483" si="62">PROPER(TEXT(F421,"mmmm"))</f>
        <v>Diciembre</v>
      </c>
      <c r="I420" s="6" t="str">
        <f t="shared" si="61"/>
        <v>2024-1</v>
      </c>
      <c r="J420" s="11">
        <v>128735.29679399999</v>
      </c>
      <c r="K420" s="11">
        <v>131039.3223</v>
      </c>
      <c r="L420" s="15">
        <f>IFERROR(IF((K421/J421)&gt;1.3,1.3,K421/J421),"")</f>
        <v>1.0219734676414529</v>
      </c>
      <c r="M420" s="15">
        <f>IFERROR(IF((K421/J421)&gt;1.3,1.3,K421/J421),"")</f>
        <v>1.0219734676414529</v>
      </c>
      <c r="N420" s="5" t="s">
        <v>95</v>
      </c>
      <c r="O420" s="5" t="s">
        <v>95</v>
      </c>
      <c r="P420" s="5">
        <v>0</v>
      </c>
      <c r="Q420" s="5">
        <v>0</v>
      </c>
      <c r="R420" s="5" t="str">
        <f t="shared" ref="R420:R483" si="63">A421&amp;"-"&amp;YEAR(F421)&amp;"-"&amp;IF(LEN(MONTH(F421))=1,"0"&amp;MONTH(F421),MONTH(F421))&amp;"-"&amp;DAY(F421)</f>
        <v>207-2024-12-31</v>
      </c>
    </row>
    <row r="421" spans="1:18" x14ac:dyDescent="0.3">
      <c r="A421" s="5">
        <v>207</v>
      </c>
      <c r="B421" s="5" t="s">
        <v>139</v>
      </c>
      <c r="C421" s="5" t="s">
        <v>86</v>
      </c>
      <c r="D421" s="5" t="s">
        <v>47</v>
      </c>
      <c r="E421" s="5" t="s">
        <v>54</v>
      </c>
      <c r="F421" s="6">
        <v>45657</v>
      </c>
      <c r="G421" s="5">
        <v>2024</v>
      </c>
      <c r="H421" s="5" t="str">
        <f t="shared" si="62"/>
        <v>Junio</v>
      </c>
      <c r="I421" s="6" t="str">
        <f t="shared" si="61"/>
        <v>2023-2</v>
      </c>
      <c r="J421" s="11">
        <v>262628.34438982193</v>
      </c>
      <c r="K421" s="11">
        <v>268399.19981700002</v>
      </c>
      <c r="L421" s="15" t="str">
        <f>IFERROR(IF((K422/J422)&gt;1.3,1.3,K422/J422),"")</f>
        <v/>
      </c>
      <c r="M421" s="15" t="str">
        <f>IFERROR(IF((K422/J422)&gt;1.3,1.3,K422/J422),"")</f>
        <v/>
      </c>
      <c r="N421" s="5" t="s">
        <v>95</v>
      </c>
      <c r="O421" s="5" t="s">
        <v>95</v>
      </c>
      <c r="P421" s="5">
        <v>0</v>
      </c>
      <c r="Q421" s="5">
        <v>0</v>
      </c>
      <c r="R421" s="5" t="str">
        <f t="shared" si="63"/>
        <v>208-2023-06-30</v>
      </c>
    </row>
    <row r="422" spans="1:18" x14ac:dyDescent="0.3">
      <c r="A422" s="37">
        <v>208</v>
      </c>
      <c r="B422" s="5" t="s">
        <v>140</v>
      </c>
      <c r="C422" s="5" t="s">
        <v>90</v>
      </c>
      <c r="D422" s="5" t="s">
        <v>21</v>
      </c>
      <c r="E422" s="5" t="s">
        <v>54</v>
      </c>
      <c r="F422" s="6">
        <v>45107</v>
      </c>
      <c r="G422" s="5">
        <v>2023</v>
      </c>
      <c r="H422" s="5" t="str">
        <f t="shared" si="62"/>
        <v>Diciembre</v>
      </c>
      <c r="I422" s="6" t="str">
        <f t="shared" si="61"/>
        <v>2023-1</v>
      </c>
      <c r="J422" s="5"/>
      <c r="K422" s="5">
        <v>6560</v>
      </c>
      <c r="L422" s="15"/>
      <c r="M422" s="15"/>
      <c r="N422" s="5" t="s">
        <v>2575</v>
      </c>
      <c r="O422" s="5" t="s">
        <v>48</v>
      </c>
      <c r="P422" s="5">
        <v>0</v>
      </c>
      <c r="Q422" s="5">
        <v>0</v>
      </c>
      <c r="R422" s="5" t="str">
        <f t="shared" si="63"/>
        <v>208-2023-12-31</v>
      </c>
    </row>
    <row r="423" spans="1:18" x14ac:dyDescent="0.3">
      <c r="A423" s="37">
        <v>208</v>
      </c>
      <c r="B423" s="5" t="s">
        <v>140</v>
      </c>
      <c r="C423" s="5" t="s">
        <v>90</v>
      </c>
      <c r="D423" s="5" t="s">
        <v>21</v>
      </c>
      <c r="E423" s="5" t="s">
        <v>54</v>
      </c>
      <c r="F423" s="6">
        <v>45291</v>
      </c>
      <c r="G423" s="5">
        <v>2023</v>
      </c>
      <c r="H423" s="5" t="str">
        <f t="shared" si="62"/>
        <v>Junio</v>
      </c>
      <c r="I423" s="6" t="str">
        <f t="shared" si="61"/>
        <v>2024-2</v>
      </c>
      <c r="J423" s="5"/>
      <c r="K423" s="5">
        <v>8180</v>
      </c>
      <c r="L423" s="15"/>
      <c r="M423" s="15"/>
      <c r="N423" s="5" t="s">
        <v>2575</v>
      </c>
      <c r="O423" s="5" t="s">
        <v>48</v>
      </c>
      <c r="P423" s="5">
        <v>0</v>
      </c>
      <c r="Q423" s="5">
        <v>0</v>
      </c>
      <c r="R423" s="5" t="str">
        <f t="shared" si="63"/>
        <v>208-2024-06-30</v>
      </c>
    </row>
    <row r="424" spans="1:18" x14ac:dyDescent="0.3">
      <c r="A424" s="5">
        <v>208</v>
      </c>
      <c r="B424" s="5" t="s">
        <v>140</v>
      </c>
      <c r="C424" s="5" t="s">
        <v>90</v>
      </c>
      <c r="D424" s="5" t="s">
        <v>21</v>
      </c>
      <c r="E424" s="5" t="s">
        <v>54</v>
      </c>
      <c r="F424" s="6">
        <v>45473</v>
      </c>
      <c r="G424" s="5">
        <v>2024</v>
      </c>
      <c r="H424" s="5" t="str">
        <f t="shared" si="62"/>
        <v>Diciembre</v>
      </c>
      <c r="I424" s="6" t="str">
        <f t="shared" si="61"/>
        <v>2024-2</v>
      </c>
      <c r="J424" s="5">
        <f>1700*6</f>
        <v>10200</v>
      </c>
      <c r="K424" s="5">
        <v>8442</v>
      </c>
      <c r="L424" s="15">
        <f>IF(K425/J425&lt;=1,1,K425/J425)</f>
        <v>1</v>
      </c>
      <c r="M424" s="15">
        <f>IF(K425/J425&lt;=1,1,K425/J425)</f>
        <v>1</v>
      </c>
      <c r="N424" s="5" t="s">
        <v>141</v>
      </c>
      <c r="O424" s="5" t="s">
        <v>141</v>
      </c>
      <c r="P424" s="5">
        <v>0</v>
      </c>
      <c r="Q424" s="5">
        <v>0</v>
      </c>
      <c r="R424" s="5" t="str">
        <f t="shared" si="63"/>
        <v>208-2024-12-31</v>
      </c>
    </row>
    <row r="425" spans="1:18" x14ac:dyDescent="0.3">
      <c r="A425" s="5">
        <v>208</v>
      </c>
      <c r="B425" s="5" t="s">
        <v>140</v>
      </c>
      <c r="C425" s="5" t="s">
        <v>90</v>
      </c>
      <c r="D425" s="5" t="s">
        <v>21</v>
      </c>
      <c r="E425" s="5" t="s">
        <v>54</v>
      </c>
      <c r="F425" s="6">
        <v>45657</v>
      </c>
      <c r="G425" s="5">
        <v>2024</v>
      </c>
      <c r="H425" s="5" t="str">
        <f t="shared" si="62"/>
        <v>Diciembre</v>
      </c>
      <c r="I425" s="6" t="str">
        <f t="shared" si="61"/>
        <v>2023-1</v>
      </c>
      <c r="J425" s="5">
        <f>1700*6</f>
        <v>10200</v>
      </c>
      <c r="K425" s="5">
        <v>7232.5</v>
      </c>
      <c r="L425" s="15" t="e">
        <f>IF(K426/J426&lt;=1,1,K426/J426)</f>
        <v>#DIV/0!</v>
      </c>
      <c r="M425" s="15" t="e">
        <f>IF(K426/J426&lt;=1,1,K426/J426)</f>
        <v>#DIV/0!</v>
      </c>
      <c r="N425" s="5" t="s">
        <v>141</v>
      </c>
      <c r="O425" s="5" t="s">
        <v>141</v>
      </c>
      <c r="P425" s="5">
        <v>0</v>
      </c>
      <c r="Q425" s="5">
        <v>0</v>
      </c>
      <c r="R425" s="5" t="str">
        <f t="shared" si="63"/>
        <v>210-2023-12-31</v>
      </c>
    </row>
    <row r="426" spans="1:18" x14ac:dyDescent="0.3">
      <c r="A426" s="37">
        <v>210</v>
      </c>
      <c r="B426" s="5" t="s">
        <v>2576</v>
      </c>
      <c r="C426" s="5" t="s">
        <v>90</v>
      </c>
      <c r="D426" s="5" t="s">
        <v>65</v>
      </c>
      <c r="E426" s="5" t="s">
        <v>22</v>
      </c>
      <c r="F426" s="6">
        <v>45291</v>
      </c>
      <c r="G426" s="5">
        <v>2023</v>
      </c>
      <c r="H426" s="5" t="str">
        <f t="shared" si="62"/>
        <v>Marzo</v>
      </c>
      <c r="I426" s="6" t="str">
        <f t="shared" si="61"/>
        <v>2023-1</v>
      </c>
      <c r="J426" s="5"/>
      <c r="K426" s="5">
        <v>0</v>
      </c>
      <c r="L426" s="21">
        <f>IFERROR(K427/J427,"")</f>
        <v>1.1111111111111112</v>
      </c>
      <c r="M426" s="15">
        <f t="shared" ref="M426:M432" si="64">IFERROR(K427/J427,"")</f>
        <v>1.1111111111111112</v>
      </c>
      <c r="N426" s="5"/>
      <c r="O426" s="5"/>
      <c r="P426" s="5">
        <v>0</v>
      </c>
      <c r="Q426" s="5">
        <v>0</v>
      </c>
      <c r="R426" s="5" t="str">
        <f t="shared" si="63"/>
        <v>213-2023-03-31</v>
      </c>
    </row>
    <row r="427" spans="1:18" x14ac:dyDescent="0.3">
      <c r="A427" s="52">
        <v>213</v>
      </c>
      <c r="B427" s="5" t="s">
        <v>142</v>
      </c>
      <c r="C427" s="5" t="s">
        <v>90</v>
      </c>
      <c r="D427" s="5" t="s">
        <v>52</v>
      </c>
      <c r="E427" s="5" t="s">
        <v>22</v>
      </c>
      <c r="F427" s="6">
        <v>45016</v>
      </c>
      <c r="G427" s="5">
        <v>2023</v>
      </c>
      <c r="H427" s="5" t="str">
        <f t="shared" si="62"/>
        <v>Junio</v>
      </c>
      <c r="I427" s="6" t="str">
        <f t="shared" si="61"/>
        <v>2023-2</v>
      </c>
      <c r="J427" s="5">
        <v>90</v>
      </c>
      <c r="K427" s="5">
        <v>100</v>
      </c>
      <c r="L427" s="21"/>
      <c r="M427" s="15">
        <f t="shared" si="64"/>
        <v>1.0369583333333334</v>
      </c>
      <c r="N427" s="5"/>
      <c r="O427" s="5"/>
      <c r="P427" s="5">
        <v>1</v>
      </c>
      <c r="Q427" s="5">
        <v>1</v>
      </c>
      <c r="R427" s="5" t="str">
        <f t="shared" si="63"/>
        <v>213-2023-06-30</v>
      </c>
    </row>
    <row r="428" spans="1:18" x14ac:dyDescent="0.3">
      <c r="A428" s="37">
        <v>213</v>
      </c>
      <c r="B428" s="5" t="s">
        <v>142</v>
      </c>
      <c r="C428" s="5" t="s">
        <v>90</v>
      </c>
      <c r="D428" s="5" t="s">
        <v>52</v>
      </c>
      <c r="E428" s="5" t="s">
        <v>22</v>
      </c>
      <c r="F428" s="6">
        <v>45107</v>
      </c>
      <c r="G428" s="5">
        <v>2023</v>
      </c>
      <c r="H428" s="5" t="str">
        <f t="shared" si="62"/>
        <v>Septiembre</v>
      </c>
      <c r="I428" s="6" t="str">
        <f t="shared" si="61"/>
        <v>2023-2</v>
      </c>
      <c r="J428" s="5">
        <v>90</v>
      </c>
      <c r="K428" s="5">
        <v>93.326250000000002</v>
      </c>
      <c r="L428" s="21"/>
      <c r="M428" s="15">
        <f t="shared" si="64"/>
        <v>0.96000000000000008</v>
      </c>
      <c r="N428" s="5"/>
      <c r="O428" s="5"/>
      <c r="P428" s="5">
        <v>1</v>
      </c>
      <c r="Q428" s="5">
        <v>1</v>
      </c>
      <c r="R428" s="5" t="str">
        <f t="shared" si="63"/>
        <v>213-2023-09-30</v>
      </c>
    </row>
    <row r="429" spans="1:18" x14ac:dyDescent="0.3">
      <c r="A429" s="5">
        <v>213</v>
      </c>
      <c r="B429" s="5" t="s">
        <v>142</v>
      </c>
      <c r="C429" s="5" t="s">
        <v>90</v>
      </c>
      <c r="D429" s="5" t="s">
        <v>52</v>
      </c>
      <c r="E429" s="5" t="s">
        <v>22</v>
      </c>
      <c r="F429" s="6">
        <v>45199</v>
      </c>
      <c r="G429" s="16">
        <v>2023</v>
      </c>
      <c r="H429" s="6" t="str">
        <f t="shared" si="62"/>
        <v>Diciembre</v>
      </c>
      <c r="I429" s="6" t="s">
        <v>737</v>
      </c>
      <c r="J429" s="5">
        <v>90</v>
      </c>
      <c r="K429" s="5">
        <v>86.4</v>
      </c>
      <c r="L429" s="21">
        <v>0.96000000000000008</v>
      </c>
      <c r="M429" s="15">
        <f t="shared" si="64"/>
        <v>0</v>
      </c>
      <c r="N429" s="5"/>
      <c r="O429" s="5"/>
      <c r="P429" s="5">
        <v>1</v>
      </c>
      <c r="Q429" s="5">
        <v>1</v>
      </c>
      <c r="R429" s="5" t="str">
        <f t="shared" si="63"/>
        <v>213-2023-12-31</v>
      </c>
    </row>
    <row r="430" spans="1:18" x14ac:dyDescent="0.3">
      <c r="A430" s="37">
        <v>213</v>
      </c>
      <c r="B430" s="5" t="s">
        <v>142</v>
      </c>
      <c r="C430" s="5" t="s">
        <v>90</v>
      </c>
      <c r="D430" s="5" t="s">
        <v>52</v>
      </c>
      <c r="E430" s="5" t="s">
        <v>22</v>
      </c>
      <c r="F430" s="6">
        <v>45291</v>
      </c>
      <c r="G430" s="5">
        <v>2023</v>
      </c>
      <c r="H430" s="5" t="str">
        <f t="shared" si="62"/>
        <v>Junio</v>
      </c>
      <c r="I430" s="6" t="str">
        <f t="shared" ref="I430:I448" si="65">IF(OR(H431="Enero",H431="Febrero",H431="Marzo",H431="Abril",H431="Mayo",H431="Junio"),G431&amp;"-1",IF(OR(H431="Julio",H431="Agosto",H431="Septiembre",H431="Octubre",H431="Noviembre",H431="Diciembre"),G431&amp;"-2"))</f>
        <v>2024-2</v>
      </c>
      <c r="J430" s="5">
        <v>90</v>
      </c>
      <c r="K430" s="5">
        <v>0</v>
      </c>
      <c r="L430" s="21">
        <f>IFERROR(K431/J431,"")</f>
        <v>1.1111111111111112</v>
      </c>
      <c r="M430" s="15">
        <f t="shared" si="64"/>
        <v>1.1111111111111112</v>
      </c>
      <c r="N430" s="5"/>
      <c r="O430" s="5"/>
      <c r="P430" s="5">
        <v>1</v>
      </c>
      <c r="Q430" s="5">
        <v>1</v>
      </c>
      <c r="R430" s="5" t="str">
        <f t="shared" si="63"/>
        <v>213-2024-06-30</v>
      </c>
    </row>
    <row r="431" spans="1:18" x14ac:dyDescent="0.3">
      <c r="A431" s="5">
        <v>213</v>
      </c>
      <c r="B431" s="5" t="s">
        <v>142</v>
      </c>
      <c r="C431" s="5" t="s">
        <v>90</v>
      </c>
      <c r="D431" s="5" t="s">
        <v>52</v>
      </c>
      <c r="E431" s="5" t="s">
        <v>22</v>
      </c>
      <c r="F431" s="6">
        <v>45473</v>
      </c>
      <c r="G431" s="5">
        <v>2024</v>
      </c>
      <c r="H431" s="5" t="str">
        <f t="shared" si="62"/>
        <v>Diciembre</v>
      </c>
      <c r="I431" s="6" t="str">
        <f t="shared" si="65"/>
        <v>2024-1</v>
      </c>
      <c r="J431" s="5">
        <v>90</v>
      </c>
      <c r="K431" s="5">
        <v>100</v>
      </c>
      <c r="L431" s="15">
        <f>IFERROR(IF((K432/J432)&gt;1.3,1.3,K432/J432),"")</f>
        <v>1.1111111111111112</v>
      </c>
      <c r="M431" s="15">
        <f t="shared" si="64"/>
        <v>1.1111111111111112</v>
      </c>
      <c r="N431" s="5"/>
      <c r="O431" s="5"/>
      <c r="P431" s="5">
        <v>0</v>
      </c>
      <c r="Q431" s="5">
        <v>0</v>
      </c>
      <c r="R431" s="5" t="str">
        <f t="shared" si="63"/>
        <v>213-2024-12-31</v>
      </c>
    </row>
    <row r="432" spans="1:18" x14ac:dyDescent="0.3">
      <c r="A432" s="5">
        <v>213</v>
      </c>
      <c r="B432" s="5" t="s">
        <v>142</v>
      </c>
      <c r="C432" s="5" t="s">
        <v>90</v>
      </c>
      <c r="D432" s="5" t="s">
        <v>52</v>
      </c>
      <c r="E432" s="5" t="s">
        <v>22</v>
      </c>
      <c r="F432" s="6">
        <v>45657</v>
      </c>
      <c r="G432" s="5">
        <v>2024</v>
      </c>
      <c r="H432" s="5" t="str">
        <f t="shared" si="62"/>
        <v>Junio</v>
      </c>
      <c r="I432" s="6" t="str">
        <f t="shared" si="65"/>
        <v>2023-2</v>
      </c>
      <c r="J432" s="5">
        <v>90</v>
      </c>
      <c r="K432" s="5">
        <v>100</v>
      </c>
      <c r="L432" s="15" t="str">
        <f>IFERROR(IF((K433/J433)&gt;1.3,1.3,K433/J433),"")</f>
        <v/>
      </c>
      <c r="M432" s="15" t="str">
        <f t="shared" si="64"/>
        <v/>
      </c>
      <c r="N432" s="5"/>
      <c r="O432" s="5"/>
      <c r="P432" s="5">
        <v>0</v>
      </c>
      <c r="Q432" s="5">
        <v>0</v>
      </c>
      <c r="R432" s="5" t="str">
        <f t="shared" si="63"/>
        <v>214-2023-06-30</v>
      </c>
    </row>
    <row r="433" spans="1:18" x14ac:dyDescent="0.3">
      <c r="A433" s="37">
        <v>214</v>
      </c>
      <c r="B433" s="5" t="s">
        <v>143</v>
      </c>
      <c r="C433" s="5" t="s">
        <v>90</v>
      </c>
      <c r="D433" s="5" t="s">
        <v>21</v>
      </c>
      <c r="E433" s="5" t="s">
        <v>54</v>
      </c>
      <c r="F433" s="6">
        <v>45107</v>
      </c>
      <c r="G433" s="5">
        <v>2023</v>
      </c>
      <c r="H433" s="5" t="str">
        <f t="shared" si="62"/>
        <v>Diciembre</v>
      </c>
      <c r="I433" s="6" t="str">
        <f t="shared" si="65"/>
        <v>2023-1</v>
      </c>
      <c r="J433" s="5"/>
      <c r="K433" s="11">
        <v>13653.3</v>
      </c>
      <c r="L433" s="15">
        <f>IFERROR(IF((J434/K434)&gt;1.3,1.3,J434/K434),"")</f>
        <v>0</v>
      </c>
      <c r="M433" s="15">
        <f>IFERROR(J434/K434,"")</f>
        <v>0</v>
      </c>
      <c r="N433" s="5" t="s">
        <v>2575</v>
      </c>
      <c r="O433" s="5" t="s">
        <v>144</v>
      </c>
      <c r="P433" s="5">
        <v>0</v>
      </c>
      <c r="Q433" s="5">
        <v>0</v>
      </c>
      <c r="R433" s="5" t="str">
        <f t="shared" si="63"/>
        <v>214-2023-12-31</v>
      </c>
    </row>
    <row r="434" spans="1:18" x14ac:dyDescent="0.3">
      <c r="A434" s="37">
        <v>214</v>
      </c>
      <c r="B434" s="5" t="s">
        <v>143</v>
      </c>
      <c r="C434" s="5" t="s">
        <v>90</v>
      </c>
      <c r="D434" s="5" t="s">
        <v>21</v>
      </c>
      <c r="E434" s="5" t="s">
        <v>54</v>
      </c>
      <c r="F434" s="6">
        <v>45291</v>
      </c>
      <c r="G434" s="5">
        <v>2023</v>
      </c>
      <c r="H434" s="5" t="str">
        <f t="shared" si="62"/>
        <v>Junio</v>
      </c>
      <c r="I434" s="6" t="str">
        <f t="shared" si="65"/>
        <v>2024-2</v>
      </c>
      <c r="J434" s="5"/>
      <c r="K434" s="5">
        <v>31003.1</v>
      </c>
      <c r="L434" s="15">
        <f>IFERROR(IF((J435/K435)&gt;1.3,1.3,J435/K435),"")</f>
        <v>1.3</v>
      </c>
      <c r="M434" s="15">
        <f>IFERROR(J435/K435,"")</f>
        <v>1.371407673787828</v>
      </c>
      <c r="N434" s="5" t="s">
        <v>2575</v>
      </c>
      <c r="O434" s="5" t="s">
        <v>144</v>
      </c>
      <c r="P434" s="5">
        <v>0</v>
      </c>
      <c r="Q434" s="5">
        <v>0</v>
      </c>
      <c r="R434" s="5" t="str">
        <f t="shared" si="63"/>
        <v>214-2024-06-30</v>
      </c>
    </row>
    <row r="435" spans="1:18" x14ac:dyDescent="0.3">
      <c r="A435" s="5">
        <v>214</v>
      </c>
      <c r="B435" s="5" t="s">
        <v>143</v>
      </c>
      <c r="C435" s="5" t="s">
        <v>90</v>
      </c>
      <c r="D435" s="5" t="s">
        <v>21</v>
      </c>
      <c r="E435" s="5" t="s">
        <v>54</v>
      </c>
      <c r="F435" s="6">
        <v>45473</v>
      </c>
      <c r="G435" s="5">
        <v>2024</v>
      </c>
      <c r="H435" s="5" t="str">
        <f t="shared" si="62"/>
        <v>Diciembre</v>
      </c>
      <c r="I435" s="6" t="str">
        <f t="shared" si="65"/>
        <v>2024-1</v>
      </c>
      <c r="J435" s="5">
        <f>7500*6</f>
        <v>45000</v>
      </c>
      <c r="K435" s="5">
        <v>32813</v>
      </c>
      <c r="L435" s="15">
        <f>IFERROR(IF((J436/K436)&gt;1.3,1.3,J436/K436),"")</f>
        <v>1.3</v>
      </c>
      <c r="M435" s="15">
        <f t="shared" ref="M435:M456" si="66">IFERROR(K436/J436,"")</f>
        <v>0.62164444444444444</v>
      </c>
      <c r="N435" s="5" t="s">
        <v>144</v>
      </c>
      <c r="O435" s="5" t="s">
        <v>144</v>
      </c>
      <c r="P435" s="5">
        <v>0</v>
      </c>
      <c r="Q435" s="5">
        <v>0</v>
      </c>
      <c r="R435" s="5" t="str">
        <f t="shared" si="63"/>
        <v>214-2024-12-31</v>
      </c>
    </row>
    <row r="436" spans="1:18" x14ac:dyDescent="0.3">
      <c r="A436" s="5">
        <v>214</v>
      </c>
      <c r="B436" s="5" t="s">
        <v>143</v>
      </c>
      <c r="C436" s="5" t="s">
        <v>90</v>
      </c>
      <c r="D436" s="5" t="s">
        <v>21</v>
      </c>
      <c r="E436" s="5" t="s">
        <v>54</v>
      </c>
      <c r="F436" s="6">
        <v>45657</v>
      </c>
      <c r="G436" s="5">
        <v>2024</v>
      </c>
      <c r="H436" s="5" t="str">
        <f t="shared" si="62"/>
        <v>Junio</v>
      </c>
      <c r="I436" s="6" t="str">
        <f t="shared" si="65"/>
        <v>2023-2</v>
      </c>
      <c r="J436" s="5">
        <f>7500*6</f>
        <v>45000</v>
      </c>
      <c r="K436" s="5">
        <v>27974</v>
      </c>
      <c r="L436" s="15">
        <f>IFERROR(IF((J437/K437)&gt;1.3,1.3,J437/K437),"")</f>
        <v>0</v>
      </c>
      <c r="M436" s="15" t="str">
        <f t="shared" si="66"/>
        <v/>
      </c>
      <c r="N436" s="5" t="s">
        <v>144</v>
      </c>
      <c r="O436" s="5" t="s">
        <v>144</v>
      </c>
      <c r="P436" s="5">
        <v>0</v>
      </c>
      <c r="Q436" s="5">
        <v>0</v>
      </c>
      <c r="R436" s="5" t="str">
        <f t="shared" si="63"/>
        <v>215-2023-06-30</v>
      </c>
    </row>
    <row r="437" spans="1:18" x14ac:dyDescent="0.3">
      <c r="A437" s="41">
        <v>215</v>
      </c>
      <c r="B437" s="5" t="s">
        <v>145</v>
      </c>
      <c r="C437" s="5" t="s">
        <v>90</v>
      </c>
      <c r="D437" s="5" t="s">
        <v>47</v>
      </c>
      <c r="E437" s="5" t="s">
        <v>22</v>
      </c>
      <c r="F437" s="6">
        <v>45107</v>
      </c>
      <c r="G437" s="5">
        <v>2023</v>
      </c>
      <c r="H437" s="5" t="str">
        <f t="shared" si="62"/>
        <v>Diciembre</v>
      </c>
      <c r="I437" s="6" t="str">
        <f t="shared" si="65"/>
        <v>2023-1</v>
      </c>
      <c r="J437" s="5">
        <v>0</v>
      </c>
      <c r="K437" s="5">
        <v>-47.67</v>
      </c>
      <c r="L437" s="21"/>
      <c r="M437" s="15" t="str">
        <f t="shared" si="66"/>
        <v/>
      </c>
      <c r="N437" s="5"/>
      <c r="O437" s="5"/>
      <c r="P437" s="5">
        <v>2</v>
      </c>
      <c r="Q437" s="5">
        <v>2</v>
      </c>
      <c r="R437" s="5" t="str">
        <f t="shared" si="63"/>
        <v>215-2023-12-31</v>
      </c>
    </row>
    <row r="438" spans="1:18" x14ac:dyDescent="0.3">
      <c r="A438" s="37">
        <v>215</v>
      </c>
      <c r="B438" s="5" t="s">
        <v>145</v>
      </c>
      <c r="C438" s="5" t="s">
        <v>90</v>
      </c>
      <c r="D438" s="5" t="s">
        <v>47</v>
      </c>
      <c r="E438" s="5" t="s">
        <v>22</v>
      </c>
      <c r="F438" s="6">
        <v>45291</v>
      </c>
      <c r="G438" s="5">
        <v>2023</v>
      </c>
      <c r="H438" s="5" t="str">
        <f t="shared" si="62"/>
        <v>Junio</v>
      </c>
      <c r="I438" s="6" t="str">
        <f t="shared" si="65"/>
        <v>2024-2</v>
      </c>
      <c r="J438" s="5">
        <v>0</v>
      </c>
      <c r="K438" s="5">
        <v>0</v>
      </c>
      <c r="L438" s="21">
        <f>IFERROR(K439/J439,"")</f>
        <v>8</v>
      </c>
      <c r="M438" s="15">
        <f t="shared" si="66"/>
        <v>8</v>
      </c>
      <c r="N438" s="5"/>
      <c r="O438" s="5"/>
      <c r="P438" s="5">
        <v>2</v>
      </c>
      <c r="Q438" s="5">
        <v>2</v>
      </c>
      <c r="R438" s="5" t="str">
        <f t="shared" si="63"/>
        <v>215-2024-06-30</v>
      </c>
    </row>
    <row r="439" spans="1:18" x14ac:dyDescent="0.3">
      <c r="A439" s="5">
        <v>215</v>
      </c>
      <c r="B439" s="5" t="s">
        <v>145</v>
      </c>
      <c r="C439" s="5" t="s">
        <v>90</v>
      </c>
      <c r="D439" s="5" t="s">
        <v>47</v>
      </c>
      <c r="E439" s="5" t="s">
        <v>22</v>
      </c>
      <c r="F439" s="6">
        <v>45473</v>
      </c>
      <c r="G439" s="5">
        <v>2024</v>
      </c>
      <c r="H439" s="5" t="str">
        <f t="shared" si="62"/>
        <v>Diciembre</v>
      </c>
      <c r="I439" s="6" t="str">
        <f t="shared" si="65"/>
        <v>2024-2</v>
      </c>
      <c r="J439" s="5">
        <v>1</v>
      </c>
      <c r="K439" s="5">
        <v>8</v>
      </c>
      <c r="L439" s="15">
        <f>IFERROR(IF((K440/J440)&gt;1.3,1.3,K440/J440),"")</f>
        <v>-45.65</v>
      </c>
      <c r="M439" s="15">
        <f t="shared" si="66"/>
        <v>-45.65</v>
      </c>
      <c r="N439" s="5"/>
      <c r="O439" s="5"/>
      <c r="P439" s="5">
        <v>0</v>
      </c>
      <c r="Q439" s="5">
        <v>0</v>
      </c>
      <c r="R439" s="5" t="str">
        <f t="shared" si="63"/>
        <v>215-2024-12-31</v>
      </c>
    </row>
    <row r="440" spans="1:18" x14ac:dyDescent="0.3">
      <c r="A440" s="5">
        <v>215</v>
      </c>
      <c r="B440" s="5" t="s">
        <v>145</v>
      </c>
      <c r="C440" s="5" t="s">
        <v>90</v>
      </c>
      <c r="D440" s="5" t="s">
        <v>47</v>
      </c>
      <c r="E440" s="5" t="s">
        <v>22</v>
      </c>
      <c r="F440" s="6">
        <v>45657</v>
      </c>
      <c r="G440" s="5">
        <v>2024</v>
      </c>
      <c r="H440" s="5" t="str">
        <f t="shared" si="62"/>
        <v>Diciembre</v>
      </c>
      <c r="I440" s="6" t="str">
        <f t="shared" si="65"/>
        <v>2023-2</v>
      </c>
      <c r="J440" s="5">
        <v>1</v>
      </c>
      <c r="K440" s="5">
        <v>-45.65</v>
      </c>
      <c r="L440" s="15" t="str">
        <f>IFERROR(IF((K441/J441)&gt;1.3,1.3,K441/J441),"")</f>
        <v/>
      </c>
      <c r="M440" s="15" t="str">
        <f t="shared" si="66"/>
        <v/>
      </c>
      <c r="N440" s="5"/>
      <c r="O440" s="5"/>
      <c r="P440" s="5">
        <v>0</v>
      </c>
      <c r="Q440" s="5">
        <v>0</v>
      </c>
      <c r="R440" s="5" t="str">
        <f t="shared" si="63"/>
        <v>216-2023-12-31</v>
      </c>
    </row>
    <row r="441" spans="1:18" x14ac:dyDescent="0.3">
      <c r="A441" s="37">
        <v>216</v>
      </c>
      <c r="B441" s="5" t="s">
        <v>146</v>
      </c>
      <c r="C441" s="5" t="s">
        <v>90</v>
      </c>
      <c r="D441" s="5" t="s">
        <v>65</v>
      </c>
      <c r="E441" s="5" t="s">
        <v>22</v>
      </c>
      <c r="F441" s="6">
        <v>45291</v>
      </c>
      <c r="G441" s="5">
        <v>2023</v>
      </c>
      <c r="H441" s="5" t="str">
        <f t="shared" si="62"/>
        <v>Diciembre</v>
      </c>
      <c r="I441" s="6" t="str">
        <f t="shared" si="65"/>
        <v>2024-1</v>
      </c>
      <c r="J441" s="5"/>
      <c r="K441" s="5">
        <v>0</v>
      </c>
      <c r="L441" s="21">
        <f>IFERROR(K442/J442,"")</f>
        <v>1</v>
      </c>
      <c r="M441" s="15">
        <f t="shared" si="66"/>
        <v>1</v>
      </c>
      <c r="N441" s="5"/>
      <c r="O441" s="5"/>
      <c r="P441" s="5">
        <v>0</v>
      </c>
      <c r="Q441" s="5">
        <v>0</v>
      </c>
      <c r="R441" s="5" t="str">
        <f t="shared" si="63"/>
        <v>216-2024-12-31</v>
      </c>
    </row>
    <row r="442" spans="1:18" x14ac:dyDescent="0.3">
      <c r="A442" s="5">
        <v>216</v>
      </c>
      <c r="B442" s="5" t="s">
        <v>146</v>
      </c>
      <c r="C442" s="5" t="s">
        <v>90</v>
      </c>
      <c r="D442" s="5" t="s">
        <v>65</v>
      </c>
      <c r="E442" s="5" t="s">
        <v>22</v>
      </c>
      <c r="F442" s="6">
        <v>45657</v>
      </c>
      <c r="G442" s="5">
        <v>2024</v>
      </c>
      <c r="H442" s="5" t="str">
        <f t="shared" si="62"/>
        <v>Enero</v>
      </c>
      <c r="I442" s="6" t="str">
        <f t="shared" si="65"/>
        <v>2023-1</v>
      </c>
      <c r="J442" s="5">
        <v>100</v>
      </c>
      <c r="K442" s="5">
        <v>100</v>
      </c>
      <c r="L442" s="15">
        <f>IFERROR(IF((K443/J443)&gt;1.3,1.3,K443/J443),"")</f>
        <v>1.3</v>
      </c>
      <c r="M442" s="15">
        <f t="shared" si="66"/>
        <v>2.6756666666666664</v>
      </c>
      <c r="N442" s="5"/>
      <c r="O442" s="5"/>
      <c r="P442" s="5">
        <v>0</v>
      </c>
      <c r="Q442" s="5">
        <v>0</v>
      </c>
      <c r="R442" s="5" t="str">
        <f t="shared" si="63"/>
        <v>217-2023-01-31</v>
      </c>
    </row>
    <row r="443" spans="1:18" x14ac:dyDescent="0.3">
      <c r="A443" s="37">
        <v>217</v>
      </c>
      <c r="B443" s="5" t="s">
        <v>147</v>
      </c>
      <c r="C443" s="5" t="s">
        <v>90</v>
      </c>
      <c r="D443" s="5" t="s">
        <v>21</v>
      </c>
      <c r="E443" s="5" t="s">
        <v>22</v>
      </c>
      <c r="F443" s="6">
        <v>44957</v>
      </c>
      <c r="G443" s="5">
        <v>2023</v>
      </c>
      <c r="H443" s="5" t="str">
        <f t="shared" si="62"/>
        <v>Febrero</v>
      </c>
      <c r="I443" s="6" t="str">
        <f t="shared" si="65"/>
        <v>2023-1</v>
      </c>
      <c r="J443" s="5">
        <v>30</v>
      </c>
      <c r="K443" s="11">
        <v>80.27</v>
      </c>
      <c r="L443" s="21">
        <f t="shared" ref="L443:L454" si="67">IFERROR(K444/J444,"")</f>
        <v>1.9223333333333334</v>
      </c>
      <c r="M443" s="15">
        <f t="shared" si="66"/>
        <v>1.9223333333333334</v>
      </c>
      <c r="N443" s="5"/>
      <c r="O443" s="5"/>
      <c r="P443" s="5">
        <v>0</v>
      </c>
      <c r="Q443" s="5">
        <v>0</v>
      </c>
      <c r="R443" s="5" t="str">
        <f t="shared" si="63"/>
        <v>217-2023-02-28</v>
      </c>
    </row>
    <row r="444" spans="1:18" x14ac:dyDescent="0.3">
      <c r="A444" s="37">
        <v>217</v>
      </c>
      <c r="B444" s="5" t="s">
        <v>147</v>
      </c>
      <c r="C444" s="5" t="s">
        <v>90</v>
      </c>
      <c r="D444" s="5" t="s">
        <v>21</v>
      </c>
      <c r="E444" s="5" t="s">
        <v>22</v>
      </c>
      <c r="F444" s="6">
        <v>44985</v>
      </c>
      <c r="G444" s="5">
        <v>2023</v>
      </c>
      <c r="H444" s="5" t="str">
        <f t="shared" si="62"/>
        <v>Marzo</v>
      </c>
      <c r="I444" s="6" t="str">
        <f t="shared" si="65"/>
        <v>2023-1</v>
      </c>
      <c r="J444" s="5">
        <v>30</v>
      </c>
      <c r="K444" s="11">
        <v>57.67</v>
      </c>
      <c r="L444" s="21">
        <f t="shared" si="67"/>
        <v>1.7893333333333332</v>
      </c>
      <c r="M444" s="15">
        <f t="shared" si="66"/>
        <v>1.7893333333333332</v>
      </c>
      <c r="N444" s="5"/>
      <c r="O444" s="5"/>
      <c r="P444" s="5">
        <v>0</v>
      </c>
      <c r="Q444" s="5">
        <v>0</v>
      </c>
      <c r="R444" s="5" t="str">
        <f t="shared" si="63"/>
        <v>217-2023-03-31</v>
      </c>
    </row>
    <row r="445" spans="1:18" x14ac:dyDescent="0.3">
      <c r="A445" s="37">
        <v>217</v>
      </c>
      <c r="B445" s="5" t="s">
        <v>147</v>
      </c>
      <c r="C445" s="5" t="s">
        <v>90</v>
      </c>
      <c r="D445" s="5" t="s">
        <v>21</v>
      </c>
      <c r="E445" s="5" t="s">
        <v>22</v>
      </c>
      <c r="F445" s="6">
        <v>45016</v>
      </c>
      <c r="G445" s="5">
        <v>2023</v>
      </c>
      <c r="H445" s="5" t="str">
        <f t="shared" si="62"/>
        <v>Abril</v>
      </c>
      <c r="I445" s="6" t="str">
        <f t="shared" si="65"/>
        <v>2023-1</v>
      </c>
      <c r="J445" s="5">
        <v>30</v>
      </c>
      <c r="K445" s="11">
        <v>53.68</v>
      </c>
      <c r="L445" s="21">
        <f t="shared" si="67"/>
        <v>2.1766666666666667</v>
      </c>
      <c r="M445" s="15">
        <f t="shared" si="66"/>
        <v>2.1766666666666667</v>
      </c>
      <c r="N445" s="5"/>
      <c r="O445" s="5"/>
      <c r="P445" s="5">
        <v>0</v>
      </c>
      <c r="Q445" s="5">
        <v>0</v>
      </c>
      <c r="R445" s="5" t="str">
        <f t="shared" si="63"/>
        <v>217-2023-04-30</v>
      </c>
    </row>
    <row r="446" spans="1:18" x14ac:dyDescent="0.3">
      <c r="A446" s="37">
        <v>217</v>
      </c>
      <c r="B446" s="5" t="s">
        <v>147</v>
      </c>
      <c r="C446" s="5" t="s">
        <v>90</v>
      </c>
      <c r="D446" s="5" t="s">
        <v>21</v>
      </c>
      <c r="E446" s="5" t="s">
        <v>22</v>
      </c>
      <c r="F446" s="6">
        <v>45046</v>
      </c>
      <c r="G446" s="5">
        <v>2023</v>
      </c>
      <c r="H446" s="5" t="str">
        <f t="shared" si="62"/>
        <v>Mayo</v>
      </c>
      <c r="I446" s="6" t="str">
        <f t="shared" si="65"/>
        <v>2023-1</v>
      </c>
      <c r="J446" s="5">
        <v>30</v>
      </c>
      <c r="K446" s="11">
        <v>65.3</v>
      </c>
      <c r="L446" s="21">
        <f t="shared" si="67"/>
        <v>1.1313333333333333</v>
      </c>
      <c r="M446" s="15">
        <f t="shared" si="66"/>
        <v>1.1313333333333333</v>
      </c>
      <c r="N446" s="5"/>
      <c r="O446" s="5"/>
      <c r="P446" s="5">
        <v>0</v>
      </c>
      <c r="Q446" s="5">
        <v>0</v>
      </c>
      <c r="R446" s="5" t="str">
        <f t="shared" si="63"/>
        <v>217-2023-05-31</v>
      </c>
    </row>
    <row r="447" spans="1:18" x14ac:dyDescent="0.3">
      <c r="A447" s="37">
        <v>217</v>
      </c>
      <c r="B447" s="5" t="s">
        <v>147</v>
      </c>
      <c r="C447" s="5" t="s">
        <v>90</v>
      </c>
      <c r="D447" s="5" t="s">
        <v>21</v>
      </c>
      <c r="E447" s="5" t="s">
        <v>22</v>
      </c>
      <c r="F447" s="6">
        <v>45077</v>
      </c>
      <c r="G447" s="5">
        <v>2023</v>
      </c>
      <c r="H447" s="5" t="str">
        <f t="shared" si="62"/>
        <v>Junio</v>
      </c>
      <c r="I447" s="6" t="str">
        <f t="shared" si="65"/>
        <v>2023-2</v>
      </c>
      <c r="J447" s="5">
        <v>30</v>
      </c>
      <c r="K447" s="11">
        <v>33.94</v>
      </c>
      <c r="L447" s="21">
        <f t="shared" si="67"/>
        <v>1.046</v>
      </c>
      <c r="M447" s="15">
        <f t="shared" si="66"/>
        <v>1.046</v>
      </c>
      <c r="N447" s="5"/>
      <c r="O447" s="5"/>
      <c r="P447" s="5">
        <v>0</v>
      </c>
      <c r="Q447" s="5">
        <v>0</v>
      </c>
      <c r="R447" s="5" t="str">
        <f t="shared" si="63"/>
        <v>217-2023-06-30</v>
      </c>
    </row>
    <row r="448" spans="1:18" x14ac:dyDescent="0.3">
      <c r="A448" s="37">
        <v>217</v>
      </c>
      <c r="B448" s="5" t="s">
        <v>147</v>
      </c>
      <c r="C448" s="5" t="s">
        <v>90</v>
      </c>
      <c r="D448" s="5" t="s">
        <v>21</v>
      </c>
      <c r="E448" s="5" t="s">
        <v>22</v>
      </c>
      <c r="F448" s="6">
        <v>45107</v>
      </c>
      <c r="G448" s="5">
        <v>2023</v>
      </c>
      <c r="H448" s="5" t="str">
        <f t="shared" si="62"/>
        <v>Julio</v>
      </c>
      <c r="I448" s="6" t="str">
        <f t="shared" si="65"/>
        <v>2023-2</v>
      </c>
      <c r="J448" s="5">
        <v>30</v>
      </c>
      <c r="K448" s="11">
        <v>31.38</v>
      </c>
      <c r="L448" s="21">
        <f t="shared" si="67"/>
        <v>0.81633333333333324</v>
      </c>
      <c r="M448" s="15">
        <f t="shared" si="66"/>
        <v>0.81633333333333324</v>
      </c>
      <c r="N448" s="5"/>
      <c r="O448" s="5"/>
      <c r="P448" s="5">
        <v>0</v>
      </c>
      <c r="Q448" s="5">
        <v>0</v>
      </c>
      <c r="R448" s="5" t="str">
        <f t="shared" si="63"/>
        <v>217-2023-07-31</v>
      </c>
    </row>
    <row r="449" spans="1:18" x14ac:dyDescent="0.3">
      <c r="A449" s="5">
        <v>217</v>
      </c>
      <c r="B449" s="5" t="s">
        <v>147</v>
      </c>
      <c r="C449" s="5" t="s">
        <v>90</v>
      </c>
      <c r="D449" s="5" t="s">
        <v>21</v>
      </c>
      <c r="E449" s="5" t="s">
        <v>22</v>
      </c>
      <c r="F449" s="6">
        <v>45138</v>
      </c>
      <c r="G449" s="16">
        <v>2023</v>
      </c>
      <c r="H449" s="6" t="str">
        <f t="shared" si="62"/>
        <v>Agosto</v>
      </c>
      <c r="I449" s="6" t="s">
        <v>737</v>
      </c>
      <c r="J449" s="5">
        <v>30</v>
      </c>
      <c r="K449" s="11">
        <v>24.49</v>
      </c>
      <c r="L449" s="21">
        <f t="shared" si="67"/>
        <v>0.88100000000000001</v>
      </c>
      <c r="M449" s="15">
        <f t="shared" si="66"/>
        <v>0.88100000000000001</v>
      </c>
      <c r="N449" s="5"/>
      <c r="O449" s="5"/>
      <c r="P449" s="5">
        <v>0</v>
      </c>
      <c r="Q449" s="5">
        <v>0</v>
      </c>
      <c r="R449" s="5" t="str">
        <f t="shared" si="63"/>
        <v>217-2023-08-31</v>
      </c>
    </row>
    <row r="450" spans="1:18" x14ac:dyDescent="0.3">
      <c r="A450" s="5">
        <v>217</v>
      </c>
      <c r="B450" s="5" t="s">
        <v>147</v>
      </c>
      <c r="C450" s="5" t="s">
        <v>90</v>
      </c>
      <c r="D450" s="5" t="s">
        <v>21</v>
      </c>
      <c r="E450" s="5" t="s">
        <v>22</v>
      </c>
      <c r="F450" s="6">
        <v>45169</v>
      </c>
      <c r="G450" s="16">
        <v>2023</v>
      </c>
      <c r="H450" s="6" t="str">
        <f t="shared" si="62"/>
        <v>Septiembre</v>
      </c>
      <c r="I450" s="6" t="s">
        <v>737</v>
      </c>
      <c r="J450" s="5">
        <v>30</v>
      </c>
      <c r="K450" s="11">
        <v>26.43</v>
      </c>
      <c r="L450" s="21">
        <f t="shared" si="67"/>
        <v>0.80966666666666665</v>
      </c>
      <c r="M450" s="15">
        <f t="shared" si="66"/>
        <v>0.80966666666666665</v>
      </c>
      <c r="N450" s="5"/>
      <c r="O450" s="5"/>
      <c r="P450" s="5">
        <v>0</v>
      </c>
      <c r="Q450" s="5">
        <v>0</v>
      </c>
      <c r="R450" s="5" t="str">
        <f t="shared" si="63"/>
        <v>217-2023-09-30</v>
      </c>
    </row>
    <row r="451" spans="1:18" x14ac:dyDescent="0.3">
      <c r="A451" s="5">
        <v>217</v>
      </c>
      <c r="B451" s="5" t="s">
        <v>147</v>
      </c>
      <c r="C451" s="5" t="s">
        <v>90</v>
      </c>
      <c r="D451" s="5" t="s">
        <v>21</v>
      </c>
      <c r="E451" s="5" t="s">
        <v>22</v>
      </c>
      <c r="F451" s="6">
        <v>45199</v>
      </c>
      <c r="G451" s="16">
        <v>2023</v>
      </c>
      <c r="H451" s="6" t="str">
        <f t="shared" si="62"/>
        <v>Octubre</v>
      </c>
      <c r="I451" s="6" t="s">
        <v>737</v>
      </c>
      <c r="J451" s="5">
        <v>30</v>
      </c>
      <c r="K451" s="11">
        <v>24.29</v>
      </c>
      <c r="L451" s="21">
        <f t="shared" si="67"/>
        <v>0.54299999999999993</v>
      </c>
      <c r="M451" s="15">
        <f t="shared" si="66"/>
        <v>0.54299999999999993</v>
      </c>
      <c r="N451" s="5"/>
      <c r="O451" s="5"/>
      <c r="P451" s="5">
        <v>0</v>
      </c>
      <c r="Q451" s="5">
        <v>0</v>
      </c>
      <c r="R451" s="5" t="str">
        <f t="shared" si="63"/>
        <v>217-2023-10-31</v>
      </c>
    </row>
    <row r="452" spans="1:18" x14ac:dyDescent="0.3">
      <c r="A452" s="37">
        <v>217</v>
      </c>
      <c r="B452" s="5" t="s">
        <v>147</v>
      </c>
      <c r="C452" s="5" t="s">
        <v>90</v>
      </c>
      <c r="D452" s="5" t="s">
        <v>21</v>
      </c>
      <c r="E452" s="5" t="s">
        <v>22</v>
      </c>
      <c r="F452" s="6">
        <v>45230</v>
      </c>
      <c r="G452" s="5">
        <v>2023</v>
      </c>
      <c r="H452" s="5" t="str">
        <f t="shared" si="62"/>
        <v>Noviembre</v>
      </c>
      <c r="I452" s="6" t="str">
        <f t="shared" ref="I452:I462" si="68">IF(OR(H453="Enero",H453="Febrero",H453="Marzo",H453="Abril",H453="Mayo",H453="Junio"),G453&amp;"-1",IF(OR(H453="Julio",H453="Agosto",H453="Septiembre",H453="Octubre",H453="Noviembre",H453="Diciembre"),G453&amp;"-2"))</f>
        <v>2023-2</v>
      </c>
      <c r="J452" s="5">
        <v>30</v>
      </c>
      <c r="K452" s="5">
        <v>16.29</v>
      </c>
      <c r="L452" s="21">
        <f t="shared" si="67"/>
        <v>0.42466666666666669</v>
      </c>
      <c r="M452" s="15">
        <f t="shared" si="66"/>
        <v>0.42466666666666669</v>
      </c>
      <c r="N452" s="5"/>
      <c r="O452" s="5"/>
      <c r="P452" s="5">
        <v>0</v>
      </c>
      <c r="Q452" s="5">
        <v>0</v>
      </c>
      <c r="R452" s="5" t="str">
        <f t="shared" si="63"/>
        <v>217-2023-11-30</v>
      </c>
    </row>
    <row r="453" spans="1:18" x14ac:dyDescent="0.3">
      <c r="A453" s="37">
        <v>217</v>
      </c>
      <c r="B453" s="5" t="s">
        <v>147</v>
      </c>
      <c r="C453" s="5" t="s">
        <v>90</v>
      </c>
      <c r="D453" s="5" t="s">
        <v>21</v>
      </c>
      <c r="E453" s="5" t="s">
        <v>22</v>
      </c>
      <c r="F453" s="6">
        <v>45260</v>
      </c>
      <c r="G453" s="5">
        <v>2023</v>
      </c>
      <c r="H453" s="5" t="str">
        <f t="shared" si="62"/>
        <v>Diciembre</v>
      </c>
      <c r="I453" s="6" t="str">
        <f t="shared" si="68"/>
        <v>2023-1</v>
      </c>
      <c r="J453" s="5">
        <v>30</v>
      </c>
      <c r="K453" s="5">
        <v>12.74</v>
      </c>
      <c r="L453" s="21">
        <f t="shared" si="67"/>
        <v>0.8846666666666666</v>
      </c>
      <c r="M453" s="15">
        <f t="shared" si="66"/>
        <v>0.8846666666666666</v>
      </c>
      <c r="N453" s="5"/>
      <c r="O453" s="5"/>
      <c r="P453" s="5">
        <v>0</v>
      </c>
      <c r="Q453" s="5">
        <v>0</v>
      </c>
      <c r="R453" s="5" t="str">
        <f t="shared" si="63"/>
        <v>217-2023-12-31</v>
      </c>
    </row>
    <row r="454" spans="1:18" x14ac:dyDescent="0.3">
      <c r="A454" s="37">
        <v>217</v>
      </c>
      <c r="B454" s="5" t="s">
        <v>147</v>
      </c>
      <c r="C454" s="5" t="s">
        <v>90</v>
      </c>
      <c r="D454" s="5" t="s">
        <v>21</v>
      </c>
      <c r="E454" s="5" t="s">
        <v>22</v>
      </c>
      <c r="F454" s="6">
        <v>45291</v>
      </c>
      <c r="G454" s="5">
        <v>2023</v>
      </c>
      <c r="H454" s="5" t="str">
        <f t="shared" si="62"/>
        <v>Junio</v>
      </c>
      <c r="I454" s="6" t="str">
        <f t="shared" si="68"/>
        <v>2024-2</v>
      </c>
      <c r="J454" s="5">
        <v>30</v>
      </c>
      <c r="K454" s="5">
        <v>26.54</v>
      </c>
      <c r="L454" s="21">
        <f t="shared" si="67"/>
        <v>0.86150000000000004</v>
      </c>
      <c r="M454" s="15">
        <f t="shared" si="66"/>
        <v>0.86150000000000004</v>
      </c>
      <c r="N454" s="5"/>
      <c r="O454" s="5"/>
      <c r="P454" s="5">
        <v>0</v>
      </c>
      <c r="Q454" s="5">
        <v>0</v>
      </c>
      <c r="R454" s="5" t="str">
        <f t="shared" si="63"/>
        <v>217-2024-06-30</v>
      </c>
    </row>
    <row r="455" spans="1:18" x14ac:dyDescent="0.3">
      <c r="A455" s="5">
        <v>217</v>
      </c>
      <c r="B455" s="5" t="s">
        <v>147</v>
      </c>
      <c r="C455" s="5" t="s">
        <v>90</v>
      </c>
      <c r="D455" s="5" t="s">
        <v>21</v>
      </c>
      <c r="E455" s="5" t="s">
        <v>22</v>
      </c>
      <c r="F455" s="6">
        <v>45473</v>
      </c>
      <c r="G455" s="5">
        <v>2024</v>
      </c>
      <c r="H455" s="5" t="str">
        <f t="shared" si="62"/>
        <v>Diciembre</v>
      </c>
      <c r="I455" s="6" t="str">
        <f t="shared" si="68"/>
        <v>2024-1</v>
      </c>
      <c r="J455" s="5">
        <v>20</v>
      </c>
      <c r="K455" s="5">
        <v>17.23</v>
      </c>
      <c r="L455" s="15">
        <f>IFERROR(IF((K456/J456)&gt;1.3,1.3,K456/J456),"")</f>
        <v>1.3</v>
      </c>
      <c r="M455" s="15">
        <f t="shared" si="66"/>
        <v>1.3525</v>
      </c>
      <c r="N455" s="5"/>
      <c r="O455" s="5"/>
      <c r="P455" s="5">
        <v>0</v>
      </c>
      <c r="Q455" s="5">
        <v>0</v>
      </c>
      <c r="R455" s="5" t="str">
        <f t="shared" si="63"/>
        <v>217-2024-12-31</v>
      </c>
    </row>
    <row r="456" spans="1:18" x14ac:dyDescent="0.3">
      <c r="A456" s="5">
        <v>217</v>
      </c>
      <c r="B456" s="5" t="s">
        <v>147</v>
      </c>
      <c r="C456" s="5" t="s">
        <v>90</v>
      </c>
      <c r="D456" s="5" t="s">
        <v>21</v>
      </c>
      <c r="E456" s="5" t="s">
        <v>22</v>
      </c>
      <c r="F456" s="6">
        <v>45657</v>
      </c>
      <c r="G456" s="5">
        <v>2024</v>
      </c>
      <c r="H456" s="5" t="str">
        <f t="shared" si="62"/>
        <v>Enero</v>
      </c>
      <c r="I456" s="6" t="str">
        <f t="shared" si="68"/>
        <v>2023-1</v>
      </c>
      <c r="J456" s="5">
        <v>20</v>
      </c>
      <c r="K456" s="5">
        <v>27.05</v>
      </c>
      <c r="L456" s="15">
        <f>IFERROR(IF((K457/J457)&gt;1.3,1.3,K457/J457),"")</f>
        <v>0.68377325581395354</v>
      </c>
      <c r="M456" s="15">
        <f t="shared" si="66"/>
        <v>0.68377325581395354</v>
      </c>
      <c r="N456" s="5"/>
      <c r="O456" s="5"/>
      <c r="P456" s="5">
        <v>0</v>
      </c>
      <c r="Q456" s="5">
        <v>0</v>
      </c>
      <c r="R456" s="5" t="str">
        <f t="shared" si="63"/>
        <v>218-2023-01-31</v>
      </c>
    </row>
    <row r="457" spans="1:18" x14ac:dyDescent="0.3">
      <c r="A457" s="37">
        <v>218</v>
      </c>
      <c r="B457" s="5" t="s">
        <v>148</v>
      </c>
      <c r="C457" s="5" t="s">
        <v>90</v>
      </c>
      <c r="D457" s="5" t="s">
        <v>21</v>
      </c>
      <c r="E457" s="5" t="s">
        <v>54</v>
      </c>
      <c r="F457" s="6">
        <v>44957</v>
      </c>
      <c r="G457" s="5">
        <v>2023</v>
      </c>
      <c r="H457" s="5" t="str">
        <f t="shared" si="62"/>
        <v>Febrero</v>
      </c>
      <c r="I457" s="6" t="str">
        <f t="shared" si="68"/>
        <v>2023-1</v>
      </c>
      <c r="J457" s="5">
        <v>172000</v>
      </c>
      <c r="K457" s="5">
        <v>117609</v>
      </c>
      <c r="L457" s="15">
        <f t="shared" ref="L457:L468" si="69">IFERROR(IF((J458/K458)&gt;1.3,1.3,J458/K458),"")</f>
        <v>1.3</v>
      </c>
      <c r="M457" s="15">
        <f t="shared" ref="M457:M468" si="70">IFERROR(J458/K458,"")</f>
        <v>1.5680411337302058</v>
      </c>
      <c r="N457" s="5" t="s">
        <v>149</v>
      </c>
      <c r="O457" s="5" t="s">
        <v>149</v>
      </c>
      <c r="P457" s="5">
        <v>0</v>
      </c>
      <c r="Q457" s="5">
        <v>0</v>
      </c>
      <c r="R457" s="5" t="str">
        <f t="shared" si="63"/>
        <v>218-2023-02-28</v>
      </c>
    </row>
    <row r="458" spans="1:18" x14ac:dyDescent="0.3">
      <c r="A458" s="37">
        <v>218</v>
      </c>
      <c r="B458" s="5" t="s">
        <v>148</v>
      </c>
      <c r="C458" s="5" t="s">
        <v>90</v>
      </c>
      <c r="D458" s="5" t="s">
        <v>21</v>
      </c>
      <c r="E458" s="5" t="s">
        <v>54</v>
      </c>
      <c r="F458" s="6">
        <v>44985</v>
      </c>
      <c r="G458" s="5">
        <v>2023</v>
      </c>
      <c r="H458" s="5" t="str">
        <f t="shared" si="62"/>
        <v>Marzo</v>
      </c>
      <c r="I458" s="6" t="str">
        <f t="shared" si="68"/>
        <v>2023-1</v>
      </c>
      <c r="J458" s="5">
        <v>172000</v>
      </c>
      <c r="K458" s="32">
        <v>109691</v>
      </c>
      <c r="L458" s="15">
        <f t="shared" si="69"/>
        <v>1.1714466685282681</v>
      </c>
      <c r="M458" s="15">
        <f t="shared" si="70"/>
        <v>1.1714466685282681</v>
      </c>
      <c r="N458" s="5" t="s">
        <v>149</v>
      </c>
      <c r="O458" s="5" t="s">
        <v>149</v>
      </c>
      <c r="P458" s="5">
        <v>0</v>
      </c>
      <c r="Q458" s="5">
        <v>0</v>
      </c>
      <c r="R458" s="5" t="str">
        <f t="shared" si="63"/>
        <v>218-2023-03-31</v>
      </c>
    </row>
    <row r="459" spans="1:18" x14ac:dyDescent="0.3">
      <c r="A459" s="37">
        <v>218</v>
      </c>
      <c r="B459" s="5" t="s">
        <v>148</v>
      </c>
      <c r="C459" s="5" t="s">
        <v>90</v>
      </c>
      <c r="D459" s="5" t="s">
        <v>21</v>
      </c>
      <c r="E459" s="5" t="s">
        <v>54</v>
      </c>
      <c r="F459" s="6">
        <v>45016</v>
      </c>
      <c r="G459" s="5">
        <v>2023</v>
      </c>
      <c r="H459" s="5" t="str">
        <f t="shared" si="62"/>
        <v>Abril</v>
      </c>
      <c r="I459" s="6" t="str">
        <f t="shared" si="68"/>
        <v>2023-1</v>
      </c>
      <c r="J459" s="5">
        <v>172000</v>
      </c>
      <c r="K459" s="16">
        <v>146827</v>
      </c>
      <c r="L459" s="15">
        <f t="shared" si="69"/>
        <v>1.3</v>
      </c>
      <c r="M459" s="15">
        <f t="shared" si="70"/>
        <v>1.3127866950594951</v>
      </c>
      <c r="N459" s="5" t="s">
        <v>149</v>
      </c>
      <c r="O459" s="5" t="s">
        <v>149</v>
      </c>
      <c r="P459" s="5">
        <v>0</v>
      </c>
      <c r="Q459" s="5">
        <v>0</v>
      </c>
      <c r="R459" s="5" t="str">
        <f t="shared" si="63"/>
        <v>218-2023-04-30</v>
      </c>
    </row>
    <row r="460" spans="1:18" x14ac:dyDescent="0.3">
      <c r="A460" s="37">
        <v>218</v>
      </c>
      <c r="B460" s="5" t="s">
        <v>148</v>
      </c>
      <c r="C460" s="5" t="s">
        <v>90</v>
      </c>
      <c r="D460" s="5" t="s">
        <v>21</v>
      </c>
      <c r="E460" s="5" t="s">
        <v>54</v>
      </c>
      <c r="F460" s="6">
        <v>45046</v>
      </c>
      <c r="G460" s="5">
        <v>2023</v>
      </c>
      <c r="H460" s="5" t="str">
        <f t="shared" si="62"/>
        <v>Mayo</v>
      </c>
      <c r="I460" s="6" t="str">
        <f t="shared" si="68"/>
        <v>2023-1</v>
      </c>
      <c r="J460" s="5">
        <v>172000</v>
      </c>
      <c r="K460" s="5">
        <v>131019</v>
      </c>
      <c r="L460" s="15">
        <f t="shared" si="69"/>
        <v>1.2063487610377406</v>
      </c>
      <c r="M460" s="15">
        <f t="shared" si="70"/>
        <v>1.2063487610377406</v>
      </c>
      <c r="N460" s="5" t="s">
        <v>149</v>
      </c>
      <c r="O460" s="5" t="s">
        <v>149</v>
      </c>
      <c r="P460" s="5">
        <v>0</v>
      </c>
      <c r="Q460" s="5">
        <v>0</v>
      </c>
      <c r="R460" s="5" t="str">
        <f t="shared" si="63"/>
        <v>218-2023-05-31</v>
      </c>
    </row>
    <row r="461" spans="1:18" x14ac:dyDescent="0.3">
      <c r="A461" s="37">
        <v>218</v>
      </c>
      <c r="B461" s="5" t="s">
        <v>148</v>
      </c>
      <c r="C461" s="5" t="s">
        <v>90</v>
      </c>
      <c r="D461" s="5" t="s">
        <v>21</v>
      </c>
      <c r="E461" s="5" t="s">
        <v>54</v>
      </c>
      <c r="F461" s="6">
        <v>45077</v>
      </c>
      <c r="G461" s="5">
        <v>2023</v>
      </c>
      <c r="H461" s="5" t="str">
        <f t="shared" si="62"/>
        <v>Junio</v>
      </c>
      <c r="I461" s="6" t="str">
        <f t="shared" si="68"/>
        <v>2023-2</v>
      </c>
      <c r="J461" s="5">
        <v>172000</v>
      </c>
      <c r="K461" s="5">
        <v>142579</v>
      </c>
      <c r="L461" s="15">
        <f t="shared" si="69"/>
        <v>1.2776420076807085</v>
      </c>
      <c r="M461" s="15">
        <f t="shared" si="70"/>
        <v>1.2776420076807085</v>
      </c>
      <c r="N461" s="5" t="s">
        <v>149</v>
      </c>
      <c r="O461" s="5" t="s">
        <v>149</v>
      </c>
      <c r="P461" s="5">
        <v>0</v>
      </c>
      <c r="Q461" s="5">
        <v>0</v>
      </c>
      <c r="R461" s="5" t="str">
        <f t="shared" si="63"/>
        <v>218-2023-06-30</v>
      </c>
    </row>
    <row r="462" spans="1:18" x14ac:dyDescent="0.3">
      <c r="A462" s="37">
        <v>218</v>
      </c>
      <c r="B462" s="5" t="s">
        <v>148</v>
      </c>
      <c r="C462" s="5" t="s">
        <v>90</v>
      </c>
      <c r="D462" s="5" t="s">
        <v>21</v>
      </c>
      <c r="E462" s="5" t="s">
        <v>54</v>
      </c>
      <c r="F462" s="6">
        <v>45107</v>
      </c>
      <c r="G462" s="5">
        <v>2023</v>
      </c>
      <c r="H462" s="5" t="str">
        <f t="shared" si="62"/>
        <v>Julio</v>
      </c>
      <c r="I462" s="6" t="str">
        <f t="shared" si="68"/>
        <v>2023-2</v>
      </c>
      <c r="J462" s="5">
        <v>172000</v>
      </c>
      <c r="K462" s="5">
        <v>134623</v>
      </c>
      <c r="L462" s="15">
        <f t="shared" si="69"/>
        <v>1.3</v>
      </c>
      <c r="M462" s="15">
        <f t="shared" si="70"/>
        <v>1.3706708318059384</v>
      </c>
      <c r="N462" s="5" t="s">
        <v>149</v>
      </c>
      <c r="O462" s="5" t="s">
        <v>149</v>
      </c>
      <c r="P462" s="5">
        <v>0</v>
      </c>
      <c r="Q462" s="5">
        <v>0</v>
      </c>
      <c r="R462" s="5" t="str">
        <f t="shared" si="63"/>
        <v>218-2023-07-31</v>
      </c>
    </row>
    <row r="463" spans="1:18" x14ac:dyDescent="0.3">
      <c r="A463" s="5">
        <v>218</v>
      </c>
      <c r="B463" s="5" t="s">
        <v>148</v>
      </c>
      <c r="C463" s="5" t="s">
        <v>90</v>
      </c>
      <c r="D463" s="5" t="s">
        <v>21</v>
      </c>
      <c r="E463" s="5" t="s">
        <v>54</v>
      </c>
      <c r="F463" s="6">
        <v>45138</v>
      </c>
      <c r="G463" s="16">
        <v>2023</v>
      </c>
      <c r="H463" s="6" t="str">
        <f t="shared" si="62"/>
        <v>Agosto</v>
      </c>
      <c r="I463" s="6" t="s">
        <v>737</v>
      </c>
      <c r="J463" s="5">
        <v>172000</v>
      </c>
      <c r="K463" s="5">
        <v>125486</v>
      </c>
      <c r="L463" s="15">
        <f t="shared" si="69"/>
        <v>1.2026146240315545</v>
      </c>
      <c r="M463" s="15">
        <f t="shared" si="70"/>
        <v>1.2026146240315545</v>
      </c>
      <c r="N463" s="5" t="s">
        <v>149</v>
      </c>
      <c r="O463" s="5" t="s">
        <v>149</v>
      </c>
      <c r="P463" s="5">
        <v>0</v>
      </c>
      <c r="Q463" s="5">
        <v>0</v>
      </c>
      <c r="R463" s="5" t="str">
        <f t="shared" si="63"/>
        <v>218-2023-08-31</v>
      </c>
    </row>
    <row r="464" spans="1:18" x14ac:dyDescent="0.3">
      <c r="A464" s="5">
        <v>218</v>
      </c>
      <c r="B464" s="5" t="s">
        <v>148</v>
      </c>
      <c r="C464" s="5" t="s">
        <v>90</v>
      </c>
      <c r="D464" s="5" t="s">
        <v>21</v>
      </c>
      <c r="E464" s="5" t="s">
        <v>54</v>
      </c>
      <c r="F464" s="6">
        <v>45169</v>
      </c>
      <c r="G464" s="16">
        <v>2023</v>
      </c>
      <c r="H464" s="6" t="str">
        <f t="shared" si="62"/>
        <v>Septiembre</v>
      </c>
      <c r="I464" s="6" t="s">
        <v>737</v>
      </c>
      <c r="J464" s="5">
        <v>172000</v>
      </c>
      <c r="K464" s="5">
        <v>143021.71</v>
      </c>
      <c r="L464" s="15">
        <f t="shared" si="69"/>
        <v>1.3</v>
      </c>
      <c r="M464" s="15">
        <f t="shared" si="70"/>
        <v>1.7798567608531681</v>
      </c>
      <c r="N464" s="5" t="s">
        <v>149</v>
      </c>
      <c r="O464" s="5" t="s">
        <v>149</v>
      </c>
      <c r="P464" s="5">
        <v>0</v>
      </c>
      <c r="Q464" s="5">
        <v>0</v>
      </c>
      <c r="R464" s="5" t="str">
        <f t="shared" si="63"/>
        <v>218-2023-09-30</v>
      </c>
    </row>
    <row r="465" spans="1:18" x14ac:dyDescent="0.3">
      <c r="A465" s="5">
        <v>218</v>
      </c>
      <c r="B465" s="5" t="s">
        <v>148</v>
      </c>
      <c r="C465" s="5" t="s">
        <v>90</v>
      </c>
      <c r="D465" s="5" t="s">
        <v>21</v>
      </c>
      <c r="E465" s="5" t="s">
        <v>54</v>
      </c>
      <c r="F465" s="6">
        <v>45199</v>
      </c>
      <c r="G465" s="16">
        <v>2023</v>
      </c>
      <c r="H465" s="6" t="str">
        <f t="shared" si="62"/>
        <v>Octubre</v>
      </c>
      <c r="I465" s="6" t="s">
        <v>737</v>
      </c>
      <c r="J465" s="5">
        <v>172000</v>
      </c>
      <c r="K465" s="7">
        <v>96636.99</v>
      </c>
      <c r="L465" s="15">
        <f t="shared" si="69"/>
        <v>1.2159062021678759</v>
      </c>
      <c r="M465" s="15">
        <f t="shared" si="70"/>
        <v>1.2159062021678759</v>
      </c>
      <c r="N465" s="5" t="s">
        <v>149</v>
      </c>
      <c r="O465" s="5" t="s">
        <v>149</v>
      </c>
      <c r="P465" s="5">
        <v>0</v>
      </c>
      <c r="Q465" s="5">
        <v>0</v>
      </c>
      <c r="R465" s="5" t="str">
        <f t="shared" si="63"/>
        <v>218-2023-10-31</v>
      </c>
    </row>
    <row r="466" spans="1:18" x14ac:dyDescent="0.3">
      <c r="A466" s="37">
        <v>218</v>
      </c>
      <c r="B466" s="5" t="s">
        <v>148</v>
      </c>
      <c r="C466" s="5" t="s">
        <v>90</v>
      </c>
      <c r="D466" s="5" t="s">
        <v>21</v>
      </c>
      <c r="E466" s="5" t="s">
        <v>54</v>
      </c>
      <c r="F466" s="6">
        <v>45230</v>
      </c>
      <c r="G466" s="5">
        <v>2023</v>
      </c>
      <c r="H466" s="5" t="str">
        <f t="shared" si="62"/>
        <v>Noviembre</v>
      </c>
      <c r="I466" s="6" t="str">
        <f t="shared" ref="I466:I492" si="71">IF(OR(H467="Enero",H467="Febrero",H467="Marzo",H467="Abril",H467="Mayo",H467="Junio"),G467&amp;"-1",IF(OR(H467="Julio",H467="Agosto",H467="Septiembre",H467="Octubre",H467="Noviembre",H467="Diciembre"),G467&amp;"-2"))</f>
        <v>2023-2</v>
      </c>
      <c r="J466" s="5">
        <v>172000</v>
      </c>
      <c r="K466" s="5">
        <v>141458.28</v>
      </c>
      <c r="L466" s="15">
        <f t="shared" si="69"/>
        <v>1.3</v>
      </c>
      <c r="M466" s="15">
        <f t="shared" si="70"/>
        <v>1.3254219002851197</v>
      </c>
      <c r="N466" s="5" t="s">
        <v>149</v>
      </c>
      <c r="O466" s="5" t="s">
        <v>149</v>
      </c>
      <c r="P466" s="5">
        <v>0</v>
      </c>
      <c r="Q466" s="5">
        <v>0</v>
      </c>
      <c r="R466" s="5" t="str">
        <f t="shared" si="63"/>
        <v>218-2023-11-30</v>
      </c>
    </row>
    <row r="467" spans="1:18" x14ac:dyDescent="0.3">
      <c r="A467" s="37">
        <v>218</v>
      </c>
      <c r="B467" s="5" t="s">
        <v>148</v>
      </c>
      <c r="C467" s="5" t="s">
        <v>90</v>
      </c>
      <c r="D467" s="5" t="s">
        <v>21</v>
      </c>
      <c r="E467" s="5" t="s">
        <v>54</v>
      </c>
      <c r="F467" s="6">
        <v>45260</v>
      </c>
      <c r="G467" s="5">
        <v>2023</v>
      </c>
      <c r="H467" s="5" t="str">
        <f t="shared" si="62"/>
        <v>Diciembre</v>
      </c>
      <c r="I467" s="6" t="str">
        <f t="shared" si="71"/>
        <v>2023-1</v>
      </c>
      <c r="J467" s="5">
        <v>172000</v>
      </c>
      <c r="K467" s="5">
        <v>129770</v>
      </c>
      <c r="L467" s="15">
        <f t="shared" si="69"/>
        <v>1.3</v>
      </c>
      <c r="M467" s="15">
        <f t="shared" si="70"/>
        <v>1.5755244114683522</v>
      </c>
      <c r="N467" s="5" t="s">
        <v>149</v>
      </c>
      <c r="O467" s="5" t="s">
        <v>149</v>
      </c>
      <c r="P467" s="5">
        <v>0</v>
      </c>
      <c r="Q467" s="5">
        <v>0</v>
      </c>
      <c r="R467" s="5" t="str">
        <f t="shared" si="63"/>
        <v>218-2023-12-31</v>
      </c>
    </row>
    <row r="468" spans="1:18" x14ac:dyDescent="0.3">
      <c r="A468" s="37">
        <v>218</v>
      </c>
      <c r="B468" s="5" t="s">
        <v>148</v>
      </c>
      <c r="C468" s="5" t="s">
        <v>90</v>
      </c>
      <c r="D468" s="5" t="s">
        <v>21</v>
      </c>
      <c r="E468" s="5" t="s">
        <v>54</v>
      </c>
      <c r="F468" s="6">
        <v>45291</v>
      </c>
      <c r="G468" s="5">
        <v>2023</v>
      </c>
      <c r="H468" s="5" t="str">
        <f t="shared" si="62"/>
        <v>Junio</v>
      </c>
      <c r="I468" s="6" t="str">
        <f t="shared" si="71"/>
        <v>2024-2</v>
      </c>
      <c r="J468" s="5">
        <v>172000</v>
      </c>
      <c r="K468" s="5">
        <v>109170</v>
      </c>
      <c r="L468" s="15">
        <f t="shared" si="69"/>
        <v>1.2977346607951719</v>
      </c>
      <c r="M468" s="15">
        <f t="shared" si="70"/>
        <v>1.2977346607951719</v>
      </c>
      <c r="N468" s="5" t="s">
        <v>149</v>
      </c>
      <c r="O468" s="5" t="s">
        <v>149</v>
      </c>
      <c r="P468" s="5">
        <v>0</v>
      </c>
      <c r="Q468" s="5">
        <v>0</v>
      </c>
      <c r="R468" s="5" t="str">
        <f t="shared" si="63"/>
        <v>218-2024-06-30</v>
      </c>
    </row>
    <row r="469" spans="1:18" x14ac:dyDescent="0.3">
      <c r="A469" s="5">
        <v>218</v>
      </c>
      <c r="B469" s="5" t="s">
        <v>148</v>
      </c>
      <c r="C469" s="5" t="s">
        <v>90</v>
      </c>
      <c r="D469" s="5" t="s">
        <v>21</v>
      </c>
      <c r="E469" s="5" t="s">
        <v>54</v>
      </c>
      <c r="F469" s="6">
        <v>45473</v>
      </c>
      <c r="G469" s="5">
        <v>2024</v>
      </c>
      <c r="H469" s="5" t="str">
        <f t="shared" si="62"/>
        <v>Diciembre</v>
      </c>
      <c r="I469" s="6" t="str">
        <f t="shared" si="71"/>
        <v>2024-1</v>
      </c>
      <c r="J469" s="5">
        <v>172000</v>
      </c>
      <c r="K469" s="5">
        <v>132538.65</v>
      </c>
      <c r="L469" s="15">
        <f>IFERROR(IF((K470/J470)&gt;1.3,1.3,K470/J470),"")</f>
        <v>0</v>
      </c>
      <c r="M469" s="15">
        <f>IFERROR(K470/J470,"")</f>
        <v>0</v>
      </c>
      <c r="N469" s="5"/>
      <c r="O469" s="5"/>
      <c r="P469" s="5">
        <v>0</v>
      </c>
      <c r="Q469" s="5">
        <v>0</v>
      </c>
      <c r="R469" s="5" t="str">
        <f t="shared" si="63"/>
        <v>218-2024-12-31</v>
      </c>
    </row>
    <row r="470" spans="1:18" x14ac:dyDescent="0.3">
      <c r="A470" s="5">
        <v>218</v>
      </c>
      <c r="B470" s="5" t="s">
        <v>148</v>
      </c>
      <c r="C470" s="5" t="s">
        <v>90</v>
      </c>
      <c r="D470" s="5" t="s">
        <v>21</v>
      </c>
      <c r="E470" s="5" t="s">
        <v>54</v>
      </c>
      <c r="F470" s="6">
        <v>45657</v>
      </c>
      <c r="G470" s="5">
        <v>2024</v>
      </c>
      <c r="H470" s="5" t="str">
        <f t="shared" si="62"/>
        <v>Junio</v>
      </c>
      <c r="I470" s="6" t="str">
        <f t="shared" si="71"/>
        <v>2023-2</v>
      </c>
      <c r="J470" s="5">
        <v>172000</v>
      </c>
      <c r="K470" s="5">
        <v>0</v>
      </c>
      <c r="L470" s="15">
        <f>IFERROR(IF((K471/J471)&gt;1.3,1.3,K471/J471),"")</f>
        <v>1.3</v>
      </c>
      <c r="M470" s="15">
        <f>IFERROR(K471/J471,"")</f>
        <v>21.15</v>
      </c>
      <c r="N470" s="5"/>
      <c r="O470" s="5"/>
      <c r="P470" s="5">
        <v>0</v>
      </c>
      <c r="Q470" s="5">
        <v>0</v>
      </c>
      <c r="R470" s="5" t="str">
        <f t="shared" si="63"/>
        <v>219-2023-06-30</v>
      </c>
    </row>
    <row r="471" spans="1:18" x14ac:dyDescent="0.3">
      <c r="A471" s="41">
        <v>219</v>
      </c>
      <c r="B471" s="5" t="s">
        <v>150</v>
      </c>
      <c r="C471" s="5" t="s">
        <v>90</v>
      </c>
      <c r="D471" s="5" t="s">
        <v>47</v>
      </c>
      <c r="E471" s="5" t="s">
        <v>22</v>
      </c>
      <c r="F471" s="6">
        <v>45107</v>
      </c>
      <c r="G471" s="5">
        <v>2023</v>
      </c>
      <c r="H471" s="5" t="str">
        <f t="shared" si="62"/>
        <v>Diciembre</v>
      </c>
      <c r="I471" s="6" t="str">
        <f t="shared" si="71"/>
        <v>2023-1</v>
      </c>
      <c r="J471" s="5">
        <v>1</v>
      </c>
      <c r="K471" s="5">
        <v>21.15</v>
      </c>
      <c r="L471" s="21">
        <v>1</v>
      </c>
      <c r="M471" s="15">
        <v>1</v>
      </c>
      <c r="N471" s="5"/>
      <c r="O471" s="5"/>
      <c r="P471" s="5">
        <v>0</v>
      </c>
      <c r="Q471" s="5">
        <v>0</v>
      </c>
      <c r="R471" s="5" t="str">
        <f t="shared" si="63"/>
        <v>219-2023-12-31</v>
      </c>
    </row>
    <row r="472" spans="1:18" x14ac:dyDescent="0.3">
      <c r="A472" s="37">
        <v>219</v>
      </c>
      <c r="B472" s="5" t="s">
        <v>150</v>
      </c>
      <c r="C472" s="5" t="s">
        <v>90</v>
      </c>
      <c r="D472" s="5" t="s">
        <v>47</v>
      </c>
      <c r="E472" s="5" t="s">
        <v>22</v>
      </c>
      <c r="F472" s="6">
        <v>45291</v>
      </c>
      <c r="G472" s="5">
        <v>2023</v>
      </c>
      <c r="H472" s="5" t="str">
        <f t="shared" si="62"/>
        <v>Junio</v>
      </c>
      <c r="I472" s="6" t="str">
        <f t="shared" si="71"/>
        <v>2024-2</v>
      </c>
      <c r="J472" s="5">
        <v>1</v>
      </c>
      <c r="K472" s="5">
        <v>-5.9</v>
      </c>
      <c r="L472" s="21">
        <f>IFERROR(K473/J473,"")</f>
        <v>11.94</v>
      </c>
      <c r="M472" s="15">
        <v>0</v>
      </c>
      <c r="N472" s="5"/>
      <c r="O472" s="5"/>
      <c r="P472" s="5">
        <v>0</v>
      </c>
      <c r="Q472" s="5">
        <v>0</v>
      </c>
      <c r="R472" s="5" t="str">
        <f t="shared" si="63"/>
        <v>219-2024-06-30</v>
      </c>
    </row>
    <row r="473" spans="1:18" x14ac:dyDescent="0.3">
      <c r="A473" s="5">
        <v>219</v>
      </c>
      <c r="B473" s="5" t="s">
        <v>150</v>
      </c>
      <c r="C473" s="5" t="s">
        <v>90</v>
      </c>
      <c r="D473" s="5" t="s">
        <v>47</v>
      </c>
      <c r="E473" s="5" t="s">
        <v>22</v>
      </c>
      <c r="F473" s="6">
        <v>45473</v>
      </c>
      <c r="G473" s="5">
        <v>2024</v>
      </c>
      <c r="H473" s="5" t="str">
        <f t="shared" si="62"/>
        <v>Diciembre</v>
      </c>
      <c r="I473" s="6" t="str">
        <f t="shared" si="71"/>
        <v>2024-1</v>
      </c>
      <c r="J473" s="5">
        <v>1</v>
      </c>
      <c r="K473" s="5">
        <v>11.94</v>
      </c>
      <c r="L473" s="15">
        <f>IFERROR(IF((K474/J474)&gt;1.3,1.3,K474/J474),"")</f>
        <v>-12.53</v>
      </c>
      <c r="M473" s="15">
        <f t="shared" ref="M473:M502" si="72">IFERROR(K474/J474,"")</f>
        <v>-12.53</v>
      </c>
      <c r="N473" s="5"/>
      <c r="O473" s="5"/>
      <c r="P473" s="5">
        <v>0</v>
      </c>
      <c r="Q473" s="5">
        <v>0</v>
      </c>
      <c r="R473" s="5" t="str">
        <f t="shared" si="63"/>
        <v>219-2024-12-31</v>
      </c>
    </row>
    <row r="474" spans="1:18" x14ac:dyDescent="0.3">
      <c r="A474" s="5">
        <v>219</v>
      </c>
      <c r="B474" s="5" t="s">
        <v>150</v>
      </c>
      <c r="C474" s="5" t="s">
        <v>90</v>
      </c>
      <c r="D474" s="5" t="s">
        <v>47</v>
      </c>
      <c r="E474" s="5" t="s">
        <v>22</v>
      </c>
      <c r="F474" s="6">
        <v>45657</v>
      </c>
      <c r="G474" s="5">
        <v>2024</v>
      </c>
      <c r="H474" s="5" t="str">
        <f t="shared" si="62"/>
        <v>Junio</v>
      </c>
      <c r="I474" s="6" t="str">
        <f t="shared" si="71"/>
        <v>2023-2</v>
      </c>
      <c r="J474" s="5">
        <v>1</v>
      </c>
      <c r="K474" s="5">
        <v>-12.53</v>
      </c>
      <c r="L474" s="15">
        <f>IFERROR(IF((K475/J475)&gt;1.3,1.3,K475/J475),"")</f>
        <v>1.3</v>
      </c>
      <c r="M474" s="15">
        <f t="shared" si="72"/>
        <v>40.43</v>
      </c>
      <c r="N474" s="5"/>
      <c r="O474" s="5"/>
      <c r="P474" s="5">
        <v>0</v>
      </c>
      <c r="Q474" s="5">
        <v>0</v>
      </c>
      <c r="R474" s="5" t="str">
        <f t="shared" si="63"/>
        <v>220-2023-06-30</v>
      </c>
    </row>
    <row r="475" spans="1:18" x14ac:dyDescent="0.3">
      <c r="A475" s="41">
        <v>220</v>
      </c>
      <c r="B475" s="5" t="s">
        <v>151</v>
      </c>
      <c r="C475" s="5" t="s">
        <v>90</v>
      </c>
      <c r="D475" s="5" t="s">
        <v>47</v>
      </c>
      <c r="E475" s="5" t="s">
        <v>22</v>
      </c>
      <c r="F475" s="6">
        <v>45107</v>
      </c>
      <c r="G475" s="5">
        <v>2023</v>
      </c>
      <c r="H475" s="5" t="str">
        <f t="shared" si="62"/>
        <v>Diciembre</v>
      </c>
      <c r="I475" s="6" t="str">
        <f t="shared" si="71"/>
        <v>2023-1</v>
      </c>
      <c r="J475" s="5">
        <v>1</v>
      </c>
      <c r="K475" s="5">
        <v>40.43</v>
      </c>
      <c r="L475" s="21"/>
      <c r="M475" s="15">
        <f t="shared" si="72"/>
        <v>0</v>
      </c>
      <c r="N475" s="5"/>
      <c r="O475" s="5"/>
      <c r="P475" s="5">
        <v>0</v>
      </c>
      <c r="Q475" s="5">
        <v>0</v>
      </c>
      <c r="R475" s="5" t="str">
        <f t="shared" si="63"/>
        <v>220-2023-12-31</v>
      </c>
    </row>
    <row r="476" spans="1:18" x14ac:dyDescent="0.3">
      <c r="A476" s="37">
        <v>220</v>
      </c>
      <c r="B476" s="5" t="s">
        <v>151</v>
      </c>
      <c r="C476" s="5" t="s">
        <v>90</v>
      </c>
      <c r="D476" s="5" t="s">
        <v>47</v>
      </c>
      <c r="E476" s="5" t="s">
        <v>22</v>
      </c>
      <c r="F476" s="6">
        <v>45291</v>
      </c>
      <c r="G476" s="5">
        <v>2023</v>
      </c>
      <c r="H476" s="5" t="str">
        <f t="shared" si="62"/>
        <v>Junio</v>
      </c>
      <c r="I476" s="6" t="str">
        <f t="shared" si="71"/>
        <v>2024-2</v>
      </c>
      <c r="J476" s="5">
        <v>1</v>
      </c>
      <c r="K476" s="5">
        <v>0</v>
      </c>
      <c r="L476" s="21">
        <f>IFERROR(K477/J477,"")</f>
        <v>3.58</v>
      </c>
      <c r="M476" s="15">
        <f t="shared" si="72"/>
        <v>3.58</v>
      </c>
      <c r="N476" s="5"/>
      <c r="O476" s="5"/>
      <c r="P476" s="5">
        <v>0</v>
      </c>
      <c r="Q476" s="5">
        <v>0</v>
      </c>
      <c r="R476" s="5" t="str">
        <f t="shared" si="63"/>
        <v>220-2024-06-30</v>
      </c>
    </row>
    <row r="477" spans="1:18" x14ac:dyDescent="0.3">
      <c r="A477" s="5">
        <v>220</v>
      </c>
      <c r="B477" s="5" t="s">
        <v>151</v>
      </c>
      <c r="C477" s="5" t="s">
        <v>90</v>
      </c>
      <c r="D477" s="5" t="s">
        <v>47</v>
      </c>
      <c r="E477" s="5" t="s">
        <v>22</v>
      </c>
      <c r="F477" s="6">
        <v>45473</v>
      </c>
      <c r="G477" s="5">
        <v>2024</v>
      </c>
      <c r="H477" s="5" t="str">
        <f t="shared" si="62"/>
        <v>Diciembre</v>
      </c>
      <c r="I477" s="6" t="str">
        <f t="shared" si="71"/>
        <v>2024-2</v>
      </c>
      <c r="J477" s="5">
        <v>1</v>
      </c>
      <c r="K477" s="5">
        <v>3.58</v>
      </c>
      <c r="L477" s="15">
        <f>IFERROR(IF((K478/J478)&gt;1.3,1.3,K478/J478),"")</f>
        <v>1.3</v>
      </c>
      <c r="M477" s="15">
        <f t="shared" si="72"/>
        <v>13.05</v>
      </c>
      <c r="N477" s="5"/>
      <c r="O477" s="5"/>
      <c r="P477" s="5">
        <v>0</v>
      </c>
      <c r="Q477" s="5">
        <v>0</v>
      </c>
      <c r="R477" s="5" t="str">
        <f t="shared" si="63"/>
        <v>220-2024-12-31</v>
      </c>
    </row>
    <row r="478" spans="1:18" x14ac:dyDescent="0.3">
      <c r="A478" s="5">
        <v>220</v>
      </c>
      <c r="B478" s="5" t="s">
        <v>151</v>
      </c>
      <c r="C478" s="5" t="s">
        <v>90</v>
      </c>
      <c r="D478" s="5" t="s">
        <v>47</v>
      </c>
      <c r="E478" s="5" t="s">
        <v>22</v>
      </c>
      <c r="F478" s="6">
        <v>45657</v>
      </c>
      <c r="G478" s="5">
        <v>2024</v>
      </c>
      <c r="H478" s="5" t="str">
        <f t="shared" si="62"/>
        <v>Diciembre</v>
      </c>
      <c r="I478" s="6" t="str">
        <f t="shared" si="71"/>
        <v>2023-2</v>
      </c>
      <c r="J478" s="5">
        <v>1</v>
      </c>
      <c r="K478" s="5">
        <v>13.05</v>
      </c>
      <c r="L478" s="15" t="str">
        <f>IFERROR(IF((K479/J479)&gt;1.3,1.3,K479/J479),"")</f>
        <v/>
      </c>
      <c r="M478" s="15" t="str">
        <f t="shared" si="72"/>
        <v/>
      </c>
      <c r="N478" s="5"/>
      <c r="O478" s="5"/>
      <c r="P478" s="5">
        <v>0</v>
      </c>
      <c r="Q478" s="5">
        <v>0</v>
      </c>
      <c r="R478" s="5" t="str">
        <f t="shared" si="63"/>
        <v>221-2023-12-31</v>
      </c>
    </row>
    <row r="479" spans="1:18" x14ac:dyDescent="0.3">
      <c r="A479" s="37">
        <v>221</v>
      </c>
      <c r="B479" s="5" t="s">
        <v>152</v>
      </c>
      <c r="C479" s="5" t="s">
        <v>90</v>
      </c>
      <c r="D479" s="5" t="s">
        <v>65</v>
      </c>
      <c r="E479" s="5" t="s">
        <v>22</v>
      </c>
      <c r="F479" s="6">
        <v>45291</v>
      </c>
      <c r="G479" s="5">
        <v>2023</v>
      </c>
      <c r="H479" s="5" t="str">
        <f t="shared" si="62"/>
        <v>Diciembre</v>
      </c>
      <c r="I479" s="6" t="str">
        <f t="shared" si="71"/>
        <v>2024-2</v>
      </c>
      <c r="J479" s="5"/>
      <c r="K479" s="5">
        <v>0</v>
      </c>
      <c r="L479" s="21">
        <f>IFERROR(K480/J480,"")</f>
        <v>0.33329999999999999</v>
      </c>
      <c r="M479" s="15">
        <f t="shared" si="72"/>
        <v>0.33329999999999999</v>
      </c>
      <c r="N479" s="5"/>
      <c r="O479" s="5"/>
      <c r="P479" s="5">
        <v>0</v>
      </c>
      <c r="Q479" s="5">
        <v>0</v>
      </c>
      <c r="R479" s="5" t="str">
        <f t="shared" si="63"/>
        <v>221-2024-12-31</v>
      </c>
    </row>
    <row r="480" spans="1:18" x14ac:dyDescent="0.3">
      <c r="A480" s="5">
        <v>221</v>
      </c>
      <c r="B480" s="5" t="s">
        <v>152</v>
      </c>
      <c r="C480" s="5" t="s">
        <v>90</v>
      </c>
      <c r="D480" s="5" t="s">
        <v>65</v>
      </c>
      <c r="E480" s="5" t="s">
        <v>22</v>
      </c>
      <c r="F480" s="6">
        <v>45657</v>
      </c>
      <c r="G480" s="5">
        <v>2024</v>
      </c>
      <c r="H480" s="5" t="str">
        <f t="shared" si="62"/>
        <v>Diciembre</v>
      </c>
      <c r="I480" s="6" t="str">
        <f t="shared" si="71"/>
        <v>2023-2</v>
      </c>
      <c r="J480" s="5">
        <v>100</v>
      </c>
      <c r="K480" s="5">
        <v>33.33</v>
      </c>
      <c r="L480" s="15" t="str">
        <f>IFERROR(IF((K481/J481)&gt;1.3,1.3,K481/J481),"")</f>
        <v/>
      </c>
      <c r="M480" s="15" t="str">
        <f t="shared" si="72"/>
        <v/>
      </c>
      <c r="N480" s="5"/>
      <c r="O480" s="5"/>
      <c r="P480" s="5">
        <v>0</v>
      </c>
      <c r="Q480" s="5">
        <v>0</v>
      </c>
      <c r="R480" s="5" t="str">
        <f t="shared" si="63"/>
        <v>222-2023-12-31</v>
      </c>
    </row>
    <row r="481" spans="1:18" x14ac:dyDescent="0.3">
      <c r="A481" s="37">
        <v>222</v>
      </c>
      <c r="B481" s="5" t="s">
        <v>153</v>
      </c>
      <c r="C481" s="5" t="s">
        <v>90</v>
      </c>
      <c r="D481" s="5" t="s">
        <v>65</v>
      </c>
      <c r="E481" s="5" t="s">
        <v>22</v>
      </c>
      <c r="F481" s="6">
        <v>45291</v>
      </c>
      <c r="G481" s="5">
        <v>2023</v>
      </c>
      <c r="H481" s="5" t="str">
        <f t="shared" si="62"/>
        <v>Diciembre</v>
      </c>
      <c r="I481" s="6" t="str">
        <f t="shared" si="71"/>
        <v>2024-2</v>
      </c>
      <c r="J481" s="5"/>
      <c r="K481" s="5">
        <v>0</v>
      </c>
      <c r="L481" s="21">
        <f>IFERROR(K482/J482,"")</f>
        <v>0.6875</v>
      </c>
      <c r="M481" s="15">
        <f t="shared" si="72"/>
        <v>0.6875</v>
      </c>
      <c r="N481" s="5"/>
      <c r="O481" s="5"/>
      <c r="P481" s="5">
        <v>0</v>
      </c>
      <c r="Q481" s="5">
        <v>0</v>
      </c>
      <c r="R481" s="5" t="str">
        <f t="shared" si="63"/>
        <v>222-2024-12-31</v>
      </c>
    </row>
    <row r="482" spans="1:18" x14ac:dyDescent="0.3">
      <c r="A482" s="5">
        <v>222</v>
      </c>
      <c r="B482" s="5" t="s">
        <v>153</v>
      </c>
      <c r="C482" s="5" t="s">
        <v>90</v>
      </c>
      <c r="D482" s="5" t="s">
        <v>65</v>
      </c>
      <c r="E482" s="5" t="s">
        <v>22</v>
      </c>
      <c r="F482" s="6">
        <v>45657</v>
      </c>
      <c r="G482" s="5">
        <v>2024</v>
      </c>
      <c r="H482" s="5" t="str">
        <f t="shared" si="62"/>
        <v>Diciembre</v>
      </c>
      <c r="I482" s="6" t="str">
        <f t="shared" si="71"/>
        <v>2023-2</v>
      </c>
      <c r="J482" s="5">
        <v>100</v>
      </c>
      <c r="K482" s="5">
        <v>68.75</v>
      </c>
      <c r="L482" s="15" t="str">
        <f>IFERROR(IF((K483/J483)&gt;1.3,1.3,K483/J483),"")</f>
        <v/>
      </c>
      <c r="M482" s="15" t="str">
        <f t="shared" si="72"/>
        <v/>
      </c>
      <c r="N482" s="5"/>
      <c r="O482" s="5"/>
      <c r="P482" s="5">
        <v>0</v>
      </c>
      <c r="Q482" s="5">
        <v>0</v>
      </c>
      <c r="R482" s="5" t="str">
        <f t="shared" si="63"/>
        <v>223-2023-12-31</v>
      </c>
    </row>
    <row r="483" spans="1:18" x14ac:dyDescent="0.3">
      <c r="A483" s="37">
        <v>223</v>
      </c>
      <c r="B483" s="5" t="s">
        <v>154</v>
      </c>
      <c r="C483" s="5" t="s">
        <v>90</v>
      </c>
      <c r="D483" s="5" t="s">
        <v>65</v>
      </c>
      <c r="E483" s="5" t="s">
        <v>22</v>
      </c>
      <c r="F483" s="6">
        <v>45291</v>
      </c>
      <c r="G483" s="5">
        <v>2023</v>
      </c>
      <c r="H483" s="5" t="str">
        <f t="shared" si="62"/>
        <v>Diciembre</v>
      </c>
      <c r="I483" s="6" t="str">
        <f t="shared" si="71"/>
        <v>2024-2</v>
      </c>
      <c r="J483" s="5"/>
      <c r="K483" s="5">
        <v>0</v>
      </c>
      <c r="L483" s="21">
        <f>IFERROR(K484/J484,"")</f>
        <v>0.94120000000000004</v>
      </c>
      <c r="M483" s="15">
        <f t="shared" si="72"/>
        <v>0.94120000000000004</v>
      </c>
      <c r="N483" s="5"/>
      <c r="O483" s="5"/>
      <c r="P483" s="5">
        <v>0</v>
      </c>
      <c r="Q483" s="5">
        <v>0</v>
      </c>
      <c r="R483" s="5" t="str">
        <f t="shared" si="63"/>
        <v>223-2024-12-31</v>
      </c>
    </row>
    <row r="484" spans="1:18" x14ac:dyDescent="0.3">
      <c r="A484" s="5">
        <v>223</v>
      </c>
      <c r="B484" s="5" t="s">
        <v>154</v>
      </c>
      <c r="C484" s="5" t="s">
        <v>90</v>
      </c>
      <c r="D484" s="5" t="s">
        <v>65</v>
      </c>
      <c r="E484" s="5" t="s">
        <v>22</v>
      </c>
      <c r="F484" s="6">
        <v>45657</v>
      </c>
      <c r="G484" s="5">
        <v>2024</v>
      </c>
      <c r="H484" s="5" t="str">
        <f t="shared" ref="H484:H547" si="73">PROPER(TEXT(F485,"mmmm"))</f>
        <v>Diciembre</v>
      </c>
      <c r="I484" s="6" t="str">
        <f t="shared" si="71"/>
        <v>2023-2</v>
      </c>
      <c r="J484" s="5">
        <v>100</v>
      </c>
      <c r="K484" s="5">
        <v>94.12</v>
      </c>
      <c r="L484" s="15" t="str">
        <f>IFERROR(IF((K485/J485)&gt;1.3,1.3,K485/J485),"")</f>
        <v/>
      </c>
      <c r="M484" s="15" t="str">
        <f t="shared" si="72"/>
        <v/>
      </c>
      <c r="N484" s="5"/>
      <c r="O484" s="5"/>
      <c r="P484" s="5">
        <v>0</v>
      </c>
      <c r="Q484" s="5">
        <v>0</v>
      </c>
      <c r="R484" s="5" t="str">
        <f t="shared" ref="R484:R547" si="74">A485&amp;"-"&amp;YEAR(F485)&amp;"-"&amp;IF(LEN(MONTH(F485))=1,"0"&amp;MONTH(F485),MONTH(F485))&amp;"-"&amp;DAY(F485)</f>
        <v>224-2023-12-31</v>
      </c>
    </row>
    <row r="485" spans="1:18" x14ac:dyDescent="0.3">
      <c r="A485" s="37">
        <v>224</v>
      </c>
      <c r="B485" s="5" t="s">
        <v>155</v>
      </c>
      <c r="C485" s="5" t="s">
        <v>90</v>
      </c>
      <c r="D485" s="5" t="s">
        <v>65</v>
      </c>
      <c r="E485" s="5" t="s">
        <v>22</v>
      </c>
      <c r="F485" s="6">
        <v>45291</v>
      </c>
      <c r="G485" s="5">
        <v>2023</v>
      </c>
      <c r="H485" s="5" t="str">
        <f t="shared" si="73"/>
        <v>Diciembre</v>
      </c>
      <c r="I485" s="6" t="str">
        <f t="shared" si="71"/>
        <v>2024-1</v>
      </c>
      <c r="J485" s="5"/>
      <c r="K485" s="5">
        <v>0</v>
      </c>
      <c r="L485" s="21">
        <f>IFERROR(K486/J486,"")</f>
        <v>1</v>
      </c>
      <c r="M485" s="15">
        <f t="shared" si="72"/>
        <v>1</v>
      </c>
      <c r="N485" s="5"/>
      <c r="O485" s="5"/>
      <c r="P485" s="5">
        <v>0</v>
      </c>
      <c r="Q485" s="5">
        <v>0</v>
      </c>
      <c r="R485" s="5" t="str">
        <f t="shared" si="74"/>
        <v>224-2024-12-31</v>
      </c>
    </row>
    <row r="486" spans="1:18" x14ac:dyDescent="0.3">
      <c r="A486" s="5">
        <v>224</v>
      </c>
      <c r="B486" s="5" t="s">
        <v>155</v>
      </c>
      <c r="C486" s="5" t="s">
        <v>90</v>
      </c>
      <c r="D486" s="5" t="s">
        <v>65</v>
      </c>
      <c r="E486" s="5" t="s">
        <v>22</v>
      </c>
      <c r="F486" s="6">
        <v>45657</v>
      </c>
      <c r="G486" s="5">
        <v>2024</v>
      </c>
      <c r="H486" s="5" t="str">
        <f t="shared" si="73"/>
        <v>Enero</v>
      </c>
      <c r="I486" s="6" t="str">
        <f t="shared" si="71"/>
        <v>2023-1</v>
      </c>
      <c r="J486" s="5">
        <v>100</v>
      </c>
      <c r="K486" s="5">
        <v>100</v>
      </c>
      <c r="L486" s="15">
        <f>IFERROR(IF((K487/J487)&gt;1.3,1.3,K487/J487),"")</f>
        <v>1.3</v>
      </c>
      <c r="M486" s="15">
        <f t="shared" si="72"/>
        <v>4.166666666666667</v>
      </c>
      <c r="N486" s="5"/>
      <c r="O486" s="5"/>
      <c r="P486" s="5">
        <v>0</v>
      </c>
      <c r="Q486" s="5">
        <v>0</v>
      </c>
      <c r="R486" s="5" t="str">
        <f t="shared" si="74"/>
        <v>225-2023-01-31</v>
      </c>
    </row>
    <row r="487" spans="1:18" x14ac:dyDescent="0.3">
      <c r="A487" s="37">
        <v>225</v>
      </c>
      <c r="B487" s="5" t="s">
        <v>156</v>
      </c>
      <c r="C487" s="5" t="s">
        <v>90</v>
      </c>
      <c r="D487" s="5" t="s">
        <v>21</v>
      </c>
      <c r="E487" s="5" t="s">
        <v>22</v>
      </c>
      <c r="F487" s="6">
        <v>44957</v>
      </c>
      <c r="G487" s="5">
        <v>2023</v>
      </c>
      <c r="H487" s="5" t="str">
        <f t="shared" si="73"/>
        <v>Febrero</v>
      </c>
      <c r="I487" s="6" t="str">
        <f t="shared" si="71"/>
        <v>2023-1</v>
      </c>
      <c r="J487" s="5">
        <v>6</v>
      </c>
      <c r="K487" s="5">
        <v>25</v>
      </c>
      <c r="L487" s="21">
        <f t="shared" ref="L487:L492" si="75">IFERROR(K488/J488,"")</f>
        <v>3.3333333333333335</v>
      </c>
      <c r="M487" s="15">
        <f t="shared" si="72"/>
        <v>3.3333333333333335</v>
      </c>
      <c r="N487" s="5"/>
      <c r="O487" s="5"/>
      <c r="P487" s="5">
        <v>0</v>
      </c>
      <c r="Q487" s="5">
        <v>0</v>
      </c>
      <c r="R487" s="5" t="str">
        <f t="shared" si="74"/>
        <v>225-2023-02-28</v>
      </c>
    </row>
    <row r="488" spans="1:18" x14ac:dyDescent="0.3">
      <c r="A488" s="37">
        <v>225</v>
      </c>
      <c r="B488" s="5" t="s">
        <v>156</v>
      </c>
      <c r="C488" s="5" t="s">
        <v>90</v>
      </c>
      <c r="D488" s="5" t="s">
        <v>21</v>
      </c>
      <c r="E488" s="5" t="s">
        <v>22</v>
      </c>
      <c r="F488" s="6">
        <v>44985</v>
      </c>
      <c r="G488" s="5">
        <v>2023</v>
      </c>
      <c r="H488" s="5" t="str">
        <f t="shared" si="73"/>
        <v>Marzo</v>
      </c>
      <c r="I488" s="6" t="str">
        <f t="shared" si="71"/>
        <v>2023-1</v>
      </c>
      <c r="J488" s="5">
        <v>6</v>
      </c>
      <c r="K488" s="5">
        <v>20</v>
      </c>
      <c r="L488" s="21">
        <f t="shared" si="75"/>
        <v>3.1666666666666665</v>
      </c>
      <c r="M488" s="15">
        <f t="shared" si="72"/>
        <v>3.1666666666666665</v>
      </c>
      <c r="N488" s="5"/>
      <c r="O488" s="5"/>
      <c r="P488" s="5">
        <v>0</v>
      </c>
      <c r="Q488" s="5">
        <v>0</v>
      </c>
      <c r="R488" s="5" t="str">
        <f t="shared" si="74"/>
        <v>225-2023-03-31</v>
      </c>
    </row>
    <row r="489" spans="1:18" x14ac:dyDescent="0.3">
      <c r="A489" s="37">
        <v>225</v>
      </c>
      <c r="B489" s="5" t="s">
        <v>156</v>
      </c>
      <c r="C489" s="5" t="s">
        <v>90</v>
      </c>
      <c r="D489" s="5" t="s">
        <v>21</v>
      </c>
      <c r="E489" s="5" t="s">
        <v>22</v>
      </c>
      <c r="F489" s="6">
        <v>45016</v>
      </c>
      <c r="G489" s="5">
        <v>2023</v>
      </c>
      <c r="H489" s="5" t="str">
        <f t="shared" si="73"/>
        <v>Abril</v>
      </c>
      <c r="I489" s="6" t="str">
        <f t="shared" si="71"/>
        <v>2023-1</v>
      </c>
      <c r="J489" s="5">
        <v>6</v>
      </c>
      <c r="K489" s="5">
        <v>19</v>
      </c>
      <c r="L489" s="21">
        <f t="shared" si="75"/>
        <v>3.3333333333333335</v>
      </c>
      <c r="M489" s="15">
        <f t="shared" si="72"/>
        <v>3.3333333333333335</v>
      </c>
      <c r="N489" s="5"/>
      <c r="O489" s="5"/>
      <c r="P489" s="5">
        <v>0</v>
      </c>
      <c r="Q489" s="5">
        <v>0</v>
      </c>
      <c r="R489" s="5" t="str">
        <f t="shared" si="74"/>
        <v>225-2023-04-30</v>
      </c>
    </row>
    <row r="490" spans="1:18" x14ac:dyDescent="0.3">
      <c r="A490" s="37">
        <v>225</v>
      </c>
      <c r="B490" s="5" t="s">
        <v>156</v>
      </c>
      <c r="C490" s="5" t="s">
        <v>90</v>
      </c>
      <c r="D490" s="5" t="s">
        <v>21</v>
      </c>
      <c r="E490" s="5" t="s">
        <v>22</v>
      </c>
      <c r="F490" s="6">
        <v>45046</v>
      </c>
      <c r="G490" s="5">
        <v>2023</v>
      </c>
      <c r="H490" s="5" t="str">
        <f t="shared" si="73"/>
        <v>Mayo</v>
      </c>
      <c r="I490" s="6" t="str">
        <f t="shared" si="71"/>
        <v>2023-1</v>
      </c>
      <c r="J490" s="5">
        <v>6</v>
      </c>
      <c r="K490" s="5">
        <v>20</v>
      </c>
      <c r="L490" s="21">
        <f t="shared" si="75"/>
        <v>3.8333333333333335</v>
      </c>
      <c r="M490" s="15">
        <f t="shared" si="72"/>
        <v>3.8333333333333335</v>
      </c>
      <c r="N490" s="5"/>
      <c r="O490" s="5"/>
      <c r="P490" s="5">
        <v>0</v>
      </c>
      <c r="Q490" s="5">
        <v>0</v>
      </c>
      <c r="R490" s="5" t="str">
        <f t="shared" si="74"/>
        <v>225-2023-05-31</v>
      </c>
    </row>
    <row r="491" spans="1:18" x14ac:dyDescent="0.3">
      <c r="A491" s="37">
        <v>225</v>
      </c>
      <c r="B491" s="5" t="s">
        <v>156</v>
      </c>
      <c r="C491" s="5" t="s">
        <v>90</v>
      </c>
      <c r="D491" s="5" t="s">
        <v>21</v>
      </c>
      <c r="E491" s="5" t="s">
        <v>22</v>
      </c>
      <c r="F491" s="6">
        <v>45077</v>
      </c>
      <c r="G491" s="5">
        <v>2023</v>
      </c>
      <c r="H491" s="5" t="str">
        <f t="shared" si="73"/>
        <v>Junio</v>
      </c>
      <c r="I491" s="6" t="str">
        <f t="shared" si="71"/>
        <v>2023-2</v>
      </c>
      <c r="J491" s="5">
        <v>6</v>
      </c>
      <c r="K491" s="5">
        <v>23</v>
      </c>
      <c r="L491" s="21">
        <f t="shared" si="75"/>
        <v>3.1666666666666665</v>
      </c>
      <c r="M491" s="15">
        <f t="shared" si="72"/>
        <v>3.1666666666666665</v>
      </c>
      <c r="N491" s="5"/>
      <c r="O491" s="5"/>
      <c r="P491" s="5">
        <v>0</v>
      </c>
      <c r="Q491" s="5">
        <v>0</v>
      </c>
      <c r="R491" s="5" t="str">
        <f t="shared" si="74"/>
        <v>225-2023-06-30</v>
      </c>
    </row>
    <row r="492" spans="1:18" x14ac:dyDescent="0.3">
      <c r="A492" s="37">
        <v>225</v>
      </c>
      <c r="B492" s="5" t="s">
        <v>156</v>
      </c>
      <c r="C492" s="5" t="s">
        <v>90</v>
      </c>
      <c r="D492" s="5" t="s">
        <v>21</v>
      </c>
      <c r="E492" s="5" t="s">
        <v>22</v>
      </c>
      <c r="F492" s="6">
        <v>45107</v>
      </c>
      <c r="G492" s="5">
        <v>2023</v>
      </c>
      <c r="H492" s="5" t="str">
        <f t="shared" si="73"/>
        <v>Julio</v>
      </c>
      <c r="I492" s="6" t="str">
        <f t="shared" si="71"/>
        <v>2023-2</v>
      </c>
      <c r="J492" s="5">
        <v>6</v>
      </c>
      <c r="K492" s="5">
        <v>19</v>
      </c>
      <c r="L492" s="21">
        <f t="shared" si="75"/>
        <v>3.3333333333333335</v>
      </c>
      <c r="M492" s="15">
        <f t="shared" si="72"/>
        <v>3.3333333333333335</v>
      </c>
      <c r="N492" s="5"/>
      <c r="O492" s="5"/>
      <c r="P492" s="5">
        <v>0</v>
      </c>
      <c r="Q492" s="5">
        <v>0</v>
      </c>
      <c r="R492" s="5" t="str">
        <f t="shared" si="74"/>
        <v>225-2023-07-31</v>
      </c>
    </row>
    <row r="493" spans="1:18" x14ac:dyDescent="0.3">
      <c r="A493" s="5">
        <v>225</v>
      </c>
      <c r="B493" s="5" t="s">
        <v>156</v>
      </c>
      <c r="C493" s="5" t="s">
        <v>90</v>
      </c>
      <c r="D493" s="5" t="s">
        <v>21</v>
      </c>
      <c r="E493" s="5" t="s">
        <v>22</v>
      </c>
      <c r="F493" s="6">
        <v>45138</v>
      </c>
      <c r="G493" s="16">
        <v>2023</v>
      </c>
      <c r="H493" s="6" t="str">
        <f t="shared" si="73"/>
        <v>Agosto</v>
      </c>
      <c r="I493" s="6" t="s">
        <v>737</v>
      </c>
      <c r="J493" s="5">
        <v>6</v>
      </c>
      <c r="K493" s="5">
        <v>20</v>
      </c>
      <c r="L493" s="21">
        <v>1</v>
      </c>
      <c r="M493" s="15">
        <f t="shared" si="72"/>
        <v>3.8333333333333335</v>
      </c>
      <c r="N493" s="5"/>
      <c r="O493" s="5"/>
      <c r="P493" s="5">
        <v>0</v>
      </c>
      <c r="Q493" s="5">
        <v>0</v>
      </c>
      <c r="R493" s="5" t="str">
        <f t="shared" si="74"/>
        <v>225-2023-08-31</v>
      </c>
    </row>
    <row r="494" spans="1:18" x14ac:dyDescent="0.3">
      <c r="A494" s="5">
        <v>225</v>
      </c>
      <c r="B494" s="5" t="s">
        <v>156</v>
      </c>
      <c r="C494" s="5" t="s">
        <v>90</v>
      </c>
      <c r="D494" s="5" t="s">
        <v>21</v>
      </c>
      <c r="E494" s="5" t="s">
        <v>22</v>
      </c>
      <c r="F494" s="6">
        <v>45169</v>
      </c>
      <c r="G494" s="16">
        <v>2023</v>
      </c>
      <c r="H494" s="6" t="str">
        <f t="shared" si="73"/>
        <v>Septiembre</v>
      </c>
      <c r="I494" s="6" t="s">
        <v>737</v>
      </c>
      <c r="J494" s="5">
        <v>6</v>
      </c>
      <c r="K494" s="5">
        <v>23</v>
      </c>
      <c r="L494" s="21">
        <v>1</v>
      </c>
      <c r="M494" s="15">
        <f t="shared" si="72"/>
        <v>3.5</v>
      </c>
      <c r="N494" s="5"/>
      <c r="O494" s="5"/>
      <c r="P494" s="5">
        <v>0</v>
      </c>
      <c r="Q494" s="5">
        <v>0</v>
      </c>
      <c r="R494" s="5" t="str">
        <f t="shared" si="74"/>
        <v>225-2023-09-30</v>
      </c>
    </row>
    <row r="495" spans="1:18" x14ac:dyDescent="0.3">
      <c r="A495" s="5">
        <v>225</v>
      </c>
      <c r="B495" s="5" t="s">
        <v>156</v>
      </c>
      <c r="C495" s="5" t="s">
        <v>90</v>
      </c>
      <c r="D495" s="5" t="s">
        <v>21</v>
      </c>
      <c r="E495" s="5" t="s">
        <v>22</v>
      </c>
      <c r="F495" s="6">
        <v>45199</v>
      </c>
      <c r="G495" s="16">
        <v>2023</v>
      </c>
      <c r="H495" s="6" t="str">
        <f t="shared" si="73"/>
        <v>Octubre</v>
      </c>
      <c r="I495" s="6" t="s">
        <v>737</v>
      </c>
      <c r="J495" s="5">
        <v>6</v>
      </c>
      <c r="K495" s="5">
        <v>21</v>
      </c>
      <c r="L495" s="21">
        <v>1</v>
      </c>
      <c r="M495" s="15">
        <f t="shared" si="72"/>
        <v>3.1666666666666665</v>
      </c>
      <c r="N495" s="5"/>
      <c r="O495" s="5"/>
      <c r="P495" s="5">
        <v>0</v>
      </c>
      <c r="Q495" s="5">
        <v>0</v>
      </c>
      <c r="R495" s="5" t="str">
        <f t="shared" si="74"/>
        <v>225-2023-10-31</v>
      </c>
    </row>
    <row r="496" spans="1:18" x14ac:dyDescent="0.3">
      <c r="A496" s="37">
        <v>225</v>
      </c>
      <c r="B496" s="5" t="s">
        <v>156</v>
      </c>
      <c r="C496" s="5" t="s">
        <v>90</v>
      </c>
      <c r="D496" s="5" t="s">
        <v>21</v>
      </c>
      <c r="E496" s="5" t="s">
        <v>22</v>
      </c>
      <c r="F496" s="6">
        <v>45230</v>
      </c>
      <c r="G496" s="5">
        <v>2023</v>
      </c>
      <c r="H496" s="5" t="str">
        <f t="shared" si="73"/>
        <v>Noviembre</v>
      </c>
      <c r="I496" s="6" t="str">
        <f t="shared" ref="I496:I527" si="76">IF(OR(H497="Enero",H497="Febrero",H497="Marzo",H497="Abril",H497="Mayo",H497="Junio"),G497&amp;"-1",IF(OR(H497="Julio",H497="Agosto",H497="Septiembre",H497="Octubre",H497="Noviembre",H497="Diciembre"),G497&amp;"-2"))</f>
        <v>2023-2</v>
      </c>
      <c r="J496" s="5">
        <v>6</v>
      </c>
      <c r="K496" s="5">
        <v>19</v>
      </c>
      <c r="L496" s="21">
        <f>IFERROR(K497/J497,"")</f>
        <v>3</v>
      </c>
      <c r="M496" s="15">
        <f t="shared" si="72"/>
        <v>3</v>
      </c>
      <c r="N496" s="5"/>
      <c r="O496" s="5"/>
      <c r="P496" s="5">
        <v>0</v>
      </c>
      <c r="Q496" s="5">
        <v>0</v>
      </c>
      <c r="R496" s="5" t="str">
        <f t="shared" si="74"/>
        <v>225-2023-11-30</v>
      </c>
    </row>
    <row r="497" spans="1:18" x14ac:dyDescent="0.3">
      <c r="A497" s="37">
        <v>225</v>
      </c>
      <c r="B497" s="5" t="s">
        <v>156</v>
      </c>
      <c r="C497" s="5" t="s">
        <v>90</v>
      </c>
      <c r="D497" s="5" t="s">
        <v>21</v>
      </c>
      <c r="E497" s="5" t="s">
        <v>22</v>
      </c>
      <c r="F497" s="6">
        <v>45260</v>
      </c>
      <c r="G497" s="5">
        <v>2023</v>
      </c>
      <c r="H497" s="5" t="str">
        <f t="shared" si="73"/>
        <v>Diciembre</v>
      </c>
      <c r="I497" s="6" t="str">
        <f t="shared" si="76"/>
        <v>2023-1</v>
      </c>
      <c r="J497" s="5">
        <v>6</v>
      </c>
      <c r="K497" s="5">
        <v>18</v>
      </c>
      <c r="L497" s="21">
        <f>IFERROR(K498/J498,"")</f>
        <v>3</v>
      </c>
      <c r="M497" s="15">
        <f t="shared" si="72"/>
        <v>3</v>
      </c>
      <c r="N497" s="5"/>
      <c r="O497" s="5"/>
      <c r="P497" s="5">
        <v>0</v>
      </c>
      <c r="Q497" s="5">
        <v>0</v>
      </c>
      <c r="R497" s="5" t="str">
        <f t="shared" si="74"/>
        <v>225-2023-12-31</v>
      </c>
    </row>
    <row r="498" spans="1:18" x14ac:dyDescent="0.3">
      <c r="A498" s="37">
        <v>225</v>
      </c>
      <c r="B498" s="5" t="s">
        <v>156</v>
      </c>
      <c r="C498" s="5" t="s">
        <v>90</v>
      </c>
      <c r="D498" s="5" t="s">
        <v>21</v>
      </c>
      <c r="E498" s="5" t="s">
        <v>22</v>
      </c>
      <c r="F498" s="6">
        <v>45291</v>
      </c>
      <c r="G498" s="5">
        <v>2023</v>
      </c>
      <c r="H498" s="5" t="str">
        <f t="shared" si="73"/>
        <v>Junio</v>
      </c>
      <c r="I498" s="6" t="str">
        <f t="shared" si="76"/>
        <v>2024-2</v>
      </c>
      <c r="J498" s="5">
        <v>6</v>
      </c>
      <c r="K498" s="5">
        <v>18</v>
      </c>
      <c r="L498" s="21">
        <f>IFERROR(K499/J499,"")</f>
        <v>21</v>
      </c>
      <c r="M498" s="15">
        <f t="shared" si="72"/>
        <v>21</v>
      </c>
      <c r="N498" s="5"/>
      <c r="O498" s="5"/>
      <c r="P498" s="5">
        <v>0</v>
      </c>
      <c r="Q498" s="5">
        <v>0</v>
      </c>
      <c r="R498" s="5" t="str">
        <f t="shared" si="74"/>
        <v>225-2024-06-30</v>
      </c>
    </row>
    <row r="499" spans="1:18" x14ac:dyDescent="0.3">
      <c r="A499" s="5">
        <v>225</v>
      </c>
      <c r="B499" s="5" t="s">
        <v>156</v>
      </c>
      <c r="C499" s="5" t="s">
        <v>90</v>
      </c>
      <c r="D499" s="5" t="s">
        <v>21</v>
      </c>
      <c r="E499" s="5" t="s">
        <v>22</v>
      </c>
      <c r="F499" s="6">
        <v>45473</v>
      </c>
      <c r="G499" s="5">
        <v>2024</v>
      </c>
      <c r="H499" s="5" t="str">
        <f t="shared" si="73"/>
        <v>Diciembre</v>
      </c>
      <c r="I499" s="6" t="str">
        <f t="shared" si="76"/>
        <v>2024-2</v>
      </c>
      <c r="J499" s="5">
        <v>1</v>
      </c>
      <c r="K499" s="5">
        <v>21</v>
      </c>
      <c r="L499" s="15">
        <f>IFERROR(IF((K500/J500)&gt;1.3,1.3,K500/J500),"")</f>
        <v>1.3</v>
      </c>
      <c r="M499" s="15">
        <f t="shared" si="72"/>
        <v>18</v>
      </c>
      <c r="N499" s="5"/>
      <c r="O499" s="5"/>
      <c r="P499" s="5">
        <v>0</v>
      </c>
      <c r="Q499" s="5">
        <v>0</v>
      </c>
      <c r="R499" s="5" t="str">
        <f t="shared" si="74"/>
        <v>225-2024-12-31</v>
      </c>
    </row>
    <row r="500" spans="1:18" x14ac:dyDescent="0.3">
      <c r="A500" s="5">
        <v>225</v>
      </c>
      <c r="B500" s="5" t="s">
        <v>156</v>
      </c>
      <c r="C500" s="5" t="s">
        <v>90</v>
      </c>
      <c r="D500" s="5" t="s">
        <v>21</v>
      </c>
      <c r="E500" s="5" t="s">
        <v>22</v>
      </c>
      <c r="F500" s="6">
        <v>45657</v>
      </c>
      <c r="G500" s="5">
        <v>2024</v>
      </c>
      <c r="H500" s="5" t="str">
        <f t="shared" si="73"/>
        <v>Diciembre</v>
      </c>
      <c r="I500" s="6" t="str">
        <f t="shared" si="76"/>
        <v>2023-2</v>
      </c>
      <c r="J500" s="5">
        <v>1</v>
      </c>
      <c r="K500" s="5">
        <v>18</v>
      </c>
      <c r="L500" s="15" t="str">
        <f>IFERROR(IF((K501/J501)&gt;1.3,1.3,K501/J501),"")</f>
        <v/>
      </c>
      <c r="M500" s="15" t="str">
        <f t="shared" si="72"/>
        <v/>
      </c>
      <c r="N500" s="5"/>
      <c r="O500" s="5"/>
      <c r="P500" s="5">
        <v>0</v>
      </c>
      <c r="Q500" s="5">
        <v>0</v>
      </c>
      <c r="R500" s="5" t="str">
        <f t="shared" si="74"/>
        <v>226-2023-12-31</v>
      </c>
    </row>
    <row r="501" spans="1:18" x14ac:dyDescent="0.3">
      <c r="A501" s="37">
        <v>226</v>
      </c>
      <c r="B501" s="5" t="s">
        <v>157</v>
      </c>
      <c r="C501" s="5" t="s">
        <v>90</v>
      </c>
      <c r="D501" s="5" t="s">
        <v>65</v>
      </c>
      <c r="E501" s="5" t="s">
        <v>22</v>
      </c>
      <c r="F501" s="6">
        <v>45291</v>
      </c>
      <c r="G501" s="5">
        <v>2023</v>
      </c>
      <c r="H501" s="5" t="str">
        <f t="shared" si="73"/>
        <v>Diciembre</v>
      </c>
      <c r="I501" s="6" t="str">
        <f t="shared" si="76"/>
        <v>2024-2</v>
      </c>
      <c r="J501" s="5"/>
      <c r="K501" s="5">
        <v>0</v>
      </c>
      <c r="L501" s="21">
        <f>IFERROR(K502/J502,"")</f>
        <v>0</v>
      </c>
      <c r="M501" s="15">
        <f t="shared" si="72"/>
        <v>0</v>
      </c>
      <c r="N501" s="5"/>
      <c r="O501" s="5"/>
      <c r="P501" s="5">
        <v>0</v>
      </c>
      <c r="Q501" s="5">
        <v>0</v>
      </c>
      <c r="R501" s="5" t="str">
        <f t="shared" si="74"/>
        <v>226-2024-12-31</v>
      </c>
    </row>
    <row r="502" spans="1:18" x14ac:dyDescent="0.3">
      <c r="A502" s="5">
        <v>226</v>
      </c>
      <c r="B502" s="5" t="s">
        <v>157</v>
      </c>
      <c r="C502" s="5" t="s">
        <v>90</v>
      </c>
      <c r="D502" s="5" t="s">
        <v>65</v>
      </c>
      <c r="E502" s="5" t="s">
        <v>22</v>
      </c>
      <c r="F502" s="6">
        <v>45657</v>
      </c>
      <c r="G502" s="5">
        <v>2024</v>
      </c>
      <c r="H502" s="5" t="str">
        <f t="shared" si="73"/>
        <v>Diciembre</v>
      </c>
      <c r="I502" s="6" t="str">
        <f t="shared" si="76"/>
        <v>2023-2</v>
      </c>
      <c r="J502" s="5">
        <v>2</v>
      </c>
      <c r="K502" s="5">
        <v>0</v>
      </c>
      <c r="L502" s="15" t="str">
        <f>IFERROR(IF((K503/J503)&gt;1.3,1.3,K503/J503),"")</f>
        <v/>
      </c>
      <c r="M502" s="15" t="str">
        <f t="shared" si="72"/>
        <v/>
      </c>
      <c r="N502" s="5"/>
      <c r="O502" s="5"/>
      <c r="P502" s="5">
        <v>0</v>
      </c>
      <c r="Q502" s="5">
        <v>0</v>
      </c>
      <c r="R502" s="5" t="str">
        <f t="shared" si="74"/>
        <v>227-2023-12-31</v>
      </c>
    </row>
    <row r="503" spans="1:18" x14ac:dyDescent="0.3">
      <c r="A503" s="37">
        <v>227</v>
      </c>
      <c r="B503" s="5" t="s">
        <v>158</v>
      </c>
      <c r="C503" s="5" t="s">
        <v>90</v>
      </c>
      <c r="D503" s="5" t="s">
        <v>65</v>
      </c>
      <c r="E503" s="5" t="s">
        <v>54</v>
      </c>
      <c r="F503" s="6">
        <v>45291</v>
      </c>
      <c r="G503" s="5">
        <v>2023</v>
      </c>
      <c r="H503" s="5" t="str">
        <f t="shared" si="73"/>
        <v>Diciembre</v>
      </c>
      <c r="I503" s="6" t="str">
        <f t="shared" si="76"/>
        <v>2024-2</v>
      </c>
      <c r="J503" s="5"/>
      <c r="K503" s="5">
        <v>0</v>
      </c>
      <c r="L503" s="15" t="str">
        <f>IFERROR(IF((J504/K504)&gt;1.3,1.3,J504/K504),"")</f>
        <v/>
      </c>
      <c r="M503" s="15" t="str">
        <f>IFERROR(J504/K504,"")</f>
        <v/>
      </c>
      <c r="N503" s="5"/>
      <c r="O503" s="5"/>
      <c r="P503" s="5">
        <v>0</v>
      </c>
      <c r="Q503" s="5">
        <v>0</v>
      </c>
      <c r="R503" s="5" t="str">
        <f t="shared" si="74"/>
        <v>227-2024-12-31</v>
      </c>
    </row>
    <row r="504" spans="1:18" x14ac:dyDescent="0.3">
      <c r="A504" s="5">
        <v>227</v>
      </c>
      <c r="B504" s="5" t="s">
        <v>158</v>
      </c>
      <c r="C504" s="5" t="s">
        <v>90</v>
      </c>
      <c r="D504" s="5" t="s">
        <v>65</v>
      </c>
      <c r="E504" s="5" t="s">
        <v>54</v>
      </c>
      <c r="F504" s="6">
        <v>45657</v>
      </c>
      <c r="G504" s="5">
        <v>2024</v>
      </c>
      <c r="H504" s="5" t="str">
        <f t="shared" si="73"/>
        <v>Diciembre</v>
      </c>
      <c r="I504" s="6" t="str">
        <f t="shared" si="76"/>
        <v>2022-2</v>
      </c>
      <c r="J504" s="5">
        <v>0.3</v>
      </c>
      <c r="K504" s="5">
        <v>0</v>
      </c>
      <c r="L504" s="15">
        <f>IFERROR(IF((K505/J505)&gt;1.3,1.3,K505/J505),"")</f>
        <v>1.0011000000000001</v>
      </c>
      <c r="M504" s="15">
        <f t="shared" ref="M504:M532" si="77">IFERROR(K505/J505,"")</f>
        <v>1.0011000000000001</v>
      </c>
      <c r="N504" s="5"/>
      <c r="O504" s="5"/>
      <c r="P504" s="5">
        <v>0</v>
      </c>
      <c r="Q504" s="5">
        <v>0</v>
      </c>
      <c r="R504" s="5" t="str">
        <f t="shared" si="74"/>
        <v>228-2022-12-31</v>
      </c>
    </row>
    <row r="505" spans="1:18" x14ac:dyDescent="0.3">
      <c r="A505" s="37">
        <v>228</v>
      </c>
      <c r="B505" s="5" t="s">
        <v>159</v>
      </c>
      <c r="C505" s="5" t="s">
        <v>90</v>
      </c>
      <c r="D505" s="5" t="s">
        <v>65</v>
      </c>
      <c r="E505" s="5" t="s">
        <v>22</v>
      </c>
      <c r="F505" s="6">
        <v>44926</v>
      </c>
      <c r="G505" s="5">
        <v>2022</v>
      </c>
      <c r="H505" s="5" t="str">
        <f t="shared" si="73"/>
        <v>Diciembre</v>
      </c>
      <c r="I505" s="6" t="str">
        <f t="shared" si="76"/>
        <v>2024-1</v>
      </c>
      <c r="J505" s="5">
        <v>100</v>
      </c>
      <c r="K505" s="5">
        <v>100.11</v>
      </c>
      <c r="L505" s="15" t="str">
        <f>IFERROR(IF((K506/J506)&gt;1.3,1.3,K506/J506),"")</f>
        <v/>
      </c>
      <c r="M505" s="15" t="str">
        <f t="shared" si="77"/>
        <v/>
      </c>
      <c r="N505" s="5"/>
      <c r="O505" s="5"/>
      <c r="P505" s="5">
        <v>1</v>
      </c>
      <c r="Q505" s="5">
        <v>1</v>
      </c>
      <c r="R505" s="5" t="str">
        <f t="shared" si="74"/>
        <v>228-2024-12-31</v>
      </c>
    </row>
    <row r="506" spans="1:18" x14ac:dyDescent="0.3">
      <c r="A506" s="5">
        <v>228</v>
      </c>
      <c r="B506" s="5" t="s">
        <v>159</v>
      </c>
      <c r="C506" s="5" t="s">
        <v>90</v>
      </c>
      <c r="D506" s="5" t="s">
        <v>65</v>
      </c>
      <c r="E506" s="5" t="s">
        <v>22</v>
      </c>
      <c r="F506" s="6">
        <v>45657</v>
      </c>
      <c r="G506" s="5">
        <v>2024</v>
      </c>
      <c r="H506" s="5" t="str">
        <f t="shared" si="73"/>
        <v>Junio</v>
      </c>
      <c r="I506" s="6" t="str">
        <f t="shared" si="76"/>
        <v>2023-2</v>
      </c>
      <c r="J506" s="5"/>
      <c r="K506" s="5"/>
      <c r="L506" s="15">
        <f>IFERROR(IF((K507/J507)&gt;1.3,1.3,K507/J507),"")</f>
        <v>1</v>
      </c>
      <c r="M506" s="15">
        <f t="shared" si="77"/>
        <v>1</v>
      </c>
      <c r="N506" s="5"/>
      <c r="O506" s="5"/>
      <c r="P506" s="5">
        <v>0</v>
      </c>
      <c r="Q506" s="5">
        <v>0</v>
      </c>
      <c r="R506" s="5" t="str">
        <f t="shared" si="74"/>
        <v>230-2023-06-30</v>
      </c>
    </row>
    <row r="507" spans="1:18" x14ac:dyDescent="0.3">
      <c r="A507" s="41">
        <v>230</v>
      </c>
      <c r="B507" s="5" t="s">
        <v>161</v>
      </c>
      <c r="C507" s="5" t="s">
        <v>90</v>
      </c>
      <c r="D507" s="5" t="s">
        <v>47</v>
      </c>
      <c r="E507" s="5" t="s">
        <v>22</v>
      </c>
      <c r="F507" s="6">
        <v>45107</v>
      </c>
      <c r="G507" s="5">
        <v>2023</v>
      </c>
      <c r="H507" s="5" t="str">
        <f t="shared" si="73"/>
        <v>Diciembre</v>
      </c>
      <c r="I507" s="6" t="str">
        <f t="shared" si="76"/>
        <v>2023-1</v>
      </c>
      <c r="J507" s="5">
        <v>15</v>
      </c>
      <c r="K507" s="5">
        <v>15</v>
      </c>
      <c r="L507" s="21"/>
      <c r="M507" s="15">
        <f t="shared" si="77"/>
        <v>0</v>
      </c>
      <c r="N507" s="5"/>
      <c r="O507" s="5"/>
      <c r="P507" s="5">
        <v>0</v>
      </c>
      <c r="Q507" s="5">
        <v>0</v>
      </c>
      <c r="R507" s="5" t="str">
        <f t="shared" si="74"/>
        <v>230-2023-12-31</v>
      </c>
    </row>
    <row r="508" spans="1:18" x14ac:dyDescent="0.3">
      <c r="A508" s="37">
        <v>230</v>
      </c>
      <c r="B508" s="5" t="s">
        <v>161</v>
      </c>
      <c r="C508" s="5" t="s">
        <v>90</v>
      </c>
      <c r="D508" s="5" t="s">
        <v>47</v>
      </c>
      <c r="E508" s="5" t="s">
        <v>22</v>
      </c>
      <c r="F508" s="6">
        <v>45291</v>
      </c>
      <c r="G508" s="5">
        <v>2023</v>
      </c>
      <c r="H508" s="5" t="str">
        <f t="shared" si="73"/>
        <v>Junio</v>
      </c>
      <c r="I508" s="6" t="str">
        <f t="shared" si="76"/>
        <v>2024-2</v>
      </c>
      <c r="J508" s="5">
        <v>15</v>
      </c>
      <c r="K508" s="5">
        <v>0</v>
      </c>
      <c r="L508" s="21">
        <f>IFERROR(K509/J509,"")</f>
        <v>1.1111111111111112</v>
      </c>
      <c r="M508" s="15">
        <f t="shared" si="77"/>
        <v>1.1111111111111112</v>
      </c>
      <c r="N508" s="5"/>
      <c r="O508" s="5"/>
      <c r="P508" s="5">
        <v>0</v>
      </c>
      <c r="Q508" s="5">
        <v>0</v>
      </c>
      <c r="R508" s="5" t="str">
        <f t="shared" si="74"/>
        <v>230-2024-06-30</v>
      </c>
    </row>
    <row r="509" spans="1:18" x14ac:dyDescent="0.3">
      <c r="A509" s="5">
        <v>230</v>
      </c>
      <c r="B509" s="5" t="s">
        <v>161</v>
      </c>
      <c r="C509" s="5" t="s">
        <v>90</v>
      </c>
      <c r="D509" s="5" t="s">
        <v>47</v>
      </c>
      <c r="E509" s="5" t="s">
        <v>22</v>
      </c>
      <c r="F509" s="6">
        <v>45473</v>
      </c>
      <c r="G509" s="5">
        <v>2024</v>
      </c>
      <c r="H509" s="5" t="str">
        <f t="shared" si="73"/>
        <v>Diciembre</v>
      </c>
      <c r="I509" s="6" t="str">
        <f t="shared" si="76"/>
        <v>2024-1</v>
      </c>
      <c r="J509" s="5">
        <v>90</v>
      </c>
      <c r="K509" s="5">
        <v>100</v>
      </c>
      <c r="L509" s="15">
        <f>IFERROR(IF((K510/J510)&gt;1.3,1.3,K510/J510),"")</f>
        <v>1.1111111111111112</v>
      </c>
      <c r="M509" s="15">
        <f t="shared" si="77"/>
        <v>1.1111111111111112</v>
      </c>
      <c r="N509" s="5"/>
      <c r="O509" s="5"/>
      <c r="P509" s="5">
        <v>0</v>
      </c>
      <c r="Q509" s="5">
        <v>0</v>
      </c>
      <c r="R509" s="5" t="str">
        <f t="shared" si="74"/>
        <v>230-2024-12-31</v>
      </c>
    </row>
    <row r="510" spans="1:18" x14ac:dyDescent="0.3">
      <c r="A510" s="5">
        <v>230</v>
      </c>
      <c r="B510" s="5" t="s">
        <v>161</v>
      </c>
      <c r="C510" s="5" t="s">
        <v>90</v>
      </c>
      <c r="D510" s="5" t="s">
        <v>47</v>
      </c>
      <c r="E510" s="5" t="s">
        <v>22</v>
      </c>
      <c r="F510" s="6">
        <v>45657</v>
      </c>
      <c r="G510" s="5">
        <v>2024</v>
      </c>
      <c r="H510" s="5" t="str">
        <f t="shared" si="73"/>
        <v>Junio</v>
      </c>
      <c r="I510" s="6" t="str">
        <f t="shared" si="76"/>
        <v>2023-2</v>
      </c>
      <c r="J510" s="5">
        <v>90</v>
      </c>
      <c r="K510" s="5">
        <v>100</v>
      </c>
      <c r="L510" s="15">
        <f>IFERROR(IF((K511/J511)&gt;1.3,1.3,K511/J511),"")</f>
        <v>1.0924369747899172</v>
      </c>
      <c r="M510" s="15">
        <f t="shared" si="77"/>
        <v>1.0924369747899172</v>
      </c>
      <c r="N510" s="5"/>
      <c r="O510" s="5"/>
      <c r="P510" s="5">
        <v>0</v>
      </c>
      <c r="Q510" s="5">
        <v>0</v>
      </c>
      <c r="R510" s="5" t="str">
        <f t="shared" si="74"/>
        <v>231-2023-06-30</v>
      </c>
    </row>
    <row r="511" spans="1:18" x14ac:dyDescent="0.3">
      <c r="A511" s="41">
        <v>231</v>
      </c>
      <c r="B511" s="5" t="s">
        <v>162</v>
      </c>
      <c r="C511" s="5" t="s">
        <v>90</v>
      </c>
      <c r="D511" s="5" t="s">
        <v>47</v>
      </c>
      <c r="E511" s="5" t="s">
        <v>22</v>
      </c>
      <c r="F511" s="6">
        <v>45107</v>
      </c>
      <c r="G511" s="5">
        <v>2023</v>
      </c>
      <c r="H511" s="5" t="str">
        <f t="shared" si="73"/>
        <v>Diciembre</v>
      </c>
      <c r="I511" s="6" t="str">
        <f t="shared" si="76"/>
        <v>2023-1</v>
      </c>
      <c r="J511" s="5">
        <v>35</v>
      </c>
      <c r="K511" s="5">
        <v>38.235294117647101</v>
      </c>
      <c r="L511" s="21"/>
      <c r="M511" s="15">
        <f t="shared" si="77"/>
        <v>0</v>
      </c>
      <c r="N511" s="5"/>
      <c r="O511" s="5"/>
      <c r="P511" s="5">
        <v>0</v>
      </c>
      <c r="Q511" s="5">
        <v>0</v>
      </c>
      <c r="R511" s="5" t="str">
        <f t="shared" si="74"/>
        <v>231-2023-12-31</v>
      </c>
    </row>
    <row r="512" spans="1:18" x14ac:dyDescent="0.3">
      <c r="A512" s="37">
        <v>231</v>
      </c>
      <c r="B512" s="5" t="s">
        <v>162</v>
      </c>
      <c r="C512" s="5" t="s">
        <v>90</v>
      </c>
      <c r="D512" s="5" t="s">
        <v>47</v>
      </c>
      <c r="E512" s="5" t="s">
        <v>22</v>
      </c>
      <c r="F512" s="6">
        <v>45291</v>
      </c>
      <c r="G512" s="5">
        <v>2023</v>
      </c>
      <c r="H512" s="5" t="str">
        <f t="shared" si="73"/>
        <v>Junio</v>
      </c>
      <c r="I512" s="6" t="str">
        <f t="shared" si="76"/>
        <v>2024-2</v>
      </c>
      <c r="J512" s="5">
        <v>35</v>
      </c>
      <c r="K512" s="5">
        <v>0</v>
      </c>
      <c r="L512" s="21">
        <f>IFERROR(K513/J513,"")</f>
        <v>2.7642857142857142</v>
      </c>
      <c r="M512" s="15">
        <f t="shared" si="77"/>
        <v>2.7642857142857142</v>
      </c>
      <c r="N512" s="5"/>
      <c r="O512" s="5"/>
      <c r="P512" s="5">
        <v>0</v>
      </c>
      <c r="Q512" s="5">
        <v>0</v>
      </c>
      <c r="R512" s="5" t="str">
        <f t="shared" si="74"/>
        <v>231-2024-06-30</v>
      </c>
    </row>
    <row r="513" spans="1:18" x14ac:dyDescent="0.3">
      <c r="A513" s="5">
        <v>231</v>
      </c>
      <c r="B513" s="5" t="s">
        <v>162</v>
      </c>
      <c r="C513" s="5" t="s">
        <v>90</v>
      </c>
      <c r="D513" s="5" t="s">
        <v>47</v>
      </c>
      <c r="E513" s="5" t="s">
        <v>22</v>
      </c>
      <c r="F513" s="6">
        <v>45473</v>
      </c>
      <c r="G513" s="5">
        <v>2024</v>
      </c>
      <c r="H513" s="5" t="str">
        <f t="shared" si="73"/>
        <v>Diciembre</v>
      </c>
      <c r="I513" s="6" t="str">
        <f t="shared" si="76"/>
        <v>2024-1</v>
      </c>
      <c r="J513" s="5">
        <v>35</v>
      </c>
      <c r="K513" s="5">
        <v>96.75</v>
      </c>
      <c r="L513" s="15">
        <f>IFERROR(IF((K514/J514)&gt;1.3,1.3,K514/J514),"")</f>
        <v>1.3</v>
      </c>
      <c r="M513" s="15">
        <f t="shared" si="77"/>
        <v>2.9768571428571429</v>
      </c>
      <c r="N513" s="5"/>
      <c r="O513" s="5"/>
      <c r="P513" s="5">
        <v>0</v>
      </c>
      <c r="Q513" s="5">
        <v>0</v>
      </c>
      <c r="R513" s="5" t="str">
        <f t="shared" si="74"/>
        <v>231-2024-12-31</v>
      </c>
    </row>
    <row r="514" spans="1:18" x14ac:dyDescent="0.3">
      <c r="A514" s="5">
        <v>231</v>
      </c>
      <c r="B514" s="5" t="s">
        <v>162</v>
      </c>
      <c r="C514" s="5" t="s">
        <v>90</v>
      </c>
      <c r="D514" s="5" t="s">
        <v>47</v>
      </c>
      <c r="E514" s="5" t="s">
        <v>22</v>
      </c>
      <c r="F514" s="6">
        <v>45657</v>
      </c>
      <c r="G514" s="5">
        <v>2024</v>
      </c>
      <c r="H514" s="5" t="str">
        <f t="shared" si="73"/>
        <v>Junio</v>
      </c>
      <c r="I514" s="6" t="str">
        <f t="shared" si="76"/>
        <v>2023-2</v>
      </c>
      <c r="J514" s="5">
        <v>35</v>
      </c>
      <c r="K514" s="5">
        <v>104.19</v>
      </c>
      <c r="L514" s="15">
        <f>IFERROR(IF((K515/J515)&gt;1.3,1.3,K515/J515),"")</f>
        <v>1</v>
      </c>
      <c r="M514" s="15">
        <f t="shared" si="77"/>
        <v>1</v>
      </c>
      <c r="N514" s="5"/>
      <c r="O514" s="5"/>
      <c r="P514" s="5">
        <v>0</v>
      </c>
      <c r="Q514" s="5">
        <v>0</v>
      </c>
      <c r="R514" s="5" t="str">
        <f t="shared" si="74"/>
        <v>232-2023-06-30</v>
      </c>
    </row>
    <row r="515" spans="1:18" x14ac:dyDescent="0.3">
      <c r="A515" s="41">
        <v>232</v>
      </c>
      <c r="B515" s="5" t="s">
        <v>163</v>
      </c>
      <c r="C515" s="5" t="s">
        <v>90</v>
      </c>
      <c r="D515" s="5" t="s">
        <v>47</v>
      </c>
      <c r="E515" s="5" t="s">
        <v>22</v>
      </c>
      <c r="F515" s="6">
        <v>45107</v>
      </c>
      <c r="G515" s="5">
        <v>2023</v>
      </c>
      <c r="H515" s="5" t="str">
        <f t="shared" si="73"/>
        <v>Diciembre</v>
      </c>
      <c r="I515" s="6" t="str">
        <f t="shared" si="76"/>
        <v>2023-1</v>
      </c>
      <c r="J515" s="5">
        <v>21</v>
      </c>
      <c r="K515" s="5">
        <v>21</v>
      </c>
      <c r="L515" s="21"/>
      <c r="M515" s="15">
        <f t="shared" si="77"/>
        <v>0</v>
      </c>
      <c r="N515" s="5"/>
      <c r="O515" s="5"/>
      <c r="P515" s="5">
        <v>0</v>
      </c>
      <c r="Q515" s="5">
        <v>0</v>
      </c>
      <c r="R515" s="5" t="str">
        <f t="shared" si="74"/>
        <v>232-2023-12-31</v>
      </c>
    </row>
    <row r="516" spans="1:18" x14ac:dyDescent="0.3">
      <c r="A516" s="37">
        <v>232</v>
      </c>
      <c r="B516" s="5" t="s">
        <v>163</v>
      </c>
      <c r="C516" s="5" t="s">
        <v>90</v>
      </c>
      <c r="D516" s="5" t="s">
        <v>47</v>
      </c>
      <c r="E516" s="5" t="s">
        <v>22</v>
      </c>
      <c r="F516" s="6">
        <v>45291</v>
      </c>
      <c r="G516" s="5">
        <v>2023</v>
      </c>
      <c r="H516" s="5" t="str">
        <f t="shared" si="73"/>
        <v>Junio</v>
      </c>
      <c r="I516" s="6" t="str">
        <f t="shared" si="76"/>
        <v>2024-2</v>
      </c>
      <c r="J516" s="5">
        <v>21</v>
      </c>
      <c r="K516" s="5">
        <v>0</v>
      </c>
      <c r="L516" s="21">
        <f>IFERROR(K517/J517,"")</f>
        <v>1.0605555555555557</v>
      </c>
      <c r="M516" s="15">
        <f t="shared" si="77"/>
        <v>1.0605555555555557</v>
      </c>
      <c r="N516" s="5"/>
      <c r="O516" s="5"/>
      <c r="P516" s="5">
        <v>0</v>
      </c>
      <c r="Q516" s="5">
        <v>0</v>
      </c>
      <c r="R516" s="5" t="str">
        <f t="shared" si="74"/>
        <v>232-2024-06-30</v>
      </c>
    </row>
    <row r="517" spans="1:18" x14ac:dyDescent="0.3">
      <c r="A517" s="5">
        <v>232</v>
      </c>
      <c r="B517" s="5" t="s">
        <v>163</v>
      </c>
      <c r="C517" s="5" t="s">
        <v>90</v>
      </c>
      <c r="D517" s="5" t="s">
        <v>47</v>
      </c>
      <c r="E517" s="5" t="s">
        <v>22</v>
      </c>
      <c r="F517" s="6">
        <v>45473</v>
      </c>
      <c r="G517" s="5">
        <v>2024</v>
      </c>
      <c r="H517" s="5" t="str">
        <f t="shared" si="73"/>
        <v>Diciembre</v>
      </c>
      <c r="I517" s="6" t="str">
        <f t="shared" si="76"/>
        <v>2024-1</v>
      </c>
      <c r="J517" s="5">
        <v>90</v>
      </c>
      <c r="K517" s="5">
        <v>95.45</v>
      </c>
      <c r="L517" s="15">
        <f>IFERROR(IF((K518/J518)&gt;1.3,1.3,K518/J518),"")</f>
        <v>1.1111111111111112</v>
      </c>
      <c r="M517" s="15">
        <f t="shared" si="77"/>
        <v>1.1111111111111112</v>
      </c>
      <c r="N517" s="5"/>
      <c r="O517" s="5"/>
      <c r="P517" s="5">
        <v>0</v>
      </c>
      <c r="Q517" s="5">
        <v>0</v>
      </c>
      <c r="R517" s="5" t="str">
        <f t="shared" si="74"/>
        <v>232-2024-12-31</v>
      </c>
    </row>
    <row r="518" spans="1:18" x14ac:dyDescent="0.3">
      <c r="A518" s="5">
        <v>232</v>
      </c>
      <c r="B518" s="5" t="s">
        <v>163</v>
      </c>
      <c r="C518" s="5" t="s">
        <v>90</v>
      </c>
      <c r="D518" s="5" t="s">
        <v>47</v>
      </c>
      <c r="E518" s="5" t="s">
        <v>22</v>
      </c>
      <c r="F518" s="6">
        <v>45657</v>
      </c>
      <c r="G518" s="5">
        <v>2024</v>
      </c>
      <c r="H518" s="5" t="str">
        <f t="shared" si="73"/>
        <v>Marzo</v>
      </c>
      <c r="I518" s="6" t="str">
        <f t="shared" si="76"/>
        <v>2023-1</v>
      </c>
      <c r="J518" s="5">
        <v>90</v>
      </c>
      <c r="K518" s="5">
        <v>100</v>
      </c>
      <c r="L518" s="15">
        <f>IFERROR(IF((K519/J519)&gt;1.3,1.3,K519/J519),"")</f>
        <v>1.3</v>
      </c>
      <c r="M518" s="15">
        <f t="shared" si="77"/>
        <v>3.2145000000000001</v>
      </c>
      <c r="N518" s="5"/>
      <c r="O518" s="5"/>
      <c r="P518" s="5">
        <v>0</v>
      </c>
      <c r="Q518" s="5">
        <v>0</v>
      </c>
      <c r="R518" s="5" t="str">
        <f t="shared" si="74"/>
        <v>233-2023-03-31</v>
      </c>
    </row>
    <row r="519" spans="1:18" x14ac:dyDescent="0.3">
      <c r="A519" s="52">
        <v>233</v>
      </c>
      <c r="B519" s="5" t="s">
        <v>164</v>
      </c>
      <c r="C519" s="5" t="s">
        <v>90</v>
      </c>
      <c r="D519" s="5" t="s">
        <v>52</v>
      </c>
      <c r="E519" s="5" t="s">
        <v>22</v>
      </c>
      <c r="F519" s="6">
        <v>45016</v>
      </c>
      <c r="G519" s="5">
        <v>2023</v>
      </c>
      <c r="H519" s="5" t="str">
        <f t="shared" si="73"/>
        <v>Junio</v>
      </c>
      <c r="I519" s="6" t="str">
        <f t="shared" si="76"/>
        <v>2023-2</v>
      </c>
      <c r="J519" s="5">
        <v>20</v>
      </c>
      <c r="K519" s="5">
        <v>64.290000000000006</v>
      </c>
      <c r="L519" s="21"/>
      <c r="M519" s="15">
        <f t="shared" si="77"/>
        <v>1.8850000000000002</v>
      </c>
      <c r="N519" s="5"/>
      <c r="O519" s="5"/>
      <c r="P519" s="5">
        <v>0</v>
      </c>
      <c r="Q519" s="5">
        <v>0</v>
      </c>
      <c r="R519" s="5" t="str">
        <f t="shared" si="74"/>
        <v>233-2023-06-30</v>
      </c>
    </row>
    <row r="520" spans="1:18" x14ac:dyDescent="0.3">
      <c r="A520" s="37">
        <v>233</v>
      </c>
      <c r="B520" s="5" t="s">
        <v>164</v>
      </c>
      <c r="C520" s="5" t="s">
        <v>90</v>
      </c>
      <c r="D520" s="5" t="s">
        <v>52</v>
      </c>
      <c r="E520" s="5" t="s">
        <v>22</v>
      </c>
      <c r="F520" s="6">
        <v>45107</v>
      </c>
      <c r="G520" s="5">
        <v>2023</v>
      </c>
      <c r="H520" s="5" t="str">
        <f t="shared" si="73"/>
        <v>Septiembre</v>
      </c>
      <c r="I520" s="6" t="str">
        <f t="shared" si="76"/>
        <v>2023-2</v>
      </c>
      <c r="J520" s="5">
        <v>20</v>
      </c>
      <c r="K520" s="5">
        <v>37.700000000000003</v>
      </c>
      <c r="L520" s="21"/>
      <c r="M520" s="15">
        <f t="shared" si="77"/>
        <v>0</v>
      </c>
      <c r="N520" s="5"/>
      <c r="O520" s="5"/>
      <c r="P520" s="5">
        <v>0</v>
      </c>
      <c r="Q520" s="5">
        <v>0</v>
      </c>
      <c r="R520" s="5" t="str">
        <f t="shared" si="74"/>
        <v>233-2023-09-30</v>
      </c>
    </row>
    <row r="521" spans="1:18" x14ac:dyDescent="0.3">
      <c r="A521" s="41">
        <v>233</v>
      </c>
      <c r="B521" s="5" t="s">
        <v>164</v>
      </c>
      <c r="C521" s="5" t="s">
        <v>90</v>
      </c>
      <c r="D521" s="5" t="s">
        <v>52</v>
      </c>
      <c r="E521" s="5" t="s">
        <v>22</v>
      </c>
      <c r="F521" s="6">
        <v>45199</v>
      </c>
      <c r="G521" s="5">
        <v>2023</v>
      </c>
      <c r="H521" s="5" t="str">
        <f t="shared" si="73"/>
        <v>Diciembre</v>
      </c>
      <c r="I521" s="6" t="str">
        <f t="shared" si="76"/>
        <v>2023-1</v>
      </c>
      <c r="J521" s="5">
        <v>20</v>
      </c>
      <c r="K521" s="5">
        <v>0</v>
      </c>
      <c r="L521" s="21"/>
      <c r="M521" s="15">
        <f t="shared" si="77"/>
        <v>0</v>
      </c>
      <c r="N521" s="5"/>
      <c r="O521" s="5"/>
      <c r="P521" s="5">
        <v>0</v>
      </c>
      <c r="Q521" s="5">
        <v>0</v>
      </c>
      <c r="R521" s="5" t="str">
        <f t="shared" si="74"/>
        <v>233-2023-12-31</v>
      </c>
    </row>
    <row r="522" spans="1:18" x14ac:dyDescent="0.3">
      <c r="A522" s="37">
        <v>233</v>
      </c>
      <c r="B522" s="5" t="s">
        <v>164</v>
      </c>
      <c r="C522" s="5" t="s">
        <v>90</v>
      </c>
      <c r="D522" s="5" t="s">
        <v>52</v>
      </c>
      <c r="E522" s="5" t="s">
        <v>22</v>
      </c>
      <c r="F522" s="6">
        <v>45291</v>
      </c>
      <c r="G522" s="5">
        <v>2023</v>
      </c>
      <c r="H522" s="5" t="str">
        <f t="shared" si="73"/>
        <v>Junio</v>
      </c>
      <c r="I522" s="6" t="str">
        <f t="shared" si="76"/>
        <v>2024-2</v>
      </c>
      <c r="J522" s="5">
        <v>20</v>
      </c>
      <c r="K522" s="5">
        <v>0</v>
      </c>
      <c r="L522" s="21">
        <f>IFERROR(K523/J523,"")</f>
        <v>0.92849999999999999</v>
      </c>
      <c r="M522" s="15">
        <f t="shared" si="77"/>
        <v>0.92849999999999999</v>
      </c>
      <c r="N522" s="5"/>
      <c r="O522" s="5"/>
      <c r="P522" s="5">
        <v>0</v>
      </c>
      <c r="Q522" s="5">
        <v>0</v>
      </c>
      <c r="R522" s="5" t="str">
        <f t="shared" si="74"/>
        <v>233-2024-06-30</v>
      </c>
    </row>
    <row r="523" spans="1:18" x14ac:dyDescent="0.3">
      <c r="A523" s="5">
        <v>233</v>
      </c>
      <c r="B523" s="5" t="s">
        <v>164</v>
      </c>
      <c r="C523" s="5" t="s">
        <v>90</v>
      </c>
      <c r="D523" s="5" t="s">
        <v>52</v>
      </c>
      <c r="E523" s="5" t="s">
        <v>22</v>
      </c>
      <c r="F523" s="6">
        <v>45473</v>
      </c>
      <c r="G523" s="5">
        <v>2024</v>
      </c>
      <c r="H523" s="5" t="str">
        <f t="shared" si="73"/>
        <v>Diciembre</v>
      </c>
      <c r="I523" s="6" t="str">
        <f t="shared" si="76"/>
        <v>2024-1</v>
      </c>
      <c r="J523" s="5">
        <v>20</v>
      </c>
      <c r="K523" s="5">
        <v>18.57</v>
      </c>
      <c r="L523" s="15">
        <f>IFERROR(IF((K524/J524)&gt;1.3,1.3,K524/J524),"")</f>
        <v>1.3</v>
      </c>
      <c r="M523" s="15">
        <f t="shared" si="77"/>
        <v>1.591</v>
      </c>
      <c r="N523" s="5"/>
      <c r="O523" s="5"/>
      <c r="P523" s="5">
        <v>0</v>
      </c>
      <c r="Q523" s="5">
        <v>0</v>
      </c>
      <c r="R523" s="5" t="str">
        <f t="shared" si="74"/>
        <v>233-2024-12-31</v>
      </c>
    </row>
    <row r="524" spans="1:18" x14ac:dyDescent="0.3">
      <c r="A524" s="5">
        <v>233</v>
      </c>
      <c r="B524" s="5" t="s">
        <v>164</v>
      </c>
      <c r="C524" s="5" t="s">
        <v>90</v>
      </c>
      <c r="D524" s="5" t="s">
        <v>52</v>
      </c>
      <c r="E524" s="5" t="s">
        <v>22</v>
      </c>
      <c r="F524" s="6">
        <v>45657</v>
      </c>
      <c r="G524" s="5">
        <v>2024</v>
      </c>
      <c r="H524" s="5" t="str">
        <f t="shared" si="73"/>
        <v>Marzo</v>
      </c>
      <c r="I524" s="6" t="str">
        <f t="shared" si="76"/>
        <v>2023-1</v>
      </c>
      <c r="J524" s="5">
        <v>20</v>
      </c>
      <c r="K524" s="5">
        <v>31.82</v>
      </c>
      <c r="L524" s="15">
        <f>IFERROR(IF((K525/J525)&gt;1.3,1.3,K525/J525),"")</f>
        <v>0.92306250000000001</v>
      </c>
      <c r="M524" s="15">
        <f t="shared" si="77"/>
        <v>0.92306250000000001</v>
      </c>
      <c r="N524" s="5"/>
      <c r="O524" s="5"/>
      <c r="P524" s="5">
        <v>0</v>
      </c>
      <c r="Q524" s="5">
        <v>0</v>
      </c>
      <c r="R524" s="5" t="str">
        <f t="shared" si="74"/>
        <v>234-2023-03-31</v>
      </c>
    </row>
    <row r="525" spans="1:18" x14ac:dyDescent="0.3">
      <c r="A525" s="52">
        <v>234</v>
      </c>
      <c r="B525" s="5" t="s">
        <v>165</v>
      </c>
      <c r="C525" s="5" t="s">
        <v>90</v>
      </c>
      <c r="D525" s="5" t="s">
        <v>52</v>
      </c>
      <c r="E525" s="5" t="s">
        <v>22</v>
      </c>
      <c r="F525" s="6">
        <v>45016</v>
      </c>
      <c r="G525" s="5">
        <v>2023</v>
      </c>
      <c r="H525" s="5" t="str">
        <f t="shared" si="73"/>
        <v>Junio</v>
      </c>
      <c r="I525" s="6" t="str">
        <f t="shared" si="76"/>
        <v>2023-2</v>
      </c>
      <c r="J525" s="5">
        <v>4000</v>
      </c>
      <c r="K525" s="5">
        <v>3692.25</v>
      </c>
      <c r="L525" s="21"/>
      <c r="M525" s="15">
        <f t="shared" si="77"/>
        <v>3.6786249999999998</v>
      </c>
      <c r="N525" s="5"/>
      <c r="O525" s="5"/>
      <c r="P525" s="5">
        <v>0</v>
      </c>
      <c r="Q525" s="5">
        <v>0</v>
      </c>
      <c r="R525" s="5" t="str">
        <f t="shared" si="74"/>
        <v>234-2023-06-30</v>
      </c>
    </row>
    <row r="526" spans="1:18" x14ac:dyDescent="0.3">
      <c r="A526" s="37">
        <v>234</v>
      </c>
      <c r="B526" s="5" t="s">
        <v>165</v>
      </c>
      <c r="C526" s="5" t="s">
        <v>90</v>
      </c>
      <c r="D526" s="5" t="s">
        <v>52</v>
      </c>
      <c r="E526" s="5" t="s">
        <v>22</v>
      </c>
      <c r="F526" s="6">
        <v>45107</v>
      </c>
      <c r="G526" s="5">
        <v>2023</v>
      </c>
      <c r="H526" s="5" t="str">
        <f t="shared" si="73"/>
        <v>Septiembre</v>
      </c>
      <c r="I526" s="6" t="str">
        <f t="shared" si="76"/>
        <v>2023-2</v>
      </c>
      <c r="J526" s="5">
        <v>4000</v>
      </c>
      <c r="K526" s="5">
        <v>14714.5</v>
      </c>
      <c r="L526" s="21"/>
      <c r="M526" s="15">
        <f t="shared" si="77"/>
        <v>0</v>
      </c>
      <c r="N526" s="5"/>
      <c r="O526" s="5"/>
      <c r="P526" s="5">
        <v>0</v>
      </c>
      <c r="Q526" s="5">
        <v>0</v>
      </c>
      <c r="R526" s="5" t="str">
        <f t="shared" si="74"/>
        <v>234-2023-09-30</v>
      </c>
    </row>
    <row r="527" spans="1:18" x14ac:dyDescent="0.3">
      <c r="A527" s="41">
        <v>234</v>
      </c>
      <c r="B527" s="5" t="s">
        <v>165</v>
      </c>
      <c r="C527" s="5" t="s">
        <v>90</v>
      </c>
      <c r="D527" s="5" t="s">
        <v>52</v>
      </c>
      <c r="E527" s="5" t="s">
        <v>22</v>
      </c>
      <c r="F527" s="6">
        <v>45199</v>
      </c>
      <c r="G527" s="5">
        <v>2023</v>
      </c>
      <c r="H527" s="5" t="str">
        <f t="shared" si="73"/>
        <v>Diciembre</v>
      </c>
      <c r="I527" s="6" t="str">
        <f t="shared" si="76"/>
        <v>2023-1</v>
      </c>
      <c r="J527" s="5">
        <v>4000</v>
      </c>
      <c r="K527" s="5"/>
      <c r="L527" s="21"/>
      <c r="M527" s="15">
        <f t="shared" si="77"/>
        <v>0</v>
      </c>
      <c r="N527" s="5"/>
      <c r="O527" s="5"/>
      <c r="P527" s="5">
        <v>0</v>
      </c>
      <c r="Q527" s="5">
        <v>0</v>
      </c>
      <c r="R527" s="5" t="str">
        <f t="shared" si="74"/>
        <v>234-2023-12-31</v>
      </c>
    </row>
    <row r="528" spans="1:18" x14ac:dyDescent="0.3">
      <c r="A528" s="37">
        <v>234</v>
      </c>
      <c r="B528" s="5" t="s">
        <v>165</v>
      </c>
      <c r="C528" s="5" t="s">
        <v>90</v>
      </c>
      <c r="D528" s="5" t="s">
        <v>52</v>
      </c>
      <c r="E528" s="5" t="s">
        <v>22</v>
      </c>
      <c r="F528" s="6">
        <v>45291</v>
      </c>
      <c r="G528" s="5">
        <v>2023</v>
      </c>
      <c r="H528" s="5" t="str">
        <f t="shared" si="73"/>
        <v>Junio</v>
      </c>
      <c r="I528" s="6" t="str">
        <f t="shared" ref="I528:I560" si="78">IF(OR(H529="Enero",H529="Febrero",H529="Marzo",H529="Abril",H529="Mayo",H529="Junio"),G529&amp;"-1",IF(OR(H529="Julio",H529="Agosto",H529="Septiembre",H529="Octubre",H529="Noviembre",H529="Diciembre"),G529&amp;"-2"))</f>
        <v>2024-2</v>
      </c>
      <c r="J528" s="5">
        <v>4000</v>
      </c>
      <c r="K528" s="5">
        <v>0</v>
      </c>
      <c r="L528" s="21">
        <f>IFERROR(K529/J529,"")</f>
        <v>0.48385</v>
      </c>
      <c r="M528" s="15">
        <f t="shared" si="77"/>
        <v>0.48385</v>
      </c>
      <c r="N528" s="5"/>
      <c r="O528" s="5"/>
      <c r="P528" s="5">
        <v>0</v>
      </c>
      <c r="Q528" s="5">
        <v>0</v>
      </c>
      <c r="R528" s="5" t="str">
        <f t="shared" si="74"/>
        <v>234-2024-06-30</v>
      </c>
    </row>
    <row r="529" spans="1:18" x14ac:dyDescent="0.3">
      <c r="A529" s="5">
        <v>234</v>
      </c>
      <c r="B529" s="5" t="s">
        <v>165</v>
      </c>
      <c r="C529" s="5" t="s">
        <v>90</v>
      </c>
      <c r="D529" s="5" t="s">
        <v>52</v>
      </c>
      <c r="E529" s="5" t="s">
        <v>22</v>
      </c>
      <c r="F529" s="6">
        <v>45473</v>
      </c>
      <c r="G529" s="5">
        <v>2024</v>
      </c>
      <c r="H529" s="5" t="str">
        <f t="shared" si="73"/>
        <v>Diciembre</v>
      </c>
      <c r="I529" s="6" t="str">
        <f t="shared" si="78"/>
        <v>2024-2</v>
      </c>
      <c r="J529" s="5">
        <v>4000</v>
      </c>
      <c r="K529" s="5">
        <v>1935.4</v>
      </c>
      <c r="L529" s="15">
        <f>IFERROR(IF((K530/J530)&gt;1.3,1.3,K530/J530),"")</f>
        <v>1.0545</v>
      </c>
      <c r="M529" s="15">
        <f t="shared" si="77"/>
        <v>1.0545</v>
      </c>
      <c r="N529" s="5"/>
      <c r="O529" s="5"/>
      <c r="P529" s="5">
        <v>0</v>
      </c>
      <c r="Q529" s="5">
        <v>0</v>
      </c>
      <c r="R529" s="5" t="str">
        <f t="shared" si="74"/>
        <v>234-2024-12-31</v>
      </c>
    </row>
    <row r="530" spans="1:18" x14ac:dyDescent="0.3">
      <c r="A530" s="5">
        <v>234</v>
      </c>
      <c r="B530" s="5" t="s">
        <v>165</v>
      </c>
      <c r="C530" s="5" t="s">
        <v>90</v>
      </c>
      <c r="D530" s="5" t="s">
        <v>52</v>
      </c>
      <c r="E530" s="5" t="s">
        <v>22</v>
      </c>
      <c r="F530" s="6">
        <v>45657</v>
      </c>
      <c r="G530" s="5">
        <v>2024</v>
      </c>
      <c r="H530" s="5" t="str">
        <f t="shared" si="73"/>
        <v>Diciembre</v>
      </c>
      <c r="I530" s="6" t="str">
        <f t="shared" si="78"/>
        <v>2023-2</v>
      </c>
      <c r="J530" s="5">
        <v>4000</v>
      </c>
      <c r="K530" s="5">
        <v>4218</v>
      </c>
      <c r="L530" s="15" t="str">
        <f>IFERROR(IF((K531/J531)&gt;1.3,1.3,K531/J531),"")</f>
        <v/>
      </c>
      <c r="M530" s="15" t="str">
        <f t="shared" si="77"/>
        <v/>
      </c>
      <c r="N530" s="5"/>
      <c r="O530" s="5"/>
      <c r="P530" s="5">
        <v>0</v>
      </c>
      <c r="Q530" s="5">
        <v>0</v>
      </c>
      <c r="R530" s="5" t="str">
        <f t="shared" si="74"/>
        <v>235-2023-12-31</v>
      </c>
    </row>
    <row r="531" spans="1:18" x14ac:dyDescent="0.3">
      <c r="A531" s="37">
        <v>235</v>
      </c>
      <c r="B531" s="5" t="s">
        <v>166</v>
      </c>
      <c r="C531" s="5" t="s">
        <v>90</v>
      </c>
      <c r="D531" s="5" t="s">
        <v>65</v>
      </c>
      <c r="E531" s="5" t="s">
        <v>22</v>
      </c>
      <c r="F531" s="6">
        <v>45291</v>
      </c>
      <c r="G531" s="5">
        <v>2023</v>
      </c>
      <c r="H531" s="5" t="str">
        <f t="shared" si="73"/>
        <v>Diciembre</v>
      </c>
      <c r="I531" s="6" t="str">
        <f t="shared" si="78"/>
        <v>2024-2</v>
      </c>
      <c r="J531" s="5"/>
      <c r="K531" s="5">
        <v>0</v>
      </c>
      <c r="L531" s="21">
        <f>IFERROR(K532/J532,"")</f>
        <v>0.92010000000000003</v>
      </c>
      <c r="M531" s="15">
        <f t="shared" si="77"/>
        <v>0.92010000000000003</v>
      </c>
      <c r="N531" s="5"/>
      <c r="O531" s="5"/>
      <c r="P531" s="5">
        <v>0</v>
      </c>
      <c r="Q531" s="5">
        <v>0</v>
      </c>
      <c r="R531" s="5" t="str">
        <f t="shared" si="74"/>
        <v>235-2024-12-31</v>
      </c>
    </row>
    <row r="532" spans="1:18" x14ac:dyDescent="0.3">
      <c r="A532" s="5">
        <v>235</v>
      </c>
      <c r="B532" s="5" t="s">
        <v>166</v>
      </c>
      <c r="C532" s="5" t="s">
        <v>90</v>
      </c>
      <c r="D532" s="5" t="s">
        <v>65</v>
      </c>
      <c r="E532" s="5" t="s">
        <v>22</v>
      </c>
      <c r="F532" s="6">
        <v>45657</v>
      </c>
      <c r="G532" s="5">
        <v>2024</v>
      </c>
      <c r="H532" s="5" t="str">
        <f t="shared" si="73"/>
        <v>Diciembre</v>
      </c>
      <c r="I532" s="6" t="str">
        <f t="shared" si="78"/>
        <v>2023-2</v>
      </c>
      <c r="J532" s="5">
        <v>100</v>
      </c>
      <c r="K532" s="5">
        <v>92.01</v>
      </c>
      <c r="L532" s="15" t="str">
        <f>IFERROR(IF((K533/J533)&gt;1.3,1.3,K533/J533),"")</f>
        <v/>
      </c>
      <c r="M532" s="15" t="str">
        <f t="shared" si="77"/>
        <v/>
      </c>
      <c r="N532" s="5"/>
      <c r="O532" s="5"/>
      <c r="P532" s="5">
        <v>0</v>
      </c>
      <c r="Q532" s="5">
        <v>0</v>
      </c>
      <c r="R532" s="5" t="str">
        <f t="shared" si="74"/>
        <v>236-2023-12-31</v>
      </c>
    </row>
    <row r="533" spans="1:18" x14ac:dyDescent="0.3">
      <c r="A533" s="37">
        <v>236</v>
      </c>
      <c r="B533" s="5" t="s">
        <v>167</v>
      </c>
      <c r="C533" s="5" t="s">
        <v>90</v>
      </c>
      <c r="D533" s="5" t="s">
        <v>65</v>
      </c>
      <c r="E533" s="5" t="s">
        <v>54</v>
      </c>
      <c r="F533" s="6">
        <v>45291</v>
      </c>
      <c r="G533" s="5">
        <v>2023</v>
      </c>
      <c r="H533" s="5" t="str">
        <f t="shared" si="73"/>
        <v>Diciembre</v>
      </c>
      <c r="I533" s="6" t="str">
        <f t="shared" si="78"/>
        <v>2024-1</v>
      </c>
      <c r="J533" s="5"/>
      <c r="K533" s="5">
        <v>0</v>
      </c>
      <c r="L533" s="15" t="str">
        <f>IFERROR(IF((J534/K534)&gt;1.3,1.3,J534/K534),"")</f>
        <v/>
      </c>
      <c r="M533" s="15" t="str">
        <f>IFERROR(J534/K534,"")</f>
        <v/>
      </c>
      <c r="N533" s="5"/>
      <c r="O533" s="5"/>
      <c r="P533" s="5">
        <v>0</v>
      </c>
      <c r="Q533" s="5">
        <v>0</v>
      </c>
      <c r="R533" s="5" t="str">
        <f t="shared" si="74"/>
        <v>236-2024-12-31</v>
      </c>
    </row>
    <row r="534" spans="1:18" x14ac:dyDescent="0.3">
      <c r="A534" s="5">
        <v>236</v>
      </c>
      <c r="B534" s="5" t="s">
        <v>167</v>
      </c>
      <c r="C534" s="5" t="s">
        <v>90</v>
      </c>
      <c r="D534" s="5" t="s">
        <v>65</v>
      </c>
      <c r="E534" s="5" t="s">
        <v>54</v>
      </c>
      <c r="F534" s="6">
        <v>45657</v>
      </c>
      <c r="G534" s="5">
        <v>2024</v>
      </c>
      <c r="H534" s="5" t="str">
        <f t="shared" si="73"/>
        <v>Marzo</v>
      </c>
      <c r="I534" s="6" t="str">
        <f t="shared" si="78"/>
        <v>2023-1</v>
      </c>
      <c r="J534" s="5">
        <v>0</v>
      </c>
      <c r="K534" s="5">
        <v>0</v>
      </c>
      <c r="L534" s="15">
        <f>IFERROR(IF((K535/J535)&gt;1.3,1.3,K535/J535),"")</f>
        <v>1.0493333333333332</v>
      </c>
      <c r="M534" s="15">
        <f t="shared" ref="M534:M554" si="79">IFERROR(K535/J535,"")</f>
        <v>1.0493333333333332</v>
      </c>
      <c r="N534" s="5"/>
      <c r="O534" s="5"/>
      <c r="P534" s="5">
        <v>0</v>
      </c>
      <c r="Q534" s="5">
        <v>0</v>
      </c>
      <c r="R534" s="5" t="str">
        <f t="shared" si="74"/>
        <v>238-2023-03-31</v>
      </c>
    </row>
    <row r="535" spans="1:18" x14ac:dyDescent="0.3">
      <c r="A535" s="52">
        <v>238</v>
      </c>
      <c r="B535" s="5" t="s">
        <v>168</v>
      </c>
      <c r="C535" s="5" t="s">
        <v>90</v>
      </c>
      <c r="D535" s="5" t="s">
        <v>52</v>
      </c>
      <c r="E535" s="5" t="s">
        <v>22</v>
      </c>
      <c r="F535" s="6">
        <v>45016</v>
      </c>
      <c r="G535" s="5">
        <v>2023</v>
      </c>
      <c r="H535" s="5" t="str">
        <f t="shared" si="73"/>
        <v>Junio</v>
      </c>
      <c r="I535" s="6" t="str">
        <f t="shared" si="78"/>
        <v>2023-2</v>
      </c>
      <c r="J535" s="5">
        <v>90</v>
      </c>
      <c r="K535" s="5">
        <v>94.44</v>
      </c>
      <c r="L535" s="21"/>
      <c r="M535" s="15">
        <f t="shared" si="79"/>
        <v>1.0287777777777778</v>
      </c>
      <c r="N535" s="5"/>
      <c r="O535" s="5"/>
      <c r="P535" s="5">
        <v>0</v>
      </c>
      <c r="Q535" s="5">
        <v>0</v>
      </c>
      <c r="R535" s="5" t="str">
        <f t="shared" si="74"/>
        <v>238-2023-06-30</v>
      </c>
    </row>
    <row r="536" spans="1:18" x14ac:dyDescent="0.3">
      <c r="A536" s="37">
        <v>238</v>
      </c>
      <c r="B536" s="5" t="s">
        <v>168</v>
      </c>
      <c r="C536" s="5" t="s">
        <v>90</v>
      </c>
      <c r="D536" s="5" t="s">
        <v>52</v>
      </c>
      <c r="E536" s="5" t="s">
        <v>22</v>
      </c>
      <c r="F536" s="6">
        <v>45107</v>
      </c>
      <c r="G536" s="5">
        <v>2023</v>
      </c>
      <c r="H536" s="5" t="str">
        <f t="shared" si="73"/>
        <v>Septiembre</v>
      </c>
      <c r="I536" s="6" t="str">
        <f t="shared" si="78"/>
        <v>2023-2</v>
      </c>
      <c r="J536" s="5">
        <v>90</v>
      </c>
      <c r="K536" s="5">
        <v>92.59</v>
      </c>
      <c r="L536" s="21"/>
      <c r="M536" s="15">
        <f t="shared" si="79"/>
        <v>0.49382716049382669</v>
      </c>
      <c r="N536" s="5"/>
      <c r="O536" s="5"/>
      <c r="P536" s="5">
        <v>0</v>
      </c>
      <c r="Q536" s="5">
        <v>0</v>
      </c>
      <c r="R536" s="5" t="str">
        <f t="shared" si="74"/>
        <v>238-2023-09-30</v>
      </c>
    </row>
    <row r="537" spans="1:18" x14ac:dyDescent="0.3">
      <c r="A537" s="41">
        <v>238</v>
      </c>
      <c r="B537" s="5" t="s">
        <v>168</v>
      </c>
      <c r="C537" s="5" t="s">
        <v>90</v>
      </c>
      <c r="D537" s="5" t="s">
        <v>52</v>
      </c>
      <c r="E537" s="5" t="s">
        <v>22</v>
      </c>
      <c r="F537" s="6">
        <v>45199</v>
      </c>
      <c r="G537" s="5">
        <v>2023</v>
      </c>
      <c r="H537" s="5" t="str">
        <f t="shared" si="73"/>
        <v>Diciembre</v>
      </c>
      <c r="I537" s="6" t="str">
        <f t="shared" si="78"/>
        <v>2023-1</v>
      </c>
      <c r="J537" s="5">
        <v>90</v>
      </c>
      <c r="K537" s="5">
        <v>44.4444444444444</v>
      </c>
      <c r="L537" s="21"/>
      <c r="M537" s="15">
        <f t="shared" si="79"/>
        <v>0</v>
      </c>
      <c r="N537" s="5"/>
      <c r="O537" s="5"/>
      <c r="P537" s="5">
        <v>0</v>
      </c>
      <c r="Q537" s="5">
        <v>0</v>
      </c>
      <c r="R537" s="5" t="str">
        <f t="shared" si="74"/>
        <v>238-2023-12-31</v>
      </c>
    </row>
    <row r="538" spans="1:18" x14ac:dyDescent="0.3">
      <c r="A538" s="37">
        <v>238</v>
      </c>
      <c r="B538" s="5" t="s">
        <v>168</v>
      </c>
      <c r="C538" s="5" t="s">
        <v>90</v>
      </c>
      <c r="D538" s="5" t="s">
        <v>52</v>
      </c>
      <c r="E538" s="5" t="s">
        <v>22</v>
      </c>
      <c r="F538" s="6">
        <v>45291</v>
      </c>
      <c r="G538" s="5">
        <v>2023</v>
      </c>
      <c r="H538" s="5" t="str">
        <f t="shared" si="73"/>
        <v>Junio</v>
      </c>
      <c r="I538" s="6" t="str">
        <f t="shared" si="78"/>
        <v>2024-2</v>
      </c>
      <c r="J538" s="5">
        <v>90</v>
      </c>
      <c r="K538" s="5">
        <v>0</v>
      </c>
      <c r="L538" s="21">
        <f>IFERROR(K539/J539,"")</f>
        <v>0.86811111111111106</v>
      </c>
      <c r="M538" s="15">
        <f t="shared" si="79"/>
        <v>0.86811111111111106</v>
      </c>
      <c r="N538" s="5"/>
      <c r="O538" s="5"/>
      <c r="P538" s="5">
        <v>0</v>
      </c>
      <c r="Q538" s="5">
        <v>0</v>
      </c>
      <c r="R538" s="5" t="str">
        <f t="shared" si="74"/>
        <v>238-2024-06-30</v>
      </c>
    </row>
    <row r="539" spans="1:18" x14ac:dyDescent="0.3">
      <c r="A539" s="5">
        <v>238</v>
      </c>
      <c r="B539" s="5" t="s">
        <v>168</v>
      </c>
      <c r="C539" s="5" t="s">
        <v>90</v>
      </c>
      <c r="D539" s="5" t="s">
        <v>52</v>
      </c>
      <c r="E539" s="5" t="s">
        <v>22</v>
      </c>
      <c r="F539" s="6">
        <v>45473</v>
      </c>
      <c r="G539" s="5">
        <v>2024</v>
      </c>
      <c r="H539" s="5" t="str">
        <f t="shared" si="73"/>
        <v>Diciembre</v>
      </c>
      <c r="I539" s="6" t="str">
        <f t="shared" si="78"/>
        <v>2024-1</v>
      </c>
      <c r="J539" s="5">
        <v>90</v>
      </c>
      <c r="K539" s="5">
        <v>78.13</v>
      </c>
      <c r="L539" s="15">
        <f>IFERROR(IF((K540/J540)&gt;1.3,1.3,K540/J540),"")</f>
        <v>0.88888888888888884</v>
      </c>
      <c r="M539" s="15">
        <f t="shared" si="79"/>
        <v>0.88888888888888884</v>
      </c>
      <c r="N539" s="5"/>
      <c r="O539" s="5"/>
      <c r="P539" s="5">
        <v>0</v>
      </c>
      <c r="Q539" s="5">
        <v>0</v>
      </c>
      <c r="R539" s="5" t="str">
        <f t="shared" si="74"/>
        <v>238-2024-12-31</v>
      </c>
    </row>
    <row r="540" spans="1:18" x14ac:dyDescent="0.3">
      <c r="A540" s="5">
        <v>238</v>
      </c>
      <c r="B540" s="5" t="s">
        <v>168</v>
      </c>
      <c r="C540" s="5" t="s">
        <v>90</v>
      </c>
      <c r="D540" s="5" t="s">
        <v>52</v>
      </c>
      <c r="E540" s="5" t="s">
        <v>22</v>
      </c>
      <c r="F540" s="6">
        <v>45657</v>
      </c>
      <c r="G540" s="5">
        <v>2024</v>
      </c>
      <c r="H540" s="5" t="str">
        <f t="shared" si="73"/>
        <v>Junio</v>
      </c>
      <c r="I540" s="6" t="str">
        <f t="shared" si="78"/>
        <v>2023-2</v>
      </c>
      <c r="J540" s="5">
        <v>90</v>
      </c>
      <c r="K540" s="5">
        <v>80</v>
      </c>
      <c r="L540" s="15" t="str">
        <f>IFERROR(IF((K541/J541)&gt;1.3,1.3,K541/J541),"")</f>
        <v/>
      </c>
      <c r="M540" s="15" t="str">
        <f t="shared" si="79"/>
        <v/>
      </c>
      <c r="N540" s="5"/>
      <c r="O540" s="5"/>
      <c r="P540" s="5">
        <v>0</v>
      </c>
      <c r="Q540" s="5">
        <v>0</v>
      </c>
      <c r="R540" s="5" t="str">
        <f t="shared" si="74"/>
        <v>239-2023-06-30</v>
      </c>
    </row>
    <row r="541" spans="1:18" x14ac:dyDescent="0.3">
      <c r="A541" s="37">
        <v>239</v>
      </c>
      <c r="B541" s="5" t="s">
        <v>170</v>
      </c>
      <c r="C541" s="5" t="s">
        <v>29</v>
      </c>
      <c r="D541" s="5" t="s">
        <v>21</v>
      </c>
      <c r="E541" s="5" t="s">
        <v>22</v>
      </c>
      <c r="F541" s="6">
        <v>45107</v>
      </c>
      <c r="G541" s="5">
        <v>2023</v>
      </c>
      <c r="H541" s="5" t="str">
        <f t="shared" si="73"/>
        <v>Diciembre</v>
      </c>
      <c r="I541" s="6" t="str">
        <f t="shared" si="78"/>
        <v>2023-1</v>
      </c>
      <c r="J541" s="5"/>
      <c r="K541" s="5">
        <v>19</v>
      </c>
      <c r="L541" s="21" t="str">
        <f>IFERROR(K542/J542,"")</f>
        <v/>
      </c>
      <c r="M541" s="15" t="str">
        <f t="shared" si="79"/>
        <v/>
      </c>
      <c r="N541" s="5" t="s">
        <v>171</v>
      </c>
      <c r="O541" s="5"/>
      <c r="P541" s="5">
        <v>0</v>
      </c>
      <c r="Q541" s="5">
        <v>0</v>
      </c>
      <c r="R541" s="5" t="str">
        <f t="shared" si="74"/>
        <v>239-2023-12-31</v>
      </c>
    </row>
    <row r="542" spans="1:18" x14ac:dyDescent="0.3">
      <c r="A542" s="37">
        <v>239</v>
      </c>
      <c r="B542" s="5" t="s">
        <v>170</v>
      </c>
      <c r="C542" s="5" t="s">
        <v>29</v>
      </c>
      <c r="D542" s="5" t="s">
        <v>21</v>
      </c>
      <c r="E542" s="5" t="s">
        <v>22</v>
      </c>
      <c r="F542" s="6">
        <v>45291</v>
      </c>
      <c r="G542" s="5">
        <v>2023</v>
      </c>
      <c r="H542" s="5" t="str">
        <f t="shared" si="73"/>
        <v>Junio</v>
      </c>
      <c r="I542" s="6" t="str">
        <f t="shared" si="78"/>
        <v>2024-2</v>
      </c>
      <c r="J542" s="5"/>
      <c r="K542" s="5">
        <v>27</v>
      </c>
      <c r="L542" s="21" t="str">
        <f>IFERROR(K543/J543,"")</f>
        <v/>
      </c>
      <c r="M542" s="15" t="str">
        <f t="shared" si="79"/>
        <v/>
      </c>
      <c r="N542" s="5" t="s">
        <v>171</v>
      </c>
      <c r="O542" s="5"/>
      <c r="P542" s="5">
        <v>0</v>
      </c>
      <c r="Q542" s="5">
        <v>0</v>
      </c>
      <c r="R542" s="5" t="str">
        <f t="shared" si="74"/>
        <v>239-2024-06-30</v>
      </c>
    </row>
    <row r="543" spans="1:18" x14ac:dyDescent="0.3">
      <c r="A543" s="5">
        <v>239</v>
      </c>
      <c r="B543" s="5" t="s">
        <v>170</v>
      </c>
      <c r="C543" s="5" t="s">
        <v>29</v>
      </c>
      <c r="D543" s="5" t="s">
        <v>21</v>
      </c>
      <c r="E543" s="5" t="s">
        <v>22</v>
      </c>
      <c r="F543" s="6">
        <v>45473</v>
      </c>
      <c r="G543" s="5">
        <v>2024</v>
      </c>
      <c r="H543" s="5" t="str">
        <f t="shared" si="73"/>
        <v>Diciembre</v>
      </c>
      <c r="I543" s="6" t="str">
        <f t="shared" si="78"/>
        <v>2024-1</v>
      </c>
      <c r="J543" s="5"/>
      <c r="K543" s="5">
        <v>29</v>
      </c>
      <c r="L543" s="15" t="str">
        <f>IFERROR(IF((K544/J544)&gt;1.3,1.3,K544/J544),"")</f>
        <v/>
      </c>
      <c r="M543" s="15" t="str">
        <f t="shared" si="79"/>
        <v/>
      </c>
      <c r="N543" s="5" t="s">
        <v>171</v>
      </c>
      <c r="O543" s="5"/>
      <c r="P543" s="5">
        <v>0</v>
      </c>
      <c r="Q543" s="5">
        <v>0</v>
      </c>
      <c r="R543" s="5" t="str">
        <f t="shared" si="74"/>
        <v>239-2024-12-31</v>
      </c>
    </row>
    <row r="544" spans="1:18" x14ac:dyDescent="0.3">
      <c r="A544" s="5">
        <v>239</v>
      </c>
      <c r="B544" s="5" t="s">
        <v>170</v>
      </c>
      <c r="C544" s="5" t="s">
        <v>29</v>
      </c>
      <c r="D544" s="5" t="s">
        <v>21</v>
      </c>
      <c r="E544" s="5" t="s">
        <v>22</v>
      </c>
      <c r="F544" s="6">
        <v>45657</v>
      </c>
      <c r="G544" s="5">
        <v>2024</v>
      </c>
      <c r="H544" s="5" t="str">
        <f t="shared" si="73"/>
        <v>Junio</v>
      </c>
      <c r="I544" s="6" t="str">
        <f t="shared" si="78"/>
        <v>2023-2</v>
      </c>
      <c r="J544" s="5"/>
      <c r="K544" s="5">
        <v>32</v>
      </c>
      <c r="L544" s="15">
        <f>IFERROR(IF((K545/J545)&gt;1.3,1.3,K545/J545),"")</f>
        <v>0.6</v>
      </c>
      <c r="M544" s="15">
        <f t="shared" si="79"/>
        <v>0.6</v>
      </c>
      <c r="N544" s="5" t="s">
        <v>171</v>
      </c>
      <c r="O544" s="5"/>
      <c r="P544" s="5">
        <v>0</v>
      </c>
      <c r="Q544" s="5">
        <v>0</v>
      </c>
      <c r="R544" s="5" t="str">
        <f t="shared" si="74"/>
        <v>240-2023-06-30</v>
      </c>
    </row>
    <row r="545" spans="1:18" x14ac:dyDescent="0.3">
      <c r="A545" s="37">
        <v>240</v>
      </c>
      <c r="B545" s="5" t="s">
        <v>172</v>
      </c>
      <c r="C545" s="5" t="s">
        <v>29</v>
      </c>
      <c r="D545" s="5" t="s">
        <v>52</v>
      </c>
      <c r="E545" s="5" t="s">
        <v>22</v>
      </c>
      <c r="F545" s="6">
        <v>45107</v>
      </c>
      <c r="G545" s="5">
        <v>2023</v>
      </c>
      <c r="H545" s="5" t="str">
        <f t="shared" si="73"/>
        <v>Diciembre</v>
      </c>
      <c r="I545" s="6" t="str">
        <f t="shared" si="78"/>
        <v>2023-1</v>
      </c>
      <c r="J545" s="5">
        <v>100</v>
      </c>
      <c r="K545" s="5">
        <v>60</v>
      </c>
      <c r="L545" s="21">
        <f>IFERROR(K546/J546,"")</f>
        <v>0.8</v>
      </c>
      <c r="M545" s="15">
        <f t="shared" si="79"/>
        <v>0.8</v>
      </c>
      <c r="N545" s="5" t="s">
        <v>23</v>
      </c>
      <c r="O545" s="5" t="s">
        <v>23</v>
      </c>
      <c r="P545" s="5">
        <v>0</v>
      </c>
      <c r="Q545" s="5">
        <v>0</v>
      </c>
      <c r="R545" s="5" t="str">
        <f t="shared" si="74"/>
        <v>240-2023-12-31</v>
      </c>
    </row>
    <row r="546" spans="1:18" x14ac:dyDescent="0.3">
      <c r="A546" s="37">
        <v>240</v>
      </c>
      <c r="B546" s="5" t="s">
        <v>172</v>
      </c>
      <c r="C546" s="5" t="s">
        <v>29</v>
      </c>
      <c r="D546" s="5" t="s">
        <v>52</v>
      </c>
      <c r="E546" s="5" t="s">
        <v>22</v>
      </c>
      <c r="F546" s="6">
        <v>45291</v>
      </c>
      <c r="G546" s="5">
        <v>2023</v>
      </c>
      <c r="H546" s="5" t="str">
        <f t="shared" si="73"/>
        <v>Junio</v>
      </c>
      <c r="I546" s="6" t="str">
        <f t="shared" si="78"/>
        <v>2024-2</v>
      </c>
      <c r="J546" s="5">
        <v>100</v>
      </c>
      <c r="K546" s="5">
        <v>80</v>
      </c>
      <c r="L546" s="21">
        <f>IFERROR(K547/J547,"")</f>
        <v>1</v>
      </c>
      <c r="M546" s="15">
        <f t="shared" si="79"/>
        <v>1</v>
      </c>
      <c r="N546" s="5" t="s">
        <v>23</v>
      </c>
      <c r="O546" s="5" t="s">
        <v>23</v>
      </c>
      <c r="P546" s="5">
        <v>0</v>
      </c>
      <c r="Q546" s="5">
        <v>0</v>
      </c>
      <c r="R546" s="5" t="str">
        <f t="shared" si="74"/>
        <v>240-2024-06-30</v>
      </c>
    </row>
    <row r="547" spans="1:18" x14ac:dyDescent="0.3">
      <c r="A547" s="5">
        <v>240</v>
      </c>
      <c r="B547" s="5" t="s">
        <v>172</v>
      </c>
      <c r="C547" s="5" t="s">
        <v>29</v>
      </c>
      <c r="D547" s="5" t="s">
        <v>52</v>
      </c>
      <c r="E547" s="5" t="s">
        <v>22</v>
      </c>
      <c r="F547" s="6">
        <v>45473</v>
      </c>
      <c r="G547" s="5">
        <v>2024</v>
      </c>
      <c r="H547" s="5" t="str">
        <f t="shared" si="73"/>
        <v>Diciembre</v>
      </c>
      <c r="I547" s="6" t="str">
        <f t="shared" si="78"/>
        <v>2024-1</v>
      </c>
      <c r="J547" s="5">
        <v>100</v>
      </c>
      <c r="K547" s="5">
        <v>100</v>
      </c>
      <c r="L547" s="15">
        <f>IFERROR(IF((K548/J548)&gt;1.3,1.3,K548/J548),"")</f>
        <v>1</v>
      </c>
      <c r="M547" s="15">
        <f t="shared" si="79"/>
        <v>1</v>
      </c>
      <c r="N547" s="5" t="s">
        <v>23</v>
      </c>
      <c r="O547" s="5" t="s">
        <v>23</v>
      </c>
      <c r="P547" s="5">
        <v>0</v>
      </c>
      <c r="Q547" s="5">
        <v>0</v>
      </c>
      <c r="R547" s="5" t="str">
        <f t="shared" si="74"/>
        <v>240-2024-12-31</v>
      </c>
    </row>
    <row r="548" spans="1:18" x14ac:dyDescent="0.3">
      <c r="A548" s="5">
        <v>240</v>
      </c>
      <c r="B548" s="5" t="s">
        <v>172</v>
      </c>
      <c r="C548" s="5" t="s">
        <v>29</v>
      </c>
      <c r="D548" s="5" t="s">
        <v>52</v>
      </c>
      <c r="E548" s="5" t="s">
        <v>22</v>
      </c>
      <c r="F548" s="6">
        <v>45657</v>
      </c>
      <c r="G548" s="5">
        <v>2024</v>
      </c>
      <c r="H548" s="5" t="str">
        <f t="shared" ref="H548:H611" si="80">PROPER(TEXT(F549,"mmmm"))</f>
        <v>Junio</v>
      </c>
      <c r="I548" s="6" t="str">
        <f t="shared" si="78"/>
        <v>2023-2</v>
      </c>
      <c r="J548" s="5">
        <v>100</v>
      </c>
      <c r="K548" s="5">
        <v>100</v>
      </c>
      <c r="L548" s="15">
        <f>IFERROR(IF((K549/J549)&gt;1.3,1.3,K549/J549),"")</f>
        <v>1.175</v>
      </c>
      <c r="M548" s="15">
        <f t="shared" si="79"/>
        <v>1.175</v>
      </c>
      <c r="N548" s="5" t="s">
        <v>23</v>
      </c>
      <c r="O548" s="5" t="s">
        <v>23</v>
      </c>
      <c r="P548" s="5">
        <v>0</v>
      </c>
      <c r="Q548" s="5">
        <v>0</v>
      </c>
      <c r="R548" s="5" t="str">
        <f t="shared" ref="R548:R611" si="81">A549&amp;"-"&amp;YEAR(F549)&amp;"-"&amp;IF(LEN(MONTH(F549))=1,"0"&amp;MONTH(F549),MONTH(F549))&amp;"-"&amp;DAY(F549)</f>
        <v>241-2023-06-30</v>
      </c>
    </row>
    <row r="549" spans="1:18" x14ac:dyDescent="0.3">
      <c r="A549" s="37">
        <v>241</v>
      </c>
      <c r="B549" s="5" t="s">
        <v>173</v>
      </c>
      <c r="C549" s="5" t="s">
        <v>29</v>
      </c>
      <c r="D549" s="5" t="s">
        <v>21</v>
      </c>
      <c r="E549" s="5" t="s">
        <v>22</v>
      </c>
      <c r="F549" s="6">
        <v>45107</v>
      </c>
      <c r="G549" s="5">
        <v>2023</v>
      </c>
      <c r="H549" s="5" t="str">
        <f t="shared" si="80"/>
        <v>Diciembre</v>
      </c>
      <c r="I549" s="6" t="str">
        <f t="shared" si="78"/>
        <v>2023-1</v>
      </c>
      <c r="J549" s="5">
        <v>80</v>
      </c>
      <c r="K549" s="5">
        <v>94</v>
      </c>
      <c r="L549" s="21">
        <f>IFERROR(K550/J550,"")</f>
        <v>1.125</v>
      </c>
      <c r="M549" s="15">
        <f t="shared" si="79"/>
        <v>1.125</v>
      </c>
      <c r="N549" s="5"/>
      <c r="O549" s="5"/>
      <c r="P549" s="5">
        <v>0</v>
      </c>
      <c r="Q549" s="5">
        <v>0</v>
      </c>
      <c r="R549" s="5" t="str">
        <f t="shared" si="81"/>
        <v>241-2023-12-31</v>
      </c>
    </row>
    <row r="550" spans="1:18" x14ac:dyDescent="0.3">
      <c r="A550" s="37">
        <v>241</v>
      </c>
      <c r="B550" s="5" t="s">
        <v>173</v>
      </c>
      <c r="C550" s="5" t="s">
        <v>29</v>
      </c>
      <c r="D550" s="5" t="s">
        <v>21</v>
      </c>
      <c r="E550" s="5" t="s">
        <v>22</v>
      </c>
      <c r="F550" s="6">
        <v>45291</v>
      </c>
      <c r="G550" s="5">
        <v>2023</v>
      </c>
      <c r="H550" s="5" t="str">
        <f t="shared" si="80"/>
        <v>Junio</v>
      </c>
      <c r="I550" s="6" t="str">
        <f t="shared" si="78"/>
        <v>2024-2</v>
      </c>
      <c r="J550" s="5">
        <v>80</v>
      </c>
      <c r="K550" s="5">
        <v>90</v>
      </c>
      <c r="L550" s="21">
        <f>IFERROR(K551/J551,"")</f>
        <v>1.1067500000000001</v>
      </c>
      <c r="M550" s="15">
        <f t="shared" si="79"/>
        <v>1.1067500000000001</v>
      </c>
      <c r="N550" s="5"/>
      <c r="O550" s="5"/>
      <c r="P550" s="5">
        <v>0</v>
      </c>
      <c r="Q550" s="5">
        <v>0</v>
      </c>
      <c r="R550" s="5" t="str">
        <f t="shared" si="81"/>
        <v>241-2024-06-30</v>
      </c>
    </row>
    <row r="551" spans="1:18" x14ac:dyDescent="0.3">
      <c r="A551" s="5">
        <v>241</v>
      </c>
      <c r="B551" s="5" t="s">
        <v>173</v>
      </c>
      <c r="C551" s="5" t="s">
        <v>29</v>
      </c>
      <c r="D551" s="5" t="s">
        <v>21</v>
      </c>
      <c r="E551" s="5" t="s">
        <v>22</v>
      </c>
      <c r="F551" s="6">
        <v>45473</v>
      </c>
      <c r="G551" s="5">
        <v>2024</v>
      </c>
      <c r="H551" s="5" t="str">
        <f t="shared" si="80"/>
        <v>Diciembre</v>
      </c>
      <c r="I551" s="6" t="str">
        <f t="shared" si="78"/>
        <v>2024-1</v>
      </c>
      <c r="J551" s="5">
        <v>80</v>
      </c>
      <c r="K551" s="5">
        <v>88.54</v>
      </c>
      <c r="L551" s="15">
        <f>IFERROR(IF((K552/J552)&gt;1.3,1.3,K552/J552),"")</f>
        <v>1.1167500000000001</v>
      </c>
      <c r="M551" s="15">
        <f t="shared" si="79"/>
        <v>1.1167500000000001</v>
      </c>
      <c r="N551" s="5"/>
      <c r="O551" s="5"/>
      <c r="P551" s="5">
        <v>0</v>
      </c>
      <c r="Q551" s="5">
        <v>0</v>
      </c>
      <c r="R551" s="5" t="str">
        <f t="shared" si="81"/>
        <v>241-2024-12-31</v>
      </c>
    </row>
    <row r="552" spans="1:18" x14ac:dyDescent="0.3">
      <c r="A552" s="5">
        <v>241</v>
      </c>
      <c r="B552" s="5" t="s">
        <v>173</v>
      </c>
      <c r="C552" s="5" t="s">
        <v>29</v>
      </c>
      <c r="D552" s="5" t="s">
        <v>21</v>
      </c>
      <c r="E552" s="5" t="s">
        <v>22</v>
      </c>
      <c r="F552" s="6">
        <v>45657</v>
      </c>
      <c r="G552" s="5">
        <v>2024</v>
      </c>
      <c r="H552" s="5" t="str">
        <f t="shared" si="80"/>
        <v>Junio</v>
      </c>
      <c r="I552" s="6" t="str">
        <f t="shared" si="78"/>
        <v>2023-2</v>
      </c>
      <c r="J552" s="5">
        <v>80</v>
      </c>
      <c r="K552" s="5">
        <v>89.34</v>
      </c>
      <c r="L552" s="15">
        <f>IFERROR(IF((K553/J553)&gt;1.3,1.3,K553/J553),"")</f>
        <v>1.0853333333333335</v>
      </c>
      <c r="M552" s="15">
        <f t="shared" si="79"/>
        <v>1.0853333333333335</v>
      </c>
      <c r="N552" s="5"/>
      <c r="O552" s="5"/>
      <c r="P552" s="5">
        <v>0</v>
      </c>
      <c r="Q552" s="5">
        <v>0</v>
      </c>
      <c r="R552" s="5" t="str">
        <f t="shared" si="81"/>
        <v>242-2023-06-30</v>
      </c>
    </row>
    <row r="553" spans="1:18" x14ac:dyDescent="0.3">
      <c r="A553" s="25">
        <v>242</v>
      </c>
      <c r="B553" s="5" t="s">
        <v>2577</v>
      </c>
      <c r="C553" s="5" t="s">
        <v>29</v>
      </c>
      <c r="D553" s="5" t="s">
        <v>21</v>
      </c>
      <c r="E553" s="5" t="s">
        <v>22</v>
      </c>
      <c r="F553" s="6">
        <v>45107</v>
      </c>
      <c r="G553" s="5">
        <v>2023</v>
      </c>
      <c r="H553" s="5" t="str">
        <f t="shared" si="80"/>
        <v>Diciembre</v>
      </c>
      <c r="I553" s="6" t="str">
        <f t="shared" si="78"/>
        <v>2023-1</v>
      </c>
      <c r="J553" s="5">
        <v>90</v>
      </c>
      <c r="K553" s="11">
        <v>97.68</v>
      </c>
      <c r="L553" s="21">
        <f>IFERROR(K554/J554,"")</f>
        <v>1.0604444444444445</v>
      </c>
      <c r="M553" s="15">
        <f t="shared" si="79"/>
        <v>1.0604444444444445</v>
      </c>
      <c r="N553" s="5" t="s">
        <v>23</v>
      </c>
      <c r="O553" s="5" t="s">
        <v>23</v>
      </c>
      <c r="P553" s="5">
        <v>0</v>
      </c>
      <c r="Q553" s="5">
        <v>0</v>
      </c>
      <c r="R553" s="5" t="str">
        <f t="shared" si="81"/>
        <v>242-2023-12-31</v>
      </c>
    </row>
    <row r="554" spans="1:18" x14ac:dyDescent="0.3">
      <c r="A554" s="37">
        <v>242</v>
      </c>
      <c r="B554" s="5" t="s">
        <v>2577</v>
      </c>
      <c r="C554" s="5" t="s">
        <v>29</v>
      </c>
      <c r="D554" s="5" t="s">
        <v>21</v>
      </c>
      <c r="E554" s="5" t="s">
        <v>22</v>
      </c>
      <c r="F554" s="6">
        <v>45291</v>
      </c>
      <c r="G554" s="5">
        <v>2023</v>
      </c>
      <c r="H554" s="5" t="str">
        <f t="shared" si="80"/>
        <v>Enero</v>
      </c>
      <c r="I554" s="6" t="str">
        <f t="shared" si="78"/>
        <v>2023-1</v>
      </c>
      <c r="J554" s="5">
        <v>90</v>
      </c>
      <c r="K554" s="5">
        <v>95.44</v>
      </c>
      <c r="L554" s="21" t="str">
        <f>IFERROR(K555/J555,"")</f>
        <v/>
      </c>
      <c r="M554" s="15" t="str">
        <f t="shared" si="79"/>
        <v/>
      </c>
      <c r="N554" s="5" t="s">
        <v>23</v>
      </c>
      <c r="O554" s="5" t="s">
        <v>23</v>
      </c>
      <c r="P554" s="5">
        <v>0</v>
      </c>
      <c r="Q554" s="5">
        <v>0</v>
      </c>
      <c r="R554" s="5" t="str">
        <f t="shared" si="81"/>
        <v>243-2023-01-31</v>
      </c>
    </row>
    <row r="555" spans="1:18" x14ac:dyDescent="0.3">
      <c r="A555" s="25">
        <v>243</v>
      </c>
      <c r="B555" s="5" t="s">
        <v>175</v>
      </c>
      <c r="C555" s="5" t="s">
        <v>29</v>
      </c>
      <c r="D555" s="5" t="s">
        <v>21</v>
      </c>
      <c r="E555" s="5" t="s">
        <v>54</v>
      </c>
      <c r="F555" s="6">
        <v>44957</v>
      </c>
      <c r="G555" s="5">
        <v>2023</v>
      </c>
      <c r="H555" s="5" t="str">
        <f t="shared" si="80"/>
        <v>Febrero</v>
      </c>
      <c r="I555" s="6" t="str">
        <f t="shared" si="78"/>
        <v>2023-1</v>
      </c>
      <c r="J555" s="5">
        <v>0</v>
      </c>
      <c r="K555" s="5">
        <v>0</v>
      </c>
      <c r="L555" s="15" t="str">
        <f t="shared" ref="L555:L567" si="82">IFERROR(IF((J556/K556)&gt;1.3,1.3,J556/K556),"")</f>
        <v/>
      </c>
      <c r="M555" s="15" t="str">
        <f t="shared" ref="M555:M567" si="83">IFERROR(J556/K556,"")</f>
        <v/>
      </c>
      <c r="N555" s="5" t="s">
        <v>23</v>
      </c>
      <c r="O555" s="5" t="s">
        <v>23</v>
      </c>
      <c r="P555" s="5">
        <v>0</v>
      </c>
      <c r="Q555" s="5">
        <v>0</v>
      </c>
      <c r="R555" s="5" t="str">
        <f t="shared" si="81"/>
        <v>243-2023-02-28</v>
      </c>
    </row>
    <row r="556" spans="1:18" x14ac:dyDescent="0.3">
      <c r="A556" s="25">
        <v>243</v>
      </c>
      <c r="B556" s="5" t="s">
        <v>175</v>
      </c>
      <c r="C556" s="5" t="s">
        <v>29</v>
      </c>
      <c r="D556" s="5" t="s">
        <v>21</v>
      </c>
      <c r="E556" s="5" t="s">
        <v>54</v>
      </c>
      <c r="F556" s="17">
        <v>44985</v>
      </c>
      <c r="G556" s="5">
        <v>2023</v>
      </c>
      <c r="H556" s="5" t="str">
        <f t="shared" si="80"/>
        <v>Marzo</v>
      </c>
      <c r="I556" s="6" t="str">
        <f t="shared" si="78"/>
        <v>2023-1</v>
      </c>
      <c r="J556" s="5">
        <v>0</v>
      </c>
      <c r="K556" s="5">
        <v>0</v>
      </c>
      <c r="L556" s="15" t="str">
        <f t="shared" si="82"/>
        <v/>
      </c>
      <c r="M556" s="15" t="str">
        <f t="shared" si="83"/>
        <v/>
      </c>
      <c r="N556" s="5" t="s">
        <v>23</v>
      </c>
      <c r="O556" s="5" t="s">
        <v>23</v>
      </c>
      <c r="P556" s="5">
        <v>0</v>
      </c>
      <c r="Q556" s="5">
        <v>0</v>
      </c>
      <c r="R556" s="5" t="str">
        <f t="shared" si="81"/>
        <v>243-2023-03-31</v>
      </c>
    </row>
    <row r="557" spans="1:18" x14ac:dyDescent="0.3">
      <c r="A557" s="25">
        <v>243</v>
      </c>
      <c r="B557" s="5" t="s">
        <v>175</v>
      </c>
      <c r="C557" s="5" t="s">
        <v>29</v>
      </c>
      <c r="D557" s="5" t="s">
        <v>21</v>
      </c>
      <c r="E557" s="5" t="s">
        <v>54</v>
      </c>
      <c r="F557" s="6">
        <v>45016</v>
      </c>
      <c r="G557" s="5">
        <v>2023</v>
      </c>
      <c r="H557" s="5" t="str">
        <f t="shared" si="80"/>
        <v>Abril</v>
      </c>
      <c r="I557" s="6" t="str">
        <f t="shared" si="78"/>
        <v>2023-1</v>
      </c>
      <c r="J557" s="5">
        <v>0</v>
      </c>
      <c r="K557" s="5">
        <v>0</v>
      </c>
      <c r="L557" s="15" t="str">
        <f t="shared" si="82"/>
        <v/>
      </c>
      <c r="M557" s="15" t="str">
        <f t="shared" si="83"/>
        <v/>
      </c>
      <c r="N557" s="5" t="s">
        <v>23</v>
      </c>
      <c r="O557" s="5" t="s">
        <v>23</v>
      </c>
      <c r="P557" s="5">
        <v>0</v>
      </c>
      <c r="Q557" s="5">
        <v>0</v>
      </c>
      <c r="R557" s="5" t="str">
        <f t="shared" si="81"/>
        <v>243-2023-04-30</v>
      </c>
    </row>
    <row r="558" spans="1:18" x14ac:dyDescent="0.3">
      <c r="A558" s="25">
        <v>243</v>
      </c>
      <c r="B558" s="5" t="s">
        <v>175</v>
      </c>
      <c r="C558" s="5" t="s">
        <v>29</v>
      </c>
      <c r="D558" s="5" t="s">
        <v>21</v>
      </c>
      <c r="E558" s="5" t="s">
        <v>54</v>
      </c>
      <c r="F558" s="6">
        <v>45046</v>
      </c>
      <c r="G558" s="5">
        <v>2023</v>
      </c>
      <c r="H558" s="5" t="str">
        <f t="shared" si="80"/>
        <v>Mayo</v>
      </c>
      <c r="I558" s="6" t="str">
        <f t="shared" si="78"/>
        <v>2023-1</v>
      </c>
      <c r="J558" s="5">
        <v>0</v>
      </c>
      <c r="K558" s="5">
        <v>0</v>
      </c>
      <c r="L558" s="15" t="str">
        <f t="shared" si="82"/>
        <v/>
      </c>
      <c r="M558" s="15" t="str">
        <f t="shared" si="83"/>
        <v/>
      </c>
      <c r="N558" s="5" t="s">
        <v>23</v>
      </c>
      <c r="O558" s="5" t="s">
        <v>23</v>
      </c>
      <c r="P558" s="5">
        <v>0</v>
      </c>
      <c r="Q558" s="5">
        <v>0</v>
      </c>
      <c r="R558" s="5" t="str">
        <f t="shared" si="81"/>
        <v>243-2023-05-31</v>
      </c>
    </row>
    <row r="559" spans="1:18" x14ac:dyDescent="0.3">
      <c r="A559" s="25">
        <v>243</v>
      </c>
      <c r="B559" s="5" t="s">
        <v>175</v>
      </c>
      <c r="C559" s="5" t="s">
        <v>29</v>
      </c>
      <c r="D559" s="5" t="s">
        <v>21</v>
      </c>
      <c r="E559" s="5" t="s">
        <v>54</v>
      </c>
      <c r="F559" s="6">
        <v>45077</v>
      </c>
      <c r="G559" s="5">
        <v>2023</v>
      </c>
      <c r="H559" s="5" t="str">
        <f t="shared" si="80"/>
        <v>Junio</v>
      </c>
      <c r="I559" s="6" t="str">
        <f t="shared" si="78"/>
        <v>2023-2</v>
      </c>
      <c r="J559" s="5">
        <v>0</v>
      </c>
      <c r="K559" s="5">
        <v>0</v>
      </c>
      <c r="L559" s="15">
        <f t="shared" si="82"/>
        <v>0</v>
      </c>
      <c r="M559" s="15">
        <f t="shared" si="83"/>
        <v>0</v>
      </c>
      <c r="N559" s="5" t="s">
        <v>23</v>
      </c>
      <c r="O559" s="5" t="s">
        <v>23</v>
      </c>
      <c r="P559" s="5">
        <v>0</v>
      </c>
      <c r="Q559" s="5">
        <v>0</v>
      </c>
      <c r="R559" s="5" t="str">
        <f t="shared" si="81"/>
        <v>243-2023-06-30</v>
      </c>
    </row>
    <row r="560" spans="1:18" x14ac:dyDescent="0.3">
      <c r="A560" s="25">
        <v>243</v>
      </c>
      <c r="B560" s="5" t="s">
        <v>175</v>
      </c>
      <c r="C560" s="5" t="s">
        <v>29</v>
      </c>
      <c r="D560" s="5" t="s">
        <v>21</v>
      </c>
      <c r="E560" s="5" t="s">
        <v>54</v>
      </c>
      <c r="F560" s="6">
        <v>45107</v>
      </c>
      <c r="G560" s="5">
        <v>2023</v>
      </c>
      <c r="H560" s="5" t="str">
        <f t="shared" si="80"/>
        <v>Julio</v>
      </c>
      <c r="I560" s="6" t="str">
        <f t="shared" si="78"/>
        <v>2023-2</v>
      </c>
      <c r="J560" s="5">
        <v>0</v>
      </c>
      <c r="K560" s="5">
        <v>8.3333333333333304</v>
      </c>
      <c r="L560" s="15">
        <f t="shared" si="82"/>
        <v>0</v>
      </c>
      <c r="M560" s="15">
        <f t="shared" si="83"/>
        <v>0</v>
      </c>
      <c r="N560" s="5" t="s">
        <v>23</v>
      </c>
      <c r="O560" s="5" t="s">
        <v>23</v>
      </c>
      <c r="P560" s="5">
        <v>0</v>
      </c>
      <c r="Q560" s="5">
        <v>0</v>
      </c>
      <c r="R560" s="5" t="str">
        <f t="shared" si="81"/>
        <v>243-2023-07-31</v>
      </c>
    </row>
    <row r="561" spans="1:18" x14ac:dyDescent="0.3">
      <c r="A561" s="5">
        <v>243</v>
      </c>
      <c r="B561" s="5" t="s">
        <v>175</v>
      </c>
      <c r="C561" s="5" t="s">
        <v>29</v>
      </c>
      <c r="D561" s="5" t="s">
        <v>21</v>
      </c>
      <c r="E561" s="5" t="s">
        <v>54</v>
      </c>
      <c r="F561" s="6">
        <v>45138</v>
      </c>
      <c r="G561" s="16">
        <v>2023</v>
      </c>
      <c r="H561" s="6" t="str">
        <f t="shared" si="80"/>
        <v>Agosto</v>
      </c>
      <c r="I561" s="6" t="s">
        <v>737</v>
      </c>
      <c r="J561" s="5">
        <v>0</v>
      </c>
      <c r="K561" s="7">
        <v>16.666666666666998</v>
      </c>
      <c r="L561" s="15">
        <f t="shared" si="82"/>
        <v>0</v>
      </c>
      <c r="M561" s="15">
        <f t="shared" si="83"/>
        <v>0</v>
      </c>
      <c r="N561" s="5" t="s">
        <v>23</v>
      </c>
      <c r="O561" s="5" t="s">
        <v>23</v>
      </c>
      <c r="P561" s="5">
        <v>0</v>
      </c>
      <c r="Q561" s="5">
        <v>0</v>
      </c>
      <c r="R561" s="5" t="str">
        <f t="shared" si="81"/>
        <v>243-2023-08-31</v>
      </c>
    </row>
    <row r="562" spans="1:18" x14ac:dyDescent="0.3">
      <c r="A562" s="5">
        <v>243</v>
      </c>
      <c r="B562" s="5" t="s">
        <v>175</v>
      </c>
      <c r="C562" s="5" t="s">
        <v>29</v>
      </c>
      <c r="D562" s="5" t="s">
        <v>21</v>
      </c>
      <c r="E562" s="5" t="s">
        <v>54</v>
      </c>
      <c r="F562" s="6">
        <v>45169</v>
      </c>
      <c r="G562" s="16">
        <v>2023</v>
      </c>
      <c r="H562" s="6" t="str">
        <f t="shared" si="80"/>
        <v>Septiembre</v>
      </c>
      <c r="I562" s="6" t="s">
        <v>737</v>
      </c>
      <c r="J562" s="5">
        <v>0</v>
      </c>
      <c r="K562" s="7">
        <v>9.09</v>
      </c>
      <c r="L562" s="15" t="str">
        <f t="shared" si="82"/>
        <v/>
      </c>
      <c r="M562" s="15" t="str">
        <f t="shared" si="83"/>
        <v/>
      </c>
      <c r="N562" s="5" t="s">
        <v>23</v>
      </c>
      <c r="O562" s="5" t="s">
        <v>23</v>
      </c>
      <c r="P562" s="5">
        <v>0</v>
      </c>
      <c r="Q562" s="5">
        <v>0</v>
      </c>
      <c r="R562" s="5" t="str">
        <f t="shared" si="81"/>
        <v>243-2023-09-30</v>
      </c>
    </row>
    <row r="563" spans="1:18" x14ac:dyDescent="0.3">
      <c r="A563" s="5">
        <v>243</v>
      </c>
      <c r="B563" s="5" t="s">
        <v>175</v>
      </c>
      <c r="C563" s="5" t="s">
        <v>29</v>
      </c>
      <c r="D563" s="5" t="s">
        <v>21</v>
      </c>
      <c r="E563" s="5" t="s">
        <v>54</v>
      </c>
      <c r="F563" s="6">
        <v>45199</v>
      </c>
      <c r="G563" s="16">
        <v>2023</v>
      </c>
      <c r="H563" s="6" t="str">
        <f t="shared" si="80"/>
        <v>Octubre</v>
      </c>
      <c r="I563" s="6" t="s">
        <v>737</v>
      </c>
      <c r="J563" s="5">
        <v>0</v>
      </c>
      <c r="K563" s="7">
        <v>0</v>
      </c>
      <c r="L563" s="15">
        <f t="shared" si="82"/>
        <v>0</v>
      </c>
      <c r="M563" s="15">
        <f t="shared" si="83"/>
        <v>0</v>
      </c>
      <c r="N563" s="5" t="s">
        <v>23</v>
      </c>
      <c r="O563" s="5" t="s">
        <v>23</v>
      </c>
      <c r="P563" s="5">
        <v>0</v>
      </c>
      <c r="Q563" s="5">
        <v>0</v>
      </c>
      <c r="R563" s="5" t="str">
        <f t="shared" si="81"/>
        <v>243-2023-10-31</v>
      </c>
    </row>
    <row r="564" spans="1:18" x14ac:dyDescent="0.3">
      <c r="A564" s="37">
        <v>243</v>
      </c>
      <c r="B564" s="5" t="s">
        <v>175</v>
      </c>
      <c r="C564" s="5" t="s">
        <v>29</v>
      </c>
      <c r="D564" s="5" t="s">
        <v>21</v>
      </c>
      <c r="E564" s="5" t="s">
        <v>54</v>
      </c>
      <c r="F564" s="6">
        <v>45230</v>
      </c>
      <c r="G564" s="5">
        <v>2023</v>
      </c>
      <c r="H564" s="5" t="str">
        <f t="shared" si="80"/>
        <v>Noviembre</v>
      </c>
      <c r="I564" s="6" t="str">
        <f>IF(OR(H565="Enero",H565="Febrero",H565="Marzo",H565="Abril",H565="Mayo",H565="Junio"),G565&amp;"-1",IF(OR(H565="Julio",H565="Agosto",H565="Septiembre",H565="Octubre",H565="Noviembre",H565="Diciembre"),G565&amp;"-2"))</f>
        <v>2023-2</v>
      </c>
      <c r="J564" s="5">
        <v>0</v>
      </c>
      <c r="K564" s="5">
        <v>11.11</v>
      </c>
      <c r="L564" s="15" t="str">
        <f t="shared" si="82"/>
        <v/>
      </c>
      <c r="M564" s="15" t="str">
        <f t="shared" si="83"/>
        <v/>
      </c>
      <c r="N564" s="5" t="s">
        <v>23</v>
      </c>
      <c r="O564" s="5" t="s">
        <v>23</v>
      </c>
      <c r="P564" s="5">
        <v>0</v>
      </c>
      <c r="Q564" s="5">
        <v>0</v>
      </c>
      <c r="R564" s="5" t="str">
        <f t="shared" si="81"/>
        <v>243-2023-11-30</v>
      </c>
    </row>
    <row r="565" spans="1:18" x14ac:dyDescent="0.3">
      <c r="A565" s="37">
        <v>243</v>
      </c>
      <c r="B565" s="5" t="s">
        <v>175</v>
      </c>
      <c r="C565" s="5" t="s">
        <v>29</v>
      </c>
      <c r="D565" s="5" t="s">
        <v>21</v>
      </c>
      <c r="E565" s="5" t="s">
        <v>54</v>
      </c>
      <c r="F565" s="6">
        <v>45260</v>
      </c>
      <c r="G565" s="5">
        <v>2023</v>
      </c>
      <c r="H565" s="5" t="str">
        <f t="shared" si="80"/>
        <v>Diciembre</v>
      </c>
      <c r="I565" s="6" t="str">
        <f>IF(OR(H566="Enero",H566="Febrero",H566="Marzo",H566="Abril",H566="Mayo",H566="Junio"),G566&amp;"-1",IF(OR(H566="Julio",H566="Agosto",H566="Septiembre",H566="Octubre",H566="Noviembre",H566="Diciembre"),G566&amp;"-2"))</f>
        <v>2023-2</v>
      </c>
      <c r="J565" s="5">
        <v>0</v>
      </c>
      <c r="K565" s="5">
        <v>0</v>
      </c>
      <c r="L565" s="15">
        <f t="shared" si="82"/>
        <v>0</v>
      </c>
      <c r="M565" s="15">
        <f t="shared" si="83"/>
        <v>0</v>
      </c>
      <c r="N565" s="5" t="s">
        <v>23</v>
      </c>
      <c r="O565" s="5" t="s">
        <v>23</v>
      </c>
      <c r="P565" s="5">
        <v>0</v>
      </c>
      <c r="Q565" s="5">
        <v>0</v>
      </c>
      <c r="R565" s="5" t="str">
        <f t="shared" si="81"/>
        <v>243-2023-12-31</v>
      </c>
    </row>
    <row r="566" spans="1:18" x14ac:dyDescent="0.3">
      <c r="A566" s="37">
        <v>243</v>
      </c>
      <c r="B566" s="5" t="s">
        <v>175</v>
      </c>
      <c r="C566" s="5" t="s">
        <v>29</v>
      </c>
      <c r="D566" s="5" t="s">
        <v>21</v>
      </c>
      <c r="E566" s="5" t="s">
        <v>54</v>
      </c>
      <c r="F566" s="6">
        <v>45291</v>
      </c>
      <c r="G566" s="5">
        <v>2023</v>
      </c>
      <c r="H566" s="5" t="str">
        <f t="shared" si="80"/>
        <v>Diciembre</v>
      </c>
      <c r="I566" s="6" t="str">
        <f>IF(OR(H567="Enero",H567="Febrero",H567="Marzo",H567="Abril",H567="Mayo",H567="Junio"),G567&amp;"-1",IF(OR(H567="Julio",H567="Agosto",H567="Septiembre",H567="Octubre",H567="Noviembre",H567="Diciembre"),G567&amp;"-2"))</f>
        <v>2023-2</v>
      </c>
      <c r="J566" s="5">
        <v>0</v>
      </c>
      <c r="K566" s="5">
        <v>14.29</v>
      </c>
      <c r="L566" s="15">
        <f t="shared" si="82"/>
        <v>1.0416666666666667</v>
      </c>
      <c r="M566" s="15">
        <f t="shared" si="83"/>
        <v>1.0416666666666667</v>
      </c>
      <c r="N566" s="5" t="s">
        <v>23</v>
      </c>
      <c r="O566" s="5" t="s">
        <v>23</v>
      </c>
      <c r="P566" s="5">
        <v>0</v>
      </c>
      <c r="Q566" s="5">
        <v>0</v>
      </c>
      <c r="R566" s="5" t="str">
        <f t="shared" si="81"/>
        <v>244-2023-12-31</v>
      </c>
    </row>
    <row r="567" spans="1:18" x14ac:dyDescent="0.3">
      <c r="A567" s="37">
        <v>244</v>
      </c>
      <c r="B567" s="5" t="s">
        <v>176</v>
      </c>
      <c r="C567" s="5" t="s">
        <v>90</v>
      </c>
      <c r="D567" s="5" t="s">
        <v>65</v>
      </c>
      <c r="E567" s="5" t="s">
        <v>54</v>
      </c>
      <c r="F567" s="6">
        <v>45291</v>
      </c>
      <c r="G567" s="5">
        <v>2023</v>
      </c>
      <c r="H567" s="5" t="str">
        <f t="shared" si="80"/>
        <v>Diciembre</v>
      </c>
      <c r="I567" s="6" t="str">
        <f>IF(OR(H568="Enero",H568="Febrero",H568="Marzo",H568="Abril",H568="Mayo",H568="Junio"),G568&amp;"-1",IF(OR(H568="Julio",H568="Agosto",H568="Septiembre",H568="Octubre",H568="Noviembre",H568="Diciembre"),G568&amp;"-2"))</f>
        <v>2024-1</v>
      </c>
      <c r="J567" s="5">
        <v>25</v>
      </c>
      <c r="K567" s="5">
        <v>24</v>
      </c>
      <c r="L567" s="15">
        <f t="shared" si="82"/>
        <v>1</v>
      </c>
      <c r="M567" s="15">
        <f t="shared" si="83"/>
        <v>1</v>
      </c>
      <c r="N567" s="5"/>
      <c r="O567" s="5"/>
      <c r="P567" s="5">
        <v>0</v>
      </c>
      <c r="Q567" s="5">
        <v>0</v>
      </c>
      <c r="R567" s="5" t="str">
        <f t="shared" si="81"/>
        <v>244-2024-12-31</v>
      </c>
    </row>
    <row r="568" spans="1:18" x14ac:dyDescent="0.3">
      <c r="A568" s="5">
        <v>244</v>
      </c>
      <c r="B568" s="5" t="s">
        <v>176</v>
      </c>
      <c r="C568" s="5" t="s">
        <v>90</v>
      </c>
      <c r="D568" s="5" t="s">
        <v>65</v>
      </c>
      <c r="E568" s="5" t="s">
        <v>54</v>
      </c>
      <c r="F568" s="6">
        <v>45657</v>
      </c>
      <c r="G568" s="5">
        <v>2024</v>
      </c>
      <c r="H568" s="5" t="str">
        <f t="shared" si="80"/>
        <v>Junio</v>
      </c>
      <c r="I568" s="6" t="str">
        <f>IF(OR(H569="Enero",H569="Febrero",H569="Marzo",H569="Abril",H569="Mayo",H569="Junio"),G569&amp;"-1",IF(OR(H569="Julio",H569="Agosto",H569="Septiembre",H569="Octubre",H569="Noviembre",H569="Diciembre"),G569&amp;"-2"))</f>
        <v>2022-2</v>
      </c>
      <c r="J568" s="5">
        <v>25</v>
      </c>
      <c r="K568" s="5">
        <v>25</v>
      </c>
      <c r="L568" s="15">
        <f t="shared" ref="L568:L574" si="84">IFERROR(IF((K569/J569)&gt;1.3,1.3,K569/J569),"")</f>
        <v>0.98305084745762716</v>
      </c>
      <c r="M568" s="15">
        <f t="shared" ref="M568:M585" si="85">IFERROR(K569/J569,"")</f>
        <v>0.98305084745762716</v>
      </c>
      <c r="N568" s="5"/>
      <c r="O568" s="5"/>
      <c r="P568" s="5">
        <v>0</v>
      </c>
      <c r="Q568" s="5">
        <v>0</v>
      </c>
      <c r="R568" s="5" t="str">
        <f t="shared" si="81"/>
        <v>245-2022-06-30</v>
      </c>
    </row>
    <row r="569" spans="1:18" x14ac:dyDescent="0.3">
      <c r="A569" s="5">
        <v>245</v>
      </c>
      <c r="B569" s="5" t="s">
        <v>177</v>
      </c>
      <c r="C569" s="5" t="s">
        <v>178</v>
      </c>
      <c r="D569" s="5" t="s">
        <v>47</v>
      </c>
      <c r="E569" s="5" t="s">
        <v>22</v>
      </c>
      <c r="F569" s="17">
        <v>44742</v>
      </c>
      <c r="G569" s="16">
        <v>2022</v>
      </c>
      <c r="H569" s="6" t="str">
        <f t="shared" si="80"/>
        <v>Diciembre</v>
      </c>
      <c r="I569" s="39" t="s">
        <v>810</v>
      </c>
      <c r="J569" s="5">
        <v>88.5</v>
      </c>
      <c r="K569" s="5">
        <v>87</v>
      </c>
      <c r="L569" s="15">
        <f t="shared" si="84"/>
        <v>0.97062146892655377</v>
      </c>
      <c r="M569" s="15">
        <f t="shared" si="85"/>
        <v>0.97062146892655377</v>
      </c>
      <c r="N569" s="5" t="s">
        <v>23</v>
      </c>
      <c r="O569" s="5" t="s">
        <v>23</v>
      </c>
      <c r="P569" s="5">
        <v>0</v>
      </c>
      <c r="Q569" s="5">
        <v>0</v>
      </c>
      <c r="R569" s="5" t="str">
        <f t="shared" si="81"/>
        <v>245-2022-12-31</v>
      </c>
    </row>
    <row r="570" spans="1:18" x14ac:dyDescent="0.3">
      <c r="A570" s="5">
        <v>245</v>
      </c>
      <c r="B570" s="5" t="s">
        <v>177</v>
      </c>
      <c r="C570" s="5" t="s">
        <v>178</v>
      </c>
      <c r="D570" s="5" t="s">
        <v>47</v>
      </c>
      <c r="E570" s="5" t="s">
        <v>22</v>
      </c>
      <c r="F570" s="17">
        <v>44926</v>
      </c>
      <c r="G570" s="16">
        <v>2022</v>
      </c>
      <c r="H570" s="6" t="str">
        <f t="shared" si="80"/>
        <v>Junio</v>
      </c>
      <c r="I570" s="39" t="s">
        <v>741</v>
      </c>
      <c r="J570" s="5">
        <v>88.5</v>
      </c>
      <c r="K570" s="5">
        <v>85.9</v>
      </c>
      <c r="L570" s="15">
        <f t="shared" si="84"/>
        <v>0.97839080459770122</v>
      </c>
      <c r="M570" s="15">
        <f t="shared" si="85"/>
        <v>0.97839080459770122</v>
      </c>
      <c r="N570" s="5" t="s">
        <v>23</v>
      </c>
      <c r="O570" s="5" t="s">
        <v>23</v>
      </c>
      <c r="P570" s="5">
        <v>0</v>
      </c>
      <c r="Q570" s="5">
        <v>0</v>
      </c>
      <c r="R570" s="5" t="str">
        <f t="shared" si="81"/>
        <v>245-2023-06-30</v>
      </c>
    </row>
    <row r="571" spans="1:18" x14ac:dyDescent="0.3">
      <c r="A571" s="5">
        <v>245</v>
      </c>
      <c r="B571" s="5" t="s">
        <v>177</v>
      </c>
      <c r="C571" s="5" t="s">
        <v>178</v>
      </c>
      <c r="D571" s="5" t="s">
        <v>47</v>
      </c>
      <c r="E571" s="5" t="s">
        <v>22</v>
      </c>
      <c r="F571" s="17">
        <v>45107</v>
      </c>
      <c r="G571" s="16">
        <v>2023</v>
      </c>
      <c r="H571" s="6" t="str">
        <f t="shared" si="80"/>
        <v>Diciembre</v>
      </c>
      <c r="I571" s="39" t="s">
        <v>735</v>
      </c>
      <c r="J571" s="5">
        <v>87</v>
      </c>
      <c r="K571" s="5">
        <v>85.12</v>
      </c>
      <c r="L571" s="15">
        <f t="shared" si="84"/>
        <v>0.9813793103448275</v>
      </c>
      <c r="M571" s="15">
        <f t="shared" si="85"/>
        <v>0.9813793103448275</v>
      </c>
      <c r="N571" s="5" t="s">
        <v>23</v>
      </c>
      <c r="O571" s="5" t="s">
        <v>23</v>
      </c>
      <c r="P571" s="5">
        <v>0</v>
      </c>
      <c r="Q571" s="5">
        <v>0</v>
      </c>
      <c r="R571" s="5" t="str">
        <f t="shared" si="81"/>
        <v>245-2023-12-31</v>
      </c>
    </row>
    <row r="572" spans="1:18" x14ac:dyDescent="0.3">
      <c r="A572" s="37">
        <v>245</v>
      </c>
      <c r="B572" s="5" t="s">
        <v>177</v>
      </c>
      <c r="C572" s="5" t="s">
        <v>178</v>
      </c>
      <c r="D572" s="5" t="s">
        <v>47</v>
      </c>
      <c r="E572" s="5" t="s">
        <v>22</v>
      </c>
      <c r="F572" s="6">
        <v>45291</v>
      </c>
      <c r="G572" s="5">
        <v>2023</v>
      </c>
      <c r="H572" s="5" t="str">
        <f t="shared" si="80"/>
        <v>Junio</v>
      </c>
      <c r="I572" s="6" t="str">
        <f t="shared" ref="I572:I579" si="86">IF(OR(H573="Enero",H573="Febrero",H573="Marzo",H573="Abril",H573="Mayo",H573="Junio"),G573&amp;"-1",IF(OR(H573="Julio",H573="Agosto",H573="Septiembre",H573="Octubre",H573="Noviembre",H573="Diciembre"),G573&amp;"-2"))</f>
        <v>2024-2</v>
      </c>
      <c r="J572" s="5">
        <v>87</v>
      </c>
      <c r="K572" s="5">
        <v>85.38</v>
      </c>
      <c r="L572" s="15">
        <f t="shared" si="84"/>
        <v>1.0015294117647058</v>
      </c>
      <c r="M572" s="15">
        <f t="shared" si="85"/>
        <v>1.0015294117647058</v>
      </c>
      <c r="N572" s="5" t="s">
        <v>23</v>
      </c>
      <c r="O572" s="5" t="s">
        <v>23</v>
      </c>
      <c r="P572" s="5">
        <v>0</v>
      </c>
      <c r="Q572" s="5">
        <v>0</v>
      </c>
      <c r="R572" s="5" t="str">
        <f t="shared" si="81"/>
        <v>245-2024-06-30</v>
      </c>
    </row>
    <row r="573" spans="1:18" x14ac:dyDescent="0.3">
      <c r="A573" s="5">
        <v>245</v>
      </c>
      <c r="B573" s="5" t="s">
        <v>177</v>
      </c>
      <c r="C573" s="5" t="s">
        <v>178</v>
      </c>
      <c r="D573" s="5" t="s">
        <v>47</v>
      </c>
      <c r="E573" s="5" t="s">
        <v>22</v>
      </c>
      <c r="F573" s="6">
        <v>45473</v>
      </c>
      <c r="G573" s="5">
        <v>2024</v>
      </c>
      <c r="H573" s="5" t="str">
        <f t="shared" si="80"/>
        <v>Diciembre</v>
      </c>
      <c r="I573" s="6" t="str">
        <f t="shared" si="86"/>
        <v>2024-2</v>
      </c>
      <c r="J573" s="5">
        <v>85</v>
      </c>
      <c r="K573" s="5">
        <v>85.13</v>
      </c>
      <c r="L573" s="15">
        <f t="shared" si="84"/>
        <v>1.0022352941176471</v>
      </c>
      <c r="M573" s="15">
        <f t="shared" si="85"/>
        <v>1.0022352941176471</v>
      </c>
      <c r="N573" s="5" t="s">
        <v>23</v>
      </c>
      <c r="O573" s="5" t="s">
        <v>23</v>
      </c>
      <c r="P573" s="5">
        <v>0</v>
      </c>
      <c r="Q573" s="5">
        <v>0</v>
      </c>
      <c r="R573" s="5" t="str">
        <f t="shared" si="81"/>
        <v>245-2024-12-31</v>
      </c>
    </row>
    <row r="574" spans="1:18" x14ac:dyDescent="0.3">
      <c r="A574" s="5">
        <v>245</v>
      </c>
      <c r="B574" s="5" t="s">
        <v>177</v>
      </c>
      <c r="C574" s="5" t="s">
        <v>178</v>
      </c>
      <c r="D574" s="5" t="s">
        <v>47</v>
      </c>
      <c r="E574" s="5" t="s">
        <v>22</v>
      </c>
      <c r="F574" s="6">
        <v>45657</v>
      </c>
      <c r="G574" s="5">
        <v>2024</v>
      </c>
      <c r="H574" s="5" t="str">
        <f t="shared" si="80"/>
        <v>Diciembre</v>
      </c>
      <c r="I574" s="6" t="str">
        <f t="shared" si="86"/>
        <v>2023-1</v>
      </c>
      <c r="J574" s="5">
        <v>85</v>
      </c>
      <c r="K574" s="5">
        <v>85.19</v>
      </c>
      <c r="L574" s="15">
        <f t="shared" si="84"/>
        <v>0.72235294117647053</v>
      </c>
      <c r="M574" s="15">
        <f t="shared" si="85"/>
        <v>0.72235294117647053</v>
      </c>
      <c r="N574" s="5" t="s">
        <v>23</v>
      </c>
      <c r="O574" s="5" t="s">
        <v>23</v>
      </c>
      <c r="P574" s="5">
        <v>0</v>
      </c>
      <c r="Q574" s="5">
        <v>0</v>
      </c>
      <c r="R574" s="5" t="str">
        <f t="shared" si="81"/>
        <v>246-2023-12-31</v>
      </c>
    </row>
    <row r="575" spans="1:18" x14ac:dyDescent="0.3">
      <c r="A575" s="37">
        <v>246</v>
      </c>
      <c r="B575" s="5" t="s">
        <v>179</v>
      </c>
      <c r="C575" s="5" t="s">
        <v>180</v>
      </c>
      <c r="D575" s="5" t="s">
        <v>47</v>
      </c>
      <c r="E575" s="5" t="s">
        <v>22</v>
      </c>
      <c r="F575" s="6">
        <v>45291</v>
      </c>
      <c r="G575" s="5">
        <v>2023</v>
      </c>
      <c r="H575" s="5" t="str">
        <f t="shared" si="80"/>
        <v>Junio</v>
      </c>
      <c r="I575" s="6" t="str">
        <f t="shared" si="86"/>
        <v>2024-2</v>
      </c>
      <c r="J575" s="5">
        <v>85</v>
      </c>
      <c r="K575" s="5">
        <v>61.4</v>
      </c>
      <c r="L575" s="21">
        <f>IFERROR(K576/J576,"")</f>
        <v>1.3703703703703705</v>
      </c>
      <c r="M575" s="15">
        <f t="shared" si="85"/>
        <v>1.3703703703703705</v>
      </c>
      <c r="N575" s="5" t="s">
        <v>23</v>
      </c>
      <c r="O575" s="5" t="s">
        <v>23</v>
      </c>
      <c r="P575" s="5">
        <v>0</v>
      </c>
      <c r="Q575" s="5">
        <v>0</v>
      </c>
      <c r="R575" s="5" t="str">
        <f t="shared" si="81"/>
        <v>246-2024-06-30</v>
      </c>
    </row>
    <row r="576" spans="1:18" x14ac:dyDescent="0.3">
      <c r="A576" s="5">
        <v>246</v>
      </c>
      <c r="B576" s="5" t="s">
        <v>181</v>
      </c>
      <c r="C576" s="5" t="s">
        <v>180</v>
      </c>
      <c r="D576" s="5" t="s">
        <v>47</v>
      </c>
      <c r="E576" s="5" t="s">
        <v>22</v>
      </c>
      <c r="F576" s="6">
        <v>45473</v>
      </c>
      <c r="G576" s="5">
        <v>2024</v>
      </c>
      <c r="H576" s="5" t="str">
        <f t="shared" si="80"/>
        <v>Diciembre</v>
      </c>
      <c r="I576" s="6" t="str">
        <f t="shared" si="86"/>
        <v>2024-1</v>
      </c>
      <c r="J576" s="5">
        <v>67.5</v>
      </c>
      <c r="K576" s="5">
        <v>92.5</v>
      </c>
      <c r="L576" s="15">
        <f>IFERROR(IF((K577/J577)&gt;1.3,1.3,K577/J577),"")</f>
        <v>1.3</v>
      </c>
      <c r="M576" s="15">
        <f t="shared" si="85"/>
        <v>1.3985185185185185</v>
      </c>
      <c r="N576" s="5" t="s">
        <v>23</v>
      </c>
      <c r="O576" s="5" t="s">
        <v>23</v>
      </c>
      <c r="P576" s="5">
        <v>0</v>
      </c>
      <c r="Q576" s="5">
        <v>0</v>
      </c>
      <c r="R576" s="5" t="str">
        <f t="shared" si="81"/>
        <v>246-2024-12-31</v>
      </c>
    </row>
    <row r="577" spans="1:18" x14ac:dyDescent="0.3">
      <c r="A577" s="5">
        <v>246</v>
      </c>
      <c r="B577" s="5" t="s">
        <v>181</v>
      </c>
      <c r="C577" s="5" t="s">
        <v>180</v>
      </c>
      <c r="D577" s="5" t="s">
        <v>47</v>
      </c>
      <c r="E577" s="5" t="s">
        <v>22</v>
      </c>
      <c r="F577" s="6">
        <v>45657</v>
      </c>
      <c r="G577" s="5">
        <v>2024</v>
      </c>
      <c r="H577" s="5" t="str">
        <f t="shared" si="80"/>
        <v>Junio</v>
      </c>
      <c r="I577" s="6" t="str">
        <f t="shared" si="86"/>
        <v>2023-2</v>
      </c>
      <c r="J577" s="5">
        <v>67.5</v>
      </c>
      <c r="K577" s="5">
        <v>94.4</v>
      </c>
      <c r="L577" s="15" t="str">
        <f>IFERROR(IF((K578/J578)&gt;1.3,1.3,K578/J578),"")</f>
        <v/>
      </c>
      <c r="M577" s="15" t="str">
        <f t="shared" si="85"/>
        <v/>
      </c>
      <c r="N577" s="5" t="s">
        <v>23</v>
      </c>
      <c r="O577" s="5" t="s">
        <v>23</v>
      </c>
      <c r="P577" s="5">
        <v>0</v>
      </c>
      <c r="Q577" s="5">
        <v>0</v>
      </c>
      <c r="R577" s="5" t="str">
        <f t="shared" si="81"/>
        <v>247-2023-06-30</v>
      </c>
    </row>
    <row r="578" spans="1:18" x14ac:dyDescent="0.3">
      <c r="A578" s="37">
        <v>247</v>
      </c>
      <c r="B578" s="5" t="s">
        <v>182</v>
      </c>
      <c r="C578" s="5" t="s">
        <v>180</v>
      </c>
      <c r="D578" s="5" t="s">
        <v>21</v>
      </c>
      <c r="E578" s="5" t="s">
        <v>22</v>
      </c>
      <c r="F578" s="6">
        <v>45107</v>
      </c>
      <c r="G578" s="5">
        <v>2023</v>
      </c>
      <c r="H578" s="5" t="str">
        <f t="shared" si="80"/>
        <v>Diciembre</v>
      </c>
      <c r="I578" s="6" t="str">
        <f t="shared" si="86"/>
        <v>2023-1</v>
      </c>
      <c r="J578" s="5">
        <v>0</v>
      </c>
      <c r="K578" s="7">
        <v>70.540000000000006</v>
      </c>
      <c r="L578" s="21" t="str">
        <f>IFERROR(K579/J579,"")</f>
        <v/>
      </c>
      <c r="M578" s="15" t="str">
        <f t="shared" si="85"/>
        <v/>
      </c>
      <c r="N578" s="5"/>
      <c r="O578" s="5"/>
      <c r="P578" s="5">
        <v>1</v>
      </c>
      <c r="Q578" s="5">
        <v>1</v>
      </c>
      <c r="R578" s="5" t="str">
        <f t="shared" si="81"/>
        <v>247-2023-12-31</v>
      </c>
    </row>
    <row r="579" spans="1:18" x14ac:dyDescent="0.3">
      <c r="A579" s="37">
        <v>247</v>
      </c>
      <c r="B579" s="5" t="s">
        <v>182</v>
      </c>
      <c r="C579" s="5" t="s">
        <v>180</v>
      </c>
      <c r="D579" s="5" t="s">
        <v>21</v>
      </c>
      <c r="E579" s="5" t="s">
        <v>22</v>
      </c>
      <c r="F579" s="6">
        <v>45291</v>
      </c>
      <c r="G579" s="5">
        <v>2023</v>
      </c>
      <c r="H579" s="5" t="str">
        <f t="shared" si="80"/>
        <v>Junio</v>
      </c>
      <c r="I579" s="6" t="str">
        <f t="shared" si="86"/>
        <v>2023-2</v>
      </c>
      <c r="J579" s="5">
        <v>0</v>
      </c>
      <c r="K579" s="5">
        <v>69.08</v>
      </c>
      <c r="L579" s="21">
        <f>IFERROR(K580/J580,"")</f>
        <v>1</v>
      </c>
      <c r="M579" s="15">
        <f t="shared" si="85"/>
        <v>1</v>
      </c>
      <c r="N579" s="5"/>
      <c r="O579" s="5"/>
      <c r="P579" s="5">
        <v>1</v>
      </c>
      <c r="Q579" s="5">
        <v>1</v>
      </c>
      <c r="R579" s="5" t="str">
        <f t="shared" si="81"/>
        <v>248-2023-06-30</v>
      </c>
    </row>
    <row r="580" spans="1:18" x14ac:dyDescent="0.3">
      <c r="A580" s="5">
        <v>248</v>
      </c>
      <c r="B580" s="5" t="s">
        <v>183</v>
      </c>
      <c r="C580" s="5" t="s">
        <v>20</v>
      </c>
      <c r="D580" s="5" t="s">
        <v>47</v>
      </c>
      <c r="E580" s="5" t="s">
        <v>22</v>
      </c>
      <c r="F580" s="17">
        <v>45107</v>
      </c>
      <c r="G580" s="16">
        <v>2023</v>
      </c>
      <c r="H580" s="6" t="str">
        <f t="shared" si="80"/>
        <v>Diciembre</v>
      </c>
      <c r="I580" s="39" t="s">
        <v>735</v>
      </c>
      <c r="J580" s="5">
        <v>27</v>
      </c>
      <c r="K580" s="5">
        <v>27</v>
      </c>
      <c r="L580" s="15">
        <f>IFERROR(IF((K581/J581)&gt;1.3,1.3,K581/J581),"")</f>
        <v>1</v>
      </c>
      <c r="M580" s="15">
        <f t="shared" si="85"/>
        <v>1</v>
      </c>
      <c r="N580" s="5"/>
      <c r="O580" s="5"/>
      <c r="P580" s="5">
        <v>0</v>
      </c>
      <c r="Q580" s="5">
        <v>0</v>
      </c>
      <c r="R580" s="5" t="str">
        <f t="shared" si="81"/>
        <v>248-2023-12-31</v>
      </c>
    </row>
    <row r="581" spans="1:18" x14ac:dyDescent="0.3">
      <c r="A581" s="37">
        <v>248</v>
      </c>
      <c r="B581" s="5" t="s">
        <v>183</v>
      </c>
      <c r="C581" s="5" t="s">
        <v>20</v>
      </c>
      <c r="D581" s="5" t="s">
        <v>47</v>
      </c>
      <c r="E581" s="5" t="s">
        <v>22</v>
      </c>
      <c r="F581" s="6">
        <v>45291</v>
      </c>
      <c r="G581" s="5">
        <v>2023</v>
      </c>
      <c r="H581" s="5" t="str">
        <f t="shared" si="80"/>
        <v>Junio</v>
      </c>
      <c r="I581" s="6" t="str">
        <f>IF(OR(H582="Enero",H582="Febrero",H582="Marzo",H582="Abril",H582="Mayo",H582="Junio"),G582&amp;"-1",IF(OR(H582="Julio",H582="Agosto",H582="Septiembre",H582="Octubre",H582="Noviembre",H582="Diciembre"),G582&amp;"-2"))</f>
        <v>2023-2</v>
      </c>
      <c r="J581" s="5">
        <v>17</v>
      </c>
      <c r="K581" s="5">
        <v>17</v>
      </c>
      <c r="L581" s="15">
        <f>IFERROR(IF((K582/J582)&gt;1.3,1.3,K582/J582),"")</f>
        <v>1</v>
      </c>
      <c r="M581" s="15">
        <f t="shared" si="85"/>
        <v>1</v>
      </c>
      <c r="N581" s="5"/>
      <c r="O581" s="5"/>
      <c r="P581" s="5">
        <v>0</v>
      </c>
      <c r="Q581" s="5">
        <v>0</v>
      </c>
      <c r="R581" s="5" t="str">
        <f t="shared" si="81"/>
        <v>249-2023-06-30</v>
      </c>
    </row>
    <row r="582" spans="1:18" x14ac:dyDescent="0.3">
      <c r="A582" s="5">
        <v>249</v>
      </c>
      <c r="B582" s="5" t="s">
        <v>184</v>
      </c>
      <c r="C582" s="5" t="s">
        <v>20</v>
      </c>
      <c r="D582" s="5" t="s">
        <v>47</v>
      </c>
      <c r="E582" s="5" t="s">
        <v>22</v>
      </c>
      <c r="F582" s="17">
        <v>45107</v>
      </c>
      <c r="G582" s="16">
        <v>2023</v>
      </c>
      <c r="H582" s="6" t="str">
        <f t="shared" si="80"/>
        <v>Diciembre</v>
      </c>
      <c r="I582" s="39" t="s">
        <v>735</v>
      </c>
      <c r="J582" s="5">
        <v>72</v>
      </c>
      <c r="K582" s="5">
        <v>72</v>
      </c>
      <c r="L582" s="15">
        <f>IFERROR(IF((K583/J583)&gt;1.3,1.3,K583/J583),"")</f>
        <v>1</v>
      </c>
      <c r="M582" s="15">
        <f t="shared" si="85"/>
        <v>1</v>
      </c>
      <c r="N582" s="5"/>
      <c r="O582" s="5"/>
      <c r="P582" s="5">
        <v>0</v>
      </c>
      <c r="Q582" s="5">
        <v>0</v>
      </c>
      <c r="R582" s="5" t="str">
        <f t="shared" si="81"/>
        <v>249-2023-12-31</v>
      </c>
    </row>
    <row r="583" spans="1:18" x14ac:dyDescent="0.3">
      <c r="A583" s="37">
        <v>249</v>
      </c>
      <c r="B583" s="5" t="s">
        <v>184</v>
      </c>
      <c r="C583" s="5" t="s">
        <v>20</v>
      </c>
      <c r="D583" s="5" t="s">
        <v>47</v>
      </c>
      <c r="E583" s="5" t="s">
        <v>22</v>
      </c>
      <c r="F583" s="6">
        <v>45291</v>
      </c>
      <c r="G583" s="5">
        <v>2023</v>
      </c>
      <c r="H583" s="5" t="str">
        <f t="shared" si="80"/>
        <v>Junio</v>
      </c>
      <c r="I583" s="6" t="str">
        <f t="shared" ref="I583:I591" si="87">IF(OR(H584="Enero",H584="Febrero",H584="Marzo",H584="Abril",H584="Mayo",H584="Junio"),G584&amp;"-1",IF(OR(H584="Julio",H584="Agosto",H584="Septiembre",H584="Octubre",H584="Noviembre",H584="Diciembre"),G584&amp;"-2"))</f>
        <v>2023-2</v>
      </c>
      <c r="J583" s="5">
        <v>26</v>
      </c>
      <c r="K583" s="5">
        <v>26</v>
      </c>
      <c r="L583" s="15">
        <f>IFERROR(IF((K584/J584)&gt;1.3,1.3,K584/J584),"")</f>
        <v>0.93877551020408001</v>
      </c>
      <c r="M583" s="15">
        <f t="shared" si="85"/>
        <v>0.93877551020408001</v>
      </c>
      <c r="N583" s="5"/>
      <c r="O583" s="5"/>
      <c r="P583" s="5">
        <v>0</v>
      </c>
      <c r="Q583" s="5">
        <v>0</v>
      </c>
      <c r="R583" s="5" t="str">
        <f t="shared" si="81"/>
        <v>251-2023-06-30</v>
      </c>
    </row>
    <row r="584" spans="1:18" x14ac:dyDescent="0.3">
      <c r="A584" s="37">
        <v>251</v>
      </c>
      <c r="B584" s="5" t="s">
        <v>185</v>
      </c>
      <c r="C584" s="5" t="s">
        <v>186</v>
      </c>
      <c r="D584" s="5" t="s">
        <v>52</v>
      </c>
      <c r="E584" s="5" t="s">
        <v>22</v>
      </c>
      <c r="F584" s="6">
        <v>45107</v>
      </c>
      <c r="G584" s="5">
        <v>2023</v>
      </c>
      <c r="H584" s="5" t="str">
        <f t="shared" si="80"/>
        <v>Diciembre</v>
      </c>
      <c r="I584" s="6" t="str">
        <f t="shared" si="87"/>
        <v>2023-1</v>
      </c>
      <c r="J584" s="5">
        <v>100</v>
      </c>
      <c r="K584" s="5">
        <v>93.877551020408006</v>
      </c>
      <c r="L584" s="21">
        <f>IFERROR(K585/J585,"")</f>
        <v>1</v>
      </c>
      <c r="M584" s="15">
        <f t="shared" si="85"/>
        <v>1</v>
      </c>
      <c r="N584" s="5" t="s">
        <v>23</v>
      </c>
      <c r="O584" s="5" t="s">
        <v>23</v>
      </c>
      <c r="P584" s="5">
        <v>0</v>
      </c>
      <c r="Q584" s="5">
        <v>0</v>
      </c>
      <c r="R584" s="5" t="str">
        <f t="shared" si="81"/>
        <v>251-2023-12-31</v>
      </c>
    </row>
    <row r="585" spans="1:18" x14ac:dyDescent="0.3">
      <c r="A585" s="37">
        <v>251</v>
      </c>
      <c r="B585" s="5" t="s">
        <v>185</v>
      </c>
      <c r="C585" s="5" t="s">
        <v>186</v>
      </c>
      <c r="D585" s="5" t="s">
        <v>52</v>
      </c>
      <c r="E585" s="5" t="s">
        <v>22</v>
      </c>
      <c r="F585" s="6">
        <v>45291</v>
      </c>
      <c r="G585" s="5">
        <v>2023</v>
      </c>
      <c r="H585" s="5" t="str">
        <f t="shared" si="80"/>
        <v>Junio</v>
      </c>
      <c r="I585" s="6" t="str">
        <f t="shared" si="87"/>
        <v>2024-2</v>
      </c>
      <c r="J585" s="5">
        <v>100</v>
      </c>
      <c r="K585" s="5">
        <v>100</v>
      </c>
      <c r="L585" s="21">
        <f>IFERROR(K586/J586,"")</f>
        <v>0.92449999999999999</v>
      </c>
      <c r="M585" s="15">
        <f t="shared" si="85"/>
        <v>0.92449999999999999</v>
      </c>
      <c r="N585" s="5" t="s">
        <v>23</v>
      </c>
      <c r="O585" s="5" t="s">
        <v>23</v>
      </c>
      <c r="P585" s="5">
        <v>0</v>
      </c>
      <c r="Q585" s="5">
        <v>0</v>
      </c>
      <c r="R585" s="5" t="str">
        <f t="shared" si="81"/>
        <v>251-2024-06-30</v>
      </c>
    </row>
    <row r="586" spans="1:18" x14ac:dyDescent="0.3">
      <c r="A586" s="37">
        <v>251</v>
      </c>
      <c r="B586" s="5" t="s">
        <v>185</v>
      </c>
      <c r="C586" s="5" t="s">
        <v>186</v>
      </c>
      <c r="D586" s="5" t="s">
        <v>52</v>
      </c>
      <c r="E586" s="5" t="s">
        <v>22</v>
      </c>
      <c r="F586" s="6">
        <v>45473</v>
      </c>
      <c r="G586" s="5">
        <v>2024</v>
      </c>
      <c r="H586" s="5" t="str">
        <f t="shared" si="80"/>
        <v>Diciembre</v>
      </c>
      <c r="I586" s="6" t="str">
        <f t="shared" si="87"/>
        <v>2024-1</v>
      </c>
      <c r="J586" s="5">
        <v>100</v>
      </c>
      <c r="K586" s="5">
        <v>92.45</v>
      </c>
      <c r="L586" s="15">
        <v>0.92449999999999999</v>
      </c>
      <c r="M586" s="15">
        <v>0.92449999999999999</v>
      </c>
      <c r="N586" s="5" t="s">
        <v>23</v>
      </c>
      <c r="O586" s="5" t="s">
        <v>23</v>
      </c>
      <c r="P586" s="5">
        <v>0</v>
      </c>
      <c r="Q586" s="5">
        <v>0</v>
      </c>
      <c r="R586" s="5" t="str">
        <f t="shared" si="81"/>
        <v>251-2024-12-31</v>
      </c>
    </row>
    <row r="587" spans="1:18" x14ac:dyDescent="0.3">
      <c r="A587" s="5">
        <v>251</v>
      </c>
      <c r="B587" s="5" t="s">
        <v>185</v>
      </c>
      <c r="C587" s="5" t="s">
        <v>186</v>
      </c>
      <c r="D587" s="5" t="s">
        <v>52</v>
      </c>
      <c r="E587" s="5" t="s">
        <v>22</v>
      </c>
      <c r="F587" s="6">
        <v>45657</v>
      </c>
      <c r="G587" s="5">
        <v>2024</v>
      </c>
      <c r="H587" s="5" t="str">
        <f t="shared" si="80"/>
        <v>Junio</v>
      </c>
      <c r="I587" s="6" t="str">
        <f t="shared" si="87"/>
        <v>2023-2</v>
      </c>
      <c r="J587" s="5">
        <v>100</v>
      </c>
      <c r="K587" s="5">
        <v>96.23</v>
      </c>
      <c r="L587" s="15">
        <f>IFERROR(IF((K588/J588)&gt;1.3,1.3,K588/J588),"")</f>
        <v>0.9880882352941176</v>
      </c>
      <c r="M587" s="15">
        <f>IFERROR(K588/J588,"")</f>
        <v>0.9880882352941176</v>
      </c>
      <c r="N587" s="5" t="s">
        <v>23</v>
      </c>
      <c r="O587" s="5" t="s">
        <v>23</v>
      </c>
      <c r="P587" s="5">
        <v>0</v>
      </c>
      <c r="Q587" s="5">
        <v>0</v>
      </c>
      <c r="R587" s="5" t="str">
        <f t="shared" si="81"/>
        <v>252-2023-06-30</v>
      </c>
    </row>
    <row r="588" spans="1:18" x14ac:dyDescent="0.3">
      <c r="A588" s="41">
        <v>252</v>
      </c>
      <c r="B588" s="5" t="s">
        <v>187</v>
      </c>
      <c r="C588" s="5" t="s">
        <v>178</v>
      </c>
      <c r="D588" s="5" t="s">
        <v>47</v>
      </c>
      <c r="E588" s="5" t="s">
        <v>22</v>
      </c>
      <c r="F588" s="6">
        <v>45107</v>
      </c>
      <c r="G588" s="5">
        <v>2023</v>
      </c>
      <c r="H588" s="5" t="str">
        <f t="shared" si="80"/>
        <v>Diciembre</v>
      </c>
      <c r="I588" s="6" t="str">
        <f t="shared" si="87"/>
        <v>2023-1</v>
      </c>
      <c r="J588" s="5">
        <v>68</v>
      </c>
      <c r="K588" s="5">
        <v>67.19</v>
      </c>
      <c r="L588" s="21">
        <f>IFERROR(K589/J589,"")</f>
        <v>1.0991176470588235</v>
      </c>
      <c r="M588" s="15">
        <f>IFERROR(K589/J589,"")</f>
        <v>1.0991176470588235</v>
      </c>
      <c r="N588" s="5" t="s">
        <v>23</v>
      </c>
      <c r="O588" s="5" t="s">
        <v>23</v>
      </c>
      <c r="P588" s="5">
        <v>2</v>
      </c>
      <c r="Q588" s="5">
        <v>2</v>
      </c>
      <c r="R588" s="5" t="str">
        <f t="shared" si="81"/>
        <v>252-2023-12-31</v>
      </c>
    </row>
    <row r="589" spans="1:18" x14ac:dyDescent="0.3">
      <c r="A589" s="37">
        <v>252</v>
      </c>
      <c r="B589" s="5" t="s">
        <v>187</v>
      </c>
      <c r="C589" s="5" t="s">
        <v>178</v>
      </c>
      <c r="D589" s="5" t="s">
        <v>47</v>
      </c>
      <c r="E589" s="5" t="s">
        <v>22</v>
      </c>
      <c r="F589" s="6">
        <v>45291</v>
      </c>
      <c r="G589" s="5">
        <v>2023</v>
      </c>
      <c r="H589" s="5" t="str">
        <f t="shared" si="80"/>
        <v>Junio</v>
      </c>
      <c r="I589" s="6" t="str">
        <f t="shared" si="87"/>
        <v>2024-2</v>
      </c>
      <c r="J589" s="5">
        <v>68</v>
      </c>
      <c r="K589" s="5">
        <v>74.739999999999995</v>
      </c>
      <c r="L589" s="21">
        <f>IFERROR(K590/J590,"")</f>
        <v>1.0446715328467153</v>
      </c>
      <c r="M589" s="15">
        <f>IFERROR(K590/J590,"")</f>
        <v>1.0446715328467153</v>
      </c>
      <c r="N589" s="5" t="s">
        <v>23</v>
      </c>
      <c r="O589" s="5" t="s">
        <v>23</v>
      </c>
      <c r="P589" s="5">
        <v>2</v>
      </c>
      <c r="Q589" s="5">
        <v>2</v>
      </c>
      <c r="R589" s="5" t="str">
        <f t="shared" si="81"/>
        <v>252-2024-06-30</v>
      </c>
    </row>
    <row r="590" spans="1:18" x14ac:dyDescent="0.3">
      <c r="A590" s="5">
        <v>252</v>
      </c>
      <c r="B590" s="5" t="s">
        <v>187</v>
      </c>
      <c r="C590" s="5" t="s">
        <v>178</v>
      </c>
      <c r="D590" s="5" t="s">
        <v>47</v>
      </c>
      <c r="E590" s="5" t="s">
        <v>22</v>
      </c>
      <c r="F590" s="6">
        <v>45473</v>
      </c>
      <c r="G590" s="5">
        <v>2024</v>
      </c>
      <c r="H590" s="5" t="str">
        <f t="shared" si="80"/>
        <v>Diciembre</v>
      </c>
      <c r="I590" s="6" t="str">
        <f t="shared" si="87"/>
        <v>2024-1</v>
      </c>
      <c r="J590" s="5">
        <v>68.5</v>
      </c>
      <c r="K590" s="5">
        <v>71.56</v>
      </c>
      <c r="L590" s="15">
        <f>IFERROR(IF((K591/J591)&gt;1.3,1.3,K591/J591),"")</f>
        <v>0.99492455418381343</v>
      </c>
      <c r="M590" s="15">
        <f>IFERROR(K591/J591,"")</f>
        <v>0.99492455418381343</v>
      </c>
      <c r="N590" s="5" t="s">
        <v>23</v>
      </c>
      <c r="O590" s="5" t="s">
        <v>23</v>
      </c>
      <c r="P590" s="5">
        <v>0</v>
      </c>
      <c r="Q590" s="5">
        <v>0</v>
      </c>
      <c r="R590" s="5" t="str">
        <f t="shared" si="81"/>
        <v>252-2024-12-31</v>
      </c>
    </row>
    <row r="591" spans="1:18" x14ac:dyDescent="0.3">
      <c r="A591" s="5">
        <v>252</v>
      </c>
      <c r="B591" s="5" t="s">
        <v>187</v>
      </c>
      <c r="C591" s="5" t="s">
        <v>178</v>
      </c>
      <c r="D591" s="5" t="s">
        <v>47</v>
      </c>
      <c r="E591" s="5" t="s">
        <v>22</v>
      </c>
      <c r="F591" s="6">
        <v>45657</v>
      </c>
      <c r="G591" s="5">
        <v>2024</v>
      </c>
      <c r="H591" s="5" t="str">
        <f t="shared" si="80"/>
        <v>Abril</v>
      </c>
      <c r="I591" s="6" t="str">
        <f t="shared" si="87"/>
        <v>2023-1</v>
      </c>
      <c r="J591" s="5">
        <v>72.900000000000006</v>
      </c>
      <c r="K591" s="5">
        <v>72.53</v>
      </c>
      <c r="L591" s="15">
        <f>IFERROR(IF((K592/J592)&gt;1.3,1.3,K592/J592),"")</f>
        <v>1</v>
      </c>
      <c r="M591" s="15">
        <f>IFERROR(K592/J592,"")</f>
        <v>1</v>
      </c>
      <c r="N591" s="5" t="s">
        <v>23</v>
      </c>
      <c r="O591" s="5" t="s">
        <v>23</v>
      </c>
      <c r="P591" s="5">
        <v>0</v>
      </c>
      <c r="Q591" s="5">
        <v>0</v>
      </c>
      <c r="R591" s="5" t="str">
        <f t="shared" si="81"/>
        <v>253-2023-04-30</v>
      </c>
    </row>
    <row r="592" spans="1:18" x14ac:dyDescent="0.3">
      <c r="A592" s="5">
        <v>253</v>
      </c>
      <c r="B592" s="5" t="s">
        <v>188</v>
      </c>
      <c r="C592" s="5" t="s">
        <v>60</v>
      </c>
      <c r="D592" s="5" t="s">
        <v>61</v>
      </c>
      <c r="E592" s="5" t="s">
        <v>54</v>
      </c>
      <c r="F592" s="6">
        <v>45046</v>
      </c>
      <c r="G592" s="16">
        <v>2023</v>
      </c>
      <c r="H592" s="6" t="str">
        <f t="shared" si="80"/>
        <v>Junio</v>
      </c>
      <c r="I592" s="6" t="s">
        <v>737</v>
      </c>
      <c r="J592" s="5">
        <v>8</v>
      </c>
      <c r="K592" s="5">
        <v>8</v>
      </c>
      <c r="L592" s="8">
        <f>IF(IFERROR(J593/K593,"")&gt;130%,130%,J593/K593)</f>
        <v>1.3</v>
      </c>
      <c r="M592" s="15">
        <f>IFERROR(J593/K593,"")</f>
        <v>1.7777777777777777</v>
      </c>
      <c r="N592" s="5" t="s">
        <v>55</v>
      </c>
      <c r="O592" s="5" t="s">
        <v>55</v>
      </c>
      <c r="P592" s="5">
        <v>0</v>
      </c>
      <c r="Q592" s="5">
        <v>0</v>
      </c>
      <c r="R592" s="5" t="str">
        <f t="shared" si="81"/>
        <v>253-2023-06-30</v>
      </c>
    </row>
    <row r="593" spans="1:18" x14ac:dyDescent="0.3">
      <c r="A593" s="37">
        <v>253</v>
      </c>
      <c r="B593" s="5" t="s">
        <v>188</v>
      </c>
      <c r="C593" s="5" t="s">
        <v>60</v>
      </c>
      <c r="D593" s="5" t="s">
        <v>61</v>
      </c>
      <c r="E593" s="5" t="s">
        <v>54</v>
      </c>
      <c r="F593" s="6">
        <v>45107</v>
      </c>
      <c r="G593" s="5">
        <v>2023</v>
      </c>
      <c r="H593" s="5" t="str">
        <f t="shared" si="80"/>
        <v>Agosto</v>
      </c>
      <c r="I593" s="6" t="str">
        <f t="shared" ref="I593:I624" si="88">IF(OR(H594="Enero",H594="Febrero",H594="Marzo",H594="Abril",H594="Mayo",H594="Junio"),G594&amp;"-1",IF(OR(H594="Julio",H594="Agosto",H594="Septiembre",H594="Octubre",H594="Noviembre",H594="Diciembre"),G594&amp;"-2"))</f>
        <v>2023-2</v>
      </c>
      <c r="J593" s="5">
        <v>8</v>
      </c>
      <c r="K593" s="5">
        <v>4.5</v>
      </c>
      <c r="L593" s="8">
        <f>IF(IFERROR(J594/K594,"")&gt;130%,130%,J594/K594)</f>
        <v>1.3</v>
      </c>
      <c r="M593" s="15">
        <f>IFERROR(J594/K594,"")</f>
        <v>1.7777777777777777</v>
      </c>
      <c r="N593" s="5" t="s">
        <v>55</v>
      </c>
      <c r="O593" s="5" t="s">
        <v>55</v>
      </c>
      <c r="P593" s="5">
        <v>0</v>
      </c>
      <c r="Q593" s="5">
        <v>0</v>
      </c>
      <c r="R593" s="5" t="str">
        <f t="shared" si="81"/>
        <v>253-2023-08-31</v>
      </c>
    </row>
    <row r="594" spans="1:18" x14ac:dyDescent="0.3">
      <c r="A594" s="37">
        <v>253</v>
      </c>
      <c r="B594" s="5" t="s">
        <v>188</v>
      </c>
      <c r="C594" s="5" t="s">
        <v>60</v>
      </c>
      <c r="D594" s="5" t="s">
        <v>61</v>
      </c>
      <c r="E594" s="5" t="s">
        <v>54</v>
      </c>
      <c r="F594" s="6">
        <v>45169</v>
      </c>
      <c r="G594" s="5">
        <v>2023</v>
      </c>
      <c r="H594" s="5" t="str">
        <f t="shared" si="80"/>
        <v>Octubre</v>
      </c>
      <c r="I594" s="6" t="str">
        <f t="shared" si="88"/>
        <v>2023-2</v>
      </c>
      <c r="J594" s="5">
        <v>8</v>
      </c>
      <c r="K594" s="5">
        <v>4.5</v>
      </c>
      <c r="L594" s="8">
        <f>IF(IFERROR(J595/K595,"")&gt;130%,130%,J595/K595)</f>
        <v>1.3</v>
      </c>
      <c r="M594" s="15">
        <f>IFERROR(J595/K595,"")</f>
        <v>1.3793103448275863</v>
      </c>
      <c r="N594" s="5" t="s">
        <v>55</v>
      </c>
      <c r="O594" s="5" t="s">
        <v>55</v>
      </c>
      <c r="P594" s="5">
        <v>0</v>
      </c>
      <c r="Q594" s="5">
        <v>0</v>
      </c>
      <c r="R594" s="5" t="str">
        <f t="shared" si="81"/>
        <v>253-2023-10-31</v>
      </c>
    </row>
    <row r="595" spans="1:18" x14ac:dyDescent="0.3">
      <c r="A595" s="37">
        <v>253</v>
      </c>
      <c r="B595" s="5" t="s">
        <v>188</v>
      </c>
      <c r="C595" s="5" t="s">
        <v>60</v>
      </c>
      <c r="D595" s="5" t="s">
        <v>61</v>
      </c>
      <c r="E595" s="5" t="s">
        <v>54</v>
      </c>
      <c r="F595" s="6">
        <v>45230</v>
      </c>
      <c r="G595" s="5">
        <v>2023</v>
      </c>
      <c r="H595" s="5" t="str">
        <f t="shared" si="80"/>
        <v>Diciembre</v>
      </c>
      <c r="I595" s="6" t="str">
        <f t="shared" si="88"/>
        <v>2023-1</v>
      </c>
      <c r="J595" s="5">
        <v>8</v>
      </c>
      <c r="K595" s="5">
        <v>5.8</v>
      </c>
      <c r="L595" s="8">
        <f>IF(IFERROR(J596/K596,"")&gt;130%,130%,J596/K596)</f>
        <v>1.3</v>
      </c>
      <c r="M595" s="15">
        <f>IFERROR(J596/K596,"")</f>
        <v>1.6</v>
      </c>
      <c r="N595" s="5" t="s">
        <v>55</v>
      </c>
      <c r="O595" s="5" t="s">
        <v>55</v>
      </c>
      <c r="P595" s="5">
        <v>0</v>
      </c>
      <c r="Q595" s="5">
        <v>0</v>
      </c>
      <c r="R595" s="5" t="str">
        <f t="shared" si="81"/>
        <v>253-2023-12-31</v>
      </c>
    </row>
    <row r="596" spans="1:18" x14ac:dyDescent="0.3">
      <c r="A596" s="37">
        <v>253</v>
      </c>
      <c r="B596" s="5" t="s">
        <v>188</v>
      </c>
      <c r="C596" s="5" t="s">
        <v>60</v>
      </c>
      <c r="D596" s="5" t="s">
        <v>61</v>
      </c>
      <c r="E596" s="5" t="s">
        <v>54</v>
      </c>
      <c r="F596" s="6">
        <v>45291</v>
      </c>
      <c r="G596" s="5">
        <v>2023</v>
      </c>
      <c r="H596" s="5" t="str">
        <f t="shared" si="80"/>
        <v>Junio</v>
      </c>
      <c r="I596" s="6" t="str">
        <f t="shared" si="88"/>
        <v>2023-2</v>
      </c>
      <c r="J596" s="5">
        <v>8</v>
      </c>
      <c r="K596" s="5">
        <v>5</v>
      </c>
      <c r="L596" s="8">
        <f>IF(IFERROR(J597/K597,"")&gt;130%,130%,J597/K597)</f>
        <v>1.0185185185185186</v>
      </c>
      <c r="M596" s="15">
        <f>IFERROR(J597/K597,"")</f>
        <v>1.0185185185185186</v>
      </c>
      <c r="N596" s="5" t="s">
        <v>55</v>
      </c>
      <c r="O596" s="5" t="s">
        <v>55</v>
      </c>
      <c r="P596" s="5">
        <v>0</v>
      </c>
      <c r="Q596" s="5">
        <v>0</v>
      </c>
      <c r="R596" s="5" t="str">
        <f t="shared" si="81"/>
        <v>254-2023-06-30</v>
      </c>
    </row>
    <row r="597" spans="1:18" x14ac:dyDescent="0.3">
      <c r="A597" s="37">
        <v>254</v>
      </c>
      <c r="B597" s="5" t="s">
        <v>189</v>
      </c>
      <c r="C597" s="5" t="s">
        <v>190</v>
      </c>
      <c r="D597" s="5" t="s">
        <v>52</v>
      </c>
      <c r="E597" s="5" t="s">
        <v>22</v>
      </c>
      <c r="F597" s="6">
        <v>45107</v>
      </c>
      <c r="G597" s="5">
        <v>2023</v>
      </c>
      <c r="H597" s="5" t="str">
        <f t="shared" si="80"/>
        <v>Diciembre</v>
      </c>
      <c r="I597" s="6" t="str">
        <f t="shared" si="88"/>
        <v>2023-1</v>
      </c>
      <c r="J597" s="5">
        <v>55</v>
      </c>
      <c r="K597" s="5">
        <v>54</v>
      </c>
      <c r="L597" s="21">
        <f>IFERROR(K598/J598,"")</f>
        <v>1</v>
      </c>
      <c r="M597" s="15">
        <f t="shared" ref="M597:M613" si="89">IFERROR(K598/J598,"")</f>
        <v>1</v>
      </c>
      <c r="N597" t="s">
        <v>48</v>
      </c>
      <c r="O597" t="s">
        <v>48</v>
      </c>
      <c r="P597" s="5">
        <v>0</v>
      </c>
      <c r="Q597" s="5">
        <v>0</v>
      </c>
      <c r="R597" s="5" t="str">
        <f t="shared" si="81"/>
        <v>254-2023-12-31</v>
      </c>
    </row>
    <row r="598" spans="1:18" x14ac:dyDescent="0.3">
      <c r="A598" s="37">
        <v>254</v>
      </c>
      <c r="B598" s="5" t="s">
        <v>189</v>
      </c>
      <c r="C598" s="5" t="s">
        <v>190</v>
      </c>
      <c r="D598" s="5" t="s">
        <v>52</v>
      </c>
      <c r="E598" s="5" t="s">
        <v>22</v>
      </c>
      <c r="F598" s="6">
        <v>45291</v>
      </c>
      <c r="G598" s="5">
        <v>2023</v>
      </c>
      <c r="H598" s="5" t="str">
        <f t="shared" si="80"/>
        <v>Junio</v>
      </c>
      <c r="I598" s="6" t="str">
        <f t="shared" si="88"/>
        <v>2024-2</v>
      </c>
      <c r="J598" s="5">
        <v>55</v>
      </c>
      <c r="K598" s="5">
        <v>55</v>
      </c>
      <c r="L598" s="21">
        <f>IFERROR(K599/J599,"")</f>
        <v>1</v>
      </c>
      <c r="M598" s="15">
        <f t="shared" si="89"/>
        <v>1</v>
      </c>
      <c r="N598" t="s">
        <v>48</v>
      </c>
      <c r="O598" t="s">
        <v>48</v>
      </c>
      <c r="P598" s="5">
        <v>0</v>
      </c>
      <c r="Q598" s="5">
        <v>0</v>
      </c>
      <c r="R598" s="5" t="str">
        <f t="shared" si="81"/>
        <v>254-2024-06-30</v>
      </c>
    </row>
    <row r="599" spans="1:18" x14ac:dyDescent="0.3">
      <c r="A599" s="5">
        <v>254</v>
      </c>
      <c r="B599" s="5" t="s">
        <v>189</v>
      </c>
      <c r="C599" s="5" t="s">
        <v>190</v>
      </c>
      <c r="D599" s="5" t="s">
        <v>52</v>
      </c>
      <c r="E599" s="5" t="s">
        <v>22</v>
      </c>
      <c r="F599" s="6">
        <v>45473</v>
      </c>
      <c r="G599" s="5">
        <v>2024</v>
      </c>
      <c r="H599" s="5" t="str">
        <f t="shared" si="80"/>
        <v>Diciembre</v>
      </c>
      <c r="I599" s="6" t="str">
        <f t="shared" si="88"/>
        <v>2024-2</v>
      </c>
      <c r="J599" s="5">
        <v>73</v>
      </c>
      <c r="K599" s="5">
        <v>73</v>
      </c>
      <c r="L599" s="15">
        <f>IFERROR(IF((K600/J600)&gt;1.3,1.3,K600/J600),"")</f>
        <v>1</v>
      </c>
      <c r="M599" s="15">
        <f t="shared" si="89"/>
        <v>1</v>
      </c>
      <c r="N599" t="s">
        <v>48</v>
      </c>
      <c r="O599" t="s">
        <v>48</v>
      </c>
      <c r="P599" s="5">
        <v>0</v>
      </c>
      <c r="Q599" s="5">
        <v>0</v>
      </c>
      <c r="R599" s="5" t="str">
        <f t="shared" si="81"/>
        <v>254-2024-12-31</v>
      </c>
    </row>
    <row r="600" spans="1:18" x14ac:dyDescent="0.3">
      <c r="A600" s="5">
        <v>254</v>
      </c>
      <c r="B600" s="5" t="s">
        <v>189</v>
      </c>
      <c r="C600" s="5" t="s">
        <v>190</v>
      </c>
      <c r="D600" s="5" t="s">
        <v>52</v>
      </c>
      <c r="E600" s="5" t="s">
        <v>22</v>
      </c>
      <c r="F600" s="6">
        <v>45657</v>
      </c>
      <c r="G600" s="5">
        <v>2024</v>
      </c>
      <c r="H600" s="5" t="str">
        <f t="shared" si="80"/>
        <v>Diciembre</v>
      </c>
      <c r="I600" s="6" t="str">
        <f t="shared" si="88"/>
        <v>2023-2</v>
      </c>
      <c r="J600" s="5">
        <v>73</v>
      </c>
      <c r="K600" s="5">
        <v>73</v>
      </c>
      <c r="L600" s="15">
        <f>IFERROR(IF((K601/J601)&gt;1.3,1.3,K601/J601),"")</f>
        <v>1.125</v>
      </c>
      <c r="M600" s="15">
        <f t="shared" si="89"/>
        <v>1.125</v>
      </c>
      <c r="N600" t="s">
        <v>48</v>
      </c>
      <c r="O600" t="s">
        <v>48</v>
      </c>
      <c r="P600" s="5">
        <v>0</v>
      </c>
      <c r="Q600" s="5">
        <v>0</v>
      </c>
      <c r="R600" s="5" t="str">
        <f t="shared" si="81"/>
        <v>255-2023-12-31</v>
      </c>
    </row>
    <row r="601" spans="1:18" x14ac:dyDescent="0.3">
      <c r="A601" s="37">
        <v>255</v>
      </c>
      <c r="B601" s="5" t="s">
        <v>192</v>
      </c>
      <c r="C601" s="5" t="s">
        <v>118</v>
      </c>
      <c r="D601" s="5" t="s">
        <v>65</v>
      </c>
      <c r="E601" s="5" t="s">
        <v>22</v>
      </c>
      <c r="F601" s="6">
        <v>45291</v>
      </c>
      <c r="G601" s="5">
        <v>2023</v>
      </c>
      <c r="H601" s="5" t="str">
        <f t="shared" si="80"/>
        <v>Diciembre</v>
      </c>
      <c r="I601" s="6" t="str">
        <f t="shared" si="88"/>
        <v>2024-1</v>
      </c>
      <c r="J601" s="5">
        <v>16</v>
      </c>
      <c r="K601" s="5">
        <v>18</v>
      </c>
      <c r="L601" s="21">
        <f>IFERROR(K602/J602,"")</f>
        <v>-0.05</v>
      </c>
      <c r="M601" s="15">
        <f t="shared" si="89"/>
        <v>-0.05</v>
      </c>
      <c r="N601" s="5"/>
      <c r="O601" s="5"/>
      <c r="P601" s="5">
        <v>0</v>
      </c>
      <c r="Q601" s="5">
        <v>0</v>
      </c>
      <c r="R601" s="5" t="str">
        <f t="shared" si="81"/>
        <v>255-2024-12-31</v>
      </c>
    </row>
    <row r="602" spans="1:18" x14ac:dyDescent="0.3">
      <c r="A602" s="5">
        <v>255</v>
      </c>
      <c r="B602" s="5" t="s">
        <v>192</v>
      </c>
      <c r="C602" s="5" t="s">
        <v>118</v>
      </c>
      <c r="D602" s="5" t="s">
        <v>65</v>
      </c>
      <c r="E602" s="5" t="s">
        <v>22</v>
      </c>
      <c r="F602" s="6">
        <v>45657</v>
      </c>
      <c r="G602" s="5">
        <v>2024</v>
      </c>
      <c r="H602" s="5" t="str">
        <f t="shared" si="80"/>
        <v>Junio</v>
      </c>
      <c r="I602" s="6" t="str">
        <f t="shared" si="88"/>
        <v>2023-2</v>
      </c>
      <c r="J602" s="5">
        <v>100</v>
      </c>
      <c r="K602" s="5">
        <v>-5</v>
      </c>
      <c r="L602" s="15">
        <f>IFERROR(IF((K603/J603)&gt;1.3,1.3,K603/J603),"")</f>
        <v>1.2352941176470589</v>
      </c>
      <c r="M602" s="15">
        <f t="shared" si="89"/>
        <v>1.2352941176470589</v>
      </c>
      <c r="N602" s="5"/>
      <c r="O602" s="5"/>
      <c r="P602" s="5">
        <v>0</v>
      </c>
      <c r="Q602" s="5">
        <v>0</v>
      </c>
      <c r="R602" s="5" t="str">
        <f t="shared" si="81"/>
        <v>256-2023-06-30</v>
      </c>
    </row>
    <row r="603" spans="1:18" x14ac:dyDescent="0.3">
      <c r="A603" s="41">
        <v>256</v>
      </c>
      <c r="B603" s="5" t="s">
        <v>193</v>
      </c>
      <c r="C603" s="5" t="s">
        <v>118</v>
      </c>
      <c r="D603" s="5" t="s">
        <v>47</v>
      </c>
      <c r="E603" s="5" t="s">
        <v>22</v>
      </c>
      <c r="F603" s="6">
        <v>45107</v>
      </c>
      <c r="G603" s="5">
        <v>2023</v>
      </c>
      <c r="H603" s="5" t="str">
        <f t="shared" si="80"/>
        <v>Diciembre</v>
      </c>
      <c r="I603" s="6" t="str">
        <f t="shared" si="88"/>
        <v>2023-1</v>
      </c>
      <c r="J603" s="5">
        <v>17</v>
      </c>
      <c r="K603" s="5">
        <v>21</v>
      </c>
      <c r="L603" s="21">
        <f>IFERROR(K604/J604,"")</f>
        <v>1.2352941176470589</v>
      </c>
      <c r="M603" s="15">
        <f t="shared" si="89"/>
        <v>1.2352941176470589</v>
      </c>
      <c r="N603" s="5" t="s">
        <v>48</v>
      </c>
      <c r="O603" s="5" t="s">
        <v>48</v>
      </c>
      <c r="P603" s="5">
        <v>0</v>
      </c>
      <c r="Q603" s="5">
        <v>0</v>
      </c>
      <c r="R603" s="5" t="str">
        <f t="shared" si="81"/>
        <v>256-2023-12-31</v>
      </c>
    </row>
    <row r="604" spans="1:18" x14ac:dyDescent="0.3">
      <c r="A604" s="37">
        <v>256</v>
      </c>
      <c r="B604" s="5" t="s">
        <v>193</v>
      </c>
      <c r="C604" s="5" t="s">
        <v>118</v>
      </c>
      <c r="D604" s="5" t="s">
        <v>47</v>
      </c>
      <c r="E604" s="5" t="s">
        <v>22</v>
      </c>
      <c r="F604" s="6">
        <v>45291</v>
      </c>
      <c r="G604" s="5">
        <v>2023</v>
      </c>
      <c r="H604" s="5" t="str">
        <f t="shared" si="80"/>
        <v>Junio</v>
      </c>
      <c r="I604" s="6" t="str">
        <f t="shared" si="88"/>
        <v>2024-2</v>
      </c>
      <c r="J604" s="5">
        <v>17</v>
      </c>
      <c r="K604" s="5">
        <v>21</v>
      </c>
      <c r="L604" s="21">
        <f>IFERROR(K605/J605,"")</f>
        <v>1.1764705882352942</v>
      </c>
      <c r="M604" s="15">
        <f t="shared" si="89"/>
        <v>1.1764705882352942</v>
      </c>
      <c r="N604" s="5" t="s">
        <v>48</v>
      </c>
      <c r="O604" s="5" t="s">
        <v>48</v>
      </c>
      <c r="P604" s="5">
        <v>0</v>
      </c>
      <c r="Q604" s="5">
        <v>0</v>
      </c>
      <c r="R604" s="5" t="str">
        <f t="shared" si="81"/>
        <v>256-2024-06-30</v>
      </c>
    </row>
    <row r="605" spans="1:18" x14ac:dyDescent="0.3">
      <c r="A605" s="5">
        <v>256</v>
      </c>
      <c r="B605" s="5" t="s">
        <v>193</v>
      </c>
      <c r="C605" s="5" t="s">
        <v>118</v>
      </c>
      <c r="D605" s="5" t="s">
        <v>47</v>
      </c>
      <c r="E605" s="5" t="s">
        <v>22</v>
      </c>
      <c r="F605" s="6">
        <v>45473</v>
      </c>
      <c r="G605" s="5">
        <v>2024</v>
      </c>
      <c r="H605" s="5" t="str">
        <f t="shared" si="80"/>
        <v>Diciembre</v>
      </c>
      <c r="I605" s="6" t="str">
        <f t="shared" si="88"/>
        <v>2024-1</v>
      </c>
      <c r="J605" s="5">
        <v>17</v>
      </c>
      <c r="K605" s="5">
        <v>20</v>
      </c>
      <c r="L605" s="15">
        <f>IFERROR(IF((K606/J606)&gt;1.3,1.3,K606/J606),"")</f>
        <v>1.3</v>
      </c>
      <c r="M605" s="15">
        <f t="shared" si="89"/>
        <v>1.5294117647058822</v>
      </c>
      <c r="N605" s="5" t="s">
        <v>48</v>
      </c>
      <c r="O605" s="5" t="s">
        <v>48</v>
      </c>
      <c r="P605" s="5">
        <v>0</v>
      </c>
      <c r="Q605" s="5">
        <v>0</v>
      </c>
      <c r="R605" s="5" t="str">
        <f t="shared" si="81"/>
        <v>256-2024-12-31</v>
      </c>
    </row>
    <row r="606" spans="1:18" x14ac:dyDescent="0.3">
      <c r="A606" s="5">
        <v>256</v>
      </c>
      <c r="B606" s="5" t="s">
        <v>193</v>
      </c>
      <c r="C606" s="5" t="s">
        <v>118</v>
      </c>
      <c r="D606" s="5" t="s">
        <v>47</v>
      </c>
      <c r="E606" s="5" t="s">
        <v>22</v>
      </c>
      <c r="F606" s="6">
        <v>45657</v>
      </c>
      <c r="G606" s="5">
        <v>2024</v>
      </c>
      <c r="H606" s="5" t="str">
        <f t="shared" si="80"/>
        <v>Junio</v>
      </c>
      <c r="I606" s="6" t="str">
        <f t="shared" si="88"/>
        <v>2023-2</v>
      </c>
      <c r="J606" s="5">
        <v>17</v>
      </c>
      <c r="K606" s="10">
        <v>26</v>
      </c>
      <c r="L606" s="15">
        <f>IFERROR(IF((K607/J607)&gt;1.3,1.3,K607/J607),"")</f>
        <v>0.83333333333333337</v>
      </c>
      <c r="M606" s="15">
        <f t="shared" si="89"/>
        <v>0.83333333333333337</v>
      </c>
      <c r="N606" s="5" t="s">
        <v>48</v>
      </c>
      <c r="O606" s="5" t="s">
        <v>48</v>
      </c>
      <c r="P606" s="5">
        <v>0</v>
      </c>
      <c r="Q606" s="5">
        <v>0</v>
      </c>
      <c r="R606" s="5" t="str">
        <f t="shared" si="81"/>
        <v>257-2023-06-30</v>
      </c>
    </row>
    <row r="607" spans="1:18" x14ac:dyDescent="0.3">
      <c r="A607" s="41">
        <v>257</v>
      </c>
      <c r="B607" s="5" t="s">
        <v>194</v>
      </c>
      <c r="C607" s="5" t="s">
        <v>118</v>
      </c>
      <c r="D607" s="5" t="s">
        <v>47</v>
      </c>
      <c r="E607" s="5" t="s">
        <v>22</v>
      </c>
      <c r="F607" s="6">
        <v>45107</v>
      </c>
      <c r="G607" s="5">
        <v>2023</v>
      </c>
      <c r="H607" s="5" t="str">
        <f t="shared" si="80"/>
        <v>Diciembre</v>
      </c>
      <c r="I607" s="6" t="str">
        <f t="shared" si="88"/>
        <v>2023-1</v>
      </c>
      <c r="J607" s="5">
        <v>18</v>
      </c>
      <c r="K607" s="5">
        <v>15</v>
      </c>
      <c r="L607" s="21">
        <f>IFERROR(K608/J608,"")</f>
        <v>1</v>
      </c>
      <c r="M607" s="15">
        <f t="shared" si="89"/>
        <v>1</v>
      </c>
      <c r="N607" s="5"/>
      <c r="O607" s="5"/>
      <c r="P607" s="5">
        <v>0</v>
      </c>
      <c r="Q607" s="5">
        <v>0</v>
      </c>
      <c r="R607" s="5" t="str">
        <f t="shared" si="81"/>
        <v>257-2023-12-31</v>
      </c>
    </row>
    <row r="608" spans="1:18" x14ac:dyDescent="0.3">
      <c r="A608" s="37">
        <v>257</v>
      </c>
      <c r="B608" s="5" t="s">
        <v>194</v>
      </c>
      <c r="C608" s="5" t="s">
        <v>118</v>
      </c>
      <c r="D608" s="5" t="s">
        <v>47</v>
      </c>
      <c r="E608" s="5" t="s">
        <v>22</v>
      </c>
      <c r="F608" s="6">
        <v>45291</v>
      </c>
      <c r="G608" s="5">
        <v>2023</v>
      </c>
      <c r="H608" s="5" t="str">
        <f t="shared" si="80"/>
        <v>Junio</v>
      </c>
      <c r="I608" s="6" t="str">
        <f t="shared" si="88"/>
        <v>2023-2</v>
      </c>
      <c r="J608" s="5">
        <v>24</v>
      </c>
      <c r="K608" s="5">
        <v>24</v>
      </c>
      <c r="L608" s="21">
        <f>IFERROR(K609/J609,"")</f>
        <v>0.60526315789473994</v>
      </c>
      <c r="M608" s="15">
        <f t="shared" si="89"/>
        <v>0.60526315789473994</v>
      </c>
      <c r="N608" s="5"/>
      <c r="O608" s="5"/>
      <c r="P608" s="5">
        <v>0</v>
      </c>
      <c r="Q608" s="5">
        <v>0</v>
      </c>
      <c r="R608" s="5" t="str">
        <f t="shared" si="81"/>
        <v>259-2023-06-30</v>
      </c>
    </row>
    <row r="609" spans="1:18" x14ac:dyDescent="0.3">
      <c r="A609" s="37">
        <v>259</v>
      </c>
      <c r="B609" s="5" t="s">
        <v>195</v>
      </c>
      <c r="C609" s="5" t="s">
        <v>186</v>
      </c>
      <c r="D609" s="5" t="s">
        <v>52</v>
      </c>
      <c r="E609" s="5" t="s">
        <v>22</v>
      </c>
      <c r="F609" s="6">
        <v>45107</v>
      </c>
      <c r="G609" s="5">
        <v>2023</v>
      </c>
      <c r="H609" s="5" t="str">
        <f t="shared" si="80"/>
        <v>Septiembre</v>
      </c>
      <c r="I609" s="6" t="str">
        <f t="shared" si="88"/>
        <v>2023-2</v>
      </c>
      <c r="J609" s="5">
        <v>100</v>
      </c>
      <c r="K609" s="5">
        <v>60.526315789473998</v>
      </c>
      <c r="L609" s="21">
        <f>IFERROR(K610/J610,"")</f>
        <v>0.6875</v>
      </c>
      <c r="M609" s="15">
        <f t="shared" si="89"/>
        <v>0.6875</v>
      </c>
      <c r="N609" s="5" t="s">
        <v>23</v>
      </c>
      <c r="O609" s="5" t="s">
        <v>23</v>
      </c>
      <c r="P609" s="5">
        <v>0</v>
      </c>
      <c r="Q609" s="5">
        <v>0</v>
      </c>
      <c r="R609" s="5" t="str">
        <f t="shared" si="81"/>
        <v>259-2023-09-30</v>
      </c>
    </row>
    <row r="610" spans="1:18" x14ac:dyDescent="0.3">
      <c r="A610" s="41">
        <v>259</v>
      </c>
      <c r="B610" s="5" t="s">
        <v>195</v>
      </c>
      <c r="C610" s="5" t="s">
        <v>186</v>
      </c>
      <c r="D610" s="5" t="s">
        <v>52</v>
      </c>
      <c r="E610" s="5" t="s">
        <v>22</v>
      </c>
      <c r="F610" s="6">
        <v>45199</v>
      </c>
      <c r="G610" s="5">
        <v>2023</v>
      </c>
      <c r="H610" s="5" t="str">
        <f t="shared" si="80"/>
        <v>Diciembre</v>
      </c>
      <c r="I610" s="6" t="str">
        <f t="shared" si="88"/>
        <v>2023-1</v>
      </c>
      <c r="J610" s="5">
        <v>100</v>
      </c>
      <c r="K610" s="5">
        <v>68.75</v>
      </c>
      <c r="L610" s="21">
        <f>IFERROR(K611/J611,"")</f>
        <v>0.7</v>
      </c>
      <c r="M610" s="15">
        <f t="shared" si="89"/>
        <v>0.7</v>
      </c>
      <c r="N610" s="5" t="s">
        <v>23</v>
      </c>
      <c r="O610" s="5" t="s">
        <v>23</v>
      </c>
      <c r="P610" s="5">
        <v>0</v>
      </c>
      <c r="Q610" s="5">
        <v>0</v>
      </c>
      <c r="R610" s="5" t="str">
        <f t="shared" si="81"/>
        <v>259-2023-12-31</v>
      </c>
    </row>
    <row r="611" spans="1:18" x14ac:dyDescent="0.3">
      <c r="A611" s="37">
        <v>259</v>
      </c>
      <c r="B611" s="5" t="s">
        <v>195</v>
      </c>
      <c r="C611" s="5" t="s">
        <v>186</v>
      </c>
      <c r="D611" s="5" t="s">
        <v>52</v>
      </c>
      <c r="E611" s="5" t="s">
        <v>22</v>
      </c>
      <c r="F611" s="6">
        <v>45291</v>
      </c>
      <c r="G611" s="5">
        <v>2023</v>
      </c>
      <c r="H611" s="5" t="str">
        <f t="shared" si="80"/>
        <v>Junio</v>
      </c>
      <c r="I611" s="6" t="str">
        <f t="shared" si="88"/>
        <v>2024-2</v>
      </c>
      <c r="J611" s="5">
        <v>100</v>
      </c>
      <c r="K611" s="5">
        <v>70</v>
      </c>
      <c r="L611" s="21">
        <f>IFERROR(K612/J612,"")</f>
        <v>0.38544444444444442</v>
      </c>
      <c r="M611" s="15">
        <f t="shared" si="89"/>
        <v>0.38544444444444442</v>
      </c>
      <c r="N611" s="5" t="s">
        <v>23</v>
      </c>
      <c r="O611" s="5" t="s">
        <v>23</v>
      </c>
      <c r="P611" s="5">
        <v>0</v>
      </c>
      <c r="Q611" s="5">
        <v>0</v>
      </c>
      <c r="R611" s="5" t="str">
        <f t="shared" si="81"/>
        <v>259-2024-06-30</v>
      </c>
    </row>
    <row r="612" spans="1:18" x14ac:dyDescent="0.3">
      <c r="A612" s="5">
        <v>259</v>
      </c>
      <c r="B612" s="5" t="s">
        <v>195</v>
      </c>
      <c r="C612" s="5" t="s">
        <v>186</v>
      </c>
      <c r="D612" s="5" t="s">
        <v>52</v>
      </c>
      <c r="E612" s="5" t="s">
        <v>22</v>
      </c>
      <c r="F612" s="6">
        <v>45473</v>
      </c>
      <c r="G612" s="5">
        <v>2024</v>
      </c>
      <c r="H612" s="5" t="str">
        <f t="shared" ref="H612:H675" si="90">PROPER(TEXT(F613,"mmmm"))</f>
        <v>Diciembre</v>
      </c>
      <c r="I612" s="6" t="str">
        <f t="shared" si="88"/>
        <v>2024-1</v>
      </c>
      <c r="J612" s="5">
        <v>90</v>
      </c>
      <c r="K612" s="5">
        <v>34.69</v>
      </c>
      <c r="L612" s="15">
        <f>IFERROR(IF((K613/J613)&gt;1.3,1.3,K613/J613),"")</f>
        <v>0.87144444444444447</v>
      </c>
      <c r="M612" s="15">
        <f t="shared" si="89"/>
        <v>0.87144444444444447</v>
      </c>
      <c r="N612" s="5"/>
      <c r="O612" s="5"/>
      <c r="P612" s="5">
        <v>0</v>
      </c>
      <c r="Q612" s="5">
        <v>0</v>
      </c>
      <c r="R612" s="5" t="str">
        <f t="shared" ref="R612:R675" si="91">A613&amp;"-"&amp;YEAR(F613)&amp;"-"&amp;IF(LEN(MONTH(F613))=1,"0"&amp;MONTH(F613),MONTH(F613))&amp;"-"&amp;DAY(F613)</f>
        <v>259-2024-12-31</v>
      </c>
    </row>
    <row r="613" spans="1:18" x14ac:dyDescent="0.3">
      <c r="A613" s="5">
        <v>259</v>
      </c>
      <c r="B613" s="5" t="s">
        <v>195</v>
      </c>
      <c r="C613" s="5" t="s">
        <v>186</v>
      </c>
      <c r="D613" s="5" t="s">
        <v>52</v>
      </c>
      <c r="E613" s="5" t="s">
        <v>22</v>
      </c>
      <c r="F613" s="6">
        <v>45657</v>
      </c>
      <c r="G613" s="5">
        <v>2024</v>
      </c>
      <c r="H613" s="5" t="str">
        <f t="shared" si="90"/>
        <v>Junio</v>
      </c>
      <c r="I613" s="6" t="str">
        <f t="shared" si="88"/>
        <v>2023-2</v>
      </c>
      <c r="J613" s="5">
        <v>90</v>
      </c>
      <c r="K613" s="5">
        <v>78.430000000000007</v>
      </c>
      <c r="L613" s="15">
        <f>IFERROR(IF((K614/J614)&gt;1.3,1.3,K614/J614),"")</f>
        <v>0.93333333333333324</v>
      </c>
      <c r="M613" s="15">
        <f t="shared" si="89"/>
        <v>0.93333333333333324</v>
      </c>
      <c r="N613" s="5"/>
      <c r="O613" s="5"/>
      <c r="P613" s="5">
        <v>0</v>
      </c>
      <c r="Q613" s="5">
        <v>0</v>
      </c>
      <c r="R613" s="5" t="str">
        <f t="shared" si="91"/>
        <v>260-2023-06-30</v>
      </c>
    </row>
    <row r="614" spans="1:18" x14ac:dyDescent="0.3">
      <c r="A614" s="41">
        <v>260</v>
      </c>
      <c r="B614" s="5" t="s">
        <v>196</v>
      </c>
      <c r="C614" s="5" t="s">
        <v>197</v>
      </c>
      <c r="D614" s="5" t="s">
        <v>47</v>
      </c>
      <c r="E614" s="5" t="s">
        <v>54</v>
      </c>
      <c r="F614" s="6">
        <v>45107</v>
      </c>
      <c r="G614" s="5">
        <v>2023</v>
      </c>
      <c r="H614" s="5" t="str">
        <f t="shared" si="90"/>
        <v>Diciembre</v>
      </c>
      <c r="I614" s="6" t="str">
        <f t="shared" si="88"/>
        <v>2023-1</v>
      </c>
      <c r="J614" s="5">
        <v>3</v>
      </c>
      <c r="K614" s="5">
        <v>2.8</v>
      </c>
      <c r="L614" s="15">
        <f>IFERROR(IF((J615/K615)&gt;1.3,1.3,J615/K615),"")</f>
        <v>1.0344827586206897</v>
      </c>
      <c r="M614" s="15">
        <f>IFERROR(J615/K615,"")</f>
        <v>1.0344827586206897</v>
      </c>
      <c r="N614" s="5" t="s">
        <v>83</v>
      </c>
      <c r="O614" s="5" t="s">
        <v>83</v>
      </c>
      <c r="P614" s="5">
        <v>0</v>
      </c>
      <c r="Q614" s="5">
        <v>1</v>
      </c>
      <c r="R614" s="5" t="str">
        <f t="shared" si="91"/>
        <v>260-2023-12-31</v>
      </c>
    </row>
    <row r="615" spans="1:18" x14ac:dyDescent="0.3">
      <c r="A615" s="37">
        <v>260</v>
      </c>
      <c r="B615" s="5" t="s">
        <v>196</v>
      </c>
      <c r="C615" s="5" t="s">
        <v>197</v>
      </c>
      <c r="D615" s="5" t="s">
        <v>47</v>
      </c>
      <c r="E615" s="5" t="s">
        <v>54</v>
      </c>
      <c r="F615" s="6">
        <v>45291</v>
      </c>
      <c r="G615" s="5">
        <v>2023</v>
      </c>
      <c r="H615" s="5" t="str">
        <f t="shared" si="90"/>
        <v>Junio</v>
      </c>
      <c r="I615" s="6" t="str">
        <f t="shared" si="88"/>
        <v>2024-2</v>
      </c>
      <c r="J615" s="5">
        <v>3</v>
      </c>
      <c r="K615" s="5">
        <v>2.9</v>
      </c>
      <c r="L615" s="15">
        <f>IFERROR(IF((J616/K616)&gt;1.3,1.3,J616/K616),"")</f>
        <v>1.1155378486055778</v>
      </c>
      <c r="M615" s="15">
        <f>IFERROR(J616/K616,"")</f>
        <v>1.1155378486055778</v>
      </c>
      <c r="N615" s="5" t="s">
        <v>83</v>
      </c>
      <c r="O615" s="5" t="s">
        <v>83</v>
      </c>
      <c r="P615" s="5">
        <v>0</v>
      </c>
      <c r="Q615" s="5">
        <v>1</v>
      </c>
      <c r="R615" s="5" t="str">
        <f t="shared" si="91"/>
        <v>260-2024-06-30</v>
      </c>
    </row>
    <row r="616" spans="1:18" x14ac:dyDescent="0.3">
      <c r="A616" s="5">
        <v>260</v>
      </c>
      <c r="B616" s="5" t="s">
        <v>196</v>
      </c>
      <c r="C616" s="5" t="s">
        <v>197</v>
      </c>
      <c r="D616" s="5" t="s">
        <v>47</v>
      </c>
      <c r="E616" s="5" t="s">
        <v>54</v>
      </c>
      <c r="F616" s="6">
        <v>45473</v>
      </c>
      <c r="G616" s="5">
        <v>2024</v>
      </c>
      <c r="H616" s="5" t="str">
        <f t="shared" si="90"/>
        <v>Diciembre</v>
      </c>
      <c r="I616" s="6" t="str">
        <f t="shared" si="88"/>
        <v>2024-1</v>
      </c>
      <c r="J616" s="5">
        <v>2.8</v>
      </c>
      <c r="K616" s="5">
        <v>2.5099999999999998</v>
      </c>
      <c r="L616" s="15">
        <f>IFERROR(IF((K617/J617)&gt;1.3,1.3,K617/J617),"")</f>
        <v>0.75000000000000011</v>
      </c>
      <c r="M616" s="15">
        <f>IFERROR(K617/J617,"")</f>
        <v>0.75000000000000011</v>
      </c>
      <c r="N616" s="5" t="s">
        <v>83</v>
      </c>
      <c r="O616" s="5" t="s">
        <v>83</v>
      </c>
      <c r="P616" s="5">
        <v>1</v>
      </c>
      <c r="Q616" s="5">
        <v>1</v>
      </c>
      <c r="R616" s="5" t="str">
        <f t="shared" si="91"/>
        <v>260-2024-12-31</v>
      </c>
    </row>
    <row r="617" spans="1:18" x14ac:dyDescent="0.3">
      <c r="A617" s="5">
        <v>260</v>
      </c>
      <c r="B617" s="5" t="s">
        <v>196</v>
      </c>
      <c r="C617" s="5" t="s">
        <v>197</v>
      </c>
      <c r="D617" s="5" t="s">
        <v>47</v>
      </c>
      <c r="E617" s="5" t="s">
        <v>54</v>
      </c>
      <c r="F617" s="6">
        <v>45657</v>
      </c>
      <c r="G617" s="5">
        <v>2024</v>
      </c>
      <c r="H617" s="5" t="str">
        <f t="shared" si="90"/>
        <v>Junio</v>
      </c>
      <c r="I617" s="6" t="str">
        <f t="shared" si="88"/>
        <v>2023-2</v>
      </c>
      <c r="J617" s="5">
        <v>2.8</v>
      </c>
      <c r="K617" s="5">
        <v>2.1</v>
      </c>
      <c r="L617" s="15">
        <f>IFERROR(IF((K618/J618)&gt;1.3,1.3,K618/J618),"")</f>
        <v>0.66</v>
      </c>
      <c r="M617" s="15">
        <f>IFERROR(K618/J618,"")</f>
        <v>0.66</v>
      </c>
      <c r="N617" s="5" t="s">
        <v>83</v>
      </c>
      <c r="O617" s="5" t="s">
        <v>83</v>
      </c>
      <c r="P617" s="5">
        <v>1</v>
      </c>
      <c r="Q617" s="5">
        <v>1</v>
      </c>
      <c r="R617" s="5" t="str">
        <f t="shared" si="91"/>
        <v>261-2023-06-30</v>
      </c>
    </row>
    <row r="618" spans="1:18" x14ac:dyDescent="0.3">
      <c r="A618" s="41">
        <v>261</v>
      </c>
      <c r="B618" s="5" t="s">
        <v>198</v>
      </c>
      <c r="C618" s="5" t="s">
        <v>46</v>
      </c>
      <c r="D618" s="5" t="s">
        <v>47</v>
      </c>
      <c r="E618" s="5" t="s">
        <v>54</v>
      </c>
      <c r="F618" s="6">
        <v>45107</v>
      </c>
      <c r="G618" s="5">
        <v>2023</v>
      </c>
      <c r="H618" s="5" t="str">
        <f t="shared" si="90"/>
        <v>Diciembre</v>
      </c>
      <c r="I618" s="6" t="str">
        <f t="shared" si="88"/>
        <v>2023-1</v>
      </c>
      <c r="J618" s="5">
        <v>3</v>
      </c>
      <c r="K618" s="5">
        <v>1.98</v>
      </c>
      <c r="L618" s="15">
        <f>IFERROR(IF((J619/K619)&gt;1.3,1.3,J619/K619),"")</f>
        <v>1.3</v>
      </c>
      <c r="M618" s="15">
        <f>IFERROR(J619/K619,"")</f>
        <v>1.4563106796116505</v>
      </c>
      <c r="N618" s="5" t="s">
        <v>48</v>
      </c>
      <c r="O618" s="5" t="s">
        <v>83</v>
      </c>
      <c r="P618" s="5">
        <v>0</v>
      </c>
      <c r="Q618" s="5">
        <v>1</v>
      </c>
      <c r="R618" s="5" t="str">
        <f t="shared" si="91"/>
        <v>261-2023-12-31</v>
      </c>
    </row>
    <row r="619" spans="1:18" x14ac:dyDescent="0.3">
      <c r="A619" s="37">
        <v>261</v>
      </c>
      <c r="B619" s="5" t="s">
        <v>198</v>
      </c>
      <c r="C619" s="5" t="s">
        <v>46</v>
      </c>
      <c r="D619" s="5" t="s">
        <v>47</v>
      </c>
      <c r="E619" s="5" t="s">
        <v>54</v>
      </c>
      <c r="F619" s="6">
        <v>45291</v>
      </c>
      <c r="G619" s="5">
        <v>2023</v>
      </c>
      <c r="H619" s="5" t="str">
        <f t="shared" si="90"/>
        <v>Junio</v>
      </c>
      <c r="I619" s="6" t="str">
        <f t="shared" si="88"/>
        <v>2024-2</v>
      </c>
      <c r="J619" s="5">
        <v>3</v>
      </c>
      <c r="K619" s="5">
        <v>2.06</v>
      </c>
      <c r="L619" s="15">
        <f>IFERROR(IF((J620/K620)&gt;1.3,1.3,J620/K620),"")</f>
        <v>1.3</v>
      </c>
      <c r="M619" s="15">
        <f>IFERROR(J620/K620,"")</f>
        <v>1.3636363636363635</v>
      </c>
      <c r="N619" s="5" t="s">
        <v>48</v>
      </c>
      <c r="O619" s="5" t="s">
        <v>83</v>
      </c>
      <c r="P619" s="5">
        <v>0</v>
      </c>
      <c r="Q619" s="5">
        <v>1</v>
      </c>
      <c r="R619" s="5" t="str">
        <f t="shared" si="91"/>
        <v>261-2024-06-30</v>
      </c>
    </row>
    <row r="620" spans="1:18" x14ac:dyDescent="0.3">
      <c r="A620" s="5">
        <v>261</v>
      </c>
      <c r="B620" s="5" t="s">
        <v>198</v>
      </c>
      <c r="C620" s="5" t="s">
        <v>46</v>
      </c>
      <c r="D620" s="5" t="s">
        <v>47</v>
      </c>
      <c r="E620" s="5" t="s">
        <v>54</v>
      </c>
      <c r="F620" s="6">
        <v>45473</v>
      </c>
      <c r="G620" s="5">
        <v>2024</v>
      </c>
      <c r="H620" s="5" t="str">
        <f t="shared" si="90"/>
        <v>Diciembre</v>
      </c>
      <c r="I620" s="6" t="str">
        <f t="shared" si="88"/>
        <v>2024-1</v>
      </c>
      <c r="J620" s="5">
        <v>3</v>
      </c>
      <c r="K620" s="5">
        <v>2.2000000000000002</v>
      </c>
      <c r="L620" s="15">
        <f>IFERROR(IF((J621/K621)&gt;1.3,1.3,J621/K621),"")</f>
        <v>1.3</v>
      </c>
      <c r="M620" s="15">
        <f>IFERROR(J621/K621,"")</f>
        <v>1.3636363636363635</v>
      </c>
      <c r="N620" s="5" t="s">
        <v>48</v>
      </c>
      <c r="O620" s="5" t="s">
        <v>83</v>
      </c>
      <c r="P620" s="5">
        <v>0</v>
      </c>
      <c r="Q620" s="5">
        <v>1</v>
      </c>
      <c r="R620" s="5" t="str">
        <f t="shared" si="91"/>
        <v>261-2024-12-31</v>
      </c>
    </row>
    <row r="621" spans="1:18" x14ac:dyDescent="0.3">
      <c r="A621" s="5">
        <v>261</v>
      </c>
      <c r="B621" s="5" t="s">
        <v>198</v>
      </c>
      <c r="C621" s="5" t="s">
        <v>46</v>
      </c>
      <c r="D621" s="5" t="s">
        <v>47</v>
      </c>
      <c r="E621" s="5" t="s">
        <v>54</v>
      </c>
      <c r="F621" s="6">
        <v>45657</v>
      </c>
      <c r="G621" s="5">
        <v>2024</v>
      </c>
      <c r="H621" s="5" t="str">
        <f t="shared" si="90"/>
        <v>Junio</v>
      </c>
      <c r="I621" s="6" t="str">
        <f t="shared" si="88"/>
        <v>2023-2</v>
      </c>
      <c r="J621" s="5">
        <v>3</v>
      </c>
      <c r="K621" s="5">
        <v>2.2000000000000002</v>
      </c>
      <c r="L621" s="15" t="str">
        <f>IFERROR(IF((J622/K622)&gt;1.3,1.3,J622/K622),"")</f>
        <v/>
      </c>
      <c r="M621" s="15" t="str">
        <f>IFERROR(J622/K622,"")</f>
        <v/>
      </c>
      <c r="N621" s="5" t="s">
        <v>48</v>
      </c>
      <c r="O621" s="5" t="s">
        <v>83</v>
      </c>
      <c r="P621" s="5">
        <v>0</v>
      </c>
      <c r="Q621" s="5">
        <v>1</v>
      </c>
      <c r="R621" s="5" t="str">
        <f t="shared" si="91"/>
        <v>262-2023-06-30</v>
      </c>
    </row>
    <row r="622" spans="1:18" x14ac:dyDescent="0.3">
      <c r="A622" s="41">
        <v>262</v>
      </c>
      <c r="B622" s="5" t="s">
        <v>199</v>
      </c>
      <c r="C622" s="5" t="s">
        <v>41</v>
      </c>
      <c r="D622" s="5" t="s">
        <v>47</v>
      </c>
      <c r="E622" s="5" t="s">
        <v>54</v>
      </c>
      <c r="F622" s="6">
        <v>45107</v>
      </c>
      <c r="G622" s="5">
        <v>2023</v>
      </c>
      <c r="H622" s="5" t="str">
        <f t="shared" si="90"/>
        <v>Diciembre</v>
      </c>
      <c r="I622" s="6" t="str">
        <f t="shared" si="88"/>
        <v>2023-1</v>
      </c>
      <c r="J622" s="5">
        <v>20</v>
      </c>
      <c r="K622" s="5">
        <v>0</v>
      </c>
      <c r="L622" s="8">
        <v>1</v>
      </c>
      <c r="M622" s="8">
        <v>1</v>
      </c>
      <c r="N622" s="5" t="s">
        <v>23</v>
      </c>
      <c r="O622" s="5" t="s">
        <v>23</v>
      </c>
      <c r="P622" s="5">
        <v>0</v>
      </c>
      <c r="Q622" s="5">
        <v>0</v>
      </c>
      <c r="R622" s="5" t="str">
        <f t="shared" si="91"/>
        <v>262-2023-12-31</v>
      </c>
    </row>
    <row r="623" spans="1:18" x14ac:dyDescent="0.3">
      <c r="A623" s="37">
        <v>262</v>
      </c>
      <c r="B623" s="5" t="s">
        <v>199</v>
      </c>
      <c r="C623" s="5" t="s">
        <v>41</v>
      </c>
      <c r="D623" s="5" t="s">
        <v>47</v>
      </c>
      <c r="E623" s="5" t="s">
        <v>54</v>
      </c>
      <c r="F623" s="6">
        <v>45291</v>
      </c>
      <c r="G623" s="5">
        <v>2023</v>
      </c>
      <c r="H623" s="5" t="str">
        <f t="shared" si="90"/>
        <v>Junio</v>
      </c>
      <c r="I623" s="6" t="str">
        <f t="shared" si="88"/>
        <v>2024-2</v>
      </c>
      <c r="J623" s="5">
        <v>20</v>
      </c>
      <c r="K623" s="5">
        <v>11</v>
      </c>
      <c r="L623" s="8">
        <v>1</v>
      </c>
      <c r="M623" s="8">
        <v>1</v>
      </c>
      <c r="N623" s="5" t="s">
        <v>23</v>
      </c>
      <c r="O623" s="5" t="s">
        <v>23</v>
      </c>
      <c r="P623" s="5">
        <v>0</v>
      </c>
      <c r="Q623" s="5">
        <v>0</v>
      </c>
      <c r="R623" s="5" t="str">
        <f t="shared" si="91"/>
        <v>262-2024-06-30</v>
      </c>
    </row>
    <row r="624" spans="1:18" x14ac:dyDescent="0.3">
      <c r="A624" s="5">
        <v>262</v>
      </c>
      <c r="B624" s="5" t="s">
        <v>200</v>
      </c>
      <c r="C624" s="5" t="s">
        <v>41</v>
      </c>
      <c r="D624" s="5" t="s">
        <v>47</v>
      </c>
      <c r="E624" s="5" t="s">
        <v>54</v>
      </c>
      <c r="F624" s="6">
        <v>45473</v>
      </c>
      <c r="G624" s="5">
        <v>2024</v>
      </c>
      <c r="H624" s="5" t="str">
        <f t="shared" si="90"/>
        <v>Diciembre</v>
      </c>
      <c r="I624" s="6" t="str">
        <f t="shared" si="88"/>
        <v>2024-1</v>
      </c>
      <c r="J624" s="5">
        <v>20</v>
      </c>
      <c r="K624" s="5">
        <v>0</v>
      </c>
      <c r="L624" s="8">
        <v>1</v>
      </c>
      <c r="M624" s="8">
        <v>1</v>
      </c>
      <c r="N624" s="5" t="s">
        <v>23</v>
      </c>
      <c r="O624" s="5" t="s">
        <v>23</v>
      </c>
      <c r="P624" s="5">
        <v>0</v>
      </c>
      <c r="Q624" s="5">
        <v>0</v>
      </c>
      <c r="R624" s="5" t="str">
        <f t="shared" si="91"/>
        <v>262-2024-12-31</v>
      </c>
    </row>
    <row r="625" spans="1:18" x14ac:dyDescent="0.3">
      <c r="A625" s="5">
        <v>262</v>
      </c>
      <c r="B625" s="5" t="s">
        <v>200</v>
      </c>
      <c r="C625" s="5" t="s">
        <v>41</v>
      </c>
      <c r="D625" s="5" t="s">
        <v>47</v>
      </c>
      <c r="E625" s="5" t="s">
        <v>54</v>
      </c>
      <c r="F625" s="6">
        <v>45657</v>
      </c>
      <c r="G625" s="5">
        <v>2024</v>
      </c>
      <c r="H625" s="5" t="str">
        <f t="shared" si="90"/>
        <v>Junio</v>
      </c>
      <c r="I625" s="6" t="str">
        <f t="shared" ref="I625:I656" si="92">IF(OR(H626="Enero",H626="Febrero",H626="Marzo",H626="Abril",H626="Mayo",H626="Junio"),G626&amp;"-1",IF(OR(H626="Julio",H626="Agosto",H626="Septiembre",H626="Octubre",H626="Noviembre",H626="Diciembre"),G626&amp;"-2"))</f>
        <v>2023-2</v>
      </c>
      <c r="J625" s="5">
        <v>20</v>
      </c>
      <c r="K625" s="5">
        <v>0</v>
      </c>
      <c r="L625" s="8">
        <v>1</v>
      </c>
      <c r="M625" s="8">
        <v>1</v>
      </c>
      <c r="N625" s="5" t="s">
        <v>23</v>
      </c>
      <c r="O625" s="5" t="s">
        <v>23</v>
      </c>
      <c r="P625" s="5">
        <v>0</v>
      </c>
      <c r="Q625" s="5">
        <v>0</v>
      </c>
      <c r="R625" s="5" t="str">
        <f t="shared" si="91"/>
        <v>263-2023-06-30</v>
      </c>
    </row>
    <row r="626" spans="1:18" x14ac:dyDescent="0.3">
      <c r="A626" s="37">
        <v>263</v>
      </c>
      <c r="B626" s="5" t="s">
        <v>201</v>
      </c>
      <c r="C626" s="5" t="s">
        <v>41</v>
      </c>
      <c r="D626" s="5" t="s">
        <v>52</v>
      </c>
      <c r="E626" s="5" t="s">
        <v>22</v>
      </c>
      <c r="F626" s="6">
        <v>45107</v>
      </c>
      <c r="G626" s="5">
        <v>2023</v>
      </c>
      <c r="H626" s="5" t="str">
        <f t="shared" si="90"/>
        <v>Diciembre</v>
      </c>
      <c r="I626" s="6" t="str">
        <f t="shared" si="92"/>
        <v>2023-1</v>
      </c>
      <c r="J626" s="5">
        <v>100</v>
      </c>
      <c r="K626" s="5">
        <v>100</v>
      </c>
      <c r="L626" s="21">
        <f>IFERROR(K627/J627,"")</f>
        <v>1</v>
      </c>
      <c r="M626" s="15">
        <f t="shared" ref="M626:M658" si="93">IFERROR(K627/J627,"")</f>
        <v>1</v>
      </c>
      <c r="N626" s="5" t="s">
        <v>23</v>
      </c>
      <c r="O626" s="5" t="s">
        <v>23</v>
      </c>
      <c r="P626" s="5">
        <v>0</v>
      </c>
      <c r="Q626" s="5">
        <v>0</v>
      </c>
      <c r="R626" s="5" t="str">
        <f t="shared" si="91"/>
        <v>263-2023-12-31</v>
      </c>
    </row>
    <row r="627" spans="1:18" x14ac:dyDescent="0.3">
      <c r="A627" s="37">
        <v>263</v>
      </c>
      <c r="B627" s="5" t="s">
        <v>201</v>
      </c>
      <c r="C627" s="5" t="s">
        <v>41</v>
      </c>
      <c r="D627" s="5" t="s">
        <v>52</v>
      </c>
      <c r="E627" s="5" t="s">
        <v>22</v>
      </c>
      <c r="F627" s="6">
        <v>45291</v>
      </c>
      <c r="G627" s="5">
        <v>2023</v>
      </c>
      <c r="H627" s="5" t="str">
        <f t="shared" si="90"/>
        <v>Junio</v>
      </c>
      <c r="I627" s="6" t="str">
        <f t="shared" si="92"/>
        <v>2024-2</v>
      </c>
      <c r="J627" s="5">
        <v>100</v>
      </c>
      <c r="K627" s="5">
        <v>100</v>
      </c>
      <c r="L627" s="21">
        <f>IFERROR(K628/J628,"")</f>
        <v>1</v>
      </c>
      <c r="M627" s="15">
        <f t="shared" si="93"/>
        <v>1</v>
      </c>
      <c r="N627" s="5" t="s">
        <v>23</v>
      </c>
      <c r="O627" s="5" t="s">
        <v>23</v>
      </c>
      <c r="P627" s="5">
        <v>0</v>
      </c>
      <c r="Q627" s="5">
        <v>0</v>
      </c>
      <c r="R627" s="5" t="str">
        <f t="shared" si="91"/>
        <v>263-2024-06-30</v>
      </c>
    </row>
    <row r="628" spans="1:18" x14ac:dyDescent="0.3">
      <c r="A628" s="5">
        <v>263</v>
      </c>
      <c r="B628" s="5" t="s">
        <v>201</v>
      </c>
      <c r="C628" s="5" t="s">
        <v>41</v>
      </c>
      <c r="D628" s="5" t="s">
        <v>52</v>
      </c>
      <c r="E628" s="5" t="s">
        <v>22</v>
      </c>
      <c r="F628" s="6">
        <v>45473</v>
      </c>
      <c r="G628" s="5">
        <v>2024</v>
      </c>
      <c r="H628" s="5" t="str">
        <f t="shared" si="90"/>
        <v>Diciembre</v>
      </c>
      <c r="I628" s="6" t="str">
        <f t="shared" si="92"/>
        <v>2024-1</v>
      </c>
      <c r="J628" s="5">
        <v>100</v>
      </c>
      <c r="K628" s="5">
        <v>100</v>
      </c>
      <c r="L628" s="15">
        <f>IFERROR(IF((K629/J629)&gt;1.3,1.3,K629/J629),"")</f>
        <v>1</v>
      </c>
      <c r="M628" s="15">
        <f t="shared" si="93"/>
        <v>1</v>
      </c>
      <c r="N628" s="5" t="s">
        <v>23</v>
      </c>
      <c r="O628" s="5" t="s">
        <v>23</v>
      </c>
      <c r="P628" s="5">
        <v>0</v>
      </c>
      <c r="Q628" s="5">
        <v>0</v>
      </c>
      <c r="R628" s="5" t="str">
        <f t="shared" si="91"/>
        <v>263-2024-12-31</v>
      </c>
    </row>
    <row r="629" spans="1:18" x14ac:dyDescent="0.3">
      <c r="A629" s="5">
        <v>263</v>
      </c>
      <c r="B629" s="5" t="s">
        <v>201</v>
      </c>
      <c r="C629" s="5" t="s">
        <v>41</v>
      </c>
      <c r="D629" s="5" t="s">
        <v>52</v>
      </c>
      <c r="E629" s="5" t="s">
        <v>22</v>
      </c>
      <c r="F629" s="6">
        <v>45657</v>
      </c>
      <c r="G629" s="5">
        <v>2024</v>
      </c>
      <c r="H629" s="5" t="str">
        <f t="shared" si="90"/>
        <v>Junio</v>
      </c>
      <c r="I629" s="6" t="str">
        <f t="shared" si="92"/>
        <v>2023-2</v>
      </c>
      <c r="J629" s="5">
        <v>100</v>
      </c>
      <c r="K629" s="5">
        <v>100</v>
      </c>
      <c r="L629" s="15">
        <f>IFERROR(IF((K630/J630)&gt;1.3,1.3,K630/J630),"")</f>
        <v>1</v>
      </c>
      <c r="M629" s="15">
        <f t="shared" si="93"/>
        <v>1</v>
      </c>
      <c r="N629" s="5" t="s">
        <v>23</v>
      </c>
      <c r="O629" s="5" t="s">
        <v>23</v>
      </c>
      <c r="P629" s="5">
        <v>0</v>
      </c>
      <c r="Q629" s="5">
        <v>0</v>
      </c>
      <c r="R629" s="5" t="str">
        <f t="shared" si="91"/>
        <v>264-2023-06-30</v>
      </c>
    </row>
    <row r="630" spans="1:18" x14ac:dyDescent="0.3">
      <c r="A630" s="41">
        <v>264</v>
      </c>
      <c r="B630" s="5" t="s">
        <v>202</v>
      </c>
      <c r="C630" s="5" t="s">
        <v>41</v>
      </c>
      <c r="D630" s="5" t="s">
        <v>47</v>
      </c>
      <c r="E630" s="5" t="s">
        <v>22</v>
      </c>
      <c r="F630" s="6">
        <v>45107</v>
      </c>
      <c r="G630" s="5">
        <v>2023</v>
      </c>
      <c r="H630" s="5" t="str">
        <f t="shared" si="90"/>
        <v>Diciembre</v>
      </c>
      <c r="I630" s="6" t="str">
        <f t="shared" si="92"/>
        <v>2023-1</v>
      </c>
      <c r="J630" s="5">
        <v>100</v>
      </c>
      <c r="K630" s="5">
        <v>100</v>
      </c>
      <c r="L630" s="21">
        <f>IFERROR(K631/J631,"")</f>
        <v>1</v>
      </c>
      <c r="M630" s="15">
        <f t="shared" si="93"/>
        <v>1</v>
      </c>
      <c r="N630" s="5" t="s">
        <v>23</v>
      </c>
      <c r="O630" s="5" t="s">
        <v>23</v>
      </c>
      <c r="P630" s="5">
        <v>0</v>
      </c>
      <c r="Q630" s="5">
        <v>0</v>
      </c>
      <c r="R630" s="5" t="str">
        <f t="shared" si="91"/>
        <v>264-2023-12-31</v>
      </c>
    </row>
    <row r="631" spans="1:18" x14ac:dyDescent="0.3">
      <c r="A631" s="37">
        <v>264</v>
      </c>
      <c r="B631" s="5" t="s">
        <v>202</v>
      </c>
      <c r="C631" s="5" t="s">
        <v>41</v>
      </c>
      <c r="D631" s="5" t="s">
        <v>47</v>
      </c>
      <c r="E631" s="5" t="s">
        <v>22</v>
      </c>
      <c r="F631" s="6">
        <v>45291</v>
      </c>
      <c r="G631" s="5">
        <v>2023</v>
      </c>
      <c r="H631" s="5" t="str">
        <f t="shared" si="90"/>
        <v>Junio</v>
      </c>
      <c r="I631" s="6" t="str">
        <f t="shared" si="92"/>
        <v>2024-2</v>
      </c>
      <c r="J631" s="5">
        <v>100</v>
      </c>
      <c r="K631" s="5">
        <v>100</v>
      </c>
      <c r="L631" s="21">
        <f>IFERROR(K632/J632,"")</f>
        <v>1</v>
      </c>
      <c r="M631" s="15">
        <f t="shared" si="93"/>
        <v>1</v>
      </c>
      <c r="N631" s="5" t="s">
        <v>23</v>
      </c>
      <c r="O631" s="5" t="s">
        <v>23</v>
      </c>
      <c r="P631" s="5">
        <v>0</v>
      </c>
      <c r="Q631" s="5">
        <v>0</v>
      </c>
      <c r="R631" s="5" t="str">
        <f t="shared" si="91"/>
        <v>264-2024-06-30</v>
      </c>
    </row>
    <row r="632" spans="1:18" x14ac:dyDescent="0.3">
      <c r="A632" s="5">
        <v>264</v>
      </c>
      <c r="B632" s="5" t="s">
        <v>203</v>
      </c>
      <c r="C632" s="5" t="s">
        <v>41</v>
      </c>
      <c r="D632" s="5" t="s">
        <v>47</v>
      </c>
      <c r="E632" s="5" t="s">
        <v>22</v>
      </c>
      <c r="F632" s="6">
        <v>45473</v>
      </c>
      <c r="G632" s="5">
        <v>2024</v>
      </c>
      <c r="H632" s="5" t="str">
        <f t="shared" si="90"/>
        <v>Diciembre</v>
      </c>
      <c r="I632" s="6" t="str">
        <f t="shared" si="92"/>
        <v>2024-1</v>
      </c>
      <c r="J632" s="5">
        <v>100</v>
      </c>
      <c r="K632" s="5">
        <v>100</v>
      </c>
      <c r="L632" s="15">
        <f>IFERROR(IF((K633/J633)&gt;1.3,1.3,K633/J633),"")</f>
        <v>1</v>
      </c>
      <c r="M632" s="15">
        <f t="shared" si="93"/>
        <v>1</v>
      </c>
      <c r="N632" s="5"/>
      <c r="O632" s="5"/>
      <c r="P632" s="5">
        <v>0</v>
      </c>
      <c r="Q632" s="5">
        <v>0</v>
      </c>
      <c r="R632" s="5" t="str">
        <f t="shared" si="91"/>
        <v>264-2024-12-31</v>
      </c>
    </row>
    <row r="633" spans="1:18" x14ac:dyDescent="0.3">
      <c r="A633" s="5">
        <v>264</v>
      </c>
      <c r="B633" s="5" t="s">
        <v>203</v>
      </c>
      <c r="C633" s="5" t="s">
        <v>41</v>
      </c>
      <c r="D633" s="5" t="s">
        <v>47</v>
      </c>
      <c r="E633" s="5" t="s">
        <v>22</v>
      </c>
      <c r="F633" s="6">
        <v>45657</v>
      </c>
      <c r="G633" s="5">
        <v>2024</v>
      </c>
      <c r="H633" s="5" t="str">
        <f t="shared" si="90"/>
        <v>Junio</v>
      </c>
      <c r="I633" s="6" t="str">
        <f t="shared" si="92"/>
        <v>2023-2</v>
      </c>
      <c r="J633" s="5">
        <v>100</v>
      </c>
      <c r="K633" s="5">
        <v>100</v>
      </c>
      <c r="L633" s="15">
        <f>IFERROR(IF((K634/J634)&gt;1.3,1.3,K634/J634),"")</f>
        <v>0.8</v>
      </c>
      <c r="M633" s="15">
        <f t="shared" si="93"/>
        <v>0.8</v>
      </c>
      <c r="N633" s="5"/>
      <c r="O633" s="5"/>
      <c r="P633" s="5">
        <v>0</v>
      </c>
      <c r="Q633" s="5">
        <v>0</v>
      </c>
      <c r="R633" s="5" t="str">
        <f t="shared" si="91"/>
        <v>265-2023-06-30</v>
      </c>
    </row>
    <row r="634" spans="1:18" x14ac:dyDescent="0.3">
      <c r="A634" s="41">
        <v>265</v>
      </c>
      <c r="B634" s="5" t="s">
        <v>204</v>
      </c>
      <c r="C634" s="5" t="s">
        <v>41</v>
      </c>
      <c r="D634" s="5" t="s">
        <v>47</v>
      </c>
      <c r="E634" s="5" t="s">
        <v>22</v>
      </c>
      <c r="F634" s="6">
        <v>45107</v>
      </c>
      <c r="G634" s="5">
        <v>2023</v>
      </c>
      <c r="H634" s="5" t="str">
        <f t="shared" si="90"/>
        <v>Diciembre</v>
      </c>
      <c r="I634" s="6" t="str">
        <f t="shared" si="92"/>
        <v>2023-1</v>
      </c>
      <c r="J634" s="5">
        <v>100</v>
      </c>
      <c r="K634" s="5">
        <v>80</v>
      </c>
      <c r="L634" s="21">
        <f>IFERROR(K635/J635,"")</f>
        <v>0.97129999999999994</v>
      </c>
      <c r="M634" s="15">
        <f t="shared" si="93"/>
        <v>0.97129999999999994</v>
      </c>
      <c r="N634" s="5" t="s">
        <v>23</v>
      </c>
      <c r="O634" s="5" t="s">
        <v>23</v>
      </c>
      <c r="P634" s="5">
        <v>0</v>
      </c>
      <c r="Q634" s="5">
        <v>0</v>
      </c>
      <c r="R634" s="5" t="str">
        <f t="shared" si="91"/>
        <v>265-2023-12-31</v>
      </c>
    </row>
    <row r="635" spans="1:18" x14ac:dyDescent="0.3">
      <c r="A635" s="37">
        <v>265</v>
      </c>
      <c r="B635" s="5" t="s">
        <v>204</v>
      </c>
      <c r="C635" s="5" t="s">
        <v>41</v>
      </c>
      <c r="D635" s="5" t="s">
        <v>47</v>
      </c>
      <c r="E635" s="5" t="s">
        <v>22</v>
      </c>
      <c r="F635" s="6">
        <v>45291</v>
      </c>
      <c r="G635" s="5">
        <v>2023</v>
      </c>
      <c r="H635" s="5" t="str">
        <f t="shared" si="90"/>
        <v>Junio</v>
      </c>
      <c r="I635" s="6" t="str">
        <f t="shared" si="92"/>
        <v>2024-2</v>
      </c>
      <c r="J635" s="5">
        <v>100</v>
      </c>
      <c r="K635" s="5">
        <v>97.13</v>
      </c>
      <c r="L635" s="21">
        <f>IFERROR(K636/J636,"")</f>
        <v>1.0526315789473684</v>
      </c>
      <c r="M635" s="15">
        <f t="shared" si="93"/>
        <v>1.0526315789473684</v>
      </c>
      <c r="N635" s="5" t="s">
        <v>23</v>
      </c>
      <c r="O635" s="5" t="s">
        <v>23</v>
      </c>
      <c r="P635" s="5">
        <v>0</v>
      </c>
      <c r="Q635" s="5">
        <v>0</v>
      </c>
      <c r="R635" s="5" t="str">
        <f t="shared" si="91"/>
        <v>265-2024-06-30</v>
      </c>
    </row>
    <row r="636" spans="1:18" x14ac:dyDescent="0.3">
      <c r="A636" s="5">
        <v>265</v>
      </c>
      <c r="B636" s="5" t="s">
        <v>205</v>
      </c>
      <c r="C636" s="5" t="s">
        <v>41</v>
      </c>
      <c r="D636" s="5" t="s">
        <v>47</v>
      </c>
      <c r="E636" s="5" t="s">
        <v>22</v>
      </c>
      <c r="F636" s="6">
        <v>45473</v>
      </c>
      <c r="G636" s="5">
        <v>2024</v>
      </c>
      <c r="H636" s="5" t="str">
        <f t="shared" si="90"/>
        <v>Diciembre</v>
      </c>
      <c r="I636" s="6" t="str">
        <f t="shared" si="92"/>
        <v>2024-1</v>
      </c>
      <c r="J636" s="5">
        <v>95</v>
      </c>
      <c r="K636" s="5">
        <v>100</v>
      </c>
      <c r="L636" s="15">
        <f>IFERROR(IF((K637/J637)&gt;1.3,1.3,K637/J637),"")</f>
        <v>1.0526315789473684</v>
      </c>
      <c r="M636" s="15">
        <f t="shared" si="93"/>
        <v>1.0526315789473684</v>
      </c>
      <c r="N636" s="5" t="s">
        <v>23</v>
      </c>
      <c r="O636" s="5" t="s">
        <v>23</v>
      </c>
      <c r="P636" s="5">
        <v>0</v>
      </c>
      <c r="Q636" s="5">
        <v>0</v>
      </c>
      <c r="R636" s="5" t="str">
        <f t="shared" si="91"/>
        <v>265-2024-12-31</v>
      </c>
    </row>
    <row r="637" spans="1:18" x14ac:dyDescent="0.3">
      <c r="A637" s="5">
        <v>265</v>
      </c>
      <c r="B637" s="5" t="s">
        <v>205</v>
      </c>
      <c r="C637" s="5" t="s">
        <v>41</v>
      </c>
      <c r="D637" s="5" t="s">
        <v>47</v>
      </c>
      <c r="E637" s="5" t="s">
        <v>22</v>
      </c>
      <c r="F637" s="6">
        <v>45657</v>
      </c>
      <c r="G637" s="5">
        <v>2024</v>
      </c>
      <c r="H637" s="5" t="str">
        <f t="shared" si="90"/>
        <v>Junio</v>
      </c>
      <c r="I637" s="6" t="str">
        <f t="shared" si="92"/>
        <v>2023-2</v>
      </c>
      <c r="J637" s="5">
        <v>95</v>
      </c>
      <c r="K637" s="5">
        <v>100</v>
      </c>
      <c r="L637" s="15">
        <f>IFERROR(IF((K638/J638)&gt;1.3,1.3,K638/J638),"")</f>
        <v>0.94642105263157894</v>
      </c>
      <c r="M637" s="15">
        <f t="shared" si="93"/>
        <v>0.94642105263157894</v>
      </c>
      <c r="N637" s="5" t="s">
        <v>23</v>
      </c>
      <c r="O637" s="5" t="s">
        <v>23</v>
      </c>
      <c r="P637" s="5">
        <v>0</v>
      </c>
      <c r="Q637" s="5">
        <v>0</v>
      </c>
      <c r="R637" s="5" t="str">
        <f t="shared" si="91"/>
        <v>266-2023-06-30</v>
      </c>
    </row>
    <row r="638" spans="1:18" x14ac:dyDescent="0.3">
      <c r="A638" s="41">
        <v>266</v>
      </c>
      <c r="B638" s="5" t="s">
        <v>206</v>
      </c>
      <c r="C638" s="5" t="s">
        <v>41</v>
      </c>
      <c r="D638" s="5" t="s">
        <v>47</v>
      </c>
      <c r="E638" s="5" t="s">
        <v>22</v>
      </c>
      <c r="F638" s="6">
        <v>45107</v>
      </c>
      <c r="G638" s="5">
        <v>2023</v>
      </c>
      <c r="H638" s="5" t="str">
        <f t="shared" si="90"/>
        <v>Diciembre</v>
      </c>
      <c r="I638" s="6" t="str">
        <f t="shared" si="92"/>
        <v>2023-1</v>
      </c>
      <c r="J638" s="5">
        <v>95</v>
      </c>
      <c r="K638" s="5">
        <v>89.91</v>
      </c>
      <c r="L638" s="21">
        <f>IFERROR(K639/J639,"")</f>
        <v>1.0217894736842104</v>
      </c>
      <c r="M638" s="15">
        <f t="shared" si="93"/>
        <v>1.0217894736842104</v>
      </c>
      <c r="N638" s="5" t="s">
        <v>23</v>
      </c>
      <c r="O638" s="5" t="s">
        <v>23</v>
      </c>
      <c r="P638" s="5">
        <v>0</v>
      </c>
      <c r="Q638" s="5">
        <v>0</v>
      </c>
      <c r="R638" s="5" t="str">
        <f t="shared" si="91"/>
        <v>266-2023-12-31</v>
      </c>
    </row>
    <row r="639" spans="1:18" x14ac:dyDescent="0.3">
      <c r="A639" s="37">
        <v>266</v>
      </c>
      <c r="B639" s="5" t="s">
        <v>206</v>
      </c>
      <c r="C639" s="5" t="s">
        <v>41</v>
      </c>
      <c r="D639" s="5" t="s">
        <v>47</v>
      </c>
      <c r="E639" s="5" t="s">
        <v>22</v>
      </c>
      <c r="F639" s="6">
        <v>45291</v>
      </c>
      <c r="G639" s="5">
        <v>2023</v>
      </c>
      <c r="H639" s="5" t="str">
        <f t="shared" si="90"/>
        <v>Junio</v>
      </c>
      <c r="I639" s="6" t="str">
        <f t="shared" si="92"/>
        <v>2024-2</v>
      </c>
      <c r="J639" s="5">
        <v>95</v>
      </c>
      <c r="K639" s="5">
        <v>97.07</v>
      </c>
      <c r="L639" s="21">
        <f>IFERROR(K640/J640,"")</f>
        <v>1.0002105263157894</v>
      </c>
      <c r="M639" s="15">
        <f t="shared" si="93"/>
        <v>1.0002105263157894</v>
      </c>
      <c r="N639" s="5" t="s">
        <v>23</v>
      </c>
      <c r="O639" s="5" t="s">
        <v>23</v>
      </c>
      <c r="P639" s="5">
        <v>0</v>
      </c>
      <c r="Q639" s="5">
        <v>0</v>
      </c>
      <c r="R639" s="5" t="str">
        <f t="shared" si="91"/>
        <v>266-2024-06-30</v>
      </c>
    </row>
    <row r="640" spans="1:18" x14ac:dyDescent="0.3">
      <c r="A640" s="5">
        <v>266</v>
      </c>
      <c r="B640" s="5" t="s">
        <v>206</v>
      </c>
      <c r="C640" s="5" t="s">
        <v>41</v>
      </c>
      <c r="D640" s="5" t="s">
        <v>47</v>
      </c>
      <c r="E640" s="5" t="s">
        <v>22</v>
      </c>
      <c r="F640" s="6">
        <v>45473</v>
      </c>
      <c r="G640" s="5">
        <v>2024</v>
      </c>
      <c r="H640" s="5" t="str">
        <f t="shared" si="90"/>
        <v>Diciembre</v>
      </c>
      <c r="I640" s="6" t="str">
        <f t="shared" si="92"/>
        <v>2024-2</v>
      </c>
      <c r="J640" s="5">
        <v>95</v>
      </c>
      <c r="K640" s="5">
        <v>95.02</v>
      </c>
      <c r="L640" s="15">
        <f>IFERROR(IF((K641/J641)&gt;1.3,1.3,K641/J641),"")</f>
        <v>0.86242105263157898</v>
      </c>
      <c r="M640" s="15">
        <f t="shared" si="93"/>
        <v>0.86242105263157898</v>
      </c>
      <c r="N640" s="5" t="s">
        <v>23</v>
      </c>
      <c r="O640" s="5" t="s">
        <v>23</v>
      </c>
      <c r="P640" s="5">
        <v>0</v>
      </c>
      <c r="Q640" s="5">
        <v>0</v>
      </c>
      <c r="R640" s="5" t="str">
        <f t="shared" si="91"/>
        <v>266-2024-12-31</v>
      </c>
    </row>
    <row r="641" spans="1:18" x14ac:dyDescent="0.3">
      <c r="A641" s="5">
        <v>266</v>
      </c>
      <c r="B641" s="5" t="s">
        <v>206</v>
      </c>
      <c r="C641" s="5" t="s">
        <v>41</v>
      </c>
      <c r="D641" s="5" t="s">
        <v>47</v>
      </c>
      <c r="E641" s="5" t="s">
        <v>22</v>
      </c>
      <c r="F641" s="6">
        <v>45657</v>
      </c>
      <c r="G641" s="5">
        <v>2024</v>
      </c>
      <c r="H641" s="5" t="str">
        <f t="shared" si="90"/>
        <v>Diciembre</v>
      </c>
      <c r="I641" s="6" t="str">
        <f t="shared" si="92"/>
        <v>2023-1</v>
      </c>
      <c r="J641" s="5">
        <v>95</v>
      </c>
      <c r="K641" s="5">
        <v>81.93</v>
      </c>
      <c r="L641" s="15" t="str">
        <f>IFERROR(IF((K642/J642)&gt;1.3,1.3,K642/J642),"")</f>
        <v/>
      </c>
      <c r="M641" s="15" t="str">
        <f t="shared" si="93"/>
        <v/>
      </c>
      <c r="N641" s="5" t="s">
        <v>23</v>
      </c>
      <c r="O641" s="5" t="s">
        <v>23</v>
      </c>
      <c r="P641" s="5">
        <v>0</v>
      </c>
      <c r="Q641" s="5">
        <v>0</v>
      </c>
      <c r="R641" s="5" t="str">
        <f t="shared" si="91"/>
        <v>267-2023-12-31</v>
      </c>
    </row>
    <row r="642" spans="1:18" x14ac:dyDescent="0.3">
      <c r="A642" s="37">
        <v>267</v>
      </c>
      <c r="B642" s="5" t="s">
        <v>2578</v>
      </c>
      <c r="C642" s="5" t="s">
        <v>180</v>
      </c>
      <c r="D642" s="5" t="s">
        <v>65</v>
      </c>
      <c r="E642" s="5" t="s">
        <v>22</v>
      </c>
      <c r="F642" s="6">
        <v>45291</v>
      </c>
      <c r="G642" s="5">
        <v>2023</v>
      </c>
      <c r="H642" s="5" t="str">
        <f t="shared" si="90"/>
        <v>Junio</v>
      </c>
      <c r="I642" s="6" t="str">
        <f t="shared" si="92"/>
        <v>2023-2</v>
      </c>
      <c r="J642" s="5"/>
      <c r="K642" s="5">
        <v>0</v>
      </c>
      <c r="L642" s="21" t="str">
        <f>IFERROR(K643/J643,"")</f>
        <v/>
      </c>
      <c r="M642" s="15" t="str">
        <f t="shared" si="93"/>
        <v/>
      </c>
      <c r="N642" s="5"/>
      <c r="O642" s="5"/>
      <c r="P642" s="5">
        <v>0</v>
      </c>
      <c r="Q642" s="5">
        <v>0</v>
      </c>
      <c r="R642" s="5" t="str">
        <f t="shared" si="91"/>
        <v>268-2023-06-30</v>
      </c>
    </row>
    <row r="643" spans="1:18" x14ac:dyDescent="0.3">
      <c r="A643" s="41">
        <v>268</v>
      </c>
      <c r="B643" s="5" t="s">
        <v>207</v>
      </c>
      <c r="C643" s="5" t="s">
        <v>208</v>
      </c>
      <c r="D643" s="5" t="s">
        <v>47</v>
      </c>
      <c r="E643" s="5" t="s">
        <v>22</v>
      </c>
      <c r="F643" s="6">
        <v>45107</v>
      </c>
      <c r="G643" s="5">
        <v>2023</v>
      </c>
      <c r="H643" s="5" t="str">
        <f t="shared" si="90"/>
        <v>Diciembre</v>
      </c>
      <c r="I643" s="6" t="str">
        <f t="shared" si="92"/>
        <v>2023-1</v>
      </c>
      <c r="J643" s="5">
        <v>0</v>
      </c>
      <c r="K643" s="5">
        <v>680</v>
      </c>
      <c r="L643" s="21"/>
      <c r="M643" s="15" t="str">
        <f t="shared" si="93"/>
        <v/>
      </c>
      <c r="N643" s="5"/>
      <c r="O643" s="5"/>
      <c r="P643" s="5">
        <v>0</v>
      </c>
      <c r="Q643" s="5">
        <v>0</v>
      </c>
      <c r="R643" s="5" t="str">
        <f t="shared" si="91"/>
        <v>268-2023-12-31</v>
      </c>
    </row>
    <row r="644" spans="1:18" x14ac:dyDescent="0.3">
      <c r="A644" s="37">
        <v>268</v>
      </c>
      <c r="B644" s="5" t="s">
        <v>207</v>
      </c>
      <c r="C644" s="5" t="s">
        <v>208</v>
      </c>
      <c r="D644" s="5" t="s">
        <v>47</v>
      </c>
      <c r="E644" s="5" t="s">
        <v>22</v>
      </c>
      <c r="F644" s="6">
        <v>45291</v>
      </c>
      <c r="G644" s="5">
        <v>2023</v>
      </c>
      <c r="H644" s="5" t="str">
        <f t="shared" si="90"/>
        <v>Junio</v>
      </c>
      <c r="I644" s="6" t="str">
        <f t="shared" si="92"/>
        <v>2024-2</v>
      </c>
      <c r="J644" s="5">
        <v>0</v>
      </c>
      <c r="K644" s="5">
        <v>1524</v>
      </c>
      <c r="L644" s="21" t="str">
        <f>IFERROR(K645/J645,"")</f>
        <v/>
      </c>
      <c r="M644" s="15" t="str">
        <f t="shared" si="93"/>
        <v/>
      </c>
      <c r="N644" s="5"/>
      <c r="O644" s="5"/>
      <c r="P644" s="5">
        <v>0</v>
      </c>
      <c r="Q644" s="5">
        <v>0</v>
      </c>
      <c r="R644" s="5" t="str">
        <f t="shared" si="91"/>
        <v>268-2024-06-30</v>
      </c>
    </row>
    <row r="645" spans="1:18" x14ac:dyDescent="0.3">
      <c r="A645" s="5">
        <v>268</v>
      </c>
      <c r="B645" s="5" t="s">
        <v>207</v>
      </c>
      <c r="C645" s="5" t="s">
        <v>208</v>
      </c>
      <c r="D645" s="5" t="s">
        <v>47</v>
      </c>
      <c r="E645" s="5" t="s">
        <v>22</v>
      </c>
      <c r="F645" s="6">
        <v>45473</v>
      </c>
      <c r="G645" s="5">
        <v>2024</v>
      </c>
      <c r="H645" s="5" t="str">
        <f t="shared" si="90"/>
        <v>Diciembre</v>
      </c>
      <c r="I645" s="6" t="str">
        <f t="shared" si="92"/>
        <v>2024-1</v>
      </c>
      <c r="J645" s="5">
        <v>0</v>
      </c>
      <c r="K645" s="5">
        <v>760</v>
      </c>
      <c r="L645" s="15" t="str">
        <f>IFERROR(IF((K646/J646)&gt;1.3,1.3,K646/J646),"")</f>
        <v/>
      </c>
      <c r="M645" s="15" t="str">
        <f t="shared" si="93"/>
        <v/>
      </c>
      <c r="N645" s="5"/>
      <c r="O645" s="5"/>
      <c r="P645" s="5">
        <v>0</v>
      </c>
      <c r="Q645" s="5">
        <v>0</v>
      </c>
      <c r="R645" s="5" t="str">
        <f t="shared" si="91"/>
        <v>268-2024-12-31</v>
      </c>
    </row>
    <row r="646" spans="1:18" x14ac:dyDescent="0.3">
      <c r="A646" s="5">
        <v>268</v>
      </c>
      <c r="B646" s="5" t="s">
        <v>207</v>
      </c>
      <c r="C646" s="5" t="s">
        <v>208</v>
      </c>
      <c r="D646" s="5" t="s">
        <v>47</v>
      </c>
      <c r="E646" s="5" t="s">
        <v>22</v>
      </c>
      <c r="F646" s="6">
        <v>45657</v>
      </c>
      <c r="G646" s="5">
        <v>2024</v>
      </c>
      <c r="H646" s="5" t="str">
        <f t="shared" si="90"/>
        <v>Junio</v>
      </c>
      <c r="I646" s="6" t="str">
        <f t="shared" si="92"/>
        <v>2023-2</v>
      </c>
      <c r="J646" s="5">
        <v>0</v>
      </c>
      <c r="K646" s="5">
        <v>1005</v>
      </c>
      <c r="L646" s="15" t="str">
        <f>IFERROR(IF((K647/J647)&gt;1.3,1.3,K647/J647),"")</f>
        <v/>
      </c>
      <c r="M646" s="15" t="str">
        <f t="shared" si="93"/>
        <v/>
      </c>
      <c r="N646" s="5"/>
      <c r="O646" s="5"/>
      <c r="P646" s="5">
        <v>0</v>
      </c>
      <c r="Q646" s="5">
        <v>0</v>
      </c>
      <c r="R646" s="5" t="str">
        <f t="shared" si="91"/>
        <v>269-2023-06-30</v>
      </c>
    </row>
    <row r="647" spans="1:18" x14ac:dyDescent="0.3">
      <c r="A647" s="41">
        <v>269</v>
      </c>
      <c r="B647" s="5" t="s">
        <v>209</v>
      </c>
      <c r="C647" s="5" t="s">
        <v>208</v>
      </c>
      <c r="D647" s="5" t="s">
        <v>47</v>
      </c>
      <c r="E647" s="5" t="s">
        <v>22</v>
      </c>
      <c r="F647" s="6">
        <v>45107</v>
      </c>
      <c r="G647" s="5">
        <v>2023</v>
      </c>
      <c r="H647" s="5" t="str">
        <f t="shared" si="90"/>
        <v>Diciembre</v>
      </c>
      <c r="I647" s="6" t="str">
        <f t="shared" si="92"/>
        <v>2023-1</v>
      </c>
      <c r="J647" s="5">
        <v>0</v>
      </c>
      <c r="K647" s="5">
        <v>0.4</v>
      </c>
      <c r="L647" s="21"/>
      <c r="M647" s="15" t="str">
        <f t="shared" si="93"/>
        <v/>
      </c>
      <c r="N647" s="5" t="s">
        <v>83</v>
      </c>
      <c r="O647" s="5" t="s">
        <v>83</v>
      </c>
      <c r="P647" s="5">
        <v>2</v>
      </c>
      <c r="Q647" s="5">
        <v>2</v>
      </c>
      <c r="R647" s="5" t="str">
        <f t="shared" si="91"/>
        <v>269-2023-12-31</v>
      </c>
    </row>
    <row r="648" spans="1:18" x14ac:dyDescent="0.3">
      <c r="A648" s="37">
        <v>269</v>
      </c>
      <c r="B648" s="5" t="s">
        <v>209</v>
      </c>
      <c r="C648" s="5" t="s">
        <v>208</v>
      </c>
      <c r="D648" s="5" t="s">
        <v>47</v>
      </c>
      <c r="E648" s="5" t="s">
        <v>22</v>
      </c>
      <c r="F648" s="6">
        <v>45291</v>
      </c>
      <c r="G648" s="5">
        <v>2023</v>
      </c>
      <c r="H648" s="5" t="str">
        <f t="shared" si="90"/>
        <v>Junio</v>
      </c>
      <c r="I648" s="6" t="str">
        <f t="shared" si="92"/>
        <v>2024-2</v>
      </c>
      <c r="J648" s="5">
        <v>0</v>
      </c>
      <c r="K648" s="5">
        <v>1.28</v>
      </c>
      <c r="L648" s="21" t="str">
        <f>IFERROR(K649/J649,"")</f>
        <v/>
      </c>
      <c r="M648" s="15" t="str">
        <f t="shared" si="93"/>
        <v/>
      </c>
      <c r="N648" s="5" t="s">
        <v>83</v>
      </c>
      <c r="O648" s="5" t="s">
        <v>83</v>
      </c>
      <c r="P648" s="5">
        <v>2</v>
      </c>
      <c r="Q648" s="5">
        <v>2</v>
      </c>
      <c r="R648" s="5" t="str">
        <f t="shared" si="91"/>
        <v>269-2024-06-30</v>
      </c>
    </row>
    <row r="649" spans="1:18" x14ac:dyDescent="0.3">
      <c r="A649" s="5">
        <v>269</v>
      </c>
      <c r="B649" s="5" t="s">
        <v>209</v>
      </c>
      <c r="C649" s="5" t="s">
        <v>208</v>
      </c>
      <c r="D649" s="5" t="s">
        <v>47</v>
      </c>
      <c r="E649" s="5" t="s">
        <v>22</v>
      </c>
      <c r="F649" s="6">
        <v>45473</v>
      </c>
      <c r="G649" s="5">
        <v>2024</v>
      </c>
      <c r="H649" s="5" t="str">
        <f t="shared" si="90"/>
        <v>Diciembre</v>
      </c>
      <c r="I649" s="6" t="str">
        <f t="shared" si="92"/>
        <v>2024-1</v>
      </c>
      <c r="J649" s="5">
        <v>0</v>
      </c>
      <c r="K649" s="5">
        <v>3</v>
      </c>
      <c r="L649" s="15" t="str">
        <f>IFERROR(IF((K650/J650)&gt;1.3,1.3,K650/J650),"")</f>
        <v/>
      </c>
      <c r="M649" s="15" t="str">
        <f t="shared" si="93"/>
        <v/>
      </c>
      <c r="N649" s="5"/>
      <c r="O649" s="5"/>
      <c r="P649" s="5">
        <v>0</v>
      </c>
      <c r="Q649" s="5">
        <v>0</v>
      </c>
      <c r="R649" s="5" t="str">
        <f t="shared" si="91"/>
        <v>269-2024-12-31</v>
      </c>
    </row>
    <row r="650" spans="1:18" x14ac:dyDescent="0.3">
      <c r="A650" s="5">
        <v>269</v>
      </c>
      <c r="B650" s="5" t="s">
        <v>209</v>
      </c>
      <c r="C650" s="5" t="s">
        <v>208</v>
      </c>
      <c r="D650" s="5" t="s">
        <v>47</v>
      </c>
      <c r="E650" s="5" t="s">
        <v>22</v>
      </c>
      <c r="F650" s="6">
        <v>45657</v>
      </c>
      <c r="G650" s="5">
        <v>2024</v>
      </c>
      <c r="H650" s="5" t="str">
        <f t="shared" si="90"/>
        <v>Junio</v>
      </c>
      <c r="I650" s="6" t="str">
        <f t="shared" si="92"/>
        <v>2023-2</v>
      </c>
      <c r="J650" s="5"/>
      <c r="K650" s="5"/>
      <c r="L650" s="15" t="str">
        <f>IFERROR(IF((K651/J651)&gt;1.3,1.3,K651/J651),"")</f>
        <v/>
      </c>
      <c r="M650" s="15" t="str">
        <f t="shared" si="93"/>
        <v/>
      </c>
      <c r="N650" s="5"/>
      <c r="O650" s="5"/>
      <c r="P650" s="5">
        <v>0</v>
      </c>
      <c r="Q650" s="5">
        <v>0</v>
      </c>
      <c r="R650" s="5" t="str">
        <f t="shared" si="91"/>
        <v>270-2023-06-30</v>
      </c>
    </row>
    <row r="651" spans="1:18" x14ac:dyDescent="0.3">
      <c r="A651" s="41">
        <v>270</v>
      </c>
      <c r="B651" s="5" t="s">
        <v>210</v>
      </c>
      <c r="C651" s="5" t="s">
        <v>208</v>
      </c>
      <c r="D651" s="5" t="s">
        <v>47</v>
      </c>
      <c r="E651" s="5" t="s">
        <v>22</v>
      </c>
      <c r="F651" s="6">
        <v>45107</v>
      </c>
      <c r="G651" s="5">
        <v>2023</v>
      </c>
      <c r="H651" s="5" t="str">
        <f t="shared" si="90"/>
        <v>Diciembre</v>
      </c>
      <c r="I651" s="6" t="str">
        <f t="shared" si="92"/>
        <v>2023-1</v>
      </c>
      <c r="J651" s="5">
        <v>0</v>
      </c>
      <c r="K651" s="5">
        <v>6.55</v>
      </c>
      <c r="L651" s="21"/>
      <c r="M651" s="15" t="str">
        <f t="shared" si="93"/>
        <v/>
      </c>
      <c r="N651" s="5"/>
      <c r="O651" s="5"/>
      <c r="P651" s="5">
        <v>1</v>
      </c>
      <c r="Q651" s="5">
        <v>1</v>
      </c>
      <c r="R651" s="5" t="str">
        <f t="shared" si="91"/>
        <v>270-2023-12-31</v>
      </c>
    </row>
    <row r="652" spans="1:18" x14ac:dyDescent="0.3">
      <c r="A652" s="37">
        <v>270</v>
      </c>
      <c r="B652" s="5" t="s">
        <v>210</v>
      </c>
      <c r="C652" s="5" t="s">
        <v>208</v>
      </c>
      <c r="D652" s="5" t="s">
        <v>47</v>
      </c>
      <c r="E652" s="5" t="s">
        <v>22</v>
      </c>
      <c r="F652" s="6">
        <v>45291</v>
      </c>
      <c r="G652" s="5">
        <v>2023</v>
      </c>
      <c r="H652" s="5" t="str">
        <f t="shared" si="90"/>
        <v>Junio</v>
      </c>
      <c r="I652" s="6" t="str">
        <f t="shared" si="92"/>
        <v>2024-2</v>
      </c>
      <c r="J652" s="5">
        <v>0</v>
      </c>
      <c r="K652" s="5">
        <v>3.83</v>
      </c>
      <c r="L652" s="21" t="str">
        <f>IFERROR(K653/J653,"")</f>
        <v/>
      </c>
      <c r="M652" s="15" t="str">
        <f t="shared" si="93"/>
        <v/>
      </c>
      <c r="N652" s="5"/>
      <c r="O652" s="5"/>
      <c r="P652" s="5">
        <v>1</v>
      </c>
      <c r="Q652" s="5">
        <v>1</v>
      </c>
      <c r="R652" s="5" t="str">
        <f t="shared" si="91"/>
        <v>270-2024-06-30</v>
      </c>
    </row>
    <row r="653" spans="1:18" x14ac:dyDescent="0.3">
      <c r="A653" s="5">
        <v>270</v>
      </c>
      <c r="B653" s="5" t="s">
        <v>210</v>
      </c>
      <c r="C653" s="5" t="s">
        <v>208</v>
      </c>
      <c r="D653" s="5" t="s">
        <v>47</v>
      </c>
      <c r="E653" s="5" t="s">
        <v>22</v>
      </c>
      <c r="F653" s="6">
        <v>45473</v>
      </c>
      <c r="G653" s="5">
        <v>2024</v>
      </c>
      <c r="H653" s="5" t="str">
        <f t="shared" si="90"/>
        <v>Diciembre</v>
      </c>
      <c r="I653" s="6" t="str">
        <f t="shared" si="92"/>
        <v>2024-1</v>
      </c>
      <c r="J653" s="5">
        <v>0</v>
      </c>
      <c r="K653" s="5">
        <v>4.88</v>
      </c>
      <c r="L653" s="15" t="str">
        <f>IFERROR(IF((K654/J654)&gt;1.3,1.3,K654/J654),"")</f>
        <v/>
      </c>
      <c r="M653" s="15" t="str">
        <f t="shared" si="93"/>
        <v/>
      </c>
      <c r="N653" s="5"/>
      <c r="O653" s="5"/>
      <c r="P653" s="5">
        <v>0</v>
      </c>
      <c r="Q653" s="5">
        <v>0</v>
      </c>
      <c r="R653" s="5" t="str">
        <f t="shared" si="91"/>
        <v>270-2024-12-31</v>
      </c>
    </row>
    <row r="654" spans="1:18" x14ac:dyDescent="0.3">
      <c r="A654" s="5">
        <v>270</v>
      </c>
      <c r="B654" s="5" t="s">
        <v>210</v>
      </c>
      <c r="C654" s="5" t="s">
        <v>208</v>
      </c>
      <c r="D654" s="5" t="s">
        <v>47</v>
      </c>
      <c r="E654" s="5" t="s">
        <v>22</v>
      </c>
      <c r="F654" s="6">
        <v>45657</v>
      </c>
      <c r="G654" s="5">
        <v>2024</v>
      </c>
      <c r="H654" s="5" t="str">
        <f t="shared" si="90"/>
        <v>Junio</v>
      </c>
      <c r="I654" s="6" t="str">
        <f t="shared" si="92"/>
        <v>2023-2</v>
      </c>
      <c r="J654" s="5">
        <v>0</v>
      </c>
      <c r="K654" s="5">
        <v>4.57</v>
      </c>
      <c r="L654" s="15" t="str">
        <f>IFERROR(IF((K655/J655)&gt;1.3,1.3,K655/J655),"")</f>
        <v/>
      </c>
      <c r="M654" s="15" t="str">
        <f t="shared" si="93"/>
        <v/>
      </c>
      <c r="N654" s="5"/>
      <c r="O654" s="5"/>
      <c r="P654" s="5">
        <v>0</v>
      </c>
      <c r="Q654" s="5">
        <v>0</v>
      </c>
      <c r="R654" s="5" t="str">
        <f t="shared" si="91"/>
        <v>271-2023-06-30</v>
      </c>
    </row>
    <row r="655" spans="1:18" x14ac:dyDescent="0.3">
      <c r="A655" s="41">
        <v>271</v>
      </c>
      <c r="B655" s="5" t="s">
        <v>211</v>
      </c>
      <c r="C655" s="5" t="s">
        <v>208</v>
      </c>
      <c r="D655" s="5" t="s">
        <v>47</v>
      </c>
      <c r="E655" s="5" t="s">
        <v>22</v>
      </c>
      <c r="F655" s="6">
        <v>45107</v>
      </c>
      <c r="G655" s="5">
        <v>2023</v>
      </c>
      <c r="H655" s="5" t="str">
        <f t="shared" si="90"/>
        <v>Diciembre</v>
      </c>
      <c r="I655" s="6" t="str">
        <f t="shared" si="92"/>
        <v>2023-1</v>
      </c>
      <c r="J655" s="5">
        <v>0</v>
      </c>
      <c r="K655" s="5">
        <v>63.29</v>
      </c>
      <c r="L655" s="21"/>
      <c r="M655" s="15" t="str">
        <f t="shared" si="93"/>
        <v/>
      </c>
      <c r="N655" s="5"/>
      <c r="O655" s="5"/>
      <c r="P655" s="5">
        <v>1</v>
      </c>
      <c r="Q655" s="5">
        <v>1</v>
      </c>
      <c r="R655" s="5" t="str">
        <f t="shared" si="91"/>
        <v>271-2023-12-31</v>
      </c>
    </row>
    <row r="656" spans="1:18" x14ac:dyDescent="0.3">
      <c r="A656" s="37">
        <v>271</v>
      </c>
      <c r="B656" s="5" t="s">
        <v>211</v>
      </c>
      <c r="C656" s="5" t="s">
        <v>208</v>
      </c>
      <c r="D656" s="5" t="s">
        <v>47</v>
      </c>
      <c r="E656" s="5" t="s">
        <v>22</v>
      </c>
      <c r="F656" s="6">
        <v>45291</v>
      </c>
      <c r="G656" s="5">
        <v>2023</v>
      </c>
      <c r="H656" s="5" t="str">
        <f t="shared" si="90"/>
        <v>Junio</v>
      </c>
      <c r="I656" s="6" t="str">
        <f t="shared" si="92"/>
        <v>2024-2</v>
      </c>
      <c r="J656" s="5">
        <v>0</v>
      </c>
      <c r="K656" s="5">
        <v>16.170000000000002</v>
      </c>
      <c r="L656" s="21" t="str">
        <f>IFERROR(K657/J657,"")</f>
        <v/>
      </c>
      <c r="M656" s="15" t="str">
        <f t="shared" si="93"/>
        <v/>
      </c>
      <c r="N656" s="5"/>
      <c r="O656" s="5"/>
      <c r="P656" s="5">
        <v>1</v>
      </c>
      <c r="Q656" s="5">
        <v>1</v>
      </c>
      <c r="R656" s="5" t="str">
        <f t="shared" si="91"/>
        <v>271-2024-06-30</v>
      </c>
    </row>
    <row r="657" spans="1:18" x14ac:dyDescent="0.3">
      <c r="A657" s="5">
        <v>271</v>
      </c>
      <c r="B657" s="5" t="s">
        <v>211</v>
      </c>
      <c r="C657" s="5" t="s">
        <v>208</v>
      </c>
      <c r="D657" s="5" t="s">
        <v>47</v>
      </c>
      <c r="E657" s="5" t="s">
        <v>22</v>
      </c>
      <c r="F657" s="6">
        <v>45473</v>
      </c>
      <c r="G657" s="5">
        <v>2024</v>
      </c>
      <c r="H657" s="5" t="str">
        <f t="shared" si="90"/>
        <v>Diciembre</v>
      </c>
      <c r="I657" s="6" t="str">
        <f t="shared" ref="I657:I664" si="94">IF(OR(H658="Enero",H658="Febrero",H658="Marzo",H658="Abril",H658="Mayo",H658="Junio"),G658&amp;"-1",IF(OR(H658="Julio",H658="Agosto",H658="Septiembre",H658="Octubre",H658="Noviembre",H658="Diciembre"),G658&amp;"-2"))</f>
        <v>2024-2</v>
      </c>
      <c r="J657" s="5">
        <v>0</v>
      </c>
      <c r="K657" s="5">
        <v>19.39</v>
      </c>
      <c r="L657" s="15" t="str">
        <f>IFERROR(IF((K658/J658)&gt;1.3,1.3,K658/J658),"")</f>
        <v/>
      </c>
      <c r="M657" s="15" t="str">
        <f t="shared" si="93"/>
        <v/>
      </c>
      <c r="N657" s="5"/>
      <c r="O657" s="5"/>
      <c r="P657" s="5">
        <v>0</v>
      </c>
      <c r="Q657" s="5">
        <v>0</v>
      </c>
      <c r="R657" s="5" t="str">
        <f t="shared" si="91"/>
        <v>271-2024-12-31</v>
      </c>
    </row>
    <row r="658" spans="1:18" x14ac:dyDescent="0.3">
      <c r="A658" s="5">
        <v>271</v>
      </c>
      <c r="B658" s="5" t="s">
        <v>211</v>
      </c>
      <c r="C658" s="5" t="s">
        <v>208</v>
      </c>
      <c r="D658" s="5" t="s">
        <v>47</v>
      </c>
      <c r="E658" s="5" t="s">
        <v>22</v>
      </c>
      <c r="F658" s="6">
        <v>45657</v>
      </c>
      <c r="G658" s="5">
        <v>2024</v>
      </c>
      <c r="H658" s="5" t="str">
        <f t="shared" si="90"/>
        <v>Diciembre</v>
      </c>
      <c r="I658" s="6" t="str">
        <f t="shared" si="94"/>
        <v>2023-2</v>
      </c>
      <c r="J658" s="5"/>
      <c r="K658" s="5"/>
      <c r="L658" s="15">
        <f>IFERROR(IF((K659/J659)&gt;1.3,1.3,K659/J659),"")</f>
        <v>1</v>
      </c>
      <c r="M658" s="15">
        <f t="shared" si="93"/>
        <v>1</v>
      </c>
      <c r="N658" s="5"/>
      <c r="O658" s="5"/>
      <c r="P658" s="5">
        <v>0</v>
      </c>
      <c r="Q658" s="5">
        <v>0</v>
      </c>
      <c r="R658" s="5" t="str">
        <f t="shared" si="91"/>
        <v>272-2023-12-31</v>
      </c>
    </row>
    <row r="659" spans="1:18" x14ac:dyDescent="0.3">
      <c r="A659" s="37">
        <v>272</v>
      </c>
      <c r="B659" s="5" t="s">
        <v>212</v>
      </c>
      <c r="C659" s="5" t="s">
        <v>64</v>
      </c>
      <c r="D659" s="5" t="s">
        <v>65</v>
      </c>
      <c r="E659" s="5" t="s">
        <v>54</v>
      </c>
      <c r="F659" s="6">
        <v>45291</v>
      </c>
      <c r="G659" s="5">
        <v>2023</v>
      </c>
      <c r="H659" s="5" t="str">
        <f t="shared" si="90"/>
        <v>Diciembre</v>
      </c>
      <c r="I659" s="6" t="str">
        <f t="shared" si="94"/>
        <v>2024-1</v>
      </c>
      <c r="J659" s="16">
        <v>9.9999999999999995E-7</v>
      </c>
      <c r="K659" s="16">
        <v>9.9999999999999995E-7</v>
      </c>
      <c r="L659" s="8">
        <f>IF(K660&lt;=J660,100%,J660/K660)</f>
        <v>1</v>
      </c>
      <c r="M659" s="15">
        <f>IF(K660&lt;=J660,100%,J660/K660)</f>
        <v>1</v>
      </c>
      <c r="N659" s="5"/>
      <c r="O659" s="5"/>
      <c r="P659" s="5">
        <v>0</v>
      </c>
      <c r="Q659" s="5">
        <v>0</v>
      </c>
      <c r="R659" s="5" t="str">
        <f t="shared" si="91"/>
        <v>272-2024-12-31</v>
      </c>
    </row>
    <row r="660" spans="1:18" x14ac:dyDescent="0.3">
      <c r="A660" s="5">
        <v>272</v>
      </c>
      <c r="B660" s="5" t="s">
        <v>212</v>
      </c>
      <c r="C660" s="5" t="s">
        <v>64</v>
      </c>
      <c r="D660" s="5" t="s">
        <v>65</v>
      </c>
      <c r="E660" s="5" t="s">
        <v>54</v>
      </c>
      <c r="F660" s="6">
        <v>45657</v>
      </c>
      <c r="G660" s="5">
        <v>2024</v>
      </c>
      <c r="H660" s="5" t="str">
        <f t="shared" si="90"/>
        <v>Junio</v>
      </c>
      <c r="I660" s="6" t="str">
        <f t="shared" si="94"/>
        <v>2023-2</v>
      </c>
      <c r="J660" s="5">
        <v>0</v>
      </c>
      <c r="K660" s="5">
        <v>0</v>
      </c>
      <c r="L660" s="15">
        <f>IFERROR(IF((K661/J661)&gt;1.3,1.3,K661/J661),"")</f>
        <v>1</v>
      </c>
      <c r="M660" s="15">
        <f t="shared" ref="M660:M673" si="95">IFERROR(K661/J661,"")</f>
        <v>1</v>
      </c>
      <c r="N660" s="5"/>
      <c r="O660" s="5"/>
      <c r="P660" s="5">
        <v>0</v>
      </c>
      <c r="Q660" s="5">
        <v>0</v>
      </c>
      <c r="R660" s="5" t="str">
        <f t="shared" si="91"/>
        <v>273-2023-06-30</v>
      </c>
    </row>
    <row r="661" spans="1:18" x14ac:dyDescent="0.3">
      <c r="A661" s="41">
        <v>273</v>
      </c>
      <c r="B661" s="5" t="s">
        <v>213</v>
      </c>
      <c r="C661" s="5" t="s">
        <v>214</v>
      </c>
      <c r="D661" s="5" t="s">
        <v>47</v>
      </c>
      <c r="E661" s="5" t="s">
        <v>22</v>
      </c>
      <c r="F661" s="6">
        <v>45107</v>
      </c>
      <c r="G661" s="5">
        <v>2023</v>
      </c>
      <c r="H661" s="5" t="str">
        <f t="shared" si="90"/>
        <v>Diciembre</v>
      </c>
      <c r="I661" s="6" t="str">
        <f t="shared" si="94"/>
        <v>2023-1</v>
      </c>
      <c r="J661" s="5">
        <v>3</v>
      </c>
      <c r="K661" s="5">
        <v>3</v>
      </c>
      <c r="L661" s="21">
        <f>IFERROR(K662/J662,"")</f>
        <v>1</v>
      </c>
      <c r="M661" s="15">
        <f t="shared" si="95"/>
        <v>1</v>
      </c>
      <c r="N661" s="5" t="s">
        <v>48</v>
      </c>
      <c r="O661" s="5" t="s">
        <v>48</v>
      </c>
      <c r="P661" s="5">
        <v>0</v>
      </c>
      <c r="Q661" s="5">
        <v>0</v>
      </c>
      <c r="R661" s="5" t="str">
        <f t="shared" si="91"/>
        <v>273-2023-12-31</v>
      </c>
    </row>
    <row r="662" spans="1:18" x14ac:dyDescent="0.3">
      <c r="A662" s="37">
        <v>273</v>
      </c>
      <c r="B662" s="5" t="s">
        <v>213</v>
      </c>
      <c r="C662" s="5" t="s">
        <v>214</v>
      </c>
      <c r="D662" s="5" t="s">
        <v>47</v>
      </c>
      <c r="E662" s="5" t="s">
        <v>22</v>
      </c>
      <c r="F662" s="6">
        <v>45291</v>
      </c>
      <c r="G662" s="5">
        <v>2023</v>
      </c>
      <c r="H662" s="5" t="str">
        <f t="shared" si="90"/>
        <v>Junio</v>
      </c>
      <c r="I662" s="6" t="str">
        <f t="shared" si="94"/>
        <v>2024-2</v>
      </c>
      <c r="J662" s="5">
        <v>2</v>
      </c>
      <c r="K662" s="5">
        <v>2</v>
      </c>
      <c r="L662" s="21">
        <f>IFERROR(K663/J663,"")</f>
        <v>1</v>
      </c>
      <c r="M662" s="15">
        <f t="shared" si="95"/>
        <v>1</v>
      </c>
      <c r="N662" s="5" t="s">
        <v>48</v>
      </c>
      <c r="O662" s="5" t="s">
        <v>48</v>
      </c>
      <c r="P662" s="5">
        <v>0</v>
      </c>
      <c r="Q662" s="5">
        <v>0</v>
      </c>
      <c r="R662" s="5" t="str">
        <f t="shared" si="91"/>
        <v>273-2024-06-30</v>
      </c>
    </row>
    <row r="663" spans="1:18" x14ac:dyDescent="0.3">
      <c r="A663" s="5">
        <v>273</v>
      </c>
      <c r="B663" s="5" t="s">
        <v>213</v>
      </c>
      <c r="C663" s="5" t="s">
        <v>214</v>
      </c>
      <c r="D663" s="5" t="s">
        <v>47</v>
      </c>
      <c r="E663" s="5" t="s">
        <v>22</v>
      </c>
      <c r="F663" s="6">
        <v>45473</v>
      </c>
      <c r="G663" s="5">
        <v>2024</v>
      </c>
      <c r="H663" s="5" t="str">
        <f t="shared" si="90"/>
        <v>Diciembre</v>
      </c>
      <c r="I663" s="6" t="str">
        <f t="shared" si="94"/>
        <v>2024-1</v>
      </c>
      <c r="J663" s="5">
        <v>3</v>
      </c>
      <c r="K663" s="5">
        <v>3</v>
      </c>
      <c r="L663" s="15">
        <f t="shared" ref="L663:L670" si="96">IFERROR(IF((K664/J664)&gt;1.3,1.3,K664/J664),"")</f>
        <v>1</v>
      </c>
      <c r="M663" s="15">
        <f t="shared" si="95"/>
        <v>1</v>
      </c>
      <c r="N663" s="5" t="s">
        <v>48</v>
      </c>
      <c r="O663" s="5" t="s">
        <v>48</v>
      </c>
      <c r="P663" s="5">
        <v>0</v>
      </c>
      <c r="Q663" s="5">
        <v>0</v>
      </c>
      <c r="R663" s="5" t="str">
        <f t="shared" si="91"/>
        <v>273-2024-12-31</v>
      </c>
    </row>
    <row r="664" spans="1:18" x14ac:dyDescent="0.3">
      <c r="A664" s="5">
        <v>273</v>
      </c>
      <c r="B664" s="5" t="s">
        <v>213</v>
      </c>
      <c r="C664" s="5" t="s">
        <v>214</v>
      </c>
      <c r="D664" s="5" t="s">
        <v>47</v>
      </c>
      <c r="E664" s="5" t="s">
        <v>22</v>
      </c>
      <c r="F664" s="6">
        <v>45657</v>
      </c>
      <c r="G664" s="5">
        <v>2024</v>
      </c>
      <c r="H664" s="5" t="str">
        <f t="shared" si="90"/>
        <v>Junio</v>
      </c>
      <c r="I664" s="6" t="str">
        <f t="shared" si="94"/>
        <v>2022-2</v>
      </c>
      <c r="J664" s="5">
        <v>3</v>
      </c>
      <c r="K664" s="5">
        <v>3</v>
      </c>
      <c r="L664" s="15">
        <f t="shared" si="96"/>
        <v>1.0095146758195996</v>
      </c>
      <c r="M664" s="15">
        <f t="shared" si="95"/>
        <v>1.0095146758195996</v>
      </c>
      <c r="N664" s="5" t="s">
        <v>48</v>
      </c>
      <c r="O664" s="5" t="s">
        <v>48</v>
      </c>
      <c r="P664" s="5">
        <v>0</v>
      </c>
      <c r="Q664" s="5">
        <v>0</v>
      </c>
      <c r="R664" s="5" t="str">
        <f t="shared" si="91"/>
        <v>274-2022-06-30</v>
      </c>
    </row>
    <row r="665" spans="1:18" x14ac:dyDescent="0.3">
      <c r="A665" s="5">
        <v>274</v>
      </c>
      <c r="B665" s="5" t="s">
        <v>215</v>
      </c>
      <c r="C665" s="5" t="s">
        <v>197</v>
      </c>
      <c r="D665" s="5" t="s">
        <v>47</v>
      </c>
      <c r="E665" s="5" t="s">
        <v>22</v>
      </c>
      <c r="F665" s="17">
        <v>44742</v>
      </c>
      <c r="G665" s="16">
        <v>2022</v>
      </c>
      <c r="H665" s="6" t="str">
        <f t="shared" si="90"/>
        <v>Diciembre</v>
      </c>
      <c r="I665" s="39" t="s">
        <v>810</v>
      </c>
      <c r="J665" s="5">
        <v>39623</v>
      </c>
      <c r="K665" s="5">
        <v>40000</v>
      </c>
      <c r="L665" s="15">
        <f t="shared" si="96"/>
        <v>1.0212472059673003</v>
      </c>
      <c r="M665" s="15">
        <f t="shared" si="95"/>
        <v>1.0212472059673003</v>
      </c>
      <c r="N665" s="5" t="s">
        <v>48</v>
      </c>
      <c r="O665" s="5" t="s">
        <v>48</v>
      </c>
      <c r="P665" s="5">
        <v>0</v>
      </c>
      <c r="Q665" s="5">
        <v>0</v>
      </c>
      <c r="R665" s="5" t="str">
        <f t="shared" si="91"/>
        <v>274-2022-12-31</v>
      </c>
    </row>
    <row r="666" spans="1:18" x14ac:dyDescent="0.3">
      <c r="A666" s="5">
        <v>274</v>
      </c>
      <c r="B666" s="5" t="s">
        <v>215</v>
      </c>
      <c r="C666" s="5" t="s">
        <v>197</v>
      </c>
      <c r="D666" s="5" t="s">
        <v>47</v>
      </c>
      <c r="E666" s="5" t="s">
        <v>22</v>
      </c>
      <c r="F666" s="17">
        <v>44926</v>
      </c>
      <c r="G666" s="16">
        <v>2022</v>
      </c>
      <c r="H666" s="6" t="str">
        <f t="shared" si="90"/>
        <v>Junio</v>
      </c>
      <c r="I666" s="39" t="s">
        <v>741</v>
      </c>
      <c r="J666" s="5">
        <v>39817</v>
      </c>
      <c r="K666" s="5">
        <v>40663</v>
      </c>
      <c r="L666" s="15">
        <f t="shared" si="96"/>
        <v>0.97612804954178845</v>
      </c>
      <c r="M666" s="15">
        <f t="shared" si="95"/>
        <v>0.97612804954178845</v>
      </c>
      <c r="N666" s="5" t="s">
        <v>48</v>
      </c>
      <c r="O666" s="5" t="s">
        <v>48</v>
      </c>
      <c r="P666" s="5">
        <v>0</v>
      </c>
      <c r="Q666" s="5">
        <v>0</v>
      </c>
      <c r="R666" s="5" t="str">
        <f t="shared" si="91"/>
        <v>274-2023-06-30</v>
      </c>
    </row>
    <row r="667" spans="1:18" x14ac:dyDescent="0.3">
      <c r="A667" s="5">
        <v>274</v>
      </c>
      <c r="B667" s="5" t="s">
        <v>215</v>
      </c>
      <c r="C667" s="5" t="s">
        <v>197</v>
      </c>
      <c r="D667" s="5" t="s">
        <v>47</v>
      </c>
      <c r="E667" s="5" t="s">
        <v>22</v>
      </c>
      <c r="F667" s="17">
        <v>45107</v>
      </c>
      <c r="G667" s="16">
        <v>2023</v>
      </c>
      <c r="H667" s="6" t="str">
        <f t="shared" si="90"/>
        <v>Diciembre</v>
      </c>
      <c r="I667" s="39" t="s">
        <v>735</v>
      </c>
      <c r="J667" s="5">
        <v>40047</v>
      </c>
      <c r="K667" s="3">
        <v>39091</v>
      </c>
      <c r="L667" s="15">
        <f t="shared" si="96"/>
        <v>0.97512616297146681</v>
      </c>
      <c r="M667" s="15">
        <f t="shared" si="95"/>
        <v>0.97512616297146681</v>
      </c>
      <c r="N667" s="5" t="s">
        <v>48</v>
      </c>
      <c r="O667" s="5" t="s">
        <v>48</v>
      </c>
      <c r="P667" s="5">
        <v>0</v>
      </c>
      <c r="Q667" s="5">
        <v>0</v>
      </c>
      <c r="R667" s="5" t="str">
        <f t="shared" si="91"/>
        <v>274-2023-12-31</v>
      </c>
    </row>
    <row r="668" spans="1:18" x14ac:dyDescent="0.3">
      <c r="A668" s="5">
        <v>274</v>
      </c>
      <c r="B668" s="5" t="s">
        <v>215</v>
      </c>
      <c r="C668" s="5" t="s">
        <v>197</v>
      </c>
      <c r="D668" s="5" t="s">
        <v>47</v>
      </c>
      <c r="E668" s="5" t="s">
        <v>22</v>
      </c>
      <c r="F668" s="6">
        <v>45291</v>
      </c>
      <c r="G668" s="5">
        <v>2023</v>
      </c>
      <c r="H668" s="5" t="str">
        <f t="shared" si="90"/>
        <v>Junio</v>
      </c>
      <c r="I668" s="6" t="str">
        <f t="shared" ref="I668:I673" si="97">IF(OR(H669="Enero",H669="Febrero",H669="Marzo",H669="Abril",H669="Mayo",H669="Junio"),G669&amp;"-1",IF(OR(H669="Julio",H669="Agosto",H669="Septiembre",H669="Octubre",H669="Noviembre",H669="Diciembre"),G669&amp;"-2"))</f>
        <v>2024-2</v>
      </c>
      <c r="J668" s="5">
        <v>41811</v>
      </c>
      <c r="K668" s="3">
        <v>40771</v>
      </c>
      <c r="L668" s="15">
        <f t="shared" si="96"/>
        <v>1.0202251822842863</v>
      </c>
      <c r="M668" s="15">
        <f t="shared" si="95"/>
        <v>1.0202251822842863</v>
      </c>
      <c r="N668" s="5" t="s">
        <v>48</v>
      </c>
      <c r="O668" s="5" t="s">
        <v>48</v>
      </c>
      <c r="P668" s="5">
        <v>0</v>
      </c>
      <c r="Q668" s="5">
        <v>0</v>
      </c>
      <c r="R668" s="5" t="str">
        <f t="shared" si="91"/>
        <v>274-2024-06-30</v>
      </c>
    </row>
    <row r="669" spans="1:18" x14ac:dyDescent="0.3">
      <c r="A669" s="5">
        <v>274</v>
      </c>
      <c r="B669" s="5" t="s">
        <v>215</v>
      </c>
      <c r="C669" s="5" t="s">
        <v>197</v>
      </c>
      <c r="D669" s="5" t="s">
        <v>47</v>
      </c>
      <c r="E669" s="5" t="s">
        <v>22</v>
      </c>
      <c r="F669" s="6">
        <v>45473</v>
      </c>
      <c r="G669" s="5">
        <v>2024</v>
      </c>
      <c r="H669" s="5" t="str">
        <f t="shared" si="90"/>
        <v>Diciembre</v>
      </c>
      <c r="I669" s="6" t="str">
        <f t="shared" si="97"/>
        <v>2024-2</v>
      </c>
      <c r="J669" s="18">
        <v>38813</v>
      </c>
      <c r="K669" s="99">
        <v>39598</v>
      </c>
      <c r="L669" s="15">
        <f t="shared" si="96"/>
        <v>1.0246037437254272</v>
      </c>
      <c r="M669" s="15">
        <f t="shared" si="95"/>
        <v>1.0246037437254272</v>
      </c>
      <c r="N669" s="5" t="s">
        <v>48</v>
      </c>
      <c r="O669" s="5" t="s">
        <v>48</v>
      </c>
      <c r="P669" s="5">
        <v>0</v>
      </c>
      <c r="Q669" s="5">
        <v>0</v>
      </c>
      <c r="R669" s="5" t="str">
        <f t="shared" si="91"/>
        <v>274-2024-12-31</v>
      </c>
    </row>
    <row r="670" spans="1:18" x14ac:dyDescent="0.3">
      <c r="A670" s="5">
        <v>274</v>
      </c>
      <c r="B670" s="5" t="s">
        <v>215</v>
      </c>
      <c r="C670" s="5" t="s">
        <v>197</v>
      </c>
      <c r="D670" s="5" t="s">
        <v>47</v>
      </c>
      <c r="E670" s="5" t="s">
        <v>22</v>
      </c>
      <c r="F670" s="6">
        <v>45657</v>
      </c>
      <c r="G670" s="5">
        <v>2024</v>
      </c>
      <c r="H670" s="5" t="str">
        <f t="shared" si="90"/>
        <v>Diciembre</v>
      </c>
      <c r="I670" s="6" t="str">
        <f t="shared" si="97"/>
        <v>2023-1</v>
      </c>
      <c r="J670" s="5">
        <v>40441</v>
      </c>
      <c r="K670" s="3">
        <v>41436</v>
      </c>
      <c r="L670" s="15">
        <f t="shared" si="96"/>
        <v>1.0375000000000001</v>
      </c>
      <c r="M670" s="15">
        <f t="shared" si="95"/>
        <v>1.0375000000000001</v>
      </c>
      <c r="N670" s="5" t="s">
        <v>48</v>
      </c>
      <c r="O670" s="5" t="s">
        <v>48</v>
      </c>
      <c r="P670" s="5">
        <v>0</v>
      </c>
      <c r="Q670" s="5">
        <v>0</v>
      </c>
      <c r="R670" s="5" t="str">
        <f t="shared" si="91"/>
        <v>275-2023-12-31</v>
      </c>
    </row>
    <row r="671" spans="1:18" x14ac:dyDescent="0.3">
      <c r="A671" s="37">
        <v>275</v>
      </c>
      <c r="B671" s="5" t="s">
        <v>216</v>
      </c>
      <c r="C671" s="5" t="s">
        <v>217</v>
      </c>
      <c r="D671" s="5" t="s">
        <v>65</v>
      </c>
      <c r="E671" s="5" t="s">
        <v>22</v>
      </c>
      <c r="F671" s="6">
        <v>45291</v>
      </c>
      <c r="G671" s="5">
        <v>2023</v>
      </c>
      <c r="H671" s="5" t="str">
        <f t="shared" si="90"/>
        <v>Junio</v>
      </c>
      <c r="I671" s="6" t="str">
        <f t="shared" si="97"/>
        <v>2024-2</v>
      </c>
      <c r="J671" s="5">
        <v>80</v>
      </c>
      <c r="K671" s="5">
        <v>83</v>
      </c>
      <c r="L671" s="21">
        <f>IFERROR(K672/J672,"")</f>
        <v>1.0958749999999999</v>
      </c>
      <c r="M671" s="15">
        <f t="shared" si="95"/>
        <v>1.0958749999999999</v>
      </c>
      <c r="N671" s="5" t="s">
        <v>23</v>
      </c>
      <c r="O671" s="5" t="s">
        <v>23</v>
      </c>
      <c r="P671" s="5">
        <v>0</v>
      </c>
      <c r="Q671" s="5">
        <v>0</v>
      </c>
      <c r="R671" s="5" t="str">
        <f t="shared" si="91"/>
        <v>275-2024-06-30</v>
      </c>
    </row>
    <row r="672" spans="1:18" x14ac:dyDescent="0.3">
      <c r="A672" s="5">
        <v>275</v>
      </c>
      <c r="B672" s="5" t="s">
        <v>216</v>
      </c>
      <c r="C672" s="5" t="s">
        <v>217</v>
      </c>
      <c r="D672" s="5" t="s">
        <v>47</v>
      </c>
      <c r="E672" s="5" t="s">
        <v>22</v>
      </c>
      <c r="F672" s="6">
        <v>45473</v>
      </c>
      <c r="G672" s="5">
        <v>2024</v>
      </c>
      <c r="H672" s="5" t="str">
        <f t="shared" si="90"/>
        <v>Diciembre</v>
      </c>
      <c r="I672" s="6" t="str">
        <f t="shared" si="97"/>
        <v>2024-1</v>
      </c>
      <c r="J672" s="5">
        <v>80</v>
      </c>
      <c r="K672" s="5">
        <v>87.67</v>
      </c>
      <c r="L672" s="15">
        <f>IFERROR(IF((K673/J673)&gt;1.3,1.3,K673/J673),"")</f>
        <v>1.125</v>
      </c>
      <c r="M672" s="15">
        <f t="shared" si="95"/>
        <v>1.125</v>
      </c>
      <c r="N672" s="5" t="s">
        <v>23</v>
      </c>
      <c r="O672" s="5" t="s">
        <v>23</v>
      </c>
      <c r="P672" s="5">
        <v>0</v>
      </c>
      <c r="Q672" s="5">
        <v>0</v>
      </c>
      <c r="R672" s="5" t="str">
        <f t="shared" si="91"/>
        <v>275-2024-12-31</v>
      </c>
    </row>
    <row r="673" spans="1:18" x14ac:dyDescent="0.3">
      <c r="A673" s="5">
        <v>275</v>
      </c>
      <c r="B673" s="5" t="s">
        <v>216</v>
      </c>
      <c r="C673" s="5" t="s">
        <v>217</v>
      </c>
      <c r="D673" s="5" t="s">
        <v>47</v>
      </c>
      <c r="E673" s="5" t="s">
        <v>22</v>
      </c>
      <c r="F673" s="6">
        <v>45657</v>
      </c>
      <c r="G673" s="5">
        <v>2024</v>
      </c>
      <c r="H673" s="5" t="str">
        <f t="shared" si="90"/>
        <v>Junio</v>
      </c>
      <c r="I673" s="6" t="str">
        <f t="shared" si="97"/>
        <v>2022-2</v>
      </c>
      <c r="J673" s="5">
        <v>80</v>
      </c>
      <c r="K673" s="5">
        <v>90</v>
      </c>
      <c r="L673" s="15">
        <f>IFERROR(IF((K674/J674)&gt;1.3,1.3,K674/J674),"")</f>
        <v>1.1397849462365592</v>
      </c>
      <c r="M673" s="15">
        <f t="shared" si="95"/>
        <v>1.1397849462365592</v>
      </c>
      <c r="N673" s="5" t="s">
        <v>23</v>
      </c>
      <c r="O673" s="5" t="s">
        <v>23</v>
      </c>
      <c r="P673" s="5">
        <v>0</v>
      </c>
      <c r="Q673" s="5">
        <v>0</v>
      </c>
      <c r="R673" s="5" t="str">
        <f t="shared" si="91"/>
        <v>276-2022-06-30</v>
      </c>
    </row>
    <row r="674" spans="1:18" x14ac:dyDescent="0.3">
      <c r="A674" s="5">
        <v>276</v>
      </c>
      <c r="B674" s="5" t="s">
        <v>218</v>
      </c>
      <c r="C674" s="5" t="s">
        <v>219</v>
      </c>
      <c r="D674" s="5" t="s">
        <v>47</v>
      </c>
      <c r="E674" s="5" t="s">
        <v>54</v>
      </c>
      <c r="F674" s="17">
        <v>44742</v>
      </c>
      <c r="G674" s="16">
        <v>2022</v>
      </c>
      <c r="H674" s="6" t="str">
        <f t="shared" si="90"/>
        <v>Diciembre</v>
      </c>
      <c r="I674" s="39" t="s">
        <v>810</v>
      </c>
      <c r="J674" s="5">
        <v>93</v>
      </c>
      <c r="K674" s="5">
        <v>106</v>
      </c>
      <c r="L674" s="15">
        <f t="shared" ref="L674:L679" si="98">IFERROR(IF((J675/K675)&gt;1.3,1.3,J675/K675),"")</f>
        <v>1</v>
      </c>
      <c r="M674" s="15">
        <f t="shared" ref="M674:M683" si="99">IFERROR(J675/K675,"")</f>
        <v>1</v>
      </c>
      <c r="N674" s="5"/>
      <c r="O674" s="5"/>
      <c r="P674" s="5">
        <v>0</v>
      </c>
      <c r="Q674" s="5">
        <v>1</v>
      </c>
      <c r="R674" s="5" t="str">
        <f t="shared" si="91"/>
        <v>276-2022-12-31</v>
      </c>
    </row>
    <row r="675" spans="1:18" x14ac:dyDescent="0.3">
      <c r="A675" s="5">
        <v>276</v>
      </c>
      <c r="B675" s="5" t="s">
        <v>218</v>
      </c>
      <c r="C675" s="5" t="s">
        <v>219</v>
      </c>
      <c r="D675" s="5" t="s">
        <v>47</v>
      </c>
      <c r="E675" s="5" t="s">
        <v>54</v>
      </c>
      <c r="F675" s="17">
        <v>44926</v>
      </c>
      <c r="G675" s="16">
        <v>2022</v>
      </c>
      <c r="H675" s="6" t="str">
        <f t="shared" si="90"/>
        <v>Junio</v>
      </c>
      <c r="I675" s="39" t="s">
        <v>741</v>
      </c>
      <c r="J675" s="5">
        <v>88</v>
      </c>
      <c r="K675" s="5">
        <v>88</v>
      </c>
      <c r="L675" s="15">
        <f t="shared" si="98"/>
        <v>0.94454939437715302</v>
      </c>
      <c r="M675" s="15">
        <f t="shared" si="99"/>
        <v>0.94454939437715302</v>
      </c>
      <c r="N675" s="5"/>
      <c r="O675" s="5"/>
      <c r="P675" s="5">
        <v>0</v>
      </c>
      <c r="Q675" s="5">
        <v>1</v>
      </c>
      <c r="R675" s="5" t="str">
        <f t="shared" si="91"/>
        <v>276-2023-06-30</v>
      </c>
    </row>
    <row r="676" spans="1:18" x14ac:dyDescent="0.3">
      <c r="A676" s="5">
        <v>276</v>
      </c>
      <c r="B676" s="5" t="s">
        <v>218</v>
      </c>
      <c r="C676" s="5" t="s">
        <v>219</v>
      </c>
      <c r="D676" s="5" t="s">
        <v>47</v>
      </c>
      <c r="E676" s="5" t="s">
        <v>54</v>
      </c>
      <c r="F676" s="17">
        <v>45107</v>
      </c>
      <c r="G676" s="16">
        <v>2023</v>
      </c>
      <c r="H676" s="6" t="str">
        <f t="shared" ref="H676:H739" si="100">PROPER(TEXT(F677,"mmmm"))</f>
        <v>Diciembre</v>
      </c>
      <c r="I676" s="39" t="s">
        <v>735</v>
      </c>
      <c r="J676" s="5">
        <v>85</v>
      </c>
      <c r="K676" s="5">
        <v>89.99</v>
      </c>
      <c r="L676" s="15">
        <f t="shared" si="98"/>
        <v>1.0059171597633136</v>
      </c>
      <c r="M676" s="15">
        <f t="shared" si="99"/>
        <v>1.0059171597633136</v>
      </c>
      <c r="N676" s="5"/>
      <c r="O676" s="5"/>
      <c r="P676" s="5">
        <v>0</v>
      </c>
      <c r="Q676" s="5">
        <v>1</v>
      </c>
      <c r="R676" s="5" t="str">
        <f t="shared" ref="R676:R739" si="101">A677&amp;"-"&amp;YEAR(F677)&amp;"-"&amp;IF(LEN(MONTH(F677))=1,"0"&amp;MONTH(F677),MONTH(F677))&amp;"-"&amp;DAY(F677)</f>
        <v>276-2023-12-31</v>
      </c>
    </row>
    <row r="677" spans="1:18" x14ac:dyDescent="0.3">
      <c r="A677" s="37">
        <v>276</v>
      </c>
      <c r="B677" s="5" t="s">
        <v>218</v>
      </c>
      <c r="C677" s="5" t="s">
        <v>219</v>
      </c>
      <c r="D677" s="5" t="s">
        <v>47</v>
      </c>
      <c r="E677" s="5" t="s">
        <v>54</v>
      </c>
      <c r="F677" s="6">
        <v>45291</v>
      </c>
      <c r="G677" s="5">
        <v>2023</v>
      </c>
      <c r="H677" s="5" t="str">
        <f t="shared" si="100"/>
        <v>Junio</v>
      </c>
      <c r="I677" s="6" t="str">
        <f t="shared" ref="I677:I721" si="102">IF(OR(H678="Enero",H678="Febrero",H678="Marzo",H678="Abril",H678="Mayo",H678="Junio"),G678&amp;"-1",IF(OR(H678="Julio",H678="Agosto",H678="Septiembre",H678="Octubre",H678="Noviembre",H678="Diciembre"),G678&amp;"-2"))</f>
        <v>2024-2</v>
      </c>
      <c r="J677" s="5">
        <v>85</v>
      </c>
      <c r="K677" s="5">
        <v>84.5</v>
      </c>
      <c r="L677" s="15">
        <f t="shared" si="98"/>
        <v>0.89659294680215174</v>
      </c>
      <c r="M677" s="15">
        <f t="shared" si="99"/>
        <v>0.89659294680215174</v>
      </c>
      <c r="N677" s="5"/>
      <c r="O677" s="5"/>
      <c r="P677" s="5">
        <v>0</v>
      </c>
      <c r="Q677" s="5">
        <v>1</v>
      </c>
      <c r="R677" s="5" t="str">
        <f t="shared" si="101"/>
        <v>276-2024-06-30</v>
      </c>
    </row>
    <row r="678" spans="1:18" x14ac:dyDescent="0.3">
      <c r="A678" s="5">
        <v>276</v>
      </c>
      <c r="B678" s="5" t="s">
        <v>218</v>
      </c>
      <c r="C678" s="5" t="s">
        <v>219</v>
      </c>
      <c r="D678" s="5" t="s">
        <v>47</v>
      </c>
      <c r="E678" s="5" t="s">
        <v>54</v>
      </c>
      <c r="F678" s="17">
        <v>45473</v>
      </c>
      <c r="G678" s="16">
        <v>2024</v>
      </c>
      <c r="H678" s="6" t="str">
        <f t="shared" si="100"/>
        <v>Diciembre</v>
      </c>
      <c r="I678" s="6" t="str">
        <f t="shared" si="102"/>
        <v>2024-1</v>
      </c>
      <c r="J678" s="5">
        <v>75</v>
      </c>
      <c r="K678" s="5">
        <v>83.65</v>
      </c>
      <c r="L678" s="15">
        <f t="shared" si="98"/>
        <v>0.90711175616835982</v>
      </c>
      <c r="M678" s="15">
        <f t="shared" si="99"/>
        <v>0.90711175616835982</v>
      </c>
      <c r="N678" s="5"/>
      <c r="O678" s="5"/>
      <c r="P678" s="5">
        <v>0</v>
      </c>
      <c r="Q678" s="5">
        <v>1</v>
      </c>
      <c r="R678" s="5" t="str">
        <f t="shared" si="101"/>
        <v>276-2024-12-31</v>
      </c>
    </row>
    <row r="679" spans="1:18" x14ac:dyDescent="0.3">
      <c r="A679" s="5">
        <v>276</v>
      </c>
      <c r="B679" s="5" t="s">
        <v>218</v>
      </c>
      <c r="C679" s="5" t="s">
        <v>219</v>
      </c>
      <c r="D679" s="5" t="s">
        <v>47</v>
      </c>
      <c r="E679" s="5" t="s">
        <v>54</v>
      </c>
      <c r="F679" s="6">
        <v>45657</v>
      </c>
      <c r="G679" s="5">
        <v>2024</v>
      </c>
      <c r="H679" s="5" t="str">
        <f t="shared" si="100"/>
        <v>Junio</v>
      </c>
      <c r="I679" s="6" t="str">
        <f t="shared" si="102"/>
        <v>2023-2</v>
      </c>
      <c r="J679" s="5">
        <v>75</v>
      </c>
      <c r="K679" s="5">
        <v>82.68</v>
      </c>
      <c r="L679" s="15">
        <f t="shared" si="98"/>
        <v>1.1114016736401673</v>
      </c>
      <c r="M679" s="15">
        <f t="shared" si="99"/>
        <v>1.1114016736401673</v>
      </c>
      <c r="N679" s="5"/>
      <c r="O679" s="5"/>
      <c r="P679" s="5">
        <v>0</v>
      </c>
      <c r="Q679" s="5">
        <v>1</v>
      </c>
      <c r="R679" s="5" t="str">
        <f t="shared" si="101"/>
        <v>277-2023-06-30</v>
      </c>
    </row>
    <row r="680" spans="1:18" x14ac:dyDescent="0.3">
      <c r="A680" s="41">
        <v>277</v>
      </c>
      <c r="B680" s="5" t="s">
        <v>220</v>
      </c>
      <c r="C680" s="5" t="s">
        <v>219</v>
      </c>
      <c r="D680" s="5" t="s">
        <v>47</v>
      </c>
      <c r="E680" s="5" t="s">
        <v>54</v>
      </c>
      <c r="F680" s="6">
        <v>45107</v>
      </c>
      <c r="G680" s="5">
        <v>2023</v>
      </c>
      <c r="H680" s="5" t="str">
        <f t="shared" si="100"/>
        <v>Diciembre</v>
      </c>
      <c r="I680" s="6" t="str">
        <f t="shared" si="102"/>
        <v>2023-1</v>
      </c>
      <c r="J680" s="5">
        <v>85</v>
      </c>
      <c r="K680" s="5">
        <v>76.48</v>
      </c>
      <c r="L680" s="8">
        <f>IFERROR(J681/K681,"")</f>
        <v>1.1597762314094691</v>
      </c>
      <c r="M680" s="15">
        <f t="shared" si="99"/>
        <v>1.1597762314094691</v>
      </c>
      <c r="N680" s="5"/>
      <c r="O680" s="5"/>
      <c r="P680" s="5">
        <v>0</v>
      </c>
      <c r="Q680" s="5">
        <v>1</v>
      </c>
      <c r="R680" s="5" t="str">
        <f t="shared" si="101"/>
        <v>277-2023-12-31</v>
      </c>
    </row>
    <row r="681" spans="1:18" x14ac:dyDescent="0.3">
      <c r="A681" s="37">
        <v>277</v>
      </c>
      <c r="B681" s="5" t="s">
        <v>220</v>
      </c>
      <c r="C681" s="5" t="s">
        <v>219</v>
      </c>
      <c r="D681" s="5" t="s">
        <v>47</v>
      </c>
      <c r="E681" s="5" t="s">
        <v>54</v>
      </c>
      <c r="F681" s="6">
        <v>45291</v>
      </c>
      <c r="G681" s="5">
        <v>2023</v>
      </c>
      <c r="H681" s="5" t="str">
        <f t="shared" si="100"/>
        <v>Junio</v>
      </c>
      <c r="I681" s="6" t="str">
        <f t="shared" si="102"/>
        <v>2024-2</v>
      </c>
      <c r="J681" s="5">
        <v>85</v>
      </c>
      <c r="K681" s="5">
        <v>73.290000000000006</v>
      </c>
      <c r="L681" s="8">
        <f>IFERROR(J682/K682,"")</f>
        <v>1.0255689800505758</v>
      </c>
      <c r="M681" s="15">
        <f t="shared" si="99"/>
        <v>1.0255689800505758</v>
      </c>
      <c r="N681" s="5"/>
      <c r="O681" s="5"/>
      <c r="P681" s="5">
        <v>0</v>
      </c>
      <c r="Q681" s="5">
        <v>1</v>
      </c>
      <c r="R681" s="5" t="str">
        <f t="shared" si="101"/>
        <v>277-2024-06-30</v>
      </c>
    </row>
    <row r="682" spans="1:18" x14ac:dyDescent="0.3">
      <c r="A682" s="37">
        <v>277</v>
      </c>
      <c r="B682" s="5" t="s">
        <v>220</v>
      </c>
      <c r="C682" s="5" t="s">
        <v>219</v>
      </c>
      <c r="D682" s="5" t="s">
        <v>47</v>
      </c>
      <c r="E682" s="5" t="s">
        <v>54</v>
      </c>
      <c r="F682" s="17">
        <v>45473</v>
      </c>
      <c r="G682" s="5">
        <v>2024</v>
      </c>
      <c r="H682" s="5" t="str">
        <f t="shared" si="100"/>
        <v>Diciembre</v>
      </c>
      <c r="I682" s="6" t="str">
        <f t="shared" si="102"/>
        <v>2024-1</v>
      </c>
      <c r="J682" s="5">
        <v>73</v>
      </c>
      <c r="K682" s="5">
        <v>71.180000000000007</v>
      </c>
      <c r="L682" s="8">
        <f>IFERROR(J683/K683,"")</f>
        <v>1.0247052217855139</v>
      </c>
      <c r="M682" s="15">
        <f t="shared" si="99"/>
        <v>1.0247052217855139</v>
      </c>
      <c r="N682" s="5"/>
      <c r="O682" s="5"/>
      <c r="P682" s="5">
        <v>0</v>
      </c>
      <c r="Q682" s="5">
        <v>1</v>
      </c>
      <c r="R682" s="5" t="str">
        <f t="shared" si="101"/>
        <v>277-2024-12-31</v>
      </c>
    </row>
    <row r="683" spans="1:18" x14ac:dyDescent="0.3">
      <c r="A683" s="5">
        <v>277</v>
      </c>
      <c r="B683" s="5" t="s">
        <v>220</v>
      </c>
      <c r="C683" s="5" t="s">
        <v>219</v>
      </c>
      <c r="D683" s="5" t="s">
        <v>47</v>
      </c>
      <c r="E683" s="5" t="s">
        <v>54</v>
      </c>
      <c r="F683" s="6">
        <v>45657</v>
      </c>
      <c r="G683" s="5">
        <v>2024</v>
      </c>
      <c r="H683" s="5" t="str">
        <f t="shared" si="100"/>
        <v>Junio</v>
      </c>
      <c r="I683" s="6" t="str">
        <f t="shared" si="102"/>
        <v>2023-2</v>
      </c>
      <c r="J683" s="5">
        <v>73</v>
      </c>
      <c r="K683" s="5">
        <v>71.239999999999995</v>
      </c>
      <c r="L683" s="8">
        <f>IFERROR(J684/K684,"")</f>
        <v>0</v>
      </c>
      <c r="M683" s="15">
        <f t="shared" si="99"/>
        <v>0</v>
      </c>
      <c r="N683" s="5"/>
      <c r="O683" s="5"/>
      <c r="P683" s="5">
        <v>0</v>
      </c>
      <c r="Q683" s="5">
        <v>1</v>
      </c>
      <c r="R683" s="5" t="str">
        <f t="shared" si="101"/>
        <v>278-2023-06-30</v>
      </c>
    </row>
    <row r="684" spans="1:18" x14ac:dyDescent="0.3">
      <c r="A684" s="41">
        <v>278</v>
      </c>
      <c r="B684" s="5" t="s">
        <v>221</v>
      </c>
      <c r="C684" s="5" t="s">
        <v>219</v>
      </c>
      <c r="D684" s="5" t="s">
        <v>47</v>
      </c>
      <c r="E684" s="5" t="s">
        <v>22</v>
      </c>
      <c r="F684" s="6">
        <v>45107</v>
      </c>
      <c r="G684" s="5">
        <v>2023</v>
      </c>
      <c r="H684" s="5" t="str">
        <f t="shared" si="100"/>
        <v>Diciembre</v>
      </c>
      <c r="I684" s="6" t="str">
        <f t="shared" si="102"/>
        <v>2023-1</v>
      </c>
      <c r="J684" s="5">
        <v>0</v>
      </c>
      <c r="K684" s="5">
        <v>1015</v>
      </c>
      <c r="L684" s="21"/>
      <c r="M684" s="15" t="str">
        <f t="shared" ref="M684:M715" si="103">IFERROR(K685/J685,"")</f>
        <v/>
      </c>
      <c r="N684" s="5"/>
      <c r="O684" s="5"/>
      <c r="P684" s="5">
        <v>0</v>
      </c>
      <c r="Q684" s="5">
        <v>0</v>
      </c>
      <c r="R684" s="5" t="str">
        <f t="shared" si="101"/>
        <v>278-2023-12-31</v>
      </c>
    </row>
    <row r="685" spans="1:18" x14ac:dyDescent="0.3">
      <c r="A685" s="37">
        <v>278</v>
      </c>
      <c r="B685" s="5" t="s">
        <v>221</v>
      </c>
      <c r="C685" s="5" t="s">
        <v>219</v>
      </c>
      <c r="D685" s="5" t="s">
        <v>47</v>
      </c>
      <c r="E685" s="5" t="s">
        <v>22</v>
      </c>
      <c r="F685" s="6">
        <v>45291</v>
      </c>
      <c r="G685" s="5">
        <v>2023</v>
      </c>
      <c r="H685" s="5" t="str">
        <f t="shared" si="100"/>
        <v>Junio</v>
      </c>
      <c r="I685" s="6" t="str">
        <f t="shared" si="102"/>
        <v>2024-2</v>
      </c>
      <c r="J685" s="5">
        <v>0</v>
      </c>
      <c r="K685" s="5">
        <v>1017</v>
      </c>
      <c r="L685" s="21" t="str">
        <f>IFERROR(K686/J686,"")</f>
        <v/>
      </c>
      <c r="M685" s="15" t="str">
        <f t="shared" si="103"/>
        <v/>
      </c>
      <c r="N685" s="5"/>
      <c r="O685" s="5"/>
      <c r="P685" s="5">
        <v>0</v>
      </c>
      <c r="Q685" s="5">
        <v>0</v>
      </c>
      <c r="R685" s="5" t="str">
        <f t="shared" si="101"/>
        <v>278-2024-06-30</v>
      </c>
    </row>
    <row r="686" spans="1:18" x14ac:dyDescent="0.3">
      <c r="A686" s="5">
        <v>278</v>
      </c>
      <c r="B686" s="5" t="s">
        <v>221</v>
      </c>
      <c r="C686" s="5" t="s">
        <v>219</v>
      </c>
      <c r="D686" s="5" t="s">
        <v>47</v>
      </c>
      <c r="E686" s="5" t="s">
        <v>22</v>
      </c>
      <c r="F686" s="6">
        <v>45473</v>
      </c>
      <c r="G686" s="5">
        <v>2024</v>
      </c>
      <c r="H686" s="5" t="str">
        <f t="shared" si="100"/>
        <v>Diciembre</v>
      </c>
      <c r="I686" s="6" t="str">
        <f t="shared" si="102"/>
        <v>2024-1</v>
      </c>
      <c r="J686" s="5">
        <v>0</v>
      </c>
      <c r="K686" s="5">
        <v>1074</v>
      </c>
      <c r="L686" s="15" t="str">
        <f>IFERROR(IF((K687/J687)&gt;1.3,1.3,K687/J687),"")</f>
        <v/>
      </c>
      <c r="M686" s="15" t="str">
        <f t="shared" si="103"/>
        <v/>
      </c>
      <c r="N686" s="5"/>
      <c r="O686" s="5"/>
      <c r="P686" s="5">
        <v>0</v>
      </c>
      <c r="Q686" s="5">
        <v>0</v>
      </c>
      <c r="R686" s="5" t="str">
        <f t="shared" si="101"/>
        <v>278-2024-12-31</v>
      </c>
    </row>
    <row r="687" spans="1:18" x14ac:dyDescent="0.3">
      <c r="A687" s="5">
        <v>278</v>
      </c>
      <c r="B687" s="5" t="s">
        <v>221</v>
      </c>
      <c r="C687" s="5" t="s">
        <v>219</v>
      </c>
      <c r="D687" s="5" t="s">
        <v>47</v>
      </c>
      <c r="E687" s="5" t="s">
        <v>22</v>
      </c>
      <c r="F687" s="6">
        <v>45657</v>
      </c>
      <c r="G687" s="5">
        <v>2024</v>
      </c>
      <c r="H687" s="5" t="str">
        <f t="shared" si="100"/>
        <v>Junio</v>
      </c>
      <c r="I687" s="6" t="str">
        <f t="shared" si="102"/>
        <v>2023-2</v>
      </c>
      <c r="J687" s="5">
        <v>0</v>
      </c>
      <c r="K687" s="5">
        <v>1013</v>
      </c>
      <c r="L687" s="15" t="str">
        <f>IFERROR(IF((K688/J688)&gt;1.3,1.3,K688/J688),"")</f>
        <v/>
      </c>
      <c r="M687" s="15" t="str">
        <f t="shared" si="103"/>
        <v/>
      </c>
      <c r="N687" s="5"/>
      <c r="O687" s="5"/>
      <c r="P687" s="5">
        <v>0</v>
      </c>
      <c r="Q687" s="5">
        <v>0</v>
      </c>
      <c r="R687" s="5" t="str">
        <f t="shared" si="101"/>
        <v>279-2023-06-30</v>
      </c>
    </row>
    <row r="688" spans="1:18" x14ac:dyDescent="0.3">
      <c r="A688" s="41">
        <v>279</v>
      </c>
      <c r="B688" s="5" t="s">
        <v>222</v>
      </c>
      <c r="C688" s="5" t="s">
        <v>219</v>
      </c>
      <c r="D688" s="5" t="s">
        <v>47</v>
      </c>
      <c r="E688" s="5" t="s">
        <v>22</v>
      </c>
      <c r="F688" s="6">
        <v>45107</v>
      </c>
      <c r="G688" s="5">
        <v>2023</v>
      </c>
      <c r="H688" s="5" t="str">
        <f t="shared" si="100"/>
        <v>Diciembre</v>
      </c>
      <c r="I688" s="6" t="str">
        <f t="shared" si="102"/>
        <v>2023-1</v>
      </c>
      <c r="J688" s="5">
        <v>0</v>
      </c>
      <c r="K688" s="5">
        <v>572</v>
      </c>
      <c r="L688" s="21"/>
      <c r="M688" s="15" t="str">
        <f t="shared" si="103"/>
        <v/>
      </c>
      <c r="N688" s="5"/>
      <c r="O688" s="5"/>
      <c r="P688" s="5">
        <v>0</v>
      </c>
      <c r="Q688" s="5">
        <v>0</v>
      </c>
      <c r="R688" s="5" t="str">
        <f t="shared" si="101"/>
        <v>279-2023-12-31</v>
      </c>
    </row>
    <row r="689" spans="1:18" x14ac:dyDescent="0.3">
      <c r="A689" s="37">
        <v>279</v>
      </c>
      <c r="B689" s="5" t="s">
        <v>222</v>
      </c>
      <c r="C689" s="5" t="s">
        <v>219</v>
      </c>
      <c r="D689" s="5" t="s">
        <v>47</v>
      </c>
      <c r="E689" s="5" t="s">
        <v>22</v>
      </c>
      <c r="F689" s="6">
        <v>45291</v>
      </c>
      <c r="G689" s="5">
        <v>2023</v>
      </c>
      <c r="H689" s="5" t="str">
        <f t="shared" si="100"/>
        <v>Junio</v>
      </c>
      <c r="I689" s="6" t="str">
        <f t="shared" si="102"/>
        <v>2023-2</v>
      </c>
      <c r="J689" s="5">
        <v>0</v>
      </c>
      <c r="K689" s="5">
        <v>608</v>
      </c>
      <c r="L689" s="21" t="str">
        <f>IFERROR(K690/J690,"")</f>
        <v/>
      </c>
      <c r="M689" s="15" t="str">
        <f t="shared" si="103"/>
        <v/>
      </c>
      <c r="N689" s="5"/>
      <c r="O689" s="5"/>
      <c r="P689" s="5">
        <v>0</v>
      </c>
      <c r="Q689" s="5">
        <v>0</v>
      </c>
      <c r="R689" s="5" t="str">
        <f t="shared" si="101"/>
        <v>280-2023-06-30</v>
      </c>
    </row>
    <row r="690" spans="1:18" x14ac:dyDescent="0.3">
      <c r="A690" s="41">
        <v>280</v>
      </c>
      <c r="B690" s="5" t="s">
        <v>223</v>
      </c>
      <c r="C690" s="5" t="s">
        <v>219</v>
      </c>
      <c r="D690" s="5" t="s">
        <v>47</v>
      </c>
      <c r="E690" s="5" t="s">
        <v>22</v>
      </c>
      <c r="F690" s="6">
        <v>45107</v>
      </c>
      <c r="G690" s="5">
        <v>2023</v>
      </c>
      <c r="H690" s="5" t="str">
        <f t="shared" si="100"/>
        <v>Diciembre</v>
      </c>
      <c r="I690" s="6" t="str">
        <f t="shared" si="102"/>
        <v>2023-1</v>
      </c>
      <c r="J690" s="5">
        <v>0</v>
      </c>
      <c r="K690" s="5">
        <v>203</v>
      </c>
      <c r="L690" s="21"/>
      <c r="M690" s="15" t="str">
        <f t="shared" si="103"/>
        <v/>
      </c>
      <c r="N690" s="5"/>
      <c r="O690" s="5"/>
      <c r="P690" s="5">
        <v>0</v>
      </c>
      <c r="Q690" s="5">
        <v>0</v>
      </c>
      <c r="R690" s="5" t="str">
        <f t="shared" si="101"/>
        <v>280-2023-12-31</v>
      </c>
    </row>
    <row r="691" spans="1:18" x14ac:dyDescent="0.3">
      <c r="A691" s="37">
        <v>280</v>
      </c>
      <c r="B691" s="5" t="s">
        <v>223</v>
      </c>
      <c r="C691" s="5" t="s">
        <v>219</v>
      </c>
      <c r="D691" s="5" t="s">
        <v>47</v>
      </c>
      <c r="E691" s="5" t="s">
        <v>22</v>
      </c>
      <c r="F691" s="6">
        <v>45291</v>
      </c>
      <c r="G691" s="5">
        <v>2023</v>
      </c>
      <c r="H691" s="5" t="str">
        <f t="shared" si="100"/>
        <v>Junio</v>
      </c>
      <c r="I691" s="6" t="str">
        <f t="shared" si="102"/>
        <v>2023-2</v>
      </c>
      <c r="J691" s="5">
        <v>0</v>
      </c>
      <c r="K691" s="5">
        <v>186</v>
      </c>
      <c r="L691" s="21" t="str">
        <f>IFERROR(K692/J692,"")</f>
        <v/>
      </c>
      <c r="M691" s="15" t="str">
        <f t="shared" si="103"/>
        <v/>
      </c>
      <c r="N691" s="5"/>
      <c r="O691" s="5"/>
      <c r="P691" s="5">
        <v>0</v>
      </c>
      <c r="Q691" s="5">
        <v>0</v>
      </c>
      <c r="R691" s="5" t="str">
        <f t="shared" si="101"/>
        <v>281-2023-06-30</v>
      </c>
    </row>
    <row r="692" spans="1:18" x14ac:dyDescent="0.3">
      <c r="A692" s="41">
        <v>281</v>
      </c>
      <c r="B692" s="5" t="s">
        <v>224</v>
      </c>
      <c r="C692" s="5" t="s">
        <v>219</v>
      </c>
      <c r="D692" s="5" t="s">
        <v>47</v>
      </c>
      <c r="E692" s="5" t="s">
        <v>22</v>
      </c>
      <c r="F692" s="6">
        <v>45107</v>
      </c>
      <c r="G692" s="5">
        <v>2023</v>
      </c>
      <c r="H692" s="5" t="str">
        <f t="shared" si="100"/>
        <v>Diciembre</v>
      </c>
      <c r="I692" s="6" t="str">
        <f t="shared" si="102"/>
        <v>2023-1</v>
      </c>
      <c r="J692" s="5"/>
      <c r="K692" s="5">
        <v>240</v>
      </c>
      <c r="L692" s="21"/>
      <c r="M692" s="15" t="str">
        <f t="shared" si="103"/>
        <v/>
      </c>
      <c r="N692" s="5"/>
      <c r="O692" s="5"/>
      <c r="P692" s="5">
        <v>0</v>
      </c>
      <c r="Q692" s="5">
        <v>0</v>
      </c>
      <c r="R692" s="5" t="str">
        <f t="shared" si="101"/>
        <v>281-2023-12-31</v>
      </c>
    </row>
    <row r="693" spans="1:18" x14ac:dyDescent="0.3">
      <c r="A693" s="37">
        <v>281</v>
      </c>
      <c r="B693" s="5" t="s">
        <v>224</v>
      </c>
      <c r="C693" s="5" t="s">
        <v>219</v>
      </c>
      <c r="D693" s="5" t="s">
        <v>47</v>
      </c>
      <c r="E693" s="5" t="s">
        <v>22</v>
      </c>
      <c r="F693" s="6">
        <v>45291</v>
      </c>
      <c r="G693" s="5">
        <v>2023</v>
      </c>
      <c r="H693" s="5" t="str">
        <f t="shared" si="100"/>
        <v>Junio</v>
      </c>
      <c r="I693" s="6" t="str">
        <f t="shared" si="102"/>
        <v>2023-2</v>
      </c>
      <c r="J693" s="5"/>
      <c r="K693" s="5">
        <v>223</v>
      </c>
      <c r="L693" s="21">
        <f>IFERROR(K694/J694,"")</f>
        <v>1.0006250000000001</v>
      </c>
      <c r="M693" s="15">
        <f t="shared" si="103"/>
        <v>1.0006250000000001</v>
      </c>
      <c r="N693" s="5"/>
      <c r="O693" s="5"/>
      <c r="P693" s="5">
        <v>0</v>
      </c>
      <c r="Q693" s="5">
        <v>0</v>
      </c>
      <c r="R693" s="5" t="str">
        <f t="shared" si="101"/>
        <v>282-2023-06-30</v>
      </c>
    </row>
    <row r="694" spans="1:18" x14ac:dyDescent="0.3">
      <c r="A694" s="41">
        <v>282</v>
      </c>
      <c r="B694" s="5" t="s">
        <v>225</v>
      </c>
      <c r="C694" s="5" t="s">
        <v>219</v>
      </c>
      <c r="D694" s="5" t="s">
        <v>47</v>
      </c>
      <c r="E694" s="5" t="s">
        <v>22</v>
      </c>
      <c r="F694" s="6">
        <v>45107</v>
      </c>
      <c r="G694" s="5">
        <v>2023</v>
      </c>
      <c r="H694" s="5" t="str">
        <f t="shared" si="100"/>
        <v>Diciembre</v>
      </c>
      <c r="I694" s="6" t="str">
        <f t="shared" si="102"/>
        <v>2023-1</v>
      </c>
      <c r="J694" s="11">
        <v>96</v>
      </c>
      <c r="K694" s="5">
        <v>96.06</v>
      </c>
      <c r="L694" s="21">
        <f>IFERROR(K695/J695,"")</f>
        <v>1.0058333333333334</v>
      </c>
      <c r="M694" s="15">
        <f t="shared" si="103"/>
        <v>1.0058333333333334</v>
      </c>
      <c r="N694" s="11" t="s">
        <v>23</v>
      </c>
      <c r="O694" s="11" t="s">
        <v>23</v>
      </c>
      <c r="P694" s="5">
        <v>0</v>
      </c>
      <c r="Q694" s="5">
        <v>0</v>
      </c>
      <c r="R694" s="5" t="str">
        <f t="shared" si="101"/>
        <v>282-2023-12-31</v>
      </c>
    </row>
    <row r="695" spans="1:18" x14ac:dyDescent="0.3">
      <c r="A695" s="37">
        <v>282</v>
      </c>
      <c r="B695" s="5" t="s">
        <v>225</v>
      </c>
      <c r="C695" s="5" t="s">
        <v>219</v>
      </c>
      <c r="D695" s="5" t="s">
        <v>47</v>
      </c>
      <c r="E695" s="5" t="s">
        <v>22</v>
      </c>
      <c r="F695" s="6">
        <v>45291</v>
      </c>
      <c r="G695" s="5">
        <v>2023</v>
      </c>
      <c r="H695" s="5" t="str">
        <f t="shared" si="100"/>
        <v>Junio</v>
      </c>
      <c r="I695" s="6" t="str">
        <f t="shared" si="102"/>
        <v>2024-2</v>
      </c>
      <c r="J695" s="11">
        <v>96</v>
      </c>
      <c r="K695" s="5">
        <v>96.56</v>
      </c>
      <c r="L695" s="21">
        <f>IFERROR(K696/J696,"")</f>
        <v>1.0002061855670104</v>
      </c>
      <c r="M695" s="15">
        <f t="shared" si="103"/>
        <v>1.0002061855670104</v>
      </c>
      <c r="N695" s="11" t="s">
        <v>23</v>
      </c>
      <c r="O695" s="11" t="s">
        <v>23</v>
      </c>
      <c r="P695" s="5">
        <v>0</v>
      </c>
      <c r="Q695" s="5">
        <v>0</v>
      </c>
      <c r="R695" s="5" t="str">
        <f t="shared" si="101"/>
        <v>282-2024-06-30</v>
      </c>
    </row>
    <row r="696" spans="1:18" x14ac:dyDescent="0.3">
      <c r="A696" s="5">
        <v>282</v>
      </c>
      <c r="B696" s="5" t="s">
        <v>225</v>
      </c>
      <c r="C696" s="5" t="s">
        <v>219</v>
      </c>
      <c r="D696" s="5" t="s">
        <v>47</v>
      </c>
      <c r="E696" s="5" t="s">
        <v>22</v>
      </c>
      <c r="F696" s="6">
        <v>45473</v>
      </c>
      <c r="G696" s="5">
        <v>2024</v>
      </c>
      <c r="H696" s="5" t="str">
        <f t="shared" si="100"/>
        <v>Diciembre</v>
      </c>
      <c r="I696" s="6" t="str">
        <f t="shared" si="102"/>
        <v>2024-1</v>
      </c>
      <c r="J696" s="5">
        <v>97</v>
      </c>
      <c r="K696" s="5">
        <v>97.02</v>
      </c>
      <c r="L696" s="15">
        <f>IFERROR(IF((K697/J697)&gt;1.3,1.3,K697/J697),"")</f>
        <v>0.99835051546391751</v>
      </c>
      <c r="M696" s="15">
        <f t="shared" si="103"/>
        <v>0.99835051546391751</v>
      </c>
      <c r="N696" s="11" t="s">
        <v>23</v>
      </c>
      <c r="O696" s="11" t="s">
        <v>23</v>
      </c>
      <c r="P696" s="5">
        <v>0</v>
      </c>
      <c r="Q696" s="5">
        <v>0</v>
      </c>
      <c r="R696" s="5" t="str">
        <f t="shared" si="101"/>
        <v>282-2024-12-31</v>
      </c>
    </row>
    <row r="697" spans="1:18" x14ac:dyDescent="0.3">
      <c r="A697" s="5">
        <v>282</v>
      </c>
      <c r="B697" s="5" t="s">
        <v>225</v>
      </c>
      <c r="C697" s="5" t="s">
        <v>219</v>
      </c>
      <c r="D697" s="5" t="s">
        <v>47</v>
      </c>
      <c r="E697" s="5" t="s">
        <v>22</v>
      </c>
      <c r="F697" s="6">
        <v>45657</v>
      </c>
      <c r="G697" s="5">
        <v>2024</v>
      </c>
      <c r="H697" s="5" t="str">
        <f t="shared" si="100"/>
        <v>Junio</v>
      </c>
      <c r="I697" s="6" t="str">
        <f t="shared" si="102"/>
        <v>2023-2</v>
      </c>
      <c r="J697" s="5">
        <v>97</v>
      </c>
      <c r="K697" s="5">
        <v>96.84</v>
      </c>
      <c r="L697" s="15">
        <f>IFERROR(IF((K698/J698)&gt;1.3,1.3,K698/J698),"")</f>
        <v>1.0244444444444445</v>
      </c>
      <c r="M697" s="15">
        <f t="shared" si="103"/>
        <v>1.0244444444444445</v>
      </c>
      <c r="N697" s="11" t="s">
        <v>23</v>
      </c>
      <c r="O697" s="11" t="s">
        <v>23</v>
      </c>
      <c r="P697" s="5">
        <v>0</v>
      </c>
      <c r="Q697" s="5">
        <v>0</v>
      </c>
      <c r="R697" s="5" t="str">
        <f t="shared" si="101"/>
        <v>283-2023-06-30</v>
      </c>
    </row>
    <row r="698" spans="1:18" x14ac:dyDescent="0.3">
      <c r="A698" s="41">
        <v>283</v>
      </c>
      <c r="B698" s="5" t="s">
        <v>226</v>
      </c>
      <c r="C698" s="5" t="s">
        <v>219</v>
      </c>
      <c r="D698" s="5" t="s">
        <v>47</v>
      </c>
      <c r="E698" s="5" t="s">
        <v>22</v>
      </c>
      <c r="F698" s="6">
        <v>45107</v>
      </c>
      <c r="G698" s="5">
        <v>2023</v>
      </c>
      <c r="H698" s="5" t="str">
        <f t="shared" si="100"/>
        <v>Diciembre</v>
      </c>
      <c r="I698" s="6" t="str">
        <f t="shared" si="102"/>
        <v>2023-1</v>
      </c>
      <c r="J698" s="5">
        <v>4.5</v>
      </c>
      <c r="K698" s="5">
        <v>4.6100000000000003</v>
      </c>
      <c r="L698" s="21">
        <f>IFERROR(K699/J699,"")</f>
        <v>1.0022222222222221</v>
      </c>
      <c r="M698" s="15">
        <f t="shared" si="103"/>
        <v>1.0022222222222221</v>
      </c>
      <c r="N698" s="5"/>
      <c r="O698" s="5"/>
      <c r="P698" s="5">
        <v>2</v>
      </c>
      <c r="Q698" s="5">
        <v>2</v>
      </c>
      <c r="R698" s="5" t="str">
        <f t="shared" si="101"/>
        <v>283-2023-12-31</v>
      </c>
    </row>
    <row r="699" spans="1:18" x14ac:dyDescent="0.3">
      <c r="A699" s="37">
        <v>283</v>
      </c>
      <c r="B699" s="5" t="s">
        <v>226</v>
      </c>
      <c r="C699" s="5" t="s">
        <v>219</v>
      </c>
      <c r="D699" s="5" t="s">
        <v>47</v>
      </c>
      <c r="E699" s="5" t="s">
        <v>22</v>
      </c>
      <c r="F699" s="6">
        <v>45291</v>
      </c>
      <c r="G699" s="5">
        <v>2023</v>
      </c>
      <c r="H699" s="5" t="str">
        <f t="shared" si="100"/>
        <v>Junio</v>
      </c>
      <c r="I699" s="6" t="str">
        <f t="shared" si="102"/>
        <v>2024-2</v>
      </c>
      <c r="J699" s="5">
        <v>4.5</v>
      </c>
      <c r="K699" s="5">
        <v>4.51</v>
      </c>
      <c r="L699" s="21">
        <f>IFERROR(K700/J700,"")</f>
        <v>1.0155555555555555</v>
      </c>
      <c r="M699" s="15">
        <f t="shared" si="103"/>
        <v>1.0155555555555555</v>
      </c>
      <c r="N699" s="5"/>
      <c r="O699" s="5"/>
      <c r="P699" s="5">
        <v>2</v>
      </c>
      <c r="Q699" s="5">
        <v>2</v>
      </c>
      <c r="R699" s="5" t="str">
        <f t="shared" si="101"/>
        <v>283-2024-06-30</v>
      </c>
    </row>
    <row r="700" spans="1:18" x14ac:dyDescent="0.3">
      <c r="A700" s="5">
        <v>283</v>
      </c>
      <c r="B700" s="5" t="s">
        <v>226</v>
      </c>
      <c r="C700" s="5" t="s">
        <v>219</v>
      </c>
      <c r="D700" s="5" t="s">
        <v>47</v>
      </c>
      <c r="E700" s="5" t="s">
        <v>22</v>
      </c>
      <c r="F700" s="6">
        <v>45473</v>
      </c>
      <c r="G700" s="5">
        <v>2024</v>
      </c>
      <c r="H700" s="5" t="str">
        <f t="shared" si="100"/>
        <v>Diciembre</v>
      </c>
      <c r="I700" s="6" t="str">
        <f t="shared" si="102"/>
        <v>2024-1</v>
      </c>
      <c r="J700" s="5">
        <v>4.5</v>
      </c>
      <c r="K700" s="5">
        <v>4.57</v>
      </c>
      <c r="L700" s="15">
        <f>IFERROR(IF((K701/J701)&gt;1.3,1.3,K701/J701),"")</f>
        <v>1.0311111111111111</v>
      </c>
      <c r="M700" s="15">
        <f t="shared" si="103"/>
        <v>1.0311111111111111</v>
      </c>
      <c r="N700" s="5"/>
      <c r="O700" s="5"/>
      <c r="P700" s="5">
        <v>0</v>
      </c>
      <c r="Q700" s="5">
        <v>0</v>
      </c>
      <c r="R700" s="5" t="str">
        <f t="shared" si="101"/>
        <v>283-2024-12-31</v>
      </c>
    </row>
    <row r="701" spans="1:18" x14ac:dyDescent="0.3">
      <c r="A701" s="5">
        <v>283</v>
      </c>
      <c r="B701" s="5" t="s">
        <v>226</v>
      </c>
      <c r="C701" s="5" t="s">
        <v>219</v>
      </c>
      <c r="D701" s="5" t="s">
        <v>47</v>
      </c>
      <c r="E701" s="5" t="s">
        <v>22</v>
      </c>
      <c r="F701" s="6">
        <v>45657</v>
      </c>
      <c r="G701" s="5">
        <v>2024</v>
      </c>
      <c r="H701" s="5" t="str">
        <f t="shared" si="100"/>
        <v>Junio</v>
      </c>
      <c r="I701" s="6" t="str">
        <f t="shared" si="102"/>
        <v>2023-2</v>
      </c>
      <c r="J701" s="5">
        <v>4.5</v>
      </c>
      <c r="K701" s="5">
        <v>4.6399999999999997</v>
      </c>
      <c r="L701" s="15" t="str">
        <f>IFERROR(IF((K702/J702)&gt;1.3,1.3,K702/J702),"")</f>
        <v/>
      </c>
      <c r="M701" s="15" t="str">
        <f t="shared" si="103"/>
        <v/>
      </c>
      <c r="N701" s="5"/>
      <c r="O701" s="5"/>
      <c r="P701" s="5">
        <v>0</v>
      </c>
      <c r="Q701" s="5">
        <v>0</v>
      </c>
      <c r="R701" s="5" t="str">
        <f t="shared" si="101"/>
        <v>284-2023-06-30</v>
      </c>
    </row>
    <row r="702" spans="1:18" x14ac:dyDescent="0.3">
      <c r="A702" s="41">
        <v>284</v>
      </c>
      <c r="B702" s="5" t="s">
        <v>227</v>
      </c>
      <c r="C702" s="5" t="s">
        <v>219</v>
      </c>
      <c r="D702" s="5" t="s">
        <v>47</v>
      </c>
      <c r="E702" s="5" t="s">
        <v>22</v>
      </c>
      <c r="F702" s="6">
        <v>45107</v>
      </c>
      <c r="G702" s="5">
        <v>2023</v>
      </c>
      <c r="H702" s="5" t="str">
        <f t="shared" si="100"/>
        <v>Diciembre</v>
      </c>
      <c r="I702" s="6" t="str">
        <f t="shared" si="102"/>
        <v>2023-1</v>
      </c>
      <c r="J702" s="5"/>
      <c r="K702" s="5">
        <v>15047</v>
      </c>
      <c r="L702" s="21"/>
      <c r="M702" s="15" t="str">
        <f t="shared" si="103"/>
        <v/>
      </c>
      <c r="N702" s="5"/>
      <c r="O702" s="5"/>
      <c r="P702" s="5">
        <v>0</v>
      </c>
      <c r="Q702" s="5">
        <v>0</v>
      </c>
      <c r="R702" s="5" t="str">
        <f t="shared" si="101"/>
        <v>284-2023-12-31</v>
      </c>
    </row>
    <row r="703" spans="1:18" x14ac:dyDescent="0.3">
      <c r="A703" s="37">
        <v>284</v>
      </c>
      <c r="B703" s="5" t="s">
        <v>227</v>
      </c>
      <c r="C703" s="5" t="s">
        <v>219</v>
      </c>
      <c r="D703" s="5" t="s">
        <v>47</v>
      </c>
      <c r="E703" s="5" t="s">
        <v>22</v>
      </c>
      <c r="F703" s="6">
        <v>45291</v>
      </c>
      <c r="G703" s="5">
        <v>2023</v>
      </c>
      <c r="H703" s="5" t="str">
        <f t="shared" si="100"/>
        <v>Junio</v>
      </c>
      <c r="I703" s="6" t="str">
        <f t="shared" si="102"/>
        <v>2023-2</v>
      </c>
      <c r="J703" s="5"/>
      <c r="K703" s="5">
        <v>16281</v>
      </c>
      <c r="L703" s="21">
        <f>IFERROR(K704/J704,"")</f>
        <v>1</v>
      </c>
      <c r="M703" s="15">
        <f t="shared" si="103"/>
        <v>1</v>
      </c>
      <c r="N703" s="5"/>
      <c r="O703" s="5"/>
      <c r="P703" s="5">
        <v>0</v>
      </c>
      <c r="Q703" s="5">
        <v>0</v>
      </c>
      <c r="R703" s="5" t="str">
        <f t="shared" si="101"/>
        <v>285-2023-06-30</v>
      </c>
    </row>
    <row r="704" spans="1:18" x14ac:dyDescent="0.3">
      <c r="A704" s="41">
        <v>285</v>
      </c>
      <c r="B704" s="5" t="s">
        <v>228</v>
      </c>
      <c r="C704" s="5" t="s">
        <v>219</v>
      </c>
      <c r="D704" s="5" t="s">
        <v>47</v>
      </c>
      <c r="E704" s="5" t="s">
        <v>22</v>
      </c>
      <c r="F704" s="6">
        <v>45107</v>
      </c>
      <c r="G704" s="5">
        <v>2023</v>
      </c>
      <c r="H704" s="5" t="str">
        <f t="shared" si="100"/>
        <v>Diciembre</v>
      </c>
      <c r="I704" s="6" t="str">
        <f t="shared" si="102"/>
        <v>2023-1</v>
      </c>
      <c r="J704" s="5">
        <v>100</v>
      </c>
      <c r="K704" s="5">
        <v>100</v>
      </c>
      <c r="L704" s="21">
        <f>IFERROR(K705/J705,"")</f>
        <v>1</v>
      </c>
      <c r="M704" s="15">
        <f t="shared" si="103"/>
        <v>1</v>
      </c>
      <c r="N704" s="5" t="s">
        <v>23</v>
      </c>
      <c r="O704" s="5" t="s">
        <v>23</v>
      </c>
      <c r="P704" s="5">
        <v>0</v>
      </c>
      <c r="Q704" s="5">
        <v>0</v>
      </c>
      <c r="R704" s="5" t="str">
        <f t="shared" si="101"/>
        <v>285-2023-12-31</v>
      </c>
    </row>
    <row r="705" spans="1:18" x14ac:dyDescent="0.3">
      <c r="A705" s="37">
        <v>285</v>
      </c>
      <c r="B705" s="5" t="s">
        <v>228</v>
      </c>
      <c r="C705" s="5" t="s">
        <v>219</v>
      </c>
      <c r="D705" s="5" t="s">
        <v>47</v>
      </c>
      <c r="E705" s="5" t="s">
        <v>22</v>
      </c>
      <c r="F705" s="6">
        <v>45291</v>
      </c>
      <c r="G705" s="5">
        <v>2023</v>
      </c>
      <c r="H705" s="5" t="str">
        <f t="shared" si="100"/>
        <v>Junio</v>
      </c>
      <c r="I705" s="6" t="str">
        <f t="shared" si="102"/>
        <v>2024-2</v>
      </c>
      <c r="J705" s="5">
        <v>100</v>
      </c>
      <c r="K705" s="5">
        <v>100</v>
      </c>
      <c r="L705" s="21">
        <f>IFERROR(K706/J706,"")</f>
        <v>1</v>
      </c>
      <c r="M705" s="15">
        <f t="shared" si="103"/>
        <v>1</v>
      </c>
      <c r="N705" s="5" t="s">
        <v>23</v>
      </c>
      <c r="O705" s="5" t="s">
        <v>23</v>
      </c>
      <c r="P705" s="5">
        <v>0</v>
      </c>
      <c r="Q705" s="5">
        <v>0</v>
      </c>
      <c r="R705" s="5" t="str">
        <f t="shared" si="101"/>
        <v>285-2024-06-30</v>
      </c>
    </row>
    <row r="706" spans="1:18" x14ac:dyDescent="0.3">
      <c r="A706" s="5">
        <v>285</v>
      </c>
      <c r="B706" s="5" t="s">
        <v>228</v>
      </c>
      <c r="C706" s="5" t="s">
        <v>219</v>
      </c>
      <c r="D706" s="5" t="s">
        <v>47</v>
      </c>
      <c r="E706" s="5" t="s">
        <v>22</v>
      </c>
      <c r="F706" s="6">
        <v>45473</v>
      </c>
      <c r="G706" s="5">
        <v>2024</v>
      </c>
      <c r="H706" s="5" t="str">
        <f t="shared" si="100"/>
        <v>Diciembre</v>
      </c>
      <c r="I706" s="6" t="str">
        <f t="shared" si="102"/>
        <v>2024-1</v>
      </c>
      <c r="J706" s="5">
        <v>100</v>
      </c>
      <c r="K706" s="5">
        <v>100</v>
      </c>
      <c r="L706" s="15">
        <f>IFERROR(IF((K707/J707)&gt;1.3,1.3,K707/J707),"")</f>
        <v>1</v>
      </c>
      <c r="M706" s="15">
        <f t="shared" si="103"/>
        <v>1</v>
      </c>
      <c r="N706" s="5" t="s">
        <v>23</v>
      </c>
      <c r="O706" s="5" t="s">
        <v>23</v>
      </c>
      <c r="P706" s="5">
        <v>0</v>
      </c>
      <c r="Q706" s="5">
        <v>0</v>
      </c>
      <c r="R706" s="5" t="str">
        <f t="shared" si="101"/>
        <v>285-2024-12-31</v>
      </c>
    </row>
    <row r="707" spans="1:18" x14ac:dyDescent="0.3">
      <c r="A707" s="5">
        <v>285</v>
      </c>
      <c r="B707" s="5" t="s">
        <v>228</v>
      </c>
      <c r="C707" s="5" t="s">
        <v>219</v>
      </c>
      <c r="D707" s="5" t="s">
        <v>47</v>
      </c>
      <c r="E707" s="5" t="s">
        <v>22</v>
      </c>
      <c r="F707" s="6">
        <v>45657</v>
      </c>
      <c r="G707" s="5">
        <v>2024</v>
      </c>
      <c r="H707" s="5" t="str">
        <f t="shared" si="100"/>
        <v>Junio</v>
      </c>
      <c r="I707" s="6" t="str">
        <f t="shared" si="102"/>
        <v>2023-2</v>
      </c>
      <c r="J707" s="5">
        <v>100</v>
      </c>
      <c r="K707" s="5">
        <v>100</v>
      </c>
      <c r="L707" s="15" t="str">
        <f>IFERROR(IF((K708/J708)&gt;1.3,1.3,K708/J708),"")</f>
        <v/>
      </c>
      <c r="M707" s="15" t="str">
        <f t="shared" si="103"/>
        <v/>
      </c>
      <c r="N707" s="5" t="s">
        <v>23</v>
      </c>
      <c r="O707" s="5" t="s">
        <v>23</v>
      </c>
      <c r="P707" s="5">
        <v>0</v>
      </c>
      <c r="Q707" s="5">
        <v>0</v>
      </c>
      <c r="R707" s="5" t="str">
        <f t="shared" si="101"/>
        <v>286-2023-06-30</v>
      </c>
    </row>
    <row r="708" spans="1:18" x14ac:dyDescent="0.3">
      <c r="A708" s="41">
        <v>286</v>
      </c>
      <c r="B708" s="5" t="s">
        <v>229</v>
      </c>
      <c r="C708" s="5" t="s">
        <v>219</v>
      </c>
      <c r="D708" s="5" t="s">
        <v>47</v>
      </c>
      <c r="E708" s="5" t="s">
        <v>22</v>
      </c>
      <c r="F708" s="6">
        <v>45107</v>
      </c>
      <c r="G708" s="5">
        <v>2023</v>
      </c>
      <c r="H708" s="5" t="str">
        <f t="shared" si="100"/>
        <v>Diciembre</v>
      </c>
      <c r="I708" s="6" t="str">
        <f t="shared" si="102"/>
        <v>2023-1</v>
      </c>
      <c r="J708" s="5"/>
      <c r="K708" s="5">
        <v>1015</v>
      </c>
      <c r="L708" s="21"/>
      <c r="M708" s="15" t="str">
        <f t="shared" si="103"/>
        <v/>
      </c>
      <c r="N708" s="5"/>
      <c r="O708" s="5"/>
      <c r="P708" s="5">
        <v>0</v>
      </c>
      <c r="Q708" s="5">
        <v>0</v>
      </c>
      <c r="R708" s="5" t="str">
        <f t="shared" si="101"/>
        <v>286-2023-12-31</v>
      </c>
    </row>
    <row r="709" spans="1:18" x14ac:dyDescent="0.3">
      <c r="A709" s="37">
        <v>286</v>
      </c>
      <c r="B709" s="5" t="s">
        <v>229</v>
      </c>
      <c r="C709" s="5" t="s">
        <v>219</v>
      </c>
      <c r="D709" s="5" t="s">
        <v>47</v>
      </c>
      <c r="E709" s="5" t="s">
        <v>22</v>
      </c>
      <c r="F709" s="6">
        <v>45291</v>
      </c>
      <c r="G709" s="5">
        <v>2023</v>
      </c>
      <c r="H709" s="5" t="str">
        <f t="shared" si="100"/>
        <v>Junio</v>
      </c>
      <c r="I709" s="6" t="str">
        <f t="shared" si="102"/>
        <v>2024-2</v>
      </c>
      <c r="J709" s="5"/>
      <c r="K709" s="5">
        <v>1017</v>
      </c>
      <c r="L709" s="21" t="str">
        <f>IFERROR(K710/J710,"")</f>
        <v/>
      </c>
      <c r="M709" s="15" t="str">
        <f t="shared" si="103"/>
        <v/>
      </c>
      <c r="N709" s="5"/>
      <c r="O709" s="5"/>
      <c r="P709" s="5">
        <v>0</v>
      </c>
      <c r="Q709" s="5">
        <v>0</v>
      </c>
      <c r="R709" s="5" t="str">
        <f t="shared" si="101"/>
        <v>286-2024-06-30</v>
      </c>
    </row>
    <row r="710" spans="1:18" x14ac:dyDescent="0.3">
      <c r="A710" s="5">
        <v>286</v>
      </c>
      <c r="B710" s="5" t="s">
        <v>229</v>
      </c>
      <c r="C710" s="5" t="s">
        <v>219</v>
      </c>
      <c r="D710" s="5" t="s">
        <v>47</v>
      </c>
      <c r="E710" s="5" t="s">
        <v>22</v>
      </c>
      <c r="F710" s="6">
        <v>45473</v>
      </c>
      <c r="G710" s="5">
        <v>2024</v>
      </c>
      <c r="H710" s="5" t="str">
        <f t="shared" si="100"/>
        <v>Diciembre</v>
      </c>
      <c r="I710" s="6" t="str">
        <f t="shared" si="102"/>
        <v>2024-1</v>
      </c>
      <c r="J710" s="5">
        <v>0</v>
      </c>
      <c r="K710" s="5">
        <v>1074</v>
      </c>
      <c r="L710" s="15" t="str">
        <f>IFERROR(IF((K711/J711)&gt;1.3,1.3,K711/J711),"")</f>
        <v/>
      </c>
      <c r="M710" s="15" t="str">
        <f t="shared" si="103"/>
        <v/>
      </c>
      <c r="N710" s="5"/>
      <c r="O710" s="5"/>
      <c r="P710" s="5">
        <v>0</v>
      </c>
      <c r="Q710" s="5">
        <v>0</v>
      </c>
      <c r="R710" s="5" t="str">
        <f t="shared" si="101"/>
        <v>286-2024-12-31</v>
      </c>
    </row>
    <row r="711" spans="1:18" x14ac:dyDescent="0.3">
      <c r="A711" s="5">
        <v>286</v>
      </c>
      <c r="B711" s="5" t="s">
        <v>229</v>
      </c>
      <c r="C711" s="5" t="s">
        <v>219</v>
      </c>
      <c r="D711" s="5" t="s">
        <v>47</v>
      </c>
      <c r="E711" s="5" t="s">
        <v>22</v>
      </c>
      <c r="F711" s="6">
        <v>45657</v>
      </c>
      <c r="G711" s="5">
        <v>2024</v>
      </c>
      <c r="H711" s="5" t="str">
        <f t="shared" si="100"/>
        <v>Junio</v>
      </c>
      <c r="I711" s="6" t="str">
        <f t="shared" si="102"/>
        <v>2023-2</v>
      </c>
      <c r="J711" s="5">
        <v>0</v>
      </c>
      <c r="K711" s="5">
        <v>1013</v>
      </c>
      <c r="L711" s="15">
        <f>IFERROR(IF((K712/J712)&gt;1.3,1.3,K712/J712),"")</f>
        <v>1.125</v>
      </c>
      <c r="M711" s="15">
        <f t="shared" si="103"/>
        <v>1.125</v>
      </c>
      <c r="N711" s="5"/>
      <c r="O711" s="5"/>
      <c r="P711" s="5">
        <v>0</v>
      </c>
      <c r="Q711" s="5">
        <v>0</v>
      </c>
      <c r="R711" s="5" t="str">
        <f t="shared" si="101"/>
        <v>288-2023-06-30</v>
      </c>
    </row>
    <row r="712" spans="1:18" x14ac:dyDescent="0.3">
      <c r="A712" s="41">
        <v>288</v>
      </c>
      <c r="B712" s="5" t="s">
        <v>230</v>
      </c>
      <c r="C712" s="5" t="s">
        <v>219</v>
      </c>
      <c r="D712" s="5" t="s">
        <v>47</v>
      </c>
      <c r="E712" s="5" t="s">
        <v>22</v>
      </c>
      <c r="F712" s="6">
        <v>45107</v>
      </c>
      <c r="G712" s="5">
        <v>2023</v>
      </c>
      <c r="H712" s="5" t="str">
        <f t="shared" si="100"/>
        <v>Diciembre</v>
      </c>
      <c r="I712" s="6" t="str">
        <f t="shared" si="102"/>
        <v>2023-1</v>
      </c>
      <c r="J712" s="5">
        <v>16</v>
      </c>
      <c r="K712" s="5">
        <v>18</v>
      </c>
      <c r="L712" s="21"/>
      <c r="M712" s="15">
        <f t="shared" si="103"/>
        <v>1.125</v>
      </c>
      <c r="N712" s="5"/>
      <c r="O712" s="5"/>
      <c r="P712" s="5">
        <v>0</v>
      </c>
      <c r="Q712" s="5">
        <v>0</v>
      </c>
      <c r="R712" s="5" t="str">
        <f t="shared" si="101"/>
        <v>288-2023-12-31</v>
      </c>
    </row>
    <row r="713" spans="1:18" x14ac:dyDescent="0.3">
      <c r="A713" s="37">
        <v>288</v>
      </c>
      <c r="B713" s="5" t="s">
        <v>230</v>
      </c>
      <c r="C713" s="5" t="s">
        <v>219</v>
      </c>
      <c r="D713" s="5" t="s">
        <v>47</v>
      </c>
      <c r="E713" s="5" t="s">
        <v>22</v>
      </c>
      <c r="F713" s="6">
        <v>45291</v>
      </c>
      <c r="G713" s="5">
        <v>2023</v>
      </c>
      <c r="H713" s="5" t="str">
        <f t="shared" si="100"/>
        <v>Junio</v>
      </c>
      <c r="I713" s="6" t="str">
        <f t="shared" si="102"/>
        <v>2024-2</v>
      </c>
      <c r="J713" s="5">
        <v>16</v>
      </c>
      <c r="K713" s="5">
        <v>18</v>
      </c>
      <c r="L713" s="21">
        <f>IFERROR(K714/J714,"")</f>
        <v>2.0391764705882354</v>
      </c>
      <c r="M713" s="15">
        <f t="shared" si="103"/>
        <v>2.0391764705882354</v>
      </c>
      <c r="N713" s="5"/>
      <c r="O713" s="5"/>
      <c r="P713" s="5">
        <v>0</v>
      </c>
      <c r="Q713" s="5">
        <v>0</v>
      </c>
      <c r="R713" s="5" t="str">
        <f t="shared" si="101"/>
        <v>288-2024-06-30</v>
      </c>
    </row>
    <row r="714" spans="1:18" x14ac:dyDescent="0.3">
      <c r="A714" s="5">
        <v>288</v>
      </c>
      <c r="B714" s="5" t="s">
        <v>230</v>
      </c>
      <c r="C714" s="5" t="s">
        <v>219</v>
      </c>
      <c r="D714" s="5" t="s">
        <v>47</v>
      </c>
      <c r="E714" s="5" t="s">
        <v>22</v>
      </c>
      <c r="F714" s="6">
        <v>45473</v>
      </c>
      <c r="G714" s="5">
        <v>2024</v>
      </c>
      <c r="H714" s="5" t="str">
        <f t="shared" si="100"/>
        <v>Diciembre</v>
      </c>
      <c r="I714" s="6" t="str">
        <f t="shared" si="102"/>
        <v>2024-1</v>
      </c>
      <c r="J714" s="5">
        <v>85</v>
      </c>
      <c r="K714" s="5">
        <v>173.33</v>
      </c>
      <c r="L714" s="15">
        <f>IFERROR(IF((K715/J715)&gt;1.3,1.3,K715/J715),"")</f>
        <v>0</v>
      </c>
      <c r="M714" s="15">
        <f t="shared" si="103"/>
        <v>0</v>
      </c>
      <c r="N714" s="5"/>
      <c r="O714" s="5"/>
      <c r="P714" s="5">
        <v>0</v>
      </c>
      <c r="Q714" s="5">
        <v>0</v>
      </c>
      <c r="R714" s="5" t="str">
        <f t="shared" si="101"/>
        <v>288-2024-12-31</v>
      </c>
    </row>
    <row r="715" spans="1:18" x14ac:dyDescent="0.3">
      <c r="A715" s="5">
        <v>288</v>
      </c>
      <c r="B715" s="5" t="s">
        <v>230</v>
      </c>
      <c r="C715" s="5" t="s">
        <v>219</v>
      </c>
      <c r="D715" s="5" t="s">
        <v>47</v>
      </c>
      <c r="E715" s="5" t="s">
        <v>22</v>
      </c>
      <c r="F715" s="6">
        <v>45657</v>
      </c>
      <c r="G715" s="5">
        <v>2024</v>
      </c>
      <c r="H715" s="5" t="str">
        <f t="shared" si="100"/>
        <v>Marzo</v>
      </c>
      <c r="I715" s="6" t="str">
        <f t="shared" si="102"/>
        <v>2023-1</v>
      </c>
      <c r="J715" s="5">
        <v>85</v>
      </c>
      <c r="K715" s="5"/>
      <c r="L715" s="15">
        <f>IFERROR(IF((K716/J716)&gt;1.3,1.3,K716/J716),"")</f>
        <v>0</v>
      </c>
      <c r="M715" s="15">
        <f t="shared" si="103"/>
        <v>0</v>
      </c>
      <c r="N715" s="5" t="s">
        <v>48</v>
      </c>
      <c r="O715" s="5" t="s">
        <v>125</v>
      </c>
      <c r="P715" s="5">
        <v>0</v>
      </c>
      <c r="Q715" s="5">
        <v>0</v>
      </c>
      <c r="R715" s="5" t="str">
        <f t="shared" si="101"/>
        <v>289-2023-03-31</v>
      </c>
    </row>
    <row r="716" spans="1:18" x14ac:dyDescent="0.3">
      <c r="A716" s="52">
        <v>289</v>
      </c>
      <c r="B716" s="5" t="s">
        <v>231</v>
      </c>
      <c r="C716" s="5" t="s">
        <v>93</v>
      </c>
      <c r="D716" s="5" t="s">
        <v>52</v>
      </c>
      <c r="E716" s="5" t="s">
        <v>22</v>
      </c>
      <c r="F716" s="6">
        <v>45016</v>
      </c>
      <c r="G716" s="5">
        <v>2023</v>
      </c>
      <c r="H716" s="5" t="str">
        <f t="shared" si="100"/>
        <v>Junio</v>
      </c>
      <c r="I716" s="6" t="str">
        <f t="shared" si="102"/>
        <v>2023-2</v>
      </c>
      <c r="J716" s="5">
        <v>95</v>
      </c>
      <c r="K716" s="5">
        <v>0</v>
      </c>
      <c r="L716" s="21">
        <f>IFERROR(K717/J717,"")</f>
        <v>0.90225563909774742</v>
      </c>
      <c r="M716" s="15">
        <f t="shared" ref="M716:M746" si="104">IFERROR(K717/J717,"")</f>
        <v>0.90225563909774742</v>
      </c>
      <c r="N716" s="5" t="s">
        <v>125</v>
      </c>
      <c r="O716" s="5" t="s">
        <v>125</v>
      </c>
      <c r="P716" s="5">
        <v>0</v>
      </c>
      <c r="Q716" s="5">
        <v>0</v>
      </c>
      <c r="R716" s="5" t="str">
        <f t="shared" si="101"/>
        <v>289-2023-06-30</v>
      </c>
    </row>
    <row r="717" spans="1:18" x14ac:dyDescent="0.3">
      <c r="A717" s="37">
        <v>289</v>
      </c>
      <c r="B717" s="5" t="s">
        <v>231</v>
      </c>
      <c r="C717" s="5" t="s">
        <v>93</v>
      </c>
      <c r="D717" s="5" t="s">
        <v>52</v>
      </c>
      <c r="E717" s="5" t="s">
        <v>22</v>
      </c>
      <c r="F717" s="6">
        <v>45107</v>
      </c>
      <c r="G717" s="5">
        <v>2023</v>
      </c>
      <c r="H717" s="5" t="str">
        <f t="shared" si="100"/>
        <v>Septiembre</v>
      </c>
      <c r="I717" s="6" t="str">
        <f t="shared" si="102"/>
        <v>2023-2</v>
      </c>
      <c r="J717" s="5">
        <v>95</v>
      </c>
      <c r="K717" s="5">
        <v>85.714285714286007</v>
      </c>
      <c r="L717" s="21">
        <f>IFERROR(K718/J718,"")</f>
        <v>0.92105263157894735</v>
      </c>
      <c r="M717" s="15">
        <f t="shared" si="104"/>
        <v>0.92105263157894735</v>
      </c>
      <c r="N717" s="5" t="s">
        <v>23</v>
      </c>
      <c r="O717" s="5" t="s">
        <v>23</v>
      </c>
      <c r="P717" s="5">
        <v>0</v>
      </c>
      <c r="Q717" s="5">
        <v>0</v>
      </c>
      <c r="R717" s="5" t="str">
        <f t="shared" si="101"/>
        <v>289-2023-09-30</v>
      </c>
    </row>
    <row r="718" spans="1:18" x14ac:dyDescent="0.3">
      <c r="A718" s="41">
        <v>289</v>
      </c>
      <c r="B718" s="5" t="s">
        <v>231</v>
      </c>
      <c r="C718" s="5" t="s">
        <v>93</v>
      </c>
      <c r="D718" s="5" t="s">
        <v>52</v>
      </c>
      <c r="E718" s="5" t="s">
        <v>22</v>
      </c>
      <c r="F718" s="6">
        <v>45199</v>
      </c>
      <c r="G718" s="5">
        <v>2023</v>
      </c>
      <c r="H718" s="5" t="str">
        <f t="shared" si="100"/>
        <v>Diciembre</v>
      </c>
      <c r="I718" s="6" t="str">
        <f t="shared" si="102"/>
        <v>2023-1</v>
      </c>
      <c r="J718" s="5">
        <v>95</v>
      </c>
      <c r="K718" s="5">
        <v>87.5</v>
      </c>
      <c r="L718" s="21">
        <f>IFERROR(K719/J719,"")</f>
        <v>0.92105263157894735</v>
      </c>
      <c r="M718" s="15">
        <f t="shared" si="104"/>
        <v>0.92105263157894735</v>
      </c>
      <c r="N718" s="5" t="s">
        <v>23</v>
      </c>
      <c r="O718" s="5" t="s">
        <v>23</v>
      </c>
      <c r="P718" s="5">
        <v>0</v>
      </c>
      <c r="Q718" s="5">
        <v>0</v>
      </c>
      <c r="R718" s="5" t="str">
        <f t="shared" si="101"/>
        <v>289-2023-12-31</v>
      </c>
    </row>
    <row r="719" spans="1:18" x14ac:dyDescent="0.3">
      <c r="A719" s="37">
        <v>289</v>
      </c>
      <c r="B719" s="5" t="s">
        <v>231</v>
      </c>
      <c r="C719" s="5" t="s">
        <v>93</v>
      </c>
      <c r="D719" s="5" t="s">
        <v>52</v>
      </c>
      <c r="E719" s="5" t="s">
        <v>22</v>
      </c>
      <c r="F719" s="6">
        <v>45291</v>
      </c>
      <c r="G719" s="5">
        <v>2023</v>
      </c>
      <c r="H719" s="5" t="str">
        <f t="shared" si="100"/>
        <v>Junio</v>
      </c>
      <c r="I719" s="6" t="str">
        <f t="shared" si="102"/>
        <v>2024-2</v>
      </c>
      <c r="J719" s="5">
        <v>95</v>
      </c>
      <c r="K719" s="5">
        <v>87.5</v>
      </c>
      <c r="L719" s="21">
        <f>IFERROR(K720/J720,"")</f>
        <v>1.0526315789473684</v>
      </c>
      <c r="M719" s="15">
        <f t="shared" si="104"/>
        <v>1.0526315789473684</v>
      </c>
      <c r="N719" s="5" t="s">
        <v>23</v>
      </c>
      <c r="O719" s="5" t="s">
        <v>23</v>
      </c>
      <c r="P719" s="5">
        <v>0</v>
      </c>
      <c r="Q719" s="5">
        <v>0</v>
      </c>
      <c r="R719" s="5" t="str">
        <f t="shared" si="101"/>
        <v>289-2024-06-30</v>
      </c>
    </row>
    <row r="720" spans="1:18" x14ac:dyDescent="0.3">
      <c r="A720" s="5">
        <v>289</v>
      </c>
      <c r="B720" s="5" t="s">
        <v>231</v>
      </c>
      <c r="C720" s="5" t="s">
        <v>93</v>
      </c>
      <c r="D720" s="5" t="s">
        <v>52</v>
      </c>
      <c r="E720" s="5" t="s">
        <v>22</v>
      </c>
      <c r="F720" s="6">
        <v>45473</v>
      </c>
      <c r="G720" s="5">
        <v>2024</v>
      </c>
      <c r="H720" s="5" t="str">
        <f t="shared" si="100"/>
        <v>Diciembre</v>
      </c>
      <c r="I720" s="6" t="str">
        <f t="shared" si="102"/>
        <v>2024-1</v>
      </c>
      <c r="J720" s="5">
        <v>95</v>
      </c>
      <c r="K720" s="5">
        <v>100</v>
      </c>
      <c r="L720" s="15">
        <f>IFERROR(IF((K721/J721)&gt;1.3,1.3,K721/J721),"")</f>
        <v>1.0526315789473684</v>
      </c>
      <c r="M720" s="15">
        <f t="shared" si="104"/>
        <v>1.0526315789473684</v>
      </c>
      <c r="N720" s="5"/>
      <c r="O720" s="5"/>
      <c r="P720" s="5">
        <v>0</v>
      </c>
      <c r="Q720" s="5">
        <v>0</v>
      </c>
      <c r="R720" s="5" t="str">
        <f t="shared" si="101"/>
        <v>289-2024-12-31</v>
      </c>
    </row>
    <row r="721" spans="1:18" x14ac:dyDescent="0.3">
      <c r="A721" s="5">
        <v>289</v>
      </c>
      <c r="B721" s="5" t="s">
        <v>231</v>
      </c>
      <c r="C721" s="5" t="s">
        <v>93</v>
      </c>
      <c r="D721" s="5" t="s">
        <v>52</v>
      </c>
      <c r="E721" s="5" t="s">
        <v>22</v>
      </c>
      <c r="F721" s="6">
        <v>45657</v>
      </c>
      <c r="G721" s="5">
        <v>2024</v>
      </c>
      <c r="H721" s="5" t="str">
        <f t="shared" si="100"/>
        <v>Junio</v>
      </c>
      <c r="I721" s="6" t="str">
        <f t="shared" si="102"/>
        <v>2023-2</v>
      </c>
      <c r="J721" s="5">
        <v>95</v>
      </c>
      <c r="K721" s="5">
        <v>100</v>
      </c>
      <c r="L721" s="15">
        <f>IFERROR(IF((K722/J722)&gt;1.3,1.3,K722/J722),"")</f>
        <v>1.1111111111111112</v>
      </c>
      <c r="M721" s="15">
        <f t="shared" si="104"/>
        <v>1.1111111111111112</v>
      </c>
      <c r="N721" s="5"/>
      <c r="O721" s="5"/>
      <c r="P721" s="5">
        <v>0</v>
      </c>
      <c r="Q721" s="5">
        <v>0</v>
      </c>
      <c r="R721" s="5" t="str">
        <f t="shared" si="101"/>
        <v>290-2023-06-30</v>
      </c>
    </row>
    <row r="722" spans="1:18" x14ac:dyDescent="0.3">
      <c r="A722" s="5">
        <v>290</v>
      </c>
      <c r="B722" s="5" t="s">
        <v>232</v>
      </c>
      <c r="C722" s="5" t="s">
        <v>27</v>
      </c>
      <c r="D722" s="5" t="s">
        <v>61</v>
      </c>
      <c r="E722" s="5" t="s">
        <v>22</v>
      </c>
      <c r="F722" s="6">
        <v>45107</v>
      </c>
      <c r="G722" s="16">
        <v>2023</v>
      </c>
      <c r="H722" s="6" t="str">
        <f t="shared" si="100"/>
        <v>Agosto</v>
      </c>
      <c r="I722" s="6" t="s">
        <v>737</v>
      </c>
      <c r="J722" s="5">
        <v>90</v>
      </c>
      <c r="K722" s="5">
        <v>100</v>
      </c>
      <c r="L722" s="21">
        <f>IFERROR(K723/J723,"")</f>
        <v>0.90911111111111098</v>
      </c>
      <c r="M722" s="15">
        <f t="shared" si="104"/>
        <v>0.90911111111111098</v>
      </c>
      <c r="N722" s="5"/>
      <c r="O722" s="5"/>
      <c r="P722" s="5">
        <v>1</v>
      </c>
      <c r="Q722" s="5">
        <v>1</v>
      </c>
      <c r="R722" s="5" t="str">
        <f t="shared" si="101"/>
        <v>290-2023-08-30</v>
      </c>
    </row>
    <row r="723" spans="1:18" x14ac:dyDescent="0.3">
      <c r="A723" s="37">
        <v>290</v>
      </c>
      <c r="B723" s="5" t="s">
        <v>232</v>
      </c>
      <c r="C723" s="5" t="s">
        <v>27</v>
      </c>
      <c r="D723" s="5" t="s">
        <v>61</v>
      </c>
      <c r="E723" s="5" t="s">
        <v>22</v>
      </c>
      <c r="F723" s="6">
        <v>45168</v>
      </c>
      <c r="G723" s="5">
        <v>2023</v>
      </c>
      <c r="H723" s="5" t="str">
        <f t="shared" si="100"/>
        <v>Octubre</v>
      </c>
      <c r="I723" s="6" t="str">
        <f>IF(OR(H724="Enero",H724="Febrero",H724="Marzo",H724="Abril",H724="Mayo",H724="Junio"),G724&amp;"-1",IF(OR(H724="Julio",H724="Agosto",H724="Septiembre",H724="Octubre",H724="Noviembre",H724="Diciembre"),G724&amp;"-2"))</f>
        <v>2023-2</v>
      </c>
      <c r="J723" s="5">
        <v>90</v>
      </c>
      <c r="K723" s="5">
        <v>81.819999999999993</v>
      </c>
      <c r="L723" s="21">
        <f>IFERROR(K724/J724,"")</f>
        <v>1.0101111111111112</v>
      </c>
      <c r="M723" s="15">
        <f t="shared" si="104"/>
        <v>1.0101111111111112</v>
      </c>
      <c r="N723" s="5"/>
      <c r="O723" s="5"/>
      <c r="P723" s="5">
        <v>1</v>
      </c>
      <c r="Q723" s="5">
        <v>1</v>
      </c>
      <c r="R723" s="5" t="str">
        <f t="shared" si="101"/>
        <v>290-2023-10-31</v>
      </c>
    </row>
    <row r="724" spans="1:18" x14ac:dyDescent="0.3">
      <c r="A724" s="5">
        <v>290</v>
      </c>
      <c r="B724" s="5" t="s">
        <v>232</v>
      </c>
      <c r="C724" s="5" t="s">
        <v>27</v>
      </c>
      <c r="D724" s="5" t="s">
        <v>61</v>
      </c>
      <c r="E724" s="5" t="s">
        <v>22</v>
      </c>
      <c r="F724" s="6">
        <v>45230</v>
      </c>
      <c r="G724" s="16">
        <v>2023</v>
      </c>
      <c r="H724" s="6" t="str">
        <f t="shared" si="100"/>
        <v>Diciembre</v>
      </c>
      <c r="I724" s="6" t="s">
        <v>737</v>
      </c>
      <c r="J724" s="5">
        <v>90</v>
      </c>
      <c r="K724" s="5">
        <v>90.91</v>
      </c>
      <c r="L724" s="21">
        <f>IFERROR(K725/J725,"")</f>
        <v>0</v>
      </c>
      <c r="M724" s="15">
        <f t="shared" si="104"/>
        <v>0</v>
      </c>
      <c r="N724" s="5"/>
      <c r="O724" s="5"/>
      <c r="P724" s="5">
        <v>1</v>
      </c>
      <c r="Q724" s="5">
        <v>1</v>
      </c>
      <c r="R724" s="5" t="str">
        <f t="shared" si="101"/>
        <v>290-2023-12-31</v>
      </c>
    </row>
    <row r="725" spans="1:18" x14ac:dyDescent="0.3">
      <c r="A725" s="5">
        <v>290</v>
      </c>
      <c r="B725" s="5" t="s">
        <v>232</v>
      </c>
      <c r="C725" s="5" t="s">
        <v>27</v>
      </c>
      <c r="D725" s="5" t="s">
        <v>61</v>
      </c>
      <c r="E725" s="5" t="s">
        <v>22</v>
      </c>
      <c r="F725" s="6">
        <v>45291</v>
      </c>
      <c r="G725" s="16">
        <v>2023</v>
      </c>
      <c r="H725" s="6" t="str">
        <f t="shared" si="100"/>
        <v>Junio</v>
      </c>
      <c r="I725" s="6" t="s">
        <v>737</v>
      </c>
      <c r="J725" s="5">
        <v>90</v>
      </c>
      <c r="K725" s="5"/>
      <c r="L725" s="21">
        <f>IFERROR(K726/J726,"")</f>
        <v>1.1111111111111112</v>
      </c>
      <c r="M725" s="15">
        <f t="shared" si="104"/>
        <v>1.1111111111111112</v>
      </c>
      <c r="N725" s="5"/>
      <c r="O725" s="5"/>
      <c r="P725" s="5">
        <v>1</v>
      </c>
      <c r="Q725" s="5">
        <v>1</v>
      </c>
      <c r="R725" s="5" t="str">
        <f t="shared" si="101"/>
        <v>290-2024-06-30</v>
      </c>
    </row>
    <row r="726" spans="1:18" x14ac:dyDescent="0.3">
      <c r="A726" s="5">
        <v>290</v>
      </c>
      <c r="B726" s="5" t="s">
        <v>232</v>
      </c>
      <c r="C726" s="5" t="s">
        <v>27</v>
      </c>
      <c r="D726" s="5" t="s">
        <v>61</v>
      </c>
      <c r="E726" s="5" t="s">
        <v>22</v>
      </c>
      <c r="F726" s="6">
        <v>45473</v>
      </c>
      <c r="G726" s="5">
        <v>2024</v>
      </c>
      <c r="H726" s="5" t="str">
        <f t="shared" si="100"/>
        <v>Diciembre</v>
      </c>
      <c r="I726" s="6" t="str">
        <f t="shared" ref="I726:I757" si="105">IF(OR(H727="Enero",H727="Febrero",H727="Marzo",H727="Abril",H727="Mayo",H727="Junio"),G727&amp;"-1",IF(OR(H727="Julio",H727="Agosto",H727="Septiembre",H727="Octubre",H727="Noviembre",H727="Diciembre"),G727&amp;"-2"))</f>
        <v>2024-1</v>
      </c>
      <c r="J726" s="5">
        <v>90</v>
      </c>
      <c r="K726" s="5">
        <v>100</v>
      </c>
      <c r="L726" s="15">
        <f>IFERROR(IF((K727/J727)&gt;1.3,1.3,K727/J727),"")</f>
        <v>1.1111111111111112</v>
      </c>
      <c r="M726" s="15">
        <f t="shared" si="104"/>
        <v>1.1111111111111112</v>
      </c>
      <c r="N726" s="5"/>
      <c r="O726" s="5"/>
      <c r="P726" s="5">
        <v>0</v>
      </c>
      <c r="Q726" s="5">
        <v>0</v>
      </c>
      <c r="R726" s="5" t="str">
        <f t="shared" si="101"/>
        <v>290-2024-12-31</v>
      </c>
    </row>
    <row r="727" spans="1:18" x14ac:dyDescent="0.3">
      <c r="A727" s="5">
        <v>290</v>
      </c>
      <c r="B727" s="5" t="s">
        <v>232</v>
      </c>
      <c r="C727" s="5" t="s">
        <v>27</v>
      </c>
      <c r="D727" s="5" t="s">
        <v>61</v>
      </c>
      <c r="E727" s="5" t="s">
        <v>22</v>
      </c>
      <c r="F727" s="6">
        <v>45657</v>
      </c>
      <c r="G727" s="5">
        <v>2024</v>
      </c>
      <c r="H727" s="5" t="str">
        <f t="shared" si="100"/>
        <v>Junio</v>
      </c>
      <c r="I727" s="6" t="str">
        <f t="shared" si="105"/>
        <v>2023-2</v>
      </c>
      <c r="J727" s="5">
        <v>90</v>
      </c>
      <c r="K727" s="5">
        <v>100</v>
      </c>
      <c r="L727" s="15">
        <f>IFERROR(IF((K728/J728)&gt;1.3,1.3,K728/J728),"")</f>
        <v>1</v>
      </c>
      <c r="M727" s="15">
        <f t="shared" si="104"/>
        <v>1</v>
      </c>
      <c r="N727" s="5"/>
      <c r="O727" s="5"/>
      <c r="P727" s="5">
        <v>0</v>
      </c>
      <c r="Q727" s="5">
        <v>0</v>
      </c>
      <c r="R727" s="5" t="str">
        <f t="shared" si="101"/>
        <v>291-2023-06-30</v>
      </c>
    </row>
    <row r="728" spans="1:18" x14ac:dyDescent="0.3">
      <c r="A728" s="41">
        <v>291</v>
      </c>
      <c r="B728" s="5" t="s">
        <v>233</v>
      </c>
      <c r="C728" s="5" t="s">
        <v>234</v>
      </c>
      <c r="D728" s="5" t="s">
        <v>47</v>
      </c>
      <c r="E728" s="5" t="s">
        <v>22</v>
      </c>
      <c r="F728" s="6">
        <v>45107</v>
      </c>
      <c r="G728" s="5">
        <v>2023</v>
      </c>
      <c r="H728" s="5" t="str">
        <f t="shared" si="100"/>
        <v>Diciembre</v>
      </c>
      <c r="I728" s="6" t="str">
        <f t="shared" si="105"/>
        <v>2023-1</v>
      </c>
      <c r="J728" s="5">
        <v>100</v>
      </c>
      <c r="K728" s="5">
        <v>100</v>
      </c>
      <c r="L728" s="21">
        <f>IFERROR(K729/J729,"")</f>
        <v>1</v>
      </c>
      <c r="M728" s="15">
        <f t="shared" si="104"/>
        <v>1</v>
      </c>
      <c r="N728" s="5" t="s">
        <v>23</v>
      </c>
      <c r="O728" s="5" t="s">
        <v>23</v>
      </c>
      <c r="P728" s="5">
        <v>0</v>
      </c>
      <c r="Q728" s="5">
        <v>0</v>
      </c>
      <c r="R728" s="5" t="str">
        <f t="shared" si="101"/>
        <v>291-2023-12-31</v>
      </c>
    </row>
    <row r="729" spans="1:18" x14ac:dyDescent="0.3">
      <c r="A729" s="37">
        <v>291</v>
      </c>
      <c r="B729" s="5" t="s">
        <v>233</v>
      </c>
      <c r="C729" s="5" t="s">
        <v>234</v>
      </c>
      <c r="D729" s="5" t="s">
        <v>47</v>
      </c>
      <c r="E729" s="5" t="s">
        <v>22</v>
      </c>
      <c r="F729" s="6">
        <v>45291</v>
      </c>
      <c r="G729" s="5">
        <v>2023</v>
      </c>
      <c r="H729" s="5" t="str">
        <f t="shared" si="100"/>
        <v>Junio</v>
      </c>
      <c r="I729" s="6" t="str">
        <f t="shared" si="105"/>
        <v>2024-2</v>
      </c>
      <c r="J729" s="5">
        <v>100</v>
      </c>
      <c r="K729" s="5">
        <v>100</v>
      </c>
      <c r="L729" s="21">
        <f>IFERROR(K730/J730,"")</f>
        <v>1</v>
      </c>
      <c r="M729" s="15">
        <f t="shared" si="104"/>
        <v>1</v>
      </c>
      <c r="N729" s="5" t="s">
        <v>23</v>
      </c>
      <c r="O729" s="5" t="s">
        <v>23</v>
      </c>
      <c r="P729" s="5">
        <v>0</v>
      </c>
      <c r="Q729" s="5">
        <v>0</v>
      </c>
      <c r="R729" s="5" t="str">
        <f t="shared" si="101"/>
        <v>291-2024-06-30</v>
      </c>
    </row>
    <row r="730" spans="1:18" x14ac:dyDescent="0.3">
      <c r="A730" s="5">
        <v>291</v>
      </c>
      <c r="B730" s="5" t="s">
        <v>233</v>
      </c>
      <c r="C730" s="5" t="s">
        <v>234</v>
      </c>
      <c r="D730" s="5" t="s">
        <v>47</v>
      </c>
      <c r="E730" s="5" t="s">
        <v>22</v>
      </c>
      <c r="F730" s="6">
        <v>45473</v>
      </c>
      <c r="G730" s="5">
        <v>2024</v>
      </c>
      <c r="H730" s="5" t="str">
        <f t="shared" si="100"/>
        <v>Diciembre</v>
      </c>
      <c r="I730" s="6" t="str">
        <f t="shared" si="105"/>
        <v>2024-1</v>
      </c>
      <c r="J730" s="5">
        <v>100</v>
      </c>
      <c r="K730" s="5">
        <v>100</v>
      </c>
      <c r="L730" s="15">
        <f>IFERROR(IF((K731/J731)&gt;1.3,1.3,K731/J731),"")</f>
        <v>1</v>
      </c>
      <c r="M730" s="15">
        <f t="shared" si="104"/>
        <v>1</v>
      </c>
      <c r="N730" s="5"/>
      <c r="O730" s="5"/>
      <c r="P730" s="5">
        <v>0</v>
      </c>
      <c r="Q730" s="5">
        <v>0</v>
      </c>
      <c r="R730" s="5" t="str">
        <f t="shared" si="101"/>
        <v>291-2024-12-31</v>
      </c>
    </row>
    <row r="731" spans="1:18" x14ac:dyDescent="0.3">
      <c r="A731" s="5">
        <v>291</v>
      </c>
      <c r="B731" s="5" t="s">
        <v>233</v>
      </c>
      <c r="C731" s="5" t="s">
        <v>234</v>
      </c>
      <c r="D731" s="5" t="s">
        <v>47</v>
      </c>
      <c r="E731" s="5" t="s">
        <v>22</v>
      </c>
      <c r="F731" s="6">
        <v>45657</v>
      </c>
      <c r="G731" s="5">
        <v>2024</v>
      </c>
      <c r="H731" s="5" t="str">
        <f t="shared" si="100"/>
        <v>Junio</v>
      </c>
      <c r="I731" s="6" t="str">
        <f t="shared" si="105"/>
        <v>2023-2</v>
      </c>
      <c r="J731" s="5">
        <v>100</v>
      </c>
      <c r="K731" s="5">
        <v>100</v>
      </c>
      <c r="L731" s="15">
        <f>IFERROR(IF((K732/J732)&gt;1.3,1.3,K732/J732),"")</f>
        <v>1.3</v>
      </c>
      <c r="M731" s="15">
        <f t="shared" si="104"/>
        <v>3.6633663366336666</v>
      </c>
      <c r="N731" s="5"/>
      <c r="O731" s="5"/>
      <c r="P731" s="5">
        <v>0</v>
      </c>
      <c r="Q731" s="5">
        <v>0</v>
      </c>
      <c r="R731" s="5" t="str">
        <f t="shared" si="101"/>
        <v>292-2023-06-30</v>
      </c>
    </row>
    <row r="732" spans="1:18" x14ac:dyDescent="0.3">
      <c r="A732" s="41">
        <v>292</v>
      </c>
      <c r="B732" s="5" t="s">
        <v>2579</v>
      </c>
      <c r="C732" s="5" t="s">
        <v>234</v>
      </c>
      <c r="D732" s="5" t="s">
        <v>47</v>
      </c>
      <c r="E732" s="5" t="s">
        <v>22</v>
      </c>
      <c r="F732" s="6">
        <v>45107</v>
      </c>
      <c r="G732" s="5">
        <v>2023</v>
      </c>
      <c r="H732" s="5" t="str">
        <f t="shared" si="100"/>
        <v>Diciembre</v>
      </c>
      <c r="I732" s="6" t="str">
        <f t="shared" si="105"/>
        <v>2023-1</v>
      </c>
      <c r="J732" s="5">
        <v>3</v>
      </c>
      <c r="K732" s="5">
        <v>10.990099009901</v>
      </c>
      <c r="L732" s="8">
        <f>IF(IFERROR(K733/J733,"")&gt;130%,130%,K733/J733)</f>
        <v>1.3</v>
      </c>
      <c r="M732" s="15">
        <f t="shared" si="104"/>
        <v>9.2200000000000006</v>
      </c>
      <c r="N732" s="5" t="s">
        <v>23</v>
      </c>
      <c r="O732" s="5" t="s">
        <v>23</v>
      </c>
      <c r="P732" s="5">
        <v>0</v>
      </c>
      <c r="Q732" s="5">
        <v>0</v>
      </c>
      <c r="R732" s="5" t="str">
        <f t="shared" si="101"/>
        <v>292-2023-12-31</v>
      </c>
    </row>
    <row r="733" spans="1:18" x14ac:dyDescent="0.3">
      <c r="A733" s="37">
        <v>292</v>
      </c>
      <c r="B733" s="5" t="s">
        <v>2579</v>
      </c>
      <c r="C733" s="5" t="s">
        <v>234</v>
      </c>
      <c r="D733" s="5" t="s">
        <v>47</v>
      </c>
      <c r="E733" s="5" t="s">
        <v>22</v>
      </c>
      <c r="F733" s="6">
        <v>45291</v>
      </c>
      <c r="G733" s="5">
        <v>2023</v>
      </c>
      <c r="H733" s="5" t="str">
        <f t="shared" si="100"/>
        <v>Junio</v>
      </c>
      <c r="I733" s="6" t="str">
        <f t="shared" si="105"/>
        <v>2024-2</v>
      </c>
      <c r="J733" s="5">
        <v>3</v>
      </c>
      <c r="K733" s="5">
        <v>27.66</v>
      </c>
      <c r="L733" s="8">
        <f>IF(IFERROR(K734/J734,"")&gt;130%,130%,K734/J734)</f>
        <v>1.3</v>
      </c>
      <c r="M733" s="15">
        <f t="shared" si="104"/>
        <v>7.7713016930335668</v>
      </c>
      <c r="N733" s="5" t="s">
        <v>23</v>
      </c>
      <c r="O733" s="5" t="s">
        <v>23</v>
      </c>
      <c r="P733" s="5">
        <v>0</v>
      </c>
      <c r="Q733" s="5">
        <v>0</v>
      </c>
      <c r="R733" s="5" t="str">
        <f t="shared" si="101"/>
        <v>292-2024-06-30</v>
      </c>
    </row>
    <row r="734" spans="1:18" x14ac:dyDescent="0.3">
      <c r="A734" s="5">
        <v>292</v>
      </c>
      <c r="B734" s="5" t="s">
        <v>235</v>
      </c>
      <c r="C734" s="5" t="s">
        <v>234</v>
      </c>
      <c r="D734" s="5" t="s">
        <v>47</v>
      </c>
      <c r="E734" s="5" t="s">
        <v>22</v>
      </c>
      <c r="F734" s="6">
        <v>45473</v>
      </c>
      <c r="G734" s="5">
        <v>2024</v>
      </c>
      <c r="H734" s="5" t="str">
        <f t="shared" si="100"/>
        <v>Diciembre</v>
      </c>
      <c r="I734" s="6" t="str">
        <f t="shared" si="105"/>
        <v>2024-1</v>
      </c>
      <c r="J734" s="5">
        <v>3</v>
      </c>
      <c r="K734" s="5">
        <v>23.313905079100699</v>
      </c>
      <c r="L734" s="15">
        <f>IFERROR(IF((K735/J735)&gt;1.3,1.3,K735/J735),"")</f>
        <v>1.3</v>
      </c>
      <c r="M734" s="15">
        <f t="shared" si="104"/>
        <v>4.7546207775653002</v>
      </c>
      <c r="N734" s="5" t="s">
        <v>23</v>
      </c>
      <c r="O734" s="5" t="s">
        <v>23</v>
      </c>
      <c r="P734" s="5">
        <v>0</v>
      </c>
      <c r="Q734" s="5">
        <v>0</v>
      </c>
      <c r="R734" s="5" t="str">
        <f t="shared" si="101"/>
        <v>292-2024-12-31</v>
      </c>
    </row>
    <row r="735" spans="1:18" x14ac:dyDescent="0.3">
      <c r="A735" s="5">
        <v>292</v>
      </c>
      <c r="B735" s="5" t="s">
        <v>235</v>
      </c>
      <c r="C735" s="5" t="s">
        <v>234</v>
      </c>
      <c r="D735" s="5" t="s">
        <v>47</v>
      </c>
      <c r="E735" s="5" t="s">
        <v>22</v>
      </c>
      <c r="F735" s="6">
        <v>45657</v>
      </c>
      <c r="G735" s="5">
        <v>2024</v>
      </c>
      <c r="H735" s="5" t="str">
        <f t="shared" si="100"/>
        <v>Junio</v>
      </c>
      <c r="I735" s="6" t="str">
        <f t="shared" si="105"/>
        <v>2023-2</v>
      </c>
      <c r="J735" s="5">
        <v>3</v>
      </c>
      <c r="K735" s="5">
        <v>14.263862332695901</v>
      </c>
      <c r="L735" s="15">
        <f>IFERROR(IF((K736/J736)&gt;1.3,1.3,K736/J736),"")</f>
        <v>1</v>
      </c>
      <c r="M735" s="15">
        <f t="shared" si="104"/>
        <v>1</v>
      </c>
      <c r="N735" s="5" t="s">
        <v>23</v>
      </c>
      <c r="O735" s="5" t="s">
        <v>23</v>
      </c>
      <c r="P735" s="5">
        <v>0</v>
      </c>
      <c r="Q735" s="5">
        <v>0</v>
      </c>
      <c r="R735" s="5" t="str">
        <f t="shared" si="101"/>
        <v>293-2023-06-30</v>
      </c>
    </row>
    <row r="736" spans="1:18" x14ac:dyDescent="0.3">
      <c r="A736" s="41">
        <v>293</v>
      </c>
      <c r="B736" s="5" t="s">
        <v>236</v>
      </c>
      <c r="C736" s="5" t="s">
        <v>234</v>
      </c>
      <c r="D736" s="5" t="s">
        <v>47</v>
      </c>
      <c r="E736" s="5" t="s">
        <v>22</v>
      </c>
      <c r="F736" s="6">
        <v>45107</v>
      </c>
      <c r="G736" s="5">
        <v>2023</v>
      </c>
      <c r="H736" s="5" t="str">
        <f t="shared" si="100"/>
        <v>Diciembre</v>
      </c>
      <c r="I736" s="6" t="str">
        <f t="shared" si="105"/>
        <v>2023-1</v>
      </c>
      <c r="J736" s="5">
        <v>100</v>
      </c>
      <c r="K736" s="5">
        <v>100</v>
      </c>
      <c r="L736" s="21">
        <f>IFERROR(K737/J737,"")</f>
        <v>1</v>
      </c>
      <c r="M736" s="15">
        <f t="shared" si="104"/>
        <v>1</v>
      </c>
      <c r="N736" s="5" t="s">
        <v>23</v>
      </c>
      <c r="O736" s="5" t="s">
        <v>23</v>
      </c>
      <c r="P736" s="5">
        <v>0</v>
      </c>
      <c r="Q736" s="5">
        <v>0</v>
      </c>
      <c r="R736" s="5" t="str">
        <f t="shared" si="101"/>
        <v>293-2023-12-31</v>
      </c>
    </row>
    <row r="737" spans="1:18" x14ac:dyDescent="0.3">
      <c r="A737" s="37">
        <v>293</v>
      </c>
      <c r="B737" s="5" t="s">
        <v>236</v>
      </c>
      <c r="C737" s="5" t="s">
        <v>234</v>
      </c>
      <c r="D737" s="5" t="s">
        <v>47</v>
      </c>
      <c r="E737" s="5" t="s">
        <v>22</v>
      </c>
      <c r="F737" s="6">
        <v>45291</v>
      </c>
      <c r="G737" s="5">
        <v>2023</v>
      </c>
      <c r="H737" s="5" t="str">
        <f t="shared" si="100"/>
        <v>Junio</v>
      </c>
      <c r="I737" s="6" t="str">
        <f t="shared" si="105"/>
        <v>2024-2</v>
      </c>
      <c r="J737" s="5">
        <v>100</v>
      </c>
      <c r="K737" s="5">
        <v>100</v>
      </c>
      <c r="L737" s="21">
        <f>IFERROR(K738/J738,"")</f>
        <v>1</v>
      </c>
      <c r="M737" s="15">
        <f t="shared" si="104"/>
        <v>1</v>
      </c>
      <c r="N737" s="5" t="s">
        <v>23</v>
      </c>
      <c r="O737" s="5" t="s">
        <v>23</v>
      </c>
      <c r="P737" s="5">
        <v>0</v>
      </c>
      <c r="Q737" s="5">
        <v>0</v>
      </c>
      <c r="R737" s="5" t="str">
        <f t="shared" si="101"/>
        <v>293-2024-06-30</v>
      </c>
    </row>
    <row r="738" spans="1:18" x14ac:dyDescent="0.3">
      <c r="A738" s="5">
        <v>293</v>
      </c>
      <c r="B738" s="5" t="s">
        <v>236</v>
      </c>
      <c r="C738" s="5" t="s">
        <v>234</v>
      </c>
      <c r="D738" s="5" t="s">
        <v>47</v>
      </c>
      <c r="E738" s="5" t="s">
        <v>22</v>
      </c>
      <c r="F738" s="6">
        <v>45473</v>
      </c>
      <c r="G738" s="5">
        <v>2024</v>
      </c>
      <c r="H738" s="5" t="str">
        <f t="shared" si="100"/>
        <v>Diciembre</v>
      </c>
      <c r="I738" s="6" t="str">
        <f t="shared" si="105"/>
        <v>2024-1</v>
      </c>
      <c r="J738" s="5">
        <v>100</v>
      </c>
      <c r="K738" s="5">
        <v>100</v>
      </c>
      <c r="L738" s="15">
        <f>IFERROR(IF((K739/J739)&gt;1.3,1.3,K739/J739),"")</f>
        <v>1</v>
      </c>
      <c r="M738" s="15">
        <f t="shared" si="104"/>
        <v>1</v>
      </c>
      <c r="N738" s="5"/>
      <c r="O738" s="5"/>
      <c r="P738" s="5">
        <v>0</v>
      </c>
      <c r="Q738" s="5">
        <v>0</v>
      </c>
      <c r="R738" s="5" t="str">
        <f t="shared" si="101"/>
        <v>293-2024-12-31</v>
      </c>
    </row>
    <row r="739" spans="1:18" x14ac:dyDescent="0.3">
      <c r="A739" s="5">
        <v>293</v>
      </c>
      <c r="B739" s="5" t="s">
        <v>236</v>
      </c>
      <c r="C739" s="5" t="s">
        <v>234</v>
      </c>
      <c r="D739" s="5" t="s">
        <v>47</v>
      </c>
      <c r="E739" s="5" t="s">
        <v>22</v>
      </c>
      <c r="F739" s="6">
        <v>45657</v>
      </c>
      <c r="G739" s="5">
        <v>2024</v>
      </c>
      <c r="H739" s="5" t="str">
        <f t="shared" si="100"/>
        <v>Junio</v>
      </c>
      <c r="I739" s="6" t="str">
        <f t="shared" si="105"/>
        <v>2023-2</v>
      </c>
      <c r="J739" s="5">
        <v>100</v>
      </c>
      <c r="K739" s="5">
        <v>100</v>
      </c>
      <c r="L739" s="15">
        <f>IFERROR(IF((K740/J740)&gt;1.3,1.3,K740/J740),"")</f>
        <v>1.3</v>
      </c>
      <c r="M739" s="15">
        <f t="shared" si="104"/>
        <v>10.052910052910066</v>
      </c>
      <c r="N739" s="5"/>
      <c r="O739" s="5"/>
      <c r="P739" s="5">
        <v>0</v>
      </c>
      <c r="Q739" s="5">
        <v>0</v>
      </c>
      <c r="R739" s="5" t="str">
        <f t="shared" si="101"/>
        <v>294-2023-06-30</v>
      </c>
    </row>
    <row r="740" spans="1:18" x14ac:dyDescent="0.3">
      <c r="A740" s="41">
        <v>294</v>
      </c>
      <c r="B740" s="5" t="s">
        <v>237</v>
      </c>
      <c r="C740" s="5" t="s">
        <v>234</v>
      </c>
      <c r="D740" s="5" t="s">
        <v>47</v>
      </c>
      <c r="E740" s="5" t="s">
        <v>22</v>
      </c>
      <c r="F740" s="6">
        <v>45107</v>
      </c>
      <c r="G740" s="5">
        <v>2023</v>
      </c>
      <c r="H740" s="5" t="str">
        <f t="shared" ref="H740:H803" si="106">PROPER(TEXT(F741,"mmmm"))</f>
        <v>Diciembre</v>
      </c>
      <c r="I740" s="6" t="str">
        <f t="shared" si="105"/>
        <v>2023-1</v>
      </c>
      <c r="J740" s="5">
        <v>3</v>
      </c>
      <c r="K740" s="5">
        <v>30.158730158730201</v>
      </c>
      <c r="L740" s="8">
        <f>IF(IFERROR(K741/J741,"")&gt;130%,130%,K741/J741)</f>
        <v>1.3</v>
      </c>
      <c r="M740" s="15">
        <f t="shared" si="104"/>
        <v>13.996666666666668</v>
      </c>
      <c r="N740" s="5" t="s">
        <v>23</v>
      </c>
      <c r="O740" s="5" t="s">
        <v>23</v>
      </c>
      <c r="P740" s="5">
        <v>0</v>
      </c>
      <c r="Q740" s="5">
        <v>0</v>
      </c>
      <c r="R740" s="5" t="str">
        <f t="shared" ref="R740:R803" si="107">A741&amp;"-"&amp;YEAR(F741)&amp;"-"&amp;IF(LEN(MONTH(F741))=1,"0"&amp;MONTH(F741),MONTH(F741))&amp;"-"&amp;DAY(F741)</f>
        <v>294-2023-12-31</v>
      </c>
    </row>
    <row r="741" spans="1:18" x14ac:dyDescent="0.3">
      <c r="A741" s="37">
        <v>294</v>
      </c>
      <c r="B741" s="5" t="s">
        <v>237</v>
      </c>
      <c r="C741" s="5" t="s">
        <v>234</v>
      </c>
      <c r="D741" s="5" t="s">
        <v>47</v>
      </c>
      <c r="E741" s="5" t="s">
        <v>22</v>
      </c>
      <c r="F741" s="6">
        <v>45291</v>
      </c>
      <c r="G741" s="5">
        <v>2023</v>
      </c>
      <c r="H741" s="5" t="str">
        <f t="shared" si="106"/>
        <v>Junio</v>
      </c>
      <c r="I741" s="6" t="str">
        <f t="shared" si="105"/>
        <v>2024-2</v>
      </c>
      <c r="J741" s="5">
        <v>3</v>
      </c>
      <c r="K741" s="5">
        <v>41.99</v>
      </c>
      <c r="L741" s="8">
        <f>IF(IFERROR(K742/J742,"")&gt;130%,130%,K742/J742)</f>
        <v>1.3</v>
      </c>
      <c r="M741" s="15">
        <f t="shared" si="104"/>
        <v>8.758898173939933</v>
      </c>
      <c r="N741" s="5" t="s">
        <v>23</v>
      </c>
      <c r="O741" s="5" t="s">
        <v>23</v>
      </c>
      <c r="P741" s="5">
        <v>0</v>
      </c>
      <c r="Q741" s="5">
        <v>0</v>
      </c>
      <c r="R741" s="5" t="str">
        <f t="shared" si="107"/>
        <v>294-2024-06-30</v>
      </c>
    </row>
    <row r="742" spans="1:18" x14ac:dyDescent="0.3">
      <c r="A742" s="5">
        <v>294</v>
      </c>
      <c r="B742" s="5" t="s">
        <v>238</v>
      </c>
      <c r="C742" s="5" t="s">
        <v>234</v>
      </c>
      <c r="D742" s="5" t="s">
        <v>47</v>
      </c>
      <c r="E742" s="5" t="s">
        <v>22</v>
      </c>
      <c r="F742" s="6">
        <v>45473</v>
      </c>
      <c r="G742" s="5">
        <v>2024</v>
      </c>
      <c r="H742" s="5" t="str">
        <f t="shared" si="106"/>
        <v>Diciembre</v>
      </c>
      <c r="I742" s="6" t="str">
        <f t="shared" si="105"/>
        <v>2024-1</v>
      </c>
      <c r="J742" s="5">
        <v>3</v>
      </c>
      <c r="K742" s="5">
        <v>26.276694521819799</v>
      </c>
      <c r="L742" s="15">
        <f>IFERROR(IF((K743/J743)&gt;1.3,1.3,K743/J743),"")</f>
        <v>1.3</v>
      </c>
      <c r="M742" s="15">
        <f t="shared" si="104"/>
        <v>1.8333333333333333</v>
      </c>
      <c r="N742" s="5" t="s">
        <v>23</v>
      </c>
      <c r="O742" s="5" t="s">
        <v>23</v>
      </c>
      <c r="P742" s="5">
        <v>0</v>
      </c>
      <c r="Q742" s="5">
        <v>0</v>
      </c>
      <c r="R742" s="5" t="str">
        <f t="shared" si="107"/>
        <v>294-2024-12-31</v>
      </c>
    </row>
    <row r="743" spans="1:18" x14ac:dyDescent="0.3">
      <c r="A743" s="5">
        <v>294</v>
      </c>
      <c r="B743" s="5" t="s">
        <v>238</v>
      </c>
      <c r="C743" s="5" t="s">
        <v>234</v>
      </c>
      <c r="D743" s="5" t="s">
        <v>47</v>
      </c>
      <c r="E743" s="5" t="s">
        <v>22</v>
      </c>
      <c r="F743" s="6">
        <v>45657</v>
      </c>
      <c r="G743" s="5">
        <v>2024</v>
      </c>
      <c r="H743" s="5" t="str">
        <f t="shared" si="106"/>
        <v>Junio</v>
      </c>
      <c r="I743" s="6" t="str">
        <f t="shared" si="105"/>
        <v>2023-2</v>
      </c>
      <c r="J743" s="5">
        <v>3</v>
      </c>
      <c r="K743" s="5">
        <v>5.5</v>
      </c>
      <c r="L743" s="15">
        <f>IFERROR(IF((K744/J744)&gt;1.3,1.3,K744/J744),"")</f>
        <v>0.45454545454545453</v>
      </c>
      <c r="M743" s="15">
        <f t="shared" si="104"/>
        <v>0.45454545454545453</v>
      </c>
      <c r="N743" s="5" t="s">
        <v>23</v>
      </c>
      <c r="O743" s="5" t="s">
        <v>23</v>
      </c>
      <c r="P743" s="5">
        <v>0</v>
      </c>
      <c r="Q743" s="5">
        <v>0</v>
      </c>
      <c r="R743" s="5" t="str">
        <f t="shared" si="107"/>
        <v>295-2023-06-30</v>
      </c>
    </row>
    <row r="744" spans="1:18" x14ac:dyDescent="0.3">
      <c r="A744" s="41">
        <v>295</v>
      </c>
      <c r="B744" s="5" t="s">
        <v>239</v>
      </c>
      <c r="C744" s="5" t="s">
        <v>60</v>
      </c>
      <c r="D744" s="5" t="s">
        <v>47</v>
      </c>
      <c r="E744" s="5" t="s">
        <v>22</v>
      </c>
      <c r="F744" s="6">
        <v>45107</v>
      </c>
      <c r="G744" s="5">
        <v>2023</v>
      </c>
      <c r="H744" s="5" t="str">
        <f t="shared" si="106"/>
        <v>Diciembre</v>
      </c>
      <c r="I744" s="6" t="str">
        <f t="shared" si="105"/>
        <v>2023-2</v>
      </c>
      <c r="J744" s="5">
        <v>11</v>
      </c>
      <c r="K744" s="5">
        <v>5</v>
      </c>
      <c r="L744" s="21">
        <f>IFERROR(K745/J745,"")</f>
        <v>0.42857142857142855</v>
      </c>
      <c r="M744" s="15">
        <f t="shared" si="104"/>
        <v>0.42857142857142855</v>
      </c>
      <c r="N744" s="5"/>
      <c r="O744" s="5"/>
      <c r="P744" s="5">
        <v>0</v>
      </c>
      <c r="Q744" s="5">
        <v>0</v>
      </c>
      <c r="R744" s="5" t="str">
        <f t="shared" si="107"/>
        <v>295-2023-12-31</v>
      </c>
    </row>
    <row r="745" spans="1:18" x14ac:dyDescent="0.3">
      <c r="A745" s="37">
        <v>295</v>
      </c>
      <c r="B745" s="5" t="s">
        <v>239</v>
      </c>
      <c r="C745" s="5" t="s">
        <v>60</v>
      </c>
      <c r="D745" s="5" t="s">
        <v>47</v>
      </c>
      <c r="E745" s="5" t="s">
        <v>22</v>
      </c>
      <c r="F745" s="6">
        <v>45291</v>
      </c>
      <c r="G745" s="5">
        <v>2023</v>
      </c>
      <c r="H745" s="5" t="str">
        <f t="shared" si="106"/>
        <v>Diciembre</v>
      </c>
      <c r="I745" s="6" t="str">
        <f t="shared" si="105"/>
        <v>2023-2</v>
      </c>
      <c r="J745" s="5">
        <v>21</v>
      </c>
      <c r="K745" s="5">
        <v>9</v>
      </c>
      <c r="L745" s="21">
        <f>IFERROR(K746/J746,"")</f>
        <v>0.85450000000000004</v>
      </c>
      <c r="M745" s="15">
        <f t="shared" si="104"/>
        <v>0.85450000000000004</v>
      </c>
      <c r="N745" s="5"/>
      <c r="O745" s="5"/>
      <c r="P745" s="5">
        <v>0</v>
      </c>
      <c r="Q745" s="5">
        <v>0</v>
      </c>
      <c r="R745" s="5" t="str">
        <f t="shared" si="107"/>
        <v>296-2023-12-31</v>
      </c>
    </row>
    <row r="746" spans="1:18" x14ac:dyDescent="0.3">
      <c r="A746" s="37">
        <v>296</v>
      </c>
      <c r="B746" s="5" t="s">
        <v>240</v>
      </c>
      <c r="C746" s="5" t="s">
        <v>241</v>
      </c>
      <c r="D746" s="5" t="s">
        <v>61</v>
      </c>
      <c r="E746" s="5" t="s">
        <v>22</v>
      </c>
      <c r="F746" s="6">
        <v>45291</v>
      </c>
      <c r="G746" s="5">
        <v>2023</v>
      </c>
      <c r="H746" s="5" t="str">
        <f t="shared" si="106"/>
        <v>Diciembre</v>
      </c>
      <c r="I746" s="6" t="str">
        <f t="shared" si="105"/>
        <v>2023-2</v>
      </c>
      <c r="J746" s="5">
        <v>100</v>
      </c>
      <c r="K746" s="5">
        <v>85.45</v>
      </c>
      <c r="L746" s="21">
        <f>IFERROR(K747/J747,"")</f>
        <v>4.65E-2</v>
      </c>
      <c r="M746" s="15">
        <f t="shared" si="104"/>
        <v>4.65E-2</v>
      </c>
      <c r="N746" s="5"/>
      <c r="O746" s="5"/>
      <c r="P746" s="5">
        <v>1</v>
      </c>
      <c r="Q746" s="5">
        <v>1</v>
      </c>
      <c r="R746" s="5" t="str">
        <f t="shared" si="107"/>
        <v>297-2023-12-31</v>
      </c>
    </row>
    <row r="747" spans="1:18" x14ac:dyDescent="0.3">
      <c r="A747" s="5">
        <v>297</v>
      </c>
      <c r="B747" s="5" t="s">
        <v>242</v>
      </c>
      <c r="C747" s="5" t="s">
        <v>241</v>
      </c>
      <c r="D747" s="5" t="s">
        <v>61</v>
      </c>
      <c r="E747" s="5" t="s">
        <v>54</v>
      </c>
      <c r="F747" s="6">
        <v>45291</v>
      </c>
      <c r="G747" s="5">
        <v>2023</v>
      </c>
      <c r="H747" s="5" t="str">
        <f t="shared" si="106"/>
        <v>Diciembre</v>
      </c>
      <c r="I747" s="6" t="str">
        <f t="shared" si="105"/>
        <v>2023-1</v>
      </c>
      <c r="J747" s="5">
        <v>20</v>
      </c>
      <c r="K747" s="5">
        <v>0.93</v>
      </c>
      <c r="L747" s="15">
        <f>IFERROR(IF((J748/K748)&gt;1.3,1.3,J748/K748),"")</f>
        <v>0</v>
      </c>
      <c r="M747" s="15">
        <f>IFERROR(J748/K748,"")</f>
        <v>0</v>
      </c>
      <c r="N747" s="5"/>
      <c r="O747" s="5"/>
      <c r="P747" s="5">
        <v>1</v>
      </c>
      <c r="Q747" s="5">
        <v>1</v>
      </c>
      <c r="R747" s="5" t="str">
        <f t="shared" si="107"/>
        <v>298-2023-12-31</v>
      </c>
    </row>
    <row r="748" spans="1:18" x14ac:dyDescent="0.3">
      <c r="A748" s="37">
        <v>298</v>
      </c>
      <c r="B748" s="5" t="s">
        <v>243</v>
      </c>
      <c r="C748" s="5" t="s">
        <v>241</v>
      </c>
      <c r="D748" s="5" t="s">
        <v>47</v>
      </c>
      <c r="E748" s="5" t="s">
        <v>54</v>
      </c>
      <c r="F748" s="6">
        <v>45291</v>
      </c>
      <c r="G748" s="5">
        <v>2023</v>
      </c>
      <c r="H748" s="5" t="str">
        <f t="shared" si="106"/>
        <v>Marzo</v>
      </c>
      <c r="I748" s="6" t="str">
        <f t="shared" si="105"/>
        <v>2023-1</v>
      </c>
      <c r="J748" s="5"/>
      <c r="K748" s="5">
        <v>1</v>
      </c>
      <c r="L748" s="15">
        <f>IFERROR(IF((J749/K749)&gt;1.3,1.3,J749/K749),"")</f>
        <v>1</v>
      </c>
      <c r="M748" s="15">
        <f>IFERROR(J749/K749,"")</f>
        <v>1</v>
      </c>
      <c r="N748" s="5" t="s">
        <v>2575</v>
      </c>
      <c r="O748" s="5"/>
      <c r="P748" s="5">
        <v>0</v>
      </c>
      <c r="Q748" s="5">
        <v>0</v>
      </c>
      <c r="R748" s="5" t="str">
        <f t="shared" si="107"/>
        <v>300-2023-03-31</v>
      </c>
    </row>
    <row r="749" spans="1:18" x14ac:dyDescent="0.3">
      <c r="A749" s="52">
        <v>300</v>
      </c>
      <c r="B749" s="5" t="s">
        <v>244</v>
      </c>
      <c r="C749" s="5" t="s">
        <v>245</v>
      </c>
      <c r="D749" s="5" t="s">
        <v>52</v>
      </c>
      <c r="E749" s="5" t="s">
        <v>22</v>
      </c>
      <c r="F749" s="6">
        <v>45016</v>
      </c>
      <c r="G749" s="5">
        <v>2023</v>
      </c>
      <c r="H749" s="5" t="str">
        <f t="shared" si="106"/>
        <v>Junio</v>
      </c>
      <c r="I749" s="6" t="str">
        <f t="shared" si="105"/>
        <v>2023-2</v>
      </c>
      <c r="J749" s="5">
        <v>100</v>
      </c>
      <c r="K749" s="5">
        <v>100</v>
      </c>
      <c r="L749" s="21">
        <f>IFERROR(K750/J750,"")</f>
        <v>1</v>
      </c>
      <c r="M749" s="15">
        <f t="shared" ref="M749:M780" si="108">IFERROR(K750/J750,"")</f>
        <v>1</v>
      </c>
      <c r="N749" s="5" t="s">
        <v>23</v>
      </c>
      <c r="O749" s="5" t="s">
        <v>23</v>
      </c>
      <c r="P749" s="5">
        <v>0</v>
      </c>
      <c r="Q749" s="5">
        <v>0</v>
      </c>
      <c r="R749" s="5" t="str">
        <f t="shared" si="107"/>
        <v>300-2023-06-30</v>
      </c>
    </row>
    <row r="750" spans="1:18" x14ac:dyDescent="0.3">
      <c r="A750" s="37">
        <v>300</v>
      </c>
      <c r="B750" s="5" t="s">
        <v>244</v>
      </c>
      <c r="C750" s="5" t="s">
        <v>245</v>
      </c>
      <c r="D750" s="5" t="s">
        <v>52</v>
      </c>
      <c r="E750" s="5" t="s">
        <v>22</v>
      </c>
      <c r="F750" s="6">
        <v>45107</v>
      </c>
      <c r="G750" s="5">
        <v>2023</v>
      </c>
      <c r="H750" s="5" t="str">
        <f t="shared" si="106"/>
        <v>Septiembre</v>
      </c>
      <c r="I750" s="6" t="str">
        <f t="shared" si="105"/>
        <v>2023-2</v>
      </c>
      <c r="J750" s="5">
        <v>100</v>
      </c>
      <c r="K750" s="5">
        <v>100</v>
      </c>
      <c r="L750" s="21">
        <f>IFERROR(K751/J751,"")</f>
        <v>1</v>
      </c>
      <c r="M750" s="15">
        <f t="shared" si="108"/>
        <v>1</v>
      </c>
      <c r="N750" s="5" t="s">
        <v>23</v>
      </c>
      <c r="O750" s="5" t="s">
        <v>23</v>
      </c>
      <c r="P750" s="5">
        <v>0</v>
      </c>
      <c r="Q750" s="5">
        <v>0</v>
      </c>
      <c r="R750" s="5" t="str">
        <f t="shared" si="107"/>
        <v>300-2023-09-30</v>
      </c>
    </row>
    <row r="751" spans="1:18" x14ac:dyDescent="0.3">
      <c r="A751" s="41">
        <v>300</v>
      </c>
      <c r="B751" s="5" t="s">
        <v>244</v>
      </c>
      <c r="C751" s="5" t="s">
        <v>245</v>
      </c>
      <c r="D751" s="5" t="s">
        <v>52</v>
      </c>
      <c r="E751" s="5" t="s">
        <v>22</v>
      </c>
      <c r="F751" s="6">
        <v>45199</v>
      </c>
      <c r="G751" s="5">
        <v>2023</v>
      </c>
      <c r="H751" s="5" t="str">
        <f t="shared" si="106"/>
        <v>Diciembre</v>
      </c>
      <c r="I751" s="6" t="str">
        <f t="shared" si="105"/>
        <v>2023-1</v>
      </c>
      <c r="J751" s="5">
        <v>100</v>
      </c>
      <c r="K751" s="5">
        <v>100</v>
      </c>
      <c r="L751" s="21">
        <f>IFERROR(K752/J752,"")</f>
        <v>1</v>
      </c>
      <c r="M751" s="15">
        <f t="shared" si="108"/>
        <v>1</v>
      </c>
      <c r="N751" s="5" t="s">
        <v>23</v>
      </c>
      <c r="O751" s="5" t="s">
        <v>23</v>
      </c>
      <c r="P751" s="5">
        <v>0</v>
      </c>
      <c r="Q751" s="5">
        <v>0</v>
      </c>
      <c r="R751" s="5" t="str">
        <f t="shared" si="107"/>
        <v>300-2023-12-31</v>
      </c>
    </row>
    <row r="752" spans="1:18" x14ac:dyDescent="0.3">
      <c r="A752" s="37">
        <v>300</v>
      </c>
      <c r="B752" s="5" t="s">
        <v>244</v>
      </c>
      <c r="C752" s="5" t="s">
        <v>245</v>
      </c>
      <c r="D752" s="5" t="s">
        <v>52</v>
      </c>
      <c r="E752" s="5" t="s">
        <v>22</v>
      </c>
      <c r="F752" s="6">
        <v>45291</v>
      </c>
      <c r="G752" s="5">
        <v>2023</v>
      </c>
      <c r="H752" s="5" t="str">
        <f t="shared" si="106"/>
        <v>Junio</v>
      </c>
      <c r="I752" s="6" t="str">
        <f t="shared" si="105"/>
        <v>2024-2</v>
      </c>
      <c r="J752" s="5">
        <v>100</v>
      </c>
      <c r="K752" s="5">
        <v>100</v>
      </c>
      <c r="L752" s="21">
        <f>IFERROR(K753/J753,"")</f>
        <v>1</v>
      </c>
      <c r="M752" s="15">
        <f t="shared" si="108"/>
        <v>1</v>
      </c>
      <c r="N752" s="5" t="s">
        <v>23</v>
      </c>
      <c r="O752" s="5" t="s">
        <v>23</v>
      </c>
      <c r="P752" s="5">
        <v>0</v>
      </c>
      <c r="Q752" s="5">
        <v>0</v>
      </c>
      <c r="R752" s="5" t="str">
        <f t="shared" si="107"/>
        <v>300-2024-06-30</v>
      </c>
    </row>
    <row r="753" spans="1:18" x14ac:dyDescent="0.3">
      <c r="A753" s="5">
        <v>300</v>
      </c>
      <c r="B753" s="5" t="s">
        <v>244</v>
      </c>
      <c r="C753" s="5" t="s">
        <v>245</v>
      </c>
      <c r="D753" s="5" t="s">
        <v>52</v>
      </c>
      <c r="E753" s="5" t="s">
        <v>22</v>
      </c>
      <c r="F753" s="6">
        <v>45473</v>
      </c>
      <c r="G753" s="5">
        <v>2024</v>
      </c>
      <c r="H753" s="5" t="str">
        <f t="shared" si="106"/>
        <v>Diciembre</v>
      </c>
      <c r="I753" s="6" t="str">
        <f t="shared" si="105"/>
        <v>2024-1</v>
      </c>
      <c r="J753" s="5">
        <v>100</v>
      </c>
      <c r="K753" s="5">
        <v>100</v>
      </c>
      <c r="L753" s="15">
        <f>IFERROR(IF((K754/J754)&gt;1.3,1.3,K754/J754),"")</f>
        <v>1</v>
      </c>
      <c r="M753" s="15">
        <f t="shared" si="108"/>
        <v>1</v>
      </c>
      <c r="N753" s="5" t="s">
        <v>23</v>
      </c>
      <c r="O753" s="5" t="s">
        <v>23</v>
      </c>
      <c r="P753" s="5">
        <v>0</v>
      </c>
      <c r="Q753" s="5">
        <v>0</v>
      </c>
      <c r="R753" s="5" t="str">
        <f t="shared" si="107"/>
        <v>300-2024-12-31</v>
      </c>
    </row>
    <row r="754" spans="1:18" x14ac:dyDescent="0.3">
      <c r="A754" s="5">
        <v>300</v>
      </c>
      <c r="B754" s="5" t="s">
        <v>244</v>
      </c>
      <c r="C754" s="5" t="s">
        <v>245</v>
      </c>
      <c r="D754" s="5" t="s">
        <v>52</v>
      </c>
      <c r="E754" s="5" t="s">
        <v>22</v>
      </c>
      <c r="F754" s="6">
        <v>45657</v>
      </c>
      <c r="G754" s="5">
        <v>2024</v>
      </c>
      <c r="H754" s="5" t="str">
        <f t="shared" si="106"/>
        <v>Marzo</v>
      </c>
      <c r="I754" s="6" t="str">
        <f t="shared" si="105"/>
        <v>2023-1</v>
      </c>
      <c r="J754" s="5">
        <v>100</v>
      </c>
      <c r="K754" s="5">
        <v>100</v>
      </c>
      <c r="L754" s="15">
        <f>IFERROR(IF((K755/J755)&gt;1.3,1.3,K755/J755),"")</f>
        <v>1</v>
      </c>
      <c r="M754" s="15">
        <f t="shared" si="108"/>
        <v>1</v>
      </c>
      <c r="N754" s="5" t="s">
        <v>23</v>
      </c>
      <c r="O754" s="5" t="s">
        <v>23</v>
      </c>
      <c r="P754" s="5">
        <v>0</v>
      </c>
      <c r="Q754" s="5">
        <v>0</v>
      </c>
      <c r="R754" s="5" t="str">
        <f t="shared" si="107"/>
        <v>301-2023-03-31</v>
      </c>
    </row>
    <row r="755" spans="1:18" x14ac:dyDescent="0.3">
      <c r="A755" s="52">
        <v>301</v>
      </c>
      <c r="B755" s="5" t="s">
        <v>246</v>
      </c>
      <c r="C755" s="5" t="s">
        <v>245</v>
      </c>
      <c r="D755" s="5" t="s">
        <v>52</v>
      </c>
      <c r="E755" s="5" t="s">
        <v>22</v>
      </c>
      <c r="F755" s="6">
        <v>45016</v>
      </c>
      <c r="G755" s="5">
        <v>2023</v>
      </c>
      <c r="H755" s="5" t="str">
        <f t="shared" si="106"/>
        <v>Junio</v>
      </c>
      <c r="I755" s="6" t="str">
        <f t="shared" si="105"/>
        <v>2023-2</v>
      </c>
      <c r="J755" s="5">
        <v>100</v>
      </c>
      <c r="K755" s="5">
        <v>100</v>
      </c>
      <c r="L755" s="21">
        <f>IFERROR(K756/J756,"")</f>
        <v>1</v>
      </c>
      <c r="M755" s="15">
        <f t="shared" si="108"/>
        <v>1</v>
      </c>
      <c r="N755" s="5" t="s">
        <v>23</v>
      </c>
      <c r="O755" s="5" t="s">
        <v>23</v>
      </c>
      <c r="P755" s="5">
        <v>0</v>
      </c>
      <c r="Q755" s="5">
        <v>0</v>
      </c>
      <c r="R755" s="5" t="str">
        <f t="shared" si="107"/>
        <v>301-2023-06-30</v>
      </c>
    </row>
    <row r="756" spans="1:18" x14ac:dyDescent="0.3">
      <c r="A756" s="37">
        <v>301</v>
      </c>
      <c r="B756" s="5" t="s">
        <v>246</v>
      </c>
      <c r="C756" s="5" t="s">
        <v>245</v>
      </c>
      <c r="D756" s="5" t="s">
        <v>52</v>
      </c>
      <c r="E756" s="5" t="s">
        <v>22</v>
      </c>
      <c r="F756" s="6">
        <v>45107</v>
      </c>
      <c r="G756" s="5">
        <v>2023</v>
      </c>
      <c r="H756" s="5" t="str">
        <f t="shared" si="106"/>
        <v>Septiembre</v>
      </c>
      <c r="I756" s="6" t="str">
        <f t="shared" si="105"/>
        <v>2023-2</v>
      </c>
      <c r="J756" s="5">
        <v>100</v>
      </c>
      <c r="K756" s="5">
        <v>100</v>
      </c>
      <c r="L756" s="21">
        <f>IFERROR(K757/J757,"")</f>
        <v>1</v>
      </c>
      <c r="M756" s="15">
        <f t="shared" si="108"/>
        <v>1</v>
      </c>
      <c r="N756" s="5" t="s">
        <v>23</v>
      </c>
      <c r="O756" s="5" t="s">
        <v>23</v>
      </c>
      <c r="P756" s="5">
        <v>0</v>
      </c>
      <c r="Q756" s="5">
        <v>0</v>
      </c>
      <c r="R756" s="5" t="str">
        <f t="shared" si="107"/>
        <v>301-2023-09-30</v>
      </c>
    </row>
    <row r="757" spans="1:18" x14ac:dyDescent="0.3">
      <c r="A757" s="41">
        <v>301</v>
      </c>
      <c r="B757" s="5" t="s">
        <v>246</v>
      </c>
      <c r="C757" s="5" t="s">
        <v>245</v>
      </c>
      <c r="D757" s="5" t="s">
        <v>52</v>
      </c>
      <c r="E757" s="5" t="s">
        <v>22</v>
      </c>
      <c r="F757" s="6">
        <v>45199</v>
      </c>
      <c r="G757" s="5">
        <v>2023</v>
      </c>
      <c r="H757" s="5" t="str">
        <f t="shared" si="106"/>
        <v>Diciembre</v>
      </c>
      <c r="I757" s="6" t="str">
        <f t="shared" si="105"/>
        <v>2023-1</v>
      </c>
      <c r="J757" s="5">
        <v>100</v>
      </c>
      <c r="K757" s="5">
        <v>100</v>
      </c>
      <c r="L757" s="21">
        <f>IFERROR(K758/J758,"")</f>
        <v>1</v>
      </c>
      <c r="M757" s="15">
        <f t="shared" si="108"/>
        <v>1</v>
      </c>
      <c r="N757" s="5" t="s">
        <v>23</v>
      </c>
      <c r="O757" s="5" t="s">
        <v>23</v>
      </c>
      <c r="P757" s="5">
        <v>0</v>
      </c>
      <c r="Q757" s="5">
        <v>0</v>
      </c>
      <c r="R757" s="5" t="str">
        <f t="shared" si="107"/>
        <v>301-2023-12-31</v>
      </c>
    </row>
    <row r="758" spans="1:18" x14ac:dyDescent="0.3">
      <c r="A758" s="37">
        <v>301</v>
      </c>
      <c r="B758" s="5" t="s">
        <v>246</v>
      </c>
      <c r="C758" s="5" t="s">
        <v>245</v>
      </c>
      <c r="D758" s="5" t="s">
        <v>52</v>
      </c>
      <c r="E758" s="5" t="s">
        <v>22</v>
      </c>
      <c r="F758" s="6">
        <v>45291</v>
      </c>
      <c r="G758" s="5">
        <v>2023</v>
      </c>
      <c r="H758" s="5" t="str">
        <f t="shared" si="106"/>
        <v>Junio</v>
      </c>
      <c r="I758" s="6" t="str">
        <f t="shared" ref="I758:I789" si="109">IF(OR(H759="Enero",H759="Febrero",H759="Marzo",H759="Abril",H759="Mayo",H759="Junio"),G759&amp;"-1",IF(OR(H759="Julio",H759="Agosto",H759="Septiembre",H759="Octubre",H759="Noviembre",H759="Diciembre"),G759&amp;"-2"))</f>
        <v>2024-2</v>
      </c>
      <c r="J758" s="5">
        <v>100</v>
      </c>
      <c r="K758" s="5">
        <v>100</v>
      </c>
      <c r="L758" s="21">
        <f>IFERROR(K759/J759,"")</f>
        <v>1</v>
      </c>
      <c r="M758" s="15">
        <f t="shared" si="108"/>
        <v>1</v>
      </c>
      <c r="N758" s="5" t="s">
        <v>23</v>
      </c>
      <c r="O758" s="5" t="s">
        <v>23</v>
      </c>
      <c r="P758" s="5">
        <v>0</v>
      </c>
      <c r="Q758" s="5">
        <v>0</v>
      </c>
      <c r="R758" s="5" t="str">
        <f t="shared" si="107"/>
        <v>301-2024-06-30</v>
      </c>
    </row>
    <row r="759" spans="1:18" x14ac:dyDescent="0.3">
      <c r="A759" s="5">
        <v>301</v>
      </c>
      <c r="B759" s="5" t="s">
        <v>246</v>
      </c>
      <c r="C759" s="5" t="s">
        <v>245</v>
      </c>
      <c r="D759" s="5" t="s">
        <v>52</v>
      </c>
      <c r="E759" s="5" t="s">
        <v>22</v>
      </c>
      <c r="F759" s="6">
        <v>45473</v>
      </c>
      <c r="G759" s="5">
        <v>2024</v>
      </c>
      <c r="H759" s="5" t="str">
        <f t="shared" si="106"/>
        <v>Diciembre</v>
      </c>
      <c r="I759" s="6" t="str">
        <f t="shared" si="109"/>
        <v>2024-1</v>
      </c>
      <c r="J759" s="5">
        <v>100</v>
      </c>
      <c r="K759" s="5">
        <v>100</v>
      </c>
      <c r="L759" s="15">
        <f>IFERROR(IF((K760/J760)&gt;1.3,1.3,K760/J760),"")</f>
        <v>1</v>
      </c>
      <c r="M759" s="15">
        <f t="shared" si="108"/>
        <v>1</v>
      </c>
      <c r="N759" s="5" t="s">
        <v>23</v>
      </c>
      <c r="O759" s="5" t="s">
        <v>23</v>
      </c>
      <c r="P759" s="5">
        <v>0</v>
      </c>
      <c r="Q759" s="5">
        <v>0</v>
      </c>
      <c r="R759" s="5" t="str">
        <f t="shared" si="107"/>
        <v>301-2024-12-31</v>
      </c>
    </row>
    <row r="760" spans="1:18" x14ac:dyDescent="0.3">
      <c r="A760" s="5">
        <v>301</v>
      </c>
      <c r="B760" s="5" t="s">
        <v>246</v>
      </c>
      <c r="C760" s="5" t="s">
        <v>245</v>
      </c>
      <c r="D760" s="5" t="s">
        <v>52</v>
      </c>
      <c r="E760" s="5" t="s">
        <v>22</v>
      </c>
      <c r="F760" s="6">
        <v>45657</v>
      </c>
      <c r="G760" s="5">
        <v>2024</v>
      </c>
      <c r="H760" s="5" t="str">
        <f t="shared" si="106"/>
        <v>Junio</v>
      </c>
      <c r="I760" s="6" t="str">
        <f t="shared" si="109"/>
        <v>2023-2</v>
      </c>
      <c r="J760" s="5">
        <v>100</v>
      </c>
      <c r="K760" s="5">
        <v>100</v>
      </c>
      <c r="L760" s="15" t="str">
        <f>IFERROR(IF((K761/J761)&gt;1.3,1.3,K761/J761),"")</f>
        <v/>
      </c>
      <c r="M760" s="15" t="str">
        <f t="shared" si="108"/>
        <v/>
      </c>
      <c r="N760" s="5" t="s">
        <v>23</v>
      </c>
      <c r="O760" s="5" t="s">
        <v>23</v>
      </c>
      <c r="P760" s="5">
        <v>0</v>
      </c>
      <c r="Q760" s="5">
        <v>0</v>
      </c>
      <c r="R760" s="5" t="str">
        <f t="shared" si="107"/>
        <v>302-2023-06-30</v>
      </c>
    </row>
    <row r="761" spans="1:18" x14ac:dyDescent="0.3">
      <c r="A761" s="41">
        <v>302</v>
      </c>
      <c r="B761" s="5" t="s">
        <v>247</v>
      </c>
      <c r="C761" s="5" t="s">
        <v>208</v>
      </c>
      <c r="D761" s="5" t="s">
        <v>47</v>
      </c>
      <c r="E761" s="5" t="s">
        <v>22</v>
      </c>
      <c r="F761" s="6">
        <v>45107</v>
      </c>
      <c r="G761" s="5">
        <v>2023</v>
      </c>
      <c r="H761" s="5" t="str">
        <f t="shared" si="106"/>
        <v>Diciembre</v>
      </c>
      <c r="I761" s="6" t="str">
        <f t="shared" si="109"/>
        <v>2023-1</v>
      </c>
      <c r="J761" s="5">
        <v>0</v>
      </c>
      <c r="K761" s="5">
        <v>16609</v>
      </c>
      <c r="L761" s="21"/>
      <c r="M761" s="15" t="str">
        <f t="shared" si="108"/>
        <v/>
      </c>
      <c r="N761" s="5"/>
      <c r="O761" s="5"/>
      <c r="P761" s="5">
        <v>0</v>
      </c>
      <c r="Q761" s="5">
        <v>0</v>
      </c>
      <c r="R761" s="5" t="str">
        <f t="shared" si="107"/>
        <v>302-2023-12-31</v>
      </c>
    </row>
    <row r="762" spans="1:18" x14ac:dyDescent="0.3">
      <c r="A762" s="37">
        <v>302</v>
      </c>
      <c r="B762" s="5" t="s">
        <v>247</v>
      </c>
      <c r="C762" s="5" t="s">
        <v>208</v>
      </c>
      <c r="D762" s="5" t="s">
        <v>47</v>
      </c>
      <c r="E762" s="5" t="s">
        <v>22</v>
      </c>
      <c r="F762" s="6">
        <v>45291</v>
      </c>
      <c r="G762" s="5">
        <v>2023</v>
      </c>
      <c r="H762" s="5" t="str">
        <f t="shared" si="106"/>
        <v>Junio</v>
      </c>
      <c r="I762" s="6" t="str">
        <f t="shared" si="109"/>
        <v>2024-2</v>
      </c>
      <c r="J762" s="5">
        <v>0</v>
      </c>
      <c r="K762" s="5">
        <v>21237</v>
      </c>
      <c r="L762" s="21" t="str">
        <f>IFERROR(K763/J763,"")</f>
        <v/>
      </c>
      <c r="M762" s="15" t="str">
        <f t="shared" si="108"/>
        <v/>
      </c>
      <c r="N762" s="5"/>
      <c r="O762" s="5"/>
      <c r="P762" s="5">
        <v>0</v>
      </c>
      <c r="Q762" s="5">
        <v>0</v>
      </c>
      <c r="R762" s="5" t="str">
        <f t="shared" si="107"/>
        <v>302-2024-06-30</v>
      </c>
    </row>
    <row r="763" spans="1:18" x14ac:dyDescent="0.3">
      <c r="A763" s="5">
        <v>302</v>
      </c>
      <c r="B763" s="5" t="s">
        <v>247</v>
      </c>
      <c r="C763" s="5" t="s">
        <v>208</v>
      </c>
      <c r="D763" s="5" t="s">
        <v>47</v>
      </c>
      <c r="E763" s="5" t="s">
        <v>22</v>
      </c>
      <c r="F763" s="6">
        <v>45473</v>
      </c>
      <c r="G763" s="5">
        <v>2024</v>
      </c>
      <c r="H763" s="5" t="str">
        <f t="shared" si="106"/>
        <v>Diciembre</v>
      </c>
      <c r="I763" s="6" t="str">
        <f t="shared" si="109"/>
        <v>2024-1</v>
      </c>
      <c r="J763" s="5">
        <v>0</v>
      </c>
      <c r="K763" s="5">
        <v>18355</v>
      </c>
      <c r="L763" s="15" t="str">
        <f>IFERROR(IF((K764/J764)&gt;1.3,1.3,K764/J764),"")</f>
        <v/>
      </c>
      <c r="M763" s="15" t="str">
        <f t="shared" si="108"/>
        <v/>
      </c>
      <c r="N763" s="5"/>
      <c r="O763" s="5"/>
      <c r="P763" s="5">
        <v>0</v>
      </c>
      <c r="Q763" s="5">
        <v>0</v>
      </c>
      <c r="R763" s="5" t="str">
        <f t="shared" si="107"/>
        <v>302-2024-12-31</v>
      </c>
    </row>
    <row r="764" spans="1:18" x14ac:dyDescent="0.3">
      <c r="A764" s="5">
        <v>302</v>
      </c>
      <c r="B764" s="5" t="s">
        <v>247</v>
      </c>
      <c r="C764" s="5" t="s">
        <v>208</v>
      </c>
      <c r="D764" s="5" t="s">
        <v>47</v>
      </c>
      <c r="E764" s="5" t="s">
        <v>22</v>
      </c>
      <c r="F764" s="6">
        <v>45657</v>
      </c>
      <c r="G764" s="5">
        <v>2024</v>
      </c>
      <c r="H764" s="5" t="str">
        <f t="shared" si="106"/>
        <v>Junio</v>
      </c>
      <c r="I764" s="6" t="str">
        <f t="shared" si="109"/>
        <v>2023-2</v>
      </c>
      <c r="J764" s="5">
        <v>0</v>
      </c>
      <c r="K764" s="5">
        <v>0</v>
      </c>
      <c r="L764" s="15">
        <f>IFERROR(IF((K765/J765)&gt;1.3,1.3,K765/J765),"")</f>
        <v>0.75760000000000005</v>
      </c>
      <c r="M764" s="15">
        <f t="shared" si="108"/>
        <v>0.75760000000000005</v>
      </c>
      <c r="N764" s="5"/>
      <c r="O764" s="5"/>
      <c r="P764" s="5">
        <v>0</v>
      </c>
      <c r="Q764" s="5">
        <v>0</v>
      </c>
      <c r="R764" s="5" t="str">
        <f t="shared" si="107"/>
        <v>303-2023-06-30</v>
      </c>
    </row>
    <row r="765" spans="1:18" x14ac:dyDescent="0.3">
      <c r="A765" s="41">
        <v>303</v>
      </c>
      <c r="B765" s="5" t="s">
        <v>248</v>
      </c>
      <c r="C765" s="5" t="s">
        <v>249</v>
      </c>
      <c r="D765" s="5" t="s">
        <v>47</v>
      </c>
      <c r="E765" s="5" t="s">
        <v>22</v>
      </c>
      <c r="F765" s="6">
        <v>45107</v>
      </c>
      <c r="G765" s="5">
        <v>2023</v>
      </c>
      <c r="H765" s="5" t="str">
        <f t="shared" si="106"/>
        <v>Diciembre</v>
      </c>
      <c r="I765" s="6" t="str">
        <f t="shared" si="109"/>
        <v>2023-1</v>
      </c>
      <c r="J765" s="5">
        <v>100</v>
      </c>
      <c r="K765" s="5">
        <v>75.760000000000005</v>
      </c>
      <c r="L765" s="21">
        <f>IFERROR(K766/J766,"")</f>
        <v>0.79549999999999998</v>
      </c>
      <c r="M765" s="15">
        <f t="shared" si="108"/>
        <v>0.79549999999999998</v>
      </c>
      <c r="N765" s="5" t="s">
        <v>23</v>
      </c>
      <c r="O765" s="5" t="s">
        <v>23</v>
      </c>
      <c r="P765" s="5">
        <v>0</v>
      </c>
      <c r="Q765" s="5">
        <v>0</v>
      </c>
      <c r="R765" s="5" t="str">
        <f t="shared" si="107"/>
        <v>303-2023-12-31</v>
      </c>
    </row>
    <row r="766" spans="1:18" x14ac:dyDescent="0.3">
      <c r="A766" s="37">
        <v>303</v>
      </c>
      <c r="B766" s="5" t="s">
        <v>248</v>
      </c>
      <c r="C766" s="5" t="s">
        <v>249</v>
      </c>
      <c r="D766" s="5" t="s">
        <v>47</v>
      </c>
      <c r="E766" s="5" t="s">
        <v>22</v>
      </c>
      <c r="F766" s="6">
        <v>45291</v>
      </c>
      <c r="G766" s="5">
        <v>2023</v>
      </c>
      <c r="H766" s="5" t="str">
        <f t="shared" si="106"/>
        <v>Junio</v>
      </c>
      <c r="I766" s="6" t="str">
        <f t="shared" si="109"/>
        <v>2024-2</v>
      </c>
      <c r="J766" s="5">
        <v>100</v>
      </c>
      <c r="K766" s="5">
        <v>79.55</v>
      </c>
      <c r="L766" s="21">
        <f>IFERROR(K767/J767,"")</f>
        <v>1.0526315789473684</v>
      </c>
      <c r="M766" s="15">
        <f t="shared" si="108"/>
        <v>1.0526315789473684</v>
      </c>
      <c r="N766" s="5" t="s">
        <v>23</v>
      </c>
      <c r="O766" s="5" t="s">
        <v>23</v>
      </c>
      <c r="P766" s="5">
        <v>0</v>
      </c>
      <c r="Q766" s="5">
        <v>0</v>
      </c>
      <c r="R766" s="5" t="str">
        <f t="shared" si="107"/>
        <v>303-2024-06-30</v>
      </c>
    </row>
    <row r="767" spans="1:18" x14ac:dyDescent="0.3">
      <c r="A767" s="5">
        <v>303</v>
      </c>
      <c r="B767" s="5" t="s">
        <v>248</v>
      </c>
      <c r="C767" s="5" t="s">
        <v>249</v>
      </c>
      <c r="D767" s="5" t="s">
        <v>47</v>
      </c>
      <c r="E767" s="5" t="s">
        <v>22</v>
      </c>
      <c r="F767" s="6">
        <v>45473</v>
      </c>
      <c r="G767" s="5">
        <v>2024</v>
      </c>
      <c r="H767" s="5" t="str">
        <f t="shared" si="106"/>
        <v>Diciembre</v>
      </c>
      <c r="I767" s="6" t="str">
        <f t="shared" si="109"/>
        <v>2024-1</v>
      </c>
      <c r="J767" s="5">
        <v>95</v>
      </c>
      <c r="K767" s="5">
        <v>100</v>
      </c>
      <c r="L767" s="15">
        <f t="shared" ref="L767:L772" si="110">IFERROR(IF((K768/J768)&gt;1.3,1.3,K768/J768),"")</f>
        <v>1.0068649885583516</v>
      </c>
      <c r="M767" s="15">
        <f t="shared" si="108"/>
        <v>1.0068649885583516</v>
      </c>
      <c r="N767" s="5" t="s">
        <v>23</v>
      </c>
      <c r="O767" s="5" t="s">
        <v>23</v>
      </c>
      <c r="P767" s="5">
        <v>0</v>
      </c>
      <c r="Q767" s="5">
        <v>0</v>
      </c>
      <c r="R767" s="5" t="str">
        <f t="shared" si="107"/>
        <v>303-2024-12-31</v>
      </c>
    </row>
    <row r="768" spans="1:18" x14ac:dyDescent="0.3">
      <c r="A768" s="5">
        <v>303</v>
      </c>
      <c r="B768" s="5" t="s">
        <v>248</v>
      </c>
      <c r="C768" s="5" t="s">
        <v>249</v>
      </c>
      <c r="D768" s="5" t="s">
        <v>47</v>
      </c>
      <c r="E768" s="5" t="s">
        <v>22</v>
      </c>
      <c r="F768" s="6">
        <v>45657</v>
      </c>
      <c r="G768" s="5">
        <v>2024</v>
      </c>
      <c r="H768" s="5" t="str">
        <f t="shared" si="106"/>
        <v>Junio</v>
      </c>
      <c r="I768" s="6" t="str">
        <f t="shared" si="109"/>
        <v>2023-2</v>
      </c>
      <c r="J768" s="5">
        <v>95</v>
      </c>
      <c r="K768" s="5">
        <v>95.652173913043399</v>
      </c>
      <c r="L768" s="15">
        <f t="shared" si="110"/>
        <v>1.3</v>
      </c>
      <c r="M768" s="15">
        <f t="shared" si="108"/>
        <v>1.8985507246376812</v>
      </c>
      <c r="N768" s="5" t="s">
        <v>23</v>
      </c>
      <c r="O768" s="5" t="s">
        <v>23</v>
      </c>
      <c r="P768" s="5">
        <v>0</v>
      </c>
      <c r="Q768" s="5">
        <v>0</v>
      </c>
      <c r="R768" s="5" t="str">
        <f t="shared" si="107"/>
        <v>304-2023-06-30</v>
      </c>
    </row>
    <row r="769" spans="1:18" x14ac:dyDescent="0.3">
      <c r="A769" s="41">
        <v>304</v>
      </c>
      <c r="B769" s="5" t="s">
        <v>250</v>
      </c>
      <c r="C769" s="5" t="s">
        <v>249</v>
      </c>
      <c r="D769" s="5" t="s">
        <v>47</v>
      </c>
      <c r="E769" s="5" t="s">
        <v>22</v>
      </c>
      <c r="F769" s="6">
        <v>45107</v>
      </c>
      <c r="G769" s="5">
        <v>2023</v>
      </c>
      <c r="H769" s="5" t="str">
        <f t="shared" si="106"/>
        <v>Diciembre</v>
      </c>
      <c r="I769" s="6" t="str">
        <f t="shared" si="109"/>
        <v>2023-1</v>
      </c>
      <c r="J769" s="5">
        <v>1863</v>
      </c>
      <c r="K769" s="5">
        <v>3537</v>
      </c>
      <c r="L769" s="15">
        <f t="shared" si="110"/>
        <v>1.3</v>
      </c>
      <c r="M769" s="15">
        <f t="shared" si="108"/>
        <v>1.7632850241545894</v>
      </c>
      <c r="N769" s="5" t="s">
        <v>48</v>
      </c>
      <c r="O769" s="5" t="s">
        <v>48</v>
      </c>
      <c r="P769" s="5">
        <v>0</v>
      </c>
      <c r="Q769" s="5">
        <v>0</v>
      </c>
      <c r="R769" s="5" t="str">
        <f t="shared" si="107"/>
        <v>304-2023-12-31</v>
      </c>
    </row>
    <row r="770" spans="1:18" x14ac:dyDescent="0.3">
      <c r="A770" s="37">
        <v>304</v>
      </c>
      <c r="B770" s="5" t="s">
        <v>250</v>
      </c>
      <c r="C770" s="5" t="s">
        <v>249</v>
      </c>
      <c r="D770" s="5" t="s">
        <v>47</v>
      </c>
      <c r="E770" s="5" t="s">
        <v>22</v>
      </c>
      <c r="F770" s="6">
        <v>45291</v>
      </c>
      <c r="G770" s="5">
        <v>2023</v>
      </c>
      <c r="H770" s="5" t="str">
        <f t="shared" si="106"/>
        <v>Junio</v>
      </c>
      <c r="I770" s="6" t="str">
        <f t="shared" si="109"/>
        <v>2024-2</v>
      </c>
      <c r="J770" s="5">
        <v>1863</v>
      </c>
      <c r="K770" s="5">
        <v>3285</v>
      </c>
      <c r="L770" s="15">
        <f t="shared" si="110"/>
        <v>1.0011764705882353</v>
      </c>
      <c r="M770" s="15">
        <f t="shared" si="108"/>
        <v>1.0011764705882353</v>
      </c>
      <c r="N770" s="5" t="s">
        <v>48</v>
      </c>
      <c r="O770" s="5" t="s">
        <v>48</v>
      </c>
      <c r="P770" s="5">
        <v>0</v>
      </c>
      <c r="Q770" s="5">
        <v>0</v>
      </c>
      <c r="R770" s="5" t="str">
        <f t="shared" si="107"/>
        <v>304-2024-06-30</v>
      </c>
    </row>
    <row r="771" spans="1:18" x14ac:dyDescent="0.3">
      <c r="A771" s="5">
        <v>304</v>
      </c>
      <c r="B771" s="5" t="s">
        <v>250</v>
      </c>
      <c r="C771" s="5" t="s">
        <v>249</v>
      </c>
      <c r="D771" s="5" t="s">
        <v>47</v>
      </c>
      <c r="E771" s="5" t="s">
        <v>22</v>
      </c>
      <c r="F771" s="6">
        <v>45473</v>
      </c>
      <c r="G771" s="5">
        <v>2024</v>
      </c>
      <c r="H771" s="5" t="str">
        <f t="shared" si="106"/>
        <v>Diciembre</v>
      </c>
      <c r="I771" s="6" t="str">
        <f t="shared" si="109"/>
        <v>2024-2</v>
      </c>
      <c r="J771" s="5">
        <v>3400</v>
      </c>
      <c r="K771" s="5">
        <v>3404</v>
      </c>
      <c r="L771" s="15">
        <f t="shared" si="110"/>
        <v>0.83558823529411763</v>
      </c>
      <c r="M771" s="15">
        <f t="shared" si="108"/>
        <v>0.83558823529411763</v>
      </c>
      <c r="N771" s="5" t="s">
        <v>48</v>
      </c>
      <c r="O771" s="5" t="s">
        <v>48</v>
      </c>
      <c r="P771" s="5">
        <v>0</v>
      </c>
      <c r="Q771" s="5">
        <v>0</v>
      </c>
      <c r="R771" s="5" t="str">
        <f t="shared" si="107"/>
        <v>304-2024-12-31</v>
      </c>
    </row>
    <row r="772" spans="1:18" x14ac:dyDescent="0.3">
      <c r="A772" s="5">
        <v>304</v>
      </c>
      <c r="B772" s="5" t="s">
        <v>250</v>
      </c>
      <c r="C772" s="5" t="s">
        <v>249</v>
      </c>
      <c r="D772" s="5" t="s">
        <v>47</v>
      </c>
      <c r="E772" s="5" t="s">
        <v>22</v>
      </c>
      <c r="F772" s="6">
        <v>45657</v>
      </c>
      <c r="G772" s="5">
        <v>2024</v>
      </c>
      <c r="H772" s="5" t="str">
        <f t="shared" si="106"/>
        <v>Diciembre</v>
      </c>
      <c r="I772" s="6" t="str">
        <f t="shared" si="109"/>
        <v>2023-2</v>
      </c>
      <c r="J772" s="5">
        <v>3400</v>
      </c>
      <c r="K772" s="10">
        <v>2841</v>
      </c>
      <c r="L772" s="15">
        <f t="shared" si="110"/>
        <v>1</v>
      </c>
      <c r="M772" s="15">
        <f t="shared" si="108"/>
        <v>1</v>
      </c>
      <c r="N772" s="5" t="s">
        <v>48</v>
      </c>
      <c r="O772" s="5" t="s">
        <v>48</v>
      </c>
      <c r="P772" s="5">
        <v>0</v>
      </c>
      <c r="Q772" s="5">
        <v>0</v>
      </c>
      <c r="R772" s="5" t="str">
        <f t="shared" si="107"/>
        <v>305-2023-12-31</v>
      </c>
    </row>
    <row r="773" spans="1:18" x14ac:dyDescent="0.3">
      <c r="A773" s="37">
        <v>305</v>
      </c>
      <c r="B773" s="5" t="s">
        <v>251</v>
      </c>
      <c r="C773" s="5" t="s">
        <v>249</v>
      </c>
      <c r="D773" s="5" t="s">
        <v>65</v>
      </c>
      <c r="E773" s="5" t="s">
        <v>22</v>
      </c>
      <c r="F773" s="6">
        <v>45291</v>
      </c>
      <c r="G773" s="5">
        <v>2023</v>
      </c>
      <c r="H773" s="5" t="str">
        <f t="shared" si="106"/>
        <v>Diciembre</v>
      </c>
      <c r="I773" s="6" t="str">
        <f t="shared" si="109"/>
        <v>2024-1</v>
      </c>
      <c r="J773" s="5">
        <v>100</v>
      </c>
      <c r="K773" s="5">
        <v>100</v>
      </c>
      <c r="L773" s="21">
        <f>IFERROR(K774/J774,"")</f>
        <v>1</v>
      </c>
      <c r="M773" s="15">
        <f t="shared" si="108"/>
        <v>1</v>
      </c>
      <c r="N773" s="5" t="s">
        <v>23</v>
      </c>
      <c r="O773" s="5" t="s">
        <v>23</v>
      </c>
      <c r="P773" s="5">
        <v>0</v>
      </c>
      <c r="Q773" s="5">
        <v>0</v>
      </c>
      <c r="R773" s="5" t="str">
        <f t="shared" si="107"/>
        <v>305-2024-12-31</v>
      </c>
    </row>
    <row r="774" spans="1:18" x14ac:dyDescent="0.3">
      <c r="A774" s="5">
        <v>305</v>
      </c>
      <c r="B774" s="5" t="s">
        <v>251</v>
      </c>
      <c r="C774" s="5" t="s">
        <v>249</v>
      </c>
      <c r="D774" s="5" t="s">
        <v>65</v>
      </c>
      <c r="E774" s="5" t="s">
        <v>22</v>
      </c>
      <c r="F774" s="6">
        <v>45657</v>
      </c>
      <c r="G774" s="5">
        <v>2024</v>
      </c>
      <c r="H774" s="5" t="str">
        <f t="shared" si="106"/>
        <v>Junio</v>
      </c>
      <c r="I774" s="6" t="str">
        <f t="shared" si="109"/>
        <v>2023-2</v>
      </c>
      <c r="J774" s="5">
        <v>100</v>
      </c>
      <c r="K774" s="5">
        <v>100</v>
      </c>
      <c r="L774" s="15">
        <f>IFERROR(IF((K775/J775)&gt;1.3,1.3,K775/J775),"")</f>
        <v>1.2050000000000001</v>
      </c>
      <c r="M774" s="15">
        <f t="shared" si="108"/>
        <v>1.2050000000000001</v>
      </c>
      <c r="N774" s="5"/>
      <c r="O774" s="5"/>
      <c r="P774" s="5">
        <v>0</v>
      </c>
      <c r="Q774" s="5">
        <v>0</v>
      </c>
      <c r="R774" s="5" t="str">
        <f t="shared" si="107"/>
        <v>306-2023-06-30</v>
      </c>
    </row>
    <row r="775" spans="1:18" x14ac:dyDescent="0.3">
      <c r="A775" s="37">
        <v>306</v>
      </c>
      <c r="B775" s="5" t="s">
        <v>252</v>
      </c>
      <c r="C775" s="5" t="s">
        <v>186</v>
      </c>
      <c r="D775" s="5" t="s">
        <v>52</v>
      </c>
      <c r="E775" s="5" t="s">
        <v>22</v>
      </c>
      <c r="F775" s="6">
        <v>45107</v>
      </c>
      <c r="G775" s="5">
        <v>2023</v>
      </c>
      <c r="H775" s="5" t="str">
        <f t="shared" si="106"/>
        <v>Septiembre</v>
      </c>
      <c r="I775" s="6" t="str">
        <f t="shared" si="109"/>
        <v>2023-2</v>
      </c>
      <c r="J775" s="5">
        <v>100</v>
      </c>
      <c r="K775" s="5">
        <v>120.5</v>
      </c>
      <c r="L775" s="21">
        <f>IFERROR(K776/J776,"")</f>
        <v>1.0317000000000001</v>
      </c>
      <c r="M775" s="15">
        <f t="shared" si="108"/>
        <v>1.0317000000000001</v>
      </c>
      <c r="N775" s="5" t="s">
        <v>23</v>
      </c>
      <c r="O775" s="5" t="s">
        <v>23</v>
      </c>
      <c r="P775" s="5">
        <v>0</v>
      </c>
      <c r="Q775" s="5">
        <v>0</v>
      </c>
      <c r="R775" s="5" t="str">
        <f t="shared" si="107"/>
        <v>306-2023-09-30</v>
      </c>
    </row>
    <row r="776" spans="1:18" x14ac:dyDescent="0.3">
      <c r="A776" s="41">
        <v>306</v>
      </c>
      <c r="B776" s="5" t="s">
        <v>252</v>
      </c>
      <c r="C776" s="5" t="s">
        <v>186</v>
      </c>
      <c r="D776" s="5" t="s">
        <v>52</v>
      </c>
      <c r="E776" s="5" t="s">
        <v>22</v>
      </c>
      <c r="F776" s="6">
        <v>45199</v>
      </c>
      <c r="G776" s="5">
        <v>2023</v>
      </c>
      <c r="H776" s="5" t="str">
        <f t="shared" si="106"/>
        <v>Diciembre</v>
      </c>
      <c r="I776" s="6" t="str">
        <f t="shared" si="109"/>
        <v>2023-1</v>
      </c>
      <c r="J776" s="5">
        <v>100</v>
      </c>
      <c r="K776" s="5">
        <v>103.17</v>
      </c>
      <c r="L776" s="21">
        <f>IFERROR(K777/J777,"")</f>
        <v>1.0449999999999999</v>
      </c>
      <c r="M776" s="15">
        <f t="shared" si="108"/>
        <v>1.0449999999999999</v>
      </c>
      <c r="N776" s="5" t="s">
        <v>23</v>
      </c>
      <c r="O776" s="5" t="s">
        <v>23</v>
      </c>
      <c r="P776" s="5">
        <v>0</v>
      </c>
      <c r="Q776" s="5">
        <v>0</v>
      </c>
      <c r="R776" s="5" t="str">
        <f t="shared" si="107"/>
        <v>306-2023-12-31</v>
      </c>
    </row>
    <row r="777" spans="1:18" x14ac:dyDescent="0.3">
      <c r="A777" s="37">
        <v>306</v>
      </c>
      <c r="B777" s="5" t="s">
        <v>252</v>
      </c>
      <c r="C777" s="5" t="s">
        <v>186</v>
      </c>
      <c r="D777" s="5" t="s">
        <v>52</v>
      </c>
      <c r="E777" s="5" t="s">
        <v>22</v>
      </c>
      <c r="F777" s="6">
        <v>45291</v>
      </c>
      <c r="G777" s="5">
        <v>2023</v>
      </c>
      <c r="H777" s="5" t="str">
        <f t="shared" si="106"/>
        <v>Junio</v>
      </c>
      <c r="I777" s="6" t="str">
        <f t="shared" si="109"/>
        <v>2024-2</v>
      </c>
      <c r="J777" s="5">
        <v>100</v>
      </c>
      <c r="K777" s="5">
        <v>104.5</v>
      </c>
      <c r="L777" s="21">
        <f>IFERROR(K778/J778,"")</f>
        <v>6.01</v>
      </c>
      <c r="M777" s="15">
        <f t="shared" si="108"/>
        <v>6.01</v>
      </c>
      <c r="N777" s="5" t="s">
        <v>23</v>
      </c>
      <c r="O777" s="5" t="s">
        <v>23</v>
      </c>
      <c r="P777" s="5">
        <v>0</v>
      </c>
      <c r="Q777" s="5">
        <v>0</v>
      </c>
      <c r="R777" s="5" t="str">
        <f t="shared" si="107"/>
        <v>306-2024-06-30</v>
      </c>
    </row>
    <row r="778" spans="1:18" x14ac:dyDescent="0.3">
      <c r="A778" s="5">
        <v>306</v>
      </c>
      <c r="B778" s="5" t="s">
        <v>252</v>
      </c>
      <c r="C778" s="5" t="s">
        <v>186</v>
      </c>
      <c r="D778" s="5" t="s">
        <v>52</v>
      </c>
      <c r="E778" s="5" t="s">
        <v>22</v>
      </c>
      <c r="F778" s="6">
        <v>45473</v>
      </c>
      <c r="G778" s="5">
        <v>2024</v>
      </c>
      <c r="H778" s="5" t="str">
        <f t="shared" si="106"/>
        <v>Diciembre</v>
      </c>
      <c r="I778" s="6" t="str">
        <f t="shared" si="109"/>
        <v>2024-1</v>
      </c>
      <c r="J778" s="5">
        <v>100</v>
      </c>
      <c r="K778" s="5">
        <v>601</v>
      </c>
      <c r="L778" s="15">
        <f>IFERROR(IF((K779/J779)&gt;1.3,1.3,K779/J779),"")</f>
        <v>0</v>
      </c>
      <c r="M778" s="15">
        <f t="shared" si="108"/>
        <v>0</v>
      </c>
      <c r="N778" s="5"/>
      <c r="O778" s="5"/>
      <c r="P778" s="5">
        <v>0</v>
      </c>
      <c r="Q778" s="5">
        <v>0</v>
      </c>
      <c r="R778" s="5" t="str">
        <f t="shared" si="107"/>
        <v>306-2024-12-31</v>
      </c>
    </row>
    <row r="779" spans="1:18" x14ac:dyDescent="0.3">
      <c r="A779" s="5">
        <v>306</v>
      </c>
      <c r="B779" s="5" t="s">
        <v>252</v>
      </c>
      <c r="C779" s="5" t="s">
        <v>186</v>
      </c>
      <c r="D779" s="5" t="s">
        <v>52</v>
      </c>
      <c r="E779" s="5" t="s">
        <v>22</v>
      </c>
      <c r="F779" s="6">
        <v>45657</v>
      </c>
      <c r="G779" s="5">
        <v>2024</v>
      </c>
      <c r="H779" s="5" t="str">
        <f t="shared" si="106"/>
        <v>Junio</v>
      </c>
      <c r="I779" s="6" t="str">
        <f t="shared" si="109"/>
        <v>2023-2</v>
      </c>
      <c r="J779" s="5">
        <v>100</v>
      </c>
      <c r="K779" s="5">
        <v>0</v>
      </c>
      <c r="L779" s="15">
        <f>IFERROR(IF((K780/J780)&gt;1.3,1.3,K780/J780),"")</f>
        <v>1.25</v>
      </c>
      <c r="M779" s="15">
        <f t="shared" si="108"/>
        <v>1.25</v>
      </c>
      <c r="N779" s="5"/>
      <c r="O779" s="5"/>
      <c r="P779" s="5">
        <v>0</v>
      </c>
      <c r="Q779" s="5">
        <v>0</v>
      </c>
      <c r="R779" s="5" t="str">
        <f t="shared" si="107"/>
        <v>307-2023-06-30</v>
      </c>
    </row>
    <row r="780" spans="1:18" x14ac:dyDescent="0.3">
      <c r="A780" s="41">
        <v>307</v>
      </c>
      <c r="B780" s="5" t="s">
        <v>254</v>
      </c>
      <c r="C780" s="5" t="s">
        <v>102</v>
      </c>
      <c r="D780" s="5" t="s">
        <v>47</v>
      </c>
      <c r="E780" s="5" t="s">
        <v>22</v>
      </c>
      <c r="F780" s="6">
        <v>45107</v>
      </c>
      <c r="G780" s="5">
        <v>2023</v>
      </c>
      <c r="H780" s="5" t="str">
        <f t="shared" si="106"/>
        <v>Diciembre</v>
      </c>
      <c r="I780" s="6" t="str">
        <f t="shared" si="109"/>
        <v>2023-1</v>
      </c>
      <c r="J780" s="5">
        <v>20</v>
      </c>
      <c r="K780" s="5">
        <v>25</v>
      </c>
      <c r="L780" s="21"/>
      <c r="M780" s="15">
        <f t="shared" si="108"/>
        <v>3.1538461538461537</v>
      </c>
      <c r="N780" s="5"/>
      <c r="O780" s="5"/>
      <c r="P780" s="5">
        <v>0</v>
      </c>
      <c r="Q780" s="5">
        <v>0</v>
      </c>
      <c r="R780" s="5" t="str">
        <f t="shared" si="107"/>
        <v>307-2023-12-31</v>
      </c>
    </row>
    <row r="781" spans="1:18" x14ac:dyDescent="0.3">
      <c r="A781" s="37">
        <v>307</v>
      </c>
      <c r="B781" s="5" t="s">
        <v>254</v>
      </c>
      <c r="C781" s="5" t="s">
        <v>102</v>
      </c>
      <c r="D781" s="5" t="s">
        <v>47</v>
      </c>
      <c r="E781" s="5" t="s">
        <v>22</v>
      </c>
      <c r="F781" s="6">
        <v>45291</v>
      </c>
      <c r="G781" s="5">
        <v>2023</v>
      </c>
      <c r="H781" s="5" t="str">
        <f t="shared" si="106"/>
        <v>Junio</v>
      </c>
      <c r="I781" s="6" t="str">
        <f t="shared" si="109"/>
        <v>2024-2</v>
      </c>
      <c r="J781" s="5">
        <v>26</v>
      </c>
      <c r="K781" s="5">
        <v>82</v>
      </c>
      <c r="L781" s="21">
        <f>IFERROR(K782/J782,"")</f>
        <v>1.1200000000000001</v>
      </c>
      <c r="M781" s="15">
        <f t="shared" ref="M781:M812" si="111">IFERROR(K782/J782,"")</f>
        <v>1.1200000000000001</v>
      </c>
      <c r="N781" s="5"/>
      <c r="O781" s="5"/>
      <c r="P781" s="5">
        <v>0</v>
      </c>
      <c r="Q781" s="5">
        <v>0</v>
      </c>
      <c r="R781" s="5" t="str">
        <f t="shared" si="107"/>
        <v>307-2024-06-30</v>
      </c>
    </row>
    <row r="782" spans="1:18" x14ac:dyDescent="0.3">
      <c r="A782" s="5">
        <v>307</v>
      </c>
      <c r="B782" s="5" t="s">
        <v>254</v>
      </c>
      <c r="C782" s="5" t="s">
        <v>102</v>
      </c>
      <c r="D782" s="5" t="s">
        <v>47</v>
      </c>
      <c r="E782" s="5" t="s">
        <v>22</v>
      </c>
      <c r="F782" s="6">
        <v>45473</v>
      </c>
      <c r="G782" s="5">
        <v>2024</v>
      </c>
      <c r="H782" s="5" t="str">
        <f t="shared" si="106"/>
        <v>Diciembre</v>
      </c>
      <c r="I782" s="6" t="str">
        <f t="shared" si="109"/>
        <v>2024-1</v>
      </c>
      <c r="J782" s="5">
        <v>100</v>
      </c>
      <c r="K782" s="5">
        <v>112</v>
      </c>
      <c r="L782" s="15">
        <f>IFERROR(IF((K783/J783)&gt;1.3,1.3,K783/J783),"")</f>
        <v>1.3</v>
      </c>
      <c r="M782" s="15">
        <f t="shared" si="111"/>
        <v>4.1333000000000002</v>
      </c>
      <c r="N782" s="5"/>
      <c r="O782" s="5"/>
      <c r="P782" s="5">
        <v>0</v>
      </c>
      <c r="Q782" s="5">
        <v>0</v>
      </c>
      <c r="R782" s="5" t="str">
        <f t="shared" si="107"/>
        <v>307-2024-12-31</v>
      </c>
    </row>
    <row r="783" spans="1:18" x14ac:dyDescent="0.3">
      <c r="A783" s="5">
        <v>307</v>
      </c>
      <c r="B783" s="5" t="s">
        <v>254</v>
      </c>
      <c r="C783" s="5" t="s">
        <v>102</v>
      </c>
      <c r="D783" s="5" t="s">
        <v>47</v>
      </c>
      <c r="E783" s="5" t="s">
        <v>22</v>
      </c>
      <c r="F783" s="6">
        <v>45657</v>
      </c>
      <c r="G783" s="5">
        <v>2024</v>
      </c>
      <c r="H783" s="5" t="str">
        <f t="shared" si="106"/>
        <v>Junio</v>
      </c>
      <c r="I783" s="6" t="str">
        <f t="shared" si="109"/>
        <v>2023-2</v>
      </c>
      <c r="J783" s="5">
        <v>100</v>
      </c>
      <c r="K783" s="5">
        <v>413.33</v>
      </c>
      <c r="L783" s="15">
        <f>IFERROR(IF((K784/J784)&gt;1.3,1.3,K784/J784),"")</f>
        <v>1.3</v>
      </c>
      <c r="M783" s="15">
        <f t="shared" si="111"/>
        <v>2.25</v>
      </c>
      <c r="N783" s="5"/>
      <c r="O783" s="5"/>
      <c r="P783" s="5">
        <v>0</v>
      </c>
      <c r="Q783" s="5">
        <v>0</v>
      </c>
      <c r="R783" s="5" t="str">
        <f t="shared" si="107"/>
        <v>308-2023-06-30</v>
      </c>
    </row>
    <row r="784" spans="1:18" x14ac:dyDescent="0.3">
      <c r="A784" s="41">
        <v>308</v>
      </c>
      <c r="B784" s="5" t="s">
        <v>255</v>
      </c>
      <c r="C784" s="5" t="s">
        <v>102</v>
      </c>
      <c r="D784" s="5" t="s">
        <v>47</v>
      </c>
      <c r="E784" s="5" t="s">
        <v>22</v>
      </c>
      <c r="F784" s="6">
        <v>45107</v>
      </c>
      <c r="G784" s="5">
        <v>2023</v>
      </c>
      <c r="H784" s="5" t="str">
        <f t="shared" si="106"/>
        <v>Diciembre</v>
      </c>
      <c r="I784" s="6" t="str">
        <f t="shared" si="109"/>
        <v>2023-1</v>
      </c>
      <c r="J784" s="5">
        <v>12</v>
      </c>
      <c r="K784" s="3">
        <v>27</v>
      </c>
      <c r="L784" s="21">
        <f>IFERROR(K785/J785,"")</f>
        <v>2.7</v>
      </c>
      <c r="M784" s="15">
        <f t="shared" si="111"/>
        <v>2.7</v>
      </c>
      <c r="N784" s="5"/>
      <c r="O784" s="5"/>
      <c r="P784" s="5">
        <v>0</v>
      </c>
      <c r="Q784" s="5">
        <v>0</v>
      </c>
      <c r="R784" s="5" t="str">
        <f t="shared" si="107"/>
        <v>308-2023-12-31</v>
      </c>
    </row>
    <row r="785" spans="1:18" x14ac:dyDescent="0.3">
      <c r="A785" s="37">
        <v>308</v>
      </c>
      <c r="B785" s="5" t="s">
        <v>255</v>
      </c>
      <c r="C785" s="5" t="s">
        <v>102</v>
      </c>
      <c r="D785" s="5" t="s">
        <v>47</v>
      </c>
      <c r="E785" s="5" t="s">
        <v>22</v>
      </c>
      <c r="F785" s="6">
        <v>45291</v>
      </c>
      <c r="G785" s="5">
        <v>2023</v>
      </c>
      <c r="H785" s="5" t="str">
        <f t="shared" si="106"/>
        <v>Junio</v>
      </c>
      <c r="I785" s="6" t="str">
        <f t="shared" si="109"/>
        <v>2024-2</v>
      </c>
      <c r="J785" s="5">
        <v>20</v>
      </c>
      <c r="K785" s="3">
        <v>54</v>
      </c>
      <c r="L785" s="21">
        <f>IFERROR(K786/J786,"")</f>
        <v>1</v>
      </c>
      <c r="M785" s="15">
        <f t="shared" si="111"/>
        <v>1</v>
      </c>
      <c r="N785" s="5"/>
      <c r="O785" s="5"/>
      <c r="P785" s="5">
        <v>0</v>
      </c>
      <c r="Q785" s="5">
        <v>0</v>
      </c>
      <c r="R785" s="5" t="str">
        <f t="shared" si="107"/>
        <v>308-2024-06-30</v>
      </c>
    </row>
    <row r="786" spans="1:18" x14ac:dyDescent="0.3">
      <c r="A786" s="5">
        <v>308</v>
      </c>
      <c r="B786" s="5" t="s">
        <v>255</v>
      </c>
      <c r="C786" s="5" t="s">
        <v>102</v>
      </c>
      <c r="D786" s="5" t="s">
        <v>47</v>
      </c>
      <c r="E786" s="5" t="s">
        <v>22</v>
      </c>
      <c r="F786" s="6">
        <v>45473</v>
      </c>
      <c r="G786" s="5">
        <v>2024</v>
      </c>
      <c r="H786" s="5" t="str">
        <f t="shared" si="106"/>
        <v>Diciembre</v>
      </c>
      <c r="I786" s="6" t="str">
        <f t="shared" si="109"/>
        <v>2024-1</v>
      </c>
      <c r="J786" s="5">
        <v>100</v>
      </c>
      <c r="K786" s="5">
        <v>100</v>
      </c>
      <c r="L786" s="15">
        <f>IFERROR(IF((K787/J787)&gt;1.3,1.3,K787/J787),"")</f>
        <v>1</v>
      </c>
      <c r="M786" s="15">
        <f t="shared" si="111"/>
        <v>1</v>
      </c>
      <c r="N786" s="5"/>
      <c r="O786" s="5"/>
      <c r="P786" s="5">
        <v>0</v>
      </c>
      <c r="Q786" s="5">
        <v>0</v>
      </c>
      <c r="R786" s="5" t="str">
        <f t="shared" si="107"/>
        <v>308-2024-12-31</v>
      </c>
    </row>
    <row r="787" spans="1:18" x14ac:dyDescent="0.3">
      <c r="A787" s="5">
        <v>308</v>
      </c>
      <c r="B787" s="5" t="s">
        <v>255</v>
      </c>
      <c r="C787" s="5" t="s">
        <v>102</v>
      </c>
      <c r="D787" s="5" t="s">
        <v>47</v>
      </c>
      <c r="E787" s="5" t="s">
        <v>22</v>
      </c>
      <c r="F787" s="6">
        <v>45657</v>
      </c>
      <c r="G787" s="5">
        <v>2024</v>
      </c>
      <c r="H787" s="5" t="str">
        <f t="shared" si="106"/>
        <v>Junio</v>
      </c>
      <c r="I787" s="6" t="str">
        <f t="shared" si="109"/>
        <v>2023-2</v>
      </c>
      <c r="J787" s="5">
        <v>100</v>
      </c>
      <c r="K787" s="5">
        <v>100</v>
      </c>
      <c r="L787" s="15">
        <f>IFERROR(IF((K788/J788)&gt;1.3,1.3,K788/J788),"")</f>
        <v>1.3</v>
      </c>
      <c r="M787" s="15">
        <f t="shared" si="111"/>
        <v>1.4210526315789473</v>
      </c>
      <c r="N787" s="5"/>
      <c r="O787" s="5"/>
      <c r="P787" s="5">
        <v>0</v>
      </c>
      <c r="Q787" s="5">
        <v>0</v>
      </c>
      <c r="R787" s="5" t="str">
        <f t="shared" si="107"/>
        <v>309-2023-06-30</v>
      </c>
    </row>
    <row r="788" spans="1:18" x14ac:dyDescent="0.3">
      <c r="A788" s="41">
        <v>309</v>
      </c>
      <c r="B788" s="5" t="s">
        <v>256</v>
      </c>
      <c r="C788" s="5" t="s">
        <v>102</v>
      </c>
      <c r="D788" s="5" t="s">
        <v>47</v>
      </c>
      <c r="E788" s="5" t="s">
        <v>22</v>
      </c>
      <c r="F788" s="6">
        <v>45107</v>
      </c>
      <c r="G788" s="5">
        <v>2023</v>
      </c>
      <c r="H788" s="5" t="str">
        <f t="shared" si="106"/>
        <v>Diciembre</v>
      </c>
      <c r="I788" s="6" t="str">
        <f t="shared" si="109"/>
        <v>2023-1</v>
      </c>
      <c r="J788" s="5">
        <v>19</v>
      </c>
      <c r="K788" s="3">
        <v>27</v>
      </c>
      <c r="L788" s="21">
        <f>IFERROR(K789/J789,"")</f>
        <v>1.6888888888888889</v>
      </c>
      <c r="M788" s="15">
        <f t="shared" si="111"/>
        <v>1.6888888888888889</v>
      </c>
      <c r="N788" s="5"/>
      <c r="O788" s="5"/>
      <c r="P788" s="5">
        <v>0</v>
      </c>
      <c r="Q788" s="5">
        <v>0</v>
      </c>
      <c r="R788" s="5" t="str">
        <f t="shared" si="107"/>
        <v>309-2023-12-31</v>
      </c>
    </row>
    <row r="789" spans="1:18" x14ac:dyDescent="0.3">
      <c r="A789" s="37">
        <v>309</v>
      </c>
      <c r="B789" s="5" t="s">
        <v>256</v>
      </c>
      <c r="C789" s="5" t="s">
        <v>102</v>
      </c>
      <c r="D789" s="5" t="s">
        <v>47</v>
      </c>
      <c r="E789" s="5" t="s">
        <v>22</v>
      </c>
      <c r="F789" s="6">
        <v>45291</v>
      </c>
      <c r="G789" s="5">
        <v>2023</v>
      </c>
      <c r="H789" s="5" t="str">
        <f t="shared" si="106"/>
        <v>Junio</v>
      </c>
      <c r="I789" s="6" t="str">
        <f t="shared" si="109"/>
        <v>2024-2</v>
      </c>
      <c r="J789" s="5">
        <v>45</v>
      </c>
      <c r="K789" s="3">
        <v>76</v>
      </c>
      <c r="L789" s="21">
        <f>IFERROR(K790/J790,"")</f>
        <v>2.16</v>
      </c>
      <c r="M789" s="15">
        <f t="shared" si="111"/>
        <v>2.16</v>
      </c>
      <c r="N789" s="5"/>
      <c r="O789" s="5"/>
      <c r="P789" s="5">
        <v>0</v>
      </c>
      <c r="Q789" s="5">
        <v>0</v>
      </c>
      <c r="R789" s="5" t="str">
        <f t="shared" si="107"/>
        <v>309-2024-06-30</v>
      </c>
    </row>
    <row r="790" spans="1:18" x14ac:dyDescent="0.3">
      <c r="A790" s="5">
        <v>309</v>
      </c>
      <c r="B790" s="5" t="s">
        <v>257</v>
      </c>
      <c r="C790" s="5" t="s">
        <v>102</v>
      </c>
      <c r="D790" s="5" t="s">
        <v>47</v>
      </c>
      <c r="E790" s="5" t="s">
        <v>22</v>
      </c>
      <c r="F790" s="6">
        <v>45473</v>
      </c>
      <c r="G790" s="5">
        <v>2024</v>
      </c>
      <c r="H790" s="5" t="str">
        <f t="shared" si="106"/>
        <v>Diciembre</v>
      </c>
      <c r="I790" s="6" t="str">
        <f t="shared" ref="I790:I821" si="112">IF(OR(H791="Enero",H791="Febrero",H791="Marzo",H791="Abril",H791="Mayo",H791="Junio"),G791&amp;"-1",IF(OR(H791="Julio",H791="Agosto",H791="Septiembre",H791="Octubre",H791="Noviembre",H791="Diciembre"),G791&amp;"-2"))</f>
        <v>2024-1</v>
      </c>
      <c r="J790" s="5">
        <v>100</v>
      </c>
      <c r="K790" s="5">
        <v>216</v>
      </c>
      <c r="L790" s="15">
        <f>IFERROR(IF((K791/J791)&gt;1.3,1.3,K791/J791),"")</f>
        <v>1.3</v>
      </c>
      <c r="M790" s="15">
        <f t="shared" si="111"/>
        <v>1.5467</v>
      </c>
      <c r="N790" s="5"/>
      <c r="O790" s="5"/>
      <c r="P790" s="5">
        <v>0</v>
      </c>
      <c r="Q790" s="5">
        <v>0</v>
      </c>
      <c r="R790" s="5" t="str">
        <f t="shared" si="107"/>
        <v>309-2024-12-31</v>
      </c>
    </row>
    <row r="791" spans="1:18" x14ac:dyDescent="0.3">
      <c r="A791" s="5">
        <v>309</v>
      </c>
      <c r="B791" s="5" t="s">
        <v>257</v>
      </c>
      <c r="C791" s="5" t="s">
        <v>102</v>
      </c>
      <c r="D791" s="5" t="s">
        <v>47</v>
      </c>
      <c r="E791" s="5" t="s">
        <v>22</v>
      </c>
      <c r="F791" s="6">
        <v>45657</v>
      </c>
      <c r="G791" s="5">
        <v>2024</v>
      </c>
      <c r="H791" s="5" t="str">
        <f t="shared" si="106"/>
        <v>Junio</v>
      </c>
      <c r="I791" s="6" t="str">
        <f t="shared" si="112"/>
        <v>2023-2</v>
      </c>
      <c r="J791" s="5">
        <v>100</v>
      </c>
      <c r="K791" s="5">
        <v>154.66999999999999</v>
      </c>
      <c r="L791" s="15">
        <f>IFERROR(IF((K792/J792)&gt;1.3,1.3,K792/J792),"")</f>
        <v>1.3</v>
      </c>
      <c r="M791" s="15">
        <f t="shared" si="111"/>
        <v>3.4285714285714284</v>
      </c>
      <c r="N791" s="5"/>
      <c r="O791" s="5"/>
      <c r="P791" s="5">
        <v>0</v>
      </c>
      <c r="Q791" s="5">
        <v>0</v>
      </c>
      <c r="R791" s="5" t="str">
        <f t="shared" si="107"/>
        <v>310-2023-06-30</v>
      </c>
    </row>
    <row r="792" spans="1:18" x14ac:dyDescent="0.3">
      <c r="A792" s="41">
        <v>310</v>
      </c>
      <c r="B792" s="5" t="s">
        <v>258</v>
      </c>
      <c r="C792" s="5" t="s">
        <v>102</v>
      </c>
      <c r="D792" s="5" t="s">
        <v>47</v>
      </c>
      <c r="E792" s="5" t="s">
        <v>22</v>
      </c>
      <c r="F792" s="6">
        <v>45107</v>
      </c>
      <c r="G792" s="5">
        <v>2023</v>
      </c>
      <c r="H792" s="5" t="str">
        <f t="shared" si="106"/>
        <v>Diciembre</v>
      </c>
      <c r="I792" s="6" t="str">
        <f t="shared" si="112"/>
        <v>2023-1</v>
      </c>
      <c r="J792" s="5">
        <v>14</v>
      </c>
      <c r="K792" s="5">
        <v>48</v>
      </c>
      <c r="L792" s="21">
        <f>IFERROR(K793/J793,"")</f>
        <v>1.6857142857142857</v>
      </c>
      <c r="M792" s="15">
        <f t="shared" si="111"/>
        <v>1.6857142857142857</v>
      </c>
      <c r="N792" s="5"/>
      <c r="O792" s="5"/>
      <c r="P792" s="5">
        <v>0</v>
      </c>
      <c r="Q792" s="5">
        <v>0</v>
      </c>
      <c r="R792" s="5" t="str">
        <f t="shared" si="107"/>
        <v>310-2023-12-31</v>
      </c>
    </row>
    <row r="793" spans="1:18" x14ac:dyDescent="0.3">
      <c r="A793" s="37">
        <v>310</v>
      </c>
      <c r="B793" s="5" t="s">
        <v>258</v>
      </c>
      <c r="C793" s="5" t="s">
        <v>102</v>
      </c>
      <c r="D793" s="5" t="s">
        <v>47</v>
      </c>
      <c r="E793" s="5" t="s">
        <v>22</v>
      </c>
      <c r="F793" s="6">
        <v>45291</v>
      </c>
      <c r="G793" s="5">
        <v>2023</v>
      </c>
      <c r="H793" s="5" t="str">
        <f t="shared" si="106"/>
        <v>Junio</v>
      </c>
      <c r="I793" s="6" t="str">
        <f t="shared" si="112"/>
        <v>2024-2</v>
      </c>
      <c r="J793" s="5">
        <v>70</v>
      </c>
      <c r="K793" s="5">
        <v>118</v>
      </c>
      <c r="L793" s="21">
        <f>IFERROR(K794/J794,"")</f>
        <v>0.9556</v>
      </c>
      <c r="M793" s="15">
        <f t="shared" si="111"/>
        <v>0.9556</v>
      </c>
      <c r="N793" s="5"/>
      <c r="O793" s="5"/>
      <c r="P793" s="5">
        <v>0</v>
      </c>
      <c r="Q793" s="5">
        <v>0</v>
      </c>
      <c r="R793" s="5" t="str">
        <f t="shared" si="107"/>
        <v>310-2024-06-30</v>
      </c>
    </row>
    <row r="794" spans="1:18" x14ac:dyDescent="0.3">
      <c r="A794" s="5">
        <v>310</v>
      </c>
      <c r="B794" s="5" t="s">
        <v>258</v>
      </c>
      <c r="C794" s="5" t="s">
        <v>102</v>
      </c>
      <c r="D794" s="5" t="s">
        <v>47</v>
      </c>
      <c r="E794" s="5" t="s">
        <v>22</v>
      </c>
      <c r="F794" s="6">
        <v>45473</v>
      </c>
      <c r="G794" s="5">
        <v>2024</v>
      </c>
      <c r="H794" s="5" t="str">
        <f t="shared" si="106"/>
        <v>Diciembre</v>
      </c>
      <c r="I794" s="6" t="str">
        <f t="shared" si="112"/>
        <v>2024-1</v>
      </c>
      <c r="J794" s="5">
        <v>100</v>
      </c>
      <c r="K794" s="5">
        <v>95.56</v>
      </c>
      <c r="L794" s="15">
        <f>IFERROR(IF((K795/J795)&gt;1.3,1.3,K795/J795),"")</f>
        <v>0.7913</v>
      </c>
      <c r="M794" s="15">
        <f t="shared" si="111"/>
        <v>0.7913</v>
      </c>
      <c r="N794" s="5"/>
      <c r="O794" s="5"/>
      <c r="P794" s="5">
        <v>0</v>
      </c>
      <c r="Q794" s="5">
        <v>0</v>
      </c>
      <c r="R794" s="5" t="str">
        <f t="shared" si="107"/>
        <v>310-2024-12-31</v>
      </c>
    </row>
    <row r="795" spans="1:18" x14ac:dyDescent="0.3">
      <c r="A795" s="5">
        <v>310</v>
      </c>
      <c r="B795" s="5" t="s">
        <v>258</v>
      </c>
      <c r="C795" s="5" t="s">
        <v>102</v>
      </c>
      <c r="D795" s="5" t="s">
        <v>47</v>
      </c>
      <c r="E795" s="5" t="s">
        <v>22</v>
      </c>
      <c r="F795" s="6">
        <v>45657</v>
      </c>
      <c r="G795" s="5">
        <v>2024</v>
      </c>
      <c r="H795" s="5" t="str">
        <f t="shared" si="106"/>
        <v>Junio</v>
      </c>
      <c r="I795" s="6" t="str">
        <f t="shared" si="112"/>
        <v>2023-2</v>
      </c>
      <c r="J795" s="5">
        <v>100</v>
      </c>
      <c r="K795" s="5">
        <v>79.13</v>
      </c>
      <c r="L795" s="15">
        <f>IFERROR(IF((K796/J796)&gt;1.3,1.3,K796/J796),"")</f>
        <v>1.3</v>
      </c>
      <c r="M795" s="15">
        <f t="shared" si="111"/>
        <v>3.8636363636363638</v>
      </c>
      <c r="N795" s="5"/>
      <c r="O795" s="5"/>
      <c r="P795" s="5">
        <v>0</v>
      </c>
      <c r="Q795" s="5">
        <v>0</v>
      </c>
      <c r="R795" s="5" t="str">
        <f t="shared" si="107"/>
        <v>311-2023-06-30</v>
      </c>
    </row>
    <row r="796" spans="1:18" x14ac:dyDescent="0.3">
      <c r="A796" s="41">
        <v>311</v>
      </c>
      <c r="B796" s="5" t="s">
        <v>259</v>
      </c>
      <c r="C796" s="5" t="s">
        <v>102</v>
      </c>
      <c r="D796" s="5" t="s">
        <v>47</v>
      </c>
      <c r="E796" s="5" t="s">
        <v>22</v>
      </c>
      <c r="F796" s="6">
        <v>45107</v>
      </c>
      <c r="G796" s="5">
        <v>2023</v>
      </c>
      <c r="H796" s="5" t="str">
        <f t="shared" si="106"/>
        <v>Diciembre</v>
      </c>
      <c r="I796" s="6" t="str">
        <f t="shared" si="112"/>
        <v>2023-1</v>
      </c>
      <c r="J796" s="5">
        <v>22</v>
      </c>
      <c r="K796" s="5">
        <v>85</v>
      </c>
      <c r="L796" s="21">
        <f>IFERROR(K797/J797,"")</f>
        <v>1.0081632653061225</v>
      </c>
      <c r="M796" s="15">
        <f t="shared" si="111"/>
        <v>1.0081632653061225</v>
      </c>
      <c r="N796" s="5"/>
      <c r="O796" s="5"/>
      <c r="P796" s="5">
        <v>0</v>
      </c>
      <c r="Q796" s="5">
        <v>0</v>
      </c>
      <c r="R796" s="5" t="str">
        <f t="shared" si="107"/>
        <v>311-2023-12-31</v>
      </c>
    </row>
    <row r="797" spans="1:18" x14ac:dyDescent="0.3">
      <c r="A797" s="37">
        <v>311</v>
      </c>
      <c r="B797" s="5" t="s">
        <v>259</v>
      </c>
      <c r="C797" s="5" t="s">
        <v>102</v>
      </c>
      <c r="D797" s="5" t="s">
        <v>47</v>
      </c>
      <c r="E797" s="5" t="s">
        <v>22</v>
      </c>
      <c r="F797" s="6">
        <v>45291</v>
      </c>
      <c r="G797" s="5">
        <v>2023</v>
      </c>
      <c r="H797" s="5" t="str">
        <f t="shared" si="106"/>
        <v>Junio</v>
      </c>
      <c r="I797" s="6" t="str">
        <f t="shared" si="112"/>
        <v>2024-2</v>
      </c>
      <c r="J797" s="5">
        <v>245</v>
      </c>
      <c r="K797" s="5">
        <v>247</v>
      </c>
      <c r="L797" s="21">
        <f>IFERROR(K798/J798,"")</f>
        <v>1.1765000000000001</v>
      </c>
      <c r="M797" s="15">
        <f t="shared" si="111"/>
        <v>1.1765000000000001</v>
      </c>
      <c r="N797" s="5"/>
      <c r="O797" s="5"/>
      <c r="P797" s="5">
        <v>0</v>
      </c>
      <c r="Q797" s="5">
        <v>0</v>
      </c>
      <c r="R797" s="5" t="str">
        <f t="shared" si="107"/>
        <v>311-2024-06-30</v>
      </c>
    </row>
    <row r="798" spans="1:18" x14ac:dyDescent="0.3">
      <c r="A798" s="5">
        <v>311</v>
      </c>
      <c r="B798" s="5" t="s">
        <v>259</v>
      </c>
      <c r="C798" s="5" t="s">
        <v>102</v>
      </c>
      <c r="D798" s="5" t="s">
        <v>47</v>
      </c>
      <c r="E798" s="5" t="s">
        <v>22</v>
      </c>
      <c r="F798" s="6">
        <v>45473</v>
      </c>
      <c r="G798" s="5">
        <v>2024</v>
      </c>
      <c r="H798" s="5" t="str">
        <f t="shared" si="106"/>
        <v>Diciembre</v>
      </c>
      <c r="I798" s="6" t="str">
        <f t="shared" si="112"/>
        <v>2024-1</v>
      </c>
      <c r="J798" s="5">
        <v>100</v>
      </c>
      <c r="K798" s="5">
        <v>117.65</v>
      </c>
      <c r="L798" s="15">
        <f>IFERROR(IF((K799/J799)&gt;1.3,1.3,K799/J799),"")</f>
        <v>0.67760000000000009</v>
      </c>
      <c r="M798" s="15">
        <f t="shared" si="111"/>
        <v>0.67760000000000009</v>
      </c>
      <c r="N798" s="5"/>
      <c r="O798" s="5"/>
      <c r="P798" s="5">
        <v>0</v>
      </c>
      <c r="Q798" s="5">
        <v>0</v>
      </c>
      <c r="R798" s="5" t="str">
        <f t="shared" si="107"/>
        <v>311-2024-12-31</v>
      </c>
    </row>
    <row r="799" spans="1:18" x14ac:dyDescent="0.3">
      <c r="A799" s="5">
        <v>311</v>
      </c>
      <c r="B799" s="5" t="s">
        <v>259</v>
      </c>
      <c r="C799" s="5" t="s">
        <v>102</v>
      </c>
      <c r="D799" s="5" t="s">
        <v>47</v>
      </c>
      <c r="E799" s="5" t="s">
        <v>22</v>
      </c>
      <c r="F799" s="6">
        <v>45657</v>
      </c>
      <c r="G799" s="5">
        <v>2024</v>
      </c>
      <c r="H799" s="5" t="str">
        <f t="shared" si="106"/>
        <v>Junio</v>
      </c>
      <c r="I799" s="6" t="str">
        <f t="shared" si="112"/>
        <v>2023-2</v>
      </c>
      <c r="J799" s="5">
        <v>100</v>
      </c>
      <c r="K799" s="5">
        <v>67.760000000000005</v>
      </c>
      <c r="L799" s="15">
        <f>IFERROR(IF((K800/J800)&gt;1.3,1.3,K800/J800),"")</f>
        <v>1.1061946902654867</v>
      </c>
      <c r="M799" s="15">
        <f t="shared" si="111"/>
        <v>1.1061946902654867</v>
      </c>
      <c r="N799" s="5"/>
      <c r="O799" s="5"/>
      <c r="P799" s="5">
        <v>0</v>
      </c>
      <c r="Q799" s="5">
        <v>0</v>
      </c>
      <c r="R799" s="5" t="str">
        <f t="shared" si="107"/>
        <v>312-2023-06-30</v>
      </c>
    </row>
    <row r="800" spans="1:18" x14ac:dyDescent="0.3">
      <c r="A800" s="41">
        <v>312</v>
      </c>
      <c r="B800" s="5" t="s">
        <v>260</v>
      </c>
      <c r="C800" s="5" t="s">
        <v>102</v>
      </c>
      <c r="D800" s="5" t="s">
        <v>47</v>
      </c>
      <c r="E800" s="5" t="s">
        <v>22</v>
      </c>
      <c r="F800" s="6">
        <v>45107</v>
      </c>
      <c r="G800" s="5">
        <v>2023</v>
      </c>
      <c r="H800" s="5" t="str">
        <f t="shared" si="106"/>
        <v>Diciembre</v>
      </c>
      <c r="I800" s="6" t="str">
        <f t="shared" si="112"/>
        <v>2023-1</v>
      </c>
      <c r="J800" s="5">
        <v>113</v>
      </c>
      <c r="K800" s="5">
        <v>125</v>
      </c>
      <c r="L800" s="21">
        <f>IFERROR(K801/J801,"")</f>
        <v>1.0925925925925926</v>
      </c>
      <c r="M800" s="15">
        <f t="shared" si="111"/>
        <v>1.0925925925925926</v>
      </c>
      <c r="N800" s="5"/>
      <c r="O800" s="5"/>
      <c r="P800" s="5">
        <v>0</v>
      </c>
      <c r="Q800" s="5">
        <v>0</v>
      </c>
      <c r="R800" s="5" t="str">
        <f t="shared" si="107"/>
        <v>312-2023-12-31</v>
      </c>
    </row>
    <row r="801" spans="1:18" x14ac:dyDescent="0.3">
      <c r="A801" s="37">
        <v>312</v>
      </c>
      <c r="B801" s="5" t="s">
        <v>260</v>
      </c>
      <c r="C801" s="5" t="s">
        <v>102</v>
      </c>
      <c r="D801" s="5" t="s">
        <v>47</v>
      </c>
      <c r="E801" s="5" t="s">
        <v>22</v>
      </c>
      <c r="F801" s="6">
        <v>45291</v>
      </c>
      <c r="G801" s="5">
        <v>2023</v>
      </c>
      <c r="H801" s="5" t="str">
        <f t="shared" si="106"/>
        <v>Junio</v>
      </c>
      <c r="I801" s="6" t="str">
        <f t="shared" si="112"/>
        <v>2024-2</v>
      </c>
      <c r="J801" s="5">
        <v>108</v>
      </c>
      <c r="K801" s="5">
        <v>118</v>
      </c>
      <c r="L801" s="21">
        <f>IFERROR(K802/J802,"")</f>
        <v>1.26</v>
      </c>
      <c r="M801" s="15">
        <f t="shared" si="111"/>
        <v>1.26</v>
      </c>
      <c r="N801" s="5"/>
      <c r="O801" s="5"/>
      <c r="P801" s="5">
        <v>0</v>
      </c>
      <c r="Q801" s="5">
        <v>0</v>
      </c>
      <c r="R801" s="5" t="str">
        <f t="shared" si="107"/>
        <v>312-2024-06-30</v>
      </c>
    </row>
    <row r="802" spans="1:18" x14ac:dyDescent="0.3">
      <c r="A802" s="5">
        <v>312</v>
      </c>
      <c r="B802" s="5" t="s">
        <v>260</v>
      </c>
      <c r="C802" s="5" t="s">
        <v>102</v>
      </c>
      <c r="D802" s="5" t="s">
        <v>47</v>
      </c>
      <c r="E802" s="5" t="s">
        <v>22</v>
      </c>
      <c r="F802" s="6">
        <v>45473</v>
      </c>
      <c r="G802" s="5">
        <v>2024</v>
      </c>
      <c r="H802" s="5" t="str">
        <f t="shared" si="106"/>
        <v>Diciembre</v>
      </c>
      <c r="I802" s="6" t="str">
        <f t="shared" si="112"/>
        <v>2024-1</v>
      </c>
      <c r="J802" s="5">
        <v>100</v>
      </c>
      <c r="K802" s="5">
        <v>126</v>
      </c>
      <c r="L802" s="15">
        <f>IFERROR(IF((K803/J803)&gt;1.3,1.3,K803/J803),"")</f>
        <v>1.3</v>
      </c>
      <c r="M802" s="15">
        <f t="shared" si="111"/>
        <v>1.37</v>
      </c>
      <c r="N802" s="5"/>
      <c r="O802" s="5"/>
      <c r="P802" s="5">
        <v>0</v>
      </c>
      <c r="Q802" s="5">
        <v>0</v>
      </c>
      <c r="R802" s="5" t="str">
        <f t="shared" si="107"/>
        <v>312-2024-12-31</v>
      </c>
    </row>
    <row r="803" spans="1:18" x14ac:dyDescent="0.3">
      <c r="A803" s="5">
        <v>312</v>
      </c>
      <c r="B803" s="5" t="s">
        <v>260</v>
      </c>
      <c r="C803" s="5" t="s">
        <v>102</v>
      </c>
      <c r="D803" s="5" t="s">
        <v>47</v>
      </c>
      <c r="E803" s="5" t="s">
        <v>22</v>
      </c>
      <c r="F803" s="6">
        <v>45657</v>
      </c>
      <c r="G803" s="5">
        <v>2024</v>
      </c>
      <c r="H803" s="5" t="str">
        <f t="shared" si="106"/>
        <v>Junio</v>
      </c>
      <c r="I803" s="6" t="str">
        <f t="shared" si="112"/>
        <v>2023-2</v>
      </c>
      <c r="J803" s="5">
        <v>100</v>
      </c>
      <c r="K803" s="5">
        <v>137</v>
      </c>
      <c r="L803" s="15">
        <f>IFERROR(IF((K804/J804)&gt;1.3,1.3,K804/J804),"")</f>
        <v>1</v>
      </c>
      <c r="M803" s="15">
        <f t="shared" si="111"/>
        <v>1</v>
      </c>
      <c r="N803" s="5"/>
      <c r="O803" s="5"/>
      <c r="P803" s="5">
        <v>0</v>
      </c>
      <c r="Q803" s="5">
        <v>0</v>
      </c>
      <c r="R803" s="5" t="str">
        <f t="shared" si="107"/>
        <v>313-2023-06-30</v>
      </c>
    </row>
    <row r="804" spans="1:18" x14ac:dyDescent="0.3">
      <c r="A804" s="41">
        <v>313</v>
      </c>
      <c r="B804" s="5" t="s">
        <v>261</v>
      </c>
      <c r="C804" s="5" t="s">
        <v>102</v>
      </c>
      <c r="D804" s="5" t="s">
        <v>47</v>
      </c>
      <c r="E804" s="5" t="s">
        <v>22</v>
      </c>
      <c r="F804" s="6">
        <v>45107</v>
      </c>
      <c r="G804" s="5">
        <v>2023</v>
      </c>
      <c r="H804" s="5" t="str">
        <f t="shared" ref="H804:H867" si="113">PROPER(TEXT(F805,"mmmm"))</f>
        <v>Diciembre</v>
      </c>
      <c r="I804" s="6" t="str">
        <f t="shared" si="112"/>
        <v>2023-1</v>
      </c>
      <c r="J804" s="5">
        <v>13</v>
      </c>
      <c r="K804" s="5">
        <v>13</v>
      </c>
      <c r="L804" s="21">
        <f>IFERROR(K805/J805,"")</f>
        <v>0.8</v>
      </c>
      <c r="M804" s="15">
        <f t="shared" si="111"/>
        <v>0.8</v>
      </c>
      <c r="N804" s="5"/>
      <c r="O804" s="5"/>
      <c r="P804" s="5">
        <v>0</v>
      </c>
      <c r="Q804" s="5">
        <v>0</v>
      </c>
      <c r="R804" s="5" t="str">
        <f t="shared" ref="R804:R867" si="114">A805&amp;"-"&amp;YEAR(F805)&amp;"-"&amp;IF(LEN(MONTH(F805))=1,"0"&amp;MONTH(F805),MONTH(F805))&amp;"-"&amp;DAY(F805)</f>
        <v>313-2023-12-31</v>
      </c>
    </row>
    <row r="805" spans="1:18" x14ac:dyDescent="0.3">
      <c r="A805" s="37">
        <v>313</v>
      </c>
      <c r="B805" s="5" t="s">
        <v>261</v>
      </c>
      <c r="C805" s="5" t="s">
        <v>102</v>
      </c>
      <c r="D805" s="5" t="s">
        <v>47</v>
      </c>
      <c r="E805" s="5" t="s">
        <v>22</v>
      </c>
      <c r="F805" s="6">
        <v>45291</v>
      </c>
      <c r="G805" s="5">
        <v>2023</v>
      </c>
      <c r="H805" s="5" t="str">
        <f t="shared" si="113"/>
        <v>Junio</v>
      </c>
      <c r="I805" s="6" t="str">
        <f t="shared" si="112"/>
        <v>2024-2</v>
      </c>
      <c r="J805" s="5">
        <v>15</v>
      </c>
      <c r="K805" s="5">
        <v>12</v>
      </c>
      <c r="L805" s="21">
        <f>IFERROR(K806/J806,"")</f>
        <v>1</v>
      </c>
      <c r="M805" s="15">
        <f t="shared" si="111"/>
        <v>1</v>
      </c>
      <c r="N805" s="5"/>
      <c r="O805" s="5"/>
      <c r="P805" s="5">
        <v>0</v>
      </c>
      <c r="Q805" s="5">
        <v>0</v>
      </c>
      <c r="R805" s="5" t="str">
        <f t="shared" si="114"/>
        <v>313-2024-06-30</v>
      </c>
    </row>
    <row r="806" spans="1:18" x14ac:dyDescent="0.3">
      <c r="A806" s="5">
        <v>313</v>
      </c>
      <c r="B806" s="5" t="s">
        <v>261</v>
      </c>
      <c r="C806" s="5" t="s">
        <v>102</v>
      </c>
      <c r="D806" s="5" t="s">
        <v>47</v>
      </c>
      <c r="E806" s="5" t="s">
        <v>22</v>
      </c>
      <c r="F806" s="6">
        <v>45473</v>
      </c>
      <c r="G806" s="5">
        <v>2024</v>
      </c>
      <c r="H806" s="5" t="str">
        <f t="shared" si="113"/>
        <v>Diciembre</v>
      </c>
      <c r="I806" s="6" t="str">
        <f t="shared" si="112"/>
        <v>2024-1</v>
      </c>
      <c r="J806" s="5">
        <v>100</v>
      </c>
      <c r="K806" s="5">
        <v>100</v>
      </c>
      <c r="L806" s="15">
        <f>IFERROR(IF((K807/J807)&gt;1.3,1.3,K807/J807),"")</f>
        <v>1</v>
      </c>
      <c r="M806" s="15">
        <f t="shared" si="111"/>
        <v>1</v>
      </c>
      <c r="N806" s="5"/>
      <c r="O806" s="5"/>
      <c r="P806" s="5">
        <v>0</v>
      </c>
      <c r="Q806" s="5">
        <v>0</v>
      </c>
      <c r="R806" s="5" t="str">
        <f t="shared" si="114"/>
        <v>313-2024-12-31</v>
      </c>
    </row>
    <row r="807" spans="1:18" x14ac:dyDescent="0.3">
      <c r="A807" s="5">
        <v>313</v>
      </c>
      <c r="B807" s="5" t="s">
        <v>261</v>
      </c>
      <c r="C807" s="5" t="s">
        <v>102</v>
      </c>
      <c r="D807" s="5" t="s">
        <v>47</v>
      </c>
      <c r="E807" s="5" t="s">
        <v>22</v>
      </c>
      <c r="F807" s="6">
        <v>45657</v>
      </c>
      <c r="G807" s="5">
        <v>2024</v>
      </c>
      <c r="H807" s="5" t="str">
        <f t="shared" si="113"/>
        <v>Junio</v>
      </c>
      <c r="I807" s="6" t="str">
        <f t="shared" si="112"/>
        <v>2023-2</v>
      </c>
      <c r="J807" s="5">
        <v>100</v>
      </c>
      <c r="K807" s="5">
        <v>100</v>
      </c>
      <c r="L807" s="15">
        <f>IFERROR(IF((K808/J808)&gt;1.3,1.3,K808/J808),"")</f>
        <v>1.3</v>
      </c>
      <c r="M807" s="15">
        <f t="shared" si="111"/>
        <v>1.4444444444444444</v>
      </c>
      <c r="N807" s="5"/>
      <c r="O807" s="5"/>
      <c r="P807" s="5">
        <v>0</v>
      </c>
      <c r="Q807" s="5">
        <v>0</v>
      </c>
      <c r="R807" s="5" t="str">
        <f t="shared" si="114"/>
        <v>314-2023-06-30</v>
      </c>
    </row>
    <row r="808" spans="1:18" x14ac:dyDescent="0.3">
      <c r="A808" s="41">
        <v>314</v>
      </c>
      <c r="B808" s="5" t="s">
        <v>262</v>
      </c>
      <c r="C808" s="5" t="s">
        <v>102</v>
      </c>
      <c r="D808" s="5" t="s">
        <v>47</v>
      </c>
      <c r="E808" s="5" t="s">
        <v>22</v>
      </c>
      <c r="F808" s="6">
        <v>45107</v>
      </c>
      <c r="G808" s="5">
        <v>2023</v>
      </c>
      <c r="H808" s="5" t="str">
        <f t="shared" si="113"/>
        <v>Diciembre</v>
      </c>
      <c r="I808" s="6" t="str">
        <f t="shared" si="112"/>
        <v>2023-1</v>
      </c>
      <c r="J808" s="5">
        <v>9</v>
      </c>
      <c r="K808" s="5">
        <v>13</v>
      </c>
      <c r="L808" s="21">
        <f>IFERROR(K809/J809,"")</f>
        <v>1.1428571428571428</v>
      </c>
      <c r="M808" s="15">
        <f t="shared" si="111"/>
        <v>1.1428571428571428</v>
      </c>
      <c r="N808" s="5"/>
      <c r="O808" s="5"/>
      <c r="P808" s="5">
        <v>0</v>
      </c>
      <c r="Q808" s="5">
        <v>0</v>
      </c>
      <c r="R808" s="5" t="str">
        <f t="shared" si="114"/>
        <v>314-2023-12-31</v>
      </c>
    </row>
    <row r="809" spans="1:18" x14ac:dyDescent="0.3">
      <c r="A809" s="37">
        <v>314</v>
      </c>
      <c r="B809" s="5" t="s">
        <v>262</v>
      </c>
      <c r="C809" s="5" t="s">
        <v>102</v>
      </c>
      <c r="D809" s="5" t="s">
        <v>47</v>
      </c>
      <c r="E809" s="5" t="s">
        <v>22</v>
      </c>
      <c r="F809" s="6">
        <v>45291</v>
      </c>
      <c r="G809" s="5">
        <v>2023</v>
      </c>
      <c r="H809" s="5" t="str">
        <f t="shared" si="113"/>
        <v>Junio</v>
      </c>
      <c r="I809" s="6" t="str">
        <f t="shared" si="112"/>
        <v>2024-2</v>
      </c>
      <c r="J809" s="5">
        <v>14</v>
      </c>
      <c r="K809" s="5">
        <v>16</v>
      </c>
      <c r="L809" s="21">
        <f>IFERROR(K810/J810,"")</f>
        <v>1.4</v>
      </c>
      <c r="M809" s="15">
        <f t="shared" si="111"/>
        <v>1.4</v>
      </c>
      <c r="N809" s="5"/>
      <c r="O809" s="5"/>
      <c r="P809" s="5">
        <v>0</v>
      </c>
      <c r="Q809" s="5">
        <v>0</v>
      </c>
      <c r="R809" s="5" t="str">
        <f t="shared" si="114"/>
        <v>314-2024-06-30</v>
      </c>
    </row>
    <row r="810" spans="1:18" x14ac:dyDescent="0.3">
      <c r="A810" s="5">
        <v>314</v>
      </c>
      <c r="B810" s="5" t="s">
        <v>262</v>
      </c>
      <c r="C810" s="5" t="s">
        <v>102</v>
      </c>
      <c r="D810" s="5" t="s">
        <v>47</v>
      </c>
      <c r="E810" s="5" t="s">
        <v>22</v>
      </c>
      <c r="F810" s="6">
        <v>45473</v>
      </c>
      <c r="G810" s="5">
        <v>2024</v>
      </c>
      <c r="H810" s="5" t="str">
        <f t="shared" si="113"/>
        <v>Diciembre</v>
      </c>
      <c r="I810" s="6" t="str">
        <f t="shared" si="112"/>
        <v>2024-1</v>
      </c>
      <c r="J810" s="5">
        <v>100</v>
      </c>
      <c r="K810" s="5">
        <v>140</v>
      </c>
      <c r="L810" s="15">
        <f>IFERROR(IF((K811/J811)&gt;1.3,1.3,K811/J811),"")</f>
        <v>1.3</v>
      </c>
      <c r="M810" s="15">
        <f t="shared" si="111"/>
        <v>1.45</v>
      </c>
      <c r="N810" s="5"/>
      <c r="O810" s="5"/>
      <c r="P810" s="5">
        <v>0</v>
      </c>
      <c r="Q810" s="5">
        <v>0</v>
      </c>
      <c r="R810" s="5" t="str">
        <f t="shared" si="114"/>
        <v>314-2024-12-31</v>
      </c>
    </row>
    <row r="811" spans="1:18" x14ac:dyDescent="0.3">
      <c r="A811" s="5">
        <v>314</v>
      </c>
      <c r="B811" s="5" t="s">
        <v>262</v>
      </c>
      <c r="C811" s="5" t="s">
        <v>102</v>
      </c>
      <c r="D811" s="5" t="s">
        <v>47</v>
      </c>
      <c r="E811" s="5" t="s">
        <v>22</v>
      </c>
      <c r="F811" s="6">
        <v>45657</v>
      </c>
      <c r="G811" s="5">
        <v>2024</v>
      </c>
      <c r="H811" s="5" t="str">
        <f t="shared" si="113"/>
        <v>Junio</v>
      </c>
      <c r="I811" s="6" t="str">
        <f t="shared" si="112"/>
        <v>2023-2</v>
      </c>
      <c r="J811" s="5">
        <v>100</v>
      </c>
      <c r="K811" s="5">
        <v>145</v>
      </c>
      <c r="L811" s="15">
        <f>IFERROR(IF((K812/J812)&gt;1.3,1.3,K812/J812),"")</f>
        <v>1.3</v>
      </c>
      <c r="M811" s="15">
        <f t="shared" si="111"/>
        <v>1.4</v>
      </c>
      <c r="N811" s="5"/>
      <c r="O811" s="5"/>
      <c r="P811" s="5">
        <v>0</v>
      </c>
      <c r="Q811" s="5">
        <v>0</v>
      </c>
      <c r="R811" s="5" t="str">
        <f t="shared" si="114"/>
        <v>315-2023-06-30</v>
      </c>
    </row>
    <row r="812" spans="1:18" x14ac:dyDescent="0.3">
      <c r="A812" s="41">
        <v>315</v>
      </c>
      <c r="B812" s="5" t="s">
        <v>263</v>
      </c>
      <c r="C812" s="5" t="s">
        <v>102</v>
      </c>
      <c r="D812" s="5" t="s">
        <v>47</v>
      </c>
      <c r="E812" s="5" t="s">
        <v>22</v>
      </c>
      <c r="F812" s="6">
        <v>45107</v>
      </c>
      <c r="G812" s="5">
        <v>2023</v>
      </c>
      <c r="H812" s="5" t="str">
        <f t="shared" si="113"/>
        <v>Diciembre</v>
      </c>
      <c r="I812" s="6" t="str">
        <f t="shared" si="112"/>
        <v>2023-1</v>
      </c>
      <c r="J812" s="5">
        <v>5</v>
      </c>
      <c r="K812" s="5">
        <v>7</v>
      </c>
      <c r="L812" s="21"/>
      <c r="M812" s="15" t="str">
        <f t="shared" si="111"/>
        <v/>
      </c>
      <c r="N812" s="5"/>
      <c r="O812" s="5"/>
      <c r="P812" s="5">
        <v>0</v>
      </c>
      <c r="Q812" s="5">
        <v>0</v>
      </c>
      <c r="R812" s="5" t="str">
        <f t="shared" si="114"/>
        <v>315-2023-12-31</v>
      </c>
    </row>
    <row r="813" spans="1:18" x14ac:dyDescent="0.3">
      <c r="A813" s="37">
        <v>315</v>
      </c>
      <c r="B813" s="5" t="s">
        <v>263</v>
      </c>
      <c r="C813" s="5" t="s">
        <v>102</v>
      </c>
      <c r="D813" s="5" t="s">
        <v>47</v>
      </c>
      <c r="E813" s="5" t="s">
        <v>22</v>
      </c>
      <c r="F813" s="6">
        <v>45291</v>
      </c>
      <c r="G813" s="5">
        <v>2023</v>
      </c>
      <c r="H813" s="5" t="str">
        <f t="shared" si="113"/>
        <v>Junio</v>
      </c>
      <c r="I813" s="6" t="str">
        <f t="shared" si="112"/>
        <v>2024-2</v>
      </c>
      <c r="J813" s="5">
        <v>0</v>
      </c>
      <c r="K813" s="5">
        <v>0</v>
      </c>
      <c r="L813" s="21" t="str">
        <f>IFERROR(K814/J814,"")</f>
        <v/>
      </c>
      <c r="M813" s="15" t="str">
        <f t="shared" ref="M813:M847" si="115">IFERROR(K814/J814,"")</f>
        <v/>
      </c>
      <c r="N813" s="5"/>
      <c r="O813" s="5"/>
      <c r="P813" s="5">
        <v>0</v>
      </c>
      <c r="Q813" s="5">
        <v>0</v>
      </c>
      <c r="R813" s="5" t="str">
        <f t="shared" si="114"/>
        <v>315-2024-06-30</v>
      </c>
    </row>
    <row r="814" spans="1:18" x14ac:dyDescent="0.3">
      <c r="A814" s="5">
        <v>315</v>
      </c>
      <c r="B814" s="5" t="s">
        <v>2580</v>
      </c>
      <c r="C814" s="5" t="s">
        <v>102</v>
      </c>
      <c r="D814" s="5" t="s">
        <v>47</v>
      </c>
      <c r="E814" s="5" t="s">
        <v>22</v>
      </c>
      <c r="F814" s="6">
        <v>45473</v>
      </c>
      <c r="G814" s="5">
        <v>2024</v>
      </c>
      <c r="H814" s="5" t="str">
        <f t="shared" si="113"/>
        <v>Diciembre</v>
      </c>
      <c r="I814" s="6" t="str">
        <f t="shared" si="112"/>
        <v>2024-1</v>
      </c>
      <c r="J814" s="5"/>
      <c r="K814" s="5"/>
      <c r="L814" s="15" t="str">
        <f>IFERROR(IF((K815/J815)&gt;1.3,1.3,K815/J815),"")</f>
        <v/>
      </c>
      <c r="M814" s="15" t="str">
        <f t="shared" si="115"/>
        <v/>
      </c>
      <c r="N814" s="5"/>
      <c r="O814" s="5"/>
      <c r="P814" s="5">
        <v>0</v>
      </c>
      <c r="Q814" s="5">
        <v>0</v>
      </c>
      <c r="R814" s="5" t="str">
        <f t="shared" si="114"/>
        <v>315-2024-12-31</v>
      </c>
    </row>
    <row r="815" spans="1:18" x14ac:dyDescent="0.3">
      <c r="A815" s="5">
        <v>315</v>
      </c>
      <c r="B815" s="5" t="s">
        <v>2580</v>
      </c>
      <c r="C815" s="5" t="s">
        <v>102</v>
      </c>
      <c r="D815" s="5" t="s">
        <v>47</v>
      </c>
      <c r="E815" s="5" t="s">
        <v>22</v>
      </c>
      <c r="F815" s="6">
        <v>45657</v>
      </c>
      <c r="G815" s="5">
        <v>2024</v>
      </c>
      <c r="H815" s="5" t="str">
        <f t="shared" si="113"/>
        <v>Junio</v>
      </c>
      <c r="I815" s="6" t="str">
        <f t="shared" si="112"/>
        <v>2023-2</v>
      </c>
      <c r="J815" s="5"/>
      <c r="K815" s="5"/>
      <c r="L815" s="15">
        <f>IFERROR(IF((K816/J816)&gt;1.3,1.3,K816/J816),"")</f>
        <v>1.2222222222222223</v>
      </c>
      <c r="M815" s="15">
        <f t="shared" si="115"/>
        <v>1.2222222222222223</v>
      </c>
      <c r="N815" s="5"/>
      <c r="O815" s="5"/>
      <c r="P815" s="5">
        <v>0</v>
      </c>
      <c r="Q815" s="5">
        <v>0</v>
      </c>
      <c r="R815" s="5" t="str">
        <f t="shared" si="114"/>
        <v>316-2023-06-30</v>
      </c>
    </row>
    <row r="816" spans="1:18" x14ac:dyDescent="0.3">
      <c r="A816" s="41">
        <v>316</v>
      </c>
      <c r="B816" s="5" t="s">
        <v>264</v>
      </c>
      <c r="C816" s="5" t="s">
        <v>102</v>
      </c>
      <c r="D816" s="5" t="s">
        <v>47</v>
      </c>
      <c r="E816" s="5" t="s">
        <v>22</v>
      </c>
      <c r="F816" s="6">
        <v>45107</v>
      </c>
      <c r="G816" s="5">
        <v>2023</v>
      </c>
      <c r="H816" s="5" t="str">
        <f t="shared" si="113"/>
        <v>Diciembre</v>
      </c>
      <c r="I816" s="6" t="str">
        <f t="shared" si="112"/>
        <v>2023-2</v>
      </c>
      <c r="J816" s="5">
        <v>9</v>
      </c>
      <c r="K816" s="5">
        <v>11</v>
      </c>
      <c r="L816" s="21"/>
      <c r="M816" s="15">
        <f t="shared" si="115"/>
        <v>0.91666666666666663</v>
      </c>
      <c r="N816" s="5"/>
      <c r="O816" s="5"/>
      <c r="P816" s="5">
        <v>0</v>
      </c>
      <c r="Q816" s="5">
        <v>0</v>
      </c>
      <c r="R816" s="5" t="str">
        <f t="shared" si="114"/>
        <v>316-2023-12-31</v>
      </c>
    </row>
    <row r="817" spans="1:18" x14ac:dyDescent="0.3">
      <c r="A817" s="37">
        <v>316</v>
      </c>
      <c r="B817" s="5" t="s">
        <v>264</v>
      </c>
      <c r="C817" s="5" t="s">
        <v>102</v>
      </c>
      <c r="D817" s="5" t="s">
        <v>47</v>
      </c>
      <c r="E817" s="5" t="s">
        <v>22</v>
      </c>
      <c r="F817" s="6">
        <v>45291</v>
      </c>
      <c r="G817" s="5">
        <v>2023</v>
      </c>
      <c r="H817" s="5" t="str">
        <f t="shared" si="113"/>
        <v>Diciembre</v>
      </c>
      <c r="I817" s="6" t="str">
        <f t="shared" si="112"/>
        <v>2023-2</v>
      </c>
      <c r="J817" s="5">
        <v>12</v>
      </c>
      <c r="K817" s="5">
        <v>11</v>
      </c>
      <c r="L817" s="21">
        <f>IFERROR(K818/J818,"")</f>
        <v>1</v>
      </c>
      <c r="M817" s="15">
        <f t="shared" si="115"/>
        <v>1</v>
      </c>
      <c r="N817" s="5"/>
      <c r="O817" s="5"/>
      <c r="P817" s="5">
        <v>0</v>
      </c>
      <c r="Q817" s="5">
        <v>0</v>
      </c>
      <c r="R817" s="5" t="str">
        <f t="shared" si="114"/>
        <v>317-2023-12-31</v>
      </c>
    </row>
    <row r="818" spans="1:18" x14ac:dyDescent="0.3">
      <c r="A818" s="37">
        <v>317</v>
      </c>
      <c r="B818" s="5" t="s">
        <v>265</v>
      </c>
      <c r="C818" s="5" t="s">
        <v>102</v>
      </c>
      <c r="D818" s="5" t="s">
        <v>65</v>
      </c>
      <c r="E818" s="5" t="s">
        <v>22</v>
      </c>
      <c r="F818" s="6">
        <v>45291</v>
      </c>
      <c r="G818" s="5">
        <v>2023</v>
      </c>
      <c r="H818" s="5" t="str">
        <f t="shared" si="113"/>
        <v>Diciembre</v>
      </c>
      <c r="I818" s="6" t="str">
        <f t="shared" si="112"/>
        <v>2024-1</v>
      </c>
      <c r="J818" s="5">
        <v>12</v>
      </c>
      <c r="K818" s="5">
        <v>12</v>
      </c>
      <c r="L818" s="21">
        <f>IFERROR(K819/J819,"")</f>
        <v>1</v>
      </c>
      <c r="M818" s="15">
        <f t="shared" si="115"/>
        <v>1</v>
      </c>
      <c r="N818" s="5"/>
      <c r="O818" s="5"/>
      <c r="P818" s="5">
        <v>0</v>
      </c>
      <c r="Q818" s="5">
        <v>0</v>
      </c>
      <c r="R818" s="5" t="str">
        <f t="shared" si="114"/>
        <v>317-2024-12-31</v>
      </c>
    </row>
    <row r="819" spans="1:18" x14ac:dyDescent="0.3">
      <c r="A819" s="5">
        <v>317</v>
      </c>
      <c r="B819" s="5" t="s">
        <v>265</v>
      </c>
      <c r="C819" s="5" t="s">
        <v>102</v>
      </c>
      <c r="D819" s="5" t="s">
        <v>65</v>
      </c>
      <c r="E819" s="5" t="s">
        <v>22</v>
      </c>
      <c r="F819" s="6">
        <v>45657</v>
      </c>
      <c r="G819" s="5">
        <v>2024</v>
      </c>
      <c r="H819" s="5" t="str">
        <f t="shared" si="113"/>
        <v>Junio</v>
      </c>
      <c r="I819" s="6" t="str">
        <f t="shared" si="112"/>
        <v>2023-2</v>
      </c>
      <c r="J819" s="5">
        <v>100</v>
      </c>
      <c r="K819" s="5">
        <v>100</v>
      </c>
      <c r="L819" s="15">
        <f>IFERROR(IF((K820/J820)&gt;1.3,1.3,K820/J820),"")</f>
        <v>1.0747500000000001</v>
      </c>
      <c r="M819" s="15">
        <f t="shared" si="115"/>
        <v>1.0747500000000001</v>
      </c>
      <c r="N819" s="5"/>
      <c r="O819" s="5"/>
      <c r="P819" s="5">
        <v>0</v>
      </c>
      <c r="Q819" s="5">
        <v>0</v>
      </c>
      <c r="R819" s="5" t="str">
        <f t="shared" si="114"/>
        <v>318-2023-06-30</v>
      </c>
    </row>
    <row r="820" spans="1:18" x14ac:dyDescent="0.3">
      <c r="A820" s="41">
        <v>318</v>
      </c>
      <c r="B820" s="5" t="s">
        <v>266</v>
      </c>
      <c r="C820" s="5" t="s">
        <v>102</v>
      </c>
      <c r="D820" s="5" t="s">
        <v>47</v>
      </c>
      <c r="E820" s="5" t="s">
        <v>22</v>
      </c>
      <c r="F820" s="6">
        <v>45107</v>
      </c>
      <c r="G820" s="5">
        <v>2023</v>
      </c>
      <c r="H820" s="5" t="str">
        <f t="shared" si="113"/>
        <v>Diciembre</v>
      </c>
      <c r="I820" s="6" t="str">
        <f t="shared" si="112"/>
        <v>2023-2</v>
      </c>
      <c r="J820" s="5">
        <v>80</v>
      </c>
      <c r="K820" s="5">
        <v>85.98</v>
      </c>
      <c r="L820" s="21"/>
      <c r="M820" s="15">
        <f t="shared" si="115"/>
        <v>1.1363749999999999</v>
      </c>
      <c r="N820" s="5" t="s">
        <v>23</v>
      </c>
      <c r="O820" s="5" t="s">
        <v>23</v>
      </c>
      <c r="P820" s="5">
        <v>0</v>
      </c>
      <c r="Q820" s="5">
        <v>0</v>
      </c>
      <c r="R820" s="5" t="str">
        <f t="shared" si="114"/>
        <v>318-2023-12-31</v>
      </c>
    </row>
    <row r="821" spans="1:18" x14ac:dyDescent="0.3">
      <c r="A821" s="37">
        <v>318</v>
      </c>
      <c r="B821" s="5" t="s">
        <v>266</v>
      </c>
      <c r="C821" s="5" t="s">
        <v>102</v>
      </c>
      <c r="D821" s="5" t="s">
        <v>47</v>
      </c>
      <c r="E821" s="5" t="s">
        <v>22</v>
      </c>
      <c r="F821" s="6">
        <v>45291</v>
      </c>
      <c r="G821" s="5">
        <v>2023</v>
      </c>
      <c r="H821" s="5" t="str">
        <f t="shared" si="113"/>
        <v>Diciembre</v>
      </c>
      <c r="I821" s="6" t="str">
        <f t="shared" si="112"/>
        <v>2024-1</v>
      </c>
      <c r="J821" s="5">
        <v>80</v>
      </c>
      <c r="K821" s="5">
        <v>90.91</v>
      </c>
      <c r="L821" s="21">
        <f>IFERROR(K822/J822,"")</f>
        <v>1.1285000000000001</v>
      </c>
      <c r="M821" s="15">
        <f t="shared" si="115"/>
        <v>1.1285000000000001</v>
      </c>
      <c r="N821" s="5" t="s">
        <v>23</v>
      </c>
      <c r="O821" s="5" t="s">
        <v>23</v>
      </c>
      <c r="P821" s="5">
        <v>0</v>
      </c>
      <c r="Q821" s="5">
        <v>0</v>
      </c>
      <c r="R821" s="5" t="str">
        <f t="shared" si="114"/>
        <v>318-2024-12-31</v>
      </c>
    </row>
    <row r="822" spans="1:18" x14ac:dyDescent="0.3">
      <c r="A822" s="5">
        <v>318</v>
      </c>
      <c r="B822" s="5" t="s">
        <v>267</v>
      </c>
      <c r="C822" s="5" t="s">
        <v>102</v>
      </c>
      <c r="D822" s="5" t="s">
        <v>65</v>
      </c>
      <c r="E822" s="5" t="s">
        <v>22</v>
      </c>
      <c r="F822" s="6">
        <v>45657</v>
      </c>
      <c r="G822" s="5">
        <v>2024</v>
      </c>
      <c r="H822" s="5" t="str">
        <f t="shared" si="113"/>
        <v>Junio</v>
      </c>
      <c r="I822" s="6" t="str">
        <f t="shared" ref="I822:I835" si="116">IF(OR(H823="Enero",H823="Febrero",H823="Marzo",H823="Abril",H823="Mayo",H823="Junio"),G823&amp;"-1",IF(OR(H823="Julio",H823="Agosto",H823="Septiembre",H823="Octubre",H823="Noviembre",H823="Diciembre"),G823&amp;"-2"))</f>
        <v>2023-2</v>
      </c>
      <c r="J822" s="5">
        <v>80</v>
      </c>
      <c r="K822" s="5">
        <v>90.28</v>
      </c>
      <c r="L822" s="15">
        <f>IFERROR(IF((K823/J823)&gt;1.3,1.3,K823/J823),"")</f>
        <v>0.8</v>
      </c>
      <c r="M822" s="15">
        <f t="shared" si="115"/>
        <v>0.8</v>
      </c>
      <c r="N822" s="5"/>
      <c r="O822" s="5"/>
      <c r="P822" s="5">
        <v>0</v>
      </c>
      <c r="Q822" s="5">
        <v>0</v>
      </c>
      <c r="R822" s="5" t="str">
        <f t="shared" si="114"/>
        <v>319-2023-06-30</v>
      </c>
    </row>
    <row r="823" spans="1:18" x14ac:dyDescent="0.3">
      <c r="A823" s="41">
        <v>319</v>
      </c>
      <c r="B823" s="5" t="s">
        <v>268</v>
      </c>
      <c r="C823" s="5" t="s">
        <v>102</v>
      </c>
      <c r="D823" s="5" t="s">
        <v>47</v>
      </c>
      <c r="E823" s="5" t="s">
        <v>22</v>
      </c>
      <c r="F823" s="6">
        <v>45107</v>
      </c>
      <c r="G823" s="5">
        <v>2023</v>
      </c>
      <c r="H823" s="5" t="str">
        <f t="shared" si="113"/>
        <v>Diciembre</v>
      </c>
      <c r="I823" s="6" t="str">
        <f t="shared" si="116"/>
        <v>2023-1</v>
      </c>
      <c r="J823" s="5">
        <v>100</v>
      </c>
      <c r="K823" s="5">
        <v>80</v>
      </c>
      <c r="L823" s="21">
        <f>IFERROR(K824/J824,"")</f>
        <v>1</v>
      </c>
      <c r="M823" s="15">
        <f t="shared" si="115"/>
        <v>1</v>
      </c>
      <c r="N823" s="5" t="s">
        <v>23</v>
      </c>
      <c r="O823" s="5" t="s">
        <v>23</v>
      </c>
      <c r="P823" s="5">
        <v>0</v>
      </c>
      <c r="Q823" s="5">
        <v>0</v>
      </c>
      <c r="R823" s="5" t="str">
        <f t="shared" si="114"/>
        <v>319-2023-12-31</v>
      </c>
    </row>
    <row r="824" spans="1:18" x14ac:dyDescent="0.3">
      <c r="A824" s="37">
        <v>319</v>
      </c>
      <c r="B824" s="5" t="s">
        <v>268</v>
      </c>
      <c r="C824" s="5" t="s">
        <v>102</v>
      </c>
      <c r="D824" s="5" t="s">
        <v>47</v>
      </c>
      <c r="E824" s="5" t="s">
        <v>22</v>
      </c>
      <c r="F824" s="6">
        <v>45291</v>
      </c>
      <c r="G824" s="5">
        <v>2023</v>
      </c>
      <c r="H824" s="5" t="str">
        <f t="shared" si="113"/>
        <v>Junio</v>
      </c>
      <c r="I824" s="6" t="str">
        <f t="shared" si="116"/>
        <v>2024-2</v>
      </c>
      <c r="J824" s="5">
        <v>100</v>
      </c>
      <c r="K824" s="5">
        <v>100</v>
      </c>
      <c r="L824" s="21">
        <f>IFERROR(K825/J825,"")</f>
        <v>1</v>
      </c>
      <c r="M824" s="15">
        <f t="shared" si="115"/>
        <v>1</v>
      </c>
      <c r="N824" s="5" t="s">
        <v>23</v>
      </c>
      <c r="O824" s="5" t="s">
        <v>23</v>
      </c>
      <c r="P824" s="5">
        <v>0</v>
      </c>
      <c r="Q824" s="5">
        <v>0</v>
      </c>
      <c r="R824" s="5" t="str">
        <f t="shared" si="114"/>
        <v>319-2024-06-30</v>
      </c>
    </row>
    <row r="825" spans="1:18" x14ac:dyDescent="0.3">
      <c r="A825" s="5">
        <v>319</v>
      </c>
      <c r="B825" s="5" t="s">
        <v>268</v>
      </c>
      <c r="C825" s="5" t="s">
        <v>102</v>
      </c>
      <c r="D825" s="5" t="s">
        <v>47</v>
      </c>
      <c r="E825" s="5" t="s">
        <v>22</v>
      </c>
      <c r="F825" s="6">
        <v>45473</v>
      </c>
      <c r="G825" s="5">
        <v>2024</v>
      </c>
      <c r="H825" s="5" t="str">
        <f t="shared" si="113"/>
        <v>Diciembre</v>
      </c>
      <c r="I825" s="6" t="str">
        <f t="shared" si="116"/>
        <v>2024-1</v>
      </c>
      <c r="J825" s="5">
        <v>100</v>
      </c>
      <c r="K825" s="5">
        <v>100</v>
      </c>
      <c r="L825" s="15">
        <f>IFERROR(IF((K826/J826)&gt;1.3,1.3,K826/J826),"")</f>
        <v>1</v>
      </c>
      <c r="M825" s="15">
        <f t="shared" si="115"/>
        <v>1</v>
      </c>
      <c r="N825" s="5"/>
      <c r="O825" s="5"/>
      <c r="P825" s="5">
        <v>0</v>
      </c>
      <c r="Q825" s="5">
        <v>0</v>
      </c>
      <c r="R825" s="5" t="str">
        <f t="shared" si="114"/>
        <v>319-2024-12-31</v>
      </c>
    </row>
    <row r="826" spans="1:18" x14ac:dyDescent="0.3">
      <c r="A826" s="5">
        <v>319</v>
      </c>
      <c r="B826" s="5" t="s">
        <v>268</v>
      </c>
      <c r="C826" s="5" t="s">
        <v>102</v>
      </c>
      <c r="D826" s="5" t="s">
        <v>47</v>
      </c>
      <c r="E826" s="5" t="s">
        <v>22</v>
      </c>
      <c r="F826" s="6">
        <v>45657</v>
      </c>
      <c r="G826" s="5">
        <v>2024</v>
      </c>
      <c r="H826" s="5" t="str">
        <f t="shared" si="113"/>
        <v>Junio</v>
      </c>
      <c r="I826" s="6" t="str">
        <f t="shared" si="116"/>
        <v>2023-2</v>
      </c>
      <c r="J826" s="5">
        <v>100</v>
      </c>
      <c r="K826" s="5">
        <v>100</v>
      </c>
      <c r="L826" s="15">
        <f>IFERROR(IF((K827/J827)&gt;1.3,1.3,K827/J827),"")</f>
        <v>0.46153846153846156</v>
      </c>
      <c r="M826" s="15">
        <f t="shared" si="115"/>
        <v>0.46153846153846156</v>
      </c>
      <c r="N826" s="5"/>
      <c r="O826" s="5"/>
      <c r="P826" s="5">
        <v>0</v>
      </c>
      <c r="Q826" s="5">
        <v>0</v>
      </c>
      <c r="R826" s="5" t="str">
        <f t="shared" si="114"/>
        <v>320-2023-06-30</v>
      </c>
    </row>
    <row r="827" spans="1:18" x14ac:dyDescent="0.3">
      <c r="A827" s="41">
        <v>320</v>
      </c>
      <c r="B827" s="5" t="s">
        <v>269</v>
      </c>
      <c r="C827" s="5" t="s">
        <v>102</v>
      </c>
      <c r="D827" s="5" t="s">
        <v>47</v>
      </c>
      <c r="E827" s="5" t="s">
        <v>22</v>
      </c>
      <c r="F827" s="6">
        <v>45107</v>
      </c>
      <c r="G827" s="5">
        <v>2023</v>
      </c>
      <c r="H827" s="5" t="str">
        <f t="shared" si="113"/>
        <v>Diciembre</v>
      </c>
      <c r="I827" s="6" t="str">
        <f t="shared" si="116"/>
        <v>2023-1</v>
      </c>
      <c r="J827" s="5">
        <v>26</v>
      </c>
      <c r="K827" s="5">
        <v>12</v>
      </c>
      <c r="L827" s="21">
        <f>IFERROR(K828/J828,"")</f>
        <v>1.1333333333333333</v>
      </c>
      <c r="M827" s="15">
        <f t="shared" si="115"/>
        <v>1.1333333333333333</v>
      </c>
      <c r="N827" s="5"/>
      <c r="O827" s="5"/>
      <c r="P827" s="5">
        <v>0</v>
      </c>
      <c r="Q827" s="5">
        <v>0</v>
      </c>
      <c r="R827" s="5" t="str">
        <f t="shared" si="114"/>
        <v>320-2023-12-31</v>
      </c>
    </row>
    <row r="828" spans="1:18" x14ac:dyDescent="0.3">
      <c r="A828" s="37">
        <v>320</v>
      </c>
      <c r="B828" s="5" t="s">
        <v>269</v>
      </c>
      <c r="C828" s="5" t="s">
        <v>102</v>
      </c>
      <c r="D828" s="5" t="s">
        <v>47</v>
      </c>
      <c r="E828" s="5" t="s">
        <v>22</v>
      </c>
      <c r="F828" s="6">
        <v>45291</v>
      </c>
      <c r="G828" s="5">
        <v>2023</v>
      </c>
      <c r="H828" s="5" t="str">
        <f t="shared" si="113"/>
        <v>Junio</v>
      </c>
      <c r="I828" s="6" t="str">
        <f t="shared" si="116"/>
        <v>2024-2</v>
      </c>
      <c r="J828" s="5">
        <v>15</v>
      </c>
      <c r="K828" s="5">
        <v>17</v>
      </c>
      <c r="L828" s="21">
        <f>IFERROR(K829/J829,"")</f>
        <v>1.4</v>
      </c>
      <c r="M828" s="15">
        <f t="shared" si="115"/>
        <v>1.4</v>
      </c>
      <c r="N828" s="5"/>
      <c r="O828" s="5"/>
      <c r="P828" s="5">
        <v>0</v>
      </c>
      <c r="Q828" s="5">
        <v>0</v>
      </c>
      <c r="R828" s="5" t="str">
        <f t="shared" si="114"/>
        <v>320-2024-06-30</v>
      </c>
    </row>
    <row r="829" spans="1:18" x14ac:dyDescent="0.3">
      <c r="A829" s="5">
        <v>320</v>
      </c>
      <c r="B829" s="5" t="s">
        <v>270</v>
      </c>
      <c r="C829" s="5" t="s">
        <v>102</v>
      </c>
      <c r="D829" s="5" t="s">
        <v>47</v>
      </c>
      <c r="E829" s="5" t="s">
        <v>22</v>
      </c>
      <c r="F829" s="6">
        <v>45473</v>
      </c>
      <c r="G829" s="5">
        <v>2024</v>
      </c>
      <c r="H829" s="5" t="str">
        <f t="shared" si="113"/>
        <v>Diciembre</v>
      </c>
      <c r="I829" s="6" t="str">
        <f t="shared" si="116"/>
        <v>2024-1</v>
      </c>
      <c r="J829" s="5">
        <v>100</v>
      </c>
      <c r="K829" s="5">
        <v>140</v>
      </c>
      <c r="L829" s="15">
        <f>IFERROR(IF((K830/J830)&gt;1.3,1.3,K830/J830),"")</f>
        <v>1.1499999999999999</v>
      </c>
      <c r="M829" s="15">
        <f t="shared" si="115"/>
        <v>1.1499999999999999</v>
      </c>
      <c r="N829" s="5"/>
      <c r="O829" s="5"/>
      <c r="P829" s="5">
        <v>0</v>
      </c>
      <c r="Q829" s="5">
        <v>0</v>
      </c>
      <c r="R829" s="5" t="str">
        <f t="shared" si="114"/>
        <v>320-2024-12-31</v>
      </c>
    </row>
    <row r="830" spans="1:18" x14ac:dyDescent="0.3">
      <c r="A830" s="5">
        <v>320</v>
      </c>
      <c r="B830" s="5" t="s">
        <v>270</v>
      </c>
      <c r="C830" s="5" t="s">
        <v>102</v>
      </c>
      <c r="D830" s="5" t="s">
        <v>47</v>
      </c>
      <c r="E830" s="5" t="s">
        <v>22</v>
      </c>
      <c r="F830" s="6">
        <v>45657</v>
      </c>
      <c r="G830" s="5">
        <v>2024</v>
      </c>
      <c r="H830" s="5" t="str">
        <f t="shared" si="113"/>
        <v>Junio</v>
      </c>
      <c r="I830" s="6" t="str">
        <f t="shared" si="116"/>
        <v>2023-2</v>
      </c>
      <c r="J830" s="5">
        <v>100</v>
      </c>
      <c r="K830" s="5">
        <v>115</v>
      </c>
      <c r="L830" s="15">
        <f>IFERROR(IF((K831/J831)&gt;1.3,1.3,K831/J831),"")</f>
        <v>1.3</v>
      </c>
      <c r="M830" s="15">
        <f t="shared" si="115"/>
        <v>1.3111111111111111</v>
      </c>
      <c r="N830" s="5"/>
      <c r="O830" s="5"/>
      <c r="P830" s="5">
        <v>0</v>
      </c>
      <c r="Q830" s="5">
        <v>0</v>
      </c>
      <c r="R830" s="5" t="str">
        <f t="shared" si="114"/>
        <v>321-2023-06-30</v>
      </c>
    </row>
    <row r="831" spans="1:18" x14ac:dyDescent="0.3">
      <c r="A831" s="41">
        <v>321</v>
      </c>
      <c r="B831" s="5" t="s">
        <v>271</v>
      </c>
      <c r="C831" s="5" t="s">
        <v>102</v>
      </c>
      <c r="D831" s="5" t="s">
        <v>47</v>
      </c>
      <c r="E831" s="5" t="s">
        <v>22</v>
      </c>
      <c r="F831" s="6">
        <v>45107</v>
      </c>
      <c r="G831" s="5">
        <v>2023</v>
      </c>
      <c r="H831" s="5" t="str">
        <f t="shared" si="113"/>
        <v>Diciembre</v>
      </c>
      <c r="I831" s="6" t="str">
        <f t="shared" si="116"/>
        <v>2023-1</v>
      </c>
      <c r="J831" s="5">
        <v>180</v>
      </c>
      <c r="K831" s="5">
        <v>236</v>
      </c>
      <c r="L831" s="15">
        <f>IF(IFERROR(K832/J832,"")&gt;130%,130%,K832/J832)</f>
        <v>1.2833333333333334</v>
      </c>
      <c r="M831" s="15">
        <f t="shared" si="115"/>
        <v>1.2833333333333334</v>
      </c>
      <c r="N831" s="5"/>
      <c r="O831" s="5"/>
      <c r="P831" s="5">
        <v>0</v>
      </c>
      <c r="Q831" s="5">
        <v>0</v>
      </c>
      <c r="R831" s="5" t="str">
        <f t="shared" si="114"/>
        <v>321-2023-12-31</v>
      </c>
    </row>
    <row r="832" spans="1:18" x14ac:dyDescent="0.3">
      <c r="A832" s="37">
        <v>321</v>
      </c>
      <c r="B832" s="5" t="s">
        <v>271</v>
      </c>
      <c r="C832" s="5" t="s">
        <v>102</v>
      </c>
      <c r="D832" s="5" t="s">
        <v>47</v>
      </c>
      <c r="E832" s="5" t="s">
        <v>22</v>
      </c>
      <c r="F832" s="6">
        <v>45291</v>
      </c>
      <c r="G832" s="5">
        <v>2023</v>
      </c>
      <c r="H832" s="5" t="str">
        <f t="shared" si="113"/>
        <v>Junio</v>
      </c>
      <c r="I832" s="6" t="str">
        <f t="shared" si="116"/>
        <v>2024-2</v>
      </c>
      <c r="J832" s="5">
        <v>180</v>
      </c>
      <c r="K832" s="5">
        <v>231</v>
      </c>
      <c r="L832" s="21">
        <f>IFERROR(K833/J833,"")</f>
        <v>1.0651999999999999</v>
      </c>
      <c r="M832" s="15">
        <f t="shared" si="115"/>
        <v>1.0651999999999999</v>
      </c>
      <c r="N832" s="5"/>
      <c r="O832" s="5"/>
      <c r="P832" s="5">
        <v>0</v>
      </c>
      <c r="Q832" s="5">
        <v>0</v>
      </c>
      <c r="R832" s="5" t="str">
        <f t="shared" si="114"/>
        <v>321-2024-06-30</v>
      </c>
    </row>
    <row r="833" spans="1:18" x14ac:dyDescent="0.3">
      <c r="A833" s="5">
        <v>321</v>
      </c>
      <c r="B833" s="5" t="s">
        <v>272</v>
      </c>
      <c r="C833" s="5" t="s">
        <v>102</v>
      </c>
      <c r="D833" s="5" t="s">
        <v>47</v>
      </c>
      <c r="E833" s="5" t="s">
        <v>22</v>
      </c>
      <c r="F833" s="6">
        <v>45473</v>
      </c>
      <c r="G833" s="5">
        <v>2024</v>
      </c>
      <c r="H833" s="5" t="str">
        <f t="shared" si="113"/>
        <v>Diciembre</v>
      </c>
      <c r="I833" s="6" t="str">
        <f t="shared" si="116"/>
        <v>2024-2</v>
      </c>
      <c r="J833" s="5">
        <v>100</v>
      </c>
      <c r="K833" s="5">
        <v>106.52</v>
      </c>
      <c r="L833" s="15">
        <f t="shared" ref="L833:L839" si="117">IFERROR(IF((K834/J834)&gt;1.3,1.3,K834/J834),"")</f>
        <v>1.3</v>
      </c>
      <c r="M833" s="15">
        <f t="shared" si="115"/>
        <v>5.0217000000000001</v>
      </c>
      <c r="N833" s="5"/>
      <c r="O833" s="5"/>
      <c r="P833" s="5">
        <v>0</v>
      </c>
      <c r="Q833" s="5">
        <v>0</v>
      </c>
      <c r="R833" s="5" t="str">
        <f t="shared" si="114"/>
        <v>321-2024-12-31</v>
      </c>
    </row>
    <row r="834" spans="1:18" x14ac:dyDescent="0.3">
      <c r="A834" s="5">
        <v>321</v>
      </c>
      <c r="B834" s="5" t="s">
        <v>272</v>
      </c>
      <c r="C834" s="5" t="s">
        <v>102</v>
      </c>
      <c r="D834" s="5" t="s">
        <v>47</v>
      </c>
      <c r="E834" s="5" t="s">
        <v>22</v>
      </c>
      <c r="F834" s="6">
        <v>45657</v>
      </c>
      <c r="G834" s="5">
        <v>2024</v>
      </c>
      <c r="H834" s="5" t="str">
        <f t="shared" si="113"/>
        <v>Diciembre</v>
      </c>
      <c r="I834" s="6" t="str">
        <f t="shared" si="116"/>
        <v>2022-1</v>
      </c>
      <c r="J834" s="5">
        <v>100</v>
      </c>
      <c r="K834" s="5">
        <v>502.17</v>
      </c>
      <c r="L834" s="15">
        <f t="shared" si="117"/>
        <v>1</v>
      </c>
      <c r="M834" s="15">
        <f t="shared" si="115"/>
        <v>1</v>
      </c>
      <c r="N834" s="5"/>
      <c r="O834" s="5"/>
      <c r="P834" s="5">
        <v>0</v>
      </c>
      <c r="Q834" s="5">
        <v>0</v>
      </c>
      <c r="R834" s="5" t="str">
        <f t="shared" si="114"/>
        <v>323-2022-12-31</v>
      </c>
    </row>
    <row r="835" spans="1:18" x14ac:dyDescent="0.3">
      <c r="A835" s="37">
        <v>323</v>
      </c>
      <c r="B835" s="5" t="s">
        <v>273</v>
      </c>
      <c r="C835" s="5" t="s">
        <v>39</v>
      </c>
      <c r="D835" s="5" t="s">
        <v>47</v>
      </c>
      <c r="E835" s="5" t="s">
        <v>22</v>
      </c>
      <c r="F835" s="17">
        <v>44926</v>
      </c>
      <c r="G835" s="5">
        <v>2022</v>
      </c>
      <c r="H835" s="5" t="str">
        <f t="shared" si="113"/>
        <v>Junio</v>
      </c>
      <c r="I835" s="6" t="str">
        <f t="shared" si="116"/>
        <v>2023-2</v>
      </c>
      <c r="J835" s="5">
        <v>3</v>
      </c>
      <c r="K835" s="5">
        <v>3</v>
      </c>
      <c r="L835" s="15">
        <f t="shared" si="117"/>
        <v>1</v>
      </c>
      <c r="M835" s="15">
        <f t="shared" si="115"/>
        <v>1</v>
      </c>
      <c r="N835" s="5"/>
      <c r="O835" s="5"/>
      <c r="P835" s="5">
        <v>0</v>
      </c>
      <c r="Q835" s="5">
        <v>0</v>
      </c>
      <c r="R835" s="5" t="str">
        <f t="shared" si="114"/>
        <v>323-2023-06-30</v>
      </c>
    </row>
    <row r="836" spans="1:18" x14ac:dyDescent="0.3">
      <c r="A836" s="5">
        <v>323</v>
      </c>
      <c r="B836" s="5" t="s">
        <v>273</v>
      </c>
      <c r="C836" s="5" t="s">
        <v>39</v>
      </c>
      <c r="D836" s="5" t="s">
        <v>47</v>
      </c>
      <c r="E836" s="5" t="s">
        <v>22</v>
      </c>
      <c r="F836" s="17">
        <v>45107</v>
      </c>
      <c r="G836" s="16">
        <v>2023</v>
      </c>
      <c r="H836" s="6" t="str">
        <f t="shared" si="113"/>
        <v>Diciembre</v>
      </c>
      <c r="I836" s="39" t="s">
        <v>735</v>
      </c>
      <c r="J836" s="5">
        <v>2</v>
      </c>
      <c r="K836" s="5">
        <v>2</v>
      </c>
      <c r="L836" s="15">
        <f t="shared" si="117"/>
        <v>1</v>
      </c>
      <c r="M836" s="15">
        <f t="shared" si="115"/>
        <v>1</v>
      </c>
      <c r="N836" s="5"/>
      <c r="O836" s="5"/>
      <c r="P836" s="5">
        <v>0</v>
      </c>
      <c r="Q836" s="5">
        <v>0</v>
      </c>
      <c r="R836" s="5" t="str">
        <f t="shared" si="114"/>
        <v>323-2023-12-31</v>
      </c>
    </row>
    <row r="837" spans="1:18" x14ac:dyDescent="0.3">
      <c r="A837" s="37">
        <v>323</v>
      </c>
      <c r="B837" s="5" t="s">
        <v>273</v>
      </c>
      <c r="C837" s="5" t="s">
        <v>39</v>
      </c>
      <c r="D837" s="5" t="s">
        <v>47</v>
      </c>
      <c r="E837" s="5" t="s">
        <v>22</v>
      </c>
      <c r="F837" s="6">
        <v>45291</v>
      </c>
      <c r="G837" s="5">
        <v>2023</v>
      </c>
      <c r="H837" s="5" t="str">
        <f t="shared" si="113"/>
        <v>Junio</v>
      </c>
      <c r="I837" s="6" t="str">
        <f t="shared" ref="I837:I843" si="118">IF(OR(H838="Enero",H838="Febrero",H838="Marzo",H838="Abril",H838="Mayo",H838="Junio"),G838&amp;"-1",IF(OR(H838="Julio",H838="Agosto",H838="Septiembre",H838="Octubre",H838="Noviembre",H838="Diciembre"),G838&amp;"-2"))</f>
        <v>2024-2</v>
      </c>
      <c r="J837" s="5">
        <v>6</v>
      </c>
      <c r="K837" s="5">
        <v>6</v>
      </c>
      <c r="L837" s="15">
        <f t="shared" si="117"/>
        <v>1</v>
      </c>
      <c r="M837" s="15">
        <f t="shared" si="115"/>
        <v>1</v>
      </c>
      <c r="N837" s="5"/>
      <c r="O837" s="5"/>
      <c r="P837" s="5">
        <v>0</v>
      </c>
      <c r="Q837" s="5">
        <v>0</v>
      </c>
      <c r="R837" s="5" t="str">
        <f t="shared" si="114"/>
        <v>323-2024-06-30</v>
      </c>
    </row>
    <row r="838" spans="1:18" x14ac:dyDescent="0.3">
      <c r="A838" s="37">
        <v>323</v>
      </c>
      <c r="B838" s="5" t="s">
        <v>273</v>
      </c>
      <c r="C838" s="5" t="s">
        <v>39</v>
      </c>
      <c r="D838" s="5" t="s">
        <v>47</v>
      </c>
      <c r="E838" s="5" t="s">
        <v>22</v>
      </c>
      <c r="F838" s="17">
        <v>45473</v>
      </c>
      <c r="G838" s="5">
        <v>2024</v>
      </c>
      <c r="H838" s="5" t="str">
        <f t="shared" si="113"/>
        <v>Diciembre</v>
      </c>
      <c r="I838" s="6" t="str">
        <f t="shared" si="118"/>
        <v>2024-1</v>
      </c>
      <c r="J838" s="5">
        <v>3</v>
      </c>
      <c r="K838" s="5">
        <v>3</v>
      </c>
      <c r="L838" s="15" t="str">
        <f t="shared" si="117"/>
        <v/>
      </c>
      <c r="M838" s="15" t="str">
        <f t="shared" si="115"/>
        <v/>
      </c>
      <c r="N838" s="5"/>
      <c r="O838" s="5"/>
      <c r="P838" s="5">
        <v>0</v>
      </c>
      <c r="Q838" s="5">
        <v>0</v>
      </c>
      <c r="R838" s="5" t="str">
        <f t="shared" si="114"/>
        <v>323-2024-12-31</v>
      </c>
    </row>
    <row r="839" spans="1:18" x14ac:dyDescent="0.3">
      <c r="A839" s="37">
        <v>323</v>
      </c>
      <c r="B839" s="5" t="s">
        <v>273</v>
      </c>
      <c r="C839" s="5" t="s">
        <v>39</v>
      </c>
      <c r="D839" s="5" t="s">
        <v>47</v>
      </c>
      <c r="E839" s="5" t="s">
        <v>22</v>
      </c>
      <c r="F839" s="17">
        <v>45657</v>
      </c>
      <c r="G839" s="5">
        <v>2024</v>
      </c>
      <c r="H839" s="5" t="str">
        <f t="shared" si="113"/>
        <v>Junio</v>
      </c>
      <c r="I839" s="6" t="str">
        <f t="shared" si="118"/>
        <v>2023-2</v>
      </c>
      <c r="J839" s="5">
        <v>0</v>
      </c>
      <c r="K839" s="5">
        <v>0</v>
      </c>
      <c r="L839" s="15" t="str">
        <f t="shared" si="117"/>
        <v/>
      </c>
      <c r="M839" s="15" t="str">
        <f t="shared" si="115"/>
        <v/>
      </c>
      <c r="N839" s="5"/>
      <c r="O839" s="5"/>
      <c r="P839" s="5">
        <v>0</v>
      </c>
      <c r="Q839" s="5">
        <v>0</v>
      </c>
      <c r="R839" s="5" t="str">
        <f t="shared" si="114"/>
        <v>324-2023-06-30</v>
      </c>
    </row>
    <row r="840" spans="1:18" x14ac:dyDescent="0.3">
      <c r="A840" s="41">
        <v>324</v>
      </c>
      <c r="B840" s="5" t="s">
        <v>274</v>
      </c>
      <c r="C840" s="5" t="s">
        <v>39</v>
      </c>
      <c r="D840" s="5" t="s">
        <v>47</v>
      </c>
      <c r="E840" s="5" t="s">
        <v>22</v>
      </c>
      <c r="F840" s="6">
        <v>45107</v>
      </c>
      <c r="G840" s="5">
        <v>2023</v>
      </c>
      <c r="H840" s="5" t="str">
        <f t="shared" si="113"/>
        <v>Diciembre</v>
      </c>
      <c r="I840" s="6" t="str">
        <f t="shared" si="118"/>
        <v>2023-1</v>
      </c>
      <c r="J840" s="5">
        <v>0</v>
      </c>
      <c r="K840" s="5">
        <v>0</v>
      </c>
      <c r="L840" s="21"/>
      <c r="M840" s="15">
        <f t="shared" si="115"/>
        <v>1</v>
      </c>
      <c r="N840" s="5"/>
      <c r="O840" s="5"/>
      <c r="P840" s="5">
        <v>0</v>
      </c>
      <c r="Q840" s="5">
        <v>0</v>
      </c>
      <c r="R840" s="5" t="str">
        <f t="shared" si="114"/>
        <v>324-2023-12-31</v>
      </c>
    </row>
    <row r="841" spans="1:18" x14ac:dyDescent="0.3">
      <c r="A841" s="37">
        <v>324</v>
      </c>
      <c r="B841" s="5" t="s">
        <v>274</v>
      </c>
      <c r="C841" s="5" t="s">
        <v>39</v>
      </c>
      <c r="D841" s="5" t="s">
        <v>47</v>
      </c>
      <c r="E841" s="5" t="s">
        <v>22</v>
      </c>
      <c r="F841" s="6">
        <v>45291</v>
      </c>
      <c r="G841" s="5">
        <v>2023</v>
      </c>
      <c r="H841" s="5" t="str">
        <f t="shared" si="113"/>
        <v>Junio</v>
      </c>
      <c r="I841" s="6" t="str">
        <f t="shared" si="118"/>
        <v>2024-2</v>
      </c>
      <c r="J841" s="5">
        <v>12</v>
      </c>
      <c r="K841" s="5">
        <v>12</v>
      </c>
      <c r="L841" s="21" t="str">
        <f>IFERROR(K842/J842,"")</f>
        <v/>
      </c>
      <c r="M841" s="15" t="str">
        <f t="shared" si="115"/>
        <v/>
      </c>
      <c r="N841" s="5" t="s">
        <v>48</v>
      </c>
      <c r="O841" s="5" t="s">
        <v>48</v>
      </c>
      <c r="P841" s="5">
        <v>0</v>
      </c>
      <c r="Q841" s="5">
        <v>0</v>
      </c>
      <c r="R841" s="5" t="str">
        <f t="shared" si="114"/>
        <v>324-2024-06-30</v>
      </c>
    </row>
    <row r="842" spans="1:18" x14ac:dyDescent="0.3">
      <c r="A842" s="5">
        <v>324</v>
      </c>
      <c r="B842" s="5" t="s">
        <v>274</v>
      </c>
      <c r="C842" s="5" t="s">
        <v>39</v>
      </c>
      <c r="D842" s="5" t="s">
        <v>47</v>
      </c>
      <c r="E842" s="5" t="s">
        <v>22</v>
      </c>
      <c r="F842" s="6">
        <v>45473</v>
      </c>
      <c r="G842" s="5">
        <v>2024</v>
      </c>
      <c r="H842" s="5" t="str">
        <f t="shared" si="113"/>
        <v>Diciembre</v>
      </c>
      <c r="I842" s="6" t="str">
        <f t="shared" si="118"/>
        <v>2024-1</v>
      </c>
      <c r="J842" s="5"/>
      <c r="K842" s="5"/>
      <c r="L842" s="15">
        <f t="shared" ref="L842:L847" si="119">IFERROR(IF((K843/J843)&gt;1.3,1.3,K843/J843),"")</f>
        <v>1</v>
      </c>
      <c r="M842" s="15">
        <f t="shared" si="115"/>
        <v>1</v>
      </c>
      <c r="N842" s="5"/>
      <c r="O842" s="5"/>
      <c r="P842" s="5">
        <v>0</v>
      </c>
      <c r="Q842" s="5">
        <v>0</v>
      </c>
      <c r="R842" s="5" t="str">
        <f t="shared" si="114"/>
        <v>324-2024-12-31</v>
      </c>
    </row>
    <row r="843" spans="1:18" x14ac:dyDescent="0.3">
      <c r="A843" s="5">
        <v>324</v>
      </c>
      <c r="B843" s="5" t="s">
        <v>274</v>
      </c>
      <c r="C843" s="5" t="s">
        <v>39</v>
      </c>
      <c r="D843" s="5" t="s">
        <v>47</v>
      </c>
      <c r="E843" s="5" t="s">
        <v>22</v>
      </c>
      <c r="F843" s="6">
        <v>45657</v>
      </c>
      <c r="G843" s="5">
        <v>2024</v>
      </c>
      <c r="H843" s="5" t="str">
        <f t="shared" si="113"/>
        <v>Junio</v>
      </c>
      <c r="I843" s="6" t="str">
        <f t="shared" si="118"/>
        <v>2022-2</v>
      </c>
      <c r="J843" s="5">
        <v>6</v>
      </c>
      <c r="K843" s="5">
        <v>6</v>
      </c>
      <c r="L843" s="15">
        <f t="shared" si="119"/>
        <v>1</v>
      </c>
      <c r="M843" s="15">
        <f t="shared" si="115"/>
        <v>1</v>
      </c>
      <c r="N843" s="5" t="s">
        <v>48</v>
      </c>
      <c r="O843" s="5" t="s">
        <v>48</v>
      </c>
      <c r="P843" s="5">
        <v>0</v>
      </c>
      <c r="Q843" s="5">
        <v>0</v>
      </c>
      <c r="R843" s="5" t="str">
        <f t="shared" si="114"/>
        <v>325-2022-06-30</v>
      </c>
    </row>
    <row r="844" spans="1:18" x14ac:dyDescent="0.3">
      <c r="A844" s="5">
        <v>325</v>
      </c>
      <c r="B844" s="5" t="s">
        <v>275</v>
      </c>
      <c r="C844" s="5" t="s">
        <v>39</v>
      </c>
      <c r="D844" s="5" t="s">
        <v>47</v>
      </c>
      <c r="E844" s="5" t="s">
        <v>22</v>
      </c>
      <c r="F844" s="17">
        <v>44742</v>
      </c>
      <c r="G844" s="16">
        <v>2022</v>
      </c>
      <c r="H844" s="6" t="str">
        <f t="shared" si="113"/>
        <v>Diciembre</v>
      </c>
      <c r="I844" s="39" t="s">
        <v>810</v>
      </c>
      <c r="J844" s="5">
        <v>3</v>
      </c>
      <c r="K844" s="5">
        <v>3</v>
      </c>
      <c r="L844" s="15">
        <f t="shared" si="119"/>
        <v>1</v>
      </c>
      <c r="M844" s="15">
        <f t="shared" si="115"/>
        <v>1</v>
      </c>
      <c r="N844" s="5" t="s">
        <v>48</v>
      </c>
      <c r="O844" s="5" t="s">
        <v>48</v>
      </c>
      <c r="P844" s="5">
        <v>0</v>
      </c>
      <c r="Q844" s="5">
        <v>0</v>
      </c>
      <c r="R844" s="5" t="str">
        <f t="shared" si="114"/>
        <v>325-2022-12-31</v>
      </c>
    </row>
    <row r="845" spans="1:18" x14ac:dyDescent="0.3">
      <c r="A845" s="5">
        <v>325</v>
      </c>
      <c r="B845" s="5" t="s">
        <v>275</v>
      </c>
      <c r="C845" s="5" t="s">
        <v>39</v>
      </c>
      <c r="D845" s="5" t="s">
        <v>47</v>
      </c>
      <c r="E845" s="5" t="s">
        <v>22</v>
      </c>
      <c r="F845" s="17">
        <v>44926</v>
      </c>
      <c r="G845" s="16">
        <v>2022</v>
      </c>
      <c r="H845" s="6" t="str">
        <f t="shared" si="113"/>
        <v>Junio</v>
      </c>
      <c r="I845" s="39" t="s">
        <v>741</v>
      </c>
      <c r="J845" s="5">
        <v>3</v>
      </c>
      <c r="K845" s="5">
        <v>3</v>
      </c>
      <c r="L845" s="15">
        <f t="shared" si="119"/>
        <v>1</v>
      </c>
      <c r="M845" s="15">
        <f t="shared" si="115"/>
        <v>1</v>
      </c>
      <c r="N845" s="5" t="s">
        <v>48</v>
      </c>
      <c r="O845" s="5" t="s">
        <v>48</v>
      </c>
      <c r="P845" s="5">
        <v>0</v>
      </c>
      <c r="Q845" s="5">
        <v>0</v>
      </c>
      <c r="R845" s="5" t="str">
        <f t="shared" si="114"/>
        <v>325-2023-06-30</v>
      </c>
    </row>
    <row r="846" spans="1:18" x14ac:dyDescent="0.3">
      <c r="A846" s="5">
        <v>325</v>
      </c>
      <c r="B846" s="5" t="s">
        <v>275</v>
      </c>
      <c r="C846" s="5" t="s">
        <v>39</v>
      </c>
      <c r="D846" s="5" t="s">
        <v>47</v>
      </c>
      <c r="E846" s="5" t="s">
        <v>22</v>
      </c>
      <c r="F846" s="17">
        <v>45107</v>
      </c>
      <c r="G846" s="16">
        <v>2023</v>
      </c>
      <c r="H846" s="6" t="str">
        <f t="shared" si="113"/>
        <v>Diciembre</v>
      </c>
      <c r="I846" s="39" t="s">
        <v>735</v>
      </c>
      <c r="J846" s="5">
        <v>1</v>
      </c>
      <c r="K846" s="5">
        <v>1</v>
      </c>
      <c r="L846" s="15" t="str">
        <f t="shared" si="119"/>
        <v/>
      </c>
      <c r="M846" s="15" t="str">
        <f t="shared" si="115"/>
        <v/>
      </c>
      <c r="N846" s="5" t="s">
        <v>48</v>
      </c>
      <c r="O846" s="5" t="s">
        <v>48</v>
      </c>
      <c r="P846" s="5">
        <v>0</v>
      </c>
      <c r="Q846" s="5">
        <v>0</v>
      </c>
      <c r="R846" s="5" t="str">
        <f t="shared" si="114"/>
        <v>325-2023-12-31</v>
      </c>
    </row>
    <row r="847" spans="1:18" x14ac:dyDescent="0.3">
      <c r="A847" s="37">
        <v>325</v>
      </c>
      <c r="B847" s="5" t="s">
        <v>275</v>
      </c>
      <c r="C847" s="5" t="s">
        <v>39</v>
      </c>
      <c r="D847" s="5" t="s">
        <v>47</v>
      </c>
      <c r="E847" s="5" t="s">
        <v>22</v>
      </c>
      <c r="F847" s="6">
        <v>45291</v>
      </c>
      <c r="G847" s="5">
        <v>2023</v>
      </c>
      <c r="H847" s="5" t="str">
        <f t="shared" si="113"/>
        <v>Junio</v>
      </c>
      <c r="I847" s="6" t="str">
        <f t="shared" ref="I847:I862" si="120">IF(OR(H848="Enero",H848="Febrero",H848="Marzo",H848="Abril",H848="Mayo",H848="Junio"),G848&amp;"-1",IF(OR(H848="Julio",H848="Agosto",H848="Septiembre",H848="Octubre",H848="Noviembre",H848="Diciembre"),G848&amp;"-2"))</f>
        <v>2024-2</v>
      </c>
      <c r="J847" s="5">
        <v>0</v>
      </c>
      <c r="K847" s="5">
        <v>0</v>
      </c>
      <c r="L847" s="15">
        <f t="shared" si="119"/>
        <v>1</v>
      </c>
      <c r="M847" s="15">
        <f t="shared" si="115"/>
        <v>1</v>
      </c>
      <c r="N847" s="5"/>
      <c r="O847" s="5"/>
      <c r="P847" s="5">
        <v>0</v>
      </c>
      <c r="Q847" s="5">
        <v>0</v>
      </c>
      <c r="R847" s="5" t="str">
        <f t="shared" si="114"/>
        <v>325-2024-06-30</v>
      </c>
    </row>
    <row r="848" spans="1:18" x14ac:dyDescent="0.3">
      <c r="A848" s="5">
        <v>325</v>
      </c>
      <c r="B848" s="5" t="s">
        <v>275</v>
      </c>
      <c r="C848" s="5" t="s">
        <v>39</v>
      </c>
      <c r="D848" s="5" t="s">
        <v>47</v>
      </c>
      <c r="E848" s="5" t="s">
        <v>22</v>
      </c>
      <c r="F848" s="6">
        <v>45473</v>
      </c>
      <c r="G848" s="5">
        <v>2024</v>
      </c>
      <c r="H848" s="5" t="str">
        <f t="shared" si="113"/>
        <v>Diciembre</v>
      </c>
      <c r="I848" s="6" t="str">
        <f t="shared" si="120"/>
        <v>2024-2</v>
      </c>
      <c r="J848" s="5">
        <v>5</v>
      </c>
      <c r="K848" s="10">
        <v>5</v>
      </c>
      <c r="L848" s="15">
        <v>1</v>
      </c>
      <c r="M848" s="15">
        <v>1</v>
      </c>
      <c r="N848" s="5" t="s">
        <v>48</v>
      </c>
      <c r="O848" s="5" t="s">
        <v>48</v>
      </c>
      <c r="P848" s="5">
        <v>0</v>
      </c>
      <c r="Q848" s="5">
        <v>0</v>
      </c>
      <c r="R848" s="5" t="str">
        <f t="shared" si="114"/>
        <v>325-2024-12-31</v>
      </c>
    </row>
    <row r="849" spans="1:18" x14ac:dyDescent="0.3">
      <c r="A849" s="5">
        <v>325</v>
      </c>
      <c r="B849" s="5" t="s">
        <v>275</v>
      </c>
      <c r="C849" s="5" t="s">
        <v>39</v>
      </c>
      <c r="D849" s="5" t="s">
        <v>47</v>
      </c>
      <c r="E849" s="5" t="s">
        <v>22</v>
      </c>
      <c r="F849" s="6">
        <v>45657</v>
      </c>
      <c r="G849" s="5">
        <v>2024</v>
      </c>
      <c r="H849" s="5" t="str">
        <f t="shared" si="113"/>
        <v>Diciembre</v>
      </c>
      <c r="I849" s="6" t="str">
        <f t="shared" si="120"/>
        <v>2023-2</v>
      </c>
      <c r="J849" s="5">
        <v>3</v>
      </c>
      <c r="K849" s="10">
        <v>3</v>
      </c>
      <c r="L849" s="15">
        <v>1</v>
      </c>
      <c r="M849" s="15">
        <v>1</v>
      </c>
      <c r="N849" s="5" t="s">
        <v>48</v>
      </c>
      <c r="O849" s="5" t="s">
        <v>48</v>
      </c>
      <c r="P849" s="5">
        <v>0</v>
      </c>
      <c r="Q849" s="5">
        <v>0</v>
      </c>
      <c r="R849" s="5" t="str">
        <f t="shared" si="114"/>
        <v>326-2023-12-31</v>
      </c>
    </row>
    <row r="850" spans="1:18" x14ac:dyDescent="0.3">
      <c r="A850" s="37">
        <v>326</v>
      </c>
      <c r="B850" s="5" t="s">
        <v>276</v>
      </c>
      <c r="C850" s="5" t="s">
        <v>214</v>
      </c>
      <c r="D850" s="5" t="s">
        <v>65</v>
      </c>
      <c r="E850" s="5" t="s">
        <v>22</v>
      </c>
      <c r="F850" s="6">
        <v>45291</v>
      </c>
      <c r="G850" s="5">
        <v>2023</v>
      </c>
      <c r="H850" s="5" t="str">
        <f t="shared" si="113"/>
        <v>Diciembre</v>
      </c>
      <c r="I850" s="6" t="str">
        <f t="shared" si="120"/>
        <v>2024-2</v>
      </c>
      <c r="J850" s="5">
        <v>5</v>
      </c>
      <c r="K850" s="5">
        <v>5</v>
      </c>
      <c r="L850" s="21" t="str">
        <f>IFERROR(K851/J851,"")</f>
        <v/>
      </c>
      <c r="M850" s="15" t="str">
        <f>IFERROR(K851/J851,"")</f>
        <v/>
      </c>
      <c r="N850" s="5"/>
      <c r="O850" s="5"/>
      <c r="P850" s="5">
        <v>0</v>
      </c>
      <c r="Q850" s="5">
        <v>0</v>
      </c>
      <c r="R850" s="5" t="str">
        <f t="shared" si="114"/>
        <v>326-2024-12-31</v>
      </c>
    </row>
    <row r="851" spans="1:18" x14ac:dyDescent="0.3">
      <c r="A851" s="5">
        <v>326</v>
      </c>
      <c r="B851" s="5" t="s">
        <v>276</v>
      </c>
      <c r="C851" s="5" t="s">
        <v>214</v>
      </c>
      <c r="D851" s="5" t="s">
        <v>65</v>
      </c>
      <c r="E851" s="5" t="s">
        <v>22</v>
      </c>
      <c r="F851" s="6">
        <v>45657</v>
      </c>
      <c r="G851" s="5">
        <v>2024</v>
      </c>
      <c r="H851" s="5" t="str">
        <f t="shared" si="113"/>
        <v>Diciembre</v>
      </c>
      <c r="I851" s="6" t="str">
        <f t="shared" si="120"/>
        <v>2022-1</v>
      </c>
      <c r="J851" s="5">
        <v>0</v>
      </c>
      <c r="K851" s="5"/>
      <c r="L851" s="15" t="str">
        <f>IFERROR(IF((K852/J852)&gt;1.3,1.3,K852/J852),"")</f>
        <v/>
      </c>
      <c r="M851" s="15" t="str">
        <f>IFERROR(K852/J852,"")</f>
        <v/>
      </c>
      <c r="N851" s="5" t="s">
        <v>48</v>
      </c>
      <c r="O851" s="5" t="s">
        <v>125</v>
      </c>
      <c r="P851" s="5">
        <v>0</v>
      </c>
      <c r="Q851" s="5">
        <v>0</v>
      </c>
      <c r="R851" s="5" t="str">
        <f t="shared" si="114"/>
        <v>327-2022-12-31</v>
      </c>
    </row>
    <row r="852" spans="1:18" x14ac:dyDescent="0.3">
      <c r="A852" s="37">
        <v>327</v>
      </c>
      <c r="B852" s="5" t="s">
        <v>277</v>
      </c>
      <c r="C852" s="5" t="s">
        <v>214</v>
      </c>
      <c r="D852" s="5" t="s">
        <v>47</v>
      </c>
      <c r="E852" s="5" t="s">
        <v>22</v>
      </c>
      <c r="F852" s="6">
        <v>44926</v>
      </c>
      <c r="G852" s="5">
        <v>2022</v>
      </c>
      <c r="H852" s="5" t="str">
        <f t="shared" si="113"/>
        <v>Junio</v>
      </c>
      <c r="I852" s="6" t="str">
        <f t="shared" si="120"/>
        <v>2023-2</v>
      </c>
      <c r="J852" s="5">
        <v>0</v>
      </c>
      <c r="K852" s="5">
        <v>0</v>
      </c>
      <c r="L852" s="21" t="str">
        <f>IFERROR(K853/J853,"")</f>
        <v/>
      </c>
      <c r="M852" s="15" t="str">
        <f>IFERROR(K853/J853,"")</f>
        <v/>
      </c>
      <c r="N852" s="5"/>
      <c r="O852" s="5"/>
      <c r="P852" s="5">
        <v>0</v>
      </c>
      <c r="Q852" s="5">
        <v>0</v>
      </c>
      <c r="R852" s="5" t="str">
        <f t="shared" si="114"/>
        <v>327-2023-06-30</v>
      </c>
    </row>
    <row r="853" spans="1:18" x14ac:dyDescent="0.3">
      <c r="A853" s="41">
        <v>327</v>
      </c>
      <c r="B853" s="5" t="s">
        <v>277</v>
      </c>
      <c r="C853" s="5" t="s">
        <v>214</v>
      </c>
      <c r="D853" s="5" t="s">
        <v>47</v>
      </c>
      <c r="E853" s="5" t="s">
        <v>22</v>
      </c>
      <c r="F853" s="6">
        <v>45107</v>
      </c>
      <c r="G853" s="5">
        <v>2023</v>
      </c>
      <c r="H853" s="5" t="str">
        <f t="shared" si="113"/>
        <v>Diciembre</v>
      </c>
      <c r="I853" s="6" t="str">
        <f t="shared" si="120"/>
        <v>2023-1</v>
      </c>
      <c r="J853" s="5">
        <v>0</v>
      </c>
      <c r="K853" s="5">
        <v>0</v>
      </c>
      <c r="L853" s="21">
        <f>IFERROR(K854/J854,"")</f>
        <v>1</v>
      </c>
      <c r="M853" s="15">
        <f>IFERROR(K854/J854,"")</f>
        <v>1</v>
      </c>
      <c r="N853" s="5"/>
      <c r="O853" s="5"/>
      <c r="P853" s="5">
        <v>0</v>
      </c>
      <c r="Q853" s="5">
        <v>0</v>
      </c>
      <c r="R853" s="5" t="str">
        <f t="shared" si="114"/>
        <v>327-2023-12-31</v>
      </c>
    </row>
    <row r="854" spans="1:18" x14ac:dyDescent="0.3">
      <c r="A854" s="37">
        <v>327</v>
      </c>
      <c r="B854" s="5" t="s">
        <v>277</v>
      </c>
      <c r="C854" s="5" t="s">
        <v>214</v>
      </c>
      <c r="D854" s="5" t="s">
        <v>47</v>
      </c>
      <c r="E854" s="5" t="s">
        <v>22</v>
      </c>
      <c r="F854" s="6">
        <v>45291</v>
      </c>
      <c r="G854" s="5">
        <v>2023</v>
      </c>
      <c r="H854" s="5" t="str">
        <f t="shared" si="113"/>
        <v>Junio</v>
      </c>
      <c r="I854" s="6" t="str">
        <f t="shared" si="120"/>
        <v>2024-2</v>
      </c>
      <c r="J854" s="5">
        <v>2</v>
      </c>
      <c r="K854" s="5">
        <v>2</v>
      </c>
      <c r="L854" s="21" t="str">
        <f>IFERROR(K855/J855,"")</f>
        <v/>
      </c>
      <c r="M854" s="15" t="str">
        <f>IFERROR(K855/J855,"")</f>
        <v/>
      </c>
      <c r="N854" s="5" t="s">
        <v>48</v>
      </c>
      <c r="O854" s="5" t="s">
        <v>48</v>
      </c>
      <c r="P854" s="5">
        <v>0</v>
      </c>
      <c r="Q854" s="5">
        <v>0</v>
      </c>
      <c r="R854" s="5" t="str">
        <f t="shared" si="114"/>
        <v>327-2024-06-30</v>
      </c>
    </row>
    <row r="855" spans="1:18" x14ac:dyDescent="0.3">
      <c r="A855" s="5">
        <v>327</v>
      </c>
      <c r="B855" s="5" t="s">
        <v>277</v>
      </c>
      <c r="C855" s="5" t="s">
        <v>214</v>
      </c>
      <c r="D855" s="5" t="s">
        <v>47</v>
      </c>
      <c r="E855" s="5" t="s">
        <v>22</v>
      </c>
      <c r="F855" s="6">
        <v>45473</v>
      </c>
      <c r="G855" s="5">
        <v>2024</v>
      </c>
      <c r="H855" s="5" t="str">
        <f t="shared" si="113"/>
        <v>Diciembre</v>
      </c>
      <c r="I855" s="6" t="str">
        <f t="shared" si="120"/>
        <v>2024-2</v>
      </c>
      <c r="J855" s="5">
        <v>0</v>
      </c>
      <c r="K855" s="10">
        <v>0</v>
      </c>
      <c r="L855" s="15"/>
      <c r="M855" s="15"/>
      <c r="N855" s="5"/>
      <c r="O855" s="5"/>
      <c r="P855" s="5">
        <v>0</v>
      </c>
      <c r="Q855" s="5">
        <v>0</v>
      </c>
      <c r="R855" s="5" t="str">
        <f t="shared" si="114"/>
        <v>327-2024-12-31</v>
      </c>
    </row>
    <row r="856" spans="1:18" x14ac:dyDescent="0.3">
      <c r="A856" s="5">
        <v>327</v>
      </c>
      <c r="B856" s="5" t="s">
        <v>277</v>
      </c>
      <c r="C856" s="5" t="s">
        <v>214</v>
      </c>
      <c r="D856" s="5" t="s">
        <v>47</v>
      </c>
      <c r="E856" s="5" t="s">
        <v>22</v>
      </c>
      <c r="F856" s="6">
        <v>45657</v>
      </c>
      <c r="G856" s="5">
        <v>2024</v>
      </c>
      <c r="H856" s="5" t="str">
        <f t="shared" si="113"/>
        <v>Diciembre</v>
      </c>
      <c r="I856" s="6" t="str">
        <f t="shared" si="120"/>
        <v>2023-2</v>
      </c>
      <c r="J856" s="5">
        <v>0</v>
      </c>
      <c r="K856" s="5">
        <v>0</v>
      </c>
      <c r="L856" s="15">
        <f>IFERROR(IF((K857/J857)&gt;1.3,1.3,K857/J857),"")</f>
        <v>1.29375</v>
      </c>
      <c r="M856" s="15">
        <f t="shared" ref="M856:M862" si="121">IFERROR(K857/J857,"")</f>
        <v>1.29375</v>
      </c>
      <c r="N856" s="5"/>
      <c r="O856" s="5"/>
      <c r="P856" s="5">
        <v>0</v>
      </c>
      <c r="Q856" s="5">
        <v>0</v>
      </c>
      <c r="R856" s="5" t="str">
        <f t="shared" si="114"/>
        <v>328-2023-12-31</v>
      </c>
    </row>
    <row r="857" spans="1:18" x14ac:dyDescent="0.3">
      <c r="A857" s="37">
        <v>328</v>
      </c>
      <c r="B857" s="5" t="s">
        <v>278</v>
      </c>
      <c r="C857" s="5" t="s">
        <v>279</v>
      </c>
      <c r="D857" s="5" t="s">
        <v>65</v>
      </c>
      <c r="E857" s="5" t="s">
        <v>22</v>
      </c>
      <c r="F857" s="6">
        <v>45291</v>
      </c>
      <c r="G857" s="5">
        <v>2023</v>
      </c>
      <c r="H857" s="5" t="str">
        <f t="shared" si="113"/>
        <v>Diciembre</v>
      </c>
      <c r="I857" s="6" t="str">
        <f t="shared" si="120"/>
        <v>2024-2</v>
      </c>
      <c r="J857" s="5">
        <v>800</v>
      </c>
      <c r="K857" s="5">
        <v>1035</v>
      </c>
      <c r="L857" s="21">
        <f>IFERROR(K858/J858,"")</f>
        <v>1.57</v>
      </c>
      <c r="M857" s="15">
        <f t="shared" si="121"/>
        <v>1.57</v>
      </c>
      <c r="N857" s="5"/>
      <c r="O857" s="5"/>
      <c r="P857" s="5">
        <v>0</v>
      </c>
      <c r="Q857" s="5">
        <v>0</v>
      </c>
      <c r="R857" s="5" t="str">
        <f t="shared" si="114"/>
        <v>328-2024-12-31</v>
      </c>
    </row>
    <row r="858" spans="1:18" x14ac:dyDescent="0.3">
      <c r="A858" s="5">
        <v>328</v>
      </c>
      <c r="B858" s="5" t="s">
        <v>278</v>
      </c>
      <c r="C858" s="5" t="s">
        <v>279</v>
      </c>
      <c r="D858" s="5" t="s">
        <v>65</v>
      </c>
      <c r="E858" s="5" t="s">
        <v>22</v>
      </c>
      <c r="F858" s="6">
        <v>45657</v>
      </c>
      <c r="G858" s="5">
        <v>2024</v>
      </c>
      <c r="H858" s="5" t="str">
        <f t="shared" si="113"/>
        <v>Diciembre</v>
      </c>
      <c r="I858" s="6" t="str">
        <f t="shared" si="120"/>
        <v>2023-2</v>
      </c>
      <c r="J858" s="5">
        <v>100</v>
      </c>
      <c r="K858" s="5">
        <v>157</v>
      </c>
      <c r="L858" s="15">
        <f>IFERROR(IF((K859/J859)&gt;1.3,1.3,K859/J859),"")</f>
        <v>1.105</v>
      </c>
      <c r="M858" s="15">
        <f t="shared" si="121"/>
        <v>1.105</v>
      </c>
      <c r="N858" s="5"/>
      <c r="O858" s="5"/>
      <c r="P858" s="5">
        <v>0</v>
      </c>
      <c r="Q858" s="5">
        <v>0</v>
      </c>
      <c r="R858" s="5" t="str">
        <f t="shared" si="114"/>
        <v>329-2023-12-31</v>
      </c>
    </row>
    <row r="859" spans="1:18" x14ac:dyDescent="0.3">
      <c r="A859" s="37">
        <v>329</v>
      </c>
      <c r="B859" s="5" t="s">
        <v>280</v>
      </c>
      <c r="C859" s="5" t="s">
        <v>279</v>
      </c>
      <c r="D859" s="5" t="s">
        <v>65</v>
      </c>
      <c r="E859" s="5" t="s">
        <v>22</v>
      </c>
      <c r="F859" s="6">
        <v>45291</v>
      </c>
      <c r="G859" s="5">
        <v>2023</v>
      </c>
      <c r="H859" s="5" t="str">
        <f t="shared" si="113"/>
        <v>Diciembre</v>
      </c>
      <c r="I859" s="6" t="str">
        <f t="shared" si="120"/>
        <v>2024-2</v>
      </c>
      <c r="J859" s="5">
        <v>3000</v>
      </c>
      <c r="K859" s="5">
        <v>3315</v>
      </c>
      <c r="L859" s="21">
        <f>IFERROR(K860/J860,"")</f>
        <v>1.0663</v>
      </c>
      <c r="M859" s="15">
        <f t="shared" si="121"/>
        <v>1.0663</v>
      </c>
      <c r="N859" s="5"/>
      <c r="O859" s="5"/>
      <c r="P859" s="5">
        <v>0</v>
      </c>
      <c r="Q859" s="5">
        <v>0</v>
      </c>
      <c r="R859" s="5" t="str">
        <f t="shared" si="114"/>
        <v>329-2024-12-31</v>
      </c>
    </row>
    <row r="860" spans="1:18" x14ac:dyDescent="0.3">
      <c r="A860" s="5">
        <v>329</v>
      </c>
      <c r="B860" s="5" t="s">
        <v>280</v>
      </c>
      <c r="C860" s="5" t="s">
        <v>279</v>
      </c>
      <c r="D860" s="5" t="s">
        <v>65</v>
      </c>
      <c r="E860" s="5" t="s">
        <v>22</v>
      </c>
      <c r="F860" s="6">
        <v>45657</v>
      </c>
      <c r="G860" s="5">
        <v>2024</v>
      </c>
      <c r="H860" s="5" t="str">
        <f t="shared" si="113"/>
        <v>Diciembre</v>
      </c>
      <c r="I860" s="6" t="str">
        <f t="shared" si="120"/>
        <v>2023-2</v>
      </c>
      <c r="J860" s="5">
        <v>100</v>
      </c>
      <c r="K860" s="5">
        <v>106.63</v>
      </c>
      <c r="L860" s="15" t="str">
        <f>IFERROR(IF((K861/J861)&gt;1.3,1.3,K861/J861),"")</f>
        <v/>
      </c>
      <c r="M860" s="15" t="str">
        <f t="shared" si="121"/>
        <v/>
      </c>
      <c r="N860" s="5"/>
      <c r="O860" s="5"/>
      <c r="P860" s="5">
        <v>0</v>
      </c>
      <c r="Q860" s="5">
        <v>0</v>
      </c>
      <c r="R860" s="5" t="str">
        <f t="shared" si="114"/>
        <v>331-2023-12-31</v>
      </c>
    </row>
    <row r="861" spans="1:18" x14ac:dyDescent="0.3">
      <c r="A861" s="37">
        <v>331</v>
      </c>
      <c r="B861" s="5" t="s">
        <v>281</v>
      </c>
      <c r="C861" s="5" t="s">
        <v>279</v>
      </c>
      <c r="D861" s="5" t="s">
        <v>65</v>
      </c>
      <c r="E861" s="5" t="s">
        <v>22</v>
      </c>
      <c r="F861" s="6">
        <v>45291</v>
      </c>
      <c r="G861" s="5">
        <v>2023</v>
      </c>
      <c r="H861" s="5" t="str">
        <f t="shared" si="113"/>
        <v>Diciembre</v>
      </c>
      <c r="I861" s="6" t="str">
        <f t="shared" si="120"/>
        <v>2024-1</v>
      </c>
      <c r="J861" s="5">
        <v>0</v>
      </c>
      <c r="K861" s="5">
        <v>81</v>
      </c>
      <c r="L861" s="15" t="str">
        <f>IFERROR(IF((K862/J862)&gt;1.3,1.3,K862/J862),"")</f>
        <v/>
      </c>
      <c r="M861" s="15" t="str">
        <f t="shared" si="121"/>
        <v/>
      </c>
      <c r="N861" s="5" t="s">
        <v>171</v>
      </c>
      <c r="O861" s="5" t="s">
        <v>23</v>
      </c>
      <c r="P861" s="5">
        <v>0</v>
      </c>
      <c r="Q861" s="5">
        <v>0</v>
      </c>
      <c r="R861" s="5" t="str">
        <f t="shared" si="114"/>
        <v>331-2024-12-31</v>
      </c>
    </row>
    <row r="862" spans="1:18" x14ac:dyDescent="0.3">
      <c r="A862" s="37">
        <v>331</v>
      </c>
      <c r="B862" s="5" t="s">
        <v>281</v>
      </c>
      <c r="C862" s="5" t="s">
        <v>279</v>
      </c>
      <c r="D862" s="5" t="s">
        <v>65</v>
      </c>
      <c r="E862" s="5" t="s">
        <v>22</v>
      </c>
      <c r="F862" s="6">
        <v>45657</v>
      </c>
      <c r="G862" s="5">
        <v>2024</v>
      </c>
      <c r="H862" s="5" t="str">
        <f t="shared" si="113"/>
        <v>Junio</v>
      </c>
      <c r="I862" s="6" t="str">
        <f t="shared" si="120"/>
        <v>2022-2</v>
      </c>
      <c r="J862" s="5">
        <v>0</v>
      </c>
      <c r="K862" s="5">
        <v>82</v>
      </c>
      <c r="L862" s="15">
        <f>IFERROR(IF((K863/J863)&gt;1.3,1.3,K863/J863),"")</f>
        <v>1.125</v>
      </c>
      <c r="M862" s="15">
        <f t="shared" si="121"/>
        <v>1.125</v>
      </c>
      <c r="N862" s="5" t="s">
        <v>171</v>
      </c>
      <c r="O862" s="5" t="s">
        <v>23</v>
      </c>
      <c r="P862" s="5">
        <v>0</v>
      </c>
      <c r="Q862" s="5">
        <v>0</v>
      </c>
      <c r="R862" s="5" t="str">
        <f t="shared" si="114"/>
        <v>332-2022-06-30</v>
      </c>
    </row>
    <row r="863" spans="1:18" x14ac:dyDescent="0.3">
      <c r="A863" s="5">
        <v>332</v>
      </c>
      <c r="B863" s="5" t="s">
        <v>282</v>
      </c>
      <c r="C863" s="5" t="s">
        <v>25</v>
      </c>
      <c r="D863" s="5" t="s">
        <v>47</v>
      </c>
      <c r="E863" s="5" t="s">
        <v>54</v>
      </c>
      <c r="F863" s="17">
        <v>44742</v>
      </c>
      <c r="G863" s="16">
        <v>2022</v>
      </c>
      <c r="H863" s="6" t="str">
        <f t="shared" si="113"/>
        <v>Diciembre</v>
      </c>
      <c r="I863" s="39" t="s">
        <v>810</v>
      </c>
      <c r="J863" s="5">
        <v>1.6</v>
      </c>
      <c r="K863" s="5">
        <v>1.8</v>
      </c>
      <c r="L863" s="15">
        <f t="shared" ref="L863:L868" si="122">IFERROR(IF((J864/K864)&gt;1.3,1.3,J864/K864),"")</f>
        <v>0.91428571428571437</v>
      </c>
      <c r="M863" s="15">
        <f t="shared" ref="M863:M868" si="123">IFERROR(J864/K864,"")</f>
        <v>0.91428571428571437</v>
      </c>
      <c r="N863" s="5" t="s">
        <v>83</v>
      </c>
      <c r="O863" s="5" t="s">
        <v>83</v>
      </c>
      <c r="P863" s="5">
        <v>1</v>
      </c>
      <c r="Q863" s="5">
        <v>1</v>
      </c>
      <c r="R863" s="5" t="str">
        <f t="shared" si="114"/>
        <v>332-2022-12-31</v>
      </c>
    </row>
    <row r="864" spans="1:18" x14ac:dyDescent="0.3">
      <c r="A864" s="5">
        <v>332</v>
      </c>
      <c r="B864" s="5" t="s">
        <v>282</v>
      </c>
      <c r="C864" s="5" t="s">
        <v>25</v>
      </c>
      <c r="D864" s="5" t="s">
        <v>47</v>
      </c>
      <c r="E864" s="5" t="s">
        <v>54</v>
      </c>
      <c r="F864" s="17">
        <v>44926</v>
      </c>
      <c r="G864" s="16">
        <v>2022</v>
      </c>
      <c r="H864" s="6" t="str">
        <f t="shared" si="113"/>
        <v>Junio</v>
      </c>
      <c r="I864" s="39" t="s">
        <v>741</v>
      </c>
      <c r="J864" s="5">
        <v>1.6</v>
      </c>
      <c r="K864" s="5">
        <v>1.75</v>
      </c>
      <c r="L864" s="15">
        <f t="shared" si="122"/>
        <v>1.1464968152866242</v>
      </c>
      <c r="M864" s="15">
        <f t="shared" si="123"/>
        <v>1.1464968152866242</v>
      </c>
      <c r="N864" s="5" t="s">
        <v>83</v>
      </c>
      <c r="O864" s="5" t="s">
        <v>83</v>
      </c>
      <c r="P864" s="5">
        <v>1</v>
      </c>
      <c r="Q864" s="5">
        <v>2</v>
      </c>
      <c r="R864" s="5" t="str">
        <f t="shared" si="114"/>
        <v>332-2023-06-30</v>
      </c>
    </row>
    <row r="865" spans="1:18" x14ac:dyDescent="0.3">
      <c r="A865" s="5">
        <v>332</v>
      </c>
      <c r="B865" s="5" t="s">
        <v>282</v>
      </c>
      <c r="C865" s="5" t="s">
        <v>25</v>
      </c>
      <c r="D865" s="5" t="s">
        <v>47</v>
      </c>
      <c r="E865" s="5" t="s">
        <v>54</v>
      </c>
      <c r="F865" s="17">
        <v>45107</v>
      </c>
      <c r="G865" s="16">
        <v>2023</v>
      </c>
      <c r="H865" s="6" t="str">
        <f t="shared" si="113"/>
        <v>Diciembre</v>
      </c>
      <c r="I865" s="39" t="s">
        <v>735</v>
      </c>
      <c r="J865" s="5">
        <v>1.8</v>
      </c>
      <c r="K865" s="5">
        <v>1.57</v>
      </c>
      <c r="L865" s="15">
        <f t="shared" si="122"/>
        <v>1.3</v>
      </c>
      <c r="M865" s="15">
        <f t="shared" si="123"/>
        <v>1.3846153846153846</v>
      </c>
      <c r="N865" s="5" t="s">
        <v>83</v>
      </c>
      <c r="O865" s="5" t="s">
        <v>83</v>
      </c>
      <c r="P865" s="5">
        <v>1</v>
      </c>
      <c r="Q865" s="5">
        <v>2</v>
      </c>
      <c r="R865" s="5" t="str">
        <f t="shared" si="114"/>
        <v>332-2023-12-31</v>
      </c>
    </row>
    <row r="866" spans="1:18" x14ac:dyDescent="0.3">
      <c r="A866" s="37">
        <v>332</v>
      </c>
      <c r="B866" s="5" t="s">
        <v>282</v>
      </c>
      <c r="C866" s="5" t="s">
        <v>25</v>
      </c>
      <c r="D866" s="5" t="s">
        <v>47</v>
      </c>
      <c r="E866" s="5" t="s">
        <v>54</v>
      </c>
      <c r="F866" s="6">
        <v>45291</v>
      </c>
      <c r="G866" s="5">
        <v>2023</v>
      </c>
      <c r="H866" s="5" t="str">
        <f t="shared" si="113"/>
        <v>Junio</v>
      </c>
      <c r="I866" s="6" t="str">
        <f t="shared" ref="I866:I897" si="124">IF(OR(H867="Enero",H867="Febrero",H867="Marzo",H867="Abril",H867="Mayo",H867="Junio"),G867&amp;"-1",IF(OR(H867="Julio",H867="Agosto",H867="Septiembre",H867="Octubre",H867="Noviembre",H867="Diciembre"),G867&amp;"-2"))</f>
        <v>2024-2</v>
      </c>
      <c r="J866" s="5">
        <v>1.8</v>
      </c>
      <c r="K866" s="5">
        <v>1.3</v>
      </c>
      <c r="L866" s="15">
        <f t="shared" si="122"/>
        <v>1.0135135135135136</v>
      </c>
      <c r="M866" s="15">
        <f t="shared" si="123"/>
        <v>1.0135135135135136</v>
      </c>
      <c r="N866" s="5" t="s">
        <v>83</v>
      </c>
      <c r="O866" s="5" t="s">
        <v>83</v>
      </c>
      <c r="P866" s="5">
        <v>1</v>
      </c>
      <c r="Q866" s="5">
        <v>1</v>
      </c>
      <c r="R866" s="5" t="str">
        <f t="shared" si="114"/>
        <v>332-2024-06-30</v>
      </c>
    </row>
    <row r="867" spans="1:18" x14ac:dyDescent="0.3">
      <c r="A867" s="5">
        <v>332</v>
      </c>
      <c r="B867" s="5" t="s">
        <v>282</v>
      </c>
      <c r="C867" s="5" t="s">
        <v>25</v>
      </c>
      <c r="D867" s="5" t="s">
        <v>47</v>
      </c>
      <c r="E867" s="5" t="s">
        <v>54</v>
      </c>
      <c r="F867" s="6">
        <v>45473</v>
      </c>
      <c r="G867" s="5">
        <v>2024</v>
      </c>
      <c r="H867" s="5" t="str">
        <f t="shared" si="113"/>
        <v>Diciembre</v>
      </c>
      <c r="I867" s="6" t="str">
        <f t="shared" si="124"/>
        <v>2024-2</v>
      </c>
      <c r="J867" s="5">
        <v>1.5</v>
      </c>
      <c r="K867" s="10">
        <v>1.48</v>
      </c>
      <c r="L867" s="15">
        <f t="shared" si="122"/>
        <v>1.3</v>
      </c>
      <c r="M867" s="15">
        <f t="shared" si="123"/>
        <v>2.1951219512195124</v>
      </c>
      <c r="N867" s="5" t="s">
        <v>83</v>
      </c>
      <c r="O867" s="5" t="s">
        <v>83</v>
      </c>
      <c r="P867" s="5">
        <v>1</v>
      </c>
      <c r="Q867" s="5">
        <v>2</v>
      </c>
      <c r="R867" s="5" t="str">
        <f t="shared" si="114"/>
        <v>332-2024-12-31</v>
      </c>
    </row>
    <row r="868" spans="1:18" x14ac:dyDescent="0.3">
      <c r="A868" s="5">
        <v>332</v>
      </c>
      <c r="B868" s="5" t="s">
        <v>282</v>
      </c>
      <c r="C868" s="5" t="s">
        <v>25</v>
      </c>
      <c r="D868" s="5" t="s">
        <v>47</v>
      </c>
      <c r="E868" s="5" t="s">
        <v>54</v>
      </c>
      <c r="F868" s="6">
        <v>45657</v>
      </c>
      <c r="G868" s="5">
        <v>2024</v>
      </c>
      <c r="H868" s="5" t="str">
        <f t="shared" ref="H868:H931" si="125">PROPER(TEXT(F869,"mmmm"))</f>
        <v>Diciembre</v>
      </c>
      <c r="I868" s="6" t="str">
        <f t="shared" si="124"/>
        <v>2023-2</v>
      </c>
      <c r="J868" s="5">
        <v>1.8</v>
      </c>
      <c r="K868" s="5">
        <v>0.82</v>
      </c>
      <c r="L868" s="15">
        <f t="shared" si="122"/>
        <v>0.99558773616924989</v>
      </c>
      <c r="M868" s="15">
        <f t="shared" si="123"/>
        <v>0.99558773616924989</v>
      </c>
      <c r="N868" s="5" t="s">
        <v>83</v>
      </c>
      <c r="O868" s="5" t="s">
        <v>83</v>
      </c>
      <c r="P868" s="5">
        <v>1</v>
      </c>
      <c r="Q868" s="5">
        <v>2</v>
      </c>
      <c r="R868" s="5" t="str">
        <f t="shared" ref="R868:R931" si="126">A869&amp;"-"&amp;YEAR(F869)&amp;"-"&amp;IF(LEN(MONTH(F869))=1,"0"&amp;MONTH(F869),MONTH(F869))&amp;"-"&amp;DAY(F869)</f>
        <v>334-2023-12-31</v>
      </c>
    </row>
    <row r="869" spans="1:18" x14ac:dyDescent="0.3">
      <c r="A869" s="37">
        <v>334</v>
      </c>
      <c r="B869" s="5" t="s">
        <v>283</v>
      </c>
      <c r="C869" s="5" t="s">
        <v>25</v>
      </c>
      <c r="D869" s="5" t="s">
        <v>65</v>
      </c>
      <c r="E869" s="5" t="s">
        <v>22</v>
      </c>
      <c r="F869" s="6">
        <v>45291</v>
      </c>
      <c r="G869" s="5">
        <v>2023</v>
      </c>
      <c r="H869" s="5" t="str">
        <f t="shared" si="125"/>
        <v>Diciembre</v>
      </c>
      <c r="I869" s="6" t="str">
        <f t="shared" si="124"/>
        <v>2024-2</v>
      </c>
      <c r="J869" s="5">
        <v>88</v>
      </c>
      <c r="K869" s="5">
        <v>88.39</v>
      </c>
      <c r="L869" s="15">
        <f>IFERROR(IF((K870/J870)&gt;1.3,1.3,K870/J870),"")</f>
        <v>1.0095454545454545</v>
      </c>
      <c r="M869" s="15">
        <f>IFERROR(K870/J870,"")</f>
        <v>1.0095454545454545</v>
      </c>
      <c r="N869" s="5"/>
      <c r="O869" s="5"/>
      <c r="P869" s="5">
        <v>0</v>
      </c>
      <c r="Q869" s="5">
        <v>0</v>
      </c>
      <c r="R869" s="5" t="str">
        <f t="shared" si="126"/>
        <v>334-2024-12-31</v>
      </c>
    </row>
    <row r="870" spans="1:18" x14ac:dyDescent="0.3">
      <c r="A870" s="5">
        <v>334</v>
      </c>
      <c r="B870" s="5" t="s">
        <v>283</v>
      </c>
      <c r="C870" s="5" t="s">
        <v>25</v>
      </c>
      <c r="D870" s="5" t="s">
        <v>65</v>
      </c>
      <c r="E870" s="5" t="s">
        <v>22</v>
      </c>
      <c r="F870" s="6">
        <v>45657</v>
      </c>
      <c r="G870" s="5">
        <v>2024</v>
      </c>
      <c r="H870" s="5" t="str">
        <f t="shared" si="125"/>
        <v>Diciembre</v>
      </c>
      <c r="I870" s="6" t="str">
        <f t="shared" si="124"/>
        <v>2023-2</v>
      </c>
      <c r="J870" s="5">
        <v>88</v>
      </c>
      <c r="K870" s="5">
        <v>88.84</v>
      </c>
      <c r="L870" s="15">
        <f>IFERROR(IF((K871/J871)&gt;1.3,1.3,K871/J871),"")</f>
        <v>1.173125</v>
      </c>
      <c r="M870" s="15">
        <f>IFERROR(K871/J871,"")</f>
        <v>1.173125</v>
      </c>
      <c r="N870" s="5"/>
      <c r="O870" s="5"/>
      <c r="P870" s="5">
        <v>0</v>
      </c>
      <c r="Q870" s="5">
        <v>0</v>
      </c>
      <c r="R870" s="5" t="str">
        <f t="shared" si="126"/>
        <v>335-2023-12-31</v>
      </c>
    </row>
    <row r="871" spans="1:18" x14ac:dyDescent="0.3">
      <c r="A871" s="37">
        <v>335</v>
      </c>
      <c r="B871" s="5" t="s">
        <v>284</v>
      </c>
      <c r="C871" s="5" t="s">
        <v>25</v>
      </c>
      <c r="D871" s="5" t="s">
        <v>65</v>
      </c>
      <c r="E871" s="5" t="s">
        <v>22</v>
      </c>
      <c r="F871" s="6">
        <v>45291</v>
      </c>
      <c r="G871" s="5">
        <v>2023</v>
      </c>
      <c r="H871" s="5" t="str">
        <f t="shared" si="125"/>
        <v>Diciembre</v>
      </c>
      <c r="I871" s="6" t="str">
        <f t="shared" si="124"/>
        <v>2024-2</v>
      </c>
      <c r="J871" s="5">
        <v>80</v>
      </c>
      <c r="K871" s="5">
        <v>93.85</v>
      </c>
      <c r="L871" s="21">
        <f>IFERROR(K872/J872,"")</f>
        <v>0.9871951219512195</v>
      </c>
      <c r="M871" s="15">
        <f>IFERROR(K872/J872,"")</f>
        <v>0.9871951219512195</v>
      </c>
      <c r="N871" s="5" t="s">
        <v>23</v>
      </c>
      <c r="O871" s="5" t="s">
        <v>23</v>
      </c>
      <c r="P871" s="5">
        <v>0</v>
      </c>
      <c r="Q871" s="5">
        <v>0</v>
      </c>
      <c r="R871" s="5" t="str">
        <f t="shared" si="126"/>
        <v>335-2024-12-31</v>
      </c>
    </row>
    <row r="872" spans="1:18" x14ac:dyDescent="0.3">
      <c r="A872" s="5">
        <v>335</v>
      </c>
      <c r="B872" s="5" t="s">
        <v>284</v>
      </c>
      <c r="C872" s="5" t="s">
        <v>25</v>
      </c>
      <c r="D872" s="5" t="s">
        <v>65</v>
      </c>
      <c r="E872" s="5" t="s">
        <v>22</v>
      </c>
      <c r="F872" s="6">
        <v>45657</v>
      </c>
      <c r="G872" s="5">
        <v>2024</v>
      </c>
      <c r="H872" s="5" t="str">
        <f t="shared" si="125"/>
        <v>Diciembre</v>
      </c>
      <c r="I872" s="6" t="str">
        <f t="shared" si="124"/>
        <v>2023-2</v>
      </c>
      <c r="J872" s="5">
        <v>82</v>
      </c>
      <c r="K872" s="5">
        <v>80.95</v>
      </c>
      <c r="L872" s="15" t="str">
        <f>IFERROR(IF((K873/J873)&gt;1.3,1.3,K873/J873),"")</f>
        <v/>
      </c>
      <c r="M872" s="15" t="str">
        <f>IFERROR(K873/J873,"")</f>
        <v/>
      </c>
      <c r="N872" s="5"/>
      <c r="O872" s="5"/>
      <c r="P872" s="5">
        <v>0</v>
      </c>
      <c r="Q872" s="5">
        <v>0</v>
      </c>
      <c r="R872" s="5" t="str">
        <f t="shared" si="126"/>
        <v>336-2023-12-31</v>
      </c>
    </row>
    <row r="873" spans="1:18" x14ac:dyDescent="0.3">
      <c r="A873" s="37">
        <v>336</v>
      </c>
      <c r="B873" s="5" t="s">
        <v>285</v>
      </c>
      <c r="C873" s="5" t="s">
        <v>104</v>
      </c>
      <c r="D873" s="5" t="s">
        <v>65</v>
      </c>
      <c r="E873" s="5" t="s">
        <v>54</v>
      </c>
      <c r="F873" s="6">
        <v>45291</v>
      </c>
      <c r="G873" s="5">
        <v>2023</v>
      </c>
      <c r="H873" s="5" t="str">
        <f t="shared" si="125"/>
        <v>Diciembre</v>
      </c>
      <c r="I873" s="6" t="str">
        <f t="shared" si="124"/>
        <v>2024-1</v>
      </c>
      <c r="J873" s="5"/>
      <c r="K873" s="5">
        <v>0</v>
      </c>
      <c r="L873" s="15">
        <f>IFERROR(IF((J874/K874)&gt;1.3,1.3,J874/K874),"")</f>
        <v>1.3</v>
      </c>
      <c r="M873" s="15">
        <f>IFERROR(J874/K874,"")</f>
        <v>2.5316455696202529</v>
      </c>
      <c r="N873" s="5"/>
      <c r="O873" s="5"/>
      <c r="P873" s="5">
        <v>0</v>
      </c>
      <c r="Q873" s="5">
        <v>0</v>
      </c>
      <c r="R873" s="5" t="str">
        <f t="shared" si="126"/>
        <v>336-2024-12-31</v>
      </c>
    </row>
    <row r="874" spans="1:18" x14ac:dyDescent="0.3">
      <c r="A874" s="5">
        <v>336</v>
      </c>
      <c r="B874" s="5" t="s">
        <v>285</v>
      </c>
      <c r="C874" s="5" t="s">
        <v>104</v>
      </c>
      <c r="D874" s="5" t="s">
        <v>65</v>
      </c>
      <c r="E874" s="5" t="s">
        <v>54</v>
      </c>
      <c r="F874" s="6">
        <v>45657</v>
      </c>
      <c r="G874" s="5">
        <v>2024</v>
      </c>
      <c r="H874" s="5" t="str">
        <f t="shared" si="125"/>
        <v>Junio</v>
      </c>
      <c r="I874" s="6" t="str">
        <f t="shared" si="124"/>
        <v>2023-2</v>
      </c>
      <c r="J874" s="5">
        <v>2</v>
      </c>
      <c r="K874" s="5">
        <v>0.79</v>
      </c>
      <c r="L874" s="15" t="str">
        <f>IFERROR(IF((K875/J875)&gt;1.3,1.3,K875/J875),"")</f>
        <v/>
      </c>
      <c r="M874" s="15" t="str">
        <f t="shared" ref="M874:M884" si="127">IFERROR(K875/J875,"")</f>
        <v/>
      </c>
      <c r="N874" s="5"/>
      <c r="O874" s="5"/>
      <c r="P874" s="5">
        <v>0</v>
      </c>
      <c r="Q874" s="5">
        <v>0</v>
      </c>
      <c r="R874" s="5" t="str">
        <f t="shared" si="126"/>
        <v>337-2023-06-30</v>
      </c>
    </row>
    <row r="875" spans="1:18" x14ac:dyDescent="0.3">
      <c r="A875" s="41">
        <v>337</v>
      </c>
      <c r="B875" s="5" t="s">
        <v>286</v>
      </c>
      <c r="C875" s="5" t="s">
        <v>214</v>
      </c>
      <c r="D875" s="5" t="s">
        <v>47</v>
      </c>
      <c r="E875" s="5" t="s">
        <v>22</v>
      </c>
      <c r="F875" s="6">
        <v>45107</v>
      </c>
      <c r="G875" s="5">
        <v>2023</v>
      </c>
      <c r="H875" s="5" t="str">
        <f t="shared" si="125"/>
        <v>Diciembre</v>
      </c>
      <c r="I875" s="6" t="str">
        <f t="shared" si="124"/>
        <v>2023-1</v>
      </c>
      <c r="J875" s="5"/>
      <c r="K875" s="5"/>
      <c r="L875" s="21"/>
      <c r="M875" s="15">
        <f t="shared" si="127"/>
        <v>1</v>
      </c>
      <c r="N875" s="5"/>
      <c r="O875" s="5"/>
      <c r="P875" s="5">
        <v>0</v>
      </c>
      <c r="Q875" s="5">
        <v>0</v>
      </c>
      <c r="R875" s="5" t="str">
        <f t="shared" si="126"/>
        <v>337-2023-12-31</v>
      </c>
    </row>
    <row r="876" spans="1:18" x14ac:dyDescent="0.3">
      <c r="A876" s="37">
        <v>337</v>
      </c>
      <c r="B876" s="5" t="s">
        <v>286</v>
      </c>
      <c r="C876" s="5" t="s">
        <v>214</v>
      </c>
      <c r="D876" s="5" t="s">
        <v>47</v>
      </c>
      <c r="E876" s="5" t="s">
        <v>22</v>
      </c>
      <c r="F876" s="6">
        <v>45291</v>
      </c>
      <c r="G876" s="5">
        <v>2023</v>
      </c>
      <c r="H876" s="5" t="str">
        <f t="shared" si="125"/>
        <v>Junio</v>
      </c>
      <c r="I876" s="6" t="str">
        <f t="shared" si="124"/>
        <v>2024-2</v>
      </c>
      <c r="J876" s="5">
        <v>3</v>
      </c>
      <c r="K876" s="5">
        <v>3</v>
      </c>
      <c r="L876" s="21">
        <f>IFERROR(K877/J877,"")</f>
        <v>1</v>
      </c>
      <c r="M876" s="15">
        <f t="shared" si="127"/>
        <v>1</v>
      </c>
      <c r="N876" s="5" t="s">
        <v>48</v>
      </c>
      <c r="O876" s="5" t="s">
        <v>48</v>
      </c>
      <c r="P876" s="5">
        <v>0</v>
      </c>
      <c r="Q876" s="5">
        <v>0</v>
      </c>
      <c r="R876" s="5" t="str">
        <f t="shared" si="126"/>
        <v>337-2024-06-30</v>
      </c>
    </row>
    <row r="877" spans="1:18" x14ac:dyDescent="0.3">
      <c r="A877" s="5">
        <v>337</v>
      </c>
      <c r="B877" s="5" t="s">
        <v>286</v>
      </c>
      <c r="C877" s="5" t="s">
        <v>214</v>
      </c>
      <c r="D877" s="5" t="s">
        <v>47</v>
      </c>
      <c r="E877" s="5" t="s">
        <v>22</v>
      </c>
      <c r="F877" s="6">
        <v>45473</v>
      </c>
      <c r="G877" s="5">
        <v>2024</v>
      </c>
      <c r="H877" s="5" t="str">
        <f t="shared" si="125"/>
        <v>Diciembre</v>
      </c>
      <c r="I877" s="6" t="str">
        <f t="shared" si="124"/>
        <v>2024-1</v>
      </c>
      <c r="J877" s="5">
        <v>1</v>
      </c>
      <c r="K877" s="5">
        <v>1</v>
      </c>
      <c r="L877" s="15" t="str">
        <f>IFERROR(IF((K878/J878)&gt;1.3,1.3,K878/J878),"")</f>
        <v/>
      </c>
      <c r="M877" s="15" t="str">
        <f t="shared" si="127"/>
        <v/>
      </c>
      <c r="N877" s="5" t="s">
        <v>48</v>
      </c>
      <c r="O877" s="5" t="s">
        <v>48</v>
      </c>
      <c r="P877" s="5">
        <v>0</v>
      </c>
      <c r="Q877" s="5">
        <v>0</v>
      </c>
      <c r="R877" s="5" t="str">
        <f t="shared" si="126"/>
        <v>337-2024-12-31</v>
      </c>
    </row>
    <row r="878" spans="1:18" x14ac:dyDescent="0.3">
      <c r="A878" s="5">
        <v>337</v>
      </c>
      <c r="B878" s="5" t="s">
        <v>286</v>
      </c>
      <c r="C878" s="5" t="s">
        <v>214</v>
      </c>
      <c r="D878" s="5" t="s">
        <v>47</v>
      </c>
      <c r="E878" s="5" t="s">
        <v>22</v>
      </c>
      <c r="F878" s="6">
        <v>45657</v>
      </c>
      <c r="G878" s="5">
        <v>2024</v>
      </c>
      <c r="H878" s="5" t="str">
        <f t="shared" si="125"/>
        <v>Junio</v>
      </c>
      <c r="I878" s="6" t="str">
        <f t="shared" si="124"/>
        <v>2023-2</v>
      </c>
      <c r="J878" s="5"/>
      <c r="K878" s="5"/>
      <c r="L878" s="15">
        <f>IFERROR(IF((K879/J879)&gt;1.3,1.3,K879/J879),"")</f>
        <v>1</v>
      </c>
      <c r="M878" s="15">
        <f t="shared" si="127"/>
        <v>1</v>
      </c>
      <c r="N878" s="5"/>
      <c r="O878" s="5"/>
      <c r="P878" s="5">
        <v>0</v>
      </c>
      <c r="Q878" s="5">
        <v>0</v>
      </c>
      <c r="R878" s="5" t="str">
        <f t="shared" si="126"/>
        <v>338-2023-06-30</v>
      </c>
    </row>
    <row r="879" spans="1:18" x14ac:dyDescent="0.3">
      <c r="A879" s="41">
        <v>338</v>
      </c>
      <c r="B879" s="5" t="s">
        <v>287</v>
      </c>
      <c r="C879" s="5" t="s">
        <v>214</v>
      </c>
      <c r="D879" s="5" t="s">
        <v>47</v>
      </c>
      <c r="E879" s="5" t="s">
        <v>22</v>
      </c>
      <c r="F879" s="6">
        <v>45107</v>
      </c>
      <c r="G879" s="5">
        <v>2023</v>
      </c>
      <c r="H879" s="5" t="str">
        <f t="shared" si="125"/>
        <v>Diciembre</v>
      </c>
      <c r="I879" s="6" t="str">
        <f t="shared" si="124"/>
        <v>2023-1</v>
      </c>
      <c r="J879" s="5">
        <v>5</v>
      </c>
      <c r="K879" s="5">
        <v>5</v>
      </c>
      <c r="L879" s="21" t="str">
        <f>IFERROR(K880/J880,"")</f>
        <v/>
      </c>
      <c r="M879" s="15" t="str">
        <f t="shared" si="127"/>
        <v/>
      </c>
      <c r="N879" s="5" t="s">
        <v>48</v>
      </c>
      <c r="O879" s="5" t="s">
        <v>48</v>
      </c>
      <c r="P879" s="5">
        <v>0</v>
      </c>
      <c r="Q879" s="5">
        <v>0</v>
      </c>
      <c r="R879" s="5" t="str">
        <f t="shared" si="126"/>
        <v>338-2023-12-31</v>
      </c>
    </row>
    <row r="880" spans="1:18" x14ac:dyDescent="0.3">
      <c r="A880" s="37">
        <v>338</v>
      </c>
      <c r="B880" s="5" t="s">
        <v>287</v>
      </c>
      <c r="C880" s="5" t="s">
        <v>214</v>
      </c>
      <c r="D880" s="5" t="s">
        <v>47</v>
      </c>
      <c r="E880" s="5" t="s">
        <v>22</v>
      </c>
      <c r="F880" s="6">
        <v>45291</v>
      </c>
      <c r="G880" s="5">
        <v>2023</v>
      </c>
      <c r="H880" s="5" t="str">
        <f t="shared" si="125"/>
        <v>Junio</v>
      </c>
      <c r="I880" s="6" t="str">
        <f t="shared" si="124"/>
        <v>2024-2</v>
      </c>
      <c r="J880" s="5">
        <v>0</v>
      </c>
      <c r="K880" s="5">
        <v>0</v>
      </c>
      <c r="L880" s="21">
        <f>IFERROR(K881/J881,"")</f>
        <v>1</v>
      </c>
      <c r="M880" s="15">
        <f t="shared" si="127"/>
        <v>1</v>
      </c>
      <c r="N880" s="5"/>
      <c r="O880" s="5"/>
      <c r="P880" s="5">
        <v>0</v>
      </c>
      <c r="Q880" s="5">
        <v>0</v>
      </c>
      <c r="R880" s="5" t="str">
        <f t="shared" si="126"/>
        <v>338-2024-06-30</v>
      </c>
    </row>
    <row r="881" spans="1:18" x14ac:dyDescent="0.3">
      <c r="A881" s="41">
        <v>338</v>
      </c>
      <c r="B881" s="5" t="s">
        <v>287</v>
      </c>
      <c r="C881" s="5" t="s">
        <v>214</v>
      </c>
      <c r="D881" s="5" t="s">
        <v>47</v>
      </c>
      <c r="E881" s="5" t="s">
        <v>22</v>
      </c>
      <c r="F881" s="6">
        <v>45473</v>
      </c>
      <c r="G881" s="5">
        <v>2024</v>
      </c>
      <c r="H881" s="5" t="str">
        <f t="shared" si="125"/>
        <v>Diciembre</v>
      </c>
      <c r="I881" s="6" t="str">
        <f t="shared" si="124"/>
        <v>2024-2</v>
      </c>
      <c r="J881" s="5">
        <v>3</v>
      </c>
      <c r="K881" s="5">
        <v>3</v>
      </c>
      <c r="L881" s="21" t="str">
        <f>IFERROR(K882/J882,"")</f>
        <v/>
      </c>
      <c r="M881" s="15" t="str">
        <f t="shared" si="127"/>
        <v/>
      </c>
      <c r="N881" s="5" t="s">
        <v>48</v>
      </c>
      <c r="O881" s="5" t="s">
        <v>48</v>
      </c>
      <c r="P881" s="5">
        <v>0</v>
      </c>
      <c r="Q881" s="5">
        <v>0</v>
      </c>
      <c r="R881" s="5" t="str">
        <f t="shared" si="126"/>
        <v>338-2024-12-31</v>
      </c>
    </row>
    <row r="882" spans="1:18" x14ac:dyDescent="0.3">
      <c r="A882" s="41">
        <v>338</v>
      </c>
      <c r="B882" s="5" t="s">
        <v>287</v>
      </c>
      <c r="C882" s="5" t="s">
        <v>214</v>
      </c>
      <c r="D882" s="5" t="s">
        <v>47</v>
      </c>
      <c r="E882" s="5" t="s">
        <v>22</v>
      </c>
      <c r="F882" s="6">
        <v>45657</v>
      </c>
      <c r="G882" s="5">
        <v>2024</v>
      </c>
      <c r="H882" s="5" t="str">
        <f t="shared" si="125"/>
        <v>Diciembre</v>
      </c>
      <c r="I882" s="6" t="str">
        <f t="shared" si="124"/>
        <v>2023-2</v>
      </c>
      <c r="J882" s="5">
        <v>0</v>
      </c>
      <c r="K882" s="5">
        <v>0</v>
      </c>
      <c r="L882" s="21">
        <f>IFERROR(K883/J883,"")</f>
        <v>0.95233333333333337</v>
      </c>
      <c r="M882" s="15">
        <f t="shared" si="127"/>
        <v>0.95233333333333337</v>
      </c>
      <c r="N882" s="5"/>
      <c r="O882" s="5"/>
      <c r="P882" s="5">
        <v>0</v>
      </c>
      <c r="Q882" s="5">
        <v>0</v>
      </c>
      <c r="R882" s="5" t="str">
        <f t="shared" si="126"/>
        <v>339-2023-12-31</v>
      </c>
    </row>
    <row r="883" spans="1:18" x14ac:dyDescent="0.3">
      <c r="A883" s="37">
        <v>339</v>
      </c>
      <c r="B883" s="5" t="s">
        <v>289</v>
      </c>
      <c r="C883" s="5" t="s">
        <v>290</v>
      </c>
      <c r="D883" s="5" t="s">
        <v>65</v>
      </c>
      <c r="E883" s="5" t="s">
        <v>22</v>
      </c>
      <c r="F883" s="6">
        <v>45291</v>
      </c>
      <c r="G883" s="5">
        <v>2023</v>
      </c>
      <c r="H883" s="5" t="str">
        <f t="shared" si="125"/>
        <v>Diciembre</v>
      </c>
      <c r="I883" s="6" t="str">
        <f t="shared" si="124"/>
        <v>2024-1</v>
      </c>
      <c r="J883" s="5">
        <v>30</v>
      </c>
      <c r="K883" s="5">
        <v>28.57</v>
      </c>
      <c r="L883" s="15">
        <f>IFERROR(IF((K884/J884)&gt;1.3,1.3,K884/J884),"")</f>
        <v>1.01</v>
      </c>
      <c r="M883" s="15">
        <f t="shared" si="127"/>
        <v>1.01</v>
      </c>
      <c r="N883" s="5" t="s">
        <v>23</v>
      </c>
      <c r="O883" s="5" t="s">
        <v>23</v>
      </c>
      <c r="P883" s="5">
        <v>0</v>
      </c>
      <c r="Q883" s="5">
        <v>1</v>
      </c>
      <c r="R883" s="5" t="str">
        <f t="shared" si="126"/>
        <v>339-2024-12-31</v>
      </c>
    </row>
    <row r="884" spans="1:18" x14ac:dyDescent="0.3">
      <c r="A884" s="5">
        <v>339</v>
      </c>
      <c r="B884" s="5" t="s">
        <v>289</v>
      </c>
      <c r="C884" s="5" t="s">
        <v>290</v>
      </c>
      <c r="D884" s="5" t="s">
        <v>65</v>
      </c>
      <c r="E884" s="5" t="s">
        <v>22</v>
      </c>
      <c r="F884" s="6">
        <v>45657</v>
      </c>
      <c r="G884" s="5">
        <v>2024</v>
      </c>
      <c r="H884" s="5" t="str">
        <f t="shared" si="125"/>
        <v>Junio</v>
      </c>
      <c r="I884" s="6" t="str">
        <f t="shared" si="124"/>
        <v>2023-2</v>
      </c>
      <c r="J884" s="5">
        <v>30</v>
      </c>
      <c r="K884" s="5">
        <v>30.3</v>
      </c>
      <c r="L884" s="15">
        <f>IFERROR(IF((K885/J885)&gt;1.3,1.3,K885/J885),"")</f>
        <v>1.1111111111111112</v>
      </c>
      <c r="M884" s="15">
        <f t="shared" si="127"/>
        <v>1.1111111111111112</v>
      </c>
      <c r="N884" s="5" t="s">
        <v>23</v>
      </c>
      <c r="O884" s="5" t="s">
        <v>23</v>
      </c>
      <c r="P884" s="5">
        <v>0</v>
      </c>
      <c r="Q884" s="5">
        <v>1</v>
      </c>
      <c r="R884" s="5" t="str">
        <f t="shared" si="126"/>
        <v>340-2023-06-30</v>
      </c>
    </row>
    <row r="885" spans="1:18" x14ac:dyDescent="0.3">
      <c r="A885" s="37">
        <v>340</v>
      </c>
      <c r="B885" s="5" t="s">
        <v>291</v>
      </c>
      <c r="C885" s="5" t="s">
        <v>87</v>
      </c>
      <c r="D885" s="5" t="s">
        <v>52</v>
      </c>
      <c r="E885" s="5" t="s">
        <v>22</v>
      </c>
      <c r="F885" s="6">
        <v>45107</v>
      </c>
      <c r="G885" s="5">
        <v>2023</v>
      </c>
      <c r="H885" s="5" t="str">
        <f t="shared" si="125"/>
        <v>Diciembre</v>
      </c>
      <c r="I885" s="6" t="str">
        <f t="shared" si="124"/>
        <v>2023-1</v>
      </c>
      <c r="J885" s="5">
        <v>90</v>
      </c>
      <c r="K885" s="5">
        <v>100</v>
      </c>
      <c r="L885" s="15">
        <f>IFERROR(IF((K886/J886)&gt;1,1,K886/J886),"")</f>
        <v>1</v>
      </c>
      <c r="M885" s="15">
        <f>IFERROR(IF((K886/J886)&gt;1,1,K886/J886),"")</f>
        <v>1</v>
      </c>
      <c r="N885" s="5" t="s">
        <v>23</v>
      </c>
      <c r="O885" s="5" t="s">
        <v>23</v>
      </c>
      <c r="P885" s="5">
        <v>0</v>
      </c>
      <c r="Q885" s="5">
        <v>0</v>
      </c>
      <c r="R885" s="5" t="str">
        <f t="shared" si="126"/>
        <v>340-2023-12-31</v>
      </c>
    </row>
    <row r="886" spans="1:18" x14ac:dyDescent="0.3">
      <c r="A886" s="37">
        <v>340</v>
      </c>
      <c r="B886" s="5" t="s">
        <v>291</v>
      </c>
      <c r="C886" s="5" t="s">
        <v>87</v>
      </c>
      <c r="D886" s="5" t="s">
        <v>52</v>
      </c>
      <c r="E886" s="5" t="s">
        <v>22</v>
      </c>
      <c r="F886" s="6">
        <v>45291</v>
      </c>
      <c r="G886" s="5">
        <v>2023</v>
      </c>
      <c r="H886" s="5" t="str">
        <f t="shared" si="125"/>
        <v>Junio</v>
      </c>
      <c r="I886" s="6" t="str">
        <f t="shared" si="124"/>
        <v>2024-2</v>
      </c>
      <c r="J886" s="5">
        <v>90</v>
      </c>
      <c r="K886" s="5">
        <v>100</v>
      </c>
      <c r="L886" s="15">
        <f>IFERROR(IF((K887/J887)&gt;1,1,K887/J887),"")</f>
        <v>1</v>
      </c>
      <c r="M886" s="15">
        <f>IFERROR(IF((K887/J887)&gt;1,1,K887/J887),"")</f>
        <v>1</v>
      </c>
      <c r="N886" s="5" t="s">
        <v>23</v>
      </c>
      <c r="O886" s="5" t="s">
        <v>23</v>
      </c>
      <c r="P886" s="5">
        <v>0</v>
      </c>
      <c r="Q886" s="5">
        <v>0</v>
      </c>
      <c r="R886" s="5" t="str">
        <f t="shared" si="126"/>
        <v>340-2024-06-30</v>
      </c>
    </row>
    <row r="887" spans="1:18" x14ac:dyDescent="0.3">
      <c r="A887" s="5">
        <v>340</v>
      </c>
      <c r="B887" s="5" t="s">
        <v>291</v>
      </c>
      <c r="C887" s="5" t="s">
        <v>87</v>
      </c>
      <c r="D887" s="5" t="s">
        <v>52</v>
      </c>
      <c r="E887" s="5" t="s">
        <v>22</v>
      </c>
      <c r="F887" s="6">
        <v>45473</v>
      </c>
      <c r="G887" s="5">
        <v>2024</v>
      </c>
      <c r="H887" s="5" t="str">
        <f t="shared" si="125"/>
        <v>Diciembre</v>
      </c>
      <c r="I887" s="6" t="str">
        <f t="shared" si="124"/>
        <v>2024-1</v>
      </c>
      <c r="J887" s="5">
        <v>95</v>
      </c>
      <c r="K887" s="5">
        <v>100</v>
      </c>
      <c r="L887" s="15">
        <f>IFERROR(IF((K888/J888)&gt;1,1,K888/J888),"")</f>
        <v>1</v>
      </c>
      <c r="M887" s="15">
        <f>IFERROR(IF((K888/J888)&gt;1,1,K888/J888),"")</f>
        <v>1</v>
      </c>
      <c r="N887" s="5" t="s">
        <v>23</v>
      </c>
      <c r="O887" s="5" t="s">
        <v>23</v>
      </c>
      <c r="P887" s="5">
        <v>0</v>
      </c>
      <c r="Q887" s="5">
        <v>0</v>
      </c>
      <c r="R887" s="5" t="str">
        <f t="shared" si="126"/>
        <v>340-2024-12-31</v>
      </c>
    </row>
    <row r="888" spans="1:18" x14ac:dyDescent="0.3">
      <c r="A888" s="5">
        <v>340</v>
      </c>
      <c r="B888" s="5" t="s">
        <v>291</v>
      </c>
      <c r="C888" s="5" t="s">
        <v>87</v>
      </c>
      <c r="D888" s="5" t="s">
        <v>52</v>
      </c>
      <c r="E888" s="5" t="s">
        <v>22</v>
      </c>
      <c r="F888" s="6">
        <v>45657</v>
      </c>
      <c r="G888" s="5">
        <v>2024</v>
      </c>
      <c r="H888" s="5" t="str">
        <f t="shared" si="125"/>
        <v>Junio</v>
      </c>
      <c r="I888" s="6" t="str">
        <f t="shared" si="124"/>
        <v>2023-2</v>
      </c>
      <c r="J888" s="5">
        <v>95</v>
      </c>
      <c r="K888" s="5">
        <v>100</v>
      </c>
      <c r="L888" s="15">
        <f>IFERROR(IF((K889/J889)&gt;1,1,K889/J889),"")</f>
        <v>1</v>
      </c>
      <c r="M888" s="15">
        <f>IFERROR(IF((K889/J889)&gt;1,1,K889/J889),"")</f>
        <v>1</v>
      </c>
      <c r="N888" s="5" t="s">
        <v>23</v>
      </c>
      <c r="O888" s="5" t="s">
        <v>23</v>
      </c>
      <c r="P888" s="5">
        <v>0</v>
      </c>
      <c r="Q888" s="5">
        <v>0</v>
      </c>
      <c r="R888" s="5" t="str">
        <f t="shared" si="126"/>
        <v>341-2023-06-30</v>
      </c>
    </row>
    <row r="889" spans="1:18" x14ac:dyDescent="0.3">
      <c r="A889" s="41">
        <v>341</v>
      </c>
      <c r="B889" s="5" t="s">
        <v>292</v>
      </c>
      <c r="C889" s="5" t="s">
        <v>50</v>
      </c>
      <c r="D889" s="5" t="s">
        <v>47</v>
      </c>
      <c r="E889" s="5" t="s">
        <v>22</v>
      </c>
      <c r="F889" s="6">
        <v>45107</v>
      </c>
      <c r="G889" s="5">
        <v>2023</v>
      </c>
      <c r="H889" s="5" t="str">
        <f t="shared" si="125"/>
        <v>Diciembre</v>
      </c>
      <c r="I889" s="6" t="str">
        <f t="shared" si="124"/>
        <v>2023-1</v>
      </c>
      <c r="J889" s="11">
        <v>600000000</v>
      </c>
      <c r="K889" s="11">
        <v>743218000</v>
      </c>
      <c r="L889" s="22">
        <f>IFERROR(IF(K890/J890&gt;1.3,1.3,K890/J890),"")</f>
        <v>1.3</v>
      </c>
      <c r="M889" s="15">
        <f t="shared" ref="M889:M899" si="128">IFERROR(K890/J890,"")</f>
        <v>1.3057466666666666</v>
      </c>
      <c r="N889" s="5" t="s">
        <v>95</v>
      </c>
      <c r="O889" s="5" t="s">
        <v>95</v>
      </c>
      <c r="P889" s="5">
        <v>0</v>
      </c>
      <c r="Q889" s="5">
        <v>0</v>
      </c>
      <c r="R889" s="5" t="str">
        <f t="shared" si="126"/>
        <v>341-2023-12-31</v>
      </c>
    </row>
    <row r="890" spans="1:18" x14ac:dyDescent="0.3">
      <c r="A890" s="37">
        <v>341</v>
      </c>
      <c r="B890" s="5" t="s">
        <v>292</v>
      </c>
      <c r="C890" s="5" t="s">
        <v>50</v>
      </c>
      <c r="D890" s="5" t="s">
        <v>47</v>
      </c>
      <c r="E890" s="5" t="s">
        <v>22</v>
      </c>
      <c r="F890" s="6">
        <v>45291</v>
      </c>
      <c r="G890" s="5">
        <v>2023</v>
      </c>
      <c r="H890" s="5" t="str">
        <f t="shared" si="125"/>
        <v>Junio</v>
      </c>
      <c r="I890" s="6" t="str">
        <f t="shared" si="124"/>
        <v>2024-2</v>
      </c>
      <c r="J890" s="11">
        <v>900000000</v>
      </c>
      <c r="K890" s="11">
        <v>1175172000</v>
      </c>
      <c r="L890" s="22">
        <f>IFERROR(IF(K891/J891&gt;1.3,1.3,K891/J891),"")</f>
        <v>1.25</v>
      </c>
      <c r="M890" s="15">
        <f t="shared" si="128"/>
        <v>1.25</v>
      </c>
      <c r="N890" s="5" t="s">
        <v>95</v>
      </c>
      <c r="O890" s="5" t="s">
        <v>95</v>
      </c>
      <c r="P890" s="5">
        <v>0</v>
      </c>
      <c r="Q890" s="5">
        <v>0</v>
      </c>
      <c r="R890" s="5" t="str">
        <f t="shared" si="126"/>
        <v>341-2024-06-30</v>
      </c>
    </row>
    <row r="891" spans="1:18" x14ac:dyDescent="0.3">
      <c r="A891" s="5">
        <v>341</v>
      </c>
      <c r="B891" s="5" t="s">
        <v>293</v>
      </c>
      <c r="C891" s="5" t="s">
        <v>50</v>
      </c>
      <c r="D891" s="5" t="s">
        <v>47</v>
      </c>
      <c r="E891" s="5" t="s">
        <v>22</v>
      </c>
      <c r="F891" s="6">
        <v>45473</v>
      </c>
      <c r="G891" s="5">
        <v>2024</v>
      </c>
      <c r="H891" s="5" t="str">
        <f t="shared" si="125"/>
        <v>Diciembre</v>
      </c>
      <c r="I891" s="6" t="str">
        <f t="shared" si="124"/>
        <v>2024-1</v>
      </c>
      <c r="J891" s="9">
        <v>600000000</v>
      </c>
      <c r="K891" s="9">
        <v>750000000</v>
      </c>
      <c r="L891" s="22">
        <f>IFERROR(IF(K892/J892&gt;1.3,1.3,K892/J892),"")</f>
        <v>1.0244444444444445</v>
      </c>
      <c r="M891" s="15">
        <f t="shared" si="128"/>
        <v>1.0244444444444445</v>
      </c>
      <c r="N891" s="5" t="s">
        <v>95</v>
      </c>
      <c r="O891" s="5" t="s">
        <v>95</v>
      </c>
      <c r="P891" s="5">
        <v>0</v>
      </c>
      <c r="Q891" s="5">
        <v>0</v>
      </c>
      <c r="R891" s="5" t="str">
        <f t="shared" si="126"/>
        <v>341-2024-12-31</v>
      </c>
    </row>
    <row r="892" spans="1:18" x14ac:dyDescent="0.3">
      <c r="A892" s="5">
        <v>341</v>
      </c>
      <c r="B892" s="5" t="s">
        <v>293</v>
      </c>
      <c r="C892" s="5" t="s">
        <v>50</v>
      </c>
      <c r="D892" s="5" t="s">
        <v>47</v>
      </c>
      <c r="E892" s="5" t="s">
        <v>22</v>
      </c>
      <c r="F892" s="6">
        <v>45657</v>
      </c>
      <c r="G892" s="5">
        <v>2024</v>
      </c>
      <c r="H892" s="5" t="str">
        <f t="shared" si="125"/>
        <v>Junio</v>
      </c>
      <c r="I892" s="6" t="str">
        <f t="shared" si="124"/>
        <v>2023-2</v>
      </c>
      <c r="J892" s="9">
        <v>900000000</v>
      </c>
      <c r="K892" s="9">
        <v>922000000</v>
      </c>
      <c r="L892" s="22">
        <f>IFERROR(IF(K893/J893&gt;1.3,1.3,K893/J893),"")</f>
        <v>1.0859999999999999</v>
      </c>
      <c r="M892" s="15">
        <f t="shared" si="128"/>
        <v>1.0859999999999999</v>
      </c>
      <c r="N892" s="5" t="s">
        <v>95</v>
      </c>
      <c r="O892" s="5" t="s">
        <v>95</v>
      </c>
      <c r="P892" s="5">
        <v>0</v>
      </c>
      <c r="Q892" s="5">
        <v>0</v>
      </c>
      <c r="R892" s="5" t="str">
        <f t="shared" si="126"/>
        <v>344-2023-06-30</v>
      </c>
    </row>
    <row r="893" spans="1:18" x14ac:dyDescent="0.3">
      <c r="A893" s="41">
        <v>344</v>
      </c>
      <c r="B893" s="5" t="s">
        <v>294</v>
      </c>
      <c r="C893" s="5" t="s">
        <v>25</v>
      </c>
      <c r="D893" s="5" t="s">
        <v>47</v>
      </c>
      <c r="E893" s="5" t="s">
        <v>22</v>
      </c>
      <c r="F893" s="6">
        <v>45107</v>
      </c>
      <c r="G893" s="5">
        <v>2023</v>
      </c>
      <c r="H893" s="5" t="str">
        <f t="shared" si="125"/>
        <v>Diciembre</v>
      </c>
      <c r="I893" s="6" t="str">
        <f t="shared" si="124"/>
        <v>2023-1</v>
      </c>
      <c r="J893" s="5">
        <v>90</v>
      </c>
      <c r="K893" s="5">
        <v>97.74</v>
      </c>
      <c r="L893" s="21">
        <f>IFERROR(K894/J894,"")</f>
        <v>1.0862222222222222</v>
      </c>
      <c r="M893" s="15">
        <f t="shared" si="128"/>
        <v>1.0862222222222222</v>
      </c>
      <c r="N893" s="5" t="s">
        <v>23</v>
      </c>
      <c r="O893" s="5" t="s">
        <v>23</v>
      </c>
      <c r="P893" s="5">
        <v>0</v>
      </c>
      <c r="Q893" s="5">
        <v>0</v>
      </c>
      <c r="R893" s="5" t="str">
        <f t="shared" si="126"/>
        <v>344-2023-12-31</v>
      </c>
    </row>
    <row r="894" spans="1:18" x14ac:dyDescent="0.3">
      <c r="A894" s="37">
        <v>344</v>
      </c>
      <c r="B894" s="5" t="s">
        <v>294</v>
      </c>
      <c r="C894" s="5" t="s">
        <v>25</v>
      </c>
      <c r="D894" s="5" t="s">
        <v>47</v>
      </c>
      <c r="E894" s="5" t="s">
        <v>22</v>
      </c>
      <c r="F894" s="6">
        <v>45291</v>
      </c>
      <c r="G894" s="5">
        <v>2023</v>
      </c>
      <c r="H894" s="5" t="str">
        <f t="shared" si="125"/>
        <v>Junio</v>
      </c>
      <c r="I894" s="6" t="str">
        <f t="shared" si="124"/>
        <v>2024-2</v>
      </c>
      <c r="J894" s="5">
        <v>90</v>
      </c>
      <c r="K894" s="5">
        <v>97.76</v>
      </c>
      <c r="L894" s="21">
        <f>IFERROR(K895/J895,"")</f>
        <v>1.0466666666666666</v>
      </c>
      <c r="M894" s="15">
        <f t="shared" si="128"/>
        <v>1.0466666666666666</v>
      </c>
      <c r="N894" s="5" t="s">
        <v>23</v>
      </c>
      <c r="O894" s="5" t="s">
        <v>23</v>
      </c>
      <c r="P894" s="5">
        <v>0</v>
      </c>
      <c r="Q894" s="5">
        <v>0</v>
      </c>
      <c r="R894" s="5" t="str">
        <f t="shared" si="126"/>
        <v>344-2024-06-30</v>
      </c>
    </row>
    <row r="895" spans="1:18" x14ac:dyDescent="0.3">
      <c r="A895" s="5">
        <v>344</v>
      </c>
      <c r="B895" s="5" t="s">
        <v>294</v>
      </c>
      <c r="C895" s="5" t="s">
        <v>25</v>
      </c>
      <c r="D895" s="5" t="s">
        <v>47</v>
      </c>
      <c r="E895" s="5" t="s">
        <v>22</v>
      </c>
      <c r="F895" s="6">
        <v>45473</v>
      </c>
      <c r="G895" s="5">
        <v>2024</v>
      </c>
      <c r="H895" s="5" t="str">
        <f t="shared" si="125"/>
        <v>Diciembre</v>
      </c>
      <c r="I895" s="6" t="str">
        <f t="shared" si="124"/>
        <v>2024-2</v>
      </c>
      <c r="J895" s="5">
        <v>93</v>
      </c>
      <c r="K895" s="5">
        <v>97.34</v>
      </c>
      <c r="L895" s="15">
        <f>IFERROR(IF((K896/J896)&gt;1.3,1.3,K896/J896),"")</f>
        <v>1.0665591397849463</v>
      </c>
      <c r="M895" s="15">
        <f t="shared" si="128"/>
        <v>1.0665591397849463</v>
      </c>
      <c r="N895" s="5" t="s">
        <v>23</v>
      </c>
      <c r="O895" s="5" t="s">
        <v>23</v>
      </c>
      <c r="P895" s="5">
        <v>0</v>
      </c>
      <c r="Q895" s="5">
        <v>0</v>
      </c>
      <c r="R895" s="5" t="str">
        <f t="shared" si="126"/>
        <v>344-2024-12-31</v>
      </c>
    </row>
    <row r="896" spans="1:18" x14ac:dyDescent="0.3">
      <c r="A896" s="5">
        <v>344</v>
      </c>
      <c r="B896" s="5" t="s">
        <v>294</v>
      </c>
      <c r="C896" s="5" t="s">
        <v>25</v>
      </c>
      <c r="D896" s="5" t="s">
        <v>47</v>
      </c>
      <c r="E896" s="5" t="s">
        <v>22</v>
      </c>
      <c r="F896" s="6">
        <v>45657</v>
      </c>
      <c r="G896" s="5">
        <v>2024</v>
      </c>
      <c r="H896" s="5" t="str">
        <f t="shared" si="125"/>
        <v>Diciembre</v>
      </c>
      <c r="I896" s="6" t="str">
        <f t="shared" si="124"/>
        <v>2023-2</v>
      </c>
      <c r="J896" s="5">
        <v>93</v>
      </c>
      <c r="K896" s="5">
        <v>99.19</v>
      </c>
      <c r="L896" s="15" t="str">
        <f>IFERROR(IF((K897/J897)&gt;1.3,1.3,K897/J897),"")</f>
        <v/>
      </c>
      <c r="M896" s="15" t="str">
        <f t="shared" si="128"/>
        <v/>
      </c>
      <c r="N896" s="5" t="s">
        <v>23</v>
      </c>
      <c r="O896" s="5" t="s">
        <v>23</v>
      </c>
      <c r="P896" s="5">
        <v>0</v>
      </c>
      <c r="Q896" s="5">
        <v>0</v>
      </c>
      <c r="R896" s="5" t="str">
        <f t="shared" si="126"/>
        <v>345-2023-12-31</v>
      </c>
    </row>
    <row r="897" spans="1:18" x14ac:dyDescent="0.3">
      <c r="A897" s="37">
        <v>345</v>
      </c>
      <c r="B897" s="5" t="s">
        <v>295</v>
      </c>
      <c r="C897" s="5" t="s">
        <v>25</v>
      </c>
      <c r="D897" s="5" t="s">
        <v>65</v>
      </c>
      <c r="E897" s="5" t="s">
        <v>22</v>
      </c>
      <c r="F897" s="6">
        <v>45291</v>
      </c>
      <c r="G897" s="5">
        <v>2023</v>
      </c>
      <c r="H897" s="5" t="str">
        <f t="shared" si="125"/>
        <v>Diciembre</v>
      </c>
      <c r="I897" s="6" t="str">
        <f t="shared" si="124"/>
        <v>2023-2</v>
      </c>
      <c r="J897" s="5"/>
      <c r="K897" s="5">
        <v>94.85</v>
      </c>
      <c r="L897" s="15" t="str">
        <f>IFERROR(IF((K898/J898)&gt;1.3,1.3,K898/J898),"")</f>
        <v/>
      </c>
      <c r="M897" s="15" t="str">
        <f t="shared" si="128"/>
        <v/>
      </c>
      <c r="N897" s="5" t="s">
        <v>2575</v>
      </c>
      <c r="O897" s="5" t="s">
        <v>23</v>
      </c>
      <c r="P897" s="5">
        <v>0</v>
      </c>
      <c r="Q897" s="5">
        <v>0</v>
      </c>
      <c r="R897" s="5" t="str">
        <f t="shared" si="126"/>
        <v>346-2023-12-31</v>
      </c>
    </row>
    <row r="898" spans="1:18" x14ac:dyDescent="0.3">
      <c r="A898" s="37">
        <v>346</v>
      </c>
      <c r="B898" s="5" t="s">
        <v>296</v>
      </c>
      <c r="C898" s="5" t="s">
        <v>25</v>
      </c>
      <c r="D898" s="5" t="s">
        <v>65</v>
      </c>
      <c r="E898" s="5" t="s">
        <v>22</v>
      </c>
      <c r="F898" s="6">
        <v>45291</v>
      </c>
      <c r="G898" s="5">
        <v>2023</v>
      </c>
      <c r="H898" s="5" t="str">
        <f t="shared" si="125"/>
        <v>Diciembre</v>
      </c>
      <c r="I898" s="6" t="str">
        <f t="shared" ref="I898:I919" si="129">IF(OR(H899="Enero",H899="Febrero",H899="Marzo",H899="Abril",H899="Mayo",H899="Junio"),G899&amp;"-1",IF(OR(H899="Julio",H899="Agosto",H899="Septiembre",H899="Octubre",H899="Noviembre",H899="Diciembre"),G899&amp;"-2"))</f>
        <v>2024-1</v>
      </c>
      <c r="J898" s="5"/>
      <c r="K898" s="5">
        <v>88.24</v>
      </c>
      <c r="L898" s="21">
        <f>IFERROR(K899/J899,"")</f>
        <v>1.0809411764705881</v>
      </c>
      <c r="M898" s="15">
        <f t="shared" si="128"/>
        <v>1.0809411764705881</v>
      </c>
      <c r="N898" s="5" t="s">
        <v>2575</v>
      </c>
      <c r="O898" s="5" t="s">
        <v>23</v>
      </c>
      <c r="P898" s="5">
        <v>0</v>
      </c>
      <c r="Q898" s="5">
        <v>0</v>
      </c>
      <c r="R898" s="5" t="str">
        <f t="shared" si="126"/>
        <v>346-2024-12-31</v>
      </c>
    </row>
    <row r="899" spans="1:18" x14ac:dyDescent="0.3">
      <c r="A899" s="5">
        <v>346</v>
      </c>
      <c r="B899" s="5" t="s">
        <v>296</v>
      </c>
      <c r="C899" s="5" t="s">
        <v>25</v>
      </c>
      <c r="D899" s="5" t="s">
        <v>65</v>
      </c>
      <c r="E899" s="5" t="s">
        <v>22</v>
      </c>
      <c r="F899" s="6">
        <v>45657</v>
      </c>
      <c r="G899" s="5">
        <v>2024</v>
      </c>
      <c r="H899" s="5" t="str">
        <f t="shared" si="125"/>
        <v>Junio</v>
      </c>
      <c r="I899" s="6" t="str">
        <f t="shared" si="129"/>
        <v>2023-2</v>
      </c>
      <c r="J899" s="5">
        <v>85</v>
      </c>
      <c r="K899" s="5">
        <v>91.88</v>
      </c>
      <c r="L899" s="15">
        <f>IFERROR(IF((K900/J900)&gt;1.3,1.3,K900/J900),"")</f>
        <v>1.3</v>
      </c>
      <c r="M899" s="15">
        <f t="shared" si="128"/>
        <v>1300000</v>
      </c>
      <c r="N899" s="5"/>
      <c r="O899" s="5"/>
      <c r="P899" s="5">
        <v>0</v>
      </c>
      <c r="Q899" s="5">
        <v>0</v>
      </c>
      <c r="R899" s="5" t="str">
        <f t="shared" si="126"/>
        <v>347-2023-06-30</v>
      </c>
    </row>
    <row r="900" spans="1:18" x14ac:dyDescent="0.3">
      <c r="A900" s="37">
        <v>347</v>
      </c>
      <c r="B900" s="5" t="s">
        <v>297</v>
      </c>
      <c r="C900" s="5" t="s">
        <v>298</v>
      </c>
      <c r="D900" s="5" t="s">
        <v>52</v>
      </c>
      <c r="E900" s="5" t="s">
        <v>54</v>
      </c>
      <c r="F900" s="6">
        <v>45107</v>
      </c>
      <c r="G900" s="5">
        <v>2023</v>
      </c>
      <c r="H900" s="5" t="str">
        <f t="shared" si="125"/>
        <v>Diciembre</v>
      </c>
      <c r="I900" s="6" t="str">
        <f t="shared" si="129"/>
        <v>2023-1</v>
      </c>
      <c r="J900" s="16">
        <v>1.0000000000000001E-5</v>
      </c>
      <c r="K900" s="5">
        <v>13</v>
      </c>
      <c r="L900" s="15">
        <v>0.87</v>
      </c>
      <c r="M900" s="15">
        <v>0.87</v>
      </c>
      <c r="N900" s="5" t="s">
        <v>48</v>
      </c>
      <c r="O900" s="5" t="s">
        <v>48</v>
      </c>
      <c r="P900" s="5">
        <v>0</v>
      </c>
      <c r="Q900" s="5">
        <v>0</v>
      </c>
      <c r="R900" s="5" t="str">
        <f t="shared" si="126"/>
        <v>347-2023-12-31</v>
      </c>
    </row>
    <row r="901" spans="1:18" x14ac:dyDescent="0.3">
      <c r="A901" s="37">
        <v>347</v>
      </c>
      <c r="B901" s="5" t="s">
        <v>297</v>
      </c>
      <c r="C901" s="5" t="s">
        <v>298</v>
      </c>
      <c r="D901" s="5" t="s">
        <v>52</v>
      </c>
      <c r="E901" s="5" t="s">
        <v>54</v>
      </c>
      <c r="F901" s="6">
        <v>45291</v>
      </c>
      <c r="G901" s="5">
        <v>2023</v>
      </c>
      <c r="H901" s="5" t="str">
        <f t="shared" si="125"/>
        <v>Junio</v>
      </c>
      <c r="I901" s="6" t="str">
        <f t="shared" si="129"/>
        <v>2024-2</v>
      </c>
      <c r="J901" s="16">
        <v>1.0000000000000001E-5</v>
      </c>
      <c r="K901" s="5">
        <v>14</v>
      </c>
      <c r="L901" s="15">
        <v>0.86</v>
      </c>
      <c r="M901" s="15">
        <v>0.86</v>
      </c>
      <c r="N901" s="5" t="s">
        <v>48</v>
      </c>
      <c r="O901" s="5" t="s">
        <v>48</v>
      </c>
      <c r="P901" s="5">
        <v>0</v>
      </c>
      <c r="Q901" s="5">
        <v>0</v>
      </c>
      <c r="R901" s="5" t="str">
        <f t="shared" si="126"/>
        <v>347-2024-06-30</v>
      </c>
    </row>
    <row r="902" spans="1:18" x14ac:dyDescent="0.3">
      <c r="A902" s="5">
        <v>347</v>
      </c>
      <c r="B902" s="5" t="s">
        <v>297</v>
      </c>
      <c r="C902" s="5" t="s">
        <v>298</v>
      </c>
      <c r="D902" s="5" t="s">
        <v>52</v>
      </c>
      <c r="E902" s="5" t="s">
        <v>54</v>
      </c>
      <c r="F902" s="6">
        <v>45473</v>
      </c>
      <c r="G902" s="5">
        <v>2024</v>
      </c>
      <c r="H902" s="5" t="str">
        <f t="shared" si="125"/>
        <v>Diciembre</v>
      </c>
      <c r="I902" s="6" t="str">
        <f t="shared" si="129"/>
        <v>2024-1</v>
      </c>
      <c r="J902" s="5">
        <v>5</v>
      </c>
      <c r="K902" s="5">
        <v>3</v>
      </c>
      <c r="L902" s="15">
        <f>IFERROR(IF((K903&lt;J903),1,0),"")</f>
        <v>1</v>
      </c>
      <c r="M902" s="15">
        <f>IFERROR(IF((K903&lt;J903),1,0),"")</f>
        <v>1</v>
      </c>
      <c r="N902" s="5" t="s">
        <v>48</v>
      </c>
      <c r="O902" s="5" t="s">
        <v>48</v>
      </c>
      <c r="P902" s="5">
        <v>0</v>
      </c>
      <c r="Q902" s="5">
        <v>0</v>
      </c>
      <c r="R902" s="5" t="str">
        <f t="shared" si="126"/>
        <v>347-2024-12-31</v>
      </c>
    </row>
    <row r="903" spans="1:18" x14ac:dyDescent="0.3">
      <c r="A903" s="5">
        <v>347</v>
      </c>
      <c r="B903" s="5" t="s">
        <v>297</v>
      </c>
      <c r="C903" s="5" t="s">
        <v>298</v>
      </c>
      <c r="D903" s="5" t="s">
        <v>52</v>
      </c>
      <c r="E903" s="5" t="s">
        <v>54</v>
      </c>
      <c r="F903" s="6">
        <v>45657</v>
      </c>
      <c r="G903" s="5">
        <v>2024</v>
      </c>
      <c r="H903" s="5" t="str">
        <f t="shared" si="125"/>
        <v>Marzo</v>
      </c>
      <c r="I903" s="6" t="str">
        <f t="shared" si="129"/>
        <v>2023-1</v>
      </c>
      <c r="J903" s="5">
        <v>5</v>
      </c>
      <c r="K903" s="5">
        <v>0</v>
      </c>
      <c r="L903" s="15">
        <f>IFERROR(IF((K904&lt;J904),1,0),"")</f>
        <v>0</v>
      </c>
      <c r="M903" s="15">
        <f>IFERROR(IF((K904&lt;J904),1,0),"")</f>
        <v>0</v>
      </c>
      <c r="N903" s="5" t="s">
        <v>48</v>
      </c>
      <c r="O903" s="5" t="s">
        <v>48</v>
      </c>
      <c r="P903" s="5">
        <v>0</v>
      </c>
      <c r="Q903" s="5">
        <v>0</v>
      </c>
      <c r="R903" s="5" t="str">
        <f t="shared" si="126"/>
        <v>348-2023-03-31</v>
      </c>
    </row>
    <row r="904" spans="1:18" x14ac:dyDescent="0.3">
      <c r="A904" s="52">
        <v>348</v>
      </c>
      <c r="B904" s="5" t="s">
        <v>299</v>
      </c>
      <c r="C904" s="5" t="s">
        <v>298</v>
      </c>
      <c r="D904" s="5" t="s">
        <v>52</v>
      </c>
      <c r="E904" s="5" t="s">
        <v>22</v>
      </c>
      <c r="F904" s="6">
        <v>45016</v>
      </c>
      <c r="G904" s="5">
        <v>2023</v>
      </c>
      <c r="H904" s="5" t="str">
        <f t="shared" si="125"/>
        <v>Junio</v>
      </c>
      <c r="I904" s="6" t="str">
        <f t="shared" si="129"/>
        <v>2023-2</v>
      </c>
      <c r="J904" s="5">
        <v>99</v>
      </c>
      <c r="K904" s="5">
        <v>99.94</v>
      </c>
      <c r="L904" s="21">
        <f>IFERROR(K905/J905,"")</f>
        <v>1.007070707070707</v>
      </c>
      <c r="M904" s="15">
        <f t="shared" ref="M904:M911" si="130">IFERROR(K905/J905,"")</f>
        <v>1.007070707070707</v>
      </c>
      <c r="N904" s="5" t="s">
        <v>23</v>
      </c>
      <c r="O904" s="5" t="s">
        <v>23</v>
      </c>
      <c r="P904" s="5">
        <v>0</v>
      </c>
      <c r="Q904" s="5">
        <v>1</v>
      </c>
      <c r="R904" s="5" t="str">
        <f t="shared" si="126"/>
        <v>348-2023-06-30</v>
      </c>
    </row>
    <row r="905" spans="1:18" x14ac:dyDescent="0.3">
      <c r="A905" s="37">
        <v>348</v>
      </c>
      <c r="B905" s="5" t="s">
        <v>299</v>
      </c>
      <c r="C905" s="5" t="s">
        <v>298</v>
      </c>
      <c r="D905" s="5" t="s">
        <v>52</v>
      </c>
      <c r="E905" s="5" t="s">
        <v>22</v>
      </c>
      <c r="F905" s="6">
        <v>45107</v>
      </c>
      <c r="G905" s="5">
        <v>2023</v>
      </c>
      <c r="H905" s="5" t="str">
        <f t="shared" si="125"/>
        <v>Septiembre</v>
      </c>
      <c r="I905" s="6" t="str">
        <f t="shared" si="129"/>
        <v>2023-2</v>
      </c>
      <c r="J905" s="5">
        <v>99</v>
      </c>
      <c r="K905" s="5">
        <v>99.7</v>
      </c>
      <c r="L905" s="21">
        <f>IFERROR(K906/J906,"")</f>
        <v>1.0101010101010102</v>
      </c>
      <c r="M905" s="15">
        <f t="shared" si="130"/>
        <v>1.0101010101010102</v>
      </c>
      <c r="N905" s="5" t="s">
        <v>23</v>
      </c>
      <c r="O905" s="5" t="s">
        <v>23</v>
      </c>
      <c r="P905" s="5">
        <v>0</v>
      </c>
      <c r="Q905" s="5">
        <v>1</v>
      </c>
      <c r="R905" s="5" t="str">
        <f t="shared" si="126"/>
        <v>348-2023-09-30</v>
      </c>
    </row>
    <row r="906" spans="1:18" x14ac:dyDescent="0.3">
      <c r="A906" s="41">
        <v>348</v>
      </c>
      <c r="B906" s="5" t="s">
        <v>299</v>
      </c>
      <c r="C906" s="5" t="s">
        <v>298</v>
      </c>
      <c r="D906" s="5" t="s">
        <v>52</v>
      </c>
      <c r="E906" s="5" t="s">
        <v>22</v>
      </c>
      <c r="F906" s="6">
        <v>45199</v>
      </c>
      <c r="G906" s="5">
        <v>2023</v>
      </c>
      <c r="H906" s="5" t="str">
        <f t="shared" si="125"/>
        <v>Diciembre</v>
      </c>
      <c r="I906" s="6" t="str">
        <f t="shared" si="129"/>
        <v>2023-1</v>
      </c>
      <c r="J906" s="5">
        <v>99</v>
      </c>
      <c r="K906" s="5">
        <v>100</v>
      </c>
      <c r="L906" s="21">
        <f>IFERROR(K907/J907,"")</f>
        <v>1.0101010101010102</v>
      </c>
      <c r="M906" s="15">
        <f t="shared" si="130"/>
        <v>1.0101010101010102</v>
      </c>
      <c r="N906" s="5" t="s">
        <v>23</v>
      </c>
      <c r="O906" s="5" t="s">
        <v>23</v>
      </c>
      <c r="P906" s="5">
        <v>0</v>
      </c>
      <c r="Q906" s="5">
        <v>1</v>
      </c>
      <c r="R906" s="5" t="str">
        <f t="shared" si="126"/>
        <v>348-2023-12-31</v>
      </c>
    </row>
    <row r="907" spans="1:18" x14ac:dyDescent="0.3">
      <c r="A907" s="37">
        <v>348</v>
      </c>
      <c r="B907" s="5" t="s">
        <v>299</v>
      </c>
      <c r="C907" s="5" t="s">
        <v>298</v>
      </c>
      <c r="D907" s="5" t="s">
        <v>52</v>
      </c>
      <c r="E907" s="5" t="s">
        <v>22</v>
      </c>
      <c r="F907" s="6">
        <v>45291</v>
      </c>
      <c r="G907" s="5">
        <v>2023</v>
      </c>
      <c r="H907" s="5" t="str">
        <f t="shared" si="125"/>
        <v>Junio</v>
      </c>
      <c r="I907" s="6" t="str">
        <f t="shared" si="129"/>
        <v>2024-2</v>
      </c>
      <c r="J907" s="5">
        <v>99</v>
      </c>
      <c r="K907" s="5">
        <v>100</v>
      </c>
      <c r="L907" s="21">
        <f>IFERROR(K908/J908,"")</f>
        <v>1.009090909090909</v>
      </c>
      <c r="M907" s="15">
        <f t="shared" si="130"/>
        <v>1.009090909090909</v>
      </c>
      <c r="N907" s="5" t="s">
        <v>23</v>
      </c>
      <c r="O907" s="5" t="s">
        <v>23</v>
      </c>
      <c r="P907" s="5">
        <v>0</v>
      </c>
      <c r="Q907" s="5">
        <v>1</v>
      </c>
      <c r="R907" s="5" t="str">
        <f t="shared" si="126"/>
        <v>348-2024-06-30</v>
      </c>
    </row>
    <row r="908" spans="1:18" x14ac:dyDescent="0.3">
      <c r="A908" s="5">
        <v>348</v>
      </c>
      <c r="B908" s="5" t="s">
        <v>299</v>
      </c>
      <c r="C908" s="5" t="s">
        <v>298</v>
      </c>
      <c r="D908" s="5" t="s">
        <v>52</v>
      </c>
      <c r="E908" s="5" t="s">
        <v>22</v>
      </c>
      <c r="F908" s="6">
        <v>45473</v>
      </c>
      <c r="G908" s="5">
        <v>2024</v>
      </c>
      <c r="H908" s="5" t="str">
        <f t="shared" si="125"/>
        <v>Diciembre</v>
      </c>
      <c r="I908" s="6" t="str">
        <f t="shared" si="129"/>
        <v>2024-2</v>
      </c>
      <c r="J908" s="5">
        <v>99</v>
      </c>
      <c r="K908" s="5">
        <v>99.9</v>
      </c>
      <c r="L908" s="15">
        <f>IFERROR(IF((K909/J909)&gt;1.3,1.3,K909/J909),"")</f>
        <v>1.0101010101010102</v>
      </c>
      <c r="M908" s="15">
        <f t="shared" si="130"/>
        <v>1.0101010101010102</v>
      </c>
      <c r="N908" s="5" t="s">
        <v>23</v>
      </c>
      <c r="O908" s="5" t="s">
        <v>23</v>
      </c>
      <c r="P908" s="5">
        <v>0</v>
      </c>
      <c r="Q908" s="5">
        <v>0</v>
      </c>
      <c r="R908" s="5" t="str">
        <f t="shared" si="126"/>
        <v>348-2024-12-31</v>
      </c>
    </row>
    <row r="909" spans="1:18" x14ac:dyDescent="0.3">
      <c r="A909" s="5">
        <v>348</v>
      </c>
      <c r="B909" s="5" t="s">
        <v>299</v>
      </c>
      <c r="C909" s="5" t="s">
        <v>298</v>
      </c>
      <c r="D909" s="5" t="s">
        <v>52</v>
      </c>
      <c r="E909" s="5" t="s">
        <v>22</v>
      </c>
      <c r="F909" s="6">
        <v>45657</v>
      </c>
      <c r="G909" s="5">
        <v>2024</v>
      </c>
      <c r="H909" s="5" t="str">
        <f t="shared" si="125"/>
        <v>Diciembre</v>
      </c>
      <c r="I909" s="6" t="str">
        <f t="shared" si="129"/>
        <v>2023-2</v>
      </c>
      <c r="J909" s="5">
        <v>99</v>
      </c>
      <c r="K909" s="5">
        <v>100</v>
      </c>
      <c r="L909" s="15" t="str">
        <f>IFERROR(IF((K910/J910)&gt;1.3,1.3,K910/J910),"")</f>
        <v/>
      </c>
      <c r="M909" s="15" t="str">
        <f t="shared" si="130"/>
        <v/>
      </c>
      <c r="N909" s="5" t="s">
        <v>23</v>
      </c>
      <c r="O909" s="5" t="s">
        <v>23</v>
      </c>
      <c r="P909" s="5">
        <v>0</v>
      </c>
      <c r="Q909" s="5">
        <v>0</v>
      </c>
      <c r="R909" s="5" t="str">
        <f t="shared" si="126"/>
        <v>349-2023-12-31</v>
      </c>
    </row>
    <row r="910" spans="1:18" x14ac:dyDescent="0.3">
      <c r="A910" s="37">
        <v>349</v>
      </c>
      <c r="B910" s="5" t="s">
        <v>2581</v>
      </c>
      <c r="C910" s="5" t="s">
        <v>77</v>
      </c>
      <c r="D910" s="5" t="s">
        <v>65</v>
      </c>
      <c r="E910" s="5" t="s">
        <v>22</v>
      </c>
      <c r="F910" s="6">
        <v>45291</v>
      </c>
      <c r="G910" s="5">
        <v>2023</v>
      </c>
      <c r="H910" s="5" t="str">
        <f t="shared" si="125"/>
        <v>Diciembre</v>
      </c>
      <c r="I910" s="6" t="str">
        <f t="shared" si="129"/>
        <v>2023-1</v>
      </c>
      <c r="J910" s="5"/>
      <c r="K910" s="5">
        <v>0</v>
      </c>
      <c r="L910" s="21" t="str">
        <f>IFERROR(K911/J911,"")</f>
        <v/>
      </c>
      <c r="M910" s="15" t="str">
        <f t="shared" si="130"/>
        <v/>
      </c>
      <c r="N910" s="5"/>
      <c r="O910" s="5"/>
      <c r="P910" s="5">
        <v>0</v>
      </c>
      <c r="Q910" s="5">
        <v>0</v>
      </c>
      <c r="R910" s="5" t="str">
        <f t="shared" si="126"/>
        <v>350-2023-12-31</v>
      </c>
    </row>
    <row r="911" spans="1:18" x14ac:dyDescent="0.3">
      <c r="A911" s="37">
        <v>350</v>
      </c>
      <c r="B911" s="5" t="s">
        <v>2582</v>
      </c>
      <c r="C911" s="5" t="s">
        <v>77</v>
      </c>
      <c r="D911" s="5" t="s">
        <v>65</v>
      </c>
      <c r="E911" s="5" t="s">
        <v>22</v>
      </c>
      <c r="F911" s="6">
        <v>45291</v>
      </c>
      <c r="G911" s="5">
        <v>2023</v>
      </c>
      <c r="H911" s="5" t="str">
        <f t="shared" si="125"/>
        <v>Junio</v>
      </c>
      <c r="I911" s="6" t="str">
        <f t="shared" si="129"/>
        <v>2023-2</v>
      </c>
      <c r="J911" s="5"/>
      <c r="K911" s="5">
        <v>0</v>
      </c>
      <c r="L911" s="21">
        <f>IFERROR(K912/J912,"")</f>
        <v>1.6466797923751599</v>
      </c>
      <c r="M911" s="15">
        <f t="shared" si="130"/>
        <v>1.6466797923751599</v>
      </c>
      <c r="N911" s="5"/>
      <c r="O911" s="5"/>
      <c r="P911" s="5">
        <v>0</v>
      </c>
      <c r="Q911" s="5">
        <v>0</v>
      </c>
      <c r="R911" s="5" t="str">
        <f t="shared" si="126"/>
        <v>351-2023-06-30</v>
      </c>
    </row>
    <row r="912" spans="1:18" x14ac:dyDescent="0.3">
      <c r="A912" s="37">
        <v>351</v>
      </c>
      <c r="B912" s="5" t="s">
        <v>300</v>
      </c>
      <c r="C912" s="5" t="s">
        <v>298</v>
      </c>
      <c r="D912" s="5" t="s">
        <v>52</v>
      </c>
      <c r="E912" s="5" t="s">
        <v>54</v>
      </c>
      <c r="F912" s="6">
        <v>45107</v>
      </c>
      <c r="G912" s="5">
        <v>2023</v>
      </c>
      <c r="H912" s="5" t="str">
        <f t="shared" si="125"/>
        <v>Diciembre</v>
      </c>
      <c r="I912" s="6" t="str">
        <f t="shared" si="129"/>
        <v>2023-1</v>
      </c>
      <c r="J912" s="5">
        <v>5</v>
      </c>
      <c r="K912" s="5">
        <v>8.2333989618757997</v>
      </c>
      <c r="L912" s="8">
        <v>0.92900000000000005</v>
      </c>
      <c r="M912" s="8">
        <v>0.92900000000000005</v>
      </c>
      <c r="N912" s="5" t="s">
        <v>48</v>
      </c>
      <c r="O912" s="5" t="s">
        <v>48</v>
      </c>
      <c r="P912" s="5">
        <v>0</v>
      </c>
      <c r="Q912" s="5">
        <v>1</v>
      </c>
      <c r="R912" s="5" t="str">
        <f t="shared" si="126"/>
        <v>351-2023-12-31</v>
      </c>
    </row>
    <row r="913" spans="1:18" x14ac:dyDescent="0.3">
      <c r="A913" s="37">
        <v>351</v>
      </c>
      <c r="B913" s="5" t="s">
        <v>300</v>
      </c>
      <c r="C913" s="5" t="s">
        <v>298</v>
      </c>
      <c r="D913" s="5" t="s">
        <v>52</v>
      </c>
      <c r="E913" s="5" t="s">
        <v>54</v>
      </c>
      <c r="F913" s="6">
        <v>45291</v>
      </c>
      <c r="G913" s="5">
        <v>2023</v>
      </c>
      <c r="H913" s="5" t="str">
        <f t="shared" si="125"/>
        <v>Junio</v>
      </c>
      <c r="I913" s="6" t="str">
        <f t="shared" si="129"/>
        <v>2024-2</v>
      </c>
      <c r="J913" s="5">
        <v>5</v>
      </c>
      <c r="K913" s="5">
        <v>3.54</v>
      </c>
      <c r="L913" s="15">
        <f>IFERROR(IF(K914&lt;J914,1,0),"")</f>
        <v>0</v>
      </c>
      <c r="M913" s="8">
        <f>IFERROR(IF(K914&lt;J914,1,0),"")</f>
        <v>0</v>
      </c>
      <c r="N913" s="5" t="s">
        <v>48</v>
      </c>
      <c r="O913" s="5" t="s">
        <v>48</v>
      </c>
      <c r="P913" s="5">
        <v>0</v>
      </c>
      <c r="Q913" s="5">
        <v>1</v>
      </c>
      <c r="R913" s="5" t="str">
        <f t="shared" si="126"/>
        <v>351-2024-06-30</v>
      </c>
    </row>
    <row r="914" spans="1:18" x14ac:dyDescent="0.3">
      <c r="A914" s="5">
        <v>351</v>
      </c>
      <c r="B914" s="5" t="s">
        <v>300</v>
      </c>
      <c r="C914" s="5" t="s">
        <v>298</v>
      </c>
      <c r="D914" s="5" t="s">
        <v>52</v>
      </c>
      <c r="E914" s="5" t="s">
        <v>54</v>
      </c>
      <c r="F914" s="6">
        <v>45473</v>
      </c>
      <c r="G914" s="5">
        <v>2024</v>
      </c>
      <c r="H914" s="5" t="str">
        <f t="shared" si="125"/>
        <v>Diciembre</v>
      </c>
      <c r="I914" s="6" t="str">
        <f t="shared" si="129"/>
        <v>2024-1</v>
      </c>
      <c r="J914" s="5">
        <v>5</v>
      </c>
      <c r="K914" s="5">
        <v>8.77</v>
      </c>
      <c r="L914" s="15">
        <v>0.9</v>
      </c>
      <c r="M914" s="15">
        <v>0.9</v>
      </c>
      <c r="N914" s="5" t="s">
        <v>48</v>
      </c>
      <c r="O914" s="5" t="s">
        <v>48</v>
      </c>
      <c r="P914" s="5">
        <v>0</v>
      </c>
      <c r="Q914" s="5">
        <v>1</v>
      </c>
      <c r="R914" s="5" t="str">
        <f t="shared" si="126"/>
        <v>351-2024-12-31</v>
      </c>
    </row>
    <row r="915" spans="1:18" x14ac:dyDescent="0.3">
      <c r="A915" s="5">
        <v>351</v>
      </c>
      <c r="B915" s="5" t="s">
        <v>300</v>
      </c>
      <c r="C915" s="5" t="s">
        <v>298</v>
      </c>
      <c r="D915" s="5" t="s">
        <v>52</v>
      </c>
      <c r="E915" s="5" t="s">
        <v>54</v>
      </c>
      <c r="F915" s="6">
        <v>45657</v>
      </c>
      <c r="G915" s="5">
        <v>2024</v>
      </c>
      <c r="H915" s="5" t="str">
        <f t="shared" si="125"/>
        <v>Junio</v>
      </c>
      <c r="I915" s="6" t="str">
        <f t="shared" si="129"/>
        <v>2023-2</v>
      </c>
      <c r="J915" s="5">
        <v>5</v>
      </c>
      <c r="K915" s="5">
        <v>2.34</v>
      </c>
      <c r="L915" s="15">
        <f>IFERROR(IF(K916&lt;J916,1,0),"")</f>
        <v>0</v>
      </c>
      <c r="M915" s="8">
        <f>IFERROR(IF(K916&lt;J916,1,0),"")</f>
        <v>0</v>
      </c>
      <c r="N915" s="5" t="s">
        <v>48</v>
      </c>
      <c r="O915" s="5" t="s">
        <v>48</v>
      </c>
      <c r="P915" s="5">
        <v>0</v>
      </c>
      <c r="Q915" s="5">
        <v>1</v>
      </c>
      <c r="R915" s="5" t="str">
        <f t="shared" si="126"/>
        <v>352-2023-06-30</v>
      </c>
    </row>
    <row r="916" spans="1:18" x14ac:dyDescent="0.3">
      <c r="A916" s="37">
        <v>352</v>
      </c>
      <c r="B916" s="5" t="s">
        <v>301</v>
      </c>
      <c r="C916" s="5" t="s">
        <v>298</v>
      </c>
      <c r="D916" s="5" t="s">
        <v>52</v>
      </c>
      <c r="E916" s="5" t="s">
        <v>54</v>
      </c>
      <c r="F916" s="6">
        <v>45107</v>
      </c>
      <c r="G916" s="5">
        <v>2023</v>
      </c>
      <c r="H916" s="5" t="str">
        <f t="shared" si="125"/>
        <v>Diciembre</v>
      </c>
      <c r="I916" s="6" t="str">
        <f t="shared" si="129"/>
        <v>2023-1</v>
      </c>
      <c r="J916" s="16">
        <v>9.9999999999999995E-7</v>
      </c>
      <c r="K916" s="5">
        <v>0.19</v>
      </c>
      <c r="L916" s="15">
        <f>(100%)-(K917/100)</f>
        <v>0.99839999999999995</v>
      </c>
      <c r="M916" s="15">
        <f>(100%)-(K917/100)</f>
        <v>0.99839999999999995</v>
      </c>
      <c r="N916" s="5" t="s">
        <v>23</v>
      </c>
      <c r="O916" s="5" t="s">
        <v>23</v>
      </c>
      <c r="P916" s="5">
        <v>2</v>
      </c>
      <c r="Q916" s="5">
        <v>2</v>
      </c>
      <c r="R916" s="5" t="str">
        <f t="shared" si="126"/>
        <v>352-2023-12-31</v>
      </c>
    </row>
    <row r="917" spans="1:18" x14ac:dyDescent="0.3">
      <c r="A917" s="37">
        <v>352</v>
      </c>
      <c r="B917" s="5" t="s">
        <v>301</v>
      </c>
      <c r="C917" s="5" t="s">
        <v>298</v>
      </c>
      <c r="D917" s="5" t="s">
        <v>52</v>
      </c>
      <c r="E917" s="5" t="s">
        <v>54</v>
      </c>
      <c r="F917" s="6">
        <v>45291</v>
      </c>
      <c r="G917" s="5">
        <v>2023</v>
      </c>
      <c r="H917" s="5" t="str">
        <f t="shared" si="125"/>
        <v>Junio</v>
      </c>
      <c r="I917" s="6" t="str">
        <f t="shared" si="129"/>
        <v>2024-2</v>
      </c>
      <c r="J917" s="16">
        <v>9.9999999999999995E-7</v>
      </c>
      <c r="K917" s="5">
        <v>0.16</v>
      </c>
      <c r="L917" s="15">
        <f>(100%)-(K918/100)</f>
        <v>0.99960000000000004</v>
      </c>
      <c r="M917" s="15">
        <f>(100%)-(K918/100)</f>
        <v>0.99960000000000004</v>
      </c>
      <c r="N917" s="5" t="s">
        <v>23</v>
      </c>
      <c r="O917" s="5" t="s">
        <v>23</v>
      </c>
      <c r="P917" s="5">
        <v>2</v>
      </c>
      <c r="Q917" s="5">
        <v>2</v>
      </c>
      <c r="R917" s="5" t="str">
        <f t="shared" si="126"/>
        <v>352-2024-06-30</v>
      </c>
    </row>
    <row r="918" spans="1:18" x14ac:dyDescent="0.3">
      <c r="A918" s="5">
        <v>352</v>
      </c>
      <c r="B918" s="5" t="s">
        <v>301</v>
      </c>
      <c r="C918" s="5" t="s">
        <v>298</v>
      </c>
      <c r="D918" s="5" t="s">
        <v>52</v>
      </c>
      <c r="E918" s="5" t="s">
        <v>54</v>
      </c>
      <c r="F918" s="6">
        <v>45473</v>
      </c>
      <c r="G918" s="5">
        <v>2024</v>
      </c>
      <c r="H918" s="5" t="str">
        <f t="shared" si="125"/>
        <v>Diciembre</v>
      </c>
      <c r="I918" s="6" t="str">
        <f t="shared" si="129"/>
        <v>2024-1</v>
      </c>
      <c r="J918" s="5">
        <v>0</v>
      </c>
      <c r="K918" s="5">
        <v>0.04</v>
      </c>
      <c r="L918" s="15">
        <f>(100%)-(K919/100)</f>
        <v>1</v>
      </c>
      <c r="M918" s="15">
        <f>(100%)-(K919/100)</f>
        <v>1</v>
      </c>
      <c r="N918" s="5" t="s">
        <v>23</v>
      </c>
      <c r="O918" s="5" t="s">
        <v>23</v>
      </c>
      <c r="P918" s="5">
        <v>0</v>
      </c>
      <c r="Q918" s="5">
        <v>0</v>
      </c>
      <c r="R918" s="5" t="str">
        <f t="shared" si="126"/>
        <v>352-2024-12-31</v>
      </c>
    </row>
    <row r="919" spans="1:18" x14ac:dyDescent="0.3">
      <c r="A919" s="5">
        <v>352</v>
      </c>
      <c r="B919" s="5" t="s">
        <v>301</v>
      </c>
      <c r="C919" s="5" t="s">
        <v>298</v>
      </c>
      <c r="D919" s="5" t="s">
        <v>52</v>
      </c>
      <c r="E919" s="5" t="s">
        <v>54</v>
      </c>
      <c r="F919" s="6">
        <v>45657</v>
      </c>
      <c r="G919" s="5">
        <v>2024</v>
      </c>
      <c r="H919" s="5" t="str">
        <f t="shared" si="125"/>
        <v>Junio</v>
      </c>
      <c r="I919" s="6" t="str">
        <f t="shared" si="129"/>
        <v>2023-2</v>
      </c>
      <c r="J919" s="5">
        <v>0</v>
      </c>
      <c r="K919" s="5">
        <v>0</v>
      </c>
      <c r="L919" s="15">
        <f>(100%)-(K920/100)</f>
        <v>0.59615384615384603</v>
      </c>
      <c r="M919" s="15">
        <f>(100%)-(K920/100)</f>
        <v>0.59615384615384603</v>
      </c>
      <c r="N919" s="5" t="s">
        <v>23</v>
      </c>
      <c r="O919" s="5" t="s">
        <v>23</v>
      </c>
      <c r="P919" s="5">
        <v>0</v>
      </c>
      <c r="Q919" s="5">
        <v>0</v>
      </c>
      <c r="R919" s="5" t="str">
        <f t="shared" si="126"/>
        <v>353-2023-06-30</v>
      </c>
    </row>
    <row r="920" spans="1:18" x14ac:dyDescent="0.3">
      <c r="A920" s="5">
        <v>353</v>
      </c>
      <c r="B920" s="5" t="s">
        <v>302</v>
      </c>
      <c r="C920" s="5" t="s">
        <v>303</v>
      </c>
      <c r="D920" s="5" t="s">
        <v>47</v>
      </c>
      <c r="E920" s="5" t="s">
        <v>22</v>
      </c>
      <c r="F920" s="17">
        <v>45107</v>
      </c>
      <c r="G920" s="16">
        <v>2023</v>
      </c>
      <c r="H920" s="6" t="str">
        <f t="shared" si="125"/>
        <v>Diciembre</v>
      </c>
      <c r="I920" s="39" t="s">
        <v>735</v>
      </c>
      <c r="J920" s="5">
        <v>25</v>
      </c>
      <c r="K920" s="5">
        <v>40.384615384615401</v>
      </c>
      <c r="L920" s="15">
        <f>IFERROR(IF((K921/J921)&gt;1.3,1.3,K921/J921),"")</f>
        <v>1.1538461538461544</v>
      </c>
      <c r="M920" s="15">
        <f t="shared" ref="M920:M925" si="131">IFERROR(K921/J921,"")</f>
        <v>1.1538461538461544</v>
      </c>
      <c r="N920" s="5"/>
      <c r="O920" s="5"/>
      <c r="P920" s="5">
        <v>1</v>
      </c>
      <c r="Q920" s="5">
        <v>1</v>
      </c>
      <c r="R920" s="5" t="str">
        <f t="shared" si="126"/>
        <v>353-2023-12-31</v>
      </c>
    </row>
    <row r="921" spans="1:18" x14ac:dyDescent="0.3">
      <c r="A921" s="37">
        <v>353</v>
      </c>
      <c r="B921" s="5" t="s">
        <v>302</v>
      </c>
      <c r="C921" s="5" t="s">
        <v>303</v>
      </c>
      <c r="D921" s="5" t="s">
        <v>47</v>
      </c>
      <c r="E921" s="5" t="s">
        <v>22</v>
      </c>
      <c r="F921" s="6">
        <v>45291</v>
      </c>
      <c r="G921" s="5">
        <v>2023</v>
      </c>
      <c r="H921" s="5" t="str">
        <f t="shared" si="125"/>
        <v>Junio</v>
      </c>
      <c r="I921" s="6" t="str">
        <f t="shared" ref="I921:I950" si="132">IF(OR(H922="Enero",H922="Febrero",H922="Marzo",H922="Abril",H922="Mayo",H922="Junio"),G922&amp;"-1",IF(OR(H922="Julio",H922="Agosto",H922="Septiembre",H922="Octubre",H922="Noviembre",H922="Diciembre"),G922&amp;"-2"))</f>
        <v>2023-2</v>
      </c>
      <c r="J921" s="5">
        <v>35</v>
      </c>
      <c r="K921" s="5">
        <v>40.384615384615401</v>
      </c>
      <c r="L921" s="15">
        <f>IFERROR(IF((K922/J922)&gt;1.3,1.3,K922/J922),"")</f>
        <v>0.50700000000000001</v>
      </c>
      <c r="M921" s="15">
        <f t="shared" si="131"/>
        <v>0.50700000000000001</v>
      </c>
      <c r="N921" s="5"/>
      <c r="O921" s="5"/>
      <c r="P921" s="5">
        <v>1</v>
      </c>
      <c r="Q921" s="5">
        <v>1</v>
      </c>
      <c r="R921" s="5" t="str">
        <f t="shared" si="126"/>
        <v>354-2023-06-30</v>
      </c>
    </row>
    <row r="922" spans="1:18" x14ac:dyDescent="0.3">
      <c r="A922" s="41">
        <v>354</v>
      </c>
      <c r="B922" s="5" t="s">
        <v>304</v>
      </c>
      <c r="C922" s="5" t="s">
        <v>303</v>
      </c>
      <c r="D922" s="5" t="s">
        <v>47</v>
      </c>
      <c r="E922" s="5" t="s">
        <v>22</v>
      </c>
      <c r="F922" s="6">
        <v>45107</v>
      </c>
      <c r="G922" s="5">
        <v>2023</v>
      </c>
      <c r="H922" s="5" t="str">
        <f t="shared" si="125"/>
        <v>Diciembre</v>
      </c>
      <c r="I922" s="6" t="str">
        <f t="shared" si="132"/>
        <v>2023-2</v>
      </c>
      <c r="J922" s="5">
        <v>10</v>
      </c>
      <c r="K922" s="5">
        <v>5.07</v>
      </c>
      <c r="L922" s="21">
        <f>IFERROR(K923/J923,"")</f>
        <v>3.177</v>
      </c>
      <c r="M922" s="15">
        <f t="shared" si="131"/>
        <v>3.177</v>
      </c>
      <c r="N922" s="5"/>
      <c r="O922" s="5"/>
      <c r="P922" s="5">
        <v>1</v>
      </c>
      <c r="Q922" s="5">
        <v>1</v>
      </c>
      <c r="R922" s="5" t="str">
        <f t="shared" si="126"/>
        <v>354-2023-12-31</v>
      </c>
    </row>
    <row r="923" spans="1:18" x14ac:dyDescent="0.3">
      <c r="A923" s="37">
        <v>354</v>
      </c>
      <c r="B923" s="5" t="s">
        <v>304</v>
      </c>
      <c r="C923" s="5" t="s">
        <v>303</v>
      </c>
      <c r="D923" s="5" t="s">
        <v>47</v>
      </c>
      <c r="E923" s="5" t="s">
        <v>22</v>
      </c>
      <c r="F923" s="6">
        <v>45291</v>
      </c>
      <c r="G923" s="5">
        <v>2023</v>
      </c>
      <c r="H923" s="5" t="str">
        <f t="shared" si="125"/>
        <v>Diciembre</v>
      </c>
      <c r="I923" s="6" t="str">
        <f t="shared" si="132"/>
        <v>2023-2</v>
      </c>
      <c r="J923" s="5">
        <v>10</v>
      </c>
      <c r="K923" s="5">
        <v>31.77</v>
      </c>
      <c r="L923" s="21">
        <f>IFERROR(K924/J924,"")</f>
        <v>1.65</v>
      </c>
      <c r="M923" s="15">
        <f t="shared" si="131"/>
        <v>1.65</v>
      </c>
      <c r="N923" s="5"/>
      <c r="O923" s="5"/>
      <c r="P923" s="5">
        <v>1</v>
      </c>
      <c r="Q923" s="5">
        <v>1</v>
      </c>
      <c r="R923" s="5" t="str">
        <f t="shared" si="126"/>
        <v>355-2023-12-31</v>
      </c>
    </row>
    <row r="924" spans="1:18" x14ac:dyDescent="0.3">
      <c r="A924" s="37">
        <v>355</v>
      </c>
      <c r="B924" s="5" t="s">
        <v>305</v>
      </c>
      <c r="C924" s="5" t="s">
        <v>306</v>
      </c>
      <c r="D924" s="5" t="s">
        <v>65</v>
      </c>
      <c r="E924" s="5" t="s">
        <v>22</v>
      </c>
      <c r="F924" s="6">
        <v>45291</v>
      </c>
      <c r="G924" s="5">
        <v>2023</v>
      </c>
      <c r="H924" s="5" t="str">
        <f t="shared" si="125"/>
        <v>Diciembre</v>
      </c>
      <c r="I924" s="6" t="str">
        <f t="shared" si="132"/>
        <v>2024-1</v>
      </c>
      <c r="J924" s="5">
        <v>1</v>
      </c>
      <c r="K924" s="5">
        <v>1.65</v>
      </c>
      <c r="L924" s="21" t="str">
        <f>IFERROR(K925/J925,"")</f>
        <v/>
      </c>
      <c r="M924" s="15" t="str">
        <f t="shared" si="131"/>
        <v/>
      </c>
      <c r="N924" s="5"/>
      <c r="O924" s="5"/>
      <c r="P924" s="5">
        <v>1</v>
      </c>
      <c r="Q924" s="5">
        <v>1</v>
      </c>
      <c r="R924" s="5" t="str">
        <f t="shared" si="126"/>
        <v>355-2024-12-31</v>
      </c>
    </row>
    <row r="925" spans="1:18" x14ac:dyDescent="0.3">
      <c r="A925" s="5">
        <v>355</v>
      </c>
      <c r="B925" s="5" t="s">
        <v>305</v>
      </c>
      <c r="C925" s="5" t="s">
        <v>306</v>
      </c>
      <c r="D925" s="5" t="s">
        <v>65</v>
      </c>
      <c r="E925" s="5" t="s">
        <v>22</v>
      </c>
      <c r="F925" s="6">
        <v>45657</v>
      </c>
      <c r="G925" s="5">
        <v>2024</v>
      </c>
      <c r="H925" s="5" t="str">
        <f t="shared" si="125"/>
        <v>Junio</v>
      </c>
      <c r="I925" s="6" t="str">
        <f t="shared" si="132"/>
        <v>2023-2</v>
      </c>
      <c r="J925" s="5"/>
      <c r="K925" s="5"/>
      <c r="L925" s="15">
        <f>IFERROR(IF((K926/J926)&gt;1.3,1.3,K926/J926),"")</f>
        <v>0.82016666666666671</v>
      </c>
      <c r="M925" s="15">
        <f t="shared" si="131"/>
        <v>0.82016666666666671</v>
      </c>
      <c r="N925" s="5"/>
      <c r="O925" s="5"/>
      <c r="P925" s="5">
        <v>0</v>
      </c>
      <c r="Q925" s="5">
        <v>0</v>
      </c>
      <c r="R925" s="5" t="str">
        <f t="shared" si="126"/>
        <v>356-2023-06-30</v>
      </c>
    </row>
    <row r="926" spans="1:18" x14ac:dyDescent="0.3">
      <c r="A926" s="41">
        <v>356</v>
      </c>
      <c r="B926" s="5" t="s">
        <v>307</v>
      </c>
      <c r="C926" s="5" t="s">
        <v>306</v>
      </c>
      <c r="D926" s="5" t="s">
        <v>47</v>
      </c>
      <c r="E926" s="5" t="s">
        <v>54</v>
      </c>
      <c r="F926" s="6">
        <v>45107</v>
      </c>
      <c r="G926" s="5">
        <v>2023</v>
      </c>
      <c r="H926" s="5" t="str">
        <f t="shared" si="125"/>
        <v>Diciembre</v>
      </c>
      <c r="I926" s="6" t="str">
        <f t="shared" si="132"/>
        <v>2023-1</v>
      </c>
      <c r="J926" s="5">
        <v>60</v>
      </c>
      <c r="K926" s="5">
        <v>49.21</v>
      </c>
      <c r="L926" s="15">
        <f>IFERROR(IF((J927/K927)&gt;1.3,1.3,J927/K927),"")</f>
        <v>0.9749756256093598</v>
      </c>
      <c r="M926" s="15">
        <f>IFERROR(J927/K927,"")</f>
        <v>0.9749756256093598</v>
      </c>
      <c r="N926" s="5" t="s">
        <v>23</v>
      </c>
      <c r="O926" s="5" t="s">
        <v>23</v>
      </c>
      <c r="P926" s="5">
        <v>1</v>
      </c>
      <c r="Q926" s="5">
        <v>1</v>
      </c>
      <c r="R926" s="5" t="str">
        <f t="shared" si="126"/>
        <v>356-2023-12-31</v>
      </c>
    </row>
    <row r="927" spans="1:18" x14ac:dyDescent="0.3">
      <c r="A927" s="37">
        <v>356</v>
      </c>
      <c r="B927" s="5" t="s">
        <v>307</v>
      </c>
      <c r="C927" s="5" t="s">
        <v>306</v>
      </c>
      <c r="D927" s="5" t="s">
        <v>47</v>
      </c>
      <c r="E927" s="5" t="s">
        <v>54</v>
      </c>
      <c r="F927" s="6">
        <v>45291</v>
      </c>
      <c r="G927" s="5">
        <v>2023</v>
      </c>
      <c r="H927" s="5" t="str">
        <f t="shared" si="125"/>
        <v>Junio</v>
      </c>
      <c r="I927" s="6" t="str">
        <f t="shared" si="132"/>
        <v>2024-2</v>
      </c>
      <c r="J927" s="5">
        <v>60</v>
      </c>
      <c r="K927" s="5">
        <v>61.54</v>
      </c>
      <c r="L927" s="15">
        <f>IFERROR(IF((J928/K928)&gt;1.3,1.3,J928/K928),"")</f>
        <v>1.1094674556213018</v>
      </c>
      <c r="M927" s="15">
        <f>IFERROR(J928/K928,"")</f>
        <v>1.1094674556213018</v>
      </c>
      <c r="N927" s="5" t="s">
        <v>23</v>
      </c>
      <c r="O927" s="5" t="s">
        <v>23</v>
      </c>
      <c r="P927" s="5">
        <v>1</v>
      </c>
      <c r="Q927" s="5">
        <v>1</v>
      </c>
      <c r="R927" s="5" t="str">
        <f t="shared" si="126"/>
        <v>356-2024-06-30</v>
      </c>
    </row>
    <row r="928" spans="1:18" x14ac:dyDescent="0.3">
      <c r="A928" s="5">
        <v>356</v>
      </c>
      <c r="B928" s="5" t="s">
        <v>307</v>
      </c>
      <c r="C928" s="5" t="s">
        <v>306</v>
      </c>
      <c r="D928" s="5" t="s">
        <v>47</v>
      </c>
      <c r="E928" s="5" t="s">
        <v>54</v>
      </c>
      <c r="F928" s="6">
        <v>45473</v>
      </c>
      <c r="G928" s="5">
        <v>2024</v>
      </c>
      <c r="H928" s="5" t="str">
        <f t="shared" si="125"/>
        <v>Diciembre</v>
      </c>
      <c r="I928" s="6" t="str">
        <f t="shared" si="132"/>
        <v>2024-1</v>
      </c>
      <c r="J928" s="5">
        <v>60</v>
      </c>
      <c r="K928" s="5">
        <v>54.08</v>
      </c>
      <c r="L928" s="15">
        <f>IFERROR(IF((J929/K929)&gt;1.3,1.3,J929/K929),"")</f>
        <v>0.91533180778032042</v>
      </c>
      <c r="M928" s="15">
        <f>IFERROR(J929/K929,"")</f>
        <v>0.91533180778032042</v>
      </c>
      <c r="N928" s="5" t="s">
        <v>23</v>
      </c>
      <c r="O928" s="5" t="s">
        <v>23</v>
      </c>
      <c r="P928" s="5">
        <v>0</v>
      </c>
      <c r="Q928" s="5">
        <v>0</v>
      </c>
      <c r="R928" s="5" t="str">
        <f t="shared" si="126"/>
        <v>356-2024-12-31</v>
      </c>
    </row>
    <row r="929" spans="1:18" x14ac:dyDescent="0.3">
      <c r="A929" s="5">
        <v>356</v>
      </c>
      <c r="B929" s="5" t="s">
        <v>307</v>
      </c>
      <c r="C929" s="5" t="s">
        <v>306</v>
      </c>
      <c r="D929" s="5" t="s">
        <v>47</v>
      </c>
      <c r="E929" s="5" t="s">
        <v>54</v>
      </c>
      <c r="F929" s="6">
        <v>45657</v>
      </c>
      <c r="G929" s="5">
        <v>2024</v>
      </c>
      <c r="H929" s="5" t="str">
        <f t="shared" si="125"/>
        <v>Junio</v>
      </c>
      <c r="I929" s="6" t="str">
        <f t="shared" si="132"/>
        <v>2023-2</v>
      </c>
      <c r="J929" s="5">
        <v>60</v>
      </c>
      <c r="K929" s="10">
        <v>65.55</v>
      </c>
      <c r="L929" s="15">
        <f>IFERROR(IF((J930/K930)&gt;1.3,1.3,J930/K930),"")</f>
        <v>0</v>
      </c>
      <c r="M929" s="15">
        <f>IFERROR(J930/K930,"")</f>
        <v>0</v>
      </c>
      <c r="N929" s="5" t="s">
        <v>23</v>
      </c>
      <c r="O929" s="5" t="s">
        <v>23</v>
      </c>
      <c r="P929" s="5">
        <v>0</v>
      </c>
      <c r="Q929" s="5">
        <v>0</v>
      </c>
      <c r="R929" s="5" t="str">
        <f t="shared" si="126"/>
        <v>357-2023-06-30</v>
      </c>
    </row>
    <row r="930" spans="1:18" x14ac:dyDescent="0.3">
      <c r="A930" s="41">
        <v>357</v>
      </c>
      <c r="B930" s="5" t="s">
        <v>308</v>
      </c>
      <c r="C930" s="5" t="s">
        <v>306</v>
      </c>
      <c r="D930" s="5" t="s">
        <v>47</v>
      </c>
      <c r="E930" s="5" t="s">
        <v>22</v>
      </c>
      <c r="F930" s="6">
        <v>45107</v>
      </c>
      <c r="G930" s="5">
        <v>2023</v>
      </c>
      <c r="H930" s="5" t="str">
        <f t="shared" si="125"/>
        <v>Diciembre</v>
      </c>
      <c r="I930" s="6" t="str">
        <f t="shared" si="132"/>
        <v>2023-1</v>
      </c>
      <c r="J930" s="5"/>
      <c r="K930" s="5">
        <v>3.01</v>
      </c>
      <c r="L930" s="21"/>
      <c r="M930" s="15" t="str">
        <f t="shared" ref="M930:M950" si="133">IFERROR(K931/J931,"")</f>
        <v/>
      </c>
      <c r="N930" s="5" t="s">
        <v>171</v>
      </c>
      <c r="O930" s="5"/>
      <c r="P930" s="5">
        <v>0</v>
      </c>
      <c r="Q930" s="5">
        <v>2</v>
      </c>
      <c r="R930" s="5" t="str">
        <f t="shared" si="126"/>
        <v>357-2023-12-31</v>
      </c>
    </row>
    <row r="931" spans="1:18" x14ac:dyDescent="0.3">
      <c r="A931" s="37">
        <v>357</v>
      </c>
      <c r="B931" s="5" t="s">
        <v>308</v>
      </c>
      <c r="C931" s="5" t="s">
        <v>306</v>
      </c>
      <c r="D931" s="5" t="s">
        <v>47</v>
      </c>
      <c r="E931" s="5" t="s">
        <v>22</v>
      </c>
      <c r="F931" s="6">
        <v>45291</v>
      </c>
      <c r="G931" s="5">
        <v>2023</v>
      </c>
      <c r="H931" s="5" t="str">
        <f t="shared" si="125"/>
        <v>Junio</v>
      </c>
      <c r="I931" s="6" t="str">
        <f t="shared" si="132"/>
        <v>2024-2</v>
      </c>
      <c r="J931" s="5"/>
      <c r="K931" s="5">
        <v>4.45</v>
      </c>
      <c r="L931" s="21" t="str">
        <f>IFERROR(K932/J932,"")</f>
        <v/>
      </c>
      <c r="M931" s="15" t="str">
        <f t="shared" si="133"/>
        <v/>
      </c>
      <c r="N931" s="5" t="s">
        <v>171</v>
      </c>
      <c r="O931" s="5"/>
      <c r="P931" s="5">
        <v>0</v>
      </c>
      <c r="Q931" s="5">
        <v>2</v>
      </c>
      <c r="R931" s="5" t="str">
        <f t="shared" si="126"/>
        <v>357-2024-06-30</v>
      </c>
    </row>
    <row r="932" spans="1:18" x14ac:dyDescent="0.3">
      <c r="A932" s="5">
        <v>357</v>
      </c>
      <c r="B932" s="5" t="s">
        <v>308</v>
      </c>
      <c r="C932" s="5" t="s">
        <v>306</v>
      </c>
      <c r="D932" s="5" t="s">
        <v>47</v>
      </c>
      <c r="E932" s="5" t="s">
        <v>22</v>
      </c>
      <c r="F932" s="6">
        <v>45473</v>
      </c>
      <c r="G932" s="5">
        <v>2024</v>
      </c>
      <c r="H932" s="5" t="str">
        <f t="shared" ref="H932:H995" si="134">PROPER(TEXT(F933,"mmmm"))</f>
        <v>Diciembre</v>
      </c>
      <c r="I932" s="6" t="str">
        <f t="shared" si="132"/>
        <v>2024-1</v>
      </c>
      <c r="J932" s="5"/>
      <c r="K932" s="5">
        <v>3.87</v>
      </c>
      <c r="L932" s="15" t="str">
        <f>IFERROR(IF((K933/J933)&gt;1.3,1.3,K933/J933),"")</f>
        <v/>
      </c>
      <c r="M932" s="15" t="str">
        <f t="shared" si="133"/>
        <v/>
      </c>
      <c r="N932" s="5" t="s">
        <v>171</v>
      </c>
      <c r="O932" s="5"/>
      <c r="P932" s="5">
        <v>0</v>
      </c>
      <c r="Q932" s="5">
        <v>2</v>
      </c>
      <c r="R932" s="5" t="str">
        <f t="shared" ref="R932:R995" si="135">A933&amp;"-"&amp;YEAR(F933)&amp;"-"&amp;IF(LEN(MONTH(F933))=1,"0"&amp;MONTH(F933),MONTH(F933))&amp;"-"&amp;DAY(F933)</f>
        <v>357-2024-12-31</v>
      </c>
    </row>
    <row r="933" spans="1:18" x14ac:dyDescent="0.3">
      <c r="A933" s="5">
        <v>357</v>
      </c>
      <c r="B933" s="5" t="s">
        <v>308</v>
      </c>
      <c r="C933" s="5" t="s">
        <v>306</v>
      </c>
      <c r="D933" s="5" t="s">
        <v>47</v>
      </c>
      <c r="E933" s="5" t="s">
        <v>22</v>
      </c>
      <c r="F933" s="6">
        <v>45657</v>
      </c>
      <c r="G933" s="5">
        <v>2024</v>
      </c>
      <c r="H933" s="5" t="str">
        <f t="shared" si="134"/>
        <v>Junio</v>
      </c>
      <c r="I933" s="6" t="str">
        <f t="shared" si="132"/>
        <v>2023-2</v>
      </c>
      <c r="J933" s="5"/>
      <c r="K933" s="5">
        <v>0.51</v>
      </c>
      <c r="L933" s="15">
        <f>IFERROR(IF((K934/J934)&gt;1.3,1.3,K934/J934),"")</f>
        <v>0.99977011494252876</v>
      </c>
      <c r="M933" s="15">
        <f t="shared" si="133"/>
        <v>0.99977011494252876</v>
      </c>
      <c r="N933" s="5" t="s">
        <v>171</v>
      </c>
      <c r="O933" s="5"/>
      <c r="P933" s="5">
        <v>0</v>
      </c>
      <c r="Q933" s="5">
        <v>2</v>
      </c>
      <c r="R933" s="5" t="str">
        <f t="shared" si="135"/>
        <v>358-2023-06-30</v>
      </c>
    </row>
    <row r="934" spans="1:18" x14ac:dyDescent="0.3">
      <c r="A934" s="41">
        <v>358</v>
      </c>
      <c r="B934" s="5" t="s">
        <v>309</v>
      </c>
      <c r="C934" s="5" t="s">
        <v>310</v>
      </c>
      <c r="D934" s="5" t="s">
        <v>47</v>
      </c>
      <c r="E934" s="5" t="s">
        <v>22</v>
      </c>
      <c r="F934" s="6">
        <v>45107</v>
      </c>
      <c r="G934" s="5">
        <v>2023</v>
      </c>
      <c r="H934" s="5" t="str">
        <f t="shared" si="134"/>
        <v>Diciembre</v>
      </c>
      <c r="I934" s="6" t="str">
        <f t="shared" si="132"/>
        <v>2023-1</v>
      </c>
      <c r="J934" s="5">
        <v>87</v>
      </c>
      <c r="K934" s="5">
        <v>86.98</v>
      </c>
      <c r="L934" s="21">
        <f>IFERROR(K935/J935,"")</f>
        <v>1.0919540229885059</v>
      </c>
      <c r="M934" s="15">
        <f t="shared" si="133"/>
        <v>1.0919540229885059</v>
      </c>
      <c r="N934" s="5" t="s">
        <v>23</v>
      </c>
      <c r="O934" s="5" t="s">
        <v>23</v>
      </c>
      <c r="P934" s="5">
        <v>0</v>
      </c>
      <c r="Q934" s="5">
        <v>0</v>
      </c>
      <c r="R934" s="5" t="str">
        <f t="shared" si="135"/>
        <v>358-2023-12-31</v>
      </c>
    </row>
    <row r="935" spans="1:18" x14ac:dyDescent="0.3">
      <c r="A935" s="37">
        <v>358</v>
      </c>
      <c r="B935" s="5" t="s">
        <v>309</v>
      </c>
      <c r="C935" s="5" t="s">
        <v>310</v>
      </c>
      <c r="D935" s="5" t="s">
        <v>47</v>
      </c>
      <c r="E935" s="5" t="s">
        <v>22</v>
      </c>
      <c r="F935" s="6">
        <v>45291</v>
      </c>
      <c r="G935" s="5">
        <v>2023</v>
      </c>
      <c r="H935" s="5" t="str">
        <f t="shared" si="134"/>
        <v>Junio</v>
      </c>
      <c r="I935" s="6" t="str">
        <f t="shared" si="132"/>
        <v>2024-2</v>
      </c>
      <c r="J935" s="5">
        <v>87</v>
      </c>
      <c r="K935" s="5">
        <v>95</v>
      </c>
      <c r="L935" s="21">
        <f>IFERROR(K936/J936,"")</f>
        <v>1.1263218390804597</v>
      </c>
      <c r="M935" s="15">
        <f t="shared" si="133"/>
        <v>1.1263218390804597</v>
      </c>
      <c r="N935" s="5" t="s">
        <v>23</v>
      </c>
      <c r="O935" s="5" t="s">
        <v>23</v>
      </c>
      <c r="P935" s="5">
        <v>0</v>
      </c>
      <c r="Q935" s="5">
        <v>0</v>
      </c>
      <c r="R935" s="5" t="str">
        <f t="shared" si="135"/>
        <v>358-2024-06-30</v>
      </c>
    </row>
    <row r="936" spans="1:18" x14ac:dyDescent="0.3">
      <c r="A936" s="5">
        <v>358</v>
      </c>
      <c r="B936" s="5" t="s">
        <v>309</v>
      </c>
      <c r="C936" s="5" t="s">
        <v>310</v>
      </c>
      <c r="D936" s="5" t="s">
        <v>47</v>
      </c>
      <c r="E936" s="5" t="s">
        <v>22</v>
      </c>
      <c r="F936" s="6">
        <v>45473</v>
      </c>
      <c r="G936" s="5">
        <v>2024</v>
      </c>
      <c r="H936" s="5" t="str">
        <f t="shared" si="134"/>
        <v>Diciembre</v>
      </c>
      <c r="I936" s="6" t="str">
        <f t="shared" si="132"/>
        <v>2024-2</v>
      </c>
      <c r="J936" s="5">
        <v>87</v>
      </c>
      <c r="K936" s="5">
        <v>97.99</v>
      </c>
      <c r="L936" s="15">
        <f>IFERROR(IF((K937/J937)&gt;1.3,1.3,K937/J937),"")</f>
        <v>1.1494252873563218</v>
      </c>
      <c r="M936" s="15">
        <f t="shared" si="133"/>
        <v>1.1494252873563218</v>
      </c>
      <c r="N936" s="5" t="s">
        <v>23</v>
      </c>
      <c r="O936" s="5" t="s">
        <v>23</v>
      </c>
      <c r="P936" s="5">
        <v>0</v>
      </c>
      <c r="Q936" s="5">
        <v>0</v>
      </c>
      <c r="R936" s="5" t="str">
        <f t="shared" si="135"/>
        <v>358-2024-12-31</v>
      </c>
    </row>
    <row r="937" spans="1:18" x14ac:dyDescent="0.3">
      <c r="A937" s="5">
        <v>358</v>
      </c>
      <c r="B937" s="5" t="s">
        <v>309</v>
      </c>
      <c r="C937" s="5" t="s">
        <v>310</v>
      </c>
      <c r="D937" s="5" t="s">
        <v>47</v>
      </c>
      <c r="E937" s="5" t="s">
        <v>22</v>
      </c>
      <c r="F937" s="6">
        <v>45657</v>
      </c>
      <c r="G937" s="5">
        <v>2024</v>
      </c>
      <c r="H937" s="5" t="str">
        <f t="shared" si="134"/>
        <v>Diciembre</v>
      </c>
      <c r="I937" s="6" t="str">
        <f t="shared" si="132"/>
        <v>2023-2</v>
      </c>
      <c r="J937" s="5">
        <v>87</v>
      </c>
      <c r="K937" s="5">
        <v>100</v>
      </c>
      <c r="L937" s="15" t="str">
        <f>IFERROR(IF((K938/J938)&gt;1.3,1.3,K938/J938),"")</f>
        <v/>
      </c>
      <c r="M937" s="15" t="str">
        <f t="shared" si="133"/>
        <v/>
      </c>
      <c r="N937" s="5" t="s">
        <v>23</v>
      </c>
      <c r="O937" s="5" t="s">
        <v>23</v>
      </c>
      <c r="P937" s="5">
        <v>0</v>
      </c>
      <c r="Q937" s="5">
        <v>0</v>
      </c>
      <c r="R937" s="5" t="str">
        <f t="shared" si="135"/>
        <v>359-2023-12-31</v>
      </c>
    </row>
    <row r="938" spans="1:18" x14ac:dyDescent="0.3">
      <c r="A938" s="37">
        <v>359</v>
      </c>
      <c r="B938" s="5" t="s">
        <v>2583</v>
      </c>
      <c r="C938" s="5" t="s">
        <v>217</v>
      </c>
      <c r="D938" s="5" t="s">
        <v>65</v>
      </c>
      <c r="E938" s="5" t="s">
        <v>22</v>
      </c>
      <c r="F938" s="6">
        <v>45291</v>
      </c>
      <c r="G938" s="5">
        <v>2023</v>
      </c>
      <c r="H938" s="5" t="str">
        <f t="shared" si="134"/>
        <v>Diciembre</v>
      </c>
      <c r="I938" s="6" t="str">
        <f t="shared" si="132"/>
        <v>2024-1</v>
      </c>
      <c r="J938" s="5"/>
      <c r="K938" s="5">
        <v>0</v>
      </c>
      <c r="L938" s="21">
        <f>IFERROR(K939/J939,"")</f>
        <v>1.075</v>
      </c>
      <c r="M938" s="15">
        <f t="shared" si="133"/>
        <v>1.075</v>
      </c>
      <c r="N938" s="5"/>
      <c r="O938" s="5"/>
      <c r="P938" s="5">
        <v>0</v>
      </c>
      <c r="Q938" s="5">
        <v>0</v>
      </c>
      <c r="R938" s="5" t="str">
        <f t="shared" si="135"/>
        <v>359-2024-12-31</v>
      </c>
    </row>
    <row r="939" spans="1:18" x14ac:dyDescent="0.3">
      <c r="A939" s="5">
        <v>359</v>
      </c>
      <c r="B939" s="5" t="s">
        <v>311</v>
      </c>
      <c r="C939" s="5" t="s">
        <v>217</v>
      </c>
      <c r="D939" s="5" t="s">
        <v>47</v>
      </c>
      <c r="E939" s="5" t="s">
        <v>22</v>
      </c>
      <c r="F939" s="6">
        <v>45657</v>
      </c>
      <c r="G939" s="5">
        <v>2024</v>
      </c>
      <c r="H939" s="5" t="str">
        <f t="shared" si="134"/>
        <v>Junio</v>
      </c>
      <c r="I939" s="6" t="str">
        <f t="shared" si="132"/>
        <v>2023-2</v>
      </c>
      <c r="J939" s="5">
        <v>80</v>
      </c>
      <c r="K939" s="5">
        <v>86</v>
      </c>
      <c r="L939" s="15" t="str">
        <f>IFERROR(IF((K940/J940)&gt;1.3,1.3,K940/J940),"")</f>
        <v/>
      </c>
      <c r="M939" s="15" t="str">
        <f t="shared" si="133"/>
        <v/>
      </c>
      <c r="N939" s="5" t="s">
        <v>23</v>
      </c>
      <c r="O939" s="5" t="s">
        <v>23</v>
      </c>
      <c r="P939" s="5">
        <v>0</v>
      </c>
      <c r="Q939" s="5">
        <v>0</v>
      </c>
      <c r="R939" s="5" t="str">
        <f t="shared" si="135"/>
        <v>360-2023-06-30</v>
      </c>
    </row>
    <row r="940" spans="1:18" x14ac:dyDescent="0.3">
      <c r="A940" s="41">
        <v>360</v>
      </c>
      <c r="B940" s="5" t="s">
        <v>312</v>
      </c>
      <c r="C940" s="5" t="s">
        <v>217</v>
      </c>
      <c r="D940" s="5" t="s">
        <v>47</v>
      </c>
      <c r="E940" s="5" t="s">
        <v>22</v>
      </c>
      <c r="F940" s="6">
        <v>45107</v>
      </c>
      <c r="G940" s="5">
        <v>2023</v>
      </c>
      <c r="H940" s="5" t="str">
        <f t="shared" si="134"/>
        <v>Diciembre</v>
      </c>
      <c r="I940" s="6" t="str">
        <f t="shared" si="132"/>
        <v>2023-2</v>
      </c>
      <c r="J940" s="5">
        <v>0</v>
      </c>
      <c r="K940" s="5">
        <v>0</v>
      </c>
      <c r="L940" s="15"/>
      <c r="M940" s="15" t="str">
        <f t="shared" si="133"/>
        <v/>
      </c>
      <c r="N940" s="5"/>
      <c r="O940" s="5"/>
      <c r="P940" s="5">
        <v>0</v>
      </c>
      <c r="Q940" s="5">
        <v>0</v>
      </c>
      <c r="R940" s="5" t="str">
        <f t="shared" si="135"/>
        <v>360-2023-12-31</v>
      </c>
    </row>
    <row r="941" spans="1:18" x14ac:dyDescent="0.3">
      <c r="A941" s="37">
        <v>360</v>
      </c>
      <c r="B941" s="5" t="s">
        <v>312</v>
      </c>
      <c r="C941" s="5" t="s">
        <v>217</v>
      </c>
      <c r="D941" s="5" t="s">
        <v>47</v>
      </c>
      <c r="E941" s="5" t="s">
        <v>22</v>
      </c>
      <c r="F941" s="6">
        <v>45291</v>
      </c>
      <c r="G941" s="5">
        <v>2023</v>
      </c>
      <c r="H941" s="5" t="str">
        <f t="shared" si="134"/>
        <v>Diciembre</v>
      </c>
      <c r="I941" s="6" t="str">
        <f t="shared" si="132"/>
        <v>2023-2</v>
      </c>
      <c r="J941" s="5">
        <v>0</v>
      </c>
      <c r="K941" s="5">
        <v>0</v>
      </c>
      <c r="L941" s="15">
        <f>IFERROR(IF((K942/J942)&gt;1.3,1.3,K942/J942),"")</f>
        <v>1.0133333333333332</v>
      </c>
      <c r="M941" s="15">
        <f t="shared" si="133"/>
        <v>1.0133333333333332</v>
      </c>
      <c r="N941" s="5"/>
      <c r="O941" s="5"/>
      <c r="P941" s="5">
        <v>0</v>
      </c>
      <c r="Q941" s="5">
        <v>0</v>
      </c>
      <c r="R941" s="5" t="str">
        <f t="shared" si="135"/>
        <v>361-2023-12-31</v>
      </c>
    </row>
    <row r="942" spans="1:18" x14ac:dyDescent="0.3">
      <c r="A942" s="37">
        <v>361</v>
      </c>
      <c r="B942" s="5" t="s">
        <v>2584</v>
      </c>
      <c r="C942" s="5" t="s">
        <v>32</v>
      </c>
      <c r="D942" s="5" t="s">
        <v>65</v>
      </c>
      <c r="E942" s="5" t="s">
        <v>22</v>
      </c>
      <c r="F942" s="6">
        <v>45291</v>
      </c>
      <c r="G942" s="5">
        <v>2023</v>
      </c>
      <c r="H942" s="5" t="str">
        <f t="shared" si="134"/>
        <v>Diciembre</v>
      </c>
      <c r="I942" s="6" t="str">
        <f t="shared" si="132"/>
        <v>2024-2</v>
      </c>
      <c r="J942" s="5">
        <v>4.5</v>
      </c>
      <c r="K942" s="5">
        <v>4.5599999999999996</v>
      </c>
      <c r="L942" s="15" t="str">
        <f>IFERROR(IF((K943/J943)&gt;1.3,1.3,K943/J943),"")</f>
        <v/>
      </c>
      <c r="M942" s="15" t="str">
        <f t="shared" si="133"/>
        <v/>
      </c>
      <c r="N942" s="5"/>
      <c r="O942" s="5"/>
      <c r="P942" s="5">
        <v>2</v>
      </c>
      <c r="Q942" s="5">
        <v>2</v>
      </c>
      <c r="R942" s="5" t="str">
        <f t="shared" si="135"/>
        <v>361-2024-12-31</v>
      </c>
    </row>
    <row r="943" spans="1:18" x14ac:dyDescent="0.3">
      <c r="A943" s="5">
        <v>361</v>
      </c>
      <c r="B943" s="5" t="s">
        <v>2584</v>
      </c>
      <c r="C943" s="5" t="s">
        <v>32</v>
      </c>
      <c r="D943" s="5" t="s">
        <v>65</v>
      </c>
      <c r="E943" s="5" t="s">
        <v>22</v>
      </c>
      <c r="F943" s="6">
        <v>45657</v>
      </c>
      <c r="G943" s="5">
        <v>2024</v>
      </c>
      <c r="H943" s="5" t="str">
        <f t="shared" si="134"/>
        <v>Diciembre</v>
      </c>
      <c r="I943" s="6" t="str">
        <f t="shared" si="132"/>
        <v>2023-1</v>
      </c>
      <c r="J943" s="5">
        <v>0</v>
      </c>
      <c r="K943" s="5"/>
      <c r="L943" s="15">
        <f>IFERROR(IF((K944/J944)&gt;1.3,1.3,K944/J944),"")</f>
        <v>0.99159999999999993</v>
      </c>
      <c r="M943" s="15">
        <f t="shared" si="133"/>
        <v>0.99159999999999993</v>
      </c>
      <c r="N943" s="5" t="s">
        <v>48</v>
      </c>
      <c r="O943" s="5" t="s">
        <v>125</v>
      </c>
      <c r="P943" s="5">
        <v>0</v>
      </c>
      <c r="Q943" s="5">
        <v>0</v>
      </c>
      <c r="R943" s="5" t="str">
        <f t="shared" si="135"/>
        <v>362-2023-12-31</v>
      </c>
    </row>
    <row r="944" spans="1:18" x14ac:dyDescent="0.3">
      <c r="A944" s="37">
        <v>362</v>
      </c>
      <c r="B944" s="5" t="s">
        <v>314</v>
      </c>
      <c r="C944" s="5" t="s">
        <v>2565</v>
      </c>
      <c r="D944" s="5" t="s">
        <v>47</v>
      </c>
      <c r="E944" s="5" t="s">
        <v>22</v>
      </c>
      <c r="F944" s="6">
        <v>45291</v>
      </c>
      <c r="G944" s="5">
        <v>2023</v>
      </c>
      <c r="H944" s="5" t="str">
        <f t="shared" si="134"/>
        <v>Junio</v>
      </c>
      <c r="I944" s="6" t="str">
        <f t="shared" si="132"/>
        <v>2024-2</v>
      </c>
      <c r="J944" s="5">
        <v>100</v>
      </c>
      <c r="K944" s="5">
        <v>99.16</v>
      </c>
      <c r="L944" s="21">
        <f>IFERROR(K945/J945,"")</f>
        <v>1.0161665616365305</v>
      </c>
      <c r="M944" s="15">
        <f t="shared" si="133"/>
        <v>1.0161665616365305</v>
      </c>
      <c r="N944" s="5" t="s">
        <v>23</v>
      </c>
      <c r="O944" s="5" t="s">
        <v>23</v>
      </c>
      <c r="P944" s="5">
        <v>0</v>
      </c>
      <c r="Q944" s="5">
        <v>0</v>
      </c>
      <c r="R944" s="5" t="str">
        <f t="shared" si="135"/>
        <v>362-2024-06-30</v>
      </c>
    </row>
    <row r="945" spans="1:18" x14ac:dyDescent="0.3">
      <c r="A945" s="5">
        <v>362</v>
      </c>
      <c r="B945" s="5" t="s">
        <v>314</v>
      </c>
      <c r="C945" s="5" t="s">
        <v>315</v>
      </c>
      <c r="D945" s="5" t="s">
        <v>47</v>
      </c>
      <c r="E945" s="5" t="s">
        <v>22</v>
      </c>
      <c r="F945" s="6">
        <v>45473</v>
      </c>
      <c r="G945" s="5">
        <v>2024</v>
      </c>
      <c r="H945" s="5" t="str">
        <f t="shared" si="134"/>
        <v>Diciembre</v>
      </c>
      <c r="I945" s="6" t="str">
        <f t="shared" si="132"/>
        <v>2024-1</v>
      </c>
      <c r="J945" s="5">
        <v>98</v>
      </c>
      <c r="K945" s="5">
        <v>99.584323040379999</v>
      </c>
      <c r="L945" s="15">
        <f>IFERROR(IF((K946/J946)&gt;1.3,1.3,K946/J946),"")</f>
        <v>1.0152040816326531</v>
      </c>
      <c r="M945" s="15">
        <f t="shared" si="133"/>
        <v>1.0152040816326531</v>
      </c>
      <c r="N945" s="5" t="s">
        <v>23</v>
      </c>
      <c r="O945" s="5" t="s">
        <v>23</v>
      </c>
      <c r="P945" s="5">
        <v>0</v>
      </c>
      <c r="Q945" s="5">
        <v>0</v>
      </c>
      <c r="R945" s="5" t="str">
        <f t="shared" si="135"/>
        <v>362-2024-12-31</v>
      </c>
    </row>
    <row r="946" spans="1:18" x14ac:dyDescent="0.3">
      <c r="A946" s="5">
        <v>362</v>
      </c>
      <c r="B946" s="5" t="s">
        <v>314</v>
      </c>
      <c r="C946" s="5" t="s">
        <v>315</v>
      </c>
      <c r="D946" s="5" t="s">
        <v>47</v>
      </c>
      <c r="E946" s="5" t="s">
        <v>22</v>
      </c>
      <c r="F946" s="6">
        <v>45657</v>
      </c>
      <c r="G946" s="5">
        <v>2024</v>
      </c>
      <c r="H946" s="5" t="str">
        <f t="shared" si="134"/>
        <v>Junio</v>
      </c>
      <c r="I946" s="6" t="str">
        <f t="shared" si="132"/>
        <v>2023-2</v>
      </c>
      <c r="J946" s="5">
        <v>98</v>
      </c>
      <c r="K946" s="5">
        <v>99.49</v>
      </c>
      <c r="L946" s="15" t="str">
        <f>IFERROR(IF((K947/J947)&gt;1.3,1.3,K947/J947),"")</f>
        <v/>
      </c>
      <c r="M946" s="15" t="str">
        <f t="shared" si="133"/>
        <v/>
      </c>
      <c r="N946" s="5" t="s">
        <v>23</v>
      </c>
      <c r="O946" s="5" t="s">
        <v>23</v>
      </c>
      <c r="P946" s="5">
        <v>0</v>
      </c>
      <c r="Q946" s="5">
        <v>0</v>
      </c>
      <c r="R946" s="5" t="str">
        <f t="shared" si="135"/>
        <v>363-2023-06-30</v>
      </c>
    </row>
    <row r="947" spans="1:18" x14ac:dyDescent="0.3">
      <c r="A947" s="41">
        <v>363</v>
      </c>
      <c r="B947" s="5" t="s">
        <v>316</v>
      </c>
      <c r="C947" s="5" t="s">
        <v>2585</v>
      </c>
      <c r="D947" s="5" t="s">
        <v>47</v>
      </c>
      <c r="E947" s="5" t="s">
        <v>22</v>
      </c>
      <c r="F947" s="6">
        <v>45107</v>
      </c>
      <c r="G947" s="5">
        <v>2023</v>
      </c>
      <c r="H947" s="5" t="str">
        <f t="shared" si="134"/>
        <v>Diciembre</v>
      </c>
      <c r="I947" s="6" t="str">
        <f t="shared" si="132"/>
        <v>2023-1</v>
      </c>
      <c r="J947" s="5">
        <v>0</v>
      </c>
      <c r="K947" s="5">
        <v>0</v>
      </c>
      <c r="L947" s="21"/>
      <c r="M947" s="15" t="str">
        <f t="shared" si="133"/>
        <v/>
      </c>
      <c r="N947" s="5"/>
      <c r="O947" s="5"/>
      <c r="P947" s="5">
        <v>0</v>
      </c>
      <c r="Q947" s="5">
        <v>0</v>
      </c>
      <c r="R947" s="5" t="str">
        <f t="shared" si="135"/>
        <v>363-2023-12-31</v>
      </c>
    </row>
    <row r="948" spans="1:18" x14ac:dyDescent="0.3">
      <c r="A948" s="37">
        <v>363</v>
      </c>
      <c r="B948" s="5" t="s">
        <v>316</v>
      </c>
      <c r="C948" s="5" t="s">
        <v>2585</v>
      </c>
      <c r="D948" s="5" t="s">
        <v>47</v>
      </c>
      <c r="E948" s="5" t="s">
        <v>22</v>
      </c>
      <c r="F948" s="6">
        <v>45291</v>
      </c>
      <c r="G948" s="5">
        <v>2023</v>
      </c>
      <c r="H948" s="5" t="str">
        <f t="shared" si="134"/>
        <v>Junio</v>
      </c>
      <c r="I948" s="6" t="str">
        <f t="shared" si="132"/>
        <v>2024-2</v>
      </c>
      <c r="J948" s="5">
        <v>0</v>
      </c>
      <c r="K948" s="5">
        <v>0</v>
      </c>
      <c r="L948" s="21">
        <f>IFERROR(K949/J949,"")</f>
        <v>1</v>
      </c>
      <c r="M948" s="15">
        <f t="shared" si="133"/>
        <v>1</v>
      </c>
      <c r="N948" s="5"/>
      <c r="O948" s="5"/>
      <c r="P948" s="5">
        <v>0</v>
      </c>
      <c r="Q948" s="5">
        <v>0</v>
      </c>
      <c r="R948" s="5" t="str">
        <f t="shared" si="135"/>
        <v>363-2024-06-30</v>
      </c>
    </row>
    <row r="949" spans="1:18" x14ac:dyDescent="0.3">
      <c r="A949" s="5">
        <v>363</v>
      </c>
      <c r="B949" s="5" t="s">
        <v>316</v>
      </c>
      <c r="C949" s="5" t="s">
        <v>315</v>
      </c>
      <c r="D949" s="5" t="s">
        <v>47</v>
      </c>
      <c r="E949" s="5" t="s">
        <v>22</v>
      </c>
      <c r="F949" s="6">
        <v>45473</v>
      </c>
      <c r="G949" s="5">
        <v>2024</v>
      </c>
      <c r="H949" s="5" t="str">
        <f t="shared" si="134"/>
        <v>Diciembre</v>
      </c>
      <c r="I949" s="6" t="str">
        <f t="shared" si="132"/>
        <v>2024-1</v>
      </c>
      <c r="J949" s="5">
        <v>100</v>
      </c>
      <c r="K949" s="5">
        <v>100</v>
      </c>
      <c r="L949" s="15">
        <f>IFERROR(IF((K950/J950)&gt;1.3,1.3,K950/J950),"")</f>
        <v>1</v>
      </c>
      <c r="M949" s="15">
        <f t="shared" si="133"/>
        <v>1</v>
      </c>
      <c r="N949" s="5"/>
      <c r="O949" s="5"/>
      <c r="P949" s="5">
        <v>0</v>
      </c>
      <c r="Q949" s="5">
        <v>0</v>
      </c>
      <c r="R949" s="5" t="str">
        <f t="shared" si="135"/>
        <v>363-2024-12-31</v>
      </c>
    </row>
    <row r="950" spans="1:18" x14ac:dyDescent="0.3">
      <c r="A950" s="5">
        <v>363</v>
      </c>
      <c r="B950" s="5" t="s">
        <v>316</v>
      </c>
      <c r="C950" s="5" t="s">
        <v>315</v>
      </c>
      <c r="D950" s="5" t="s">
        <v>47</v>
      </c>
      <c r="E950" s="5" t="s">
        <v>22</v>
      </c>
      <c r="F950" s="6">
        <v>45657</v>
      </c>
      <c r="G950" s="5">
        <v>2024</v>
      </c>
      <c r="H950" s="5" t="str">
        <f t="shared" si="134"/>
        <v>Junio</v>
      </c>
      <c r="I950" s="6" t="str">
        <f t="shared" si="132"/>
        <v>2023-2</v>
      </c>
      <c r="J950" s="5">
        <v>100</v>
      </c>
      <c r="K950" s="5">
        <v>100</v>
      </c>
      <c r="L950" s="15" t="str">
        <f>IFERROR(IF((K951/J951)&gt;1.3,1.3,K951/J951),"")</f>
        <v/>
      </c>
      <c r="M950" s="15" t="str">
        <f t="shared" si="133"/>
        <v/>
      </c>
      <c r="N950" s="5"/>
      <c r="O950" s="5"/>
      <c r="P950" s="5">
        <v>0</v>
      </c>
      <c r="Q950" s="5">
        <v>0</v>
      </c>
      <c r="R950" s="5" t="str">
        <f t="shared" si="135"/>
        <v>364-2023-06-30</v>
      </c>
    </row>
    <row r="951" spans="1:18" x14ac:dyDescent="0.3">
      <c r="A951" s="5">
        <v>364</v>
      </c>
      <c r="B951" s="5" t="s">
        <v>317</v>
      </c>
      <c r="C951" s="5" t="s">
        <v>32</v>
      </c>
      <c r="D951" s="5" t="s">
        <v>47</v>
      </c>
      <c r="E951" s="5" t="s">
        <v>54</v>
      </c>
      <c r="F951" s="17">
        <v>45107</v>
      </c>
      <c r="G951" s="16">
        <v>2023</v>
      </c>
      <c r="H951" s="6" t="str">
        <f t="shared" si="134"/>
        <v>Diciembre</v>
      </c>
      <c r="I951" s="39" t="s">
        <v>735</v>
      </c>
      <c r="J951" s="5">
        <v>0</v>
      </c>
      <c r="K951" s="5">
        <v>30173</v>
      </c>
      <c r="L951" s="15">
        <f>IFERROR(IF((J952/K952)&gt;1.3,1.3,J952/K952),"")</f>
        <v>0</v>
      </c>
      <c r="M951" s="15">
        <f>IFERROR(J952/K952,"")</f>
        <v>0</v>
      </c>
      <c r="N951" s="5" t="s">
        <v>2575</v>
      </c>
      <c r="O951" s="5" t="s">
        <v>48</v>
      </c>
      <c r="P951" s="5">
        <v>0</v>
      </c>
      <c r="Q951" s="5">
        <v>0</v>
      </c>
      <c r="R951" s="5" t="str">
        <f t="shared" si="135"/>
        <v>364-2023-12-31</v>
      </c>
    </row>
    <row r="952" spans="1:18" x14ac:dyDescent="0.3">
      <c r="A952" s="37">
        <v>364</v>
      </c>
      <c r="B952" s="5" t="s">
        <v>317</v>
      </c>
      <c r="C952" s="5" t="s">
        <v>32</v>
      </c>
      <c r="D952" s="5" t="s">
        <v>47</v>
      </c>
      <c r="E952" s="5" t="s">
        <v>54</v>
      </c>
      <c r="F952" s="6">
        <v>45291</v>
      </c>
      <c r="G952" s="5">
        <v>2023</v>
      </c>
      <c r="H952" s="5" t="str">
        <f t="shared" si="134"/>
        <v>Junio</v>
      </c>
      <c r="I952" s="6" t="str">
        <f t="shared" ref="I952:I962" si="136">IF(OR(H953="Enero",H953="Febrero",H953="Marzo",H953="Abril",H953="Mayo",H953="Junio"),G953&amp;"-1",IF(OR(H953="Julio",H953="Agosto",H953="Septiembre",H953="Octubre",H953="Noviembre",H953="Diciembre"),G953&amp;"-2"))</f>
        <v>2024-2</v>
      </c>
      <c r="J952" s="5">
        <v>0</v>
      </c>
      <c r="K952" s="5">
        <v>48277</v>
      </c>
      <c r="L952" s="15">
        <f>IFERROR(IF((J953/K953)&gt;1.3,1.3,J953/K953),"")</f>
        <v>0.75338134968741832</v>
      </c>
      <c r="M952" s="15">
        <f>IFERROR(J953/K953,"")</f>
        <v>0.75338134968741832</v>
      </c>
      <c r="N952" s="5" t="s">
        <v>2575</v>
      </c>
      <c r="O952" s="5" t="s">
        <v>48</v>
      </c>
      <c r="P952" s="5">
        <v>0</v>
      </c>
      <c r="Q952" s="5">
        <v>0</v>
      </c>
      <c r="R952" s="5" t="str">
        <f t="shared" si="135"/>
        <v>364-2024-06-30</v>
      </c>
    </row>
    <row r="953" spans="1:18" x14ac:dyDescent="0.3">
      <c r="A953" s="5">
        <v>364</v>
      </c>
      <c r="B953" s="5" t="s">
        <v>317</v>
      </c>
      <c r="C953" s="5" t="s">
        <v>32</v>
      </c>
      <c r="D953" s="5" t="s">
        <v>47</v>
      </c>
      <c r="E953" s="5" t="s">
        <v>22</v>
      </c>
      <c r="F953" s="6">
        <v>45473</v>
      </c>
      <c r="G953" s="5">
        <v>2024</v>
      </c>
      <c r="H953" s="5" t="str">
        <f t="shared" si="134"/>
        <v>Diciembre</v>
      </c>
      <c r="I953" s="6" t="str">
        <f t="shared" si="136"/>
        <v>2024-2</v>
      </c>
      <c r="J953" s="10">
        <v>31694</v>
      </c>
      <c r="K953" s="10">
        <v>42069</v>
      </c>
      <c r="L953" s="15">
        <v>1.013513513513514</v>
      </c>
      <c r="M953" s="15">
        <v>1.013513513513514</v>
      </c>
      <c r="N953" s="5" t="s">
        <v>48</v>
      </c>
      <c r="O953" s="5" t="s">
        <v>48</v>
      </c>
      <c r="P953" s="5">
        <v>0</v>
      </c>
      <c r="Q953" s="5">
        <v>0</v>
      </c>
      <c r="R953" s="5" t="str">
        <f t="shared" si="135"/>
        <v>364-2024-12-31</v>
      </c>
    </row>
    <row r="954" spans="1:18" x14ac:dyDescent="0.3">
      <c r="A954" s="5">
        <v>364</v>
      </c>
      <c r="B954" s="5" t="s">
        <v>317</v>
      </c>
      <c r="C954" s="5" t="s">
        <v>32</v>
      </c>
      <c r="D954" s="5" t="s">
        <v>47</v>
      </c>
      <c r="E954" s="5" t="s">
        <v>22</v>
      </c>
      <c r="F954" s="6">
        <v>45657</v>
      </c>
      <c r="G954" s="5">
        <v>2024</v>
      </c>
      <c r="H954" s="5" t="str">
        <f t="shared" si="134"/>
        <v>Diciembre</v>
      </c>
      <c r="I954" s="6" t="str">
        <f t="shared" si="136"/>
        <v>2023-2</v>
      </c>
      <c r="J954" s="10">
        <v>47541</v>
      </c>
      <c r="K954" s="10">
        <v>46635</v>
      </c>
      <c r="L954" s="15">
        <f>IFERROR(IF((K955/J955)&gt;1.3,1.3,K955/J955),"")</f>
        <v>1</v>
      </c>
      <c r="M954" s="15">
        <f t="shared" ref="M954:M990" si="137">IFERROR(K955/J955,"")</f>
        <v>1</v>
      </c>
      <c r="N954" s="5" t="s">
        <v>48</v>
      </c>
      <c r="O954" s="5" t="s">
        <v>48</v>
      </c>
      <c r="P954" s="5">
        <v>0</v>
      </c>
      <c r="Q954" s="5">
        <v>0</v>
      </c>
      <c r="R954" s="5" t="str">
        <f t="shared" si="135"/>
        <v>365-2023-12-31</v>
      </c>
    </row>
    <row r="955" spans="1:18" x14ac:dyDescent="0.3">
      <c r="A955" s="37">
        <v>365</v>
      </c>
      <c r="B955" s="5" t="s">
        <v>318</v>
      </c>
      <c r="C955" s="5" t="s">
        <v>2565</v>
      </c>
      <c r="D955" s="5" t="s">
        <v>47</v>
      </c>
      <c r="E955" s="5" t="s">
        <v>22</v>
      </c>
      <c r="F955" s="6">
        <v>45291</v>
      </c>
      <c r="G955" s="5">
        <v>2023</v>
      </c>
      <c r="H955" s="5" t="str">
        <f t="shared" si="134"/>
        <v>Diciembre</v>
      </c>
      <c r="I955" s="6" t="str">
        <f t="shared" si="136"/>
        <v>2023-2</v>
      </c>
      <c r="J955" s="5">
        <v>100</v>
      </c>
      <c r="K955" s="5">
        <v>100</v>
      </c>
      <c r="L955" s="21">
        <f>IFERROR(K956/J956,"")</f>
        <v>1</v>
      </c>
      <c r="M955" s="15">
        <f t="shared" si="137"/>
        <v>1</v>
      </c>
      <c r="N955" s="5" t="s">
        <v>23</v>
      </c>
      <c r="O955" s="5" t="s">
        <v>23</v>
      </c>
      <c r="P955" s="5">
        <v>0</v>
      </c>
      <c r="Q955" s="5">
        <v>0</v>
      </c>
      <c r="R955" s="5" t="str">
        <f t="shared" si="135"/>
        <v>366-2023-12-31</v>
      </c>
    </row>
    <row r="956" spans="1:18" x14ac:dyDescent="0.3">
      <c r="A956" s="37">
        <v>366</v>
      </c>
      <c r="B956" s="5" t="s">
        <v>319</v>
      </c>
      <c r="C956" s="5" t="s">
        <v>2565</v>
      </c>
      <c r="D956" s="5" t="s">
        <v>65</v>
      </c>
      <c r="E956" s="5" t="s">
        <v>22</v>
      </c>
      <c r="F956" s="6">
        <v>45291</v>
      </c>
      <c r="G956" s="5">
        <v>2023</v>
      </c>
      <c r="H956" s="5" t="str">
        <f t="shared" si="134"/>
        <v>Diciembre</v>
      </c>
      <c r="I956" s="6" t="str">
        <f t="shared" si="136"/>
        <v>2024-2</v>
      </c>
      <c r="J956" s="5">
        <v>100</v>
      </c>
      <c r="K956" s="5">
        <v>100</v>
      </c>
      <c r="L956" s="21">
        <f>IFERROR(K957/J957,"")</f>
        <v>1</v>
      </c>
      <c r="M956" s="15">
        <f t="shared" si="137"/>
        <v>1</v>
      </c>
      <c r="N956" s="5"/>
      <c r="O956" s="5"/>
      <c r="P956" s="5">
        <v>0</v>
      </c>
      <c r="Q956" s="5">
        <v>0</v>
      </c>
      <c r="R956" s="5" t="str">
        <f t="shared" si="135"/>
        <v>366-2024-12-31</v>
      </c>
    </row>
    <row r="957" spans="1:18" x14ac:dyDescent="0.3">
      <c r="A957" s="5">
        <v>366</v>
      </c>
      <c r="B957" s="5" t="s">
        <v>319</v>
      </c>
      <c r="C957" s="5" t="s">
        <v>315</v>
      </c>
      <c r="D957" s="5" t="s">
        <v>65</v>
      </c>
      <c r="E957" s="5" t="s">
        <v>22</v>
      </c>
      <c r="F957" s="6">
        <v>45657</v>
      </c>
      <c r="G957" s="5">
        <v>2024</v>
      </c>
      <c r="H957" s="5" t="str">
        <f t="shared" si="134"/>
        <v>Diciembre</v>
      </c>
      <c r="I957" s="6" t="str">
        <f t="shared" si="136"/>
        <v>2023-2</v>
      </c>
      <c r="J957" s="5">
        <v>100</v>
      </c>
      <c r="K957" s="5">
        <v>100</v>
      </c>
      <c r="L957" s="15">
        <f>IFERROR(IF((K958/J958)&gt;1.3,1.3,K958/J958),"")</f>
        <v>1.25</v>
      </c>
      <c r="M957" s="15">
        <f t="shared" si="137"/>
        <v>1.25</v>
      </c>
      <c r="N957" s="5"/>
      <c r="O957" s="5"/>
      <c r="P957" s="5">
        <v>0</v>
      </c>
      <c r="Q957" s="5">
        <v>0</v>
      </c>
      <c r="R957" s="5" t="str">
        <f t="shared" si="135"/>
        <v>367-2023-12-31</v>
      </c>
    </row>
    <row r="958" spans="1:18" x14ac:dyDescent="0.3">
      <c r="A958" s="37">
        <v>367</v>
      </c>
      <c r="B958" s="5" t="s">
        <v>320</v>
      </c>
      <c r="C958" s="5" t="s">
        <v>32</v>
      </c>
      <c r="D958" s="5" t="s">
        <v>65</v>
      </c>
      <c r="E958" s="5" t="s">
        <v>22</v>
      </c>
      <c r="F958" s="6">
        <v>45291</v>
      </c>
      <c r="G958" s="5">
        <v>2023</v>
      </c>
      <c r="H958" s="5" t="str">
        <f t="shared" si="134"/>
        <v>Diciembre</v>
      </c>
      <c r="I958" s="6" t="str">
        <f t="shared" si="136"/>
        <v>2024-2</v>
      </c>
      <c r="J958" s="5">
        <v>5</v>
      </c>
      <c r="K958" s="5">
        <v>6.25</v>
      </c>
      <c r="L958" s="21">
        <f>IFERROR(K959/J959,"")</f>
        <v>0.99199999999999999</v>
      </c>
      <c r="M958" s="15">
        <f t="shared" si="137"/>
        <v>0.99199999999999999</v>
      </c>
      <c r="N958" s="5" t="s">
        <v>23</v>
      </c>
      <c r="O958" s="5" t="s">
        <v>23</v>
      </c>
      <c r="P958" s="5">
        <v>2</v>
      </c>
      <c r="Q958" s="5">
        <v>2</v>
      </c>
      <c r="R958" s="5" t="str">
        <f t="shared" si="135"/>
        <v>367-2024-12-31</v>
      </c>
    </row>
    <row r="959" spans="1:18" x14ac:dyDescent="0.3">
      <c r="A959" s="37">
        <v>367</v>
      </c>
      <c r="B959" s="5" t="s">
        <v>320</v>
      </c>
      <c r="C959" s="5" t="s">
        <v>32</v>
      </c>
      <c r="D959" s="5" t="s">
        <v>65</v>
      </c>
      <c r="E959" s="5" t="s">
        <v>22</v>
      </c>
      <c r="F959" s="6">
        <v>45657</v>
      </c>
      <c r="G959" s="5">
        <v>2024</v>
      </c>
      <c r="H959" s="5" t="str">
        <f t="shared" si="134"/>
        <v>Diciembre</v>
      </c>
      <c r="I959" s="6" t="str">
        <f t="shared" si="136"/>
        <v>2023-1</v>
      </c>
      <c r="J959" s="5">
        <v>5</v>
      </c>
      <c r="K959" s="5">
        <v>4.96</v>
      </c>
      <c r="L959" s="21">
        <f>IFERROR(K960/J960,"")</f>
        <v>1.05</v>
      </c>
      <c r="M959" s="15">
        <f t="shared" si="137"/>
        <v>1.05</v>
      </c>
      <c r="N959" s="5" t="s">
        <v>23</v>
      </c>
      <c r="O959" s="5" t="s">
        <v>23</v>
      </c>
      <c r="P959" s="5">
        <v>2</v>
      </c>
      <c r="Q959" s="5">
        <v>2</v>
      </c>
      <c r="R959" s="5" t="str">
        <f t="shared" si="135"/>
        <v>368-2023-12-31</v>
      </c>
    </row>
    <row r="960" spans="1:18" x14ac:dyDescent="0.3">
      <c r="A960" s="37">
        <v>368</v>
      </c>
      <c r="B960" s="5" t="s">
        <v>322</v>
      </c>
      <c r="C960" s="5" t="s">
        <v>323</v>
      </c>
      <c r="D960" s="5" t="s">
        <v>52</v>
      </c>
      <c r="E960" s="5" t="s">
        <v>22</v>
      </c>
      <c r="F960" s="6">
        <v>45291</v>
      </c>
      <c r="G960" s="5">
        <v>2023</v>
      </c>
      <c r="H960" s="5" t="str">
        <f t="shared" si="134"/>
        <v>Junio</v>
      </c>
      <c r="I960" s="6" t="str">
        <f t="shared" si="136"/>
        <v>2024-2</v>
      </c>
      <c r="J960" s="5">
        <v>90</v>
      </c>
      <c r="K960" s="5">
        <v>94.5</v>
      </c>
      <c r="L960" s="21">
        <f>IFERROR(K961/J961,"")</f>
        <v>1.0555555555555556</v>
      </c>
      <c r="M960" s="15">
        <f t="shared" si="137"/>
        <v>1.0555555555555556</v>
      </c>
      <c r="N960" s="5" t="s">
        <v>23</v>
      </c>
      <c r="O960" s="5" t="s">
        <v>23</v>
      </c>
      <c r="P960" s="5">
        <v>0</v>
      </c>
      <c r="Q960" s="5">
        <v>0</v>
      </c>
      <c r="R960" s="5" t="str">
        <f t="shared" si="135"/>
        <v>368-2024-06-30</v>
      </c>
    </row>
    <row r="961" spans="1:18" x14ac:dyDescent="0.3">
      <c r="A961" s="5">
        <v>368</v>
      </c>
      <c r="B961" s="5" t="s">
        <v>322</v>
      </c>
      <c r="C961" s="5" t="s">
        <v>323</v>
      </c>
      <c r="D961" s="5" t="s">
        <v>52</v>
      </c>
      <c r="E961" s="5" t="s">
        <v>22</v>
      </c>
      <c r="F961" s="6">
        <v>45473</v>
      </c>
      <c r="G961" s="5">
        <v>2024</v>
      </c>
      <c r="H961" s="5" t="str">
        <f t="shared" si="134"/>
        <v>Diciembre</v>
      </c>
      <c r="I961" s="6" t="str">
        <f t="shared" si="136"/>
        <v>2024-1</v>
      </c>
      <c r="J961" s="5">
        <v>90</v>
      </c>
      <c r="K961" s="5">
        <v>95</v>
      </c>
      <c r="L961" s="15">
        <f t="shared" ref="L961:L966" si="138">IFERROR(IF((K962/J962)&gt;1.3,1.3,K962/J962),"")</f>
        <v>1.0444444444444445</v>
      </c>
      <c r="M961" s="15">
        <f t="shared" si="137"/>
        <v>1.0444444444444445</v>
      </c>
      <c r="N961" s="5" t="s">
        <v>23</v>
      </c>
      <c r="O961" s="5" t="s">
        <v>23</v>
      </c>
      <c r="P961" s="5">
        <v>0</v>
      </c>
      <c r="Q961" s="5">
        <v>0</v>
      </c>
      <c r="R961" s="5" t="str">
        <f t="shared" si="135"/>
        <v>368-2024-12-31</v>
      </c>
    </row>
    <row r="962" spans="1:18" x14ac:dyDescent="0.3">
      <c r="A962" s="5">
        <v>368</v>
      </c>
      <c r="B962" s="5" t="s">
        <v>322</v>
      </c>
      <c r="C962" s="5" t="s">
        <v>323</v>
      </c>
      <c r="D962" s="5" t="s">
        <v>52</v>
      </c>
      <c r="E962" s="5" t="s">
        <v>22</v>
      </c>
      <c r="F962" s="6">
        <v>45657</v>
      </c>
      <c r="G962" s="5">
        <v>2024</v>
      </c>
      <c r="H962" s="5" t="str">
        <f t="shared" si="134"/>
        <v>Junio</v>
      </c>
      <c r="I962" s="6" t="str">
        <f t="shared" si="136"/>
        <v>2023-2</v>
      </c>
      <c r="J962" s="5">
        <v>90</v>
      </c>
      <c r="K962" s="5">
        <v>94</v>
      </c>
      <c r="L962" s="15" t="str">
        <f t="shared" si="138"/>
        <v/>
      </c>
      <c r="M962" s="15" t="str">
        <f t="shared" si="137"/>
        <v/>
      </c>
      <c r="N962" s="5" t="s">
        <v>23</v>
      </c>
      <c r="O962" s="5" t="s">
        <v>23</v>
      </c>
      <c r="P962" s="5">
        <v>0</v>
      </c>
      <c r="Q962" s="5">
        <v>0</v>
      </c>
      <c r="R962" s="5" t="str">
        <f t="shared" si="135"/>
        <v>369-2023-06-30</v>
      </c>
    </row>
    <row r="963" spans="1:18" x14ac:dyDescent="0.3">
      <c r="A963" s="5">
        <v>369</v>
      </c>
      <c r="B963" s="5" t="s">
        <v>324</v>
      </c>
      <c r="C963" s="5" t="s">
        <v>32</v>
      </c>
      <c r="D963" s="5" t="s">
        <v>47</v>
      </c>
      <c r="E963" s="5" t="s">
        <v>22</v>
      </c>
      <c r="F963" s="17">
        <v>45107</v>
      </c>
      <c r="G963" s="16">
        <v>2023</v>
      </c>
      <c r="H963" s="6" t="str">
        <f t="shared" si="134"/>
        <v>Diciembre</v>
      </c>
      <c r="I963" s="39" t="s">
        <v>735</v>
      </c>
      <c r="J963" s="5">
        <v>0</v>
      </c>
      <c r="K963" s="5">
        <v>78</v>
      </c>
      <c r="L963" s="15" t="str">
        <f t="shared" si="138"/>
        <v/>
      </c>
      <c r="M963" s="15" t="str">
        <f t="shared" si="137"/>
        <v/>
      </c>
      <c r="N963" s="5" t="s">
        <v>133</v>
      </c>
      <c r="O963" s="5" t="s">
        <v>48</v>
      </c>
      <c r="P963" s="5">
        <v>0</v>
      </c>
      <c r="Q963" s="5">
        <v>0</v>
      </c>
      <c r="R963" s="5" t="str">
        <f t="shared" si="135"/>
        <v>369-2023-12-31</v>
      </c>
    </row>
    <row r="964" spans="1:18" x14ac:dyDescent="0.3">
      <c r="A964" s="37">
        <v>369</v>
      </c>
      <c r="B964" s="5" t="s">
        <v>324</v>
      </c>
      <c r="C964" s="5" t="s">
        <v>32</v>
      </c>
      <c r="D964" s="5" t="s">
        <v>47</v>
      </c>
      <c r="E964" s="5" t="s">
        <v>22</v>
      </c>
      <c r="F964" s="6">
        <v>45291</v>
      </c>
      <c r="G964" s="5">
        <v>2023</v>
      </c>
      <c r="H964" s="5" t="str">
        <f t="shared" si="134"/>
        <v>Junio</v>
      </c>
      <c r="I964" s="6" t="str">
        <f t="shared" ref="I964:I986" si="139">IF(OR(H965="Enero",H965="Febrero",H965="Marzo",H965="Abril",H965="Mayo",H965="Junio"),G965&amp;"-1",IF(OR(H965="Julio",H965="Agosto",H965="Septiembre",H965="Octubre",H965="Noviembre",H965="Diciembre"),G965&amp;"-2"))</f>
        <v>2024-2</v>
      </c>
      <c r="J964" s="5">
        <v>0</v>
      </c>
      <c r="K964" s="5">
        <v>96</v>
      </c>
      <c r="L964" s="15">
        <f t="shared" si="138"/>
        <v>0.76249999999999996</v>
      </c>
      <c r="M964" s="15">
        <f t="shared" si="137"/>
        <v>0.76249999999999996</v>
      </c>
      <c r="N964" s="5" t="s">
        <v>133</v>
      </c>
      <c r="O964" s="5" t="s">
        <v>48</v>
      </c>
      <c r="P964" s="5">
        <v>0</v>
      </c>
      <c r="Q964" s="5">
        <v>0</v>
      </c>
      <c r="R964" s="5" t="str">
        <f t="shared" si="135"/>
        <v>369-2024-06-30</v>
      </c>
    </row>
    <row r="965" spans="1:18" x14ac:dyDescent="0.3">
      <c r="A965" s="5">
        <v>369</v>
      </c>
      <c r="B965" s="5" t="s">
        <v>324</v>
      </c>
      <c r="C965" s="5" t="s">
        <v>32</v>
      </c>
      <c r="D965" s="5" t="s">
        <v>47</v>
      </c>
      <c r="E965" s="5" t="s">
        <v>22</v>
      </c>
      <c r="F965" s="17">
        <v>45473</v>
      </c>
      <c r="G965" s="16">
        <v>2024</v>
      </c>
      <c r="H965" s="6" t="str">
        <f t="shared" si="134"/>
        <v>Diciembre</v>
      </c>
      <c r="I965" s="6" t="str">
        <f t="shared" si="139"/>
        <v>2024-1</v>
      </c>
      <c r="J965" s="5">
        <v>80</v>
      </c>
      <c r="K965" s="5">
        <v>61</v>
      </c>
      <c r="L965" s="15">
        <f t="shared" si="138"/>
        <v>0.71296296296296291</v>
      </c>
      <c r="M965" s="15">
        <f t="shared" si="137"/>
        <v>0.71296296296296291</v>
      </c>
      <c r="N965" s="5" t="s">
        <v>48</v>
      </c>
      <c r="O965" s="5" t="s">
        <v>48</v>
      </c>
      <c r="P965" s="5">
        <v>0</v>
      </c>
      <c r="Q965" s="5">
        <v>0</v>
      </c>
      <c r="R965" s="5" t="str">
        <f t="shared" si="135"/>
        <v>369-2024-12-31</v>
      </c>
    </row>
    <row r="966" spans="1:18" x14ac:dyDescent="0.3">
      <c r="A966" s="5">
        <v>369</v>
      </c>
      <c r="B966" s="5" t="s">
        <v>324</v>
      </c>
      <c r="C966" s="5" t="s">
        <v>32</v>
      </c>
      <c r="D966" s="5" t="s">
        <v>47</v>
      </c>
      <c r="E966" s="5" t="s">
        <v>22</v>
      </c>
      <c r="F966" s="6">
        <v>45657</v>
      </c>
      <c r="G966" s="16">
        <v>2024</v>
      </c>
      <c r="H966" s="6" t="str">
        <f t="shared" si="134"/>
        <v>Junio</v>
      </c>
      <c r="I966" s="6" t="str">
        <f t="shared" si="139"/>
        <v>2023-2</v>
      </c>
      <c r="J966" s="5">
        <v>108</v>
      </c>
      <c r="K966" s="5">
        <v>77</v>
      </c>
      <c r="L966" s="15" t="str">
        <f t="shared" si="138"/>
        <v/>
      </c>
      <c r="M966" s="15" t="str">
        <f t="shared" si="137"/>
        <v/>
      </c>
      <c r="N966" s="5" t="s">
        <v>48</v>
      </c>
      <c r="O966" s="5" t="s">
        <v>48</v>
      </c>
      <c r="P966" s="5">
        <v>0</v>
      </c>
      <c r="Q966" s="5">
        <v>0</v>
      </c>
      <c r="R966" s="5" t="str">
        <f t="shared" si="135"/>
        <v>370-2023-06-30</v>
      </c>
    </row>
    <row r="967" spans="1:18" x14ac:dyDescent="0.3">
      <c r="A967" s="41">
        <v>370</v>
      </c>
      <c r="B967" s="5" t="s">
        <v>325</v>
      </c>
      <c r="C967" s="5" t="s">
        <v>32</v>
      </c>
      <c r="D967" s="5" t="s">
        <v>47</v>
      </c>
      <c r="E967" s="5" t="s">
        <v>22</v>
      </c>
      <c r="F967" s="6">
        <v>45107</v>
      </c>
      <c r="G967" s="5">
        <v>2023</v>
      </c>
      <c r="H967" s="5" t="str">
        <f t="shared" si="134"/>
        <v>Diciembre</v>
      </c>
      <c r="I967" s="6" t="str">
        <f t="shared" si="139"/>
        <v>2023-1</v>
      </c>
      <c r="J967" s="5">
        <v>0</v>
      </c>
      <c r="K967" s="5">
        <v>0</v>
      </c>
      <c r="L967" s="21"/>
      <c r="M967" s="15" t="str">
        <f t="shared" si="137"/>
        <v/>
      </c>
      <c r="N967" s="5"/>
      <c r="O967" s="5"/>
      <c r="P967" s="5">
        <v>0</v>
      </c>
      <c r="Q967" s="5">
        <v>0</v>
      </c>
      <c r="R967" s="5" t="str">
        <f t="shared" si="135"/>
        <v>370-2023-12-31</v>
      </c>
    </row>
    <row r="968" spans="1:18" x14ac:dyDescent="0.3">
      <c r="A968" s="37">
        <v>370</v>
      </c>
      <c r="B968" s="5" t="s">
        <v>325</v>
      </c>
      <c r="C968" s="5" t="s">
        <v>32</v>
      </c>
      <c r="D968" s="5" t="s">
        <v>47</v>
      </c>
      <c r="E968" s="5" t="s">
        <v>22</v>
      </c>
      <c r="F968" s="6">
        <v>45291</v>
      </c>
      <c r="G968" s="5">
        <v>2023</v>
      </c>
      <c r="H968" s="5" t="str">
        <f t="shared" si="134"/>
        <v>Junio</v>
      </c>
      <c r="I968" s="6" t="str">
        <f t="shared" si="139"/>
        <v>2023-2</v>
      </c>
      <c r="J968" s="5">
        <v>0</v>
      </c>
      <c r="K968" s="5">
        <v>0</v>
      </c>
      <c r="L968" s="21">
        <f>IFERROR(K969/J969,"")</f>
        <v>1.5750274243636364</v>
      </c>
      <c r="M968" s="15">
        <f t="shared" si="137"/>
        <v>1.5750274243636364</v>
      </c>
      <c r="N968" s="5"/>
      <c r="O968" s="5"/>
      <c r="P968" s="5">
        <v>0</v>
      </c>
      <c r="Q968" s="5">
        <v>0</v>
      </c>
      <c r="R968" s="5" t="str">
        <f t="shared" si="135"/>
        <v>371-2023-06-30</v>
      </c>
    </row>
    <row r="969" spans="1:18" x14ac:dyDescent="0.3">
      <c r="A969" s="41">
        <v>371</v>
      </c>
      <c r="B969" s="5" t="s">
        <v>326</v>
      </c>
      <c r="C969" s="5" t="s">
        <v>32</v>
      </c>
      <c r="D969" s="5" t="s">
        <v>47</v>
      </c>
      <c r="E969" s="5" t="s">
        <v>22</v>
      </c>
      <c r="F969" s="6">
        <v>45107</v>
      </c>
      <c r="G969" s="5">
        <v>2023</v>
      </c>
      <c r="H969" s="5" t="str">
        <f t="shared" si="134"/>
        <v>Diciembre</v>
      </c>
      <c r="I969" s="6" t="str">
        <f t="shared" si="139"/>
        <v>2023-1</v>
      </c>
      <c r="J969" s="9">
        <v>2750000000</v>
      </c>
      <c r="K969" s="9">
        <v>4331325417</v>
      </c>
      <c r="L969" s="21"/>
      <c r="M969" s="15">
        <f t="shared" si="137"/>
        <v>1.8863733545454546</v>
      </c>
      <c r="N969" s="5" t="s">
        <v>95</v>
      </c>
      <c r="O969" s="5" t="s">
        <v>95</v>
      </c>
      <c r="P969" s="5">
        <v>0</v>
      </c>
      <c r="Q969" s="5">
        <v>0</v>
      </c>
      <c r="R969" s="5" t="str">
        <f t="shared" si="135"/>
        <v>371-2023-12-31</v>
      </c>
    </row>
    <row r="970" spans="1:18" x14ac:dyDescent="0.3">
      <c r="A970" s="37">
        <v>371</v>
      </c>
      <c r="B970" s="5" t="s">
        <v>326</v>
      </c>
      <c r="C970" s="5" t="s">
        <v>32</v>
      </c>
      <c r="D970" s="5" t="s">
        <v>47</v>
      </c>
      <c r="E970" s="5" t="s">
        <v>22</v>
      </c>
      <c r="F970" s="6">
        <v>45291</v>
      </c>
      <c r="G970" s="5">
        <v>2023</v>
      </c>
      <c r="H970" s="5" t="str">
        <f t="shared" si="134"/>
        <v>Junio</v>
      </c>
      <c r="I970" s="6" t="str">
        <f t="shared" si="139"/>
        <v>2024-2</v>
      </c>
      <c r="J970" s="9">
        <v>2750000000</v>
      </c>
      <c r="K970" s="9">
        <v>5187526725</v>
      </c>
      <c r="L970" s="21">
        <f>IFERROR(K971/J971,"")</f>
        <v>1.4972135416358798</v>
      </c>
      <c r="M970" s="15">
        <f t="shared" si="137"/>
        <v>1.4972135416358798</v>
      </c>
      <c r="N970" s="5" t="s">
        <v>95</v>
      </c>
      <c r="O970" s="5" t="s">
        <v>95</v>
      </c>
      <c r="P970" s="5">
        <v>0</v>
      </c>
      <c r="Q970" s="5">
        <v>0</v>
      </c>
      <c r="R970" s="5" t="str">
        <f t="shared" si="135"/>
        <v>371-2024-06-30</v>
      </c>
    </row>
    <row r="971" spans="1:18" x14ac:dyDescent="0.3">
      <c r="A971" s="5">
        <v>371</v>
      </c>
      <c r="B971" s="5" t="s">
        <v>326</v>
      </c>
      <c r="C971" s="5" t="s">
        <v>32</v>
      </c>
      <c r="D971" s="5" t="s">
        <v>47</v>
      </c>
      <c r="E971" s="5" t="s">
        <v>22</v>
      </c>
      <c r="F971" s="6">
        <v>45473</v>
      </c>
      <c r="G971" s="5">
        <v>2024</v>
      </c>
      <c r="H971" s="5" t="str">
        <f t="shared" si="134"/>
        <v>Diciembre</v>
      </c>
      <c r="I971" s="6" t="str">
        <f t="shared" si="139"/>
        <v>2024-2</v>
      </c>
      <c r="J971" s="11">
        <v>620023081</v>
      </c>
      <c r="K971" s="11">
        <v>928306953</v>
      </c>
      <c r="L971" s="15">
        <f>IFERROR(IF((K972/J972)&gt;1.3,1.3,K972/J972),"")</f>
        <v>0.96990774691864134</v>
      </c>
      <c r="M971" s="15">
        <f t="shared" si="137"/>
        <v>0.96990774691864134</v>
      </c>
      <c r="N971" s="5" t="s">
        <v>95</v>
      </c>
      <c r="O971" s="5" t="s">
        <v>95</v>
      </c>
      <c r="P971" s="5">
        <v>0</v>
      </c>
      <c r="Q971" s="5">
        <v>0</v>
      </c>
      <c r="R971" s="5" t="str">
        <f t="shared" si="135"/>
        <v>371-2024-12-31</v>
      </c>
    </row>
    <row r="972" spans="1:18" x14ac:dyDescent="0.3">
      <c r="A972" s="5">
        <v>371</v>
      </c>
      <c r="B972" s="5" t="s">
        <v>326</v>
      </c>
      <c r="C972" s="5" t="s">
        <v>32</v>
      </c>
      <c r="D972" s="5" t="s">
        <v>47</v>
      </c>
      <c r="E972" s="5" t="s">
        <v>22</v>
      </c>
      <c r="F972" s="6">
        <v>45657</v>
      </c>
      <c r="G972" s="5">
        <v>2024</v>
      </c>
      <c r="H972" s="5" t="str">
        <f t="shared" si="134"/>
        <v>Septiembre</v>
      </c>
      <c r="I972" s="6" t="str">
        <f t="shared" si="139"/>
        <v>2023-2</v>
      </c>
      <c r="J972" s="5">
        <v>1151471436.895</v>
      </c>
      <c r="K972" s="5">
        <v>1116821067</v>
      </c>
      <c r="L972" s="15">
        <f>IFERROR(IF((K973/J973)&gt;1.3,1.3,K973/J973),"")</f>
        <v>1.103448275862069</v>
      </c>
      <c r="M972" s="15">
        <f t="shared" si="137"/>
        <v>1.103448275862069</v>
      </c>
      <c r="N972" s="5" t="s">
        <v>95</v>
      </c>
      <c r="O972" s="5" t="s">
        <v>95</v>
      </c>
      <c r="P972" s="5">
        <v>0</v>
      </c>
      <c r="Q972" s="5">
        <v>0</v>
      </c>
      <c r="R972" s="5" t="str">
        <f t="shared" si="135"/>
        <v>372-2023-09-30</v>
      </c>
    </row>
    <row r="973" spans="1:18" x14ac:dyDescent="0.3">
      <c r="A973" s="41">
        <v>372</v>
      </c>
      <c r="B973" s="5" t="s">
        <v>327</v>
      </c>
      <c r="C973" s="5" t="s">
        <v>323</v>
      </c>
      <c r="D973" s="5" t="s">
        <v>52</v>
      </c>
      <c r="E973" s="5" t="s">
        <v>22</v>
      </c>
      <c r="F973" s="6">
        <v>45199</v>
      </c>
      <c r="G973" s="5">
        <v>2023</v>
      </c>
      <c r="H973" s="5" t="str">
        <f t="shared" si="134"/>
        <v>Diciembre</v>
      </c>
      <c r="I973" s="6" t="str">
        <f t="shared" si="139"/>
        <v>2023-1</v>
      </c>
      <c r="J973" s="5">
        <v>87</v>
      </c>
      <c r="K973" s="5">
        <v>96</v>
      </c>
      <c r="L973" s="21">
        <f>IFERROR(K974/J974,"")</f>
        <v>1.0919540229885059</v>
      </c>
      <c r="M973" s="15">
        <f t="shared" si="137"/>
        <v>1.0919540229885059</v>
      </c>
      <c r="N973" s="5" t="s">
        <v>23</v>
      </c>
      <c r="O973" s="5" t="s">
        <v>23</v>
      </c>
      <c r="P973" s="5">
        <v>0</v>
      </c>
      <c r="Q973" s="5">
        <v>0</v>
      </c>
      <c r="R973" s="5" t="str">
        <f t="shared" si="135"/>
        <v>372-2023-12-31</v>
      </c>
    </row>
    <row r="974" spans="1:18" x14ac:dyDescent="0.3">
      <c r="A974" s="37">
        <v>372</v>
      </c>
      <c r="B974" s="5" t="s">
        <v>327</v>
      </c>
      <c r="C974" s="5" t="s">
        <v>323</v>
      </c>
      <c r="D974" s="5" t="s">
        <v>52</v>
      </c>
      <c r="E974" s="5" t="s">
        <v>22</v>
      </c>
      <c r="F974" s="6">
        <v>45291</v>
      </c>
      <c r="G974" s="5">
        <v>2023</v>
      </c>
      <c r="H974" s="5" t="str">
        <f t="shared" si="134"/>
        <v>Junio</v>
      </c>
      <c r="I974" s="6" t="str">
        <f t="shared" si="139"/>
        <v>2024-2</v>
      </c>
      <c r="J974" s="5">
        <v>87</v>
      </c>
      <c r="K974" s="5">
        <v>95</v>
      </c>
      <c r="L974" s="21">
        <f>IFERROR(K975/J975,"")</f>
        <v>1.0344827586206897</v>
      </c>
      <c r="M974" s="15">
        <f t="shared" si="137"/>
        <v>1.0344827586206897</v>
      </c>
      <c r="N974" s="5" t="s">
        <v>23</v>
      </c>
      <c r="O974" s="5" t="s">
        <v>23</v>
      </c>
      <c r="P974" s="5">
        <v>0</v>
      </c>
      <c r="Q974" s="5">
        <v>0</v>
      </c>
      <c r="R974" s="5" t="str">
        <f t="shared" si="135"/>
        <v>372-2024-06-30</v>
      </c>
    </row>
    <row r="975" spans="1:18" x14ac:dyDescent="0.3">
      <c r="A975" s="5">
        <v>372</v>
      </c>
      <c r="B975" s="5" t="s">
        <v>327</v>
      </c>
      <c r="C975" s="5" t="s">
        <v>323</v>
      </c>
      <c r="D975" s="5" t="s">
        <v>52</v>
      </c>
      <c r="E975" s="5" t="s">
        <v>22</v>
      </c>
      <c r="F975" s="6">
        <v>45473</v>
      </c>
      <c r="G975" s="5">
        <v>2024</v>
      </c>
      <c r="H975" s="5" t="str">
        <f t="shared" si="134"/>
        <v>Diciembre</v>
      </c>
      <c r="I975" s="6" t="str">
        <f t="shared" si="139"/>
        <v>2024-1</v>
      </c>
      <c r="J975" s="5">
        <v>87</v>
      </c>
      <c r="K975" s="5">
        <v>90</v>
      </c>
      <c r="L975" s="15">
        <f>IFERROR(IF((K976/J976)&gt;1.3,1.3,K976/J976),"")</f>
        <v>1.0689655172413792</v>
      </c>
      <c r="M975" s="15">
        <f t="shared" si="137"/>
        <v>1.0689655172413792</v>
      </c>
      <c r="N975" s="5" t="s">
        <v>23</v>
      </c>
      <c r="O975" s="5" t="s">
        <v>23</v>
      </c>
      <c r="P975" s="5">
        <v>0</v>
      </c>
      <c r="Q975" s="5">
        <v>0</v>
      </c>
      <c r="R975" s="5" t="str">
        <f t="shared" si="135"/>
        <v>372-2024-12-31</v>
      </c>
    </row>
    <row r="976" spans="1:18" x14ac:dyDescent="0.3">
      <c r="A976" s="5">
        <v>372</v>
      </c>
      <c r="B976" s="5" t="s">
        <v>327</v>
      </c>
      <c r="C976" s="5" t="s">
        <v>323</v>
      </c>
      <c r="D976" s="5" t="s">
        <v>52</v>
      </c>
      <c r="E976" s="5" t="s">
        <v>22</v>
      </c>
      <c r="F976" s="6">
        <v>45657</v>
      </c>
      <c r="G976" s="5">
        <v>2024</v>
      </c>
      <c r="H976" s="5" t="str">
        <f t="shared" si="134"/>
        <v>Marzo</v>
      </c>
      <c r="I976" s="6" t="str">
        <f t="shared" si="139"/>
        <v>2023-1</v>
      </c>
      <c r="J976" s="5">
        <v>87</v>
      </c>
      <c r="K976" s="5">
        <v>93</v>
      </c>
      <c r="L976" s="15" t="str">
        <f>IFERROR(IF((K977/J977)&gt;1.3,1.3,K977/J977),"")</f>
        <v/>
      </c>
      <c r="M976" s="15" t="str">
        <f t="shared" si="137"/>
        <v/>
      </c>
      <c r="N976" s="5" t="s">
        <v>23</v>
      </c>
      <c r="O976" s="5" t="s">
        <v>23</v>
      </c>
      <c r="P976" s="5">
        <v>0</v>
      </c>
      <c r="Q976" s="5">
        <v>0</v>
      </c>
      <c r="R976" s="5" t="str">
        <f t="shared" si="135"/>
        <v>373-2023-03-31</v>
      </c>
    </row>
    <row r="977" spans="1:18" x14ac:dyDescent="0.3">
      <c r="A977" s="52">
        <v>373</v>
      </c>
      <c r="B977" s="5" t="s">
        <v>328</v>
      </c>
      <c r="C977" s="5" t="s">
        <v>190</v>
      </c>
      <c r="D977" s="5" t="s">
        <v>52</v>
      </c>
      <c r="E977" s="5" t="s">
        <v>22</v>
      </c>
      <c r="F977" s="6">
        <v>45016</v>
      </c>
      <c r="G977" s="5">
        <v>2023</v>
      </c>
      <c r="H977" s="5" t="str">
        <f t="shared" si="134"/>
        <v>Junio</v>
      </c>
      <c r="I977" s="6" t="str">
        <f t="shared" si="139"/>
        <v>2023-2</v>
      </c>
      <c r="J977" s="5"/>
      <c r="K977" s="5"/>
      <c r="L977" s="21"/>
      <c r="M977" s="15">
        <f t="shared" si="137"/>
        <v>1.0717000000000001</v>
      </c>
      <c r="N977" s="5" t="s">
        <v>23</v>
      </c>
      <c r="O977" s="5" t="s">
        <v>23</v>
      </c>
      <c r="P977" s="5">
        <v>0</v>
      </c>
      <c r="Q977" s="5">
        <v>0</v>
      </c>
      <c r="R977" s="5" t="str">
        <f t="shared" si="135"/>
        <v>373-2023-06-30</v>
      </c>
    </row>
    <row r="978" spans="1:18" x14ac:dyDescent="0.3">
      <c r="A978" s="37">
        <v>373</v>
      </c>
      <c r="B978" s="5" t="s">
        <v>328</v>
      </c>
      <c r="C978" s="5" t="s">
        <v>190</v>
      </c>
      <c r="D978" s="5" t="s">
        <v>52</v>
      </c>
      <c r="E978" s="5" t="s">
        <v>22</v>
      </c>
      <c r="F978" s="6">
        <v>45107</v>
      </c>
      <c r="G978" s="5">
        <v>2023</v>
      </c>
      <c r="H978" s="5" t="str">
        <f t="shared" si="134"/>
        <v>Septiembre</v>
      </c>
      <c r="I978" s="6" t="str">
        <f t="shared" si="139"/>
        <v>2023-2</v>
      </c>
      <c r="J978" s="5">
        <v>100</v>
      </c>
      <c r="K978" s="5">
        <v>107.17</v>
      </c>
      <c r="L978" s="21"/>
      <c r="M978" s="15">
        <f t="shared" si="137"/>
        <v>0.91510000000000002</v>
      </c>
      <c r="N978" s="5" t="s">
        <v>23</v>
      </c>
      <c r="O978" s="5" t="s">
        <v>23</v>
      </c>
      <c r="P978" s="5">
        <v>0</v>
      </c>
      <c r="Q978" s="5">
        <v>0</v>
      </c>
      <c r="R978" s="5" t="str">
        <f t="shared" si="135"/>
        <v>373-2023-09-30</v>
      </c>
    </row>
    <row r="979" spans="1:18" x14ac:dyDescent="0.3">
      <c r="A979" s="41">
        <v>373</v>
      </c>
      <c r="B979" s="5" t="s">
        <v>328</v>
      </c>
      <c r="C979" s="5" t="s">
        <v>190</v>
      </c>
      <c r="D979" s="5" t="s">
        <v>52</v>
      </c>
      <c r="E979" s="5" t="s">
        <v>22</v>
      </c>
      <c r="F979" s="6">
        <v>45199</v>
      </c>
      <c r="G979" s="5">
        <v>2023</v>
      </c>
      <c r="H979" s="5" t="str">
        <f t="shared" si="134"/>
        <v>Diciembre</v>
      </c>
      <c r="I979" s="6" t="str">
        <f t="shared" si="139"/>
        <v>2023-1</v>
      </c>
      <c r="J979" s="5">
        <v>100</v>
      </c>
      <c r="K979" s="5">
        <v>91.51</v>
      </c>
      <c r="L979" s="21"/>
      <c r="M979" s="15">
        <f t="shared" si="137"/>
        <v>0.97170000000000001</v>
      </c>
      <c r="N979" s="5" t="s">
        <v>23</v>
      </c>
      <c r="O979" s="5" t="s">
        <v>23</v>
      </c>
      <c r="P979" s="5">
        <v>0</v>
      </c>
      <c r="Q979" s="5">
        <v>0</v>
      </c>
      <c r="R979" s="5" t="str">
        <f t="shared" si="135"/>
        <v>373-2023-12-31</v>
      </c>
    </row>
    <row r="980" spans="1:18" x14ac:dyDescent="0.3">
      <c r="A980" s="37">
        <v>373</v>
      </c>
      <c r="B980" s="5" t="s">
        <v>328</v>
      </c>
      <c r="C980" s="5" t="s">
        <v>190</v>
      </c>
      <c r="D980" s="5" t="s">
        <v>52</v>
      </c>
      <c r="E980" s="5" t="s">
        <v>22</v>
      </c>
      <c r="F980" s="6">
        <v>45291</v>
      </c>
      <c r="G980" s="5">
        <v>2023</v>
      </c>
      <c r="H980" s="5" t="str">
        <f t="shared" si="134"/>
        <v>Junio</v>
      </c>
      <c r="I980" s="6" t="str">
        <f t="shared" si="139"/>
        <v>2024-2</v>
      </c>
      <c r="J980" s="5">
        <v>100</v>
      </c>
      <c r="K980" s="5">
        <v>97.17</v>
      </c>
      <c r="L980" s="21">
        <f>IFERROR(K981/J981,"")</f>
        <v>1.0680000000000001</v>
      </c>
      <c r="M980" s="15">
        <f t="shared" si="137"/>
        <v>1.0680000000000001</v>
      </c>
      <c r="N980" s="5" t="s">
        <v>23</v>
      </c>
      <c r="O980" s="5" t="s">
        <v>23</v>
      </c>
      <c r="P980" s="5">
        <v>0</v>
      </c>
      <c r="Q980" s="5">
        <v>0</v>
      </c>
      <c r="R980" s="5" t="str">
        <f t="shared" si="135"/>
        <v>373-2024-06-30</v>
      </c>
    </row>
    <row r="981" spans="1:18" x14ac:dyDescent="0.3">
      <c r="A981" s="5">
        <v>373</v>
      </c>
      <c r="B981" s="5" t="s">
        <v>328</v>
      </c>
      <c r="C981" s="5" t="s">
        <v>190</v>
      </c>
      <c r="D981" s="5" t="s">
        <v>52</v>
      </c>
      <c r="E981" s="5" t="s">
        <v>22</v>
      </c>
      <c r="F981" s="6">
        <v>45473</v>
      </c>
      <c r="G981" s="5">
        <v>2024</v>
      </c>
      <c r="H981" s="5" t="str">
        <f t="shared" si="134"/>
        <v>Diciembre</v>
      </c>
      <c r="I981" s="6" t="str">
        <f t="shared" si="139"/>
        <v>2024-2</v>
      </c>
      <c r="J981" s="5">
        <v>100</v>
      </c>
      <c r="K981" s="5">
        <v>106.8</v>
      </c>
      <c r="L981" s="15">
        <f>IFERROR(IF((K982/J982)&gt;1.3,1.3,K982/J982),"")</f>
        <v>0</v>
      </c>
      <c r="M981" s="15">
        <f t="shared" si="137"/>
        <v>0</v>
      </c>
      <c r="N981" s="5"/>
      <c r="O981" s="5"/>
      <c r="P981" s="5">
        <v>0</v>
      </c>
      <c r="Q981" s="5">
        <v>0</v>
      </c>
      <c r="R981" s="5" t="str">
        <f t="shared" si="135"/>
        <v>373-2024-12-31</v>
      </c>
    </row>
    <row r="982" spans="1:18" x14ac:dyDescent="0.3">
      <c r="A982" s="5">
        <v>373</v>
      </c>
      <c r="B982" s="5" t="s">
        <v>328</v>
      </c>
      <c r="C982" s="5" t="s">
        <v>190</v>
      </c>
      <c r="D982" s="5" t="s">
        <v>52</v>
      </c>
      <c r="E982" s="5" t="s">
        <v>22</v>
      </c>
      <c r="F982" s="6">
        <v>45657</v>
      </c>
      <c r="G982" s="5">
        <v>2024</v>
      </c>
      <c r="H982" s="5" t="str">
        <f t="shared" si="134"/>
        <v>Diciembre</v>
      </c>
      <c r="I982" s="6" t="str">
        <f t="shared" si="139"/>
        <v>2023-2</v>
      </c>
      <c r="J982" s="5">
        <v>100</v>
      </c>
      <c r="K982" s="5">
        <v>0</v>
      </c>
      <c r="L982" s="15">
        <f>IFERROR(IF((K983/J983)&gt;1.3,1.3,K983/J983),"")</f>
        <v>1</v>
      </c>
      <c r="M982" s="15">
        <f t="shared" si="137"/>
        <v>1</v>
      </c>
      <c r="N982" s="5"/>
      <c r="O982" s="5"/>
      <c r="P982" s="5">
        <v>0</v>
      </c>
      <c r="Q982" s="5">
        <v>0</v>
      </c>
      <c r="R982" s="5" t="str">
        <f t="shared" si="135"/>
        <v>374-2023-12-31</v>
      </c>
    </row>
    <row r="983" spans="1:18" x14ac:dyDescent="0.3">
      <c r="A983" s="37">
        <v>374</v>
      </c>
      <c r="B983" s="5" t="s">
        <v>329</v>
      </c>
      <c r="C983" s="5" t="s">
        <v>2585</v>
      </c>
      <c r="D983" s="5" t="s">
        <v>47</v>
      </c>
      <c r="E983" s="5" t="s">
        <v>22</v>
      </c>
      <c r="F983" s="6">
        <v>45291</v>
      </c>
      <c r="G983" s="5">
        <v>2023</v>
      </c>
      <c r="H983" s="5" t="str">
        <f t="shared" si="134"/>
        <v>Diciembre</v>
      </c>
      <c r="I983" s="6" t="str">
        <f t="shared" si="139"/>
        <v>2023-1</v>
      </c>
      <c r="J983" s="5">
        <v>100</v>
      </c>
      <c r="K983" s="5">
        <v>100</v>
      </c>
      <c r="L983" s="21">
        <f>IFERROR(K984/J984,"")</f>
        <v>1</v>
      </c>
      <c r="M983" s="15">
        <f t="shared" si="137"/>
        <v>1</v>
      </c>
      <c r="N983" s="5"/>
      <c r="O983" s="5"/>
      <c r="P983" s="5">
        <v>0</v>
      </c>
      <c r="Q983" s="5">
        <v>0</v>
      </c>
      <c r="R983" s="5" t="str">
        <f t="shared" si="135"/>
        <v>375-2023-12-31</v>
      </c>
    </row>
    <row r="984" spans="1:18" x14ac:dyDescent="0.3">
      <c r="A984" s="37">
        <v>375</v>
      </c>
      <c r="B984" s="5" t="s">
        <v>330</v>
      </c>
      <c r="C984" s="5" t="s">
        <v>2565</v>
      </c>
      <c r="D984" s="5" t="s">
        <v>47</v>
      </c>
      <c r="E984" s="5" t="s">
        <v>22</v>
      </c>
      <c r="F984" s="6">
        <v>45291</v>
      </c>
      <c r="G984" s="5">
        <v>2023</v>
      </c>
      <c r="H984" s="5" t="str">
        <f t="shared" si="134"/>
        <v>Junio</v>
      </c>
      <c r="I984" s="6" t="str">
        <f t="shared" si="139"/>
        <v>2024-2</v>
      </c>
      <c r="J984" s="5">
        <v>100</v>
      </c>
      <c r="K984" s="5">
        <v>100</v>
      </c>
      <c r="L984" s="21">
        <f>IFERROR(K985/J985,"")</f>
        <v>1</v>
      </c>
      <c r="M984" s="15">
        <f t="shared" si="137"/>
        <v>1</v>
      </c>
      <c r="N984" s="5" t="s">
        <v>23</v>
      </c>
      <c r="O984" s="5" t="s">
        <v>23</v>
      </c>
      <c r="P984" s="5">
        <v>0</v>
      </c>
      <c r="Q984" s="5">
        <v>0</v>
      </c>
      <c r="R984" s="5" t="str">
        <f t="shared" si="135"/>
        <v>375-2024-06-30</v>
      </c>
    </row>
    <row r="985" spans="1:18" x14ac:dyDescent="0.3">
      <c r="A985" s="5">
        <v>375</v>
      </c>
      <c r="B985" s="5" t="s">
        <v>330</v>
      </c>
      <c r="C985" s="5" t="s">
        <v>315</v>
      </c>
      <c r="D985" s="5" t="s">
        <v>47</v>
      </c>
      <c r="E985" s="5" t="s">
        <v>22</v>
      </c>
      <c r="F985" s="6">
        <v>45473</v>
      </c>
      <c r="G985" s="5">
        <v>2024</v>
      </c>
      <c r="H985" s="5" t="str">
        <f t="shared" si="134"/>
        <v>Diciembre</v>
      </c>
      <c r="I985" s="6" t="str">
        <f t="shared" si="139"/>
        <v>2024-1</v>
      </c>
      <c r="J985" s="5">
        <v>100</v>
      </c>
      <c r="K985" s="5">
        <v>100</v>
      </c>
      <c r="L985" s="15">
        <f t="shared" ref="L985:L990" si="140">IFERROR(IF((K986/J986)&gt;1.3,1.3,K986/J986),"")</f>
        <v>1</v>
      </c>
      <c r="M985" s="15">
        <f t="shared" si="137"/>
        <v>1</v>
      </c>
      <c r="N985" s="5" t="s">
        <v>23</v>
      </c>
      <c r="O985" s="5" t="s">
        <v>23</v>
      </c>
      <c r="P985" s="5">
        <v>0</v>
      </c>
      <c r="Q985" s="5">
        <v>0</v>
      </c>
      <c r="R985" s="5" t="str">
        <f t="shared" si="135"/>
        <v>375-2024-12-31</v>
      </c>
    </row>
    <row r="986" spans="1:18" x14ac:dyDescent="0.3">
      <c r="A986" s="5">
        <v>375</v>
      </c>
      <c r="B986" s="5" t="s">
        <v>330</v>
      </c>
      <c r="C986" s="5" t="s">
        <v>315</v>
      </c>
      <c r="D986" s="5" t="s">
        <v>47</v>
      </c>
      <c r="E986" s="5" t="s">
        <v>22</v>
      </c>
      <c r="F986" s="6">
        <v>45657</v>
      </c>
      <c r="G986" s="5">
        <v>2024</v>
      </c>
      <c r="H986" s="5" t="str">
        <f t="shared" si="134"/>
        <v>Junio</v>
      </c>
      <c r="I986" s="6" t="str">
        <f t="shared" si="139"/>
        <v>2022-2</v>
      </c>
      <c r="J986" s="5">
        <v>100</v>
      </c>
      <c r="K986" s="5">
        <v>100</v>
      </c>
      <c r="L986" s="15">
        <f t="shared" si="140"/>
        <v>1.3</v>
      </c>
      <c r="M986" s="15">
        <f t="shared" si="137"/>
        <v>1.35515532685344</v>
      </c>
      <c r="N986" s="5" t="s">
        <v>23</v>
      </c>
      <c r="O986" s="5" t="s">
        <v>23</v>
      </c>
      <c r="P986" s="5">
        <v>0</v>
      </c>
      <c r="Q986" s="5">
        <v>0</v>
      </c>
      <c r="R986" s="5" t="str">
        <f t="shared" si="135"/>
        <v>376-2022-06-30</v>
      </c>
    </row>
    <row r="987" spans="1:18" x14ac:dyDescent="0.3">
      <c r="A987" s="5">
        <v>376</v>
      </c>
      <c r="B987" s="5" t="s">
        <v>331</v>
      </c>
      <c r="C987" s="5" t="s">
        <v>86</v>
      </c>
      <c r="D987" s="5" t="s">
        <v>47</v>
      </c>
      <c r="E987" s="5" t="s">
        <v>22</v>
      </c>
      <c r="F987" s="17">
        <v>44742</v>
      </c>
      <c r="G987" s="16">
        <v>2022</v>
      </c>
      <c r="H987" s="6" t="str">
        <f t="shared" si="134"/>
        <v>Diciembre</v>
      </c>
      <c r="I987" s="39" t="s">
        <v>810</v>
      </c>
      <c r="J987" s="11">
        <v>10494</v>
      </c>
      <c r="K987" s="11">
        <v>14221</v>
      </c>
      <c r="L987" s="15">
        <f t="shared" si="140"/>
        <v>1.3</v>
      </c>
      <c r="M987" s="15">
        <f t="shared" si="137"/>
        <v>1.7807899461400358</v>
      </c>
      <c r="N987" s="5" t="s">
        <v>95</v>
      </c>
      <c r="O987" s="5" t="s">
        <v>95</v>
      </c>
      <c r="P987" s="5">
        <v>0</v>
      </c>
      <c r="Q987" s="5">
        <v>0</v>
      </c>
      <c r="R987" s="5" t="str">
        <f t="shared" si="135"/>
        <v>376-2022-12-30</v>
      </c>
    </row>
    <row r="988" spans="1:18" x14ac:dyDescent="0.3">
      <c r="A988" s="5">
        <v>376</v>
      </c>
      <c r="B988" s="5" t="s">
        <v>331</v>
      </c>
      <c r="C988" s="5" t="s">
        <v>86</v>
      </c>
      <c r="D988" s="5" t="s">
        <v>47</v>
      </c>
      <c r="E988" s="5" t="s">
        <v>22</v>
      </c>
      <c r="F988" s="17">
        <v>44925</v>
      </c>
      <c r="G988" s="16">
        <v>2022</v>
      </c>
      <c r="H988" s="6" t="str">
        <f t="shared" si="134"/>
        <v>Junio</v>
      </c>
      <c r="I988" s="39" t="s">
        <v>741</v>
      </c>
      <c r="J988" s="11">
        <v>5570</v>
      </c>
      <c r="K988" s="11">
        <v>9919</v>
      </c>
      <c r="L988" s="15">
        <f t="shared" si="140"/>
        <v>1.3</v>
      </c>
      <c r="M988" s="15">
        <f t="shared" si="137"/>
        <v>1.4972237633950209</v>
      </c>
      <c r="N988" s="5" t="s">
        <v>95</v>
      </c>
      <c r="O988" s="5" t="s">
        <v>95</v>
      </c>
      <c r="P988" s="5">
        <v>0</v>
      </c>
      <c r="Q988" s="5">
        <v>0</v>
      </c>
      <c r="R988" s="5" t="str">
        <f t="shared" si="135"/>
        <v>376-2023-06-30</v>
      </c>
    </row>
    <row r="989" spans="1:18" x14ac:dyDescent="0.3">
      <c r="A989" s="5">
        <v>376</v>
      </c>
      <c r="B989" s="5" t="s">
        <v>331</v>
      </c>
      <c r="C989" s="5" t="s">
        <v>86</v>
      </c>
      <c r="D989" s="5" t="s">
        <v>47</v>
      </c>
      <c r="E989" s="5" t="s">
        <v>22</v>
      </c>
      <c r="F989" s="17">
        <v>45107</v>
      </c>
      <c r="G989" s="16">
        <v>2023</v>
      </c>
      <c r="H989" s="6" t="str">
        <f t="shared" si="134"/>
        <v>Diciembre</v>
      </c>
      <c r="I989" s="39" t="s">
        <v>735</v>
      </c>
      <c r="J989" s="11">
        <v>8796.2412700000004</v>
      </c>
      <c r="K989" s="11">
        <v>13169.941457999999</v>
      </c>
      <c r="L989" s="15">
        <f t="shared" si="140"/>
        <v>1.0126417845079394</v>
      </c>
      <c r="M989" s="15">
        <f t="shared" si="137"/>
        <v>1.0126417845079394</v>
      </c>
      <c r="N989" s="5" t="s">
        <v>95</v>
      </c>
      <c r="O989" s="5" t="s">
        <v>95</v>
      </c>
      <c r="P989" s="5">
        <v>0</v>
      </c>
      <c r="Q989" s="5">
        <v>0</v>
      </c>
      <c r="R989" s="5" t="str">
        <f t="shared" si="135"/>
        <v>376-2023-12-31</v>
      </c>
    </row>
    <row r="990" spans="1:18" x14ac:dyDescent="0.3">
      <c r="A990" s="37">
        <v>376</v>
      </c>
      <c r="B990" s="5" t="s">
        <v>331</v>
      </c>
      <c r="C990" s="5" t="s">
        <v>86</v>
      </c>
      <c r="D990" s="5" t="s">
        <v>47</v>
      </c>
      <c r="E990" s="5" t="s">
        <v>22</v>
      </c>
      <c r="F990" s="6">
        <v>45291</v>
      </c>
      <c r="G990" s="5">
        <v>2023</v>
      </c>
      <c r="H990" s="5" t="str">
        <f t="shared" si="134"/>
        <v>Junio</v>
      </c>
      <c r="I990" s="6" t="str">
        <f>IF(OR(H991="Enero",H991="Febrero",H991="Marzo",H991="Abril",H991="Mayo",H991="Junio"),G991&amp;"-1",IF(OR(H991="Julio",H991="Agosto",H991="Septiembre",H991="Octubre",H991="Noviembre",H991="Diciembre"),G991&amp;"-2"))</f>
        <v>2024-2</v>
      </c>
      <c r="J990" s="11">
        <v>26073.47270271854</v>
      </c>
      <c r="K990" s="11">
        <v>26403.087925999949</v>
      </c>
      <c r="L990" s="15">
        <f t="shared" si="140"/>
        <v>1.0399844244776792</v>
      </c>
      <c r="M990" s="15">
        <f t="shared" si="137"/>
        <v>1.0399844244776792</v>
      </c>
      <c r="N990" s="5" t="s">
        <v>95</v>
      </c>
      <c r="O990" s="5" t="s">
        <v>95</v>
      </c>
      <c r="P990" s="5">
        <v>0</v>
      </c>
      <c r="Q990" s="5">
        <v>0</v>
      </c>
      <c r="R990" s="5" t="str">
        <f t="shared" si="135"/>
        <v>376-2024-06-30</v>
      </c>
    </row>
    <row r="991" spans="1:18" x14ac:dyDescent="0.3">
      <c r="A991" s="5">
        <v>376</v>
      </c>
      <c r="B991" s="5" t="s">
        <v>331</v>
      </c>
      <c r="C991" s="5" t="s">
        <v>86</v>
      </c>
      <c r="D991" s="5" t="s">
        <v>47</v>
      </c>
      <c r="E991" s="5" t="s">
        <v>22</v>
      </c>
      <c r="F991" s="6">
        <v>45473</v>
      </c>
      <c r="G991" s="5">
        <v>2024</v>
      </c>
      <c r="H991" s="5" t="str">
        <f t="shared" si="134"/>
        <v>Diciembre</v>
      </c>
      <c r="I991" s="6" t="str">
        <f>IF(OR(H992="Enero",H992="Febrero",H992="Marzo",H992="Abril",H992="Mayo",H992="Junio"),G992&amp;"-1",IF(OR(H992="Julio",H992="Agosto",H992="Septiembre",H992="Octubre",H992="Noviembre",H992="Diciembre"),G992&amp;"-2"))</f>
        <v>2024-1</v>
      </c>
      <c r="J991" s="11">
        <v>14136.961539</v>
      </c>
      <c r="K991" s="11">
        <v>14702.219810000001</v>
      </c>
      <c r="L991" s="15">
        <v>1.039984424477679</v>
      </c>
      <c r="M991" s="15">
        <v>1.039984424477679</v>
      </c>
      <c r="N991" s="5" t="s">
        <v>95</v>
      </c>
      <c r="O991" s="5" t="s">
        <v>95</v>
      </c>
      <c r="P991" s="5">
        <v>0</v>
      </c>
      <c r="Q991" s="5">
        <v>0</v>
      </c>
      <c r="R991" s="5" t="str">
        <f t="shared" si="135"/>
        <v>376-2024-12-31</v>
      </c>
    </row>
    <row r="992" spans="1:18" x14ac:dyDescent="0.3">
      <c r="A992" s="5">
        <v>376</v>
      </c>
      <c r="B992" s="5" t="s">
        <v>331</v>
      </c>
      <c r="C992" s="5" t="s">
        <v>86</v>
      </c>
      <c r="D992" s="5" t="s">
        <v>47</v>
      </c>
      <c r="E992" s="5" t="s">
        <v>22</v>
      </c>
      <c r="F992" s="6">
        <v>45657</v>
      </c>
      <c r="G992" s="5">
        <v>2024</v>
      </c>
      <c r="H992" s="5" t="str">
        <f t="shared" si="134"/>
        <v>Junio</v>
      </c>
      <c r="I992" s="6" t="str">
        <f>IF(OR(H993="Enero",H993="Febrero",H993="Marzo",H993="Abril",H993="Mayo",H993="Junio"),G993&amp;"-1",IF(OR(H993="Julio",H993="Agosto",H993="Septiembre",H993="Octubre",H993="Noviembre",H993="Diciembre"),G993&amp;"-2"))</f>
        <v>2023-2</v>
      </c>
      <c r="J992" s="11">
        <v>27010.108280834509</v>
      </c>
      <c r="K992" s="11">
        <f>29467922112/1000000</f>
        <v>29467.922112</v>
      </c>
      <c r="L992" s="15">
        <f>IFERROR(IF((K993/J993)&gt;1.3,1.3,K993/J993),"")</f>
        <v>0.22314798348501988</v>
      </c>
      <c r="M992" s="15">
        <f>IFERROR(K993/J993,"")</f>
        <v>0.22314798348501988</v>
      </c>
      <c r="N992" s="5" t="s">
        <v>95</v>
      </c>
      <c r="O992" s="5" t="s">
        <v>95</v>
      </c>
      <c r="P992" s="5">
        <v>0</v>
      </c>
      <c r="Q992" s="5">
        <v>0</v>
      </c>
      <c r="R992" s="5" t="str">
        <f t="shared" si="135"/>
        <v>377-2023-06-30</v>
      </c>
    </row>
    <row r="993" spans="1:18" x14ac:dyDescent="0.3">
      <c r="A993" s="5">
        <v>377</v>
      </c>
      <c r="B993" s="5" t="s">
        <v>333</v>
      </c>
      <c r="C993" s="5" t="s">
        <v>86</v>
      </c>
      <c r="D993" s="5" t="s">
        <v>47</v>
      </c>
      <c r="E993" s="5" t="s">
        <v>54</v>
      </c>
      <c r="F993" s="17">
        <v>45107</v>
      </c>
      <c r="G993" s="16">
        <v>2023</v>
      </c>
      <c r="H993" s="6" t="str">
        <f t="shared" si="134"/>
        <v>Diciembre</v>
      </c>
      <c r="I993" s="39" t="s">
        <v>735</v>
      </c>
      <c r="J993" s="12">
        <v>7200.908222</v>
      </c>
      <c r="K993" s="12">
        <v>1606.8681489999999</v>
      </c>
      <c r="L993" s="15">
        <f>IFERROR(IF((J994/K994)&gt;1.3,1.3,J994/K994),"")</f>
        <v>1.3</v>
      </c>
      <c r="M993" s="15">
        <f>IFERROR(J994/K994,"")</f>
        <v>1.6455603430904588</v>
      </c>
      <c r="N993" s="5" t="s">
        <v>95</v>
      </c>
      <c r="O993" s="5" t="s">
        <v>95</v>
      </c>
      <c r="P993" s="5">
        <v>0</v>
      </c>
      <c r="Q993" s="5">
        <v>0</v>
      </c>
      <c r="R993" s="5" t="str">
        <f t="shared" si="135"/>
        <v>377-2023-12-31</v>
      </c>
    </row>
    <row r="994" spans="1:18" x14ac:dyDescent="0.3">
      <c r="A994" s="37">
        <v>377</v>
      </c>
      <c r="B994" s="5" t="s">
        <v>333</v>
      </c>
      <c r="C994" s="5" t="s">
        <v>86</v>
      </c>
      <c r="D994" s="5" t="s">
        <v>47</v>
      </c>
      <c r="E994" s="5" t="s">
        <v>54</v>
      </c>
      <c r="F994" s="6">
        <v>45291</v>
      </c>
      <c r="G994" s="5">
        <v>2023</v>
      </c>
      <c r="H994" s="5" t="str">
        <f t="shared" si="134"/>
        <v>Junio</v>
      </c>
      <c r="I994" s="6" t="str">
        <f t="shared" ref="I994:I1000" si="141">IF(OR(H995="Enero",H995="Febrero",H995="Marzo",H995="Abril",H995="Mayo",H995="Junio"),G995&amp;"-1",IF(OR(H995="Julio",H995="Agosto",H995="Septiembre",H995="Octubre",H995="Noviembre",H995="Diciembre"),G995&amp;"-2"))</f>
        <v>2024-2</v>
      </c>
      <c r="J994" s="9">
        <v>12518.005306706251</v>
      </c>
      <c r="K994" s="9">
        <v>7607.1384189999999</v>
      </c>
      <c r="L994" s="15">
        <f>IFERROR(IF((J995/K995)&gt;1.3,1.3,J995/K995),"")</f>
        <v>1.3</v>
      </c>
      <c r="M994" s="15">
        <f>IFERROR(J995/K995,"")</f>
        <v>2.0730452489690911</v>
      </c>
      <c r="N994" s="5" t="s">
        <v>95</v>
      </c>
      <c r="O994" s="5" t="s">
        <v>95</v>
      </c>
      <c r="P994" s="5">
        <v>0</v>
      </c>
      <c r="Q994" s="5">
        <v>0</v>
      </c>
      <c r="R994" s="5" t="str">
        <f t="shared" si="135"/>
        <v>377-2024-06-30</v>
      </c>
    </row>
    <row r="995" spans="1:18" x14ac:dyDescent="0.3">
      <c r="A995" s="5">
        <v>377</v>
      </c>
      <c r="B995" s="5" t="s">
        <v>333</v>
      </c>
      <c r="C995" s="5" t="s">
        <v>86</v>
      </c>
      <c r="D995" s="5" t="s">
        <v>47</v>
      </c>
      <c r="E995" s="5" t="s">
        <v>54</v>
      </c>
      <c r="F995" s="6">
        <v>45473</v>
      </c>
      <c r="G995" s="5">
        <v>2024</v>
      </c>
      <c r="H995" s="5" t="str">
        <f t="shared" si="134"/>
        <v>Diciembre</v>
      </c>
      <c r="I995" s="6" t="str">
        <f t="shared" si="141"/>
        <v>2024-1</v>
      </c>
      <c r="J995" s="11">
        <v>4468.4024010000003</v>
      </c>
      <c r="K995" s="11">
        <v>2155.4775049999998</v>
      </c>
      <c r="L995" s="15">
        <f>IFERROR(IF((J996/K996)&gt;1.3,1.3,J996/K996),"")</f>
        <v>0.79992414529279743</v>
      </c>
      <c r="M995" s="15">
        <v>2.0730452489690911</v>
      </c>
      <c r="N995" s="5" t="s">
        <v>95</v>
      </c>
      <c r="O995" s="5" t="s">
        <v>95</v>
      </c>
      <c r="P995" s="5">
        <v>0</v>
      </c>
      <c r="Q995" s="5">
        <v>0</v>
      </c>
      <c r="R995" s="5" t="str">
        <f t="shared" si="135"/>
        <v>377-2024-12-31</v>
      </c>
    </row>
    <row r="996" spans="1:18" x14ac:dyDescent="0.3">
      <c r="A996" s="5">
        <v>377</v>
      </c>
      <c r="B996" s="5" t="s">
        <v>333</v>
      </c>
      <c r="C996" s="5" t="s">
        <v>86</v>
      </c>
      <c r="D996" s="5" t="s">
        <v>47</v>
      </c>
      <c r="E996" s="5" t="s">
        <v>54</v>
      </c>
      <c r="F996" s="6">
        <v>45657</v>
      </c>
      <c r="G996" s="5">
        <v>2024</v>
      </c>
      <c r="H996" s="5" t="str">
        <f t="shared" ref="H996:H1027" si="142">PROPER(TEXT(F997,"mmmm"))</f>
        <v>Junio</v>
      </c>
      <c r="I996" s="6" t="str">
        <f t="shared" si="141"/>
        <v>2023-2</v>
      </c>
      <c r="J996" s="11">
        <v>9557.1950106811255</v>
      </c>
      <c r="K996" s="11">
        <v>11947.626618</v>
      </c>
      <c r="L996" s="15">
        <f>IFERROR(IF((K997/J997)&gt;1.3,1.3,K997/J997),"")</f>
        <v>1.0198913043478262</v>
      </c>
      <c r="M996" s="15">
        <f t="shared" ref="M996:M1020" si="143">IFERROR(K997/J997,"")</f>
        <v>1.0198913043478262</v>
      </c>
      <c r="N996" s="5" t="s">
        <v>95</v>
      </c>
      <c r="O996" s="5" t="s">
        <v>95</v>
      </c>
      <c r="P996" s="5">
        <v>0</v>
      </c>
      <c r="Q996" s="5">
        <v>0</v>
      </c>
      <c r="R996" s="5" t="str">
        <f t="shared" ref="R996:R1014" si="144">A997&amp;"-"&amp;YEAR(F997)&amp;"-"&amp;IF(LEN(MONTH(F997))=1,"0"&amp;MONTH(F997),MONTH(F997))&amp;"-"&amp;DAY(F997)</f>
        <v>378-2023-06-30</v>
      </c>
    </row>
    <row r="997" spans="1:18" x14ac:dyDescent="0.3">
      <c r="A997" s="37">
        <v>378</v>
      </c>
      <c r="B997" s="5" t="s">
        <v>334</v>
      </c>
      <c r="C997" s="5" t="s">
        <v>58</v>
      </c>
      <c r="D997" s="5" t="s">
        <v>21</v>
      </c>
      <c r="E997" s="5" t="s">
        <v>22</v>
      </c>
      <c r="F997" s="6">
        <v>45107</v>
      </c>
      <c r="G997" s="5">
        <v>2023</v>
      </c>
      <c r="H997" s="5" t="str">
        <f t="shared" si="142"/>
        <v>Diciembre</v>
      </c>
      <c r="I997" s="6" t="str">
        <f t="shared" si="141"/>
        <v>2023-1</v>
      </c>
      <c r="J997" s="5">
        <v>92</v>
      </c>
      <c r="K997" s="5">
        <v>93.83</v>
      </c>
      <c r="L997" s="21">
        <f>IFERROR(K998/J998,"")</f>
        <v>1.057608695652174</v>
      </c>
      <c r="M997" s="15">
        <f t="shared" si="143"/>
        <v>1.057608695652174</v>
      </c>
      <c r="N997" s="5" t="s">
        <v>23</v>
      </c>
      <c r="O997" s="5" t="s">
        <v>23</v>
      </c>
      <c r="P997" s="5">
        <v>0</v>
      </c>
      <c r="Q997" s="5">
        <v>0</v>
      </c>
      <c r="R997" s="5" t="str">
        <f t="shared" si="144"/>
        <v>378-2023-12-31</v>
      </c>
    </row>
    <row r="998" spans="1:18" x14ac:dyDescent="0.3">
      <c r="A998" s="37">
        <v>378</v>
      </c>
      <c r="B998" s="5" t="s">
        <v>334</v>
      </c>
      <c r="C998" s="5" t="s">
        <v>58</v>
      </c>
      <c r="D998" s="5" t="s">
        <v>21</v>
      </c>
      <c r="E998" s="5" t="s">
        <v>22</v>
      </c>
      <c r="F998" s="6">
        <v>45291</v>
      </c>
      <c r="G998" s="5">
        <v>2023</v>
      </c>
      <c r="H998" s="5" t="str">
        <f t="shared" si="142"/>
        <v>Junio</v>
      </c>
      <c r="I998" s="6" t="str">
        <f t="shared" si="141"/>
        <v>2024-2</v>
      </c>
      <c r="J998" s="5">
        <v>92</v>
      </c>
      <c r="K998" s="5">
        <v>97.3</v>
      </c>
      <c r="L998" s="21">
        <f>IFERROR(K999/J999,"")</f>
        <v>1.0706521739130435</v>
      </c>
      <c r="M998" s="15">
        <f t="shared" si="143"/>
        <v>1.0706521739130435</v>
      </c>
      <c r="N998" s="5" t="s">
        <v>23</v>
      </c>
      <c r="O998" s="5" t="s">
        <v>23</v>
      </c>
      <c r="P998" s="5">
        <v>0</v>
      </c>
      <c r="Q998" s="5">
        <v>0</v>
      </c>
      <c r="R998" s="5" t="str">
        <f t="shared" si="144"/>
        <v>378-2024-06-30</v>
      </c>
    </row>
    <row r="999" spans="1:18" x14ac:dyDescent="0.3">
      <c r="A999" s="5">
        <v>378</v>
      </c>
      <c r="B999" s="5" t="s">
        <v>334</v>
      </c>
      <c r="C999" s="5" t="s">
        <v>58</v>
      </c>
      <c r="D999" s="5" t="s">
        <v>21</v>
      </c>
      <c r="E999" s="5" t="s">
        <v>22</v>
      </c>
      <c r="F999" s="6">
        <v>45473</v>
      </c>
      <c r="G999" s="5">
        <v>2024</v>
      </c>
      <c r="H999" s="5" t="str">
        <f t="shared" si="142"/>
        <v>Diciembre</v>
      </c>
      <c r="I999" s="6" t="str">
        <f t="shared" si="141"/>
        <v>2024-1</v>
      </c>
      <c r="J999" s="5">
        <v>92</v>
      </c>
      <c r="K999" s="5">
        <v>98.5</v>
      </c>
      <c r="L999" s="15" t="str">
        <f t="shared" ref="L999:L1006" si="145">IFERROR(IF((K1000/J1000)&gt;1.3,1.3,K1000/J1000),"")</f>
        <v/>
      </c>
      <c r="M999" s="15" t="str">
        <f t="shared" si="143"/>
        <v/>
      </c>
      <c r="N999" s="5"/>
      <c r="O999" s="5"/>
      <c r="P999" s="5">
        <v>0</v>
      </c>
      <c r="Q999" s="5">
        <v>0</v>
      </c>
      <c r="R999" s="5" t="str">
        <f t="shared" si="144"/>
        <v>378-2024-12-31</v>
      </c>
    </row>
    <row r="1000" spans="1:18" x14ac:dyDescent="0.3">
      <c r="A1000" s="5">
        <v>378</v>
      </c>
      <c r="B1000" s="5" t="s">
        <v>334</v>
      </c>
      <c r="C1000" s="5" t="s">
        <v>58</v>
      </c>
      <c r="D1000" s="5" t="s">
        <v>21</v>
      </c>
      <c r="E1000" s="5" t="s">
        <v>22</v>
      </c>
      <c r="F1000" s="6">
        <v>45657</v>
      </c>
      <c r="G1000" s="5">
        <v>2024</v>
      </c>
      <c r="H1000" s="5" t="str">
        <f t="shared" si="142"/>
        <v>Junio</v>
      </c>
      <c r="I1000" s="6" t="str">
        <f t="shared" si="141"/>
        <v>2022-2</v>
      </c>
      <c r="J1000" s="5">
        <v>0</v>
      </c>
      <c r="K1000" s="5">
        <v>0</v>
      </c>
      <c r="L1000" s="15">
        <f t="shared" si="145"/>
        <v>1.0189674315321984</v>
      </c>
      <c r="M1000" s="15">
        <f t="shared" si="143"/>
        <v>1.0189674315321984</v>
      </c>
      <c r="N1000" s="5"/>
      <c r="O1000" s="5"/>
      <c r="P1000" s="5">
        <v>0</v>
      </c>
      <c r="Q1000" s="5">
        <v>0</v>
      </c>
      <c r="R1000" s="5" t="str">
        <f t="shared" si="144"/>
        <v>379-2022-06-30</v>
      </c>
    </row>
    <row r="1001" spans="1:18" x14ac:dyDescent="0.3">
      <c r="A1001" s="5">
        <v>379</v>
      </c>
      <c r="B1001" s="5" t="s">
        <v>335</v>
      </c>
      <c r="C1001" s="5" t="s">
        <v>336</v>
      </c>
      <c r="D1001" s="5" t="s">
        <v>47</v>
      </c>
      <c r="E1001" s="5" t="s">
        <v>22</v>
      </c>
      <c r="F1001" s="17">
        <v>44742</v>
      </c>
      <c r="G1001" s="16">
        <v>2022</v>
      </c>
      <c r="H1001" s="6" t="str">
        <f t="shared" si="142"/>
        <v>Diciembre</v>
      </c>
      <c r="I1001" s="39" t="s">
        <v>810</v>
      </c>
      <c r="J1001" s="32">
        <v>10808</v>
      </c>
      <c r="K1001" s="32">
        <v>11013</v>
      </c>
      <c r="L1001" s="15">
        <f t="shared" si="145"/>
        <v>1.0528720626631853</v>
      </c>
      <c r="M1001" s="15">
        <f t="shared" si="143"/>
        <v>1.0528720626631853</v>
      </c>
      <c r="N1001" s="5" t="s">
        <v>48</v>
      </c>
      <c r="O1001" s="5" t="s">
        <v>48</v>
      </c>
      <c r="P1001" s="5">
        <v>0</v>
      </c>
      <c r="Q1001" s="5">
        <v>0</v>
      </c>
      <c r="R1001" s="5" t="str">
        <f t="shared" si="144"/>
        <v>379-2022-12-31</v>
      </c>
    </row>
    <row r="1002" spans="1:18" x14ac:dyDescent="0.3">
      <c r="A1002" s="5">
        <v>379</v>
      </c>
      <c r="B1002" s="5" t="s">
        <v>335</v>
      </c>
      <c r="C1002" s="5" t="s">
        <v>336</v>
      </c>
      <c r="D1002" s="5" t="s">
        <v>47</v>
      </c>
      <c r="E1002" s="5" t="s">
        <v>22</v>
      </c>
      <c r="F1002" s="17">
        <v>44926</v>
      </c>
      <c r="G1002" s="16">
        <v>2022</v>
      </c>
      <c r="H1002" s="6" t="str">
        <f t="shared" si="142"/>
        <v>Junio</v>
      </c>
      <c r="I1002" s="39" t="s">
        <v>741</v>
      </c>
      <c r="J1002" s="32">
        <v>9192</v>
      </c>
      <c r="K1002" s="32">
        <v>9678</v>
      </c>
      <c r="L1002" s="15">
        <f t="shared" si="145"/>
        <v>1.0207749381698268</v>
      </c>
      <c r="M1002" s="15">
        <f t="shared" si="143"/>
        <v>1.0207749381698268</v>
      </c>
      <c r="N1002" s="5" t="s">
        <v>48</v>
      </c>
      <c r="O1002" s="5" t="s">
        <v>48</v>
      </c>
      <c r="P1002" s="5">
        <v>0</v>
      </c>
      <c r="Q1002" s="5">
        <v>0</v>
      </c>
      <c r="R1002" s="5" t="str">
        <f t="shared" si="144"/>
        <v>379-2023-06-30</v>
      </c>
    </row>
    <row r="1003" spans="1:18" x14ac:dyDescent="0.3">
      <c r="A1003" s="5">
        <v>379</v>
      </c>
      <c r="B1003" s="5" t="s">
        <v>335</v>
      </c>
      <c r="C1003" s="5" t="s">
        <v>336</v>
      </c>
      <c r="D1003" s="5" t="s">
        <v>47</v>
      </c>
      <c r="E1003" s="5" t="s">
        <v>22</v>
      </c>
      <c r="F1003" s="17">
        <v>45107</v>
      </c>
      <c r="G1003" s="16">
        <v>2023</v>
      </c>
      <c r="H1003" s="6" t="str">
        <f t="shared" si="142"/>
        <v>Diciembre</v>
      </c>
      <c r="I1003" s="39" t="s">
        <v>735</v>
      </c>
      <c r="J1003" s="32">
        <v>12130</v>
      </c>
      <c r="K1003" s="32">
        <v>12382</v>
      </c>
      <c r="L1003" s="15">
        <f t="shared" si="145"/>
        <v>1.0737140542729851</v>
      </c>
      <c r="M1003" s="15">
        <f t="shared" si="143"/>
        <v>1.0737140542729851</v>
      </c>
      <c r="N1003" s="5" t="s">
        <v>48</v>
      </c>
      <c r="O1003" s="5" t="s">
        <v>48</v>
      </c>
      <c r="P1003" s="5">
        <v>0</v>
      </c>
      <c r="Q1003" s="5">
        <v>0</v>
      </c>
      <c r="R1003" s="5" t="str">
        <f t="shared" si="144"/>
        <v>379-2023-12-31</v>
      </c>
    </row>
    <row r="1004" spans="1:18" x14ac:dyDescent="0.3">
      <c r="A1004" s="37">
        <v>379</v>
      </c>
      <c r="B1004" s="5" t="s">
        <v>335</v>
      </c>
      <c r="C1004" s="5" t="s">
        <v>336</v>
      </c>
      <c r="D1004" s="5" t="s">
        <v>47</v>
      </c>
      <c r="E1004" s="5" t="s">
        <v>22</v>
      </c>
      <c r="F1004" s="6">
        <v>45291</v>
      </c>
      <c r="G1004" s="5">
        <v>2023</v>
      </c>
      <c r="H1004" s="5" t="str">
        <f t="shared" si="142"/>
        <v>Junio</v>
      </c>
      <c r="I1004" s="6" t="str">
        <f t="shared" ref="I1004:I1027" si="146">IF(OR(H1005="Enero",H1005="Febrero",H1005="Marzo",H1005="Abril",H1005="Mayo",H1005="Junio"),G1005&amp;"-1",IF(OR(H1005="Julio",H1005="Agosto",H1005="Septiembre",H1005="Octubre",H1005="Noviembre",H1005="Diciembre"),G1005&amp;"-2"))</f>
        <v>2024-2</v>
      </c>
      <c r="J1004" s="9">
        <v>9876</v>
      </c>
      <c r="K1004" s="9">
        <v>10604</v>
      </c>
      <c r="L1004" s="15">
        <f t="shared" si="145"/>
        <v>0.95562913907284763</v>
      </c>
      <c r="M1004" s="15">
        <f t="shared" si="143"/>
        <v>0.95562913907284763</v>
      </c>
      <c r="N1004" s="5" t="s">
        <v>48</v>
      </c>
      <c r="O1004" s="5" t="s">
        <v>48</v>
      </c>
      <c r="P1004" s="5">
        <v>0</v>
      </c>
      <c r="Q1004" s="5">
        <v>0</v>
      </c>
      <c r="R1004" s="5" t="str">
        <f t="shared" si="144"/>
        <v>379-2024-06-30</v>
      </c>
    </row>
    <row r="1005" spans="1:18" x14ac:dyDescent="0.3">
      <c r="A1005" s="5">
        <v>379</v>
      </c>
      <c r="B1005" s="5" t="s">
        <v>335</v>
      </c>
      <c r="C1005" s="5" t="s">
        <v>336</v>
      </c>
      <c r="D1005" s="5" t="s">
        <v>47</v>
      </c>
      <c r="E1005" s="5" t="s">
        <v>22</v>
      </c>
      <c r="F1005" s="6">
        <v>45473</v>
      </c>
      <c r="G1005" s="5">
        <v>2024</v>
      </c>
      <c r="H1005" s="5" t="str">
        <f t="shared" si="142"/>
        <v>Diciembre</v>
      </c>
      <c r="I1005" s="6" t="str">
        <f t="shared" si="146"/>
        <v>2024-1</v>
      </c>
      <c r="J1005" s="9">
        <v>13590</v>
      </c>
      <c r="K1005" s="9">
        <v>12987</v>
      </c>
      <c r="L1005" s="15">
        <f t="shared" si="145"/>
        <v>0.99007025761124123</v>
      </c>
      <c r="M1005" s="15">
        <f t="shared" si="143"/>
        <v>0.99007025761124123</v>
      </c>
      <c r="N1005" s="5" t="s">
        <v>48</v>
      </c>
      <c r="O1005" s="5" t="s">
        <v>48</v>
      </c>
      <c r="P1005" s="5">
        <v>0</v>
      </c>
      <c r="Q1005" s="5">
        <v>0</v>
      </c>
      <c r="R1005" s="5" t="str">
        <f t="shared" si="144"/>
        <v>379-2024-12-31</v>
      </c>
    </row>
    <row r="1006" spans="1:18" x14ac:dyDescent="0.3">
      <c r="A1006" s="5">
        <v>379</v>
      </c>
      <c r="B1006" s="5" t="s">
        <v>335</v>
      </c>
      <c r="C1006" s="5" t="s">
        <v>336</v>
      </c>
      <c r="D1006" s="5" t="s">
        <v>47</v>
      </c>
      <c r="E1006" s="5" t="s">
        <v>22</v>
      </c>
      <c r="F1006" s="6">
        <v>45657</v>
      </c>
      <c r="G1006" s="5">
        <v>2024</v>
      </c>
      <c r="H1006" s="5" t="str">
        <f t="shared" si="142"/>
        <v>Junio</v>
      </c>
      <c r="I1006" s="6" t="str">
        <f t="shared" si="146"/>
        <v>2023-2</v>
      </c>
      <c r="J1006" s="9">
        <v>10675</v>
      </c>
      <c r="K1006" s="9">
        <v>10569</v>
      </c>
      <c r="L1006" s="15">
        <f t="shared" si="145"/>
        <v>1.0443958507232471</v>
      </c>
      <c r="M1006" s="15">
        <f t="shared" si="143"/>
        <v>1.0443958507232471</v>
      </c>
      <c r="N1006" s="5" t="s">
        <v>48</v>
      </c>
      <c r="O1006" s="5" t="s">
        <v>48</v>
      </c>
      <c r="P1006" s="5">
        <v>0</v>
      </c>
      <c r="Q1006" s="5">
        <v>0</v>
      </c>
      <c r="R1006" s="5" t="str">
        <f t="shared" si="144"/>
        <v>380-2023-06-30</v>
      </c>
    </row>
    <row r="1007" spans="1:18" x14ac:dyDescent="0.3">
      <c r="A1007" s="41">
        <v>380</v>
      </c>
      <c r="B1007" s="5" t="s">
        <v>337</v>
      </c>
      <c r="C1007" s="5" t="s">
        <v>336</v>
      </c>
      <c r="D1007" s="5" t="s">
        <v>47</v>
      </c>
      <c r="E1007" s="5" t="s">
        <v>22</v>
      </c>
      <c r="F1007" s="6">
        <v>45107</v>
      </c>
      <c r="G1007" s="5">
        <v>2023</v>
      </c>
      <c r="H1007" s="5" t="str">
        <f t="shared" si="142"/>
        <v>Diciembre</v>
      </c>
      <c r="I1007" s="6" t="str">
        <f t="shared" si="146"/>
        <v>2023-1</v>
      </c>
      <c r="J1007" s="9">
        <v>24659.314309000001</v>
      </c>
      <c r="K1007" s="9">
        <v>25754.085545999998</v>
      </c>
      <c r="L1007" s="21">
        <f>IFERROR(K1008/J1008,"")</f>
        <v>1.0249038876924601</v>
      </c>
      <c r="M1007" s="15">
        <f t="shared" si="143"/>
        <v>1.0249038876924601</v>
      </c>
      <c r="N1007" s="5" t="s">
        <v>95</v>
      </c>
      <c r="O1007" s="5" t="s">
        <v>95</v>
      </c>
      <c r="P1007" s="5">
        <v>0</v>
      </c>
      <c r="Q1007" s="5">
        <v>0</v>
      </c>
      <c r="R1007" s="5" t="str">
        <f t="shared" si="144"/>
        <v>380-2023-12-31</v>
      </c>
    </row>
    <row r="1008" spans="1:18" x14ac:dyDescent="0.3">
      <c r="A1008" s="37">
        <v>380</v>
      </c>
      <c r="B1008" s="5" t="s">
        <v>337</v>
      </c>
      <c r="C1008" s="5" t="s">
        <v>336</v>
      </c>
      <c r="D1008" s="5" t="s">
        <v>47</v>
      </c>
      <c r="E1008" s="5" t="s">
        <v>22</v>
      </c>
      <c r="F1008" s="6">
        <v>45291</v>
      </c>
      <c r="G1008" s="5">
        <v>2023</v>
      </c>
      <c r="H1008" s="5" t="str">
        <f t="shared" si="142"/>
        <v>Junio</v>
      </c>
      <c r="I1008" s="6" t="str">
        <f t="shared" si="146"/>
        <v>2024-2</v>
      </c>
      <c r="J1008" s="9">
        <v>24724.802793999999</v>
      </c>
      <c r="K1008" s="32">
        <v>25340.546505999999</v>
      </c>
      <c r="L1008" s="21">
        <f>IFERROR(K1009/J1009,"")</f>
        <v>0.96125738270273453</v>
      </c>
      <c r="M1008" s="15">
        <f t="shared" si="143"/>
        <v>0.96125738270273453</v>
      </c>
      <c r="N1008" s="5" t="s">
        <v>95</v>
      </c>
      <c r="O1008" s="5" t="s">
        <v>95</v>
      </c>
      <c r="P1008" s="5">
        <v>0</v>
      </c>
      <c r="Q1008" s="5">
        <v>0</v>
      </c>
      <c r="R1008" s="5" t="str">
        <f t="shared" si="144"/>
        <v>380-2024-06-30</v>
      </c>
    </row>
    <row r="1009" spans="1:18" x14ac:dyDescent="0.3">
      <c r="A1009" s="37">
        <v>380</v>
      </c>
      <c r="B1009" s="5" t="s">
        <v>337</v>
      </c>
      <c r="C1009" s="5" t="s">
        <v>336</v>
      </c>
      <c r="D1009" s="5" t="s">
        <v>47</v>
      </c>
      <c r="E1009" s="5" t="s">
        <v>22</v>
      </c>
      <c r="F1009" s="6">
        <v>45473</v>
      </c>
      <c r="G1009" s="5">
        <v>2024</v>
      </c>
      <c r="H1009" s="5" t="str">
        <f t="shared" si="142"/>
        <v>Diciembre</v>
      </c>
      <c r="I1009" s="6" t="str">
        <f t="shared" si="146"/>
        <v>2024-1</v>
      </c>
      <c r="J1009" s="12">
        <v>29596.26987</v>
      </c>
      <c r="K1009" s="12">
        <v>28449.632913000001</v>
      </c>
      <c r="L1009" s="21">
        <f>IFERROR(K1010/J1010,"")</f>
        <v>0.78920000000000001</v>
      </c>
      <c r="M1009" s="15">
        <f t="shared" si="143"/>
        <v>0.78920000000000001</v>
      </c>
      <c r="N1009" s="5" t="s">
        <v>95</v>
      </c>
      <c r="O1009" s="5" t="s">
        <v>95</v>
      </c>
      <c r="P1009" s="5">
        <v>0</v>
      </c>
      <c r="Q1009" s="5">
        <v>0</v>
      </c>
      <c r="R1009" s="5" t="str">
        <f t="shared" si="144"/>
        <v>380-2024-12-31</v>
      </c>
    </row>
    <row r="1010" spans="1:18" x14ac:dyDescent="0.3">
      <c r="A1010" s="5">
        <v>380</v>
      </c>
      <c r="B1010" s="5" t="s">
        <v>337</v>
      </c>
      <c r="C1010" s="5" t="s">
        <v>336</v>
      </c>
      <c r="D1010" s="5" t="s">
        <v>47</v>
      </c>
      <c r="E1010" s="5" t="s">
        <v>22</v>
      </c>
      <c r="F1010" s="6">
        <v>45657</v>
      </c>
      <c r="G1010" s="5">
        <v>2024</v>
      </c>
      <c r="H1010" s="5" t="str">
        <f t="shared" si="142"/>
        <v>Junio</v>
      </c>
      <c r="I1010" s="6" t="str">
        <f t="shared" si="146"/>
        <v>2022-2</v>
      </c>
      <c r="J1010" s="5">
        <v>100</v>
      </c>
      <c r="K1010" s="5">
        <v>78.92</v>
      </c>
      <c r="L1010" s="15">
        <f>IFERROR(IF((K1011/J1011)&gt;1.3,1.3,K1011/J1011),"")</f>
        <v>0.9592696629213483</v>
      </c>
      <c r="M1010" s="15">
        <f t="shared" si="143"/>
        <v>0.9592696629213483</v>
      </c>
      <c r="N1010" s="5"/>
      <c r="O1010" s="5"/>
      <c r="P1010" s="5">
        <v>0</v>
      </c>
      <c r="Q1010" s="5">
        <v>0</v>
      </c>
      <c r="R1010" s="5" t="str">
        <f t="shared" si="144"/>
        <v>381-2022-06-30</v>
      </c>
    </row>
    <row r="1011" spans="1:18" x14ac:dyDescent="0.3">
      <c r="A1011" s="37">
        <v>381</v>
      </c>
      <c r="B1011" s="5" t="s">
        <v>338</v>
      </c>
      <c r="C1011" s="5" t="s">
        <v>336</v>
      </c>
      <c r="D1011" s="5" t="s">
        <v>47</v>
      </c>
      <c r="E1011" s="5" t="s">
        <v>22</v>
      </c>
      <c r="F1011" s="6">
        <v>44742</v>
      </c>
      <c r="G1011" s="5">
        <v>2022</v>
      </c>
      <c r="H1011" s="5" t="str">
        <f t="shared" si="142"/>
        <v>Diciembre</v>
      </c>
      <c r="I1011" s="6" t="str">
        <f t="shared" si="146"/>
        <v>2022-1</v>
      </c>
      <c r="J1011" s="5">
        <v>1424</v>
      </c>
      <c r="K1011" s="5">
        <v>1366</v>
      </c>
      <c r="L1011" s="21">
        <f t="shared" ref="L1011:L1026" si="147">IFERROR(K1012/J1012,"")</f>
        <v>1.0991902834008098</v>
      </c>
      <c r="M1011" s="15">
        <f t="shared" si="143"/>
        <v>1.0991902834008098</v>
      </c>
      <c r="N1011" s="5" t="s">
        <v>48</v>
      </c>
      <c r="O1011" s="5" t="s">
        <v>48</v>
      </c>
      <c r="P1011" s="5">
        <v>0</v>
      </c>
      <c r="Q1011" s="5">
        <v>0</v>
      </c>
      <c r="R1011" s="5" t="str">
        <f t="shared" si="144"/>
        <v>381-2022-12-31</v>
      </c>
    </row>
    <row r="1012" spans="1:18" x14ac:dyDescent="0.3">
      <c r="A1012" s="37">
        <v>381</v>
      </c>
      <c r="B1012" s="5" t="s">
        <v>338</v>
      </c>
      <c r="C1012" s="5" t="s">
        <v>336</v>
      </c>
      <c r="D1012" s="5" t="s">
        <v>47</v>
      </c>
      <c r="E1012" s="5" t="s">
        <v>22</v>
      </c>
      <c r="F1012" s="6">
        <v>44926</v>
      </c>
      <c r="G1012" s="5">
        <v>2022</v>
      </c>
      <c r="H1012" s="5" t="str">
        <f t="shared" si="142"/>
        <v>Junio</v>
      </c>
      <c r="I1012" s="6" t="str">
        <f t="shared" si="146"/>
        <v>2023-2</v>
      </c>
      <c r="J1012" s="5">
        <v>988</v>
      </c>
      <c r="K1012" s="5">
        <v>1086</v>
      </c>
      <c r="L1012" s="21">
        <f t="shared" si="147"/>
        <v>1.0490196078431373</v>
      </c>
      <c r="M1012" s="15">
        <f t="shared" si="143"/>
        <v>1.0490196078431373</v>
      </c>
      <c r="N1012" s="5" t="s">
        <v>48</v>
      </c>
      <c r="O1012" s="5" t="s">
        <v>48</v>
      </c>
      <c r="P1012" s="5">
        <v>0</v>
      </c>
      <c r="Q1012" s="5">
        <v>0</v>
      </c>
      <c r="R1012" s="5" t="str">
        <f t="shared" si="144"/>
        <v>381-2023-06-30</v>
      </c>
    </row>
    <row r="1013" spans="1:18" x14ac:dyDescent="0.3">
      <c r="A1013" s="37">
        <v>381</v>
      </c>
      <c r="B1013" s="5" t="s">
        <v>338</v>
      </c>
      <c r="C1013" s="5" t="s">
        <v>336</v>
      </c>
      <c r="D1013" s="5" t="s">
        <v>47</v>
      </c>
      <c r="E1013" s="5" t="s">
        <v>22</v>
      </c>
      <c r="F1013" s="6">
        <v>45107</v>
      </c>
      <c r="G1013" s="5">
        <v>2023</v>
      </c>
      <c r="H1013" s="5" t="str">
        <f t="shared" si="142"/>
        <v>Diciembre</v>
      </c>
      <c r="I1013" s="6" t="str">
        <f t="shared" si="146"/>
        <v>2023-1</v>
      </c>
      <c r="J1013" s="5">
        <v>1428</v>
      </c>
      <c r="K1013" s="5">
        <v>1498</v>
      </c>
      <c r="L1013" s="21">
        <f t="shared" si="147"/>
        <v>1.1481164383561644</v>
      </c>
      <c r="M1013" s="15">
        <f t="shared" si="143"/>
        <v>1.1481164383561644</v>
      </c>
      <c r="N1013" s="5" t="s">
        <v>48</v>
      </c>
      <c r="O1013" s="5" t="s">
        <v>48</v>
      </c>
      <c r="P1013" s="5">
        <v>0</v>
      </c>
      <c r="Q1013" s="5">
        <v>0</v>
      </c>
      <c r="R1013" s="5" t="str">
        <f t="shared" si="144"/>
        <v>381-2023-12-31</v>
      </c>
    </row>
    <row r="1014" spans="1:18" x14ac:dyDescent="0.3">
      <c r="A1014" s="37">
        <v>381</v>
      </c>
      <c r="B1014" s="5" t="s">
        <v>338</v>
      </c>
      <c r="C1014" s="5" t="s">
        <v>336</v>
      </c>
      <c r="D1014" s="5" t="s">
        <v>47</v>
      </c>
      <c r="E1014" s="5" t="s">
        <v>22</v>
      </c>
      <c r="F1014" s="6">
        <v>45291</v>
      </c>
      <c r="G1014" s="5">
        <v>2023</v>
      </c>
      <c r="H1014" s="5" t="str">
        <f t="shared" si="142"/>
        <v>Junio</v>
      </c>
      <c r="I1014" s="6" t="str">
        <f t="shared" si="146"/>
        <v>2024-2</v>
      </c>
      <c r="J1014" s="5">
        <v>1168</v>
      </c>
      <c r="K1014" s="5">
        <v>1341</v>
      </c>
      <c r="L1014" s="21">
        <f t="shared" si="147"/>
        <v>1.0526315789473684</v>
      </c>
      <c r="M1014" s="15">
        <f t="shared" si="143"/>
        <v>1.0526315789473684</v>
      </c>
      <c r="N1014" s="5" t="s">
        <v>48</v>
      </c>
      <c r="O1014" s="5" t="s">
        <v>48</v>
      </c>
      <c r="P1014" s="5">
        <v>0</v>
      </c>
      <c r="Q1014" s="5">
        <v>0</v>
      </c>
      <c r="R1014" s="5" t="str">
        <f t="shared" si="144"/>
        <v>381-2024-06-30</v>
      </c>
    </row>
    <row r="1015" spans="1:18" x14ac:dyDescent="0.3">
      <c r="A1015" s="37">
        <v>381</v>
      </c>
      <c r="B1015" s="5" t="s">
        <v>338</v>
      </c>
      <c r="C1015" s="5" t="s">
        <v>336</v>
      </c>
      <c r="D1015" s="5" t="s">
        <v>47</v>
      </c>
      <c r="E1015" s="5" t="s">
        <v>22</v>
      </c>
      <c r="F1015" s="6">
        <v>45473</v>
      </c>
      <c r="G1015" s="5">
        <v>2024</v>
      </c>
      <c r="H1015" s="5" t="str">
        <f t="shared" si="142"/>
        <v>Diciembre</v>
      </c>
      <c r="I1015" s="6" t="str">
        <f t="shared" si="146"/>
        <v>2024-1</v>
      </c>
      <c r="J1015" s="5">
        <v>1482</v>
      </c>
      <c r="K1015" s="5">
        <v>1560</v>
      </c>
      <c r="L1015" s="21">
        <f t="shared" si="147"/>
        <v>0.89191643960036326</v>
      </c>
      <c r="M1015" s="15">
        <f t="shared" si="143"/>
        <v>0.89191643960036326</v>
      </c>
      <c r="N1015" s="5" t="s">
        <v>48</v>
      </c>
      <c r="O1015" s="5" t="s">
        <v>48</v>
      </c>
      <c r="P1015" s="5">
        <v>0</v>
      </c>
      <c r="Q1015" s="5">
        <v>0</v>
      </c>
      <c r="R1015" s="5" t="s">
        <v>2586</v>
      </c>
    </row>
    <row r="1016" spans="1:18" x14ac:dyDescent="0.3">
      <c r="A1016" s="5">
        <v>381</v>
      </c>
      <c r="B1016" s="5" t="s">
        <v>338</v>
      </c>
      <c r="C1016" s="5" t="s">
        <v>336</v>
      </c>
      <c r="D1016" s="5" t="s">
        <v>47</v>
      </c>
      <c r="E1016" s="5" t="s">
        <v>22</v>
      </c>
      <c r="F1016" s="6">
        <v>45657</v>
      </c>
      <c r="G1016" s="5">
        <v>2024</v>
      </c>
      <c r="H1016" s="5" t="str">
        <f t="shared" si="142"/>
        <v>Junio</v>
      </c>
      <c r="I1016" s="6" t="str">
        <f t="shared" si="146"/>
        <v>2022-2</v>
      </c>
      <c r="J1016" s="5">
        <v>1101</v>
      </c>
      <c r="K1016" s="5">
        <v>982</v>
      </c>
      <c r="L1016" s="21">
        <f t="shared" si="147"/>
        <v>1.0143017037681881</v>
      </c>
      <c r="M1016" s="15">
        <f t="shared" si="143"/>
        <v>1.0143017037681881</v>
      </c>
      <c r="N1016" s="5" t="s">
        <v>48</v>
      </c>
      <c r="O1016" s="5" t="s">
        <v>48</v>
      </c>
      <c r="P1016" s="5">
        <v>0</v>
      </c>
      <c r="Q1016" s="5">
        <v>0</v>
      </c>
      <c r="R1016" s="5" t="str">
        <f>A1017&amp;"-"&amp;YEAR(F1017)&amp;"-"&amp;IF(LEN(MONTH(F1017))=1,"0"&amp;MONTH(F1017),MONTH(F1017))&amp;"-"&amp;DAY(F1017)</f>
        <v>382-2022-06-30</v>
      </c>
    </row>
    <row r="1017" spans="1:18" x14ac:dyDescent="0.3">
      <c r="A1017" s="37">
        <v>382</v>
      </c>
      <c r="B1017" s="5" t="s">
        <v>339</v>
      </c>
      <c r="C1017" s="5" t="s">
        <v>336</v>
      </c>
      <c r="D1017" s="5" t="s">
        <v>47</v>
      </c>
      <c r="E1017" s="5" t="s">
        <v>22</v>
      </c>
      <c r="F1017" s="6">
        <v>44742</v>
      </c>
      <c r="G1017" s="5">
        <v>2022</v>
      </c>
      <c r="H1017" s="5" t="str">
        <f t="shared" si="142"/>
        <v>Diciembre</v>
      </c>
      <c r="I1017" s="6" t="str">
        <f t="shared" si="146"/>
        <v>2022-1</v>
      </c>
      <c r="J1017" s="5">
        <v>8041</v>
      </c>
      <c r="K1017" s="5">
        <v>8156</v>
      </c>
      <c r="L1017" s="21">
        <f t="shared" si="147"/>
        <v>1.0091097308488612</v>
      </c>
      <c r="M1017" s="15">
        <f t="shared" si="143"/>
        <v>1.0091097308488612</v>
      </c>
      <c r="N1017" s="5" t="s">
        <v>48</v>
      </c>
      <c r="O1017" s="5" t="s">
        <v>48</v>
      </c>
      <c r="P1017" s="5">
        <v>0</v>
      </c>
      <c r="Q1017" s="5">
        <v>0</v>
      </c>
      <c r="R1017" s="5" t="str">
        <f>A1018&amp;"-"&amp;YEAR(F1018)&amp;"-"&amp;IF(LEN(MONTH(F1018))=1,"0"&amp;MONTH(F1018),MONTH(F1018))&amp;"-"&amp;DAY(F1018)</f>
        <v>382-2022-12-31</v>
      </c>
    </row>
    <row r="1018" spans="1:18" x14ac:dyDescent="0.3">
      <c r="A1018" s="37">
        <v>382</v>
      </c>
      <c r="B1018" s="5" t="s">
        <v>339</v>
      </c>
      <c r="C1018" s="5" t="s">
        <v>336</v>
      </c>
      <c r="D1018" s="5" t="s">
        <v>47</v>
      </c>
      <c r="E1018" s="5" t="s">
        <v>22</v>
      </c>
      <c r="F1018" s="6">
        <v>44926</v>
      </c>
      <c r="G1018" s="5">
        <v>2022</v>
      </c>
      <c r="H1018" s="5" t="str">
        <f t="shared" si="142"/>
        <v>Junio</v>
      </c>
      <c r="I1018" s="6" t="str">
        <f t="shared" si="146"/>
        <v>2023-2</v>
      </c>
      <c r="J1018" s="5">
        <v>7245</v>
      </c>
      <c r="K1018" s="5">
        <v>7311</v>
      </c>
      <c r="L1018" s="21">
        <f t="shared" si="147"/>
        <v>1.006252056597565</v>
      </c>
      <c r="M1018" s="15">
        <f t="shared" si="143"/>
        <v>1.006252056597565</v>
      </c>
      <c r="N1018" s="5" t="s">
        <v>48</v>
      </c>
      <c r="O1018" s="5" t="s">
        <v>48</v>
      </c>
      <c r="P1018" s="5">
        <v>0</v>
      </c>
      <c r="Q1018" s="5">
        <v>0</v>
      </c>
      <c r="R1018" s="5" t="str">
        <f>A1019&amp;"-"&amp;YEAR(F1019)&amp;"-"&amp;IF(LEN(MONTH(F1019))=1,"0"&amp;MONTH(F1019),MONTH(F1019))&amp;"-"&amp;DAY(F1019)</f>
        <v>382-2023-06-30</v>
      </c>
    </row>
    <row r="1019" spans="1:18" x14ac:dyDescent="0.3">
      <c r="A1019" s="37">
        <v>382</v>
      </c>
      <c r="B1019" s="5" t="s">
        <v>339</v>
      </c>
      <c r="C1019" s="5" t="s">
        <v>336</v>
      </c>
      <c r="D1019" s="5" t="s">
        <v>47</v>
      </c>
      <c r="E1019" s="5" t="s">
        <v>22</v>
      </c>
      <c r="F1019" s="6">
        <v>45107</v>
      </c>
      <c r="G1019" s="5">
        <v>2023</v>
      </c>
      <c r="H1019" s="5" t="str">
        <f t="shared" si="142"/>
        <v>Diciembre</v>
      </c>
      <c r="I1019" s="6" t="str">
        <f t="shared" si="146"/>
        <v>2023-1</v>
      </c>
      <c r="J1019" s="5">
        <v>9117</v>
      </c>
      <c r="K1019" s="5">
        <v>9174</v>
      </c>
      <c r="L1019" s="21">
        <f t="shared" si="147"/>
        <v>1.015625</v>
      </c>
      <c r="M1019" s="15">
        <f t="shared" si="143"/>
        <v>1.015625</v>
      </c>
      <c r="N1019" s="5" t="s">
        <v>48</v>
      </c>
      <c r="O1019" s="5" t="s">
        <v>48</v>
      </c>
      <c r="P1019" s="5">
        <v>0</v>
      </c>
      <c r="Q1019" s="5">
        <v>0</v>
      </c>
      <c r="R1019" s="5" t="str">
        <f>A1020&amp;"-"&amp;YEAR(F1020)&amp;"-"&amp;IF(LEN(MONTH(F1020))=1,"0"&amp;MONTH(F1020),MONTH(F1020))&amp;"-"&amp;DAY(F1020)</f>
        <v>382-2023-12-31</v>
      </c>
    </row>
    <row r="1020" spans="1:18" x14ac:dyDescent="0.3">
      <c r="A1020" s="37">
        <v>382</v>
      </c>
      <c r="B1020" s="5" t="s">
        <v>339</v>
      </c>
      <c r="C1020" s="5" t="s">
        <v>336</v>
      </c>
      <c r="D1020" s="5" t="s">
        <v>47</v>
      </c>
      <c r="E1020" s="5" t="s">
        <v>22</v>
      </c>
      <c r="F1020" s="6">
        <v>45291</v>
      </c>
      <c r="G1020" s="5">
        <v>2023</v>
      </c>
      <c r="H1020" s="5" t="str">
        <f t="shared" si="142"/>
        <v>Junio</v>
      </c>
      <c r="I1020" s="6" t="str">
        <f t="shared" si="146"/>
        <v>2024-2</v>
      </c>
      <c r="J1020" s="5">
        <v>7616</v>
      </c>
      <c r="K1020" s="5">
        <v>7735</v>
      </c>
      <c r="L1020" s="21">
        <f t="shared" si="147"/>
        <v>0.93414872798434445</v>
      </c>
      <c r="M1020" s="15">
        <f t="shared" si="143"/>
        <v>0.93414872798434445</v>
      </c>
      <c r="N1020" s="5" t="s">
        <v>48</v>
      </c>
      <c r="O1020" s="5" t="s">
        <v>48</v>
      </c>
      <c r="P1020" s="5">
        <v>0</v>
      </c>
      <c r="Q1020" s="5">
        <v>0</v>
      </c>
      <c r="R1020" s="5" t="str">
        <f>A1021&amp;"-"&amp;YEAR(F1021)&amp;"-"&amp;IF(LEN(MONTH(F1021))=1,"0"&amp;MONTH(F1021),MONTH(F1021))&amp;"-"&amp;DAY(F1021)</f>
        <v>382-2024-06-30</v>
      </c>
    </row>
    <row r="1021" spans="1:18" x14ac:dyDescent="0.3">
      <c r="A1021" s="37">
        <v>382</v>
      </c>
      <c r="B1021" s="5" t="s">
        <v>339</v>
      </c>
      <c r="C1021" s="5" t="s">
        <v>336</v>
      </c>
      <c r="D1021" s="5" t="s">
        <v>47</v>
      </c>
      <c r="E1021" s="5" t="s">
        <v>22</v>
      </c>
      <c r="F1021" s="6">
        <v>45473</v>
      </c>
      <c r="G1021" s="5">
        <v>2024</v>
      </c>
      <c r="H1021" s="5" t="str">
        <f t="shared" si="142"/>
        <v>Diciembre</v>
      </c>
      <c r="I1021" s="6" t="str">
        <f t="shared" si="146"/>
        <v>2024-1</v>
      </c>
      <c r="J1021" s="5">
        <v>10220</v>
      </c>
      <c r="K1021" s="5">
        <v>9547</v>
      </c>
      <c r="L1021" s="21">
        <f t="shared" si="147"/>
        <v>0.97798053527980533</v>
      </c>
      <c r="M1021" s="15">
        <v>1.006252056597565</v>
      </c>
      <c r="N1021" s="5" t="s">
        <v>48</v>
      </c>
      <c r="O1021" s="5" t="s">
        <v>48</v>
      </c>
      <c r="P1021" s="5">
        <v>0</v>
      </c>
      <c r="Q1021" s="5">
        <v>0</v>
      </c>
      <c r="R1021" s="5" t="s">
        <v>2587</v>
      </c>
    </row>
    <row r="1022" spans="1:18" x14ac:dyDescent="0.3">
      <c r="A1022" s="5">
        <v>382</v>
      </c>
      <c r="B1022" s="5" t="s">
        <v>339</v>
      </c>
      <c r="C1022" s="5" t="s">
        <v>336</v>
      </c>
      <c r="D1022" s="5" t="s">
        <v>47</v>
      </c>
      <c r="E1022" s="5" t="s">
        <v>22</v>
      </c>
      <c r="F1022" s="6">
        <v>45657</v>
      </c>
      <c r="G1022" s="5">
        <v>2024</v>
      </c>
      <c r="H1022" s="5" t="str">
        <f t="shared" si="142"/>
        <v>Junio</v>
      </c>
      <c r="I1022" s="6" t="str">
        <f t="shared" si="146"/>
        <v>2022-2</v>
      </c>
      <c r="J1022" s="5">
        <v>8220</v>
      </c>
      <c r="K1022" s="5">
        <v>8039</v>
      </c>
      <c r="L1022" s="21">
        <f t="shared" si="147"/>
        <v>1.1862549800796813</v>
      </c>
      <c r="M1022" s="15">
        <f>IFERROR(K1023/J1023,"")</f>
        <v>1.1862549800796813</v>
      </c>
      <c r="N1022" s="5" t="s">
        <v>48</v>
      </c>
      <c r="O1022" s="5" t="s">
        <v>48</v>
      </c>
      <c r="P1022" s="5">
        <v>0</v>
      </c>
      <c r="Q1022" s="5">
        <v>0</v>
      </c>
      <c r="R1022" s="5" t="str">
        <f>A1023&amp;"-"&amp;YEAR(F1023)&amp;"-"&amp;IF(LEN(MONTH(F1023))=1,"0"&amp;MONTH(F1023),MONTH(F1023))&amp;"-"&amp;DAY(F1023)</f>
        <v>383-2022-06-30</v>
      </c>
    </row>
    <row r="1023" spans="1:18" x14ac:dyDescent="0.3">
      <c r="A1023" s="37">
        <v>383</v>
      </c>
      <c r="B1023" s="5" t="s">
        <v>340</v>
      </c>
      <c r="C1023" s="5" t="s">
        <v>336</v>
      </c>
      <c r="D1023" s="5" t="s">
        <v>47</v>
      </c>
      <c r="E1023" s="5" t="s">
        <v>22</v>
      </c>
      <c r="F1023" s="6">
        <v>44742</v>
      </c>
      <c r="G1023" s="5">
        <v>2022</v>
      </c>
      <c r="H1023" s="5" t="str">
        <f t="shared" si="142"/>
        <v>Diciembre</v>
      </c>
      <c r="I1023" s="6" t="str">
        <f t="shared" si="146"/>
        <v>2022-1</v>
      </c>
      <c r="J1023" s="5">
        <v>1004</v>
      </c>
      <c r="K1023" s="5">
        <v>1191</v>
      </c>
      <c r="L1023" s="21">
        <f t="shared" si="147"/>
        <v>1.299738219895288</v>
      </c>
      <c r="M1023" s="15">
        <f>IFERROR(K1024/J1024,"")</f>
        <v>1.299738219895288</v>
      </c>
      <c r="N1023" s="5" t="s">
        <v>48</v>
      </c>
      <c r="O1023" s="5" t="s">
        <v>48</v>
      </c>
      <c r="P1023" s="5">
        <v>0</v>
      </c>
      <c r="Q1023" s="5">
        <v>0</v>
      </c>
      <c r="R1023" s="5" t="str">
        <f>A1024&amp;"-"&amp;YEAR(F1024)&amp;"-"&amp;IF(LEN(MONTH(F1024))=1,"0"&amp;MONTH(F1024),MONTH(F1024))&amp;"-"&amp;DAY(F1024)</f>
        <v>383-2022-12-31</v>
      </c>
    </row>
    <row r="1024" spans="1:18" x14ac:dyDescent="0.3">
      <c r="A1024" s="37">
        <v>383</v>
      </c>
      <c r="B1024" s="5" t="s">
        <v>340</v>
      </c>
      <c r="C1024" s="5" t="s">
        <v>336</v>
      </c>
      <c r="D1024" s="5" t="s">
        <v>47</v>
      </c>
      <c r="E1024" s="5" t="s">
        <v>22</v>
      </c>
      <c r="F1024" s="6">
        <v>44926</v>
      </c>
      <c r="G1024" s="5">
        <v>2022</v>
      </c>
      <c r="H1024" s="5" t="str">
        <f t="shared" si="142"/>
        <v>Junio</v>
      </c>
      <c r="I1024" s="6" t="str">
        <f t="shared" si="146"/>
        <v>2023-2</v>
      </c>
      <c r="J1024" s="5">
        <v>764</v>
      </c>
      <c r="K1024" s="5">
        <v>993</v>
      </c>
      <c r="L1024" s="21">
        <f t="shared" si="147"/>
        <v>1.0774042220484754</v>
      </c>
      <c r="M1024" s="15">
        <f>IFERROR(K1025/J1025,"")</f>
        <v>1.0774042220484754</v>
      </c>
      <c r="N1024" s="5" t="s">
        <v>48</v>
      </c>
      <c r="O1024" s="5" t="s">
        <v>48</v>
      </c>
      <c r="P1024" s="5">
        <v>0</v>
      </c>
      <c r="Q1024" s="5">
        <v>0</v>
      </c>
      <c r="R1024" s="5" t="str">
        <f>A1025&amp;"-"&amp;YEAR(F1025)&amp;"-"&amp;IF(LEN(MONTH(F1025))=1,"0"&amp;MONTH(F1025),MONTH(F1025))&amp;"-"&amp;DAY(F1025)</f>
        <v>383-2023-06-30</v>
      </c>
    </row>
    <row r="1025" spans="1:18" x14ac:dyDescent="0.3">
      <c r="A1025" s="37">
        <v>383</v>
      </c>
      <c r="B1025" s="5" t="s">
        <v>340</v>
      </c>
      <c r="C1025" s="5" t="s">
        <v>336</v>
      </c>
      <c r="D1025" s="5" t="s">
        <v>47</v>
      </c>
      <c r="E1025" s="5" t="s">
        <v>22</v>
      </c>
      <c r="F1025" s="6">
        <v>45107</v>
      </c>
      <c r="G1025" s="5">
        <v>2023</v>
      </c>
      <c r="H1025" s="5" t="str">
        <f t="shared" si="142"/>
        <v>Diciembre</v>
      </c>
      <c r="I1025" s="6" t="str">
        <f t="shared" si="146"/>
        <v>2023-1</v>
      </c>
      <c r="J1025" s="5">
        <v>1279</v>
      </c>
      <c r="K1025" s="5">
        <v>1378</v>
      </c>
      <c r="L1025" s="21">
        <f t="shared" si="147"/>
        <v>1.4542410714285714</v>
      </c>
      <c r="M1025" s="15">
        <f>IFERROR(K1026/J1026,"")</f>
        <v>1.4542410714285714</v>
      </c>
      <c r="N1025" s="5" t="s">
        <v>48</v>
      </c>
      <c r="O1025" s="5" t="s">
        <v>48</v>
      </c>
      <c r="P1025" s="5">
        <v>0</v>
      </c>
      <c r="Q1025" s="5">
        <v>0</v>
      </c>
      <c r="R1025" s="5" t="str">
        <f>A1026&amp;"-"&amp;YEAR(F1026)&amp;"-"&amp;IF(LEN(MONTH(F1026))=1,"0"&amp;MONTH(F1026),MONTH(F1026))&amp;"-"&amp;DAY(F1026)</f>
        <v>383-2023-12-31</v>
      </c>
    </row>
    <row r="1026" spans="1:18" x14ac:dyDescent="0.3">
      <c r="A1026" s="37">
        <v>383</v>
      </c>
      <c r="B1026" s="5" t="s">
        <v>340</v>
      </c>
      <c r="C1026" s="5" t="s">
        <v>336</v>
      </c>
      <c r="D1026" s="5" t="s">
        <v>47</v>
      </c>
      <c r="E1026" s="5" t="s">
        <v>22</v>
      </c>
      <c r="F1026" s="6">
        <v>45291</v>
      </c>
      <c r="G1026" s="5">
        <v>2023</v>
      </c>
      <c r="H1026" s="5" t="str">
        <f t="shared" si="142"/>
        <v>Junio</v>
      </c>
      <c r="I1026" s="6" t="str">
        <f t="shared" si="146"/>
        <v>2024-2</v>
      </c>
      <c r="J1026" s="5">
        <v>896</v>
      </c>
      <c r="K1026" s="5">
        <v>1303</v>
      </c>
      <c r="L1026" s="21">
        <f t="shared" si="147"/>
        <v>0.9875409836065574</v>
      </c>
      <c r="M1026" s="15">
        <f>IFERROR(K1027/J1027,"")</f>
        <v>0.9875409836065574</v>
      </c>
      <c r="N1026" s="5" t="s">
        <v>48</v>
      </c>
      <c r="O1026" s="5" t="s">
        <v>48</v>
      </c>
      <c r="P1026" s="5">
        <v>0</v>
      </c>
      <c r="Q1026" s="5">
        <v>0</v>
      </c>
      <c r="R1026" s="5" t="str">
        <f>A1027&amp;"-"&amp;YEAR(F1027)&amp;"-"&amp;IF(LEN(MONTH(F1027))=1,"0"&amp;MONTH(F1027),MONTH(F1027))&amp;"-"&amp;DAY(F1027)</f>
        <v>383-2024-06-30</v>
      </c>
    </row>
    <row r="1027" spans="1:18" x14ac:dyDescent="0.3">
      <c r="A1027" s="37">
        <v>383</v>
      </c>
      <c r="B1027" s="5" t="s">
        <v>340</v>
      </c>
      <c r="C1027" s="5" t="s">
        <v>336</v>
      </c>
      <c r="D1027" s="5" t="s">
        <v>47</v>
      </c>
      <c r="E1027" s="5" t="s">
        <v>22</v>
      </c>
      <c r="F1027" s="6">
        <v>45473</v>
      </c>
      <c r="G1027" s="5">
        <v>2024</v>
      </c>
      <c r="H1027" s="5" t="str">
        <f t="shared" si="142"/>
        <v>Diciembre</v>
      </c>
      <c r="I1027" s="6" t="str">
        <f t="shared" si="146"/>
        <v>2024-2</v>
      </c>
      <c r="J1027" s="3">
        <v>1525</v>
      </c>
      <c r="K1027" s="9">
        <v>1506</v>
      </c>
      <c r="L1027" s="21">
        <v>1.077404222048475</v>
      </c>
      <c r="M1027" s="15">
        <v>1.077404222048475</v>
      </c>
      <c r="N1027" s="5" t="s">
        <v>48</v>
      </c>
      <c r="O1027" s="5" t="s">
        <v>48</v>
      </c>
      <c r="P1027" s="5">
        <v>0</v>
      </c>
      <c r="Q1027" s="5">
        <v>0</v>
      </c>
      <c r="R1027" s="5" t="s">
        <v>2588</v>
      </c>
    </row>
    <row r="1028" spans="1:18" x14ac:dyDescent="0.3">
      <c r="A1028" s="5">
        <v>383</v>
      </c>
      <c r="B1028" s="5" t="s">
        <v>340</v>
      </c>
      <c r="C1028" s="5" t="s">
        <v>336</v>
      </c>
      <c r="D1028" s="5" t="s">
        <v>47</v>
      </c>
      <c r="E1028" s="5" t="s">
        <v>22</v>
      </c>
      <c r="F1028" s="6">
        <v>45657</v>
      </c>
      <c r="G1028" s="5">
        <v>2024</v>
      </c>
      <c r="H1028" s="5" t="str">
        <f t="shared" ref="H1028:H1059" si="148">PROPER(TEXT(F1030,"mmmm"))</f>
        <v>Diciembre</v>
      </c>
      <c r="I1028" s="6" t="str">
        <f t="shared" ref="I1028:I1034" si="149">IF(OR(H1030="Enero",H1030="Febrero",H1030="Marzo",H1030="Abril",H1030="Mayo",H1030="Junio"),G1030&amp;"-1",IF(OR(H1030="Julio",H1030="Agosto",H1030="Septiembre",H1030="Octubre",H1030="Noviembre",H1030="Diciembre"),G1030&amp;"-2"))</f>
        <v>2022-2</v>
      </c>
      <c r="J1028" s="3">
        <v>1599</v>
      </c>
      <c r="K1028" s="9">
        <v>2165</v>
      </c>
      <c r="L1028" s="15">
        <f t="shared" ref="L1028:L1044" si="150">IFERROR(IF((K1030/J1030)&gt;1.3,1.3,K1030/J1030),"")</f>
        <v>0.96410256410256412</v>
      </c>
      <c r="M1028" s="15">
        <f t="shared" ref="M1028:M1042" si="151">IFERROR(K1030/J1030,"")</f>
        <v>0.96410256410256412</v>
      </c>
      <c r="N1028" s="5" t="s">
        <v>48</v>
      </c>
      <c r="O1028" s="5" t="s">
        <v>48</v>
      </c>
      <c r="P1028" s="5">
        <v>0</v>
      </c>
      <c r="Q1028" s="5">
        <v>0</v>
      </c>
      <c r="R1028" s="5" t="str">
        <f>A1030&amp;"-"&amp;YEAR(F1030)&amp;"-"&amp;IF(LEN(MONTH(F1030))=1,"0"&amp;MONTH(F1030),MONTH(F1030))&amp;"-"&amp;DAY(F1030)</f>
        <v>384-2022-12-31</v>
      </c>
    </row>
    <row r="1029" spans="1:18" x14ac:dyDescent="0.3">
      <c r="A1029" s="37">
        <v>384</v>
      </c>
      <c r="B1029" s="5" t="s">
        <v>341</v>
      </c>
      <c r="C1029" s="5" t="s">
        <v>336</v>
      </c>
      <c r="D1029" s="5" t="s">
        <v>47</v>
      </c>
      <c r="E1029" s="5" t="s">
        <v>22</v>
      </c>
      <c r="F1029" s="6">
        <v>44742</v>
      </c>
      <c r="G1029" s="5">
        <v>2022</v>
      </c>
      <c r="H1029" s="5" t="str">
        <f t="shared" si="148"/>
        <v>Junio</v>
      </c>
      <c r="I1029" s="6" t="str">
        <f t="shared" si="149"/>
        <v>2023-1</v>
      </c>
      <c r="J1029" s="5">
        <v>339</v>
      </c>
      <c r="K1029" s="5">
        <v>299</v>
      </c>
      <c r="L1029" s="15">
        <f t="shared" si="150"/>
        <v>1.0849673202614378</v>
      </c>
      <c r="M1029" s="15">
        <f t="shared" si="151"/>
        <v>1.0849673202614378</v>
      </c>
      <c r="N1029" s="5" t="s">
        <v>48</v>
      </c>
      <c r="O1029" s="5" t="s">
        <v>48</v>
      </c>
      <c r="P1029" s="5">
        <v>0</v>
      </c>
      <c r="Q1029" s="5">
        <v>0</v>
      </c>
      <c r="R1029" s="5" t="str">
        <f>A1031&amp;"-"&amp;YEAR(F1031)&amp;"-"&amp;IF(LEN(MONTH(F1031))=1,"0"&amp;MONTH(F1031),MONTH(F1031))&amp;"-"&amp;DAY(F1031)</f>
        <v>384-2023-06-30</v>
      </c>
    </row>
    <row r="1030" spans="1:18" x14ac:dyDescent="0.3">
      <c r="A1030" s="37">
        <v>384</v>
      </c>
      <c r="B1030" s="5" t="s">
        <v>341</v>
      </c>
      <c r="C1030" s="5" t="s">
        <v>336</v>
      </c>
      <c r="D1030" s="5" t="s">
        <v>47</v>
      </c>
      <c r="E1030" s="5" t="s">
        <v>22</v>
      </c>
      <c r="F1030" s="6">
        <v>44926</v>
      </c>
      <c r="G1030" s="5">
        <v>2022</v>
      </c>
      <c r="H1030" s="5" t="str">
        <f t="shared" si="148"/>
        <v>Diciembre</v>
      </c>
      <c r="I1030" s="6" t="str">
        <f t="shared" si="149"/>
        <v>2023-2</v>
      </c>
      <c r="J1030" s="5">
        <v>195</v>
      </c>
      <c r="K1030" s="5">
        <v>188</v>
      </c>
      <c r="L1030" s="15">
        <f t="shared" si="150"/>
        <v>1.1487179487179486</v>
      </c>
      <c r="M1030" s="15">
        <f t="shared" si="151"/>
        <v>1.1487179487179486</v>
      </c>
      <c r="N1030" s="5" t="s">
        <v>48</v>
      </c>
      <c r="O1030" s="5" t="s">
        <v>48</v>
      </c>
      <c r="P1030" s="5">
        <v>0</v>
      </c>
      <c r="Q1030" s="5">
        <v>0</v>
      </c>
      <c r="R1030" s="5" t="str">
        <f>A1032&amp;"-"&amp;YEAR(F1032)&amp;"-"&amp;IF(LEN(MONTH(F1032))=1,"0"&amp;MONTH(F1032),MONTH(F1032))&amp;"-"&amp;DAY(F1032)</f>
        <v>384-2023-12-31</v>
      </c>
    </row>
    <row r="1031" spans="1:18" x14ac:dyDescent="0.3">
      <c r="A1031" s="37">
        <v>384</v>
      </c>
      <c r="B1031" s="5" t="s">
        <v>341</v>
      </c>
      <c r="C1031" s="5" t="s">
        <v>336</v>
      </c>
      <c r="D1031" s="5" t="s">
        <v>47</v>
      </c>
      <c r="E1031" s="5" t="s">
        <v>22</v>
      </c>
      <c r="F1031" s="6">
        <v>45107</v>
      </c>
      <c r="G1031" s="5">
        <v>2023</v>
      </c>
      <c r="H1031" s="5" t="str">
        <f t="shared" si="148"/>
        <v>Junio</v>
      </c>
      <c r="I1031" s="6" t="str">
        <f t="shared" si="149"/>
        <v>2024-1</v>
      </c>
      <c r="J1031" s="5">
        <v>306</v>
      </c>
      <c r="K1031" s="9">
        <v>332</v>
      </c>
      <c r="L1031" s="15">
        <f t="shared" si="150"/>
        <v>0.99449035812672182</v>
      </c>
      <c r="M1031" s="15">
        <f t="shared" si="151"/>
        <v>0.99449035812672182</v>
      </c>
      <c r="N1031" s="5" t="s">
        <v>48</v>
      </c>
      <c r="O1031" s="5" t="s">
        <v>48</v>
      </c>
      <c r="P1031" s="5">
        <v>0</v>
      </c>
      <c r="Q1031" s="5">
        <v>0</v>
      </c>
      <c r="R1031" s="5" t="str">
        <f>A1033&amp;"-"&amp;YEAR(F1033)&amp;"-"&amp;IF(LEN(MONTH(F1033))=1,"0"&amp;MONTH(F1033),MONTH(F1033))&amp;"-"&amp;DAY(F1033)</f>
        <v>384-2024-06-30</v>
      </c>
    </row>
    <row r="1032" spans="1:18" x14ac:dyDescent="0.3">
      <c r="A1032" s="37">
        <v>384</v>
      </c>
      <c r="B1032" s="5" t="s">
        <v>341</v>
      </c>
      <c r="C1032" s="5" t="s">
        <v>336</v>
      </c>
      <c r="D1032" s="5" t="s">
        <v>47</v>
      </c>
      <c r="E1032" s="5" t="s">
        <v>22</v>
      </c>
      <c r="F1032" s="6">
        <v>45291</v>
      </c>
      <c r="G1032" s="5">
        <v>2023</v>
      </c>
      <c r="H1032" s="5" t="str">
        <f t="shared" si="148"/>
        <v>Diciembre</v>
      </c>
      <c r="I1032" s="6" t="str">
        <f t="shared" si="149"/>
        <v>2024-2</v>
      </c>
      <c r="J1032" s="5">
        <v>195</v>
      </c>
      <c r="K1032" s="9">
        <v>224</v>
      </c>
      <c r="L1032" s="15">
        <f t="shared" si="150"/>
        <v>0.87903225806451613</v>
      </c>
      <c r="M1032" s="15">
        <f t="shared" si="151"/>
        <v>0.87903225806451613</v>
      </c>
      <c r="N1032" s="5" t="s">
        <v>48</v>
      </c>
      <c r="O1032" s="5" t="s">
        <v>48</v>
      </c>
      <c r="P1032" s="5">
        <v>0</v>
      </c>
      <c r="Q1032" s="5">
        <v>0</v>
      </c>
      <c r="R1032" s="5" t="str">
        <f>A1034&amp;"-"&amp;YEAR(F1034)&amp;"-"&amp;IF(LEN(MONTH(F1034))=1,"0"&amp;MONTH(F1034),MONTH(F1034))&amp;"-"&amp;DAY(F1034)</f>
        <v>384-2024-12-31</v>
      </c>
    </row>
    <row r="1033" spans="1:18" x14ac:dyDescent="0.3">
      <c r="A1033" s="37">
        <v>384</v>
      </c>
      <c r="B1033" s="5" t="s">
        <v>341</v>
      </c>
      <c r="C1033" s="5" t="s">
        <v>336</v>
      </c>
      <c r="D1033" s="5" t="s">
        <v>47</v>
      </c>
      <c r="E1033" s="5" t="s">
        <v>22</v>
      </c>
      <c r="F1033" s="6">
        <v>45473</v>
      </c>
      <c r="G1033" s="5">
        <v>2024</v>
      </c>
      <c r="H1033" s="5" t="str">
        <f t="shared" si="148"/>
        <v>Junio</v>
      </c>
      <c r="I1033" s="6" t="str">
        <f t="shared" si="149"/>
        <v>2022-1</v>
      </c>
      <c r="J1033" s="5">
        <v>363</v>
      </c>
      <c r="K1033" s="9">
        <v>361</v>
      </c>
      <c r="L1033" s="15">
        <f t="shared" si="150"/>
        <v>1.0808727030260141</v>
      </c>
      <c r="M1033" s="15">
        <f t="shared" si="151"/>
        <v>1.0808727030260141</v>
      </c>
      <c r="N1033" s="5" t="s">
        <v>48</v>
      </c>
      <c r="O1033" s="5" t="s">
        <v>48</v>
      </c>
      <c r="P1033" s="5">
        <v>0</v>
      </c>
      <c r="Q1033" s="5">
        <v>0</v>
      </c>
      <c r="R1033" s="5" t="s">
        <v>2589</v>
      </c>
    </row>
    <row r="1034" spans="1:18" x14ac:dyDescent="0.3">
      <c r="A1034" s="5">
        <v>384</v>
      </c>
      <c r="B1034" s="5" t="s">
        <v>341</v>
      </c>
      <c r="C1034" s="5" t="s">
        <v>336</v>
      </c>
      <c r="D1034" s="5" t="s">
        <v>47</v>
      </c>
      <c r="E1034" s="5" t="s">
        <v>22</v>
      </c>
      <c r="F1034" s="6">
        <v>45657</v>
      </c>
      <c r="G1034" s="5">
        <v>2024</v>
      </c>
      <c r="H1034" s="5" t="str">
        <f t="shared" si="148"/>
        <v>Diciembre</v>
      </c>
      <c r="I1034" s="6" t="str">
        <f t="shared" si="149"/>
        <v>2022-2</v>
      </c>
      <c r="J1034" s="5">
        <v>248</v>
      </c>
      <c r="K1034" s="10">
        <v>218</v>
      </c>
      <c r="L1034" s="15">
        <f t="shared" si="150"/>
        <v>0.59212833808725596</v>
      </c>
      <c r="M1034" s="15">
        <f t="shared" si="151"/>
        <v>0.59212833808725596</v>
      </c>
      <c r="N1034" s="5" t="s">
        <v>48</v>
      </c>
      <c r="O1034" s="5" t="s">
        <v>48</v>
      </c>
      <c r="P1034" s="5">
        <v>0</v>
      </c>
      <c r="Q1034" s="5">
        <v>0</v>
      </c>
      <c r="R1034" s="5" t="str">
        <f t="shared" ref="R1034:R1065" si="152">A1036&amp;"-"&amp;YEAR(F1036)&amp;"-"&amp;IF(LEN(MONTH(F1036))=1,"0"&amp;MONTH(F1036),MONTH(F1036))&amp;"-"&amp;DAY(F1036)</f>
        <v>385-2022-12-31</v>
      </c>
    </row>
    <row r="1035" spans="1:18" x14ac:dyDescent="0.3">
      <c r="A1035" s="5">
        <v>385</v>
      </c>
      <c r="B1035" s="5" t="s">
        <v>342</v>
      </c>
      <c r="C1035" s="5" t="s">
        <v>343</v>
      </c>
      <c r="D1035" s="5" t="s">
        <v>47</v>
      </c>
      <c r="E1035" s="5" t="s">
        <v>22</v>
      </c>
      <c r="F1035" s="17">
        <v>44742</v>
      </c>
      <c r="G1035" s="16">
        <v>2022</v>
      </c>
      <c r="H1035" s="6" t="str">
        <f t="shared" si="148"/>
        <v>Junio</v>
      </c>
      <c r="I1035" s="39" t="s">
        <v>810</v>
      </c>
      <c r="J1035" s="11">
        <v>4345.5951990000003</v>
      </c>
      <c r="K1035" s="11">
        <v>4697.0352290000001</v>
      </c>
      <c r="L1035" s="15">
        <f t="shared" si="150"/>
        <v>1.0298486566654237</v>
      </c>
      <c r="M1035" s="15">
        <f t="shared" si="151"/>
        <v>1.0298486566654237</v>
      </c>
      <c r="N1035" s="5" t="s">
        <v>95</v>
      </c>
      <c r="O1035" s="5" t="s">
        <v>95</v>
      </c>
      <c r="P1035" s="5">
        <v>0</v>
      </c>
      <c r="Q1035" s="5">
        <v>0</v>
      </c>
      <c r="R1035" s="5" t="str">
        <f t="shared" si="152"/>
        <v>385-2023-06-30</v>
      </c>
    </row>
    <row r="1036" spans="1:18" x14ac:dyDescent="0.3">
      <c r="A1036" s="5">
        <v>385</v>
      </c>
      <c r="B1036" s="5" t="s">
        <v>342</v>
      </c>
      <c r="C1036" s="5" t="s">
        <v>343</v>
      </c>
      <c r="D1036" s="5" t="s">
        <v>47</v>
      </c>
      <c r="E1036" s="5" t="s">
        <v>22</v>
      </c>
      <c r="F1036" s="17">
        <v>44926</v>
      </c>
      <c r="G1036" s="16">
        <v>2022</v>
      </c>
      <c r="H1036" s="6" t="str">
        <f t="shared" si="148"/>
        <v>Diciembre</v>
      </c>
      <c r="I1036" s="39" t="s">
        <v>741</v>
      </c>
      <c r="J1036" s="5">
        <v>9015.4048010000006</v>
      </c>
      <c r="K1036" s="5">
        <v>5338.2766619999993</v>
      </c>
      <c r="L1036" s="15">
        <f t="shared" si="150"/>
        <v>1.3</v>
      </c>
      <c r="M1036" s="15">
        <f t="shared" si="151"/>
        <v>1.3917679352668342</v>
      </c>
      <c r="N1036" s="5" t="s">
        <v>95</v>
      </c>
      <c r="O1036" s="5" t="s">
        <v>95</v>
      </c>
      <c r="P1036" s="5">
        <v>0</v>
      </c>
      <c r="Q1036" s="5">
        <v>0</v>
      </c>
      <c r="R1036" s="5" t="str">
        <f t="shared" si="152"/>
        <v>385-2023-12-31</v>
      </c>
    </row>
    <row r="1037" spans="1:18" x14ac:dyDescent="0.3">
      <c r="A1037" s="5">
        <v>385</v>
      </c>
      <c r="B1037" s="5" t="s">
        <v>342</v>
      </c>
      <c r="C1037" s="5" t="s">
        <v>343</v>
      </c>
      <c r="D1037" s="5" t="s">
        <v>47</v>
      </c>
      <c r="E1037" s="5" t="s">
        <v>22</v>
      </c>
      <c r="F1037" s="17">
        <v>45107</v>
      </c>
      <c r="G1037" s="16">
        <v>2023</v>
      </c>
      <c r="H1037" s="6" t="str">
        <f t="shared" si="148"/>
        <v>Junio</v>
      </c>
      <c r="I1037" s="39" t="s">
        <v>735</v>
      </c>
      <c r="J1037" s="11">
        <v>5315.2060000000001</v>
      </c>
      <c r="K1037" s="11">
        <v>5473.8577590000004</v>
      </c>
      <c r="L1037" s="15">
        <f t="shared" si="150"/>
        <v>1.1362508178631643</v>
      </c>
      <c r="M1037" s="15">
        <f t="shared" si="151"/>
        <v>1.1362508178631643</v>
      </c>
      <c r="N1037" s="5" t="s">
        <v>95</v>
      </c>
      <c r="O1037" s="5" t="s">
        <v>95</v>
      </c>
      <c r="P1037" s="5">
        <v>0</v>
      </c>
      <c r="Q1037" s="5">
        <v>0</v>
      </c>
      <c r="R1037" s="5" t="str">
        <f t="shared" si="152"/>
        <v>385-2024-06-30</v>
      </c>
    </row>
    <row r="1038" spans="1:18" x14ac:dyDescent="0.3">
      <c r="A1038" s="37">
        <v>385</v>
      </c>
      <c r="B1038" s="5" t="s">
        <v>342</v>
      </c>
      <c r="C1038" s="5" t="s">
        <v>343</v>
      </c>
      <c r="D1038" s="5" t="s">
        <v>47</v>
      </c>
      <c r="E1038" s="5" t="s">
        <v>22</v>
      </c>
      <c r="F1038" s="6">
        <v>45291</v>
      </c>
      <c r="G1038" s="5">
        <v>2023</v>
      </c>
      <c r="H1038" s="5" t="str">
        <f t="shared" si="148"/>
        <v>Diciembre</v>
      </c>
      <c r="I1038" s="6" t="str">
        <f t="shared" ref="I1038:I1085" si="153">IF(OR(H1040="Enero",H1040="Febrero",H1040="Marzo",H1040="Abril",H1040="Mayo",H1040="Junio"),G1040&amp;"-1",IF(OR(H1040="Julio",H1040="Agosto",H1040="Septiembre",H1040="Octubre",H1040="Noviembre",H1040="Diciembre"),G1040&amp;"-2"))</f>
        <v>2024-2</v>
      </c>
      <c r="J1038" s="5">
        <v>8782.5149999999994</v>
      </c>
      <c r="K1038" s="5">
        <v>12223.222768</v>
      </c>
      <c r="L1038" s="15">
        <f t="shared" si="150"/>
        <v>0.70139606195886139</v>
      </c>
      <c r="M1038" s="15">
        <f t="shared" si="151"/>
        <v>0.70139606195886139</v>
      </c>
      <c r="N1038" s="5" t="s">
        <v>95</v>
      </c>
      <c r="O1038" s="5" t="s">
        <v>95</v>
      </c>
      <c r="P1038" s="5">
        <v>0</v>
      </c>
      <c r="Q1038" s="5">
        <v>0</v>
      </c>
      <c r="R1038" s="5" t="str">
        <f t="shared" si="152"/>
        <v>385-2024-12-31</v>
      </c>
    </row>
    <row r="1039" spans="1:18" x14ac:dyDescent="0.3">
      <c r="A1039" s="5">
        <v>385</v>
      </c>
      <c r="B1039" s="5" t="s">
        <v>342</v>
      </c>
      <c r="C1039" s="5" t="s">
        <v>343</v>
      </c>
      <c r="D1039" s="5" t="s">
        <v>47</v>
      </c>
      <c r="E1039" s="5" t="s">
        <v>22</v>
      </c>
      <c r="F1039" s="6">
        <v>45473</v>
      </c>
      <c r="G1039" s="5">
        <v>2024</v>
      </c>
      <c r="H1039" s="5" t="str">
        <f t="shared" si="148"/>
        <v>Junio</v>
      </c>
      <c r="I1039" s="6" t="str">
        <f t="shared" si="153"/>
        <v>2023-1</v>
      </c>
      <c r="J1039" s="5">
        <v>5441.4588450000001</v>
      </c>
      <c r="K1039" s="5">
        <v>6182.8620629999996</v>
      </c>
      <c r="L1039" s="15">
        <f t="shared" si="150"/>
        <v>1.0298486566654237</v>
      </c>
      <c r="M1039" s="15">
        <f t="shared" si="151"/>
        <v>1.0298486566654237</v>
      </c>
      <c r="N1039" s="5" t="s">
        <v>95</v>
      </c>
      <c r="O1039" s="5" t="s">
        <v>95</v>
      </c>
      <c r="P1039" s="5">
        <v>0</v>
      </c>
      <c r="Q1039" s="5">
        <v>0</v>
      </c>
      <c r="R1039" s="5" t="str">
        <f t="shared" si="152"/>
        <v>386-2023-06-30</v>
      </c>
    </row>
    <row r="1040" spans="1:18" x14ac:dyDescent="0.3">
      <c r="A1040" s="5">
        <v>385</v>
      </c>
      <c r="B1040" s="5" t="s">
        <v>342</v>
      </c>
      <c r="C1040" s="5" t="s">
        <v>343</v>
      </c>
      <c r="D1040" s="5" t="s">
        <v>47</v>
      </c>
      <c r="E1040" s="5" t="s">
        <v>22</v>
      </c>
      <c r="F1040" s="6">
        <v>45657</v>
      </c>
      <c r="G1040" s="5">
        <v>2024</v>
      </c>
      <c r="H1040" s="5" t="str">
        <f t="shared" si="148"/>
        <v>Diciembre</v>
      </c>
      <c r="I1040" s="6" t="str">
        <f t="shared" si="153"/>
        <v>2023-2</v>
      </c>
      <c r="J1040" s="5">
        <v>10066.034255</v>
      </c>
      <c r="K1040" s="12">
        <v>7060.2767860000013</v>
      </c>
      <c r="L1040" s="15">
        <f t="shared" si="150"/>
        <v>1.3</v>
      </c>
      <c r="M1040" s="15">
        <f t="shared" si="151"/>
        <v>1.3821917948332569</v>
      </c>
      <c r="N1040" s="5" t="s">
        <v>95</v>
      </c>
      <c r="O1040" s="5" t="s">
        <v>95</v>
      </c>
      <c r="P1040" s="5">
        <v>0</v>
      </c>
      <c r="Q1040" s="5">
        <v>0</v>
      </c>
      <c r="R1040" s="5" t="str">
        <f t="shared" si="152"/>
        <v>386-2023-12-31</v>
      </c>
    </row>
    <row r="1041" spans="1:18" x14ac:dyDescent="0.3">
      <c r="A1041" s="41">
        <v>386</v>
      </c>
      <c r="B1041" s="5" t="s">
        <v>344</v>
      </c>
      <c r="C1041" s="5" t="s">
        <v>343</v>
      </c>
      <c r="D1041" s="5" t="s">
        <v>47</v>
      </c>
      <c r="E1041" s="5" t="s">
        <v>22</v>
      </c>
      <c r="F1041" s="6">
        <v>45107</v>
      </c>
      <c r="G1041" s="5">
        <v>2023</v>
      </c>
      <c r="H1041" s="5" t="str">
        <f t="shared" si="148"/>
        <v>Junio</v>
      </c>
      <c r="I1041" s="6" t="str">
        <f t="shared" si="153"/>
        <v>2024-1</v>
      </c>
      <c r="J1041" s="9">
        <f>5315206000/1000000</f>
        <v>5315.2060000000001</v>
      </c>
      <c r="K1041" s="9">
        <f>5473857759/1000000</f>
        <v>5473.8577590000004</v>
      </c>
      <c r="L1041" s="15">
        <f t="shared" si="150"/>
        <v>1.1362508178631643</v>
      </c>
      <c r="M1041" s="15">
        <f t="shared" si="151"/>
        <v>1.1362508178631643</v>
      </c>
      <c r="N1041" s="5" t="s">
        <v>95</v>
      </c>
      <c r="O1041" s="5" t="s">
        <v>95</v>
      </c>
      <c r="P1041" s="5">
        <v>0</v>
      </c>
      <c r="Q1041" s="5">
        <v>0</v>
      </c>
      <c r="R1041" s="5" t="str">
        <f t="shared" si="152"/>
        <v>386-2024-06-30</v>
      </c>
    </row>
    <row r="1042" spans="1:18" x14ac:dyDescent="0.3">
      <c r="A1042" s="37">
        <v>386</v>
      </c>
      <c r="B1042" s="5" t="s">
        <v>344</v>
      </c>
      <c r="C1042" s="5" t="s">
        <v>343</v>
      </c>
      <c r="D1042" s="5" t="s">
        <v>47</v>
      </c>
      <c r="E1042" s="5" t="s">
        <v>22</v>
      </c>
      <c r="F1042" s="6">
        <v>45291</v>
      </c>
      <c r="G1042" s="5">
        <v>2023</v>
      </c>
      <c r="H1042" s="5" t="str">
        <f t="shared" si="148"/>
        <v>Diciembre</v>
      </c>
      <c r="I1042" s="6" t="str">
        <f t="shared" si="153"/>
        <v>2024-2</v>
      </c>
      <c r="J1042" s="9">
        <f>8782515000/1000000</f>
        <v>8782.5149999999994</v>
      </c>
      <c r="K1042" s="9">
        <f>12139120171/1000000</f>
        <v>12139.120171</v>
      </c>
      <c r="L1042" s="15">
        <f t="shared" si="150"/>
        <v>0.75009994002846747</v>
      </c>
      <c r="M1042" s="15">
        <f t="shared" si="151"/>
        <v>0.75009994002846747</v>
      </c>
      <c r="N1042" s="5" t="s">
        <v>95</v>
      </c>
      <c r="O1042" s="5" t="s">
        <v>95</v>
      </c>
      <c r="P1042" s="5">
        <v>0</v>
      </c>
      <c r="Q1042" s="5">
        <v>0</v>
      </c>
      <c r="R1042" s="5" t="str">
        <f t="shared" si="152"/>
        <v>386-2024-12-31</v>
      </c>
    </row>
    <row r="1043" spans="1:18" x14ac:dyDescent="0.3">
      <c r="A1043" s="5">
        <v>386</v>
      </c>
      <c r="B1043" s="5" t="s">
        <v>344</v>
      </c>
      <c r="C1043" s="5" t="s">
        <v>343</v>
      </c>
      <c r="D1043" s="5" t="s">
        <v>47</v>
      </c>
      <c r="E1043" s="5" t="s">
        <v>22</v>
      </c>
      <c r="F1043" s="6">
        <v>45473</v>
      </c>
      <c r="G1043" s="5">
        <v>2024</v>
      </c>
      <c r="H1043" s="5" t="str">
        <f t="shared" si="148"/>
        <v>Junio</v>
      </c>
      <c r="I1043" s="6" t="str">
        <f t="shared" si="153"/>
        <v>2023-1</v>
      </c>
      <c r="J1043" s="9">
        <v>5441.4588450000001</v>
      </c>
      <c r="K1043" s="9">
        <v>6182.8620629999996</v>
      </c>
      <c r="L1043" s="15">
        <f t="shared" si="150"/>
        <v>1</v>
      </c>
      <c r="M1043" s="15">
        <v>1.1362508178631641</v>
      </c>
      <c r="N1043" s="5" t="s">
        <v>95</v>
      </c>
      <c r="O1043" s="5" t="s">
        <v>95</v>
      </c>
      <c r="P1043" s="5">
        <v>0</v>
      </c>
      <c r="Q1043" s="5">
        <v>0</v>
      </c>
      <c r="R1043" s="5" t="str">
        <f t="shared" si="152"/>
        <v>387-2023-06-30</v>
      </c>
    </row>
    <row r="1044" spans="1:18" x14ac:dyDescent="0.3">
      <c r="A1044" s="5">
        <v>386</v>
      </c>
      <c r="B1044" s="5" t="s">
        <v>344</v>
      </c>
      <c r="C1044" s="5" t="s">
        <v>343</v>
      </c>
      <c r="D1044" s="5" t="s">
        <v>47</v>
      </c>
      <c r="E1044" s="5" t="s">
        <v>22</v>
      </c>
      <c r="F1044" s="6">
        <v>45657</v>
      </c>
      <c r="G1044" s="5">
        <v>2024</v>
      </c>
      <c r="H1044" s="5" t="str">
        <f t="shared" si="148"/>
        <v>Diciembre</v>
      </c>
      <c r="I1044" s="6" t="str">
        <f t="shared" si="153"/>
        <v>2023-2</v>
      </c>
      <c r="J1044" s="9">
        <f>10066034255/1000000</f>
        <v>10066.034255</v>
      </c>
      <c r="K1044" s="9">
        <f>7550531691/1000000</f>
        <v>7550.5316910000001</v>
      </c>
      <c r="L1044" s="15" t="str">
        <f t="shared" si="150"/>
        <v/>
      </c>
      <c r="M1044" s="15" t="str">
        <f t="shared" ref="M1044:M1066" si="154">IFERROR(K1046/J1046,"")</f>
        <v/>
      </c>
      <c r="N1044" s="5" t="s">
        <v>95</v>
      </c>
      <c r="O1044" s="5" t="s">
        <v>95</v>
      </c>
      <c r="P1044" s="5">
        <v>0</v>
      </c>
      <c r="Q1044" s="5">
        <v>0</v>
      </c>
      <c r="R1044" s="5" t="str">
        <f t="shared" si="152"/>
        <v>387-2023-12-31</v>
      </c>
    </row>
    <row r="1045" spans="1:18" x14ac:dyDescent="0.3">
      <c r="A1045" s="41">
        <v>387</v>
      </c>
      <c r="B1045" s="5" t="s">
        <v>345</v>
      </c>
      <c r="C1045" s="5" t="s">
        <v>20</v>
      </c>
      <c r="D1045" s="5" t="s">
        <v>47</v>
      </c>
      <c r="E1045" s="5" t="s">
        <v>22</v>
      </c>
      <c r="F1045" s="6">
        <v>45107</v>
      </c>
      <c r="G1045" s="5">
        <v>2023</v>
      </c>
      <c r="H1045" s="5" t="str">
        <f t="shared" si="148"/>
        <v>Junio</v>
      </c>
      <c r="I1045" s="6" t="str">
        <f t="shared" si="153"/>
        <v>2023-1</v>
      </c>
      <c r="J1045" s="5">
        <v>38</v>
      </c>
      <c r="K1045" s="5">
        <v>38</v>
      </c>
      <c r="L1045" s="21">
        <f t="shared" ref="L1045:L1050" si="155">IFERROR(K1047/J1047,"")</f>
        <v>1</v>
      </c>
      <c r="M1045" s="15">
        <f t="shared" si="154"/>
        <v>1</v>
      </c>
      <c r="N1045" s="5"/>
      <c r="O1045" s="5"/>
      <c r="P1045" s="5">
        <v>0</v>
      </c>
      <c r="Q1045" s="5">
        <v>0</v>
      </c>
      <c r="R1045" s="5" t="str">
        <f t="shared" si="152"/>
        <v>388-2023-06-30</v>
      </c>
    </row>
    <row r="1046" spans="1:18" x14ac:dyDescent="0.3">
      <c r="A1046" s="37">
        <v>387</v>
      </c>
      <c r="B1046" s="5" t="s">
        <v>345</v>
      </c>
      <c r="C1046" s="5" t="s">
        <v>20</v>
      </c>
      <c r="D1046" s="5" t="s">
        <v>47</v>
      </c>
      <c r="E1046" s="5" t="s">
        <v>22</v>
      </c>
      <c r="F1046" s="6">
        <v>45291</v>
      </c>
      <c r="G1046" s="5">
        <v>2023</v>
      </c>
      <c r="H1046" s="5" t="str">
        <f t="shared" si="148"/>
        <v>Diciembre</v>
      </c>
      <c r="I1046" s="6" t="str">
        <f t="shared" si="153"/>
        <v>2023-2</v>
      </c>
      <c r="J1046" s="5"/>
      <c r="K1046" s="5"/>
      <c r="L1046" s="21">
        <f t="shared" si="155"/>
        <v>1</v>
      </c>
      <c r="M1046" s="15">
        <f t="shared" si="154"/>
        <v>1</v>
      </c>
      <c r="N1046" s="5"/>
      <c r="O1046" s="5"/>
      <c r="P1046" s="5">
        <v>0</v>
      </c>
      <c r="Q1046" s="5">
        <v>0</v>
      </c>
      <c r="R1046" s="5" t="str">
        <f t="shared" si="152"/>
        <v>388-2023-12-31</v>
      </c>
    </row>
    <row r="1047" spans="1:18" x14ac:dyDescent="0.3">
      <c r="A1047" s="41">
        <v>388</v>
      </c>
      <c r="B1047" s="5" t="s">
        <v>346</v>
      </c>
      <c r="C1047" s="5" t="s">
        <v>20</v>
      </c>
      <c r="D1047" s="5" t="s">
        <v>47</v>
      </c>
      <c r="E1047" s="5" t="s">
        <v>22</v>
      </c>
      <c r="F1047" s="6">
        <v>45107</v>
      </c>
      <c r="G1047" s="5">
        <v>2023</v>
      </c>
      <c r="H1047" s="5" t="str">
        <f t="shared" si="148"/>
        <v>Junio</v>
      </c>
      <c r="I1047" s="6" t="str">
        <f t="shared" si="153"/>
        <v>2023-1</v>
      </c>
      <c r="J1047" s="5">
        <v>77</v>
      </c>
      <c r="K1047" s="5">
        <v>77</v>
      </c>
      <c r="L1047" s="21">
        <f t="shared" si="155"/>
        <v>0.93168498168498137</v>
      </c>
      <c r="M1047" s="15">
        <f t="shared" si="154"/>
        <v>0.93168498168498137</v>
      </c>
      <c r="N1047" s="5"/>
      <c r="O1047" s="5"/>
      <c r="P1047" s="5">
        <v>0</v>
      </c>
      <c r="Q1047" s="5">
        <v>0</v>
      </c>
      <c r="R1047" s="5" t="str">
        <f t="shared" si="152"/>
        <v>389-2023-06-30</v>
      </c>
    </row>
    <row r="1048" spans="1:18" x14ac:dyDescent="0.3">
      <c r="A1048" s="37">
        <v>388</v>
      </c>
      <c r="B1048" s="5" t="s">
        <v>346</v>
      </c>
      <c r="C1048" s="5" t="s">
        <v>20</v>
      </c>
      <c r="D1048" s="5" t="s">
        <v>47</v>
      </c>
      <c r="E1048" s="5" t="s">
        <v>22</v>
      </c>
      <c r="F1048" s="6">
        <v>45291</v>
      </c>
      <c r="G1048" s="5">
        <v>2023</v>
      </c>
      <c r="H1048" s="5" t="str">
        <f t="shared" si="148"/>
        <v>Diciembre</v>
      </c>
      <c r="I1048" s="6" t="str">
        <f t="shared" si="153"/>
        <v>2023-2</v>
      </c>
      <c r="J1048" s="5">
        <v>16</v>
      </c>
      <c r="K1048" s="5">
        <v>16</v>
      </c>
      <c r="L1048" s="21">
        <f t="shared" si="155"/>
        <v>0.93868131868131865</v>
      </c>
      <c r="M1048" s="15">
        <f t="shared" si="154"/>
        <v>0.93868131868131865</v>
      </c>
      <c r="N1048" s="5"/>
      <c r="O1048" s="5"/>
      <c r="P1048" s="5">
        <v>0</v>
      </c>
      <c r="Q1048" s="5">
        <v>0</v>
      </c>
      <c r="R1048" s="5" t="str">
        <f t="shared" si="152"/>
        <v>389-2023-12-31</v>
      </c>
    </row>
    <row r="1049" spans="1:18" x14ac:dyDescent="0.3">
      <c r="A1049" s="41">
        <v>389</v>
      </c>
      <c r="B1049" s="5" t="s">
        <v>347</v>
      </c>
      <c r="C1049" s="5" t="s">
        <v>178</v>
      </c>
      <c r="D1049" s="5" t="s">
        <v>47</v>
      </c>
      <c r="E1049" s="5" t="s">
        <v>22</v>
      </c>
      <c r="F1049" s="6">
        <v>45107</v>
      </c>
      <c r="G1049" s="5">
        <v>2023</v>
      </c>
      <c r="H1049" s="5" t="str">
        <f t="shared" si="148"/>
        <v>Junio</v>
      </c>
      <c r="I1049" s="6" t="str">
        <f t="shared" si="153"/>
        <v>2024-1</v>
      </c>
      <c r="J1049" s="5">
        <v>91</v>
      </c>
      <c r="K1049" s="5">
        <v>84.783333333333303</v>
      </c>
      <c r="L1049" s="21">
        <f t="shared" si="155"/>
        <v>0.99333333333333285</v>
      </c>
      <c r="M1049" s="15">
        <f t="shared" si="154"/>
        <v>0.99333333333333285</v>
      </c>
      <c r="N1049" s="5" t="s">
        <v>23</v>
      </c>
      <c r="O1049" s="5" t="s">
        <v>23</v>
      </c>
      <c r="P1049" s="5">
        <v>0</v>
      </c>
      <c r="Q1049" s="5">
        <v>0</v>
      </c>
      <c r="R1049" s="5" t="str">
        <f t="shared" si="152"/>
        <v>389-2024-06-30</v>
      </c>
    </row>
    <row r="1050" spans="1:18" x14ac:dyDescent="0.3">
      <c r="A1050" s="37">
        <v>389</v>
      </c>
      <c r="B1050" s="5" t="s">
        <v>347</v>
      </c>
      <c r="C1050" s="5" t="s">
        <v>178</v>
      </c>
      <c r="D1050" s="5" t="s">
        <v>47</v>
      </c>
      <c r="E1050" s="5" t="s">
        <v>22</v>
      </c>
      <c r="F1050" s="6">
        <v>45291</v>
      </c>
      <c r="G1050" s="5">
        <v>2023</v>
      </c>
      <c r="H1050" s="5" t="str">
        <f t="shared" si="148"/>
        <v>Diciembre</v>
      </c>
      <c r="I1050" s="6" t="str">
        <f t="shared" si="153"/>
        <v>2024-1</v>
      </c>
      <c r="J1050" s="5">
        <v>91</v>
      </c>
      <c r="K1050" s="5">
        <v>85.42</v>
      </c>
      <c r="L1050" s="21">
        <f t="shared" si="155"/>
        <v>0</v>
      </c>
      <c r="M1050" s="15">
        <f t="shared" si="154"/>
        <v>0</v>
      </c>
      <c r="N1050" s="5" t="s">
        <v>23</v>
      </c>
      <c r="O1050" s="5" t="s">
        <v>23</v>
      </c>
      <c r="P1050" s="5">
        <v>0</v>
      </c>
      <c r="Q1050" s="5">
        <v>0</v>
      </c>
      <c r="R1050" s="5" t="str">
        <f t="shared" si="152"/>
        <v>389-2024-12-31</v>
      </c>
    </row>
    <row r="1051" spans="1:18" x14ac:dyDescent="0.3">
      <c r="A1051" s="5">
        <v>389</v>
      </c>
      <c r="B1051" s="5" t="s">
        <v>347</v>
      </c>
      <c r="C1051" s="5" t="s">
        <v>178</v>
      </c>
      <c r="D1051" s="5" t="s">
        <v>47</v>
      </c>
      <c r="E1051" s="5" t="s">
        <v>22</v>
      </c>
      <c r="F1051" s="6">
        <v>45473</v>
      </c>
      <c r="G1051" s="5">
        <v>2024</v>
      </c>
      <c r="H1051" s="5" t="str">
        <f t="shared" si="148"/>
        <v>Marzo</v>
      </c>
      <c r="I1051" s="6" t="str">
        <f t="shared" si="153"/>
        <v>2023-2</v>
      </c>
      <c r="J1051" s="5">
        <v>85</v>
      </c>
      <c r="K1051" s="5">
        <v>84.433333333333294</v>
      </c>
      <c r="L1051" s="15" t="str">
        <f>IFERROR(IF((K1053/J1053)&gt;1.3,1.3,K1053/J1053),"")</f>
        <v/>
      </c>
      <c r="M1051" s="15" t="str">
        <f t="shared" si="154"/>
        <v/>
      </c>
      <c r="N1051" s="5"/>
      <c r="O1051" s="5"/>
      <c r="P1051" s="5">
        <v>0</v>
      </c>
      <c r="Q1051" s="5">
        <v>0</v>
      </c>
      <c r="R1051" s="5" t="str">
        <f t="shared" si="152"/>
        <v>390-2023-03-31</v>
      </c>
    </row>
    <row r="1052" spans="1:18" x14ac:dyDescent="0.3">
      <c r="A1052" s="5">
        <v>389</v>
      </c>
      <c r="B1052" s="5" t="s">
        <v>347</v>
      </c>
      <c r="C1052" s="5" t="s">
        <v>178</v>
      </c>
      <c r="D1052" s="5" t="s">
        <v>47</v>
      </c>
      <c r="E1052" s="5" t="s">
        <v>22</v>
      </c>
      <c r="F1052" s="6">
        <v>45657</v>
      </c>
      <c r="G1052" s="5">
        <v>2024</v>
      </c>
      <c r="H1052" s="5" t="str">
        <f t="shared" si="148"/>
        <v>Junio</v>
      </c>
      <c r="I1052" s="6" t="str">
        <f t="shared" si="153"/>
        <v>2023-2</v>
      </c>
      <c r="J1052" s="5">
        <v>85</v>
      </c>
      <c r="K1052" s="5">
        <v>0</v>
      </c>
      <c r="L1052" s="15">
        <f>IFERROR(IF((K1054/J1054)&gt;1.3,1.3,K1054/J1054),"")</f>
        <v>1.1037999999999999</v>
      </c>
      <c r="M1052" s="15">
        <f t="shared" si="154"/>
        <v>1.1037999999999999</v>
      </c>
      <c r="N1052" s="5"/>
      <c r="O1052" s="5"/>
      <c r="P1052" s="5">
        <v>0</v>
      </c>
      <c r="Q1052" s="5">
        <v>0</v>
      </c>
      <c r="R1052" s="5" t="str">
        <f t="shared" si="152"/>
        <v>390-2023-06-30</v>
      </c>
    </row>
    <row r="1053" spans="1:18" x14ac:dyDescent="0.3">
      <c r="A1053" s="52">
        <v>390</v>
      </c>
      <c r="B1053" s="5" t="s">
        <v>348</v>
      </c>
      <c r="C1053" s="5" t="s">
        <v>190</v>
      </c>
      <c r="D1053" s="5" t="s">
        <v>52</v>
      </c>
      <c r="E1053" s="5" t="s">
        <v>22</v>
      </c>
      <c r="F1053" s="6">
        <v>45016</v>
      </c>
      <c r="G1053" s="5">
        <v>2023</v>
      </c>
      <c r="H1053" s="5" t="str">
        <f t="shared" si="148"/>
        <v>Septiembre</v>
      </c>
      <c r="I1053" s="6" t="str">
        <f t="shared" si="153"/>
        <v>2023-1</v>
      </c>
      <c r="J1053" s="5"/>
      <c r="K1053" s="5"/>
      <c r="L1053" s="21"/>
      <c r="M1053" s="15">
        <f t="shared" si="154"/>
        <v>0.95340000000000003</v>
      </c>
      <c r="N1053" s="5"/>
      <c r="O1053" s="5"/>
      <c r="P1053" s="5">
        <v>0</v>
      </c>
      <c r="Q1053" s="5">
        <v>0</v>
      </c>
      <c r="R1053" s="5" t="str">
        <f t="shared" si="152"/>
        <v>390-2023-09-30</v>
      </c>
    </row>
    <row r="1054" spans="1:18" x14ac:dyDescent="0.3">
      <c r="A1054" s="37">
        <v>390</v>
      </c>
      <c r="B1054" s="5" t="s">
        <v>348</v>
      </c>
      <c r="C1054" s="5" t="s">
        <v>190</v>
      </c>
      <c r="D1054" s="5" t="s">
        <v>52</v>
      </c>
      <c r="E1054" s="5" t="s">
        <v>22</v>
      </c>
      <c r="F1054" s="6">
        <v>45107</v>
      </c>
      <c r="G1054" s="5">
        <v>2023</v>
      </c>
      <c r="H1054" s="5" t="str">
        <f t="shared" si="148"/>
        <v>Diciembre</v>
      </c>
      <c r="I1054" s="6" t="str">
        <f t="shared" si="153"/>
        <v>2023-2</v>
      </c>
      <c r="J1054" s="5">
        <v>100</v>
      </c>
      <c r="K1054" s="5">
        <v>110.38</v>
      </c>
      <c r="L1054" s="21"/>
      <c r="M1054" s="15">
        <f t="shared" si="154"/>
        <v>0.99250000000000005</v>
      </c>
      <c r="N1054" s="5"/>
      <c r="O1054" s="5"/>
      <c r="P1054" s="5">
        <v>0</v>
      </c>
      <c r="Q1054" s="5">
        <v>0</v>
      </c>
      <c r="R1054" s="5" t="str">
        <f t="shared" si="152"/>
        <v>390-2023-12-31</v>
      </c>
    </row>
    <row r="1055" spans="1:18" x14ac:dyDescent="0.3">
      <c r="A1055" s="41">
        <v>390</v>
      </c>
      <c r="B1055" s="5" t="s">
        <v>348</v>
      </c>
      <c r="C1055" s="5" t="s">
        <v>190</v>
      </c>
      <c r="D1055" s="5" t="s">
        <v>52</v>
      </c>
      <c r="E1055" s="5" t="s">
        <v>22</v>
      </c>
      <c r="F1055" s="6">
        <v>45199</v>
      </c>
      <c r="G1055" s="5">
        <v>2023</v>
      </c>
      <c r="H1055" s="5" t="str">
        <f t="shared" si="148"/>
        <v>Junio</v>
      </c>
      <c r="I1055" s="6" t="str">
        <f t="shared" si="153"/>
        <v>2024-1</v>
      </c>
      <c r="J1055" s="5">
        <v>100</v>
      </c>
      <c r="K1055" s="5">
        <v>95.34</v>
      </c>
      <c r="L1055" s="21"/>
      <c r="M1055" s="15">
        <f t="shared" si="154"/>
        <v>1.1059000000000001</v>
      </c>
      <c r="N1055" s="5"/>
      <c r="O1055" s="5"/>
      <c r="P1055" s="5">
        <v>0</v>
      </c>
      <c r="Q1055" s="5">
        <v>0</v>
      </c>
      <c r="R1055" s="5" t="str">
        <f t="shared" si="152"/>
        <v>390-2024-06-30</v>
      </c>
    </row>
    <row r="1056" spans="1:18" x14ac:dyDescent="0.3">
      <c r="A1056" s="37">
        <v>390</v>
      </c>
      <c r="B1056" s="5" t="s">
        <v>348</v>
      </c>
      <c r="C1056" s="5" t="s">
        <v>190</v>
      </c>
      <c r="D1056" s="5" t="s">
        <v>52</v>
      </c>
      <c r="E1056" s="5" t="s">
        <v>22</v>
      </c>
      <c r="F1056" s="6">
        <v>45291</v>
      </c>
      <c r="G1056" s="5">
        <v>2023</v>
      </c>
      <c r="H1056" s="5" t="str">
        <f t="shared" si="148"/>
        <v>Diciembre</v>
      </c>
      <c r="I1056" s="6" t="str">
        <f t="shared" si="153"/>
        <v>2024-2</v>
      </c>
      <c r="J1056" s="5">
        <v>100</v>
      </c>
      <c r="K1056" s="5">
        <v>99.25</v>
      </c>
      <c r="L1056" s="21">
        <f>IFERROR(K1058/J1058,"")</f>
        <v>0</v>
      </c>
      <c r="M1056" s="15">
        <f t="shared" si="154"/>
        <v>0</v>
      </c>
      <c r="N1056" s="5"/>
      <c r="O1056" s="5"/>
      <c r="P1056" s="5">
        <v>0</v>
      </c>
      <c r="Q1056" s="5">
        <v>0</v>
      </c>
      <c r="R1056" s="5" t="str">
        <f t="shared" si="152"/>
        <v>390-2024-12-31</v>
      </c>
    </row>
    <row r="1057" spans="1:18" x14ac:dyDescent="0.3">
      <c r="A1057" s="5">
        <v>390</v>
      </c>
      <c r="B1057" s="5" t="s">
        <v>348</v>
      </c>
      <c r="C1057" s="5" t="s">
        <v>190</v>
      </c>
      <c r="D1057" s="5" t="s">
        <v>52</v>
      </c>
      <c r="E1057" s="5" t="s">
        <v>22</v>
      </c>
      <c r="F1057" s="6">
        <v>45473</v>
      </c>
      <c r="G1057" s="5">
        <v>2024</v>
      </c>
      <c r="H1057" s="5" t="str">
        <f t="shared" si="148"/>
        <v>Junio</v>
      </c>
      <c r="I1057" s="6" t="str">
        <f t="shared" si="153"/>
        <v>2023-1</v>
      </c>
      <c r="J1057" s="5">
        <v>100</v>
      </c>
      <c r="K1057" s="5">
        <v>110.59</v>
      </c>
      <c r="L1057" s="15">
        <f>IFERROR(IF((K1059/J1059)&gt;1.3,1.3,K1059/J1059),"")</f>
        <v>1</v>
      </c>
      <c r="M1057" s="15">
        <f t="shared" si="154"/>
        <v>1</v>
      </c>
      <c r="N1057" s="5"/>
      <c r="O1057" s="5"/>
      <c r="P1057" s="5">
        <v>0</v>
      </c>
      <c r="Q1057" s="5">
        <v>0</v>
      </c>
      <c r="R1057" s="5" t="str">
        <f t="shared" si="152"/>
        <v>391-2023-06-30</v>
      </c>
    </row>
    <row r="1058" spans="1:18" x14ac:dyDescent="0.3">
      <c r="A1058" s="5">
        <v>390</v>
      </c>
      <c r="B1058" s="5" t="s">
        <v>348</v>
      </c>
      <c r="C1058" s="5" t="s">
        <v>190</v>
      </c>
      <c r="D1058" s="5" t="s">
        <v>52</v>
      </c>
      <c r="E1058" s="5" t="s">
        <v>22</v>
      </c>
      <c r="F1058" s="6">
        <v>45657</v>
      </c>
      <c r="G1058" s="5">
        <v>2024</v>
      </c>
      <c r="H1058" s="5" t="str">
        <f t="shared" si="148"/>
        <v>Diciembre</v>
      </c>
      <c r="I1058" s="6" t="str">
        <f t="shared" si="153"/>
        <v>2023-2</v>
      </c>
      <c r="J1058" s="5">
        <v>100</v>
      </c>
      <c r="K1058" s="5">
        <v>0</v>
      </c>
      <c r="L1058" s="15">
        <f>IFERROR(IF((K1060/J1060)&gt;1.3,1.3,K1060/J1060),"")</f>
        <v>1</v>
      </c>
      <c r="M1058" s="15">
        <f t="shared" si="154"/>
        <v>1</v>
      </c>
      <c r="N1058" s="5"/>
      <c r="O1058" s="5"/>
      <c r="P1058" s="5">
        <v>0</v>
      </c>
      <c r="Q1058" s="5">
        <v>0</v>
      </c>
      <c r="R1058" s="5" t="str">
        <f t="shared" si="152"/>
        <v>391-2023-12-31</v>
      </c>
    </row>
    <row r="1059" spans="1:18" x14ac:dyDescent="0.3">
      <c r="A1059" s="41">
        <v>391</v>
      </c>
      <c r="B1059" s="5" t="s">
        <v>349</v>
      </c>
      <c r="C1059" s="5" t="s">
        <v>350</v>
      </c>
      <c r="D1059" s="5" t="s">
        <v>47</v>
      </c>
      <c r="E1059" s="5" t="s">
        <v>22</v>
      </c>
      <c r="F1059" s="6">
        <v>45107</v>
      </c>
      <c r="G1059" s="5">
        <v>2023</v>
      </c>
      <c r="H1059" s="5" t="str">
        <f t="shared" si="148"/>
        <v>Junio</v>
      </c>
      <c r="I1059" s="6" t="str">
        <f t="shared" si="153"/>
        <v>2024-1</v>
      </c>
      <c r="J1059" s="5">
        <v>100</v>
      </c>
      <c r="K1059" s="5">
        <v>100</v>
      </c>
      <c r="L1059" s="21">
        <f>IFERROR(K1061/J1061,"")</f>
        <v>1.0416666666666667</v>
      </c>
      <c r="M1059" s="15">
        <f t="shared" si="154"/>
        <v>1.0416666666666667</v>
      </c>
      <c r="N1059" s="5" t="s">
        <v>23</v>
      </c>
      <c r="O1059" s="5" t="s">
        <v>23</v>
      </c>
      <c r="P1059" s="5">
        <v>0</v>
      </c>
      <c r="Q1059" s="5">
        <v>0</v>
      </c>
      <c r="R1059" s="5" t="str">
        <f t="shared" si="152"/>
        <v>391-2024-06-30</v>
      </c>
    </row>
    <row r="1060" spans="1:18" x14ac:dyDescent="0.3">
      <c r="A1060" s="37">
        <v>391</v>
      </c>
      <c r="B1060" s="5" t="s">
        <v>349</v>
      </c>
      <c r="C1060" s="5" t="s">
        <v>350</v>
      </c>
      <c r="D1060" s="5" t="s">
        <v>47</v>
      </c>
      <c r="E1060" s="5" t="s">
        <v>22</v>
      </c>
      <c r="F1060" s="6">
        <v>45291</v>
      </c>
      <c r="G1060" s="5">
        <v>2023</v>
      </c>
      <c r="H1060" s="5" t="str">
        <f t="shared" ref="H1060:H1091" si="156">PROPER(TEXT(F1062,"mmmm"))</f>
        <v>Diciembre</v>
      </c>
      <c r="I1060" s="6" t="str">
        <f t="shared" si="153"/>
        <v>2024-2</v>
      </c>
      <c r="J1060" s="5">
        <v>100</v>
      </c>
      <c r="K1060" s="5">
        <v>100</v>
      </c>
      <c r="L1060" s="21">
        <f>IFERROR(K1062/J1062,"")</f>
        <v>1.0416666666666667</v>
      </c>
      <c r="M1060" s="15">
        <f t="shared" si="154"/>
        <v>1.0416666666666667</v>
      </c>
      <c r="N1060" s="5" t="s">
        <v>23</v>
      </c>
      <c r="O1060" s="5" t="s">
        <v>23</v>
      </c>
      <c r="P1060" s="5">
        <v>0</v>
      </c>
      <c r="Q1060" s="5">
        <v>0</v>
      </c>
      <c r="R1060" s="5" t="str">
        <f t="shared" si="152"/>
        <v>391-2024-12-31</v>
      </c>
    </row>
    <row r="1061" spans="1:18" x14ac:dyDescent="0.3">
      <c r="A1061" s="5">
        <v>391</v>
      </c>
      <c r="B1061" s="5" t="s">
        <v>349</v>
      </c>
      <c r="C1061" s="5" t="s">
        <v>350</v>
      </c>
      <c r="D1061" s="5" t="s">
        <v>47</v>
      </c>
      <c r="E1061" s="5" t="s">
        <v>22</v>
      </c>
      <c r="F1061" s="6">
        <v>45473</v>
      </c>
      <c r="G1061" s="5">
        <v>2024</v>
      </c>
      <c r="H1061" s="5" t="str">
        <f t="shared" si="156"/>
        <v>Junio</v>
      </c>
      <c r="I1061" s="6" t="str">
        <f t="shared" si="153"/>
        <v>2023-1</v>
      </c>
      <c r="J1061" s="5">
        <v>96</v>
      </c>
      <c r="K1061" s="5">
        <v>100</v>
      </c>
      <c r="L1061" s="15">
        <f>IFERROR(IF((K1063/J1063)&gt;1.3,1.3,K1063/J1063),"")</f>
        <v>1.1009198322580644</v>
      </c>
      <c r="M1061" s="15">
        <f t="shared" si="154"/>
        <v>1.1009198322580644</v>
      </c>
      <c r="N1061" s="5"/>
      <c r="O1061" s="5"/>
      <c r="P1061" s="5">
        <v>0</v>
      </c>
      <c r="Q1061" s="5">
        <v>0</v>
      </c>
      <c r="R1061" s="5" t="str">
        <f t="shared" si="152"/>
        <v>392-2023-06-30</v>
      </c>
    </row>
    <row r="1062" spans="1:18" x14ac:dyDescent="0.3">
      <c r="A1062" s="5">
        <v>391</v>
      </c>
      <c r="B1062" s="5" t="s">
        <v>349</v>
      </c>
      <c r="C1062" s="5" t="s">
        <v>350</v>
      </c>
      <c r="D1062" s="5" t="s">
        <v>47</v>
      </c>
      <c r="E1062" s="5" t="s">
        <v>22</v>
      </c>
      <c r="F1062" s="6">
        <v>45657</v>
      </c>
      <c r="G1062" s="5">
        <v>2024</v>
      </c>
      <c r="H1062" s="5" t="str">
        <f t="shared" si="156"/>
        <v>Diciembre</v>
      </c>
      <c r="I1062" s="6" t="str">
        <f t="shared" si="153"/>
        <v>2023-2</v>
      </c>
      <c r="J1062" s="5">
        <v>96</v>
      </c>
      <c r="K1062" s="5">
        <v>100</v>
      </c>
      <c r="L1062" s="15">
        <f>IFERROR(IF((K1064/J1064)&gt;1.3,1.3,K1064/J1064),"")</f>
        <v>1.3</v>
      </c>
      <c r="M1062" s="15">
        <f t="shared" si="154"/>
        <v>2.5615787833333332</v>
      </c>
      <c r="N1062" s="5"/>
      <c r="O1062" s="5"/>
      <c r="P1062" s="5">
        <v>0</v>
      </c>
      <c r="Q1062" s="5">
        <v>0</v>
      </c>
      <c r="R1062" s="5" t="str">
        <f t="shared" si="152"/>
        <v>392-2023-12-31</v>
      </c>
    </row>
    <row r="1063" spans="1:18" x14ac:dyDescent="0.3">
      <c r="A1063" s="41">
        <v>392</v>
      </c>
      <c r="B1063" s="5" t="s">
        <v>351</v>
      </c>
      <c r="C1063" s="5" t="s">
        <v>350</v>
      </c>
      <c r="D1063" s="5" t="s">
        <v>47</v>
      </c>
      <c r="E1063" s="5" t="s">
        <v>22</v>
      </c>
      <c r="F1063" s="6">
        <v>45107</v>
      </c>
      <c r="G1063" s="5">
        <v>2023</v>
      </c>
      <c r="H1063" s="5" t="str">
        <f t="shared" si="156"/>
        <v>Junio</v>
      </c>
      <c r="I1063" s="6" t="str">
        <f t="shared" si="153"/>
        <v>2024-2</v>
      </c>
      <c r="J1063" s="32">
        <v>310000000</v>
      </c>
      <c r="K1063" s="32">
        <v>341285148</v>
      </c>
      <c r="L1063" s="21">
        <f>IFERROR(K1065/J1065,"")</f>
        <v>0.98109999999999997</v>
      </c>
      <c r="M1063" s="15">
        <f t="shared" si="154"/>
        <v>0.98109999999999997</v>
      </c>
      <c r="N1063" s="5"/>
      <c r="O1063" s="5"/>
      <c r="P1063" s="5">
        <v>0</v>
      </c>
      <c r="Q1063" s="5">
        <v>0</v>
      </c>
      <c r="R1063" s="5" t="str">
        <f t="shared" si="152"/>
        <v>392-2024-06-30</v>
      </c>
    </row>
    <row r="1064" spans="1:18" x14ac:dyDescent="0.3">
      <c r="A1064" s="37">
        <v>392</v>
      </c>
      <c r="B1064" s="5" t="s">
        <v>351</v>
      </c>
      <c r="C1064" s="5" t="s">
        <v>350</v>
      </c>
      <c r="D1064" s="5" t="s">
        <v>47</v>
      </c>
      <c r="E1064" s="5" t="s">
        <v>22</v>
      </c>
      <c r="F1064" s="6">
        <v>45291</v>
      </c>
      <c r="G1064" s="5">
        <v>2023</v>
      </c>
      <c r="H1064" s="5" t="str">
        <f t="shared" si="156"/>
        <v>Diciembre</v>
      </c>
      <c r="I1064" s="6" t="str">
        <f t="shared" si="153"/>
        <v>2024-2</v>
      </c>
      <c r="J1064" s="32">
        <v>420000000</v>
      </c>
      <c r="K1064" s="32">
        <v>1075863089</v>
      </c>
      <c r="L1064" s="21">
        <f>IFERROR(K1066/J1066,"")</f>
        <v>2.5238999999999998</v>
      </c>
      <c r="M1064" s="15">
        <f t="shared" si="154"/>
        <v>2.5238999999999998</v>
      </c>
      <c r="N1064" s="5"/>
      <c r="O1064" s="5"/>
      <c r="P1064" s="5">
        <v>0</v>
      </c>
      <c r="Q1064" s="5">
        <v>0</v>
      </c>
      <c r="R1064" s="5" t="str">
        <f t="shared" si="152"/>
        <v>392-2024-12-31</v>
      </c>
    </row>
    <row r="1065" spans="1:18" x14ac:dyDescent="0.3">
      <c r="A1065" s="5">
        <v>392</v>
      </c>
      <c r="B1065" s="5" t="s">
        <v>351</v>
      </c>
      <c r="C1065" s="5" t="s">
        <v>350</v>
      </c>
      <c r="D1065" s="5" t="s">
        <v>47</v>
      </c>
      <c r="E1065" s="5" t="s">
        <v>22</v>
      </c>
      <c r="F1065" s="6">
        <v>45473</v>
      </c>
      <c r="G1065" s="5">
        <v>2024</v>
      </c>
      <c r="H1065" s="5" t="str">
        <f t="shared" si="156"/>
        <v>Diciembre</v>
      </c>
      <c r="I1065" s="6" t="str">
        <f t="shared" si="153"/>
        <v>2023-1</v>
      </c>
      <c r="J1065" s="5">
        <v>100</v>
      </c>
      <c r="K1065" s="5">
        <v>98.11</v>
      </c>
      <c r="L1065" s="15">
        <f>IFERROR(IF((K1067/J1067)&gt;1.3,1.3,K1067/J1067),"")</f>
        <v>1.03</v>
      </c>
      <c r="M1065" s="15">
        <f t="shared" si="154"/>
        <v>1.03</v>
      </c>
      <c r="N1065" s="5"/>
      <c r="O1065" s="5"/>
      <c r="P1065" s="5">
        <v>0</v>
      </c>
      <c r="Q1065" s="5">
        <v>0</v>
      </c>
      <c r="R1065" s="5" t="str">
        <f t="shared" si="152"/>
        <v>393-2023-12-31</v>
      </c>
    </row>
    <row r="1066" spans="1:18" x14ac:dyDescent="0.3">
      <c r="A1066" s="5">
        <v>392</v>
      </c>
      <c r="B1066" s="5" t="s">
        <v>351</v>
      </c>
      <c r="C1066" s="5" t="s">
        <v>350</v>
      </c>
      <c r="D1066" s="5" t="s">
        <v>47</v>
      </c>
      <c r="E1066" s="5" t="s">
        <v>22</v>
      </c>
      <c r="F1066" s="6">
        <v>45657</v>
      </c>
      <c r="G1066" s="5">
        <v>2024</v>
      </c>
      <c r="H1066" s="5" t="str">
        <f t="shared" si="156"/>
        <v>Diciembre</v>
      </c>
      <c r="I1066" s="6" t="str">
        <f t="shared" si="153"/>
        <v>2024-2</v>
      </c>
      <c r="J1066" s="5">
        <v>100</v>
      </c>
      <c r="K1066" s="5">
        <v>252.39</v>
      </c>
      <c r="L1066" s="15">
        <f>IFERROR(IF((K1068/J1068)&gt;1.3,1.3,K1068/J1068),"")</f>
        <v>0.8666666666666667</v>
      </c>
      <c r="M1066" s="15">
        <f t="shared" si="154"/>
        <v>0.8666666666666667</v>
      </c>
      <c r="N1066" s="5"/>
      <c r="O1066" s="5"/>
      <c r="P1066" s="5">
        <v>0</v>
      </c>
      <c r="Q1066" s="5">
        <v>0</v>
      </c>
      <c r="R1066" s="5" t="str">
        <f t="shared" ref="R1066:R1097" si="157">A1068&amp;"-"&amp;YEAR(F1068)&amp;"-"&amp;IF(LEN(MONTH(F1068))=1,"0"&amp;MONTH(F1068),MONTH(F1068))&amp;"-"&amp;DAY(F1068)</f>
        <v>393-2024-12-31</v>
      </c>
    </row>
    <row r="1067" spans="1:18" x14ac:dyDescent="0.3">
      <c r="A1067" s="37">
        <v>393</v>
      </c>
      <c r="B1067" s="5" t="s">
        <v>352</v>
      </c>
      <c r="C1067" s="5" t="s">
        <v>350</v>
      </c>
      <c r="D1067" s="5" t="s">
        <v>65</v>
      </c>
      <c r="E1067" s="5" t="s">
        <v>22</v>
      </c>
      <c r="F1067" s="6">
        <v>45291</v>
      </c>
      <c r="G1067" s="5">
        <v>2023</v>
      </c>
      <c r="H1067" s="5" t="str">
        <f t="shared" si="156"/>
        <v>Junio</v>
      </c>
      <c r="I1067" s="6" t="str">
        <f t="shared" si="153"/>
        <v>2023-1</v>
      </c>
      <c r="J1067" s="5">
        <v>15</v>
      </c>
      <c r="K1067" s="5">
        <v>15.45</v>
      </c>
      <c r="L1067" s="21">
        <f>IFERROR(J1069/K1069,"")</f>
        <v>0.36307053941908712</v>
      </c>
      <c r="M1067" s="15">
        <f>IFERROR(J1069/K1069,"")</f>
        <v>0.36307053941908712</v>
      </c>
      <c r="N1067" s="5"/>
      <c r="O1067" s="5"/>
      <c r="P1067" s="5">
        <v>1</v>
      </c>
      <c r="Q1067" s="5">
        <v>1</v>
      </c>
      <c r="R1067" s="5" t="str">
        <f t="shared" si="157"/>
        <v>394-2023-06-30</v>
      </c>
    </row>
    <row r="1068" spans="1:18" x14ac:dyDescent="0.3">
      <c r="A1068" s="5">
        <v>393</v>
      </c>
      <c r="B1068" s="5" t="s">
        <v>352</v>
      </c>
      <c r="C1068" s="5" t="s">
        <v>350</v>
      </c>
      <c r="D1068" s="5" t="s">
        <v>65</v>
      </c>
      <c r="E1068" s="5" t="s">
        <v>54</v>
      </c>
      <c r="F1068" s="6">
        <v>45657</v>
      </c>
      <c r="G1068" s="5">
        <v>2024</v>
      </c>
      <c r="H1068" s="5" t="str">
        <f t="shared" si="156"/>
        <v>Diciembre</v>
      </c>
      <c r="I1068" s="6" t="str">
        <f t="shared" si="153"/>
        <v>2023-2</v>
      </c>
      <c r="J1068" s="5">
        <v>15</v>
      </c>
      <c r="K1068" s="5">
        <v>13</v>
      </c>
      <c r="L1068" s="15">
        <f t="shared" ref="L1068:L1076" si="158">IFERROR(IF((K1070/J1070)&gt;1.3,1.3,K1070/J1070),"")</f>
        <v>1.3</v>
      </c>
      <c r="M1068" s="15">
        <f t="shared" ref="M1068:M1103" si="159">IFERROR(K1070/J1070,"")</f>
        <v>3.4971428571428573</v>
      </c>
      <c r="N1068" s="5"/>
      <c r="O1068" s="5"/>
      <c r="P1068" s="5">
        <v>0</v>
      </c>
      <c r="Q1068" s="5">
        <v>0</v>
      </c>
      <c r="R1068" s="5" t="str">
        <f t="shared" si="157"/>
        <v>394-2023-12-31</v>
      </c>
    </row>
    <row r="1069" spans="1:18" x14ac:dyDescent="0.3">
      <c r="A1069" s="41">
        <v>394</v>
      </c>
      <c r="B1069" s="5" t="s">
        <v>353</v>
      </c>
      <c r="C1069" s="5" t="s">
        <v>354</v>
      </c>
      <c r="D1069" s="5" t="s">
        <v>47</v>
      </c>
      <c r="E1069" s="5" t="s">
        <v>22</v>
      </c>
      <c r="F1069" s="6">
        <v>45107</v>
      </c>
      <c r="G1069" s="5">
        <v>2023</v>
      </c>
      <c r="H1069" s="5" t="str">
        <f t="shared" si="156"/>
        <v>Junio</v>
      </c>
      <c r="I1069" s="6" t="str">
        <f t="shared" si="153"/>
        <v>2024-1</v>
      </c>
      <c r="J1069" s="5">
        <v>175</v>
      </c>
      <c r="K1069" s="5">
        <v>482</v>
      </c>
      <c r="L1069" s="15">
        <f t="shared" si="158"/>
        <v>1.1859999999999999</v>
      </c>
      <c r="M1069" s="15">
        <f t="shared" si="159"/>
        <v>1.1859999999999999</v>
      </c>
      <c r="N1069" s="5" t="s">
        <v>48</v>
      </c>
      <c r="O1069" s="5" t="s">
        <v>48</v>
      </c>
      <c r="P1069" s="5">
        <v>0</v>
      </c>
      <c r="Q1069" s="5">
        <v>0</v>
      </c>
      <c r="R1069" s="5" t="str">
        <f t="shared" si="157"/>
        <v>394-2024-06-30</v>
      </c>
    </row>
    <row r="1070" spans="1:18" x14ac:dyDescent="0.3">
      <c r="A1070" s="37">
        <v>394</v>
      </c>
      <c r="B1070" s="5" t="s">
        <v>353</v>
      </c>
      <c r="C1070" s="5" t="s">
        <v>354</v>
      </c>
      <c r="D1070" s="5" t="s">
        <v>47</v>
      </c>
      <c r="E1070" s="5" t="s">
        <v>22</v>
      </c>
      <c r="F1070" s="6">
        <v>45291</v>
      </c>
      <c r="G1070" s="5">
        <v>2023</v>
      </c>
      <c r="H1070" s="5" t="str">
        <f t="shared" si="156"/>
        <v>Diciembre</v>
      </c>
      <c r="I1070" s="6" t="str">
        <f t="shared" si="153"/>
        <v>2024-2</v>
      </c>
      <c r="J1070" s="5">
        <v>175</v>
      </c>
      <c r="K1070" s="5">
        <v>612</v>
      </c>
      <c r="L1070" s="15">
        <f t="shared" si="158"/>
        <v>1.3</v>
      </c>
      <c r="M1070" s="15">
        <f t="shared" si="159"/>
        <v>1.92</v>
      </c>
      <c r="N1070" s="5" t="s">
        <v>48</v>
      </c>
      <c r="O1070" s="5" t="s">
        <v>48</v>
      </c>
      <c r="P1070" s="5">
        <v>0</v>
      </c>
      <c r="Q1070" s="5">
        <v>0</v>
      </c>
      <c r="R1070" s="5" t="str">
        <f t="shared" si="157"/>
        <v>394-2024-12-31</v>
      </c>
    </row>
    <row r="1071" spans="1:18" x14ac:dyDescent="0.3">
      <c r="A1071" s="5">
        <v>394</v>
      </c>
      <c r="B1071" s="5" t="s">
        <v>353</v>
      </c>
      <c r="C1071" s="5" t="s">
        <v>354</v>
      </c>
      <c r="D1071" s="5" t="s">
        <v>47</v>
      </c>
      <c r="E1071" s="5" t="s">
        <v>22</v>
      </c>
      <c r="F1071" s="6">
        <v>45473</v>
      </c>
      <c r="G1071" s="5">
        <v>2024</v>
      </c>
      <c r="H1071" s="5" t="str">
        <f t="shared" si="156"/>
        <v>Junio</v>
      </c>
      <c r="I1071" s="6" t="str">
        <f t="shared" si="153"/>
        <v>2023-1</v>
      </c>
      <c r="J1071" s="5">
        <v>500</v>
      </c>
      <c r="K1071" s="5">
        <v>593</v>
      </c>
      <c r="L1071" s="15">
        <f t="shared" si="158"/>
        <v>1.3</v>
      </c>
      <c r="M1071" s="15">
        <f t="shared" si="159"/>
        <v>2.9411764705882355</v>
      </c>
      <c r="N1071" s="5" t="s">
        <v>48</v>
      </c>
      <c r="O1071" s="5" t="s">
        <v>48</v>
      </c>
      <c r="P1071" s="5">
        <v>0</v>
      </c>
      <c r="Q1071" s="5">
        <v>0</v>
      </c>
      <c r="R1071" s="5" t="str">
        <f t="shared" si="157"/>
        <v>395-2023-06-30</v>
      </c>
    </row>
    <row r="1072" spans="1:18" x14ac:dyDescent="0.3">
      <c r="A1072" s="5">
        <v>394</v>
      </c>
      <c r="B1072" s="5" t="s">
        <v>353</v>
      </c>
      <c r="C1072" s="5" t="s">
        <v>354</v>
      </c>
      <c r="D1072" s="5" t="s">
        <v>47</v>
      </c>
      <c r="E1072" s="5" t="s">
        <v>22</v>
      </c>
      <c r="F1072" s="6">
        <v>45657</v>
      </c>
      <c r="G1072" s="5">
        <v>2024</v>
      </c>
      <c r="H1072" s="5" t="str">
        <f t="shared" si="156"/>
        <v>Diciembre</v>
      </c>
      <c r="I1072" s="6" t="str">
        <f t="shared" si="153"/>
        <v>2023-2</v>
      </c>
      <c r="J1072" s="5">
        <v>500</v>
      </c>
      <c r="K1072" s="10">
        <v>960</v>
      </c>
      <c r="L1072" s="15">
        <f t="shared" si="158"/>
        <v>1.3</v>
      </c>
      <c r="M1072" s="15">
        <f t="shared" si="159"/>
        <v>2.6666666666666665</v>
      </c>
      <c r="N1072" s="5" t="s">
        <v>48</v>
      </c>
      <c r="O1072" s="5" t="s">
        <v>48</v>
      </c>
      <c r="P1072" s="5">
        <v>0</v>
      </c>
      <c r="Q1072" s="5">
        <v>0</v>
      </c>
      <c r="R1072" s="5" t="str">
        <f t="shared" si="157"/>
        <v>395-2023-12-31</v>
      </c>
    </row>
    <row r="1073" spans="1:18" x14ac:dyDescent="0.3">
      <c r="A1073" s="41">
        <v>395</v>
      </c>
      <c r="B1073" s="5" t="s">
        <v>355</v>
      </c>
      <c r="C1073" s="5" t="s">
        <v>354</v>
      </c>
      <c r="D1073" s="5" t="s">
        <v>47</v>
      </c>
      <c r="E1073" s="5" t="s">
        <v>22</v>
      </c>
      <c r="F1073" s="6">
        <v>45107</v>
      </c>
      <c r="G1073" s="5">
        <v>2023</v>
      </c>
      <c r="H1073" s="5" t="str">
        <f t="shared" si="156"/>
        <v>Junio</v>
      </c>
      <c r="I1073" s="6" t="str">
        <f t="shared" si="153"/>
        <v>2024-1</v>
      </c>
      <c r="J1073" s="5">
        <v>17</v>
      </c>
      <c r="K1073" s="5">
        <v>50</v>
      </c>
      <c r="L1073" s="15">
        <f t="shared" si="158"/>
        <v>1.1000000000000001</v>
      </c>
      <c r="M1073" s="15">
        <f t="shared" si="159"/>
        <v>1.1000000000000001</v>
      </c>
      <c r="N1073" s="5" t="s">
        <v>48</v>
      </c>
      <c r="O1073" s="5" t="s">
        <v>48</v>
      </c>
      <c r="P1073" s="5">
        <v>0</v>
      </c>
      <c r="Q1073" s="5">
        <v>0</v>
      </c>
      <c r="R1073" s="5" t="str">
        <f t="shared" si="157"/>
        <v>395-2024-06-30</v>
      </c>
    </row>
    <row r="1074" spans="1:18" x14ac:dyDescent="0.3">
      <c r="A1074" s="37">
        <v>395</v>
      </c>
      <c r="B1074" s="5" t="s">
        <v>355</v>
      </c>
      <c r="C1074" s="5" t="s">
        <v>354</v>
      </c>
      <c r="D1074" s="5" t="s">
        <v>47</v>
      </c>
      <c r="E1074" s="5" t="s">
        <v>22</v>
      </c>
      <c r="F1074" s="6">
        <v>45291</v>
      </c>
      <c r="G1074" s="5">
        <v>2023</v>
      </c>
      <c r="H1074" s="5" t="str">
        <f t="shared" si="156"/>
        <v>Diciembre</v>
      </c>
      <c r="I1074" s="6" t="str">
        <f t="shared" si="153"/>
        <v>2024-1</v>
      </c>
      <c r="J1074" s="5">
        <v>18</v>
      </c>
      <c r="K1074" s="5">
        <v>48</v>
      </c>
      <c r="L1074" s="15">
        <f t="shared" si="158"/>
        <v>1.3</v>
      </c>
      <c r="M1074" s="15">
        <f t="shared" si="159"/>
        <v>1.4888888888888889</v>
      </c>
      <c r="N1074" s="5" t="s">
        <v>48</v>
      </c>
      <c r="O1074" s="5" t="s">
        <v>48</v>
      </c>
      <c r="P1074" s="5">
        <v>0</v>
      </c>
      <c r="Q1074" s="5">
        <v>0</v>
      </c>
      <c r="R1074" s="5" t="str">
        <f t="shared" si="157"/>
        <v>395-2024-12-31</v>
      </c>
    </row>
    <row r="1075" spans="1:18" x14ac:dyDescent="0.3">
      <c r="A1075" s="5">
        <v>395</v>
      </c>
      <c r="B1075" s="5" t="s">
        <v>356</v>
      </c>
      <c r="C1075" s="5" t="s">
        <v>354</v>
      </c>
      <c r="D1075" s="5" t="s">
        <v>47</v>
      </c>
      <c r="E1075" s="5" t="s">
        <v>22</v>
      </c>
      <c r="F1075" s="6">
        <v>45473</v>
      </c>
      <c r="G1075" s="5">
        <v>2024</v>
      </c>
      <c r="H1075" s="5" t="str">
        <f t="shared" si="156"/>
        <v>Junio</v>
      </c>
      <c r="I1075" s="6" t="str">
        <f t="shared" si="153"/>
        <v>2023-2</v>
      </c>
      <c r="J1075" s="5">
        <v>90</v>
      </c>
      <c r="K1075" s="5">
        <v>99</v>
      </c>
      <c r="L1075" s="15">
        <f t="shared" si="158"/>
        <v>1.1383749999999999</v>
      </c>
      <c r="M1075" s="15">
        <f t="shared" si="159"/>
        <v>1.1383749999999999</v>
      </c>
      <c r="N1075" s="5" t="s">
        <v>48</v>
      </c>
      <c r="O1075" s="5" t="s">
        <v>48</v>
      </c>
      <c r="P1075" s="5">
        <v>0</v>
      </c>
      <c r="Q1075" s="5">
        <v>0</v>
      </c>
      <c r="R1075" s="5" t="str">
        <f t="shared" si="157"/>
        <v>396-2023-06-30</v>
      </c>
    </row>
    <row r="1076" spans="1:18" x14ac:dyDescent="0.3">
      <c r="A1076" s="5">
        <v>395</v>
      </c>
      <c r="B1076" s="5" t="s">
        <v>356</v>
      </c>
      <c r="C1076" s="5" t="s">
        <v>354</v>
      </c>
      <c r="D1076" s="5" t="s">
        <v>47</v>
      </c>
      <c r="E1076" s="5" t="s">
        <v>22</v>
      </c>
      <c r="F1076" s="6">
        <v>45657</v>
      </c>
      <c r="G1076" s="5">
        <v>2024</v>
      </c>
      <c r="H1076" s="5" t="str">
        <f t="shared" si="156"/>
        <v>Junio</v>
      </c>
      <c r="I1076" s="6" t="str">
        <f t="shared" si="153"/>
        <v>2023-1</v>
      </c>
      <c r="J1076" s="5">
        <v>90</v>
      </c>
      <c r="K1076" s="16">
        <v>134</v>
      </c>
      <c r="L1076" s="15">
        <f t="shared" si="158"/>
        <v>1.1383749999999999</v>
      </c>
      <c r="M1076" s="15">
        <f t="shared" si="159"/>
        <v>1.1383749999999999</v>
      </c>
      <c r="N1076" s="5" t="s">
        <v>48</v>
      </c>
      <c r="O1076" s="5" t="s">
        <v>48</v>
      </c>
      <c r="P1076" s="5">
        <v>0</v>
      </c>
      <c r="Q1076" s="5">
        <v>0</v>
      </c>
      <c r="R1076" s="5" t="str">
        <f t="shared" si="157"/>
        <v>397-2023-06-30</v>
      </c>
    </row>
    <row r="1077" spans="1:18" x14ac:dyDescent="0.3">
      <c r="A1077" s="37">
        <v>396</v>
      </c>
      <c r="B1077" s="5" t="s">
        <v>357</v>
      </c>
      <c r="C1077" s="5" t="s">
        <v>350</v>
      </c>
      <c r="D1077" s="5" t="s">
        <v>47</v>
      </c>
      <c r="E1077" s="5" t="s">
        <v>22</v>
      </c>
      <c r="F1077" s="6">
        <v>45107</v>
      </c>
      <c r="G1077" s="5">
        <v>2023</v>
      </c>
      <c r="H1077" s="5" t="str">
        <f t="shared" si="156"/>
        <v>Diciembre</v>
      </c>
      <c r="I1077" s="6" t="str">
        <f t="shared" si="153"/>
        <v>2023-2</v>
      </c>
      <c r="J1077" s="5">
        <v>80</v>
      </c>
      <c r="K1077" s="72">
        <v>91.07</v>
      </c>
      <c r="L1077" s="21">
        <f>IFERROR(K1079/J1079,"")</f>
        <v>1.1619999999999999</v>
      </c>
      <c r="M1077" s="15">
        <f t="shared" si="159"/>
        <v>1.1619999999999999</v>
      </c>
      <c r="N1077" s="5" t="s">
        <v>23</v>
      </c>
      <c r="O1077" s="5" t="s">
        <v>23</v>
      </c>
      <c r="P1077" s="5">
        <v>0</v>
      </c>
      <c r="Q1077" s="5">
        <v>1</v>
      </c>
      <c r="R1077" s="5" t="str">
        <f t="shared" si="157"/>
        <v>397-2023-12-31</v>
      </c>
    </row>
    <row r="1078" spans="1:18" x14ac:dyDescent="0.3">
      <c r="A1078" s="41">
        <v>397</v>
      </c>
      <c r="B1078" t="s">
        <v>1556</v>
      </c>
      <c r="C1078" s="5" t="s">
        <v>358</v>
      </c>
      <c r="D1078" s="5" t="s">
        <v>47</v>
      </c>
      <c r="E1078" s="5" t="s">
        <v>22</v>
      </c>
      <c r="F1078" s="6">
        <v>45107</v>
      </c>
      <c r="G1078" s="5">
        <v>2023</v>
      </c>
      <c r="H1078" s="5" t="str">
        <f t="shared" si="156"/>
        <v>Junio</v>
      </c>
      <c r="I1078" s="6" t="str">
        <f t="shared" si="153"/>
        <v>2024-1</v>
      </c>
      <c r="J1078" s="5">
        <v>80</v>
      </c>
      <c r="K1078" s="5">
        <v>91.07</v>
      </c>
      <c r="L1078" s="21">
        <f>IFERROR(K1080/J1080,"")</f>
        <v>1.101</v>
      </c>
      <c r="M1078" s="15">
        <f t="shared" si="159"/>
        <v>1.101</v>
      </c>
      <c r="N1078" s="5" t="s">
        <v>23</v>
      </c>
      <c r="O1078" s="5" t="s">
        <v>23</v>
      </c>
      <c r="P1078" s="5">
        <v>1</v>
      </c>
      <c r="Q1078" s="5">
        <v>1</v>
      </c>
      <c r="R1078" s="5" t="str">
        <f t="shared" si="157"/>
        <v>397-2024-06-30</v>
      </c>
    </row>
    <row r="1079" spans="1:18" x14ac:dyDescent="0.3">
      <c r="A1079" s="37">
        <v>397</v>
      </c>
      <c r="B1079" t="s">
        <v>1556</v>
      </c>
      <c r="C1079" s="5" t="s">
        <v>358</v>
      </c>
      <c r="D1079" s="5" t="s">
        <v>47</v>
      </c>
      <c r="E1079" s="5" t="s">
        <v>22</v>
      </c>
      <c r="F1079" s="6">
        <v>45291</v>
      </c>
      <c r="G1079" s="5">
        <v>2023</v>
      </c>
      <c r="H1079" s="5" t="str">
        <f t="shared" si="156"/>
        <v>Diciembre</v>
      </c>
      <c r="I1079" s="6" t="str">
        <f t="shared" si="153"/>
        <v>2024-2</v>
      </c>
      <c r="J1079" s="5">
        <v>80</v>
      </c>
      <c r="K1079" s="5">
        <v>92.96</v>
      </c>
      <c r="L1079" s="21">
        <f>IFERROR(K1081/J1081,"")</f>
        <v>1.1859999999999999</v>
      </c>
      <c r="M1079" s="15">
        <f t="shared" si="159"/>
        <v>1.1859999999999999</v>
      </c>
      <c r="N1079" s="5" t="s">
        <v>23</v>
      </c>
      <c r="O1079" s="5" t="s">
        <v>23</v>
      </c>
      <c r="P1079" s="5">
        <v>1</v>
      </c>
      <c r="Q1079" s="5">
        <v>1</v>
      </c>
      <c r="R1079" s="5" t="str">
        <f t="shared" si="157"/>
        <v>397-2024-12-31</v>
      </c>
    </row>
    <row r="1080" spans="1:18" x14ac:dyDescent="0.3">
      <c r="A1080" s="5">
        <v>397</v>
      </c>
      <c r="B1080" t="s">
        <v>1556</v>
      </c>
      <c r="C1080" s="5" t="s">
        <v>358</v>
      </c>
      <c r="D1080" s="5" t="s">
        <v>47</v>
      </c>
      <c r="E1080" s="5" t="s">
        <v>22</v>
      </c>
      <c r="F1080" s="6">
        <v>45473</v>
      </c>
      <c r="G1080" s="5">
        <v>2024</v>
      </c>
      <c r="H1080" s="5" t="str">
        <f t="shared" si="156"/>
        <v>Junio</v>
      </c>
      <c r="I1080" s="6" t="str">
        <f t="shared" si="153"/>
        <v>2023-1</v>
      </c>
      <c r="J1080" s="5">
        <v>80</v>
      </c>
      <c r="K1080" s="5">
        <v>88.08</v>
      </c>
      <c r="L1080" s="15">
        <f t="shared" ref="L1080:L1089" si="160">IFERROR(IF((K1082/J1082)&gt;1.3,1.3,K1082/J1082),"")</f>
        <v>1.3</v>
      </c>
      <c r="M1080" s="15">
        <f t="shared" si="159"/>
        <v>2.5680000000000001</v>
      </c>
      <c r="N1080" s="5" t="s">
        <v>23</v>
      </c>
      <c r="O1080" s="5" t="s">
        <v>23</v>
      </c>
      <c r="P1080" s="5">
        <v>0</v>
      </c>
      <c r="Q1080" s="5">
        <v>0</v>
      </c>
      <c r="R1080" s="5" t="str">
        <f t="shared" si="157"/>
        <v>398-2023-06-30</v>
      </c>
    </row>
    <row r="1081" spans="1:18" x14ac:dyDescent="0.3">
      <c r="A1081" s="5">
        <v>397</v>
      </c>
      <c r="B1081" t="s">
        <v>1556</v>
      </c>
      <c r="C1081" s="5" t="s">
        <v>358</v>
      </c>
      <c r="D1081" s="5" t="s">
        <v>47</v>
      </c>
      <c r="E1081" s="5" t="s">
        <v>22</v>
      </c>
      <c r="F1081" s="6">
        <v>45657</v>
      </c>
      <c r="G1081" s="5">
        <v>2024</v>
      </c>
      <c r="H1081" s="5" t="str">
        <f t="shared" si="156"/>
        <v>Diciembre</v>
      </c>
      <c r="I1081" s="6" t="str">
        <f t="shared" si="153"/>
        <v>2023-2</v>
      </c>
      <c r="J1081" s="5">
        <v>80</v>
      </c>
      <c r="K1081" s="5">
        <v>94.88</v>
      </c>
      <c r="L1081" s="15">
        <f t="shared" si="160"/>
        <v>1.3</v>
      </c>
      <c r="M1081" s="15">
        <f t="shared" si="159"/>
        <v>2.3439999999999999</v>
      </c>
      <c r="N1081" s="5" t="s">
        <v>23</v>
      </c>
      <c r="O1081" s="5" t="s">
        <v>23</v>
      </c>
      <c r="P1081" s="5">
        <v>0</v>
      </c>
      <c r="Q1081" s="5">
        <v>0</v>
      </c>
      <c r="R1081" s="5" t="str">
        <f t="shared" si="157"/>
        <v>398-2023-12-31</v>
      </c>
    </row>
    <row r="1082" spans="1:18" x14ac:dyDescent="0.3">
      <c r="A1082" s="41">
        <v>398</v>
      </c>
      <c r="B1082" s="5" t="s">
        <v>360</v>
      </c>
      <c r="C1082" s="5" t="s">
        <v>361</v>
      </c>
      <c r="D1082" s="5" t="s">
        <v>47</v>
      </c>
      <c r="E1082" s="5" t="s">
        <v>22</v>
      </c>
      <c r="F1082" s="6">
        <v>45107</v>
      </c>
      <c r="G1082" s="5">
        <v>2023</v>
      </c>
      <c r="H1082" s="5" t="str">
        <f t="shared" si="156"/>
        <v>Junio</v>
      </c>
      <c r="I1082" s="6" t="str">
        <f t="shared" si="153"/>
        <v>2024-1</v>
      </c>
      <c r="J1082" s="5">
        <v>1000</v>
      </c>
      <c r="K1082" s="5">
        <v>2568</v>
      </c>
      <c r="L1082" s="15">
        <f t="shared" si="160"/>
        <v>1.3</v>
      </c>
      <c r="M1082" s="15">
        <f t="shared" si="159"/>
        <v>2.7824</v>
      </c>
      <c r="N1082" s="5" t="s">
        <v>48</v>
      </c>
      <c r="O1082" s="5" t="s">
        <v>48</v>
      </c>
      <c r="P1082" s="5">
        <v>0</v>
      </c>
      <c r="Q1082" s="5">
        <v>0</v>
      </c>
      <c r="R1082" s="5" t="str">
        <f t="shared" si="157"/>
        <v>398-2024-06-30</v>
      </c>
    </row>
    <row r="1083" spans="1:18" x14ac:dyDescent="0.3">
      <c r="A1083" s="37">
        <v>398</v>
      </c>
      <c r="B1083" s="5" t="s">
        <v>360</v>
      </c>
      <c r="C1083" s="5" t="s">
        <v>361</v>
      </c>
      <c r="D1083" s="5" t="s">
        <v>47</v>
      </c>
      <c r="E1083" s="5" t="s">
        <v>22</v>
      </c>
      <c r="F1083" s="6">
        <v>45291</v>
      </c>
      <c r="G1083" s="5">
        <v>2023</v>
      </c>
      <c r="H1083" s="5" t="str">
        <f t="shared" si="156"/>
        <v>Diciembre</v>
      </c>
      <c r="I1083" s="6" t="str">
        <f t="shared" si="153"/>
        <v>2024-2</v>
      </c>
      <c r="J1083" s="5">
        <v>1000</v>
      </c>
      <c r="K1083" s="5">
        <v>2344</v>
      </c>
      <c r="L1083" s="15">
        <f t="shared" si="160"/>
        <v>1.3</v>
      </c>
      <c r="M1083" s="15">
        <f t="shared" si="159"/>
        <v>1.6</v>
      </c>
      <c r="N1083" s="5" t="s">
        <v>48</v>
      </c>
      <c r="O1083" s="5" t="s">
        <v>48</v>
      </c>
      <c r="P1083" s="5">
        <v>0</v>
      </c>
      <c r="Q1083" s="5">
        <v>0</v>
      </c>
      <c r="R1083" s="5" t="str">
        <f t="shared" si="157"/>
        <v>398-2024-12-31</v>
      </c>
    </row>
    <row r="1084" spans="1:18" x14ac:dyDescent="0.3">
      <c r="A1084" s="5">
        <v>398</v>
      </c>
      <c r="B1084" s="5" t="s">
        <v>360</v>
      </c>
      <c r="C1084" s="5" t="s">
        <v>361</v>
      </c>
      <c r="D1084" s="5" t="s">
        <v>47</v>
      </c>
      <c r="E1084" s="5" t="s">
        <v>22</v>
      </c>
      <c r="F1084" s="6">
        <v>45473</v>
      </c>
      <c r="G1084" s="5">
        <v>2024</v>
      </c>
      <c r="H1084" s="5" t="str">
        <f t="shared" si="156"/>
        <v>Junio</v>
      </c>
      <c r="I1084" s="6" t="str">
        <f t="shared" si="153"/>
        <v>2023-1</v>
      </c>
      <c r="J1084" s="5">
        <v>1250</v>
      </c>
      <c r="K1084" s="5">
        <v>3478</v>
      </c>
      <c r="L1084" s="15">
        <f t="shared" si="160"/>
        <v>1.1779999999999999</v>
      </c>
      <c r="M1084" s="15">
        <f t="shared" si="159"/>
        <v>1.1779999999999999</v>
      </c>
      <c r="N1084" s="5" t="s">
        <v>48</v>
      </c>
      <c r="O1084" s="5" t="s">
        <v>48</v>
      </c>
      <c r="P1084" s="5">
        <v>0</v>
      </c>
      <c r="Q1084" s="5">
        <v>0</v>
      </c>
      <c r="R1084" s="5" t="str">
        <f t="shared" si="157"/>
        <v>399-2023-06-30</v>
      </c>
    </row>
    <row r="1085" spans="1:18" x14ac:dyDescent="0.3">
      <c r="A1085" s="5">
        <v>398</v>
      </c>
      <c r="B1085" s="5" t="s">
        <v>360</v>
      </c>
      <c r="C1085" s="5" t="s">
        <v>361</v>
      </c>
      <c r="D1085" s="5" t="s">
        <v>47</v>
      </c>
      <c r="E1085" s="5" t="s">
        <v>22</v>
      </c>
      <c r="F1085" s="6">
        <v>45657</v>
      </c>
      <c r="G1085" s="5">
        <v>2024</v>
      </c>
      <c r="H1085" s="5" t="str">
        <f t="shared" si="156"/>
        <v>Diciembre</v>
      </c>
      <c r="I1085" s="6" t="str">
        <f t="shared" si="153"/>
        <v>2023-2</v>
      </c>
      <c r="J1085" s="5">
        <v>1250</v>
      </c>
      <c r="K1085" s="10">
        <v>2000</v>
      </c>
      <c r="L1085" s="15">
        <f t="shared" si="160"/>
        <v>1.3</v>
      </c>
      <c r="M1085" s="15">
        <f t="shared" si="159"/>
        <v>1.49</v>
      </c>
      <c r="N1085" s="5" t="s">
        <v>48</v>
      </c>
      <c r="O1085" s="5" t="s">
        <v>48</v>
      </c>
      <c r="P1085" s="5">
        <v>0</v>
      </c>
      <c r="Q1085" s="5">
        <v>0</v>
      </c>
      <c r="R1085" s="5" t="str">
        <f t="shared" si="157"/>
        <v>399-2023-12-31</v>
      </c>
    </row>
    <row r="1086" spans="1:18" x14ac:dyDescent="0.3">
      <c r="A1086" s="5">
        <v>399</v>
      </c>
      <c r="B1086" s="5" t="s">
        <v>362</v>
      </c>
      <c r="C1086" s="5" t="s">
        <v>361</v>
      </c>
      <c r="D1086" s="5" t="s">
        <v>47</v>
      </c>
      <c r="E1086" s="5" t="s">
        <v>22</v>
      </c>
      <c r="F1086" s="17">
        <v>45107</v>
      </c>
      <c r="G1086" s="16">
        <v>2023</v>
      </c>
      <c r="H1086" s="6" t="str">
        <f t="shared" si="156"/>
        <v>Junio</v>
      </c>
      <c r="I1086" s="39" t="s">
        <v>735</v>
      </c>
      <c r="J1086" s="5">
        <v>500</v>
      </c>
      <c r="K1086" s="5">
        <v>589</v>
      </c>
      <c r="L1086" s="15">
        <f t="shared" si="160"/>
        <v>1.1135999999999999</v>
      </c>
      <c r="M1086" s="15">
        <f t="shared" si="159"/>
        <v>1.1135999999999999</v>
      </c>
      <c r="N1086" s="5" t="s">
        <v>48</v>
      </c>
      <c r="O1086" s="5" t="s">
        <v>48</v>
      </c>
      <c r="P1086" s="5">
        <v>0</v>
      </c>
      <c r="Q1086" s="5">
        <v>0</v>
      </c>
      <c r="R1086" s="5" t="str">
        <f t="shared" si="157"/>
        <v>399-2024-06-30</v>
      </c>
    </row>
    <row r="1087" spans="1:18" x14ac:dyDescent="0.3">
      <c r="A1087" s="37">
        <v>399</v>
      </c>
      <c r="B1087" s="5" t="s">
        <v>362</v>
      </c>
      <c r="C1087" s="5" t="s">
        <v>361</v>
      </c>
      <c r="D1087" s="5" t="s">
        <v>47</v>
      </c>
      <c r="E1087" s="5" t="s">
        <v>22</v>
      </c>
      <c r="F1087" s="6">
        <v>45291</v>
      </c>
      <c r="G1087" s="5">
        <v>2023</v>
      </c>
      <c r="H1087" s="5" t="str">
        <f t="shared" si="156"/>
        <v>Diciembre</v>
      </c>
      <c r="I1087" s="6" t="str">
        <f t="shared" ref="I1087:I1118" si="161">IF(OR(H1089="Enero",H1089="Febrero",H1089="Marzo",H1089="Abril",H1089="Mayo",H1089="Junio"),G1089&amp;"-1",IF(OR(H1089="Julio",H1089="Agosto",H1089="Septiembre",H1089="Octubre",H1089="Noviembre",H1089="Diciembre"),G1089&amp;"-2"))</f>
        <v>2024-2</v>
      </c>
      <c r="J1087" s="5">
        <v>500</v>
      </c>
      <c r="K1087" s="5">
        <v>745</v>
      </c>
      <c r="L1087" s="15">
        <f t="shared" si="160"/>
        <v>1.1135999999999999</v>
      </c>
      <c r="M1087" s="15">
        <f t="shared" si="159"/>
        <v>1.1135999999999999</v>
      </c>
      <c r="N1087" s="5" t="s">
        <v>48</v>
      </c>
      <c r="O1087" s="5" t="s">
        <v>48</v>
      </c>
      <c r="P1087" s="5">
        <v>0</v>
      </c>
      <c r="Q1087" s="5">
        <v>0</v>
      </c>
      <c r="R1087" s="5" t="str">
        <f t="shared" si="157"/>
        <v>399-2024-12-31</v>
      </c>
    </row>
    <row r="1088" spans="1:18" x14ac:dyDescent="0.3">
      <c r="A1088" s="5">
        <v>399</v>
      </c>
      <c r="B1088" s="5" t="s">
        <v>363</v>
      </c>
      <c r="C1088" s="5" t="s">
        <v>361</v>
      </c>
      <c r="D1088" s="5" t="s">
        <v>47</v>
      </c>
      <c r="E1088" s="5" t="s">
        <v>22</v>
      </c>
      <c r="F1088" s="6">
        <v>45473</v>
      </c>
      <c r="G1088" s="5">
        <v>2024</v>
      </c>
      <c r="H1088" s="5" t="str">
        <f t="shared" si="156"/>
        <v>Junio</v>
      </c>
      <c r="I1088" s="6" t="str">
        <f t="shared" si="161"/>
        <v>2023-1</v>
      </c>
      <c r="J1088" s="5">
        <v>625</v>
      </c>
      <c r="K1088" s="5">
        <v>696</v>
      </c>
      <c r="L1088" s="15">
        <f t="shared" si="160"/>
        <v>1.3</v>
      </c>
      <c r="M1088" s="15">
        <f t="shared" si="159"/>
        <v>2.2000000000000002</v>
      </c>
      <c r="N1088" s="5" t="s">
        <v>48</v>
      </c>
      <c r="O1088" s="5" t="s">
        <v>48</v>
      </c>
      <c r="P1088" s="5">
        <v>0</v>
      </c>
      <c r="Q1088" s="5">
        <v>0</v>
      </c>
      <c r="R1088" s="5" t="str">
        <f t="shared" si="157"/>
        <v>400-2023-06-30</v>
      </c>
    </row>
    <row r="1089" spans="1:18" x14ac:dyDescent="0.3">
      <c r="A1089" s="5">
        <v>399</v>
      </c>
      <c r="B1089" s="5" t="s">
        <v>363</v>
      </c>
      <c r="C1089" s="5" t="s">
        <v>361</v>
      </c>
      <c r="D1089" s="5" t="s">
        <v>47</v>
      </c>
      <c r="E1089" s="5" t="s">
        <v>22</v>
      </c>
      <c r="F1089" s="6">
        <v>45657</v>
      </c>
      <c r="G1089" s="5">
        <v>2024</v>
      </c>
      <c r="H1089" s="5" t="str">
        <f t="shared" si="156"/>
        <v>Diciembre</v>
      </c>
      <c r="I1089" s="6" t="str">
        <f t="shared" si="161"/>
        <v>2023-2</v>
      </c>
      <c r="J1089" s="5">
        <v>625</v>
      </c>
      <c r="K1089" s="5">
        <v>696</v>
      </c>
      <c r="L1089" s="15">
        <f t="shared" si="160"/>
        <v>1.3</v>
      </c>
      <c r="M1089" s="15">
        <f t="shared" si="159"/>
        <v>2.8285714285714287</v>
      </c>
      <c r="N1089" s="5" t="s">
        <v>48</v>
      </c>
      <c r="O1089" s="5" t="s">
        <v>48</v>
      </c>
      <c r="P1089" s="5">
        <v>0</v>
      </c>
      <c r="Q1089" s="5">
        <v>0</v>
      </c>
      <c r="R1089" s="5" t="str">
        <f t="shared" si="157"/>
        <v>400-2023-12-31</v>
      </c>
    </row>
    <row r="1090" spans="1:18" x14ac:dyDescent="0.3">
      <c r="A1090" s="41">
        <v>400</v>
      </c>
      <c r="B1090" s="5" t="s">
        <v>364</v>
      </c>
      <c r="C1090" s="5" t="s">
        <v>361</v>
      </c>
      <c r="D1090" s="5" t="s">
        <v>47</v>
      </c>
      <c r="E1090" s="5" t="s">
        <v>22</v>
      </c>
      <c r="F1090" s="6">
        <v>45107</v>
      </c>
      <c r="G1090" s="5">
        <v>2023</v>
      </c>
      <c r="H1090" s="5" t="str">
        <f t="shared" si="156"/>
        <v>Junio</v>
      </c>
      <c r="I1090" s="6" t="str">
        <f t="shared" si="161"/>
        <v>2024-1</v>
      </c>
      <c r="J1090" s="5">
        <v>35</v>
      </c>
      <c r="K1090" s="5">
        <v>77</v>
      </c>
      <c r="L1090" s="8">
        <f>IF(IFERROR(K1092/J1092,"")&gt;130%,130%,K1092/J1092)</f>
        <v>1.3</v>
      </c>
      <c r="M1090" s="15">
        <f t="shared" si="159"/>
        <v>2.7045454545454546</v>
      </c>
      <c r="N1090" s="5" t="s">
        <v>48</v>
      </c>
      <c r="O1090" s="5" t="s">
        <v>48</v>
      </c>
      <c r="P1090" s="5">
        <v>0</v>
      </c>
      <c r="Q1090" s="5">
        <v>0</v>
      </c>
      <c r="R1090" s="5" t="str">
        <f t="shared" si="157"/>
        <v>400-2024-06-30</v>
      </c>
    </row>
    <row r="1091" spans="1:18" x14ac:dyDescent="0.3">
      <c r="A1091" s="37">
        <v>400</v>
      </c>
      <c r="B1091" s="5" t="s">
        <v>364</v>
      </c>
      <c r="C1091" s="5" t="s">
        <v>361</v>
      </c>
      <c r="D1091" s="5" t="s">
        <v>47</v>
      </c>
      <c r="E1091" s="5" t="s">
        <v>22</v>
      </c>
      <c r="F1091" s="6">
        <v>45291</v>
      </c>
      <c r="G1091" s="5">
        <v>2023</v>
      </c>
      <c r="H1091" s="5" t="str">
        <f t="shared" si="156"/>
        <v>Diciembre</v>
      </c>
      <c r="I1091" s="6" t="str">
        <f t="shared" si="161"/>
        <v>2024-2</v>
      </c>
      <c r="J1091" s="5">
        <v>35</v>
      </c>
      <c r="K1091" s="5">
        <v>99</v>
      </c>
      <c r="L1091" s="8">
        <f>IF(IFERROR(K1093/J1093,"")&gt;130%,130%,K1093/J1093)</f>
        <v>1.3</v>
      </c>
      <c r="M1091" s="15">
        <f t="shared" si="159"/>
        <v>3.9772727272727271</v>
      </c>
      <c r="N1091" s="5" t="s">
        <v>48</v>
      </c>
      <c r="O1091" s="5" t="s">
        <v>48</v>
      </c>
      <c r="P1091" s="5">
        <v>0</v>
      </c>
      <c r="Q1091" s="5">
        <v>0</v>
      </c>
      <c r="R1091" s="5" t="str">
        <f t="shared" si="157"/>
        <v>400-2024-12-31</v>
      </c>
    </row>
    <row r="1092" spans="1:18" x14ac:dyDescent="0.3">
      <c r="A1092" s="5">
        <v>400</v>
      </c>
      <c r="B1092" s="5" t="s">
        <v>364</v>
      </c>
      <c r="C1092" s="5" t="s">
        <v>361</v>
      </c>
      <c r="D1092" s="5" t="s">
        <v>47</v>
      </c>
      <c r="E1092" s="5" t="s">
        <v>22</v>
      </c>
      <c r="F1092" s="6">
        <v>45473</v>
      </c>
      <c r="G1092" s="5">
        <v>2024</v>
      </c>
      <c r="H1092" s="5" t="str">
        <f t="shared" ref="H1092:H1123" si="162">PROPER(TEXT(F1094,"mmmm"))</f>
        <v>Junio</v>
      </c>
      <c r="I1092" s="6" t="str">
        <f t="shared" si="161"/>
        <v>2023-1</v>
      </c>
      <c r="J1092" s="5">
        <v>44</v>
      </c>
      <c r="K1092" s="5">
        <v>119</v>
      </c>
      <c r="L1092" s="15">
        <f t="shared" ref="L1092:L1097" si="163">IFERROR(IF((K1094/J1094)&gt;1.3,1.3,K1094/J1094),"")</f>
        <v>0.875</v>
      </c>
      <c r="M1092" s="15">
        <f t="shared" si="159"/>
        <v>0.875</v>
      </c>
      <c r="N1092" s="5" t="s">
        <v>48</v>
      </c>
      <c r="O1092" s="5" t="s">
        <v>48</v>
      </c>
      <c r="P1092" s="5">
        <v>0</v>
      </c>
      <c r="Q1092" s="5">
        <v>0</v>
      </c>
      <c r="R1092" s="5" t="str">
        <f t="shared" si="157"/>
        <v>401-2023-06-30</v>
      </c>
    </row>
    <row r="1093" spans="1:18" x14ac:dyDescent="0.3">
      <c r="A1093" s="5">
        <v>400</v>
      </c>
      <c r="B1093" s="5" t="s">
        <v>364</v>
      </c>
      <c r="C1093" s="5" t="s">
        <v>361</v>
      </c>
      <c r="D1093" s="5" t="s">
        <v>47</v>
      </c>
      <c r="E1093" s="5" t="s">
        <v>22</v>
      </c>
      <c r="F1093" s="6">
        <v>45657</v>
      </c>
      <c r="G1093" s="5">
        <v>2024</v>
      </c>
      <c r="H1093" s="5" t="str">
        <f t="shared" si="162"/>
        <v>Diciembre</v>
      </c>
      <c r="I1093" s="6" t="str">
        <f t="shared" si="161"/>
        <v>2023-2</v>
      </c>
      <c r="J1093" s="5">
        <v>44</v>
      </c>
      <c r="K1093" s="10">
        <v>175</v>
      </c>
      <c r="L1093" s="15">
        <f t="shared" si="163"/>
        <v>1.25</v>
      </c>
      <c r="M1093" s="15">
        <f t="shared" si="159"/>
        <v>1.25</v>
      </c>
      <c r="N1093" s="5" t="s">
        <v>48</v>
      </c>
      <c r="O1093" s="5" t="s">
        <v>48</v>
      </c>
      <c r="P1093" s="5">
        <v>0</v>
      </c>
      <c r="Q1093" s="5">
        <v>0</v>
      </c>
      <c r="R1093" s="5" t="str">
        <f t="shared" si="157"/>
        <v>401-2023-12-31</v>
      </c>
    </row>
    <row r="1094" spans="1:18" x14ac:dyDescent="0.3">
      <c r="A1094" s="41">
        <v>401</v>
      </c>
      <c r="B1094" s="5" t="s">
        <v>365</v>
      </c>
      <c r="C1094" s="5" t="s">
        <v>366</v>
      </c>
      <c r="D1094" s="5" t="s">
        <v>47</v>
      </c>
      <c r="E1094" s="5" t="s">
        <v>22</v>
      </c>
      <c r="F1094" s="6">
        <v>45107</v>
      </c>
      <c r="G1094" s="5">
        <v>2023</v>
      </c>
      <c r="H1094" s="5" t="str">
        <f t="shared" si="162"/>
        <v>Junio</v>
      </c>
      <c r="I1094" s="6" t="str">
        <f t="shared" si="161"/>
        <v>2024-2</v>
      </c>
      <c r="J1094" s="5">
        <v>8</v>
      </c>
      <c r="K1094" s="5">
        <v>7</v>
      </c>
      <c r="L1094" s="15">
        <f t="shared" si="163"/>
        <v>1.125</v>
      </c>
      <c r="M1094" s="15">
        <f t="shared" si="159"/>
        <v>1.125</v>
      </c>
      <c r="N1094" s="5" t="s">
        <v>48</v>
      </c>
      <c r="O1094" s="5" t="s">
        <v>48</v>
      </c>
      <c r="P1094" s="5">
        <v>0</v>
      </c>
      <c r="Q1094" s="5">
        <v>0</v>
      </c>
      <c r="R1094" s="5" t="str">
        <f t="shared" si="157"/>
        <v>401-2024-06-30</v>
      </c>
    </row>
    <row r="1095" spans="1:18" x14ac:dyDescent="0.3">
      <c r="A1095" s="37">
        <v>401</v>
      </c>
      <c r="B1095" s="5" t="s">
        <v>365</v>
      </c>
      <c r="C1095" s="5" t="s">
        <v>366</v>
      </c>
      <c r="D1095" s="5" t="s">
        <v>47</v>
      </c>
      <c r="E1095" s="5" t="s">
        <v>22</v>
      </c>
      <c r="F1095" s="6">
        <v>45291</v>
      </c>
      <c r="G1095" s="5">
        <v>2023</v>
      </c>
      <c r="H1095" s="5" t="str">
        <f t="shared" si="162"/>
        <v>Diciembre</v>
      </c>
      <c r="I1095" s="6" t="str">
        <f t="shared" si="161"/>
        <v>2024-2</v>
      </c>
      <c r="J1095" s="5">
        <v>8</v>
      </c>
      <c r="K1095" s="5">
        <v>10</v>
      </c>
      <c r="L1095" s="15">
        <f t="shared" si="163"/>
        <v>1</v>
      </c>
      <c r="M1095" s="15">
        <f t="shared" si="159"/>
        <v>1</v>
      </c>
      <c r="N1095" s="5" t="s">
        <v>48</v>
      </c>
      <c r="O1095" s="5" t="s">
        <v>48</v>
      </c>
      <c r="P1095" s="5">
        <v>0</v>
      </c>
      <c r="Q1095" s="5">
        <v>0</v>
      </c>
      <c r="R1095" s="5" t="str">
        <f t="shared" si="157"/>
        <v>401-2024-12-31</v>
      </c>
    </row>
    <row r="1096" spans="1:18" x14ac:dyDescent="0.3">
      <c r="A1096" s="5">
        <v>401</v>
      </c>
      <c r="B1096" s="5" t="s">
        <v>365</v>
      </c>
      <c r="C1096" s="5" t="s">
        <v>366</v>
      </c>
      <c r="D1096" s="5" t="s">
        <v>47</v>
      </c>
      <c r="E1096" s="5" t="s">
        <v>22</v>
      </c>
      <c r="F1096" s="6">
        <v>45473</v>
      </c>
      <c r="G1096" s="5">
        <v>2024</v>
      </c>
      <c r="H1096" s="5" t="str">
        <f t="shared" si="162"/>
        <v>Diciembre</v>
      </c>
      <c r="I1096" s="6" t="str">
        <f t="shared" si="161"/>
        <v>2023-1</v>
      </c>
      <c r="J1096" s="5">
        <v>8</v>
      </c>
      <c r="K1096" s="5">
        <v>9</v>
      </c>
      <c r="L1096" s="15" t="str">
        <f t="shared" si="163"/>
        <v/>
      </c>
      <c r="M1096" s="15" t="str">
        <f t="shared" si="159"/>
        <v/>
      </c>
      <c r="N1096" s="5" t="s">
        <v>48</v>
      </c>
      <c r="O1096" s="5" t="s">
        <v>48</v>
      </c>
      <c r="P1096" s="5">
        <v>0</v>
      </c>
      <c r="Q1096" s="5">
        <v>0</v>
      </c>
      <c r="R1096" s="5" t="str">
        <f t="shared" si="157"/>
        <v>402-2023-12-31</v>
      </c>
    </row>
    <row r="1097" spans="1:18" x14ac:dyDescent="0.3">
      <c r="A1097" s="5">
        <v>401</v>
      </c>
      <c r="B1097" s="5" t="s">
        <v>365</v>
      </c>
      <c r="C1097" s="5" t="s">
        <v>366</v>
      </c>
      <c r="D1097" s="5" t="s">
        <v>47</v>
      </c>
      <c r="E1097" s="5" t="s">
        <v>22</v>
      </c>
      <c r="F1097" s="6">
        <v>45657</v>
      </c>
      <c r="G1097" s="5">
        <v>2024</v>
      </c>
      <c r="H1097" s="5" t="str">
        <f t="shared" si="162"/>
        <v>Diciembre</v>
      </c>
      <c r="I1097" s="6" t="str">
        <f t="shared" si="161"/>
        <v>2024-2</v>
      </c>
      <c r="J1097" s="5">
        <v>8</v>
      </c>
      <c r="K1097" s="5">
        <v>8</v>
      </c>
      <c r="L1097" s="15">
        <f t="shared" si="163"/>
        <v>1.3</v>
      </c>
      <c r="M1097" s="15">
        <f t="shared" si="159"/>
        <v>1.5866666666666667</v>
      </c>
      <c r="N1097" s="5" t="s">
        <v>48</v>
      </c>
      <c r="O1097" s="5" t="s">
        <v>48</v>
      </c>
      <c r="P1097" s="5">
        <v>0</v>
      </c>
      <c r="Q1097" s="5">
        <v>0</v>
      </c>
      <c r="R1097" s="5" t="str">
        <f t="shared" si="157"/>
        <v>402-2024-12-31</v>
      </c>
    </row>
    <row r="1098" spans="1:18" x14ac:dyDescent="0.3">
      <c r="A1098" s="37">
        <v>402</v>
      </c>
      <c r="B1098" s="5" t="s">
        <v>367</v>
      </c>
      <c r="C1098" s="5" t="s">
        <v>366</v>
      </c>
      <c r="D1098" s="5" t="s">
        <v>65</v>
      </c>
      <c r="E1098" s="5" t="s">
        <v>22</v>
      </c>
      <c r="F1098" s="6">
        <v>45291</v>
      </c>
      <c r="G1098" s="5">
        <v>2023</v>
      </c>
      <c r="H1098" s="5" t="str">
        <f t="shared" si="162"/>
        <v>Junio</v>
      </c>
      <c r="I1098" s="6" t="str">
        <f t="shared" si="161"/>
        <v>2023-1</v>
      </c>
      <c r="J1098" s="5"/>
      <c r="K1098" s="5">
        <v>21000</v>
      </c>
      <c r="L1098" s="21" t="str">
        <f>IFERROR(K1100/J1100,"")</f>
        <v/>
      </c>
      <c r="M1098" s="15" t="str">
        <f t="shared" si="159"/>
        <v/>
      </c>
      <c r="N1098" s="5"/>
      <c r="O1098" s="5"/>
      <c r="P1098" s="5">
        <v>0</v>
      </c>
      <c r="Q1098" s="5">
        <v>0</v>
      </c>
      <c r="R1098" s="5" t="str">
        <f t="shared" ref="R1098:R1129" si="164">A1100&amp;"-"&amp;YEAR(F1100)&amp;"-"&amp;IF(LEN(MONTH(F1100))=1,"0"&amp;MONTH(F1100),MONTH(F1100))&amp;"-"&amp;DAY(F1100)</f>
        <v>403-2023-06-30</v>
      </c>
    </row>
    <row r="1099" spans="1:18" x14ac:dyDescent="0.3">
      <c r="A1099" s="5">
        <v>402</v>
      </c>
      <c r="B1099" s="5" t="s">
        <v>367</v>
      </c>
      <c r="C1099" s="5" t="s">
        <v>366</v>
      </c>
      <c r="D1099" s="5" t="s">
        <v>65</v>
      </c>
      <c r="E1099" s="5" t="s">
        <v>22</v>
      </c>
      <c r="F1099" s="6">
        <v>45657</v>
      </c>
      <c r="G1099" s="5">
        <v>2024</v>
      </c>
      <c r="H1099" s="5" t="str">
        <f t="shared" si="162"/>
        <v>Diciembre</v>
      </c>
      <c r="I1099" s="6" t="str">
        <f t="shared" si="161"/>
        <v>2023-2</v>
      </c>
      <c r="J1099" s="5">
        <v>3</v>
      </c>
      <c r="K1099" s="5">
        <v>4.76</v>
      </c>
      <c r="L1099" s="15" t="str">
        <f>IFERROR(IF((K1101/J1101)&gt;1.3,1.3,K1101/J1101),"")</f>
        <v/>
      </c>
      <c r="M1099" s="15" t="str">
        <f t="shared" si="159"/>
        <v/>
      </c>
      <c r="N1099" s="5"/>
      <c r="O1099" s="5"/>
      <c r="P1099" s="5">
        <v>0</v>
      </c>
      <c r="Q1099" s="5">
        <v>0</v>
      </c>
      <c r="R1099" s="5" t="str">
        <f t="shared" si="164"/>
        <v>403-2023-12-31</v>
      </c>
    </row>
    <row r="1100" spans="1:18" x14ac:dyDescent="0.3">
      <c r="A1100" s="41">
        <v>403</v>
      </c>
      <c r="B1100" s="5" t="s">
        <v>368</v>
      </c>
      <c r="C1100" s="5" t="s">
        <v>366</v>
      </c>
      <c r="D1100" s="5" t="s">
        <v>47</v>
      </c>
      <c r="E1100" s="5" t="s">
        <v>22</v>
      </c>
      <c r="F1100" s="6">
        <v>45107</v>
      </c>
      <c r="G1100" s="5">
        <v>2023</v>
      </c>
      <c r="H1100" s="5" t="str">
        <f t="shared" si="162"/>
        <v>Junio</v>
      </c>
      <c r="I1100" s="6" t="str">
        <f t="shared" si="161"/>
        <v>2024-1</v>
      </c>
      <c r="J1100" s="5"/>
      <c r="K1100" s="5">
        <v>14370</v>
      </c>
      <c r="L1100" s="21"/>
      <c r="M1100" s="15" t="str">
        <f t="shared" si="159"/>
        <v/>
      </c>
      <c r="N1100" s="5" t="s">
        <v>171</v>
      </c>
      <c r="O1100" s="5"/>
      <c r="P1100" s="5">
        <v>0</v>
      </c>
      <c r="Q1100" s="5">
        <v>0</v>
      </c>
      <c r="R1100" s="5" t="str">
        <f t="shared" si="164"/>
        <v>403-2024-06-30</v>
      </c>
    </row>
    <row r="1101" spans="1:18" x14ac:dyDescent="0.3">
      <c r="A1101" s="37">
        <v>403</v>
      </c>
      <c r="B1101" s="5" t="s">
        <v>368</v>
      </c>
      <c r="C1101" s="5" t="s">
        <v>366</v>
      </c>
      <c r="D1101" s="5" t="s">
        <v>47</v>
      </c>
      <c r="E1101" s="5" t="s">
        <v>22</v>
      </c>
      <c r="F1101" s="6">
        <v>45291</v>
      </c>
      <c r="G1101" s="5">
        <v>2023</v>
      </c>
      <c r="H1101" s="5" t="str">
        <f t="shared" si="162"/>
        <v>Diciembre</v>
      </c>
      <c r="I1101" s="6" t="str">
        <f t="shared" si="161"/>
        <v>2024-2</v>
      </c>
      <c r="J1101" s="5"/>
      <c r="K1101" s="5">
        <v>14220</v>
      </c>
      <c r="L1101" s="21" t="str">
        <f>IFERROR(K1103/J1103,"")</f>
        <v/>
      </c>
      <c r="M1101" s="15" t="str">
        <f t="shared" si="159"/>
        <v/>
      </c>
      <c r="N1101" s="5" t="s">
        <v>171</v>
      </c>
      <c r="O1101" s="5"/>
      <c r="P1101" s="5">
        <v>0</v>
      </c>
      <c r="Q1101" s="5">
        <v>0</v>
      </c>
      <c r="R1101" s="5" t="str">
        <f t="shared" si="164"/>
        <v>403-2024-12-31</v>
      </c>
    </row>
    <row r="1102" spans="1:18" x14ac:dyDescent="0.3">
      <c r="A1102" s="5">
        <v>403</v>
      </c>
      <c r="B1102" s="5" t="s">
        <v>368</v>
      </c>
      <c r="C1102" s="5" t="s">
        <v>366</v>
      </c>
      <c r="D1102" s="5" t="s">
        <v>47</v>
      </c>
      <c r="E1102" s="5" t="s">
        <v>22</v>
      </c>
      <c r="F1102" s="6">
        <v>45473</v>
      </c>
      <c r="G1102" s="5">
        <v>2024</v>
      </c>
      <c r="H1102" s="5" t="str">
        <f t="shared" si="162"/>
        <v>Junio</v>
      </c>
      <c r="I1102" s="6" t="str">
        <f t="shared" si="161"/>
        <v>2023-1</v>
      </c>
      <c r="J1102" s="5"/>
      <c r="K1102" s="5">
        <v>14923</v>
      </c>
      <c r="L1102" s="15">
        <f>IFERROR(IF((K1104/J1104)&gt;1.3,1.3,K1104/J1104),"")</f>
        <v>0.1</v>
      </c>
      <c r="M1102" s="15">
        <f t="shared" si="159"/>
        <v>0.1</v>
      </c>
      <c r="N1102" s="5" t="s">
        <v>171</v>
      </c>
      <c r="O1102" s="5"/>
      <c r="P1102" s="5">
        <v>0</v>
      </c>
      <c r="Q1102" s="5">
        <v>0</v>
      </c>
      <c r="R1102" s="5" t="str">
        <f t="shared" si="164"/>
        <v>404-2023-06-30</v>
      </c>
    </row>
    <row r="1103" spans="1:18" x14ac:dyDescent="0.3">
      <c r="A1103" s="5">
        <v>403</v>
      </c>
      <c r="B1103" s="5" t="s">
        <v>368</v>
      </c>
      <c r="C1103" s="5" t="s">
        <v>366</v>
      </c>
      <c r="D1103" s="5" t="s">
        <v>47</v>
      </c>
      <c r="E1103" s="5" t="s">
        <v>22</v>
      </c>
      <c r="F1103" s="6">
        <v>45657</v>
      </c>
      <c r="G1103" s="5">
        <v>2024</v>
      </c>
      <c r="H1103" s="5" t="str">
        <f t="shared" si="162"/>
        <v>Diciembre</v>
      </c>
      <c r="I1103" s="6" t="str">
        <f t="shared" si="161"/>
        <v>2023-2</v>
      </c>
      <c r="J1103" s="5"/>
      <c r="K1103" s="5">
        <v>14495</v>
      </c>
      <c r="L1103" s="15">
        <f>IFERROR(IF((K1105/J1105)&gt;1.3,1.3,K1105/J1105),"")</f>
        <v>6.5500000000000003E-2</v>
      </c>
      <c r="M1103" s="15">
        <f t="shared" si="159"/>
        <v>6.5500000000000003E-2</v>
      </c>
      <c r="N1103" s="5" t="s">
        <v>171</v>
      </c>
      <c r="O1103" s="5"/>
      <c r="P1103" s="5">
        <v>0</v>
      </c>
      <c r="Q1103" s="5">
        <v>0</v>
      </c>
      <c r="R1103" s="5" t="str">
        <f t="shared" si="164"/>
        <v>404-2023-12-31</v>
      </c>
    </row>
    <row r="1104" spans="1:18" x14ac:dyDescent="0.3">
      <c r="A1104" s="41">
        <v>404</v>
      </c>
      <c r="B1104" s="5" t="s">
        <v>369</v>
      </c>
      <c r="C1104" s="5" t="s">
        <v>366</v>
      </c>
      <c r="D1104" s="5" t="s">
        <v>47</v>
      </c>
      <c r="E1104" s="5" t="s">
        <v>54</v>
      </c>
      <c r="F1104" s="6">
        <v>45107</v>
      </c>
      <c r="G1104" s="5">
        <v>2023</v>
      </c>
      <c r="H1104" s="5" t="str">
        <f t="shared" si="162"/>
        <v>Junio</v>
      </c>
      <c r="I1104" s="6" t="str">
        <f t="shared" si="161"/>
        <v>2024-1</v>
      </c>
      <c r="J1104" s="5">
        <v>20</v>
      </c>
      <c r="K1104" s="5">
        <v>2</v>
      </c>
      <c r="L1104" s="15">
        <v>1</v>
      </c>
      <c r="M1104" s="15">
        <v>1</v>
      </c>
      <c r="N1104" s="5" t="s">
        <v>23</v>
      </c>
      <c r="O1104" s="5" t="s">
        <v>23</v>
      </c>
      <c r="P1104" s="5">
        <v>0</v>
      </c>
      <c r="Q1104" s="5">
        <v>0</v>
      </c>
      <c r="R1104" s="5" t="str">
        <f t="shared" si="164"/>
        <v>404-2024-06-30</v>
      </c>
    </row>
    <row r="1105" spans="1:18" x14ac:dyDescent="0.3">
      <c r="A1105" s="37">
        <v>404</v>
      </c>
      <c r="B1105" s="5" t="s">
        <v>369</v>
      </c>
      <c r="C1105" s="5" t="s">
        <v>366</v>
      </c>
      <c r="D1105" s="5" t="s">
        <v>47</v>
      </c>
      <c r="E1105" s="5" t="s">
        <v>54</v>
      </c>
      <c r="F1105" s="6">
        <v>45291</v>
      </c>
      <c r="G1105" s="5">
        <v>2023</v>
      </c>
      <c r="H1105" s="5" t="str">
        <f t="shared" si="162"/>
        <v>Diciembre</v>
      </c>
      <c r="I1105" s="6" t="str">
        <f t="shared" si="161"/>
        <v>2024-2</v>
      </c>
      <c r="J1105" s="5">
        <v>20</v>
      </c>
      <c r="K1105" s="5">
        <v>1.31</v>
      </c>
      <c r="L1105" s="15">
        <v>1</v>
      </c>
      <c r="M1105" s="15">
        <v>1</v>
      </c>
      <c r="N1105" s="5" t="s">
        <v>23</v>
      </c>
      <c r="O1105" s="5" t="s">
        <v>23</v>
      </c>
      <c r="P1105" s="5">
        <v>0</v>
      </c>
      <c r="Q1105" s="5">
        <v>0</v>
      </c>
      <c r="R1105" s="5" t="str">
        <f t="shared" si="164"/>
        <v>404-2024-12-31</v>
      </c>
    </row>
    <row r="1106" spans="1:18" x14ac:dyDescent="0.3">
      <c r="A1106" s="5">
        <v>404</v>
      </c>
      <c r="B1106" s="5" t="s">
        <v>369</v>
      </c>
      <c r="C1106" s="5" t="s">
        <v>366</v>
      </c>
      <c r="D1106" s="5" t="s">
        <v>47</v>
      </c>
      <c r="E1106" s="5" t="s">
        <v>54</v>
      </c>
      <c r="F1106" s="6">
        <v>45473</v>
      </c>
      <c r="G1106" s="5">
        <v>2024</v>
      </c>
      <c r="H1106" s="5" t="str">
        <f t="shared" si="162"/>
        <v>Junio</v>
      </c>
      <c r="I1106" s="6" t="str">
        <f t="shared" si="161"/>
        <v>2023-1</v>
      </c>
      <c r="J1106" s="5">
        <v>10</v>
      </c>
      <c r="K1106" s="5">
        <v>5.85</v>
      </c>
      <c r="L1106" s="15">
        <f>IFERROR(IF((K1108/J1108)&gt;1.3,1.3,K1108/J1108),"")</f>
        <v>1.2</v>
      </c>
      <c r="M1106" s="15">
        <f t="shared" ref="M1106:M1137" si="165">IFERROR(K1108/J1108,"")</f>
        <v>1.2</v>
      </c>
      <c r="N1106" s="5"/>
      <c r="O1106" s="5"/>
      <c r="P1106" s="5">
        <v>0</v>
      </c>
      <c r="Q1106" s="5">
        <v>0</v>
      </c>
      <c r="R1106" s="5" t="str">
        <f t="shared" si="164"/>
        <v>405-2023-06-30</v>
      </c>
    </row>
    <row r="1107" spans="1:18" x14ac:dyDescent="0.3">
      <c r="A1107" s="5">
        <v>404</v>
      </c>
      <c r="B1107" s="5" t="s">
        <v>369</v>
      </c>
      <c r="C1107" s="5" t="s">
        <v>366</v>
      </c>
      <c r="D1107" s="5" t="s">
        <v>47</v>
      </c>
      <c r="E1107" s="5" t="s">
        <v>54</v>
      </c>
      <c r="F1107" s="6">
        <v>45657</v>
      </c>
      <c r="G1107" s="5">
        <v>2024</v>
      </c>
      <c r="H1107" s="5" t="str">
        <f t="shared" si="162"/>
        <v>Diciembre</v>
      </c>
      <c r="I1107" s="6" t="str">
        <f t="shared" si="161"/>
        <v>2023-2</v>
      </c>
      <c r="J1107" s="5">
        <v>10</v>
      </c>
      <c r="K1107" s="5">
        <v>6.02</v>
      </c>
      <c r="L1107" s="15">
        <f>IFERROR(IF((K1109/J1109)&gt;1.3,1.3,K1109/J1109),"")</f>
        <v>1.24</v>
      </c>
      <c r="M1107" s="15">
        <f t="shared" si="165"/>
        <v>1.24</v>
      </c>
      <c r="N1107" s="5"/>
      <c r="O1107" s="5"/>
      <c r="P1107" s="5">
        <v>0</v>
      </c>
      <c r="Q1107" s="5">
        <v>0</v>
      </c>
      <c r="R1107" s="5" t="str">
        <f t="shared" si="164"/>
        <v>405-2023-12-31</v>
      </c>
    </row>
    <row r="1108" spans="1:18" x14ac:dyDescent="0.3">
      <c r="A1108" s="41">
        <v>405</v>
      </c>
      <c r="B1108" s="5" t="s">
        <v>371</v>
      </c>
      <c r="C1108" s="5" t="s">
        <v>366</v>
      </c>
      <c r="D1108" s="5" t="s">
        <v>47</v>
      </c>
      <c r="E1108" s="5" t="s">
        <v>22</v>
      </c>
      <c r="F1108" s="6">
        <v>45107</v>
      </c>
      <c r="G1108" s="5">
        <v>2023</v>
      </c>
      <c r="H1108" s="5" t="str">
        <f t="shared" si="162"/>
        <v>Junio</v>
      </c>
      <c r="I1108" s="6" t="str">
        <f t="shared" si="161"/>
        <v>2024-2</v>
      </c>
      <c r="J1108" s="5">
        <v>25</v>
      </c>
      <c r="K1108" s="5">
        <v>30</v>
      </c>
      <c r="L1108" s="21">
        <f>IFERROR(K1110/J1110,"")</f>
        <v>0.97389999999999999</v>
      </c>
      <c r="M1108" s="15">
        <f t="shared" si="165"/>
        <v>0.97389999999999999</v>
      </c>
      <c r="N1108" s="5" t="s">
        <v>23</v>
      </c>
      <c r="O1108" s="5" t="s">
        <v>23</v>
      </c>
      <c r="P1108" s="5">
        <v>0</v>
      </c>
      <c r="Q1108" s="5">
        <v>0</v>
      </c>
      <c r="R1108" s="5" t="str">
        <f t="shared" si="164"/>
        <v>405-2024-06-30</v>
      </c>
    </row>
    <row r="1109" spans="1:18" x14ac:dyDescent="0.3">
      <c r="A1109" s="37">
        <v>405</v>
      </c>
      <c r="B1109" s="5" t="s">
        <v>371</v>
      </c>
      <c r="C1109" s="5" t="s">
        <v>366</v>
      </c>
      <c r="D1109" s="5" t="s">
        <v>47</v>
      </c>
      <c r="E1109" s="5" t="s">
        <v>22</v>
      </c>
      <c r="F1109" s="6">
        <v>45291</v>
      </c>
      <c r="G1109" s="5">
        <v>2023</v>
      </c>
      <c r="H1109" s="5" t="str">
        <f t="shared" si="162"/>
        <v>Diciembre</v>
      </c>
      <c r="I1109" s="6" t="str">
        <f t="shared" si="161"/>
        <v>2024-1</v>
      </c>
      <c r="J1109" s="5">
        <v>50</v>
      </c>
      <c r="K1109" s="5">
        <v>62</v>
      </c>
      <c r="L1109" s="21">
        <f>IFERROR(K1111/J1111,"")</f>
        <v>0.98</v>
      </c>
      <c r="M1109" s="15">
        <f t="shared" si="165"/>
        <v>0.98</v>
      </c>
      <c r="N1109" s="5" t="s">
        <v>23</v>
      </c>
      <c r="O1109" s="5" t="s">
        <v>23</v>
      </c>
      <c r="P1109" s="5">
        <v>0</v>
      </c>
      <c r="Q1109" s="5">
        <v>0</v>
      </c>
      <c r="R1109" s="5" t="str">
        <f t="shared" si="164"/>
        <v>405-2024-12-31</v>
      </c>
    </row>
    <row r="1110" spans="1:18" x14ac:dyDescent="0.3">
      <c r="A1110" s="5">
        <v>405</v>
      </c>
      <c r="B1110" s="5" t="s">
        <v>371</v>
      </c>
      <c r="C1110" s="5" t="s">
        <v>366</v>
      </c>
      <c r="D1110" s="5" t="s">
        <v>47</v>
      </c>
      <c r="E1110" s="5" t="s">
        <v>22</v>
      </c>
      <c r="F1110" s="6">
        <v>45473</v>
      </c>
      <c r="G1110" s="5">
        <v>2024</v>
      </c>
      <c r="H1110" s="5" t="str">
        <f t="shared" si="162"/>
        <v>Diciembre</v>
      </c>
      <c r="I1110" s="6" t="str">
        <f t="shared" si="161"/>
        <v>2023-2</v>
      </c>
      <c r="J1110" s="5">
        <v>100</v>
      </c>
      <c r="K1110" s="5">
        <v>97.39</v>
      </c>
      <c r="L1110" s="15">
        <f>IFERROR(IF((K1112/J1112)&gt;1.3,1.3,K1112/J1112),"")</f>
        <v>1</v>
      </c>
      <c r="M1110" s="15">
        <f t="shared" si="165"/>
        <v>1</v>
      </c>
      <c r="N1110" s="5"/>
      <c r="O1110" s="5"/>
      <c r="P1110" s="5">
        <v>0</v>
      </c>
      <c r="Q1110" s="5">
        <v>0</v>
      </c>
      <c r="R1110" s="5" t="str">
        <f t="shared" si="164"/>
        <v>406-2023-12-31</v>
      </c>
    </row>
    <row r="1111" spans="1:18" x14ac:dyDescent="0.3">
      <c r="A1111" s="5">
        <v>405</v>
      </c>
      <c r="B1111" s="5" t="s">
        <v>371</v>
      </c>
      <c r="C1111" s="5" t="s">
        <v>366</v>
      </c>
      <c r="D1111" s="5" t="s">
        <v>47</v>
      </c>
      <c r="E1111" s="5" t="s">
        <v>22</v>
      </c>
      <c r="F1111" s="6">
        <v>45657</v>
      </c>
      <c r="G1111" s="5">
        <v>2024</v>
      </c>
      <c r="H1111" s="5" t="str">
        <f t="shared" si="162"/>
        <v>Junio</v>
      </c>
      <c r="I1111" s="6" t="str">
        <f t="shared" si="161"/>
        <v>2024-2</v>
      </c>
      <c r="J1111" s="5">
        <v>100</v>
      </c>
      <c r="K1111" s="5">
        <v>98</v>
      </c>
      <c r="L1111" s="15" t="str">
        <f>IFERROR(IF((K1113/J1113)&gt;1.3,1.3,K1113/J1113),"")</f>
        <v/>
      </c>
      <c r="M1111" s="15" t="str">
        <f t="shared" si="165"/>
        <v/>
      </c>
      <c r="N1111" s="5"/>
      <c r="O1111" s="5"/>
      <c r="P1111" s="5">
        <v>0</v>
      </c>
      <c r="Q1111" s="5">
        <v>0</v>
      </c>
      <c r="R1111" s="5" t="str">
        <f t="shared" si="164"/>
        <v>406-2024-06-30</v>
      </c>
    </row>
    <row r="1112" spans="1:18" x14ac:dyDescent="0.3">
      <c r="A1112" s="37">
        <v>406</v>
      </c>
      <c r="B1112" s="5" t="s">
        <v>372</v>
      </c>
      <c r="C1112" s="5" t="s">
        <v>39</v>
      </c>
      <c r="D1112" s="5" t="s">
        <v>47</v>
      </c>
      <c r="E1112" s="5" t="s">
        <v>22</v>
      </c>
      <c r="F1112" s="6">
        <v>45291</v>
      </c>
      <c r="G1112" s="5">
        <v>2023</v>
      </c>
      <c r="H1112" s="5" t="str">
        <f t="shared" si="162"/>
        <v>Diciembre</v>
      </c>
      <c r="I1112" s="6" t="str">
        <f t="shared" si="161"/>
        <v>2024-1</v>
      </c>
      <c r="J1112" s="5">
        <v>5</v>
      </c>
      <c r="K1112" s="5">
        <v>5</v>
      </c>
      <c r="L1112" s="21" t="str">
        <f>IFERROR(K1114/J1114,"")</f>
        <v/>
      </c>
      <c r="M1112" s="15" t="str">
        <f t="shared" si="165"/>
        <v/>
      </c>
      <c r="N1112" s="5"/>
      <c r="O1112" s="5"/>
      <c r="P1112" s="5">
        <v>0</v>
      </c>
      <c r="Q1112" s="5">
        <v>0</v>
      </c>
      <c r="R1112" s="5" t="str">
        <f t="shared" si="164"/>
        <v>406-2024-12-31</v>
      </c>
    </row>
    <row r="1113" spans="1:18" x14ac:dyDescent="0.3">
      <c r="A1113" s="5">
        <v>406</v>
      </c>
      <c r="B1113" s="5" t="s">
        <v>372</v>
      </c>
      <c r="C1113" s="5" t="s">
        <v>214</v>
      </c>
      <c r="D1113" s="5" t="s">
        <v>47</v>
      </c>
      <c r="E1113" s="5" t="s">
        <v>22</v>
      </c>
      <c r="F1113" s="6">
        <v>45473</v>
      </c>
      <c r="G1113" s="5">
        <v>2024</v>
      </c>
      <c r="H1113" s="5" t="str">
        <f t="shared" si="162"/>
        <v>Diciembre</v>
      </c>
      <c r="I1113" s="6" t="str">
        <f t="shared" si="161"/>
        <v>2023-2</v>
      </c>
      <c r="J1113" s="5">
        <v>0</v>
      </c>
      <c r="K1113" s="5">
        <v>3</v>
      </c>
      <c r="L1113" s="15">
        <f>IFERROR(IF((K1115/J1115)&gt;1.3,1.3,K1115/J1115),"")</f>
        <v>1</v>
      </c>
      <c r="M1113" s="15">
        <f t="shared" si="165"/>
        <v>1</v>
      </c>
      <c r="N1113" s="5"/>
      <c r="O1113" s="5"/>
      <c r="P1113" s="5">
        <v>0</v>
      </c>
      <c r="Q1113" s="5">
        <v>0</v>
      </c>
      <c r="R1113" s="5" t="str">
        <f t="shared" si="164"/>
        <v>407-2023-12-31</v>
      </c>
    </row>
    <row r="1114" spans="1:18" x14ac:dyDescent="0.3">
      <c r="A1114" s="5">
        <v>406</v>
      </c>
      <c r="B1114" s="5" t="s">
        <v>372</v>
      </c>
      <c r="C1114" s="5" t="s">
        <v>214</v>
      </c>
      <c r="D1114" s="5" t="s">
        <v>47</v>
      </c>
      <c r="E1114" s="5" t="s">
        <v>22</v>
      </c>
      <c r="F1114" s="6">
        <v>45657</v>
      </c>
      <c r="G1114" s="5">
        <v>2024</v>
      </c>
      <c r="H1114" s="5" t="str">
        <f t="shared" si="162"/>
        <v>Junio</v>
      </c>
      <c r="I1114" s="6" t="str">
        <f t="shared" si="161"/>
        <v>2024-2</v>
      </c>
      <c r="J1114" s="5">
        <v>0</v>
      </c>
      <c r="K1114" s="5"/>
      <c r="L1114" s="15" t="str">
        <f>IFERROR(IF((K1116/J1116)&gt;1.3,1.3,K1116/J1116),"")</f>
        <v/>
      </c>
      <c r="M1114" s="15" t="str">
        <f t="shared" si="165"/>
        <v/>
      </c>
      <c r="N1114" s="5" t="s">
        <v>48</v>
      </c>
      <c r="O1114" s="5" t="s">
        <v>125</v>
      </c>
      <c r="P1114" s="5">
        <v>0</v>
      </c>
      <c r="Q1114" s="5">
        <v>0</v>
      </c>
      <c r="R1114" s="5" t="str">
        <f t="shared" si="164"/>
        <v>407-2024-06-30</v>
      </c>
    </row>
    <row r="1115" spans="1:18" x14ac:dyDescent="0.3">
      <c r="A1115" s="37">
        <v>407</v>
      </c>
      <c r="B1115" s="5" t="s">
        <v>373</v>
      </c>
      <c r="C1115" s="5" t="s">
        <v>39</v>
      </c>
      <c r="D1115" s="5" t="s">
        <v>47</v>
      </c>
      <c r="E1115" s="5" t="s">
        <v>22</v>
      </c>
      <c r="F1115" s="6">
        <v>45291</v>
      </c>
      <c r="G1115" s="5">
        <v>2023</v>
      </c>
      <c r="H1115" s="5" t="str">
        <f t="shared" si="162"/>
        <v>Diciembre</v>
      </c>
      <c r="I1115" s="6" t="str">
        <f t="shared" si="161"/>
        <v>2024-1</v>
      </c>
      <c r="J1115" s="5">
        <v>3</v>
      </c>
      <c r="K1115" s="5">
        <v>3</v>
      </c>
      <c r="L1115" s="21">
        <f>IFERROR(K1117/J1117,"")</f>
        <v>0</v>
      </c>
      <c r="M1115" s="15">
        <f t="shared" si="165"/>
        <v>0</v>
      </c>
      <c r="N1115" s="5"/>
      <c r="O1115" s="5"/>
      <c r="P1115" s="5">
        <v>0</v>
      </c>
      <c r="Q1115" s="5">
        <v>0</v>
      </c>
      <c r="R1115" s="5" t="str">
        <f t="shared" si="164"/>
        <v>407-2024-12-31</v>
      </c>
    </row>
    <row r="1116" spans="1:18" x14ac:dyDescent="0.3">
      <c r="A1116" s="5">
        <v>407</v>
      </c>
      <c r="B1116" s="5" t="s">
        <v>373</v>
      </c>
      <c r="C1116" s="5" t="s">
        <v>214</v>
      </c>
      <c r="D1116" s="5" t="s">
        <v>47</v>
      </c>
      <c r="E1116" s="5" t="s">
        <v>22</v>
      </c>
      <c r="F1116" s="6">
        <v>45473</v>
      </c>
      <c r="G1116" s="5">
        <v>2024</v>
      </c>
      <c r="H1116" s="5" t="str">
        <f t="shared" si="162"/>
        <v>Diciembre</v>
      </c>
      <c r="I1116" s="6" t="str">
        <f t="shared" si="161"/>
        <v>2023-2</v>
      </c>
      <c r="J1116" s="5"/>
      <c r="K1116" s="5"/>
      <c r="L1116" s="15">
        <f>IFERROR(IF((K1118/J1118)&gt;1.3,1.3,K1118/J1118),"")</f>
        <v>1</v>
      </c>
      <c r="M1116" s="15">
        <f t="shared" si="165"/>
        <v>1</v>
      </c>
      <c r="N1116" s="5"/>
      <c r="O1116" s="5"/>
      <c r="P1116" s="5">
        <v>0</v>
      </c>
      <c r="Q1116" s="5">
        <v>0</v>
      </c>
      <c r="R1116" s="5" t="str">
        <f t="shared" si="164"/>
        <v>408-2023-12-31</v>
      </c>
    </row>
    <row r="1117" spans="1:18" x14ac:dyDescent="0.3">
      <c r="A1117" s="5">
        <v>407</v>
      </c>
      <c r="B1117" s="5" t="s">
        <v>373</v>
      </c>
      <c r="C1117" s="5" t="s">
        <v>214</v>
      </c>
      <c r="D1117" s="5" t="s">
        <v>47</v>
      </c>
      <c r="E1117" s="5" t="s">
        <v>22</v>
      </c>
      <c r="F1117" s="6">
        <v>45657</v>
      </c>
      <c r="G1117" s="5">
        <v>2024</v>
      </c>
      <c r="H1117" s="5" t="str">
        <f t="shared" si="162"/>
        <v>Junio</v>
      </c>
      <c r="I1117" s="6" t="str">
        <f t="shared" si="161"/>
        <v>2024-1</v>
      </c>
      <c r="J1117" s="5">
        <v>100</v>
      </c>
      <c r="K1117" s="5"/>
      <c r="L1117" s="15" t="str">
        <f>IFERROR(IF((K1119/J1119)&gt;1.3,1.3,K1119/J1119),"")</f>
        <v/>
      </c>
      <c r="M1117" s="15" t="str">
        <f t="shared" si="165"/>
        <v/>
      </c>
      <c r="N1117" s="5" t="s">
        <v>48</v>
      </c>
      <c r="O1117" s="5" t="s">
        <v>125</v>
      </c>
      <c r="P1117" s="5">
        <v>0</v>
      </c>
      <c r="Q1117" s="5">
        <v>0</v>
      </c>
      <c r="R1117" s="5" t="str">
        <f t="shared" si="164"/>
        <v>408-2024-06-30</v>
      </c>
    </row>
    <row r="1118" spans="1:18" x14ac:dyDescent="0.3">
      <c r="A1118" s="37">
        <v>408</v>
      </c>
      <c r="B1118" s="5" t="s">
        <v>374</v>
      </c>
      <c r="C1118" s="5" t="s">
        <v>39</v>
      </c>
      <c r="D1118" s="5" t="s">
        <v>47</v>
      </c>
      <c r="E1118" s="5" t="s">
        <v>22</v>
      </c>
      <c r="F1118" s="6">
        <v>45291</v>
      </c>
      <c r="G1118" s="5">
        <v>2023</v>
      </c>
      <c r="H1118" s="5" t="str">
        <f t="shared" si="162"/>
        <v>Diciembre</v>
      </c>
      <c r="I1118" s="6" t="str">
        <f t="shared" si="161"/>
        <v>2024-2</v>
      </c>
      <c r="J1118" s="5">
        <v>12</v>
      </c>
      <c r="K1118" s="5">
        <v>12</v>
      </c>
      <c r="L1118" s="21">
        <f>IFERROR(K1120/J1120,"")</f>
        <v>1</v>
      </c>
      <c r="M1118" s="15">
        <f t="shared" si="165"/>
        <v>1</v>
      </c>
      <c r="N1118" s="5"/>
      <c r="O1118" s="5"/>
      <c r="P1118" s="5">
        <v>0</v>
      </c>
      <c r="Q1118" s="5">
        <v>0</v>
      </c>
      <c r="R1118" s="5" t="str">
        <f t="shared" si="164"/>
        <v>408-2024-12-31</v>
      </c>
    </row>
    <row r="1119" spans="1:18" x14ac:dyDescent="0.3">
      <c r="A1119" s="5">
        <v>408</v>
      </c>
      <c r="B1119" s="5" t="s">
        <v>374</v>
      </c>
      <c r="C1119" s="5" t="s">
        <v>39</v>
      </c>
      <c r="D1119" s="5" t="s">
        <v>47</v>
      </c>
      <c r="E1119" s="5" t="s">
        <v>22</v>
      </c>
      <c r="F1119" s="6">
        <v>45473</v>
      </c>
      <c r="G1119" s="5">
        <v>2024</v>
      </c>
      <c r="H1119" s="5" t="str">
        <f t="shared" si="162"/>
        <v>Junio</v>
      </c>
      <c r="I1119" s="6" t="str">
        <f t="shared" ref="I1119:I1150" si="166">IF(OR(H1121="Enero",H1121="Febrero",H1121="Marzo",H1121="Abril",H1121="Mayo",H1121="Junio"),G1121&amp;"-1",IF(OR(H1121="Julio",H1121="Agosto",H1121="Septiembre",H1121="Octubre",H1121="Noviembre",H1121="Diciembre"),G1121&amp;"-2"))</f>
        <v>2023-1</v>
      </c>
      <c r="J1119" s="5"/>
      <c r="K1119" s="5"/>
      <c r="L1119" s="15">
        <f>IFERROR(IF((K1121/J1121)&gt;1.3,1.3,K1121/J1121),"")</f>
        <v>1.2964856824098123</v>
      </c>
      <c r="M1119" s="15">
        <f t="shared" si="165"/>
        <v>1.2964856824098123</v>
      </c>
      <c r="N1119" s="5"/>
      <c r="O1119" s="5"/>
      <c r="P1119" s="5">
        <v>0</v>
      </c>
      <c r="Q1119" s="5">
        <v>0</v>
      </c>
      <c r="R1119" s="5" t="str">
        <f t="shared" si="164"/>
        <v>409-2023-06-30</v>
      </c>
    </row>
    <row r="1120" spans="1:18" x14ac:dyDescent="0.3">
      <c r="A1120" s="5">
        <v>408</v>
      </c>
      <c r="B1120" s="5" t="s">
        <v>374</v>
      </c>
      <c r="C1120" s="5" t="s">
        <v>39</v>
      </c>
      <c r="D1120" s="5" t="s">
        <v>47</v>
      </c>
      <c r="E1120" s="5" t="s">
        <v>22</v>
      </c>
      <c r="F1120" s="6">
        <v>45657</v>
      </c>
      <c r="G1120" s="5">
        <v>2024</v>
      </c>
      <c r="H1120" s="5" t="str">
        <f t="shared" si="162"/>
        <v>Diciembre</v>
      </c>
      <c r="I1120" s="6" t="str">
        <f t="shared" si="166"/>
        <v>2023-2</v>
      </c>
      <c r="J1120" s="5">
        <v>100</v>
      </c>
      <c r="K1120" s="5">
        <v>100</v>
      </c>
      <c r="L1120" s="15">
        <f>IFERROR(IF((K1122/J1122)&gt;1.3,1.3,K1122/J1122),"")</f>
        <v>1.25</v>
      </c>
      <c r="M1120" s="15">
        <f t="shared" si="165"/>
        <v>1.25</v>
      </c>
      <c r="N1120" s="5"/>
      <c r="O1120" s="5"/>
      <c r="P1120" s="5">
        <v>0</v>
      </c>
      <c r="Q1120" s="5">
        <v>0</v>
      </c>
      <c r="R1120" s="5" t="str">
        <f t="shared" si="164"/>
        <v>409-2023-12-31</v>
      </c>
    </row>
    <row r="1121" spans="1:18" x14ac:dyDescent="0.3">
      <c r="A1121" s="37">
        <v>409</v>
      </c>
      <c r="B1121" s="5" t="s">
        <v>375</v>
      </c>
      <c r="C1121" s="5" t="s">
        <v>41</v>
      </c>
      <c r="D1121" s="5" t="s">
        <v>52</v>
      </c>
      <c r="E1121" s="5" t="s">
        <v>22</v>
      </c>
      <c r="F1121" s="6">
        <v>45107</v>
      </c>
      <c r="G1121" s="5">
        <v>2023</v>
      </c>
      <c r="H1121" s="5" t="str">
        <f t="shared" si="162"/>
        <v>Junio</v>
      </c>
      <c r="I1121" s="6" t="str">
        <f t="shared" si="166"/>
        <v>2024-2</v>
      </c>
      <c r="J1121" s="5">
        <v>80</v>
      </c>
      <c r="K1121" s="5">
        <v>103.71885459278499</v>
      </c>
      <c r="L1121" s="21">
        <f>IFERROR(K1123/J1123,"")</f>
        <v>1.0368421052631578</v>
      </c>
      <c r="M1121" s="15">
        <f t="shared" si="165"/>
        <v>1.0368421052631578</v>
      </c>
      <c r="N1121" s="5" t="s">
        <v>23</v>
      </c>
      <c r="O1121" s="5" t="s">
        <v>23</v>
      </c>
      <c r="P1121" s="5">
        <v>0</v>
      </c>
      <c r="Q1121" s="5">
        <v>0</v>
      </c>
      <c r="R1121" s="5" t="str">
        <f t="shared" si="164"/>
        <v>409-2024-06-30</v>
      </c>
    </row>
    <row r="1122" spans="1:18" x14ac:dyDescent="0.3">
      <c r="A1122" s="37">
        <v>409</v>
      </c>
      <c r="B1122" s="5" t="s">
        <v>375</v>
      </c>
      <c r="C1122" s="5" t="s">
        <v>41</v>
      </c>
      <c r="D1122" s="5" t="s">
        <v>52</v>
      </c>
      <c r="E1122" s="5" t="s">
        <v>22</v>
      </c>
      <c r="F1122" s="6">
        <v>45291</v>
      </c>
      <c r="G1122" s="5">
        <v>2023</v>
      </c>
      <c r="H1122" s="5" t="str">
        <f t="shared" si="162"/>
        <v>Diciembre</v>
      </c>
      <c r="I1122" s="6" t="str">
        <f t="shared" si="166"/>
        <v>2024-1</v>
      </c>
      <c r="J1122" s="5">
        <v>80</v>
      </c>
      <c r="K1122" s="5">
        <v>100</v>
      </c>
      <c r="L1122" s="21">
        <f>IFERROR(K1124/J1124,"")</f>
        <v>1.0153684210526315</v>
      </c>
      <c r="M1122" s="15">
        <f t="shared" si="165"/>
        <v>1.0153684210526315</v>
      </c>
      <c r="N1122" s="5" t="s">
        <v>23</v>
      </c>
      <c r="O1122" s="5" t="s">
        <v>23</v>
      </c>
      <c r="P1122" s="5">
        <v>0</v>
      </c>
      <c r="Q1122" s="5">
        <v>0</v>
      </c>
      <c r="R1122" s="5" t="str">
        <f t="shared" si="164"/>
        <v>409-2024-12-31</v>
      </c>
    </row>
    <row r="1123" spans="1:18" x14ac:dyDescent="0.3">
      <c r="A1123" s="5">
        <v>409</v>
      </c>
      <c r="B1123" s="5" t="s">
        <v>375</v>
      </c>
      <c r="C1123" s="5" t="s">
        <v>41</v>
      </c>
      <c r="D1123" s="5" t="s">
        <v>52</v>
      </c>
      <c r="E1123" s="5" t="s">
        <v>22</v>
      </c>
      <c r="F1123" s="6">
        <v>45473</v>
      </c>
      <c r="G1123" s="5">
        <v>2024</v>
      </c>
      <c r="H1123" s="5" t="str">
        <f t="shared" si="162"/>
        <v>Diciembre</v>
      </c>
      <c r="I1123" s="6" t="str">
        <f t="shared" si="166"/>
        <v>2023-2</v>
      </c>
      <c r="J1123" s="5">
        <v>95</v>
      </c>
      <c r="K1123" s="5">
        <v>98.5</v>
      </c>
      <c r="L1123" s="15">
        <f>IFERROR(IF((K1125/J1125)&gt;1.3,1.3,K1125/J1125),"")</f>
        <v>1.1111111111111112</v>
      </c>
      <c r="M1123" s="15">
        <f t="shared" si="165"/>
        <v>1.1111111111111112</v>
      </c>
      <c r="N1123" s="5"/>
      <c r="O1123" s="5"/>
      <c r="P1123" s="5">
        <v>0</v>
      </c>
      <c r="Q1123" s="5">
        <v>0</v>
      </c>
      <c r="R1123" s="5" t="str">
        <f t="shared" si="164"/>
        <v>410-2023-12-31</v>
      </c>
    </row>
    <row r="1124" spans="1:18" x14ac:dyDescent="0.3">
      <c r="A1124" s="5">
        <v>409</v>
      </c>
      <c r="B1124" s="5" t="s">
        <v>375</v>
      </c>
      <c r="C1124" s="5" t="s">
        <v>41</v>
      </c>
      <c r="D1124" s="5" t="s">
        <v>52</v>
      </c>
      <c r="E1124" s="5" t="s">
        <v>22</v>
      </c>
      <c r="F1124" s="6">
        <v>45657</v>
      </c>
      <c r="G1124" s="5">
        <v>2024</v>
      </c>
      <c r="H1124" s="5" t="str">
        <f t="shared" ref="H1124:H1155" si="167">PROPER(TEXT(F1126,"mmmm"))</f>
        <v>Junio</v>
      </c>
      <c r="I1124" s="6" t="str">
        <f t="shared" si="166"/>
        <v>2023-2</v>
      </c>
      <c r="J1124" s="5">
        <v>95</v>
      </c>
      <c r="K1124" s="5">
        <v>96.46</v>
      </c>
      <c r="L1124" s="15" t="str">
        <f>IFERROR(IF((K1126/J1126)&gt;1.3,1.3,K1126/J1126),"")</f>
        <v/>
      </c>
      <c r="M1124" s="15" t="str">
        <f t="shared" si="165"/>
        <v/>
      </c>
      <c r="N1124" s="5"/>
      <c r="O1124" s="5"/>
      <c r="P1124" s="5">
        <v>0</v>
      </c>
      <c r="Q1124" s="5">
        <v>0</v>
      </c>
      <c r="R1124" s="5" t="str">
        <f t="shared" si="164"/>
        <v>411-2023-06-30</v>
      </c>
    </row>
    <row r="1125" spans="1:18" x14ac:dyDescent="0.3">
      <c r="A1125" s="37">
        <v>410</v>
      </c>
      <c r="B1125" s="5" t="s">
        <v>376</v>
      </c>
      <c r="C1125" s="5" t="s">
        <v>41</v>
      </c>
      <c r="D1125" s="5" t="s">
        <v>52</v>
      </c>
      <c r="E1125" s="5" t="s">
        <v>22</v>
      </c>
      <c r="F1125" s="6">
        <v>45291</v>
      </c>
      <c r="G1125" s="5">
        <v>2023</v>
      </c>
      <c r="H1125" s="5" t="str">
        <f t="shared" si="167"/>
        <v>Diciembre</v>
      </c>
      <c r="I1125" s="6" t="str">
        <f t="shared" si="166"/>
        <v>2023-2</v>
      </c>
      <c r="J1125" s="5">
        <v>90</v>
      </c>
      <c r="K1125" s="5">
        <v>100</v>
      </c>
      <c r="L1125" s="21">
        <f>IFERROR(K1127/J1127,"")</f>
        <v>1</v>
      </c>
      <c r="M1125" s="15">
        <f t="shared" si="165"/>
        <v>1</v>
      </c>
      <c r="N1125" s="5" t="s">
        <v>23</v>
      </c>
      <c r="O1125" s="5" t="s">
        <v>23</v>
      </c>
      <c r="P1125" s="5">
        <v>0</v>
      </c>
      <c r="Q1125" s="5">
        <v>0</v>
      </c>
      <c r="R1125" s="5" t="str">
        <f t="shared" si="164"/>
        <v>411-2023-12-31</v>
      </c>
    </row>
    <row r="1126" spans="1:18" x14ac:dyDescent="0.3">
      <c r="A1126" s="41">
        <v>411</v>
      </c>
      <c r="B1126" s="5" t="s">
        <v>377</v>
      </c>
      <c r="C1126" s="5" t="s">
        <v>354</v>
      </c>
      <c r="D1126" s="5" t="s">
        <v>47</v>
      </c>
      <c r="E1126" s="5" t="s">
        <v>22</v>
      </c>
      <c r="F1126" s="6">
        <v>45107</v>
      </c>
      <c r="G1126" s="5">
        <v>2023</v>
      </c>
      <c r="H1126" s="5" t="str">
        <f t="shared" si="167"/>
        <v>Diciembre</v>
      </c>
      <c r="I1126" s="6" t="str">
        <f t="shared" si="166"/>
        <v>2023-2</v>
      </c>
      <c r="J1126" s="5"/>
      <c r="K1126" s="5"/>
      <c r="L1126" s="21">
        <f>IFERROR(K1128/J1128,"")</f>
        <v>1</v>
      </c>
      <c r="M1126" s="15">
        <f t="shared" si="165"/>
        <v>1</v>
      </c>
      <c r="N1126" s="5"/>
      <c r="O1126" s="5"/>
      <c r="P1126" s="5">
        <v>0</v>
      </c>
      <c r="Q1126" s="5">
        <v>0</v>
      </c>
      <c r="R1126" s="5" t="str">
        <f t="shared" si="164"/>
        <v>412-2023-12-31</v>
      </c>
    </row>
    <row r="1127" spans="1:18" x14ac:dyDescent="0.3">
      <c r="A1127" s="37">
        <v>411</v>
      </c>
      <c r="B1127" s="5" t="s">
        <v>377</v>
      </c>
      <c r="C1127" s="5" t="s">
        <v>354</v>
      </c>
      <c r="D1127" s="5" t="s">
        <v>47</v>
      </c>
      <c r="E1127" s="5" t="s">
        <v>22</v>
      </c>
      <c r="F1127" s="6">
        <v>45291</v>
      </c>
      <c r="G1127" s="5">
        <v>2023</v>
      </c>
      <c r="H1127" s="5" t="str">
        <f t="shared" si="167"/>
        <v>Diciembre</v>
      </c>
      <c r="I1127" s="6" t="str">
        <f t="shared" si="166"/>
        <v>2024-2</v>
      </c>
      <c r="J1127" s="5">
        <v>100</v>
      </c>
      <c r="K1127" s="5">
        <v>100</v>
      </c>
      <c r="L1127" s="21">
        <f>IFERROR(K1129/J1129,"")</f>
        <v>1</v>
      </c>
      <c r="M1127" s="15">
        <f t="shared" si="165"/>
        <v>1</v>
      </c>
      <c r="N1127" s="5" t="s">
        <v>23</v>
      </c>
      <c r="O1127" s="5" t="s">
        <v>23</v>
      </c>
      <c r="P1127" s="5">
        <v>0</v>
      </c>
      <c r="Q1127" s="5">
        <v>0</v>
      </c>
      <c r="R1127" s="5" t="str">
        <f t="shared" si="164"/>
        <v>412-2024-12-31</v>
      </c>
    </row>
    <row r="1128" spans="1:18" x14ac:dyDescent="0.3">
      <c r="A1128" s="37">
        <v>412</v>
      </c>
      <c r="B1128" s="5" t="s">
        <v>378</v>
      </c>
      <c r="C1128" s="5" t="s">
        <v>354</v>
      </c>
      <c r="D1128" s="5" t="s">
        <v>65</v>
      </c>
      <c r="E1128" s="5" t="s">
        <v>22</v>
      </c>
      <c r="F1128" s="6">
        <v>45291</v>
      </c>
      <c r="G1128" s="5">
        <v>2023</v>
      </c>
      <c r="H1128" s="5" t="str">
        <f t="shared" si="167"/>
        <v>Diciembre</v>
      </c>
      <c r="I1128" s="6" t="str">
        <f t="shared" si="166"/>
        <v>2023-1</v>
      </c>
      <c r="J1128" s="5">
        <v>100</v>
      </c>
      <c r="K1128" s="5">
        <v>100</v>
      </c>
      <c r="L1128" s="21" t="str">
        <f>IFERROR(K1130/J1130,"")</f>
        <v/>
      </c>
      <c r="M1128" s="15" t="str">
        <f t="shared" si="165"/>
        <v/>
      </c>
      <c r="N1128" s="5" t="s">
        <v>23</v>
      </c>
      <c r="O1128" s="5" t="s">
        <v>23</v>
      </c>
      <c r="P1128" s="5">
        <v>0</v>
      </c>
      <c r="Q1128" s="5">
        <v>0</v>
      </c>
      <c r="R1128" s="5" t="str">
        <f t="shared" si="164"/>
        <v>413-2023-12-31</v>
      </c>
    </row>
    <row r="1129" spans="1:18" x14ac:dyDescent="0.3">
      <c r="A1129" s="5">
        <v>412</v>
      </c>
      <c r="B1129" s="5" t="s">
        <v>379</v>
      </c>
      <c r="C1129" s="5" t="s">
        <v>354</v>
      </c>
      <c r="D1129" s="5" t="s">
        <v>65</v>
      </c>
      <c r="E1129" s="5" t="s">
        <v>22</v>
      </c>
      <c r="F1129" s="6">
        <v>45657</v>
      </c>
      <c r="G1129" s="5">
        <v>2024</v>
      </c>
      <c r="H1129" s="5" t="str">
        <f t="shared" si="167"/>
        <v>Diciembre</v>
      </c>
      <c r="I1129" s="6" t="str">
        <f t="shared" si="166"/>
        <v>2024-1</v>
      </c>
      <c r="J1129" s="5">
        <v>100</v>
      </c>
      <c r="K1129" s="5">
        <v>100</v>
      </c>
      <c r="L1129" s="15">
        <f>IFERROR(IF((K1131/J1131)&gt;1.3,1.3,K1131/J1131),"")</f>
        <v>1</v>
      </c>
      <c r="M1129" s="15">
        <f t="shared" si="165"/>
        <v>1</v>
      </c>
      <c r="N1129" s="5"/>
      <c r="O1129" s="5"/>
      <c r="P1129" s="5">
        <v>0</v>
      </c>
      <c r="Q1129" s="5">
        <v>0</v>
      </c>
      <c r="R1129" s="5" t="str">
        <f t="shared" si="164"/>
        <v>413-2024-12-31</v>
      </c>
    </row>
    <row r="1130" spans="1:18" x14ac:dyDescent="0.3">
      <c r="A1130" s="37">
        <v>413</v>
      </c>
      <c r="B1130" s="5" t="s">
        <v>380</v>
      </c>
      <c r="C1130" s="5" t="s">
        <v>354</v>
      </c>
      <c r="D1130" s="5" t="s">
        <v>65</v>
      </c>
      <c r="E1130" s="5" t="s">
        <v>22</v>
      </c>
      <c r="F1130" s="6">
        <v>45291</v>
      </c>
      <c r="G1130" s="5">
        <v>2023</v>
      </c>
      <c r="H1130" s="5" t="str">
        <f t="shared" si="167"/>
        <v>Marzo</v>
      </c>
      <c r="I1130" s="6" t="str">
        <f t="shared" si="166"/>
        <v>2023-2</v>
      </c>
      <c r="J1130" s="5"/>
      <c r="K1130" s="5">
        <v>2</v>
      </c>
      <c r="L1130" s="21" t="str">
        <f>IFERROR(K1132/J1132,"")</f>
        <v/>
      </c>
      <c r="M1130" s="15" t="str">
        <f t="shared" si="165"/>
        <v/>
      </c>
      <c r="N1130" s="5" t="s">
        <v>2575</v>
      </c>
      <c r="O1130" s="5"/>
      <c r="P1130" s="5">
        <v>0</v>
      </c>
      <c r="Q1130" s="5">
        <v>0</v>
      </c>
      <c r="R1130" s="5" t="str">
        <f t="shared" ref="R1130:R1161" si="168">A1132&amp;"-"&amp;YEAR(F1132)&amp;"-"&amp;IF(LEN(MONTH(F1132))=1,"0"&amp;MONTH(F1132),MONTH(F1132))&amp;"-"&amp;DAY(F1132)</f>
        <v>414-2023-03-31</v>
      </c>
    </row>
    <row r="1131" spans="1:18" x14ac:dyDescent="0.3">
      <c r="A1131" s="5">
        <v>413</v>
      </c>
      <c r="B1131" s="5" t="s">
        <v>381</v>
      </c>
      <c r="C1131" s="5" t="s">
        <v>354</v>
      </c>
      <c r="D1131" s="5" t="s">
        <v>65</v>
      </c>
      <c r="E1131" s="5" t="s">
        <v>22</v>
      </c>
      <c r="F1131" s="6">
        <v>45657</v>
      </c>
      <c r="G1131" s="5">
        <v>2024</v>
      </c>
      <c r="H1131" s="5" t="str">
        <f t="shared" si="167"/>
        <v>Junio</v>
      </c>
      <c r="I1131" s="6" t="str">
        <f t="shared" si="166"/>
        <v>2023-2</v>
      </c>
      <c r="J1131" s="5">
        <v>100</v>
      </c>
      <c r="K1131" s="5">
        <v>100</v>
      </c>
      <c r="L1131" s="15">
        <f>IFERROR(IF((K1133/J1133)&gt;1.3,1.3,K1133/J1133),"")</f>
        <v>1.101</v>
      </c>
      <c r="M1131" s="15">
        <f t="shared" si="165"/>
        <v>1.101</v>
      </c>
      <c r="N1131" s="5"/>
      <c r="O1131" s="5"/>
      <c r="P1131" s="5">
        <v>0</v>
      </c>
      <c r="Q1131" s="5">
        <v>0</v>
      </c>
      <c r="R1131" s="5" t="str">
        <f t="shared" si="168"/>
        <v>414-2023-06-30</v>
      </c>
    </row>
    <row r="1132" spans="1:18" x14ac:dyDescent="0.3">
      <c r="A1132" s="52">
        <v>414</v>
      </c>
      <c r="B1132" s="5" t="s">
        <v>382</v>
      </c>
      <c r="C1132" s="5" t="s">
        <v>190</v>
      </c>
      <c r="D1132" s="5" t="s">
        <v>52</v>
      </c>
      <c r="E1132" s="5" t="s">
        <v>22</v>
      </c>
      <c r="F1132" s="6">
        <v>45016</v>
      </c>
      <c r="G1132" s="5">
        <v>2023</v>
      </c>
      <c r="H1132" s="5" t="str">
        <f t="shared" si="167"/>
        <v>Septiembre</v>
      </c>
      <c r="I1132" s="6" t="str">
        <f t="shared" si="166"/>
        <v>2023-1</v>
      </c>
      <c r="J1132" s="5"/>
      <c r="K1132" s="5"/>
      <c r="L1132" s="21"/>
      <c r="M1132" s="15">
        <f t="shared" si="165"/>
        <v>0.93540000000000001</v>
      </c>
      <c r="N1132" s="5"/>
      <c r="O1132" s="5"/>
      <c r="P1132" s="5">
        <v>0</v>
      </c>
      <c r="Q1132" s="5">
        <v>0</v>
      </c>
      <c r="R1132" s="5" t="str">
        <f t="shared" si="168"/>
        <v>414-2023-09-30</v>
      </c>
    </row>
    <row r="1133" spans="1:18" x14ac:dyDescent="0.3">
      <c r="A1133" s="37">
        <v>414</v>
      </c>
      <c r="B1133" s="5" t="s">
        <v>382</v>
      </c>
      <c r="C1133" s="5" t="s">
        <v>190</v>
      </c>
      <c r="D1133" s="5" t="s">
        <v>52</v>
      </c>
      <c r="E1133" s="5" t="s">
        <v>22</v>
      </c>
      <c r="F1133" s="6">
        <v>45107</v>
      </c>
      <c r="G1133" s="5">
        <v>2023</v>
      </c>
      <c r="H1133" s="5" t="str">
        <f t="shared" si="167"/>
        <v>Diciembre</v>
      </c>
      <c r="I1133" s="6" t="str">
        <f t="shared" si="166"/>
        <v>2023-2</v>
      </c>
      <c r="J1133" s="5">
        <v>100</v>
      </c>
      <c r="K1133" s="5">
        <v>110.1</v>
      </c>
      <c r="L1133" s="21"/>
      <c r="M1133" s="15">
        <f t="shared" si="165"/>
        <v>0.96279999999999999</v>
      </c>
      <c r="N1133" s="5"/>
      <c r="O1133" s="5"/>
      <c r="P1133" s="5">
        <v>0</v>
      </c>
      <c r="Q1133" s="5">
        <v>0</v>
      </c>
      <c r="R1133" s="5" t="str">
        <f t="shared" si="168"/>
        <v>414-2023-12-31</v>
      </c>
    </row>
    <row r="1134" spans="1:18" x14ac:dyDescent="0.3">
      <c r="A1134" s="41">
        <v>414</v>
      </c>
      <c r="B1134" s="5" t="s">
        <v>382</v>
      </c>
      <c r="C1134" s="5" t="s">
        <v>190</v>
      </c>
      <c r="D1134" s="5" t="s">
        <v>52</v>
      </c>
      <c r="E1134" s="5" t="s">
        <v>22</v>
      </c>
      <c r="F1134" s="6">
        <v>45199</v>
      </c>
      <c r="G1134" s="5">
        <v>2023</v>
      </c>
      <c r="H1134" s="5" t="str">
        <f t="shared" si="167"/>
        <v>Junio</v>
      </c>
      <c r="I1134" s="6" t="str">
        <f t="shared" si="166"/>
        <v>2024-1</v>
      </c>
      <c r="J1134" s="5">
        <v>100</v>
      </c>
      <c r="K1134" s="5">
        <v>93.54</v>
      </c>
      <c r="L1134" s="21"/>
      <c r="M1134" s="15">
        <f t="shared" si="165"/>
        <v>1.0005999999999999</v>
      </c>
      <c r="N1134" s="5"/>
      <c r="O1134" s="5"/>
      <c r="P1134" s="5">
        <v>0</v>
      </c>
      <c r="Q1134" s="5">
        <v>0</v>
      </c>
      <c r="R1134" s="5" t="str">
        <f t="shared" si="168"/>
        <v>414-2024-06-30</v>
      </c>
    </row>
    <row r="1135" spans="1:18" x14ac:dyDescent="0.3">
      <c r="A1135" s="37">
        <v>414</v>
      </c>
      <c r="B1135" s="5" t="s">
        <v>382</v>
      </c>
      <c r="C1135" s="5" t="s">
        <v>190</v>
      </c>
      <c r="D1135" s="5" t="s">
        <v>52</v>
      </c>
      <c r="E1135" s="5" t="s">
        <v>22</v>
      </c>
      <c r="F1135" s="6">
        <v>45291</v>
      </c>
      <c r="G1135" s="5">
        <v>2023</v>
      </c>
      <c r="H1135" s="5" t="str">
        <f t="shared" si="167"/>
        <v>Diciembre</v>
      </c>
      <c r="I1135" s="6" t="str">
        <f t="shared" si="166"/>
        <v>2024-1</v>
      </c>
      <c r="J1135" s="5">
        <v>100</v>
      </c>
      <c r="K1135" s="5">
        <v>96.28</v>
      </c>
      <c r="L1135" s="21">
        <f>IFERROR(K1137/J1137,"")</f>
        <v>0</v>
      </c>
      <c r="M1135" s="15">
        <f t="shared" si="165"/>
        <v>0</v>
      </c>
      <c r="N1135" s="5"/>
      <c r="O1135" s="5"/>
      <c r="P1135" s="5">
        <v>0</v>
      </c>
      <c r="Q1135" s="5">
        <v>0</v>
      </c>
      <c r="R1135" s="5" t="str">
        <f t="shared" si="168"/>
        <v>414-2024-12-31</v>
      </c>
    </row>
    <row r="1136" spans="1:18" x14ac:dyDescent="0.3">
      <c r="A1136" s="5">
        <v>414</v>
      </c>
      <c r="B1136" s="5" t="s">
        <v>382</v>
      </c>
      <c r="C1136" s="5" t="s">
        <v>190</v>
      </c>
      <c r="D1136" s="5" t="s">
        <v>52</v>
      </c>
      <c r="E1136" s="5" t="s">
        <v>22</v>
      </c>
      <c r="F1136" s="6">
        <v>45473</v>
      </c>
      <c r="G1136" s="5">
        <v>2024</v>
      </c>
      <c r="H1136" s="5" t="str">
        <f t="shared" si="167"/>
        <v>Marzo</v>
      </c>
      <c r="I1136" s="6" t="str">
        <f t="shared" si="166"/>
        <v>2023-2</v>
      </c>
      <c r="J1136" s="5">
        <v>100</v>
      </c>
      <c r="K1136" s="5">
        <v>100.06</v>
      </c>
      <c r="L1136" s="15" t="str">
        <f>IFERROR(IF((K1138/J1138)&gt;1.3,1.3,K1138/J1138),"")</f>
        <v/>
      </c>
      <c r="M1136" s="15" t="str">
        <f t="shared" si="165"/>
        <v/>
      </c>
      <c r="N1136" s="5"/>
      <c r="O1136" s="5"/>
      <c r="P1136" s="5">
        <v>0</v>
      </c>
      <c r="Q1136" s="5">
        <v>0</v>
      </c>
      <c r="R1136" s="5" t="str">
        <f t="shared" si="168"/>
        <v>415-2023-03-31</v>
      </c>
    </row>
    <row r="1137" spans="1:18" x14ac:dyDescent="0.3">
      <c r="A1137" s="5">
        <v>414</v>
      </c>
      <c r="B1137" s="5" t="s">
        <v>382</v>
      </c>
      <c r="C1137" s="5" t="s">
        <v>190</v>
      </c>
      <c r="D1137" s="5" t="s">
        <v>52</v>
      </c>
      <c r="E1137" s="5" t="s">
        <v>22</v>
      </c>
      <c r="F1137" s="6">
        <v>45657</v>
      </c>
      <c r="G1137" s="5">
        <v>2024</v>
      </c>
      <c r="H1137" s="5" t="str">
        <f t="shared" si="167"/>
        <v>Junio</v>
      </c>
      <c r="I1137" s="6" t="str">
        <f t="shared" si="166"/>
        <v>2023-2</v>
      </c>
      <c r="J1137" s="5">
        <v>100</v>
      </c>
      <c r="K1137" s="5">
        <v>0</v>
      </c>
      <c r="L1137" s="15">
        <f>IFERROR(IF((K1139/J1139)&gt;1.3,1.3,K1139/J1139),"")</f>
        <v>0.94040000000000001</v>
      </c>
      <c r="M1137" s="15">
        <f t="shared" si="165"/>
        <v>0.94040000000000001</v>
      </c>
      <c r="N1137" s="5"/>
      <c r="O1137" s="5"/>
      <c r="P1137" s="5">
        <v>0</v>
      </c>
      <c r="Q1137" s="5">
        <v>0</v>
      </c>
      <c r="R1137" s="5" t="str">
        <f t="shared" si="168"/>
        <v>415-2023-06-30</v>
      </c>
    </row>
    <row r="1138" spans="1:18" x14ac:dyDescent="0.3">
      <c r="A1138" s="52">
        <v>415</v>
      </c>
      <c r="B1138" s="5" t="s">
        <v>383</v>
      </c>
      <c r="C1138" s="5" t="s">
        <v>190</v>
      </c>
      <c r="D1138" s="5" t="s">
        <v>52</v>
      </c>
      <c r="E1138" s="5" t="s">
        <v>22</v>
      </c>
      <c r="F1138" s="6">
        <v>45016</v>
      </c>
      <c r="G1138" s="5">
        <v>2023</v>
      </c>
      <c r="H1138" s="5" t="str">
        <f t="shared" si="167"/>
        <v>Septiembre</v>
      </c>
      <c r="I1138" s="6" t="str">
        <f t="shared" si="166"/>
        <v>2023-1</v>
      </c>
      <c r="J1138" s="5"/>
      <c r="K1138" s="5"/>
      <c r="L1138" s="21"/>
      <c r="M1138" s="15">
        <f t="shared" ref="M1138:M1169" si="169">IFERROR(K1140/J1140,"")</f>
        <v>0.93940000000000001</v>
      </c>
      <c r="N1138" s="5"/>
      <c r="O1138" s="5"/>
      <c r="P1138" s="5">
        <v>0</v>
      </c>
      <c r="Q1138" s="5">
        <v>0</v>
      </c>
      <c r="R1138" s="5" t="str">
        <f t="shared" si="168"/>
        <v>415-2023-09-30</v>
      </c>
    </row>
    <row r="1139" spans="1:18" x14ac:dyDescent="0.3">
      <c r="A1139" s="37">
        <v>415</v>
      </c>
      <c r="B1139" s="5" t="s">
        <v>383</v>
      </c>
      <c r="C1139" s="5" t="s">
        <v>190</v>
      </c>
      <c r="D1139" s="5" t="s">
        <v>52</v>
      </c>
      <c r="E1139" s="5" t="s">
        <v>22</v>
      </c>
      <c r="F1139" s="6">
        <v>45107</v>
      </c>
      <c r="G1139" s="5">
        <v>2023</v>
      </c>
      <c r="H1139" s="5" t="str">
        <f t="shared" si="167"/>
        <v>Diciembre</v>
      </c>
      <c r="I1139" s="6" t="str">
        <f t="shared" si="166"/>
        <v>2023-2</v>
      </c>
      <c r="J1139" s="5">
        <v>100</v>
      </c>
      <c r="K1139" s="5">
        <v>94.04</v>
      </c>
      <c r="L1139" s="21"/>
      <c r="M1139" s="15">
        <f t="shared" si="169"/>
        <v>0.96030000000000004</v>
      </c>
      <c r="N1139" s="5"/>
      <c r="O1139" s="5"/>
      <c r="P1139" s="5">
        <v>0</v>
      </c>
      <c r="Q1139" s="5">
        <v>0</v>
      </c>
      <c r="R1139" s="5" t="str">
        <f t="shared" si="168"/>
        <v>415-2023-12-31</v>
      </c>
    </row>
    <row r="1140" spans="1:18" x14ac:dyDescent="0.3">
      <c r="A1140" s="41">
        <v>415</v>
      </c>
      <c r="B1140" s="5" t="s">
        <v>383</v>
      </c>
      <c r="C1140" s="5" t="s">
        <v>190</v>
      </c>
      <c r="D1140" s="5" t="s">
        <v>52</v>
      </c>
      <c r="E1140" s="5" t="s">
        <v>22</v>
      </c>
      <c r="F1140" s="6">
        <v>45199</v>
      </c>
      <c r="G1140" s="5">
        <v>2023</v>
      </c>
      <c r="H1140" s="5" t="str">
        <f t="shared" si="167"/>
        <v>Junio</v>
      </c>
      <c r="I1140" s="6" t="str">
        <f t="shared" si="166"/>
        <v>2024-1</v>
      </c>
      <c r="J1140" s="5">
        <v>100</v>
      </c>
      <c r="K1140" s="5">
        <v>93.94</v>
      </c>
      <c r="L1140" s="21"/>
      <c r="M1140" s="15">
        <f t="shared" si="169"/>
        <v>0.93040000000000012</v>
      </c>
      <c r="N1140" s="5"/>
      <c r="O1140" s="5"/>
      <c r="P1140" s="5">
        <v>0</v>
      </c>
      <c r="Q1140" s="5">
        <v>0</v>
      </c>
      <c r="R1140" s="5" t="str">
        <f t="shared" si="168"/>
        <v>415-2024-06-30</v>
      </c>
    </row>
    <row r="1141" spans="1:18" x14ac:dyDescent="0.3">
      <c r="A1141" s="37">
        <v>415</v>
      </c>
      <c r="B1141" s="5" t="s">
        <v>383</v>
      </c>
      <c r="C1141" s="5" t="s">
        <v>190</v>
      </c>
      <c r="D1141" s="5" t="s">
        <v>52</v>
      </c>
      <c r="E1141" s="5" t="s">
        <v>22</v>
      </c>
      <c r="F1141" s="6">
        <v>45291</v>
      </c>
      <c r="G1141" s="5">
        <v>2023</v>
      </c>
      <c r="H1141" s="5" t="str">
        <f t="shared" si="167"/>
        <v>Diciembre</v>
      </c>
      <c r="I1141" s="6" t="str">
        <f t="shared" si="166"/>
        <v>2024-1</v>
      </c>
      <c r="J1141" s="5">
        <v>100</v>
      </c>
      <c r="K1141" s="5">
        <v>96.03</v>
      </c>
      <c r="L1141" s="21">
        <f>IFERROR(K1143/J1143,"")</f>
        <v>0</v>
      </c>
      <c r="M1141" s="15">
        <f t="shared" si="169"/>
        <v>0</v>
      </c>
      <c r="N1141" s="5"/>
      <c r="O1141" s="5"/>
      <c r="P1141" s="5">
        <v>0</v>
      </c>
      <c r="Q1141" s="5">
        <v>0</v>
      </c>
      <c r="R1141" s="5" t="str">
        <f t="shared" si="168"/>
        <v>415-2024-12-31</v>
      </c>
    </row>
    <row r="1142" spans="1:18" x14ac:dyDescent="0.3">
      <c r="A1142" s="5">
        <v>415</v>
      </c>
      <c r="B1142" s="5" t="s">
        <v>383</v>
      </c>
      <c r="C1142" s="5" t="s">
        <v>190</v>
      </c>
      <c r="D1142" s="5" t="s">
        <v>52</v>
      </c>
      <c r="E1142" s="5" t="s">
        <v>22</v>
      </c>
      <c r="F1142" s="6">
        <v>45473</v>
      </c>
      <c r="G1142" s="5">
        <v>2024</v>
      </c>
      <c r="H1142" s="5" t="str">
        <f t="shared" si="167"/>
        <v>Marzo</v>
      </c>
      <c r="I1142" s="6" t="str">
        <f t="shared" si="166"/>
        <v>2023-2</v>
      </c>
      <c r="J1142" s="5">
        <v>100</v>
      </c>
      <c r="K1142" s="5">
        <v>93.04</v>
      </c>
      <c r="L1142" s="15" t="str">
        <f>IFERROR(IF((K1144/J1144)&gt;1.3,1.3,K1144/J1144),"")</f>
        <v/>
      </c>
      <c r="M1142" s="15" t="str">
        <f t="shared" si="169"/>
        <v/>
      </c>
      <c r="N1142" s="5"/>
      <c r="O1142" s="5"/>
      <c r="P1142" s="5">
        <v>0</v>
      </c>
      <c r="Q1142" s="5">
        <v>0</v>
      </c>
      <c r="R1142" s="5" t="str">
        <f t="shared" si="168"/>
        <v>416-2023-03-31</v>
      </c>
    </row>
    <row r="1143" spans="1:18" x14ac:dyDescent="0.3">
      <c r="A1143" s="5">
        <v>415</v>
      </c>
      <c r="B1143" s="5" t="s">
        <v>383</v>
      </c>
      <c r="C1143" s="5" t="s">
        <v>190</v>
      </c>
      <c r="D1143" s="5" t="s">
        <v>52</v>
      </c>
      <c r="E1143" s="5" t="s">
        <v>22</v>
      </c>
      <c r="F1143" s="6">
        <v>45657</v>
      </c>
      <c r="G1143" s="5">
        <v>2024</v>
      </c>
      <c r="H1143" s="5" t="str">
        <f t="shared" si="167"/>
        <v>Junio</v>
      </c>
      <c r="I1143" s="6" t="str">
        <f t="shared" si="166"/>
        <v>2023-2</v>
      </c>
      <c r="J1143" s="5">
        <v>100</v>
      </c>
      <c r="K1143" s="5">
        <v>0</v>
      </c>
      <c r="L1143" s="15">
        <f>IFERROR(IF((K1145/J1145)&gt;1.3,1.3,K1145/J1145),"")</f>
        <v>0.96</v>
      </c>
      <c r="M1143" s="15">
        <f t="shared" si="169"/>
        <v>0.96</v>
      </c>
      <c r="N1143" s="5"/>
      <c r="O1143" s="5"/>
      <c r="P1143" s="5">
        <v>0</v>
      </c>
      <c r="Q1143" s="5">
        <v>0</v>
      </c>
      <c r="R1143" s="5" t="str">
        <f t="shared" si="168"/>
        <v>416-2023-06-30</v>
      </c>
    </row>
    <row r="1144" spans="1:18" x14ac:dyDescent="0.3">
      <c r="A1144" s="52">
        <v>416</v>
      </c>
      <c r="B1144" s="5" t="s">
        <v>384</v>
      </c>
      <c r="C1144" s="5" t="s">
        <v>190</v>
      </c>
      <c r="D1144" s="5" t="s">
        <v>52</v>
      </c>
      <c r="E1144" s="5" t="s">
        <v>22</v>
      </c>
      <c r="F1144" s="6">
        <v>45016</v>
      </c>
      <c r="G1144" s="5">
        <v>2023</v>
      </c>
      <c r="H1144" s="5" t="str">
        <f t="shared" si="167"/>
        <v>Septiembre</v>
      </c>
      <c r="I1144" s="6" t="str">
        <f t="shared" si="166"/>
        <v>2023-1</v>
      </c>
      <c r="J1144" s="5"/>
      <c r="K1144" s="5"/>
      <c r="L1144" s="21"/>
      <c r="M1144" s="15">
        <f t="shared" si="169"/>
        <v>0.87919999999999998</v>
      </c>
      <c r="N1144" s="5"/>
      <c r="O1144" s="5"/>
      <c r="P1144" s="5">
        <v>0</v>
      </c>
      <c r="Q1144" s="5">
        <v>0</v>
      </c>
      <c r="R1144" s="5" t="str">
        <f t="shared" si="168"/>
        <v>416-2023-09-30</v>
      </c>
    </row>
    <row r="1145" spans="1:18" x14ac:dyDescent="0.3">
      <c r="A1145" s="37">
        <v>416</v>
      </c>
      <c r="B1145" s="5" t="s">
        <v>384</v>
      </c>
      <c r="C1145" s="5" t="s">
        <v>190</v>
      </c>
      <c r="D1145" s="5" t="s">
        <v>52</v>
      </c>
      <c r="E1145" s="5" t="s">
        <v>22</v>
      </c>
      <c r="F1145" s="6">
        <v>45107</v>
      </c>
      <c r="G1145" s="5">
        <v>2023</v>
      </c>
      <c r="H1145" s="5" t="str">
        <f t="shared" si="167"/>
        <v>Diciembre</v>
      </c>
      <c r="I1145" s="6" t="str">
        <f t="shared" si="166"/>
        <v>2023-2</v>
      </c>
      <c r="J1145" s="5">
        <v>100</v>
      </c>
      <c r="K1145" s="5">
        <v>96</v>
      </c>
      <c r="L1145" s="21"/>
      <c r="M1145" s="15">
        <f t="shared" si="169"/>
        <v>0.98</v>
      </c>
      <c r="N1145" s="5"/>
      <c r="O1145" s="5"/>
      <c r="P1145" s="5">
        <v>0</v>
      </c>
      <c r="Q1145" s="5">
        <v>0</v>
      </c>
      <c r="R1145" s="5" t="str">
        <f t="shared" si="168"/>
        <v>416-2023-12-31</v>
      </c>
    </row>
    <row r="1146" spans="1:18" x14ac:dyDescent="0.3">
      <c r="A1146" s="41">
        <v>416</v>
      </c>
      <c r="B1146" s="5" t="s">
        <v>384</v>
      </c>
      <c r="C1146" s="5" t="s">
        <v>190</v>
      </c>
      <c r="D1146" s="5" t="s">
        <v>52</v>
      </c>
      <c r="E1146" s="5" t="s">
        <v>22</v>
      </c>
      <c r="F1146" s="6">
        <v>45199</v>
      </c>
      <c r="G1146" s="5">
        <v>2023</v>
      </c>
      <c r="H1146" s="5" t="str">
        <f t="shared" si="167"/>
        <v>Junio</v>
      </c>
      <c r="I1146" s="6" t="str">
        <f t="shared" si="166"/>
        <v>2024-1</v>
      </c>
      <c r="J1146" s="5">
        <v>100</v>
      </c>
      <c r="K1146" s="5">
        <v>87.92</v>
      </c>
      <c r="L1146" s="21"/>
      <c r="M1146" s="15">
        <f t="shared" si="169"/>
        <v>1.171</v>
      </c>
      <c r="N1146" s="5"/>
      <c r="O1146" s="5"/>
      <c r="P1146" s="5">
        <v>0</v>
      </c>
      <c r="Q1146" s="5">
        <v>0</v>
      </c>
      <c r="R1146" s="5" t="str">
        <f t="shared" si="168"/>
        <v>416-2024-06-30</v>
      </c>
    </row>
    <row r="1147" spans="1:18" x14ac:dyDescent="0.3">
      <c r="A1147" s="37">
        <v>416</v>
      </c>
      <c r="B1147" s="5" t="s">
        <v>384</v>
      </c>
      <c r="C1147" s="5" t="s">
        <v>190</v>
      </c>
      <c r="D1147" s="5" t="s">
        <v>52</v>
      </c>
      <c r="E1147" s="5" t="s">
        <v>22</v>
      </c>
      <c r="F1147" s="6">
        <v>45291</v>
      </c>
      <c r="G1147" s="5">
        <v>2023</v>
      </c>
      <c r="H1147" s="5" t="str">
        <f t="shared" si="167"/>
        <v>Diciembre</v>
      </c>
      <c r="I1147" s="6" t="str">
        <f t="shared" si="166"/>
        <v>2024-1</v>
      </c>
      <c r="J1147" s="5">
        <v>100</v>
      </c>
      <c r="K1147" s="5">
        <v>98</v>
      </c>
      <c r="L1147" s="21">
        <f>IFERROR(K1149/J1149,"")</f>
        <v>0</v>
      </c>
      <c r="M1147" s="15">
        <f t="shared" si="169"/>
        <v>0</v>
      </c>
      <c r="N1147" s="5"/>
      <c r="O1147" s="5"/>
      <c r="P1147" s="5">
        <v>0</v>
      </c>
      <c r="Q1147" s="5">
        <v>0</v>
      </c>
      <c r="R1147" s="5" t="str">
        <f t="shared" si="168"/>
        <v>416-2024-12-31</v>
      </c>
    </row>
    <row r="1148" spans="1:18" x14ac:dyDescent="0.3">
      <c r="A1148" s="5">
        <v>416</v>
      </c>
      <c r="B1148" s="5" t="s">
        <v>384</v>
      </c>
      <c r="C1148" s="5" t="s">
        <v>190</v>
      </c>
      <c r="D1148" s="5" t="s">
        <v>52</v>
      </c>
      <c r="E1148" s="5" t="s">
        <v>22</v>
      </c>
      <c r="F1148" s="6">
        <v>45473</v>
      </c>
      <c r="G1148" s="5">
        <v>2024</v>
      </c>
      <c r="H1148" s="5" t="str">
        <f t="shared" si="167"/>
        <v>Marzo</v>
      </c>
      <c r="I1148" s="6" t="str">
        <f t="shared" si="166"/>
        <v>2023-2</v>
      </c>
      <c r="J1148" s="5">
        <v>100</v>
      </c>
      <c r="K1148" s="5">
        <v>117.1</v>
      </c>
      <c r="L1148" s="15" t="str">
        <f>IFERROR(IF((K1150/J1150)&gt;1.3,1.3,K1150/J1150),"")</f>
        <v/>
      </c>
      <c r="M1148" s="15" t="str">
        <f t="shared" si="169"/>
        <v/>
      </c>
      <c r="N1148" s="5"/>
      <c r="O1148" s="5"/>
      <c r="P1148" s="5">
        <v>0</v>
      </c>
      <c r="Q1148" s="5">
        <v>0</v>
      </c>
      <c r="R1148" s="5" t="str">
        <f t="shared" si="168"/>
        <v>417-2023-03-31</v>
      </c>
    </row>
    <row r="1149" spans="1:18" x14ac:dyDescent="0.3">
      <c r="A1149" s="5">
        <v>416</v>
      </c>
      <c r="B1149" s="5" t="s">
        <v>384</v>
      </c>
      <c r="C1149" s="5" t="s">
        <v>190</v>
      </c>
      <c r="D1149" s="5" t="s">
        <v>52</v>
      </c>
      <c r="E1149" s="5" t="s">
        <v>22</v>
      </c>
      <c r="F1149" s="6">
        <v>45657</v>
      </c>
      <c r="G1149" s="5">
        <v>2024</v>
      </c>
      <c r="H1149" s="5" t="str">
        <f t="shared" si="167"/>
        <v>Junio</v>
      </c>
      <c r="I1149" s="6" t="str">
        <f t="shared" si="166"/>
        <v>2023-2</v>
      </c>
      <c r="J1149" s="5">
        <v>100</v>
      </c>
      <c r="K1149" s="5">
        <v>0</v>
      </c>
      <c r="L1149" s="15">
        <f>IFERROR(IF((K1151/J1151)&gt;1.3,1.3,K1151/J1151),"")</f>
        <v>1.1067</v>
      </c>
      <c r="M1149" s="15">
        <f t="shared" si="169"/>
        <v>1.1067</v>
      </c>
      <c r="N1149" s="5"/>
      <c r="O1149" s="5"/>
      <c r="P1149" s="5">
        <v>0</v>
      </c>
      <c r="Q1149" s="5">
        <v>0</v>
      </c>
      <c r="R1149" s="5" t="str">
        <f t="shared" si="168"/>
        <v>417-2023-06-30</v>
      </c>
    </row>
    <row r="1150" spans="1:18" x14ac:dyDescent="0.3">
      <c r="A1150" s="52">
        <v>417</v>
      </c>
      <c r="B1150" s="5" t="s">
        <v>385</v>
      </c>
      <c r="C1150" s="5" t="s">
        <v>190</v>
      </c>
      <c r="D1150" s="5" t="s">
        <v>52</v>
      </c>
      <c r="E1150" s="5" t="s">
        <v>22</v>
      </c>
      <c r="F1150" s="6">
        <v>45016</v>
      </c>
      <c r="G1150" s="5">
        <v>2023</v>
      </c>
      <c r="H1150" s="5" t="str">
        <f t="shared" si="167"/>
        <v>Septiembre</v>
      </c>
      <c r="I1150" s="6" t="str">
        <f t="shared" si="166"/>
        <v>2023-1</v>
      </c>
      <c r="J1150" s="5"/>
      <c r="K1150" s="5"/>
      <c r="L1150" s="21"/>
      <c r="M1150" s="15">
        <f t="shared" si="169"/>
        <v>0.9376000000000001</v>
      </c>
      <c r="N1150" s="5"/>
      <c r="O1150" s="5"/>
      <c r="P1150" s="5">
        <v>0</v>
      </c>
      <c r="Q1150" s="5">
        <v>0</v>
      </c>
      <c r="R1150" s="5" t="str">
        <f t="shared" si="168"/>
        <v>417-2023-09-30</v>
      </c>
    </row>
    <row r="1151" spans="1:18" x14ac:dyDescent="0.3">
      <c r="A1151" s="37">
        <v>417</v>
      </c>
      <c r="B1151" s="5" t="s">
        <v>385</v>
      </c>
      <c r="C1151" s="5" t="s">
        <v>190</v>
      </c>
      <c r="D1151" s="5" t="s">
        <v>52</v>
      </c>
      <c r="E1151" s="5" t="s">
        <v>22</v>
      </c>
      <c r="F1151" s="6">
        <v>45107</v>
      </c>
      <c r="G1151" s="5">
        <v>2023</v>
      </c>
      <c r="H1151" s="5" t="str">
        <f t="shared" si="167"/>
        <v>Diciembre</v>
      </c>
      <c r="I1151" s="6" t="str">
        <f t="shared" ref="I1151:I1182" si="170">IF(OR(H1153="Enero",H1153="Febrero",H1153="Marzo",H1153="Abril",H1153="Mayo",H1153="Junio"),G1153&amp;"-1",IF(OR(H1153="Julio",H1153="Agosto",H1153="Septiembre",H1153="Octubre",H1153="Noviembre",H1153="Diciembre"),G1153&amp;"-2"))</f>
        <v>2023-2</v>
      </c>
      <c r="J1151" s="5">
        <v>100</v>
      </c>
      <c r="K1151" s="5">
        <v>110.67</v>
      </c>
      <c r="L1151" s="21"/>
      <c r="M1151" s="15">
        <f t="shared" si="169"/>
        <v>0.94389999999999996</v>
      </c>
      <c r="N1151" s="5"/>
      <c r="O1151" s="5"/>
      <c r="P1151" s="5">
        <v>0</v>
      </c>
      <c r="Q1151" s="5">
        <v>0</v>
      </c>
      <c r="R1151" s="5" t="str">
        <f t="shared" si="168"/>
        <v>417-2023-12-31</v>
      </c>
    </row>
    <row r="1152" spans="1:18" x14ac:dyDescent="0.3">
      <c r="A1152" s="41">
        <v>417</v>
      </c>
      <c r="B1152" s="5" t="s">
        <v>385</v>
      </c>
      <c r="C1152" s="5" t="s">
        <v>190</v>
      </c>
      <c r="D1152" s="5" t="s">
        <v>52</v>
      </c>
      <c r="E1152" s="5" t="s">
        <v>22</v>
      </c>
      <c r="F1152" s="6">
        <v>45199</v>
      </c>
      <c r="G1152" s="5">
        <v>2023</v>
      </c>
      <c r="H1152" s="5" t="str">
        <f t="shared" si="167"/>
        <v>Junio</v>
      </c>
      <c r="I1152" s="6" t="str">
        <f t="shared" si="170"/>
        <v>2024-1</v>
      </c>
      <c r="J1152" s="5">
        <v>100</v>
      </c>
      <c r="K1152" s="5">
        <v>93.76</v>
      </c>
      <c r="L1152" s="21"/>
      <c r="M1152" s="15">
        <f t="shared" si="169"/>
        <v>1.1212</v>
      </c>
      <c r="N1152" s="5"/>
      <c r="O1152" s="5"/>
      <c r="P1152" s="5">
        <v>0</v>
      </c>
      <c r="Q1152" s="5">
        <v>0</v>
      </c>
      <c r="R1152" s="5" t="str">
        <f t="shared" si="168"/>
        <v>417-2024-06-30</v>
      </c>
    </row>
    <row r="1153" spans="1:18" x14ac:dyDescent="0.3">
      <c r="A1153" s="37">
        <v>417</v>
      </c>
      <c r="B1153" s="5" t="s">
        <v>385</v>
      </c>
      <c r="C1153" s="5" t="s">
        <v>190</v>
      </c>
      <c r="D1153" s="5" t="s">
        <v>52</v>
      </c>
      <c r="E1153" s="5" t="s">
        <v>22</v>
      </c>
      <c r="F1153" s="6">
        <v>45291</v>
      </c>
      <c r="G1153" s="5">
        <v>2023</v>
      </c>
      <c r="H1153" s="5" t="str">
        <f t="shared" si="167"/>
        <v>Diciembre</v>
      </c>
      <c r="I1153" s="6" t="str">
        <f t="shared" si="170"/>
        <v>2024-1</v>
      </c>
      <c r="J1153" s="5">
        <v>100</v>
      </c>
      <c r="K1153" s="5">
        <v>94.39</v>
      </c>
      <c r="L1153" s="21">
        <f>IFERROR(K1155/J1155,"")</f>
        <v>0</v>
      </c>
      <c r="M1153" s="15">
        <f t="shared" si="169"/>
        <v>0</v>
      </c>
      <c r="N1153" s="5"/>
      <c r="O1153" s="5"/>
      <c r="P1153" s="5">
        <v>0</v>
      </c>
      <c r="Q1153" s="5">
        <v>0</v>
      </c>
      <c r="R1153" s="5" t="str">
        <f t="shared" si="168"/>
        <v>417-2024-12-31</v>
      </c>
    </row>
    <row r="1154" spans="1:18" x14ac:dyDescent="0.3">
      <c r="A1154" s="5">
        <v>417</v>
      </c>
      <c r="B1154" s="5" t="s">
        <v>385</v>
      </c>
      <c r="C1154" s="5" t="s">
        <v>190</v>
      </c>
      <c r="D1154" s="5" t="s">
        <v>52</v>
      </c>
      <c r="E1154" s="5" t="s">
        <v>22</v>
      </c>
      <c r="F1154" s="6">
        <v>45473</v>
      </c>
      <c r="G1154" s="5">
        <v>2024</v>
      </c>
      <c r="H1154" s="5" t="str">
        <f t="shared" si="167"/>
        <v>Marzo</v>
      </c>
      <c r="I1154" s="6" t="str">
        <f t="shared" si="170"/>
        <v>2023-2</v>
      </c>
      <c r="J1154" s="5">
        <v>100</v>
      </c>
      <c r="K1154" s="5">
        <v>112.12</v>
      </c>
      <c r="L1154" s="15" t="str">
        <f>IFERROR(IF((K1156/J1156)&gt;1.3,1.3,K1156/J1156),"")</f>
        <v/>
      </c>
      <c r="M1154" s="15" t="str">
        <f t="shared" si="169"/>
        <v/>
      </c>
      <c r="N1154" s="5"/>
      <c r="O1154" s="5"/>
      <c r="P1154" s="5">
        <v>0</v>
      </c>
      <c r="Q1154" s="5">
        <v>0</v>
      </c>
      <c r="R1154" s="5" t="str">
        <f t="shared" si="168"/>
        <v>418-2023-03-31</v>
      </c>
    </row>
    <row r="1155" spans="1:18" x14ac:dyDescent="0.3">
      <c r="A1155" s="5">
        <v>417</v>
      </c>
      <c r="B1155" s="5" t="s">
        <v>385</v>
      </c>
      <c r="C1155" s="5" t="s">
        <v>190</v>
      </c>
      <c r="D1155" s="5" t="s">
        <v>52</v>
      </c>
      <c r="E1155" s="5" t="s">
        <v>22</v>
      </c>
      <c r="F1155" s="6">
        <v>45657</v>
      </c>
      <c r="G1155" s="5">
        <v>2024</v>
      </c>
      <c r="H1155" s="5" t="str">
        <f t="shared" si="167"/>
        <v>Junio</v>
      </c>
      <c r="I1155" s="6" t="str">
        <f t="shared" si="170"/>
        <v>2023-2</v>
      </c>
      <c r="J1155" s="5">
        <v>100</v>
      </c>
      <c r="K1155" s="5">
        <v>0</v>
      </c>
      <c r="L1155" s="15">
        <f>IFERROR(IF((K1157/J1157)&gt;1.3,1.3,K1157/J1157),"")</f>
        <v>1.0436000000000001</v>
      </c>
      <c r="M1155" s="15">
        <f t="shared" si="169"/>
        <v>1.0436000000000001</v>
      </c>
      <c r="N1155" s="5"/>
      <c r="O1155" s="5"/>
      <c r="P1155" s="5">
        <v>0</v>
      </c>
      <c r="Q1155" s="5">
        <v>0</v>
      </c>
      <c r="R1155" s="5" t="str">
        <f t="shared" si="168"/>
        <v>418-2023-06-30</v>
      </c>
    </row>
    <row r="1156" spans="1:18" x14ac:dyDescent="0.3">
      <c r="A1156" s="52">
        <v>418</v>
      </c>
      <c r="B1156" s="5" t="s">
        <v>386</v>
      </c>
      <c r="C1156" s="5" t="s">
        <v>190</v>
      </c>
      <c r="D1156" s="5" t="s">
        <v>52</v>
      </c>
      <c r="E1156" s="5" t="s">
        <v>22</v>
      </c>
      <c r="F1156" s="6">
        <v>45016</v>
      </c>
      <c r="G1156" s="5">
        <v>2023</v>
      </c>
      <c r="H1156" s="5" t="str">
        <f t="shared" ref="H1156:H1187" si="171">PROPER(TEXT(F1158,"mmmm"))</f>
        <v>Septiembre</v>
      </c>
      <c r="I1156" s="6" t="str">
        <f t="shared" si="170"/>
        <v>2023-1</v>
      </c>
      <c r="J1156" s="5"/>
      <c r="K1156" s="5"/>
      <c r="L1156" s="21"/>
      <c r="M1156" s="15">
        <f t="shared" si="169"/>
        <v>0.85609999999999997</v>
      </c>
      <c r="N1156" s="5"/>
      <c r="O1156" s="5"/>
      <c r="P1156" s="5">
        <v>0</v>
      </c>
      <c r="Q1156" s="5">
        <v>0</v>
      </c>
      <c r="R1156" s="5" t="str">
        <f t="shared" si="168"/>
        <v>418-2023-09-30</v>
      </c>
    </row>
    <row r="1157" spans="1:18" x14ac:dyDescent="0.3">
      <c r="A1157" s="37">
        <v>418</v>
      </c>
      <c r="B1157" s="5" t="s">
        <v>386</v>
      </c>
      <c r="C1157" s="5" t="s">
        <v>190</v>
      </c>
      <c r="D1157" s="5" t="s">
        <v>52</v>
      </c>
      <c r="E1157" s="5" t="s">
        <v>22</v>
      </c>
      <c r="F1157" s="6">
        <v>45107</v>
      </c>
      <c r="G1157" s="5">
        <v>2023</v>
      </c>
      <c r="H1157" s="5" t="str">
        <f t="shared" si="171"/>
        <v>Diciembre</v>
      </c>
      <c r="I1157" s="6" t="str">
        <f t="shared" si="170"/>
        <v>2023-2</v>
      </c>
      <c r="J1157" s="5">
        <v>100</v>
      </c>
      <c r="K1157" s="5">
        <v>104.36</v>
      </c>
      <c r="L1157" s="21"/>
      <c r="M1157" s="15">
        <f t="shared" si="169"/>
        <v>0.95799999999999996</v>
      </c>
      <c r="N1157" s="5"/>
      <c r="O1157" s="5"/>
      <c r="P1157" s="5">
        <v>0</v>
      </c>
      <c r="Q1157" s="5">
        <v>0</v>
      </c>
      <c r="R1157" s="5" t="str">
        <f t="shared" si="168"/>
        <v>418-2023-12-31</v>
      </c>
    </row>
    <row r="1158" spans="1:18" x14ac:dyDescent="0.3">
      <c r="A1158" s="41">
        <v>418</v>
      </c>
      <c r="B1158" s="5" t="s">
        <v>386</v>
      </c>
      <c r="C1158" s="5" t="s">
        <v>190</v>
      </c>
      <c r="D1158" s="5" t="s">
        <v>52</v>
      </c>
      <c r="E1158" s="5" t="s">
        <v>22</v>
      </c>
      <c r="F1158" s="6">
        <v>45199</v>
      </c>
      <c r="G1158" s="5">
        <v>2023</v>
      </c>
      <c r="H1158" s="5" t="str">
        <f t="shared" si="171"/>
        <v>Junio</v>
      </c>
      <c r="I1158" s="6" t="str">
        <f t="shared" si="170"/>
        <v>2024-1</v>
      </c>
      <c r="J1158" s="5">
        <v>100</v>
      </c>
      <c r="K1158" s="5">
        <v>85.61</v>
      </c>
      <c r="L1158" s="21"/>
      <c r="M1158" s="15">
        <f t="shared" si="169"/>
        <v>1.0079</v>
      </c>
      <c r="N1158" s="5"/>
      <c r="O1158" s="5"/>
      <c r="P1158" s="5">
        <v>0</v>
      </c>
      <c r="Q1158" s="5">
        <v>0</v>
      </c>
      <c r="R1158" s="5" t="str">
        <f t="shared" si="168"/>
        <v>418-2024-06-30</v>
      </c>
    </row>
    <row r="1159" spans="1:18" x14ac:dyDescent="0.3">
      <c r="A1159" s="37">
        <v>418</v>
      </c>
      <c r="B1159" s="5" t="s">
        <v>386</v>
      </c>
      <c r="C1159" s="5" t="s">
        <v>190</v>
      </c>
      <c r="D1159" s="5" t="s">
        <v>52</v>
      </c>
      <c r="E1159" s="5" t="s">
        <v>22</v>
      </c>
      <c r="F1159" s="6">
        <v>45291</v>
      </c>
      <c r="G1159" s="5">
        <v>2023</v>
      </c>
      <c r="H1159" s="5" t="str">
        <f t="shared" si="171"/>
        <v>Diciembre</v>
      </c>
      <c r="I1159" s="6" t="str">
        <f t="shared" si="170"/>
        <v>2024-1</v>
      </c>
      <c r="J1159" s="5">
        <v>100</v>
      </c>
      <c r="K1159" s="5">
        <v>95.8</v>
      </c>
      <c r="L1159" s="21">
        <f>IFERROR(K1161/J1161,"")</f>
        <v>0</v>
      </c>
      <c r="M1159" s="15">
        <f t="shared" si="169"/>
        <v>0</v>
      </c>
      <c r="N1159" s="5"/>
      <c r="O1159" s="5"/>
      <c r="P1159" s="5">
        <v>0</v>
      </c>
      <c r="Q1159" s="5">
        <v>0</v>
      </c>
      <c r="R1159" s="5" t="str">
        <f t="shared" si="168"/>
        <v>418-2024-12-31</v>
      </c>
    </row>
    <row r="1160" spans="1:18" x14ac:dyDescent="0.3">
      <c r="A1160" s="5">
        <v>418</v>
      </c>
      <c r="B1160" s="5" t="s">
        <v>386</v>
      </c>
      <c r="C1160" s="5" t="s">
        <v>190</v>
      </c>
      <c r="D1160" s="5" t="s">
        <v>52</v>
      </c>
      <c r="E1160" s="5" t="s">
        <v>22</v>
      </c>
      <c r="F1160" s="6">
        <v>45473</v>
      </c>
      <c r="G1160" s="5">
        <v>2024</v>
      </c>
      <c r="H1160" s="5" t="str">
        <f t="shared" si="171"/>
        <v>Marzo</v>
      </c>
      <c r="I1160" s="6" t="str">
        <f t="shared" si="170"/>
        <v>2023-2</v>
      </c>
      <c r="J1160" s="5">
        <v>100</v>
      </c>
      <c r="K1160" s="5">
        <v>100.79</v>
      </c>
      <c r="L1160" s="15" t="str">
        <f>IFERROR(IF((K1162/J1162)&gt;1.3,1.3,K1162/J1162),"")</f>
        <v/>
      </c>
      <c r="M1160" s="15" t="str">
        <f t="shared" si="169"/>
        <v/>
      </c>
      <c r="N1160" s="5"/>
      <c r="O1160" s="5"/>
      <c r="P1160" s="5">
        <v>0</v>
      </c>
      <c r="Q1160" s="5">
        <v>0</v>
      </c>
      <c r="R1160" s="5" t="str">
        <f t="shared" si="168"/>
        <v>419-2023-03-31</v>
      </c>
    </row>
    <row r="1161" spans="1:18" x14ac:dyDescent="0.3">
      <c r="A1161" s="5">
        <v>418</v>
      </c>
      <c r="B1161" s="5" t="s">
        <v>386</v>
      </c>
      <c r="C1161" s="5" t="s">
        <v>190</v>
      </c>
      <c r="D1161" s="5" t="s">
        <v>52</v>
      </c>
      <c r="E1161" s="5" t="s">
        <v>22</v>
      </c>
      <c r="F1161" s="6">
        <v>45657</v>
      </c>
      <c r="G1161" s="5">
        <v>2024</v>
      </c>
      <c r="H1161" s="5" t="str">
        <f t="shared" si="171"/>
        <v>Junio</v>
      </c>
      <c r="I1161" s="6" t="str">
        <f t="shared" si="170"/>
        <v>2023-2</v>
      </c>
      <c r="J1161" s="5">
        <v>100</v>
      </c>
      <c r="K1161" s="5">
        <v>0</v>
      </c>
      <c r="L1161" s="15">
        <f>IFERROR(IF((K1163/J1163)&gt;1.3,1.3,K1163/J1163),"")</f>
        <v>1.083</v>
      </c>
      <c r="M1161" s="15">
        <f t="shared" si="169"/>
        <v>1.083</v>
      </c>
      <c r="N1161" s="5"/>
      <c r="O1161" s="5"/>
      <c r="P1161" s="5">
        <v>0</v>
      </c>
      <c r="Q1161" s="5">
        <v>0</v>
      </c>
      <c r="R1161" s="5" t="str">
        <f t="shared" si="168"/>
        <v>419-2023-06-30</v>
      </c>
    </row>
    <row r="1162" spans="1:18" x14ac:dyDescent="0.3">
      <c r="A1162" s="52">
        <v>419</v>
      </c>
      <c r="B1162" s="5" t="s">
        <v>387</v>
      </c>
      <c r="C1162" s="5" t="s">
        <v>190</v>
      </c>
      <c r="D1162" s="5" t="s">
        <v>52</v>
      </c>
      <c r="E1162" s="5" t="s">
        <v>22</v>
      </c>
      <c r="F1162" s="6">
        <v>45016</v>
      </c>
      <c r="G1162" s="5">
        <v>2023</v>
      </c>
      <c r="H1162" s="5" t="str">
        <f t="shared" si="171"/>
        <v>Septiembre</v>
      </c>
      <c r="I1162" s="6" t="str">
        <f t="shared" si="170"/>
        <v>2023-1</v>
      </c>
      <c r="J1162" s="5"/>
      <c r="K1162" s="5"/>
      <c r="L1162" s="21"/>
      <c r="M1162" s="15">
        <f t="shared" si="169"/>
        <v>0.88349999999999995</v>
      </c>
      <c r="N1162" s="5" t="s">
        <v>23</v>
      </c>
      <c r="O1162" s="5" t="s">
        <v>23</v>
      </c>
      <c r="P1162" s="5">
        <v>0</v>
      </c>
      <c r="Q1162" s="5">
        <v>0</v>
      </c>
      <c r="R1162" s="5" t="str">
        <f t="shared" ref="R1162:R1193" si="172">A1164&amp;"-"&amp;YEAR(F1164)&amp;"-"&amp;IF(LEN(MONTH(F1164))=1,"0"&amp;MONTH(F1164),MONTH(F1164))&amp;"-"&amp;DAY(F1164)</f>
        <v>419-2023-09-30</v>
      </c>
    </row>
    <row r="1163" spans="1:18" x14ac:dyDescent="0.3">
      <c r="A1163" s="37">
        <v>419</v>
      </c>
      <c r="B1163" s="5" t="s">
        <v>387</v>
      </c>
      <c r="C1163" s="5" t="s">
        <v>190</v>
      </c>
      <c r="D1163" s="5" t="s">
        <v>52</v>
      </c>
      <c r="E1163" s="5" t="s">
        <v>22</v>
      </c>
      <c r="F1163" s="6">
        <v>45107</v>
      </c>
      <c r="G1163" s="5">
        <v>2023</v>
      </c>
      <c r="H1163" s="5" t="str">
        <f t="shared" si="171"/>
        <v>Diciembre</v>
      </c>
      <c r="I1163" s="6" t="str">
        <f t="shared" si="170"/>
        <v>2023-1</v>
      </c>
      <c r="J1163" s="5">
        <v>100</v>
      </c>
      <c r="K1163" s="5">
        <v>108.3</v>
      </c>
      <c r="L1163" s="21"/>
      <c r="M1163" s="15">
        <f t="shared" si="169"/>
        <v>0.93559999999999999</v>
      </c>
      <c r="N1163" s="5" t="s">
        <v>23</v>
      </c>
      <c r="O1163" s="5" t="s">
        <v>23</v>
      </c>
      <c r="P1163" s="5">
        <v>0</v>
      </c>
      <c r="Q1163" s="5">
        <v>0</v>
      </c>
      <c r="R1163" s="5" t="str">
        <f t="shared" si="172"/>
        <v>419-2023-12-31</v>
      </c>
    </row>
    <row r="1164" spans="1:18" x14ac:dyDescent="0.3">
      <c r="A1164" s="41">
        <v>419</v>
      </c>
      <c r="B1164" s="5" t="s">
        <v>387</v>
      </c>
      <c r="C1164" s="5" t="s">
        <v>190</v>
      </c>
      <c r="D1164" s="5" t="s">
        <v>52</v>
      </c>
      <c r="E1164" s="5" t="s">
        <v>22</v>
      </c>
      <c r="F1164" s="6">
        <v>45199</v>
      </c>
      <c r="G1164" s="5">
        <v>2023</v>
      </c>
      <c r="H1164" s="5" t="str">
        <f t="shared" si="171"/>
        <v>Marzo</v>
      </c>
      <c r="I1164" s="6" t="str">
        <f t="shared" si="170"/>
        <v>2023-2</v>
      </c>
      <c r="J1164" s="5">
        <v>100</v>
      </c>
      <c r="K1164" s="5">
        <v>88.35</v>
      </c>
      <c r="L1164" s="21"/>
      <c r="M1164" s="15" t="str">
        <f t="shared" si="169"/>
        <v/>
      </c>
      <c r="N1164" s="5" t="s">
        <v>23</v>
      </c>
      <c r="O1164" s="5" t="s">
        <v>23</v>
      </c>
      <c r="P1164" s="5">
        <v>0</v>
      </c>
      <c r="Q1164" s="5">
        <v>0</v>
      </c>
      <c r="R1164" s="5" t="str">
        <f t="shared" si="172"/>
        <v>420-2023-03-31</v>
      </c>
    </row>
    <row r="1165" spans="1:18" x14ac:dyDescent="0.3">
      <c r="A1165" s="37">
        <v>419</v>
      </c>
      <c r="B1165" s="5" t="s">
        <v>387</v>
      </c>
      <c r="C1165" s="5" t="s">
        <v>190</v>
      </c>
      <c r="D1165" s="5" t="s">
        <v>52</v>
      </c>
      <c r="E1165" s="5" t="s">
        <v>22</v>
      </c>
      <c r="F1165" s="6">
        <v>45291</v>
      </c>
      <c r="G1165" s="5">
        <v>2023</v>
      </c>
      <c r="H1165" s="5" t="str">
        <f t="shared" si="171"/>
        <v>Junio</v>
      </c>
      <c r="I1165" s="6" t="str">
        <f t="shared" si="170"/>
        <v>2023-2</v>
      </c>
      <c r="J1165" s="5">
        <v>100</v>
      </c>
      <c r="K1165" s="5">
        <v>93.56</v>
      </c>
      <c r="L1165" s="21">
        <f>IFERROR(K1167/J1167,"")</f>
        <v>1.1296999999999999</v>
      </c>
      <c r="M1165" s="15">
        <f t="shared" si="169"/>
        <v>1.1296999999999999</v>
      </c>
      <c r="N1165" s="5" t="s">
        <v>23</v>
      </c>
      <c r="O1165" s="5" t="s">
        <v>23</v>
      </c>
      <c r="P1165" s="5">
        <v>0</v>
      </c>
      <c r="Q1165" s="5">
        <v>0</v>
      </c>
      <c r="R1165" s="5" t="str">
        <f t="shared" si="172"/>
        <v>420-2023-06-30</v>
      </c>
    </row>
    <row r="1166" spans="1:18" x14ac:dyDescent="0.3">
      <c r="A1166" s="52">
        <v>420</v>
      </c>
      <c r="B1166" s="5" t="s">
        <v>388</v>
      </c>
      <c r="C1166" s="5" t="s">
        <v>190</v>
      </c>
      <c r="D1166" s="5" t="s">
        <v>52</v>
      </c>
      <c r="E1166" s="5" t="s">
        <v>22</v>
      </c>
      <c r="F1166" s="6">
        <v>45016</v>
      </c>
      <c r="G1166" s="5">
        <v>2023</v>
      </c>
      <c r="H1166" s="5" t="str">
        <f t="shared" si="171"/>
        <v>Septiembre</v>
      </c>
      <c r="I1166" s="6" t="str">
        <f t="shared" si="170"/>
        <v>2023-1</v>
      </c>
      <c r="J1166" s="5"/>
      <c r="K1166" s="5"/>
      <c r="L1166" s="21"/>
      <c r="M1166" s="15">
        <f t="shared" si="169"/>
        <v>0.94590000000000007</v>
      </c>
      <c r="N1166" s="5" t="s">
        <v>23</v>
      </c>
      <c r="O1166" s="5" t="s">
        <v>23</v>
      </c>
      <c r="P1166" s="5">
        <v>0</v>
      </c>
      <c r="Q1166" s="5">
        <v>0</v>
      </c>
      <c r="R1166" s="5" t="str">
        <f t="shared" si="172"/>
        <v>420-2023-09-30</v>
      </c>
    </row>
    <row r="1167" spans="1:18" x14ac:dyDescent="0.3">
      <c r="A1167" s="37">
        <v>420</v>
      </c>
      <c r="B1167" s="5" t="s">
        <v>388</v>
      </c>
      <c r="C1167" s="5" t="s">
        <v>190</v>
      </c>
      <c r="D1167" s="5" t="s">
        <v>52</v>
      </c>
      <c r="E1167" s="5" t="s">
        <v>22</v>
      </c>
      <c r="F1167" s="6">
        <v>45107</v>
      </c>
      <c r="G1167" s="5">
        <v>2023</v>
      </c>
      <c r="H1167" s="5" t="str">
        <f t="shared" si="171"/>
        <v>Diciembre</v>
      </c>
      <c r="I1167" s="6" t="str">
        <f t="shared" si="170"/>
        <v>2023-2</v>
      </c>
      <c r="J1167" s="5">
        <v>100</v>
      </c>
      <c r="K1167" s="5">
        <v>112.97</v>
      </c>
      <c r="L1167" s="21"/>
      <c r="M1167" s="15">
        <f t="shared" si="169"/>
        <v>1</v>
      </c>
      <c r="N1167" s="5" t="s">
        <v>23</v>
      </c>
      <c r="O1167" s="5" t="s">
        <v>23</v>
      </c>
      <c r="P1167" s="5">
        <v>0</v>
      </c>
      <c r="Q1167" s="5">
        <v>0</v>
      </c>
      <c r="R1167" s="5" t="str">
        <f t="shared" si="172"/>
        <v>420-2023-12-31</v>
      </c>
    </row>
    <row r="1168" spans="1:18" x14ac:dyDescent="0.3">
      <c r="A1168" s="41">
        <v>420</v>
      </c>
      <c r="B1168" s="5" t="s">
        <v>388</v>
      </c>
      <c r="C1168" s="5" t="s">
        <v>190</v>
      </c>
      <c r="D1168" s="5" t="s">
        <v>52</v>
      </c>
      <c r="E1168" s="5" t="s">
        <v>22</v>
      </c>
      <c r="F1168" s="6">
        <v>45199</v>
      </c>
      <c r="G1168" s="5">
        <v>2023</v>
      </c>
      <c r="H1168" s="5" t="str">
        <f t="shared" si="171"/>
        <v>Junio</v>
      </c>
      <c r="I1168" s="6" t="str">
        <f t="shared" si="170"/>
        <v>2024-1</v>
      </c>
      <c r="J1168" s="5">
        <v>100</v>
      </c>
      <c r="K1168" s="5">
        <v>94.59</v>
      </c>
      <c r="L1168" s="21"/>
      <c r="M1168" s="15">
        <f t="shared" si="169"/>
        <v>0.89329999999999998</v>
      </c>
      <c r="N1168" s="5" t="s">
        <v>23</v>
      </c>
      <c r="O1168" s="5" t="s">
        <v>23</v>
      </c>
      <c r="P1168" s="5">
        <v>0</v>
      </c>
      <c r="Q1168" s="5">
        <v>0</v>
      </c>
      <c r="R1168" s="5" t="str">
        <f t="shared" si="172"/>
        <v>420-2024-06-30</v>
      </c>
    </row>
    <row r="1169" spans="1:18" x14ac:dyDescent="0.3">
      <c r="A1169" s="37">
        <v>420</v>
      </c>
      <c r="B1169" s="5" t="s">
        <v>388</v>
      </c>
      <c r="C1169" s="5" t="s">
        <v>190</v>
      </c>
      <c r="D1169" s="5" t="s">
        <v>52</v>
      </c>
      <c r="E1169" s="5" t="s">
        <v>22</v>
      </c>
      <c r="F1169" s="6">
        <v>45291</v>
      </c>
      <c r="G1169" s="5">
        <v>2023</v>
      </c>
      <c r="H1169" s="5" t="str">
        <f t="shared" si="171"/>
        <v>Diciembre</v>
      </c>
      <c r="I1169" s="6" t="str">
        <f t="shared" si="170"/>
        <v>2024-2</v>
      </c>
      <c r="J1169" s="5">
        <v>100</v>
      </c>
      <c r="K1169" s="5">
        <v>100</v>
      </c>
      <c r="L1169" s="21">
        <f>IFERROR(K1171/J1171,"")</f>
        <v>0</v>
      </c>
      <c r="M1169" s="15">
        <f t="shared" si="169"/>
        <v>0</v>
      </c>
      <c r="N1169" s="5" t="s">
        <v>23</v>
      </c>
      <c r="O1169" s="5" t="s">
        <v>23</v>
      </c>
      <c r="P1169" s="5">
        <v>0</v>
      </c>
      <c r="Q1169" s="5">
        <v>0</v>
      </c>
      <c r="R1169" s="5" t="str">
        <f t="shared" si="172"/>
        <v>420-2024-12-31</v>
      </c>
    </row>
    <row r="1170" spans="1:18" x14ac:dyDescent="0.3">
      <c r="A1170" s="5">
        <v>420</v>
      </c>
      <c r="B1170" s="5" t="s">
        <v>388</v>
      </c>
      <c r="C1170" s="5" t="s">
        <v>190</v>
      </c>
      <c r="D1170" s="5" t="s">
        <v>52</v>
      </c>
      <c r="E1170" s="5" t="s">
        <v>22</v>
      </c>
      <c r="F1170" s="6">
        <v>45473</v>
      </c>
      <c r="G1170" s="5">
        <v>2024</v>
      </c>
      <c r="H1170" s="5" t="str">
        <f t="shared" si="171"/>
        <v>Junio</v>
      </c>
      <c r="I1170" s="6" t="str">
        <f t="shared" si="170"/>
        <v>2023-1</v>
      </c>
      <c r="J1170" s="5">
        <v>100</v>
      </c>
      <c r="K1170" s="5">
        <v>89.33</v>
      </c>
      <c r="L1170" s="15">
        <f>IFERROR(IF((K1172/J1172)&gt;1.3,1.3,K1172/J1172),"")</f>
        <v>1.3</v>
      </c>
      <c r="M1170" s="15">
        <f t="shared" ref="M1170:M1201" si="173">IFERROR(K1172/J1172,"")</f>
        <v>1.3452417557075871</v>
      </c>
      <c r="N1170" s="5"/>
      <c r="O1170" s="5"/>
      <c r="P1170" s="5">
        <v>0</v>
      </c>
      <c r="Q1170" s="5">
        <v>0</v>
      </c>
      <c r="R1170" s="5" t="str">
        <f t="shared" si="172"/>
        <v>421-2023-06-30</v>
      </c>
    </row>
    <row r="1171" spans="1:18" x14ac:dyDescent="0.3">
      <c r="A1171" s="5">
        <v>420</v>
      </c>
      <c r="B1171" s="5" t="s">
        <v>388</v>
      </c>
      <c r="C1171" s="5" t="s">
        <v>190</v>
      </c>
      <c r="D1171" s="5" t="s">
        <v>52</v>
      </c>
      <c r="E1171" s="5" t="s">
        <v>22</v>
      </c>
      <c r="F1171" s="6">
        <v>45657</v>
      </c>
      <c r="G1171" s="5">
        <v>2024</v>
      </c>
      <c r="H1171" s="5" t="str">
        <f t="shared" si="171"/>
        <v>Diciembre</v>
      </c>
      <c r="I1171" s="6" t="str">
        <f t="shared" si="170"/>
        <v>2023-2</v>
      </c>
      <c r="J1171" s="5">
        <v>100</v>
      </c>
      <c r="K1171" s="5">
        <v>0</v>
      </c>
      <c r="L1171" s="15">
        <f>IFERROR(IF((K1173/J1173)&gt;1.3,1.3,K1173/J1173),"")</f>
        <v>1.3</v>
      </c>
      <c r="M1171" s="15">
        <f t="shared" si="173"/>
        <v>1.4012242798353909</v>
      </c>
      <c r="N1171" s="5"/>
      <c r="O1171" s="5"/>
      <c r="P1171" s="5">
        <v>0</v>
      </c>
      <c r="Q1171" s="5">
        <v>0</v>
      </c>
      <c r="R1171" s="5" t="str">
        <f t="shared" si="172"/>
        <v>421-2023-12-31</v>
      </c>
    </row>
    <row r="1172" spans="1:18" x14ac:dyDescent="0.3">
      <c r="A1172" s="41">
        <v>421</v>
      </c>
      <c r="B1172" s="5" t="s">
        <v>389</v>
      </c>
      <c r="C1172" s="5" t="s">
        <v>79</v>
      </c>
      <c r="D1172" s="5" t="s">
        <v>47</v>
      </c>
      <c r="E1172" s="5" t="s">
        <v>22</v>
      </c>
      <c r="F1172" s="6">
        <v>45107</v>
      </c>
      <c r="G1172" s="5">
        <v>2023</v>
      </c>
      <c r="H1172" s="5" t="str">
        <f t="shared" si="171"/>
        <v>Junio</v>
      </c>
      <c r="I1172" s="6" t="str">
        <f t="shared" si="170"/>
        <v>2024-1</v>
      </c>
      <c r="J1172" s="5">
        <v>104072</v>
      </c>
      <c r="K1172" s="5">
        <v>140002</v>
      </c>
      <c r="L1172" s="22">
        <f>IF(IFERROR(K1174/J1174,"")&gt;130%,130%,K1174/J1174)</f>
        <v>1.2087620627979572</v>
      </c>
      <c r="M1172" s="15">
        <f t="shared" si="173"/>
        <v>1.2087620627979572</v>
      </c>
      <c r="N1172" s="5"/>
      <c r="O1172" s="5"/>
      <c r="P1172" s="5">
        <v>0</v>
      </c>
      <c r="Q1172" s="5">
        <v>0</v>
      </c>
      <c r="R1172" s="5" t="str">
        <f t="shared" si="172"/>
        <v>421-2024-06-30</v>
      </c>
    </row>
    <row r="1173" spans="1:18" x14ac:dyDescent="0.3">
      <c r="A1173" s="37">
        <v>421</v>
      </c>
      <c r="B1173" s="5" t="s">
        <v>389</v>
      </c>
      <c r="C1173" s="5" t="s">
        <v>79</v>
      </c>
      <c r="D1173" s="5" t="s">
        <v>47</v>
      </c>
      <c r="E1173" s="5" t="s">
        <v>22</v>
      </c>
      <c r="F1173" s="6">
        <v>45291</v>
      </c>
      <c r="G1173" s="5">
        <v>2023</v>
      </c>
      <c r="H1173" s="5" t="str">
        <f t="shared" si="171"/>
        <v>Diciembre</v>
      </c>
      <c r="I1173" s="6" t="str">
        <f t="shared" si="170"/>
        <v>2024-2</v>
      </c>
      <c r="J1173" s="5">
        <v>97200</v>
      </c>
      <c r="K1173" s="5">
        <v>136199</v>
      </c>
      <c r="L1173" s="22">
        <f>IF(IFERROR(K1175/J1175,"")&gt;130%,130%,K1175/J1175)</f>
        <v>1.2143999999999999</v>
      </c>
      <c r="M1173" s="15">
        <f t="shared" si="173"/>
        <v>1.2143999999999999</v>
      </c>
      <c r="N1173" s="5"/>
      <c r="O1173" s="5"/>
      <c r="P1173" s="5">
        <v>0</v>
      </c>
      <c r="Q1173" s="5">
        <v>0</v>
      </c>
      <c r="R1173" s="5" t="str">
        <f t="shared" si="172"/>
        <v>421-2024-12-31</v>
      </c>
    </row>
    <row r="1174" spans="1:18" x14ac:dyDescent="0.3">
      <c r="A1174" s="37">
        <v>421</v>
      </c>
      <c r="B1174" s="5" t="s">
        <v>389</v>
      </c>
      <c r="C1174" s="5" t="s">
        <v>79</v>
      </c>
      <c r="D1174" s="5" t="s">
        <v>47</v>
      </c>
      <c r="E1174" s="5" t="s">
        <v>22</v>
      </c>
      <c r="F1174" s="6">
        <v>45473</v>
      </c>
      <c r="G1174" s="5">
        <v>2024</v>
      </c>
      <c r="H1174" s="5" t="str">
        <f t="shared" si="171"/>
        <v>Junio</v>
      </c>
      <c r="I1174" s="6" t="str">
        <f t="shared" si="170"/>
        <v>2023-1</v>
      </c>
      <c r="J1174" s="5">
        <v>147043</v>
      </c>
      <c r="K1174" s="5">
        <v>177740</v>
      </c>
      <c r="L1174" s="22">
        <f>IF(IFERROR(K1176/J1176,"")&gt;130%,130%,K1176/J1176)</f>
        <v>1.0230769230769232</v>
      </c>
      <c r="M1174" s="15">
        <f t="shared" si="173"/>
        <v>1.0230769230769232</v>
      </c>
      <c r="N1174" s="5"/>
      <c r="O1174" s="5"/>
      <c r="P1174" s="5">
        <v>0</v>
      </c>
      <c r="Q1174" s="5">
        <v>0</v>
      </c>
      <c r="R1174" s="5" t="str">
        <f t="shared" si="172"/>
        <v>422-2023-06-30</v>
      </c>
    </row>
    <row r="1175" spans="1:18" x14ac:dyDescent="0.3">
      <c r="A1175" s="5">
        <v>421</v>
      </c>
      <c r="B1175" s="5" t="s">
        <v>389</v>
      </c>
      <c r="C1175" s="5" t="s">
        <v>79</v>
      </c>
      <c r="D1175" s="5" t="s">
        <v>47</v>
      </c>
      <c r="E1175" s="5" t="s">
        <v>22</v>
      </c>
      <c r="F1175" s="6">
        <v>45657</v>
      </c>
      <c r="G1175" s="5">
        <v>2024</v>
      </c>
      <c r="H1175" s="5" t="str">
        <f t="shared" si="171"/>
        <v>Diciembre</v>
      </c>
      <c r="I1175" s="6" t="str">
        <f t="shared" si="170"/>
        <v>2023-2</v>
      </c>
      <c r="J1175" s="5">
        <v>100</v>
      </c>
      <c r="K1175" s="5">
        <v>121.44</v>
      </c>
      <c r="L1175" s="15">
        <f>IFERROR(IF((K1177/J1177)&gt;1.3,1.3,K1177/J1177),"")</f>
        <v>1.0514285714285714</v>
      </c>
      <c r="M1175" s="15">
        <f t="shared" si="173"/>
        <v>1.0514285714285714</v>
      </c>
      <c r="N1175" s="5"/>
      <c r="O1175" s="5"/>
      <c r="P1175" s="5">
        <v>0</v>
      </c>
      <c r="Q1175" s="5">
        <v>0</v>
      </c>
      <c r="R1175" s="5" t="str">
        <f t="shared" si="172"/>
        <v>422-2023-12-31</v>
      </c>
    </row>
    <row r="1176" spans="1:18" x14ac:dyDescent="0.3">
      <c r="A1176" s="41">
        <v>422</v>
      </c>
      <c r="B1176" s="5" t="s">
        <v>390</v>
      </c>
      <c r="C1176" s="5" t="s">
        <v>79</v>
      </c>
      <c r="D1176" s="5" t="s">
        <v>47</v>
      </c>
      <c r="E1176" s="5" t="s">
        <v>22</v>
      </c>
      <c r="F1176" s="6">
        <v>45107</v>
      </c>
      <c r="G1176" s="5">
        <v>2023</v>
      </c>
      <c r="H1176" s="5" t="str">
        <f t="shared" si="171"/>
        <v>Junio</v>
      </c>
      <c r="I1176" s="6" t="str">
        <f t="shared" si="170"/>
        <v>2024-2</v>
      </c>
      <c r="J1176" s="11">
        <v>11.7</v>
      </c>
      <c r="K1176" s="11">
        <v>11.97</v>
      </c>
      <c r="L1176" s="21">
        <f>IFERROR(K1178/J1178,"")</f>
        <v>0.95783783783783782</v>
      </c>
      <c r="M1176" s="15">
        <f t="shared" si="173"/>
        <v>0.95783783783783782</v>
      </c>
      <c r="N1176" s="5" t="s">
        <v>23</v>
      </c>
      <c r="O1176" s="5" t="s">
        <v>23</v>
      </c>
      <c r="P1176" s="5">
        <v>2</v>
      </c>
      <c r="Q1176" s="5">
        <v>2</v>
      </c>
      <c r="R1176" s="5" t="str">
        <f t="shared" si="172"/>
        <v>422-2024-06-30</v>
      </c>
    </row>
    <row r="1177" spans="1:18" x14ac:dyDescent="0.3">
      <c r="A1177" s="37">
        <v>422</v>
      </c>
      <c r="B1177" s="5" t="s">
        <v>390</v>
      </c>
      <c r="C1177" s="5" t="s">
        <v>79</v>
      </c>
      <c r="D1177" s="5" t="s">
        <v>47</v>
      </c>
      <c r="E1177" s="5" t="s">
        <v>22</v>
      </c>
      <c r="F1177" s="6">
        <v>45291</v>
      </c>
      <c r="G1177" s="5">
        <v>2023</v>
      </c>
      <c r="H1177" s="5" t="str">
        <f t="shared" si="171"/>
        <v>Diciembre</v>
      </c>
      <c r="I1177" s="6" t="str">
        <f t="shared" si="170"/>
        <v>2024-2</v>
      </c>
      <c r="J1177" s="5">
        <v>10.5</v>
      </c>
      <c r="K1177" s="5">
        <v>11.04</v>
      </c>
      <c r="L1177" s="21">
        <f>IFERROR(K1179/J1179,"")</f>
        <v>0.99250936329588024</v>
      </c>
      <c r="M1177" s="15">
        <f t="shared" si="173"/>
        <v>0.99250936329588024</v>
      </c>
      <c r="N1177" s="5" t="s">
        <v>23</v>
      </c>
      <c r="O1177" s="5" t="s">
        <v>23</v>
      </c>
      <c r="P1177" s="5">
        <v>2</v>
      </c>
      <c r="Q1177" s="5">
        <v>2</v>
      </c>
      <c r="R1177" s="5" t="str">
        <f t="shared" si="172"/>
        <v>422-2024-12-31</v>
      </c>
    </row>
    <row r="1178" spans="1:18" x14ac:dyDescent="0.3">
      <c r="A1178" s="5">
        <v>422</v>
      </c>
      <c r="B1178" s="5" t="s">
        <v>390</v>
      </c>
      <c r="C1178" s="5" t="s">
        <v>79</v>
      </c>
      <c r="D1178" s="5" t="s">
        <v>47</v>
      </c>
      <c r="E1178" s="5" t="s">
        <v>22</v>
      </c>
      <c r="F1178" s="6">
        <v>45473</v>
      </c>
      <c r="G1178" s="5">
        <v>2024</v>
      </c>
      <c r="H1178" s="5" t="str">
        <f t="shared" ref="H1178:H1209" si="174">PROPER(TEXT(F1181,"mmmm"))</f>
        <v>Diciembre</v>
      </c>
      <c r="I1178" s="6" t="str">
        <f>IF(OR(H1181="Enero",H1181="Febrero",H1181="Marzo",H1181="Abril",H1181="Mayo",H1181="Junio"),G1181&amp;"-1",IF(OR(H1181="Julio",H1181="Agosto",H1181="Septiembre",H1181="Octubre",H1181="Noviembre",H1181="Diciembre"),G1181&amp;"-2"))</f>
        <v>2023-2</v>
      </c>
      <c r="J1178" s="5">
        <v>9.25</v>
      </c>
      <c r="K1178" s="5">
        <v>8.86</v>
      </c>
      <c r="L1178" s="15">
        <f t="shared" ref="L1178:L1185" si="175">IFERROR(IF((K1181/J1181)&gt;1.3,1.3,K1181/J1181),"")</f>
        <v>0.94047619047619047</v>
      </c>
      <c r="M1178" s="15">
        <f t="shared" ref="M1178:M1192" si="176">IFERROR(K1181/J1181,"")</f>
        <v>0.94047619047619047</v>
      </c>
      <c r="N1178" s="5"/>
      <c r="O1178" s="5"/>
      <c r="P1178" s="5">
        <v>0</v>
      </c>
      <c r="Q1178" s="5">
        <v>0</v>
      </c>
      <c r="R1178" s="5" t="str">
        <f t="shared" ref="R1178:R1209" si="177">A1181&amp;"-"&amp;YEAR(F1181)&amp;"-"&amp;IF(LEN(MONTH(F1181))=1,"0"&amp;MONTH(F1181),MONTH(F1181))&amp;"-"&amp;DAY(F1181)</f>
        <v>423-2023-12-31</v>
      </c>
    </row>
    <row r="1179" spans="1:18" x14ac:dyDescent="0.3">
      <c r="A1179" s="5">
        <v>422</v>
      </c>
      <c r="B1179" s="5" t="s">
        <v>390</v>
      </c>
      <c r="C1179" s="5" t="s">
        <v>79</v>
      </c>
      <c r="D1179" s="5" t="s">
        <v>47</v>
      </c>
      <c r="E1179" s="5" t="s">
        <v>22</v>
      </c>
      <c r="F1179" s="6">
        <v>45657</v>
      </c>
      <c r="G1179" s="5">
        <v>2024</v>
      </c>
      <c r="H1179" s="5" t="str">
        <f t="shared" si="174"/>
        <v>Diciembre</v>
      </c>
      <c r="I1179" s="6" t="str">
        <f>IF(OR(H1182="Enero",H1182="Febrero",H1182="Marzo",H1182="Abril",H1182="Mayo",H1182="Junio"),G1182&amp;"-1",IF(OR(H1182="Julio",H1182="Agosto",H1182="Septiembre",H1182="Octubre",H1182="Noviembre",H1182="Diciembre"),G1182&amp;"-2"))</f>
        <v>2024-2</v>
      </c>
      <c r="J1179" s="5">
        <v>8.01</v>
      </c>
      <c r="K1179" s="5">
        <v>7.95</v>
      </c>
      <c r="L1179" s="15">
        <f t="shared" si="175"/>
        <v>1.3</v>
      </c>
      <c r="M1179" s="15">
        <f t="shared" si="176"/>
        <v>1.4819277108433735</v>
      </c>
      <c r="N1179" s="5"/>
      <c r="O1179" s="5"/>
      <c r="P1179" s="5">
        <v>0</v>
      </c>
      <c r="Q1179" s="5">
        <v>0</v>
      </c>
      <c r="R1179" s="5" t="str">
        <f t="shared" si="177"/>
        <v>423-2024-12-31</v>
      </c>
    </row>
    <row r="1180" spans="1:18" x14ac:dyDescent="0.3">
      <c r="A1180" s="5">
        <v>423</v>
      </c>
      <c r="B1180" s="5" t="s">
        <v>391</v>
      </c>
      <c r="C1180" s="5" t="s">
        <v>79</v>
      </c>
      <c r="D1180" s="5" t="s">
        <v>65</v>
      </c>
      <c r="E1180" s="5" t="s">
        <v>22</v>
      </c>
      <c r="F1180" s="17">
        <v>44926</v>
      </c>
      <c r="G1180" s="16">
        <v>2022</v>
      </c>
      <c r="H1180" s="6" t="str">
        <f t="shared" si="174"/>
        <v>Diciembre</v>
      </c>
      <c r="I1180" s="39" t="s">
        <v>741</v>
      </c>
      <c r="J1180" s="5">
        <v>8.8000000000000007</v>
      </c>
      <c r="K1180" s="5">
        <v>7.8</v>
      </c>
      <c r="L1180" s="15">
        <f t="shared" si="175"/>
        <v>0.76923076923076927</v>
      </c>
      <c r="M1180" s="15">
        <f t="shared" si="176"/>
        <v>0.76923076923076927</v>
      </c>
      <c r="N1180" s="5" t="s">
        <v>83</v>
      </c>
      <c r="O1180" s="5" t="s">
        <v>83</v>
      </c>
      <c r="P1180" s="5">
        <v>1</v>
      </c>
      <c r="Q1180" s="5">
        <v>1</v>
      </c>
      <c r="R1180" s="5" t="str">
        <f t="shared" si="177"/>
        <v>424-2022-12-31</v>
      </c>
    </row>
    <row r="1181" spans="1:18" x14ac:dyDescent="0.3">
      <c r="A1181" s="37">
        <v>423</v>
      </c>
      <c r="B1181" s="5" t="s">
        <v>391</v>
      </c>
      <c r="C1181" s="5" t="s">
        <v>79</v>
      </c>
      <c r="D1181" s="5" t="s">
        <v>65</v>
      </c>
      <c r="E1181" s="5" t="s">
        <v>22</v>
      </c>
      <c r="F1181" s="6">
        <v>45291</v>
      </c>
      <c r="G1181" s="5">
        <v>2023</v>
      </c>
      <c r="H1181" s="5" t="str">
        <f t="shared" si="174"/>
        <v>Diciembre</v>
      </c>
      <c r="I1181" s="6" t="str">
        <f>IF(OR(H1184="Enero",H1184="Febrero",H1184="Marzo",H1184="Abril",H1184="Mayo",H1184="Junio"),G1184&amp;"-1",IF(OR(H1184="Julio",H1184="Agosto",H1184="Septiembre",H1184="Octubre",H1184="Noviembre",H1184="Diciembre"),G1184&amp;"-2"))</f>
        <v>2023-1</v>
      </c>
      <c r="J1181" s="5">
        <v>8.4</v>
      </c>
      <c r="K1181" s="5">
        <v>7.9</v>
      </c>
      <c r="L1181" s="15">
        <f t="shared" si="175"/>
        <v>1</v>
      </c>
      <c r="M1181" s="15">
        <f t="shared" si="176"/>
        <v>1</v>
      </c>
      <c r="N1181" s="5" t="s">
        <v>83</v>
      </c>
      <c r="O1181" s="5" t="s">
        <v>83</v>
      </c>
      <c r="P1181" s="5">
        <v>1</v>
      </c>
      <c r="Q1181" s="5">
        <v>1</v>
      </c>
      <c r="R1181" s="5" t="str">
        <f t="shared" si="177"/>
        <v>424-2023-12-31</v>
      </c>
    </row>
    <row r="1182" spans="1:18" x14ac:dyDescent="0.3">
      <c r="A1182" s="5">
        <v>423</v>
      </c>
      <c r="B1182" s="5" t="s">
        <v>391</v>
      </c>
      <c r="C1182" s="5" t="s">
        <v>79</v>
      </c>
      <c r="D1182" s="5" t="s">
        <v>65</v>
      </c>
      <c r="E1182" s="5" t="s">
        <v>22</v>
      </c>
      <c r="F1182" s="6">
        <v>45657</v>
      </c>
      <c r="G1182" s="5">
        <v>2024</v>
      </c>
      <c r="H1182" s="5" t="str">
        <f t="shared" si="174"/>
        <v>Diciembre</v>
      </c>
      <c r="I1182" s="6" t="str">
        <f>IF(OR(H1185="Enero",H1185="Febrero",H1185="Marzo",H1185="Abril",H1185="Mayo",H1185="Junio"),G1185&amp;"-1",IF(OR(H1185="Julio",H1185="Agosto",H1185="Septiembre",H1185="Octubre",H1185="Noviembre",H1185="Diciembre"),G1185&amp;"-2"))</f>
        <v>2024-2</v>
      </c>
      <c r="J1182" s="5">
        <v>8.3000000000000007</v>
      </c>
      <c r="K1182" s="5">
        <v>12.3</v>
      </c>
      <c r="L1182" s="15">
        <f t="shared" si="175"/>
        <v>1.2857142857142858</v>
      </c>
      <c r="M1182" s="15">
        <f t="shared" si="176"/>
        <v>1.2857142857142858</v>
      </c>
      <c r="N1182" s="5" t="s">
        <v>83</v>
      </c>
      <c r="O1182" s="5" t="s">
        <v>83</v>
      </c>
      <c r="P1182" s="5">
        <v>1</v>
      </c>
      <c r="Q1182" s="5">
        <v>1</v>
      </c>
      <c r="R1182" s="5" t="str">
        <f t="shared" si="177"/>
        <v>424-2024-12-31</v>
      </c>
    </row>
    <row r="1183" spans="1:18" x14ac:dyDescent="0.3">
      <c r="A1183" s="5">
        <v>424</v>
      </c>
      <c r="B1183" s="5" t="s">
        <v>392</v>
      </c>
      <c r="C1183" s="5" t="s">
        <v>79</v>
      </c>
      <c r="D1183" s="5" t="s">
        <v>65</v>
      </c>
      <c r="E1183" s="5" t="s">
        <v>22</v>
      </c>
      <c r="F1183" s="17">
        <v>44926</v>
      </c>
      <c r="G1183" s="16">
        <v>2022</v>
      </c>
      <c r="H1183" s="6" t="str">
        <f t="shared" si="174"/>
        <v>Diciembre</v>
      </c>
      <c r="I1183" s="39" t="s">
        <v>741</v>
      </c>
      <c r="J1183" s="5">
        <v>6.5</v>
      </c>
      <c r="K1183" s="5">
        <v>5</v>
      </c>
      <c r="L1183" s="15">
        <f t="shared" si="175"/>
        <v>1.0518181818181818</v>
      </c>
      <c r="M1183" s="15">
        <f t="shared" si="176"/>
        <v>1.0518181818181818</v>
      </c>
      <c r="N1183" s="5" t="s">
        <v>83</v>
      </c>
      <c r="O1183" s="5" t="s">
        <v>48</v>
      </c>
      <c r="P1183" s="5">
        <v>1</v>
      </c>
      <c r="Q1183" s="5">
        <v>0</v>
      </c>
      <c r="R1183" s="5" t="str">
        <f t="shared" si="177"/>
        <v>425-2023-12-31</v>
      </c>
    </row>
    <row r="1184" spans="1:18" x14ac:dyDescent="0.3">
      <c r="A1184" s="37">
        <v>424</v>
      </c>
      <c r="B1184" s="5" t="s">
        <v>392</v>
      </c>
      <c r="C1184" s="5" t="s">
        <v>79</v>
      </c>
      <c r="D1184" s="5" t="s">
        <v>65</v>
      </c>
      <c r="E1184" s="5" t="s">
        <v>22</v>
      </c>
      <c r="F1184" s="6">
        <v>45291</v>
      </c>
      <c r="G1184" s="5">
        <v>2023</v>
      </c>
      <c r="H1184" s="5" t="str">
        <f t="shared" si="174"/>
        <v>Junio</v>
      </c>
      <c r="I1184" s="6" t="str">
        <f t="shared" ref="I1184:I1208" si="178">IF(OR(H1187="Enero",H1187="Febrero",H1187="Marzo",H1187="Abril",H1187="Mayo",H1187="Junio"),G1187&amp;"-1",IF(OR(H1187="Julio",H1187="Agosto",H1187="Septiembre",H1187="Octubre",H1187="Noviembre",H1187="Diciembre"),G1187&amp;"-2"))</f>
        <v>2024-2</v>
      </c>
      <c r="J1184" s="5">
        <v>6</v>
      </c>
      <c r="K1184" s="5">
        <v>6</v>
      </c>
      <c r="L1184" s="15">
        <f t="shared" si="175"/>
        <v>0.6069</v>
      </c>
      <c r="M1184" s="15">
        <f t="shared" si="176"/>
        <v>0.6069</v>
      </c>
      <c r="N1184" s="5" t="s">
        <v>48</v>
      </c>
      <c r="O1184" s="5" t="s">
        <v>48</v>
      </c>
      <c r="P1184" s="5">
        <v>0</v>
      </c>
      <c r="Q1184" s="5">
        <v>0</v>
      </c>
      <c r="R1184" s="5" t="str">
        <f t="shared" si="177"/>
        <v>425-2024-06-30</v>
      </c>
    </row>
    <row r="1185" spans="1:18" x14ac:dyDescent="0.3">
      <c r="A1185" s="5">
        <v>424</v>
      </c>
      <c r="B1185" s="5" t="s">
        <v>392</v>
      </c>
      <c r="C1185" s="5" t="s">
        <v>79</v>
      </c>
      <c r="D1185" s="5" t="s">
        <v>65</v>
      </c>
      <c r="E1185" s="5" t="s">
        <v>22</v>
      </c>
      <c r="F1185" s="6">
        <v>45657</v>
      </c>
      <c r="G1185" s="5">
        <v>2024</v>
      </c>
      <c r="H1185" s="5" t="str">
        <f t="shared" si="174"/>
        <v>Diciembre</v>
      </c>
      <c r="I1185" s="6" t="str">
        <f t="shared" si="178"/>
        <v>2024-1</v>
      </c>
      <c r="J1185" s="5">
        <v>7</v>
      </c>
      <c r="K1185" s="5">
        <v>9</v>
      </c>
      <c r="L1185" s="15">
        <f t="shared" si="175"/>
        <v>1.3</v>
      </c>
      <c r="M1185" s="15">
        <f t="shared" si="176"/>
        <v>1.6469</v>
      </c>
      <c r="N1185" s="5" t="s">
        <v>48</v>
      </c>
      <c r="O1185" s="5" t="s">
        <v>48</v>
      </c>
      <c r="P1185" s="5">
        <v>0</v>
      </c>
      <c r="Q1185" s="5">
        <v>0</v>
      </c>
      <c r="R1185" s="5" t="str">
        <f t="shared" si="177"/>
        <v>425-2024-12-31</v>
      </c>
    </row>
    <row r="1186" spans="1:18" x14ac:dyDescent="0.3">
      <c r="A1186" s="37">
        <v>425</v>
      </c>
      <c r="B1186" s="5" t="s">
        <v>393</v>
      </c>
      <c r="C1186" s="5" t="s">
        <v>343</v>
      </c>
      <c r="D1186" s="5" t="s">
        <v>65</v>
      </c>
      <c r="E1186" s="5" t="s">
        <v>22</v>
      </c>
      <c r="F1186" s="6">
        <v>45291</v>
      </c>
      <c r="G1186" s="5">
        <v>2023</v>
      </c>
      <c r="H1186" s="5" t="str">
        <f t="shared" si="174"/>
        <v>Junio</v>
      </c>
      <c r="I1186" s="6" t="str">
        <f t="shared" si="178"/>
        <v>2023-2</v>
      </c>
      <c r="J1186" s="5">
        <v>5500</v>
      </c>
      <c r="K1186" s="5">
        <v>5785</v>
      </c>
      <c r="L1186" s="21" t="str">
        <f>IFERROR(K1189/J1189,"")</f>
        <v/>
      </c>
      <c r="M1186" s="15" t="str">
        <f t="shared" si="176"/>
        <v/>
      </c>
      <c r="N1186" s="5"/>
      <c r="O1186" s="5"/>
      <c r="P1186" s="5">
        <v>0</v>
      </c>
      <c r="Q1186" s="5">
        <v>0</v>
      </c>
      <c r="R1186" s="5" t="str">
        <f t="shared" si="177"/>
        <v>426-2023-06-30</v>
      </c>
    </row>
    <row r="1187" spans="1:18" x14ac:dyDescent="0.3">
      <c r="A1187" s="5">
        <v>425</v>
      </c>
      <c r="B1187" s="5" t="s">
        <v>393</v>
      </c>
      <c r="C1187" s="5" t="s">
        <v>343</v>
      </c>
      <c r="D1187" s="5" t="s">
        <v>47</v>
      </c>
      <c r="E1187" s="5" t="s">
        <v>22</v>
      </c>
      <c r="F1187" s="6">
        <v>45473</v>
      </c>
      <c r="G1187" s="5">
        <v>2024</v>
      </c>
      <c r="H1187" s="5" t="str">
        <f t="shared" si="174"/>
        <v>Diciembre</v>
      </c>
      <c r="I1187" s="6" t="str">
        <f t="shared" si="178"/>
        <v>2023-1</v>
      </c>
      <c r="J1187" s="5">
        <v>100</v>
      </c>
      <c r="K1187" s="5">
        <v>60.69</v>
      </c>
      <c r="L1187" s="15" t="str">
        <f>IFERROR(IF((K1190/J1190)&gt;1.3,1.3,K1190/J1190),"")</f>
        <v/>
      </c>
      <c r="M1187" s="15" t="str">
        <f t="shared" si="176"/>
        <v/>
      </c>
      <c r="N1187" s="5"/>
      <c r="O1187" s="5"/>
      <c r="P1187" s="5">
        <v>0</v>
      </c>
      <c r="Q1187" s="5">
        <v>0</v>
      </c>
      <c r="R1187" s="5" t="str">
        <f t="shared" si="177"/>
        <v>426-2023-12-31</v>
      </c>
    </row>
    <row r="1188" spans="1:18" x14ac:dyDescent="0.3">
      <c r="A1188" s="5">
        <v>425</v>
      </c>
      <c r="B1188" s="5" t="s">
        <v>393</v>
      </c>
      <c r="C1188" s="5" t="s">
        <v>343</v>
      </c>
      <c r="D1188" s="5" t="s">
        <v>47</v>
      </c>
      <c r="E1188" s="5" t="s">
        <v>22</v>
      </c>
      <c r="F1188" s="6">
        <v>45657</v>
      </c>
      <c r="G1188" s="5">
        <v>2024</v>
      </c>
      <c r="H1188" s="5" t="str">
        <f t="shared" si="174"/>
        <v>Junio</v>
      </c>
      <c r="I1188" s="6" t="str">
        <f t="shared" si="178"/>
        <v>2024-2</v>
      </c>
      <c r="J1188" s="5">
        <v>100</v>
      </c>
      <c r="K1188" s="5">
        <v>164.69</v>
      </c>
      <c r="L1188" s="15">
        <f>IFERROR(IF((K1191/J1191)&gt;1.3,1.3,K1191/J1191),"")</f>
        <v>0.75337500000000002</v>
      </c>
      <c r="M1188" s="15">
        <f t="shared" si="176"/>
        <v>0.75337500000000002</v>
      </c>
      <c r="N1188" s="5"/>
      <c r="O1188" s="5"/>
      <c r="P1188" s="5">
        <v>0</v>
      </c>
      <c r="Q1188" s="5">
        <v>0</v>
      </c>
      <c r="R1188" s="5" t="str">
        <f t="shared" si="177"/>
        <v>426-2024-06-30</v>
      </c>
    </row>
    <row r="1189" spans="1:18" x14ac:dyDescent="0.3">
      <c r="A1189" s="41">
        <v>426</v>
      </c>
      <c r="B1189" s="5" t="s">
        <v>394</v>
      </c>
      <c r="C1189" s="5" t="s">
        <v>395</v>
      </c>
      <c r="D1189" s="5" t="s">
        <v>47</v>
      </c>
      <c r="E1189" s="5" t="s">
        <v>22</v>
      </c>
      <c r="F1189" s="6">
        <v>45107</v>
      </c>
      <c r="G1189" s="5">
        <v>2023</v>
      </c>
      <c r="H1189" s="5" t="str">
        <f t="shared" si="174"/>
        <v>Diciembre</v>
      </c>
      <c r="I1189" s="6" t="str">
        <f t="shared" si="178"/>
        <v>2024-1</v>
      </c>
      <c r="J1189" s="5"/>
      <c r="K1189" s="5">
        <v>86.98</v>
      </c>
      <c r="L1189" s="21"/>
      <c r="M1189" s="15">
        <f t="shared" si="176"/>
        <v>1.0840000000000001</v>
      </c>
      <c r="N1189" s="5" t="s">
        <v>133</v>
      </c>
      <c r="O1189" s="5" t="s">
        <v>23</v>
      </c>
      <c r="P1189" s="5">
        <v>0</v>
      </c>
      <c r="Q1189" s="5">
        <v>0</v>
      </c>
      <c r="R1189" s="5" t="str">
        <f t="shared" si="177"/>
        <v>426-2024-12-31</v>
      </c>
    </row>
    <row r="1190" spans="1:18" x14ac:dyDescent="0.3">
      <c r="A1190" s="37">
        <v>426</v>
      </c>
      <c r="B1190" s="5" t="s">
        <v>394</v>
      </c>
      <c r="C1190" s="5" t="s">
        <v>395</v>
      </c>
      <c r="D1190" s="5" t="s">
        <v>47</v>
      </c>
      <c r="E1190" s="5" t="s">
        <v>22</v>
      </c>
      <c r="F1190" s="6">
        <v>45291</v>
      </c>
      <c r="G1190" s="5">
        <v>2023</v>
      </c>
      <c r="H1190" s="5" t="str">
        <f t="shared" si="174"/>
        <v>Junio</v>
      </c>
      <c r="I1190" s="6" t="str">
        <f t="shared" si="178"/>
        <v>2023-2</v>
      </c>
      <c r="J1190" s="5"/>
      <c r="K1190" s="5">
        <v>92.31</v>
      </c>
      <c r="L1190" s="21">
        <f>IFERROR(K1193/J1193,"")</f>
        <v>0.70000000000000007</v>
      </c>
      <c r="M1190" s="15">
        <f t="shared" si="176"/>
        <v>0.70000000000000007</v>
      </c>
      <c r="N1190" s="5" t="s">
        <v>133</v>
      </c>
      <c r="O1190" s="5" t="s">
        <v>23</v>
      </c>
      <c r="P1190" s="5">
        <v>0</v>
      </c>
      <c r="Q1190" s="5">
        <v>0</v>
      </c>
      <c r="R1190" s="5" t="str">
        <f t="shared" si="177"/>
        <v>427-2023-06-30</v>
      </c>
    </row>
    <row r="1191" spans="1:18" x14ac:dyDescent="0.3">
      <c r="A1191" s="5">
        <v>426</v>
      </c>
      <c r="B1191" s="5" t="s">
        <v>394</v>
      </c>
      <c r="C1191" s="5" t="s">
        <v>395</v>
      </c>
      <c r="D1191" s="5" t="s">
        <v>47</v>
      </c>
      <c r="E1191" s="5" t="s">
        <v>22</v>
      </c>
      <c r="F1191" s="6">
        <v>45473</v>
      </c>
      <c r="G1191" s="5">
        <v>2024</v>
      </c>
      <c r="H1191" s="5" t="str">
        <f t="shared" si="174"/>
        <v>Diciembre</v>
      </c>
      <c r="I1191" s="6" t="str">
        <f t="shared" si="178"/>
        <v>2023-1</v>
      </c>
      <c r="J1191" s="5">
        <v>80</v>
      </c>
      <c r="K1191" s="5">
        <v>60.27</v>
      </c>
      <c r="L1191" s="15">
        <f>IFERROR(IF((K1194/J1194)&gt;1.3,1.3,K1194/J1194),"")</f>
        <v>0</v>
      </c>
      <c r="M1191" s="15">
        <f t="shared" si="176"/>
        <v>0</v>
      </c>
      <c r="N1191" s="5"/>
      <c r="O1191" s="5"/>
      <c r="P1191" s="5">
        <v>0</v>
      </c>
      <c r="Q1191" s="5">
        <v>0</v>
      </c>
      <c r="R1191" s="5" t="str">
        <f t="shared" si="177"/>
        <v>427-2023-12-31</v>
      </c>
    </row>
    <row r="1192" spans="1:18" x14ac:dyDescent="0.3">
      <c r="A1192" s="5">
        <v>426</v>
      </c>
      <c r="B1192" s="5" t="s">
        <v>394</v>
      </c>
      <c r="C1192" s="5" t="s">
        <v>395</v>
      </c>
      <c r="D1192" s="5" t="s">
        <v>47</v>
      </c>
      <c r="E1192" s="5" t="s">
        <v>22</v>
      </c>
      <c r="F1192" s="6">
        <v>45657</v>
      </c>
      <c r="G1192" s="5">
        <v>2024</v>
      </c>
      <c r="H1192" s="5" t="str">
        <f t="shared" si="174"/>
        <v>Junio</v>
      </c>
      <c r="I1192" s="6" t="str">
        <f t="shared" si="178"/>
        <v>2024-2</v>
      </c>
      <c r="J1192" s="5">
        <v>80</v>
      </c>
      <c r="K1192" s="5">
        <v>86.72</v>
      </c>
      <c r="L1192" s="15">
        <f>IFERROR(IF((K1195/J1195)&gt;1.3,1.3,K1195/J1195),"")</f>
        <v>0.95</v>
      </c>
      <c r="M1192" s="15">
        <f t="shared" si="176"/>
        <v>0.95</v>
      </c>
      <c r="N1192" s="5"/>
      <c r="O1192" s="5"/>
      <c r="P1192" s="5">
        <v>0</v>
      </c>
      <c r="Q1192" s="5">
        <v>0</v>
      </c>
      <c r="R1192" s="5" t="str">
        <f t="shared" si="177"/>
        <v>427-2024-06-30</v>
      </c>
    </row>
    <row r="1193" spans="1:18" x14ac:dyDescent="0.3">
      <c r="A1193" s="41">
        <v>427</v>
      </c>
      <c r="B1193" s="5" t="s">
        <v>396</v>
      </c>
      <c r="C1193" s="5" t="s">
        <v>90</v>
      </c>
      <c r="D1193" s="5" t="s">
        <v>47</v>
      </c>
      <c r="E1193" s="5" t="s">
        <v>54</v>
      </c>
      <c r="F1193" s="6">
        <v>45107</v>
      </c>
      <c r="G1193" s="5">
        <v>2023</v>
      </c>
      <c r="H1193" s="5" t="str">
        <f t="shared" si="174"/>
        <v>Diciembre</v>
      </c>
      <c r="I1193" s="6" t="str">
        <f t="shared" si="178"/>
        <v>2024-1</v>
      </c>
      <c r="J1193" s="5">
        <v>0.2</v>
      </c>
      <c r="K1193" s="5">
        <v>0.14000000000000001</v>
      </c>
      <c r="L1193" s="15"/>
      <c r="M1193" s="15">
        <f>IFERROR(J1196/K1196,"")</f>
        <v>1.1764705882352942</v>
      </c>
      <c r="N1193" s="5" t="s">
        <v>83</v>
      </c>
      <c r="O1193" s="5" t="s">
        <v>83</v>
      </c>
      <c r="P1193" s="5">
        <v>2</v>
      </c>
      <c r="Q1193" s="5">
        <v>2</v>
      </c>
      <c r="R1193" s="5" t="str">
        <f t="shared" si="177"/>
        <v>427-2024-12-31</v>
      </c>
    </row>
    <row r="1194" spans="1:18" x14ac:dyDescent="0.3">
      <c r="A1194" s="37">
        <v>427</v>
      </c>
      <c r="B1194" s="5" t="s">
        <v>396</v>
      </c>
      <c r="C1194" s="5" t="s">
        <v>90</v>
      </c>
      <c r="D1194" s="5" t="s">
        <v>47</v>
      </c>
      <c r="E1194" s="5" t="s">
        <v>54</v>
      </c>
      <c r="F1194" s="6">
        <v>45291</v>
      </c>
      <c r="G1194" s="5">
        <v>2023</v>
      </c>
      <c r="H1194" s="5" t="str">
        <f t="shared" si="174"/>
        <v>Junio</v>
      </c>
      <c r="I1194" s="6" t="str">
        <f t="shared" si="178"/>
        <v>2023-2</v>
      </c>
      <c r="J1194" s="5">
        <v>0.2</v>
      </c>
      <c r="K1194" s="5">
        <v>0</v>
      </c>
      <c r="L1194" s="15">
        <f>IFERROR(IF((J1197/K1197)&gt;1.3,1.3,J1197/K1197),"")</f>
        <v>1.1855364552459988</v>
      </c>
      <c r="M1194" s="15">
        <f>IFERROR(J1197/K1197,"")</f>
        <v>1.1855364552459988</v>
      </c>
      <c r="N1194" s="5" t="s">
        <v>83</v>
      </c>
      <c r="O1194" s="5" t="s">
        <v>83</v>
      </c>
      <c r="P1194" s="5">
        <v>2</v>
      </c>
      <c r="Q1194" s="5">
        <v>2</v>
      </c>
      <c r="R1194" s="5" t="str">
        <f t="shared" si="177"/>
        <v>428-2023-06-30</v>
      </c>
    </row>
    <row r="1195" spans="1:18" x14ac:dyDescent="0.3">
      <c r="A1195" s="5">
        <v>427</v>
      </c>
      <c r="B1195" s="5" t="s">
        <v>396</v>
      </c>
      <c r="C1195" s="5" t="s">
        <v>90</v>
      </c>
      <c r="D1195" s="5" t="s">
        <v>47</v>
      </c>
      <c r="E1195" s="5" t="s">
        <v>54</v>
      </c>
      <c r="F1195" s="6">
        <v>45473</v>
      </c>
      <c r="G1195" s="5">
        <v>2024</v>
      </c>
      <c r="H1195" s="5" t="str">
        <f t="shared" si="174"/>
        <v>Diciembre</v>
      </c>
      <c r="I1195" s="6" t="str">
        <f t="shared" si="178"/>
        <v>2023-1</v>
      </c>
      <c r="J1195" s="5">
        <v>0.2</v>
      </c>
      <c r="K1195" s="5">
        <v>0.19</v>
      </c>
      <c r="L1195" s="15">
        <f>IFERROR(IF((K1198/J1198)&gt;1.3,1.3,K1198/J1198),"")</f>
        <v>0</v>
      </c>
      <c r="M1195" s="15">
        <f>IFERROR(K1198/J1198,"")</f>
        <v>0</v>
      </c>
      <c r="N1195" s="5"/>
      <c r="O1195" s="5"/>
      <c r="P1195" s="5">
        <v>0</v>
      </c>
      <c r="Q1195" s="5">
        <v>0</v>
      </c>
      <c r="R1195" s="5" t="str">
        <f t="shared" si="177"/>
        <v>428-2023-12-31</v>
      </c>
    </row>
    <row r="1196" spans="1:18" x14ac:dyDescent="0.3">
      <c r="A1196" s="5">
        <v>427</v>
      </c>
      <c r="B1196" s="5" t="s">
        <v>396</v>
      </c>
      <c r="C1196" s="5" t="s">
        <v>90</v>
      </c>
      <c r="D1196" s="5" t="s">
        <v>47</v>
      </c>
      <c r="E1196" s="5" t="s">
        <v>54</v>
      </c>
      <c r="F1196" s="6">
        <v>45657</v>
      </c>
      <c r="G1196" s="5">
        <v>2024</v>
      </c>
      <c r="H1196" s="5" t="str">
        <f t="shared" si="174"/>
        <v>Junio</v>
      </c>
      <c r="I1196" s="6" t="str">
        <f t="shared" si="178"/>
        <v>2024-2</v>
      </c>
      <c r="J1196" s="5">
        <v>0.2</v>
      </c>
      <c r="K1196" s="5">
        <v>0.17</v>
      </c>
      <c r="L1196" s="15">
        <f>IFERROR(IF((K1199/J1199)&gt;1.3,1.3,K1199/J1199),"")</f>
        <v>1.3</v>
      </c>
      <c r="M1196" s="15">
        <f>IFERROR(K1199/J1199,"")</f>
        <v>16.440000000000001</v>
      </c>
      <c r="N1196" s="5"/>
      <c r="O1196" s="5"/>
      <c r="P1196" s="5">
        <v>0</v>
      </c>
      <c r="Q1196" s="5">
        <v>0</v>
      </c>
      <c r="R1196" s="5" t="str">
        <f t="shared" si="177"/>
        <v>428-2024-06-30</v>
      </c>
    </row>
    <row r="1197" spans="1:18" x14ac:dyDescent="0.3">
      <c r="A1197" s="41">
        <v>428</v>
      </c>
      <c r="B1197" s="5" t="s">
        <v>397</v>
      </c>
      <c r="C1197" s="5" t="s">
        <v>90</v>
      </c>
      <c r="D1197" s="5" t="s">
        <v>47</v>
      </c>
      <c r="E1197" s="5" t="s">
        <v>54</v>
      </c>
      <c r="F1197" s="6">
        <v>45107</v>
      </c>
      <c r="G1197" s="5">
        <v>2023</v>
      </c>
      <c r="H1197" s="5" t="str">
        <f t="shared" si="174"/>
        <v>Diciembre</v>
      </c>
      <c r="I1197" s="6" t="str">
        <f t="shared" si="178"/>
        <v>2024-1</v>
      </c>
      <c r="J1197" s="5">
        <v>20</v>
      </c>
      <c r="K1197" s="5">
        <v>16.87</v>
      </c>
      <c r="L1197" s="15"/>
      <c r="M1197" s="15">
        <f>IFERROR(J1200/K1200,"")</f>
        <v>5.4054054054054057E-2</v>
      </c>
      <c r="N1197" s="5"/>
      <c r="O1197" s="5"/>
      <c r="P1197" s="5">
        <v>0</v>
      </c>
      <c r="Q1197" s="5">
        <v>0</v>
      </c>
      <c r="R1197" s="5" t="str">
        <f t="shared" si="177"/>
        <v>428-2024-12-31</v>
      </c>
    </row>
    <row r="1198" spans="1:18" x14ac:dyDescent="0.3">
      <c r="A1198" s="37">
        <v>428</v>
      </c>
      <c r="B1198" s="5" t="s">
        <v>397</v>
      </c>
      <c r="C1198" s="5" t="s">
        <v>90</v>
      </c>
      <c r="D1198" s="5" t="s">
        <v>47</v>
      </c>
      <c r="E1198" s="5" t="s">
        <v>54</v>
      </c>
      <c r="F1198" s="6">
        <v>45291</v>
      </c>
      <c r="G1198" s="5">
        <v>2023</v>
      </c>
      <c r="H1198" s="5" t="str">
        <f t="shared" si="174"/>
        <v>Junio</v>
      </c>
      <c r="I1198" s="6" t="str">
        <f t="shared" si="178"/>
        <v>2023-2</v>
      </c>
      <c r="J1198" s="5">
        <v>20</v>
      </c>
      <c r="K1198" s="5">
        <v>0</v>
      </c>
      <c r="L1198" s="15">
        <f>IFERROR(IF((J1201/K1201)&gt;1.3,1.3,J1201/K1201),"")</f>
        <v>1</v>
      </c>
      <c r="M1198" s="15">
        <f>IFERROR(J1201/K1201,"")</f>
        <v>1</v>
      </c>
      <c r="N1198" s="5"/>
      <c r="O1198" s="5"/>
      <c r="P1198" s="5">
        <v>0</v>
      </c>
      <c r="Q1198" s="5">
        <v>0</v>
      </c>
      <c r="R1198" s="5" t="str">
        <f t="shared" si="177"/>
        <v>429-2023-06-30</v>
      </c>
    </row>
    <row r="1199" spans="1:18" x14ac:dyDescent="0.3">
      <c r="A1199" s="5">
        <v>428</v>
      </c>
      <c r="B1199" s="5" t="s">
        <v>397</v>
      </c>
      <c r="C1199" s="5" t="s">
        <v>90</v>
      </c>
      <c r="D1199" s="5" t="s">
        <v>47</v>
      </c>
      <c r="E1199" s="5" t="s">
        <v>54</v>
      </c>
      <c r="F1199" s="6">
        <v>45473</v>
      </c>
      <c r="G1199" s="5">
        <v>2024</v>
      </c>
      <c r="H1199" s="5" t="str">
        <f t="shared" si="174"/>
        <v>Diciembre</v>
      </c>
      <c r="I1199" s="6" t="str">
        <f t="shared" si="178"/>
        <v>2023-1</v>
      </c>
      <c r="J1199" s="5">
        <v>1</v>
      </c>
      <c r="K1199" s="5">
        <v>16.440000000000001</v>
      </c>
      <c r="L1199" s="15">
        <f>IFERROR(IF((K1202/J1202)&gt;1.3,1.3,K1202/J1202),"")</f>
        <v>0</v>
      </c>
      <c r="M1199" s="15">
        <f>IFERROR(K1202/J1202,"")</f>
        <v>0</v>
      </c>
      <c r="N1199" s="5"/>
      <c r="O1199" s="5"/>
      <c r="P1199" s="5">
        <v>0</v>
      </c>
      <c r="Q1199" s="5">
        <v>0</v>
      </c>
      <c r="R1199" s="5" t="str">
        <f t="shared" si="177"/>
        <v>429-2023-12-31</v>
      </c>
    </row>
    <row r="1200" spans="1:18" x14ac:dyDescent="0.3">
      <c r="A1200" s="5">
        <v>428</v>
      </c>
      <c r="B1200" s="5" t="s">
        <v>397</v>
      </c>
      <c r="C1200" s="5" t="s">
        <v>90</v>
      </c>
      <c r="D1200" s="5" t="s">
        <v>47</v>
      </c>
      <c r="E1200" s="5" t="s">
        <v>54</v>
      </c>
      <c r="F1200" s="6">
        <v>45657</v>
      </c>
      <c r="G1200" s="5">
        <v>2024</v>
      </c>
      <c r="H1200" s="5" t="str">
        <f t="shared" si="174"/>
        <v>Junio</v>
      </c>
      <c r="I1200" s="6" t="str">
        <f t="shared" si="178"/>
        <v>2024-2</v>
      </c>
      <c r="J1200" s="5">
        <v>1</v>
      </c>
      <c r="K1200" s="5">
        <v>18.5</v>
      </c>
      <c r="L1200" s="15">
        <f>IFERROR(IF((K1203/J1203)&gt;1.3,1.3,K1203/J1203),"")</f>
        <v>0.86842105263157898</v>
      </c>
      <c r="M1200" s="15">
        <f>IFERROR(K1203/J1203,"")</f>
        <v>0.86842105263157898</v>
      </c>
      <c r="N1200" s="5"/>
      <c r="O1200" s="5"/>
      <c r="P1200" s="5">
        <v>0</v>
      </c>
      <c r="Q1200" s="5">
        <v>0</v>
      </c>
      <c r="R1200" s="5" t="str">
        <f t="shared" si="177"/>
        <v>429-2024-06-30</v>
      </c>
    </row>
    <row r="1201" spans="1:18" x14ac:dyDescent="0.3">
      <c r="A1201" s="41">
        <v>429</v>
      </c>
      <c r="B1201" s="5" t="s">
        <v>398</v>
      </c>
      <c r="C1201" s="5" t="s">
        <v>90</v>
      </c>
      <c r="D1201" s="5" t="s">
        <v>47</v>
      </c>
      <c r="E1201" s="5" t="s">
        <v>54</v>
      </c>
      <c r="F1201" s="6">
        <v>45107</v>
      </c>
      <c r="G1201" s="5">
        <v>2023</v>
      </c>
      <c r="H1201" s="5" t="str">
        <f t="shared" si="174"/>
        <v>Diciembre</v>
      </c>
      <c r="I1201" s="6" t="str">
        <f t="shared" si="178"/>
        <v>2024-1</v>
      </c>
      <c r="J1201" s="5">
        <v>0.3</v>
      </c>
      <c r="K1201" s="5">
        <v>0.3</v>
      </c>
      <c r="L1201" s="15"/>
      <c r="M1201" s="15">
        <f>IFERROR(J1204/K1204,"")</f>
        <v>1.1343283582089552</v>
      </c>
      <c r="N1201" s="5" t="s">
        <v>83</v>
      </c>
      <c r="O1201" s="5" t="s">
        <v>83</v>
      </c>
      <c r="P1201" s="5">
        <v>1</v>
      </c>
      <c r="Q1201" s="5">
        <v>1</v>
      </c>
      <c r="R1201" s="5" t="str">
        <f t="shared" si="177"/>
        <v>429-2024-12-31</v>
      </c>
    </row>
    <row r="1202" spans="1:18" x14ac:dyDescent="0.3">
      <c r="A1202" s="37">
        <v>429</v>
      </c>
      <c r="B1202" s="5" t="s">
        <v>398</v>
      </c>
      <c r="C1202" s="5" t="s">
        <v>90</v>
      </c>
      <c r="D1202" s="5" t="s">
        <v>47</v>
      </c>
      <c r="E1202" s="5" t="s">
        <v>54</v>
      </c>
      <c r="F1202" s="6">
        <v>45291</v>
      </c>
      <c r="G1202" s="5">
        <v>2023</v>
      </c>
      <c r="H1202" s="5" t="str">
        <f t="shared" si="174"/>
        <v>Junio</v>
      </c>
      <c r="I1202" s="6" t="str">
        <f t="shared" si="178"/>
        <v>2023-2</v>
      </c>
      <c r="J1202" s="5">
        <v>0.3</v>
      </c>
      <c r="K1202" s="5">
        <v>0</v>
      </c>
      <c r="L1202" s="15">
        <f>IFERROR(IF((J1205/K1205)&gt;1.3,1.3,J1205/K1205),"")</f>
        <v>0.95606283664509406</v>
      </c>
      <c r="M1202" s="15">
        <f>IFERROR(J1205/K1205,"")</f>
        <v>0.95606283664509406</v>
      </c>
      <c r="N1202" s="5" t="s">
        <v>83</v>
      </c>
      <c r="O1202" s="5" t="s">
        <v>83</v>
      </c>
      <c r="P1202" s="5">
        <v>1</v>
      </c>
      <c r="Q1202" s="5">
        <v>1</v>
      </c>
      <c r="R1202" s="5" t="str">
        <f t="shared" si="177"/>
        <v>430-2023-06-30</v>
      </c>
    </row>
    <row r="1203" spans="1:18" x14ac:dyDescent="0.3">
      <c r="A1203" s="5">
        <v>429</v>
      </c>
      <c r="B1203" s="5" t="s">
        <v>398</v>
      </c>
      <c r="C1203" s="5" t="s">
        <v>90</v>
      </c>
      <c r="D1203" s="5" t="s">
        <v>47</v>
      </c>
      <c r="E1203" s="5" t="s">
        <v>54</v>
      </c>
      <c r="F1203" s="6">
        <v>45473</v>
      </c>
      <c r="G1203" s="5">
        <v>2024</v>
      </c>
      <c r="H1203" s="5" t="str">
        <f t="shared" si="174"/>
        <v>Diciembre</v>
      </c>
      <c r="I1203" s="6" t="str">
        <f t="shared" si="178"/>
        <v>2023-2</v>
      </c>
      <c r="J1203" s="5">
        <v>0.76</v>
      </c>
      <c r="K1203" s="5">
        <v>0.66</v>
      </c>
      <c r="L1203" s="15">
        <f>IFERROR(IF((K1206/J1206)&gt;1.3,1.3,K1206/J1206),"")</f>
        <v>0.98555038652376226</v>
      </c>
      <c r="M1203" s="15">
        <f t="shared" ref="M1203:M1215" si="179">IFERROR(K1206/J1206,"")</f>
        <v>0.98555038652376226</v>
      </c>
      <c r="N1203" s="5"/>
      <c r="O1203" s="5"/>
      <c r="P1203" s="5">
        <v>0</v>
      </c>
      <c r="Q1203" s="5">
        <v>0</v>
      </c>
      <c r="R1203" s="5" t="str">
        <f t="shared" si="177"/>
        <v>430-2023-12-31</v>
      </c>
    </row>
    <row r="1204" spans="1:18" x14ac:dyDescent="0.3">
      <c r="A1204" s="5">
        <v>429</v>
      </c>
      <c r="B1204" s="5" t="s">
        <v>398</v>
      </c>
      <c r="C1204" s="5" t="s">
        <v>90</v>
      </c>
      <c r="D1204" s="5" t="s">
        <v>47</v>
      </c>
      <c r="E1204" s="5" t="s">
        <v>54</v>
      </c>
      <c r="F1204" s="6">
        <v>45657</v>
      </c>
      <c r="G1204" s="5">
        <v>2024</v>
      </c>
      <c r="H1204" s="5" t="str">
        <f t="shared" si="174"/>
        <v>Junio</v>
      </c>
      <c r="I1204" s="6" t="str">
        <f t="shared" si="178"/>
        <v>2024-2</v>
      </c>
      <c r="J1204" s="5">
        <v>0.76</v>
      </c>
      <c r="K1204" s="5">
        <v>0.67</v>
      </c>
      <c r="L1204" s="15">
        <f>IFERROR(IF((K1207/J1207)&gt;1.3,1.3,K1207/J1207),"")</f>
        <v>1.0188253720060849</v>
      </c>
      <c r="M1204" s="15">
        <f t="shared" si="179"/>
        <v>1.0188253720060849</v>
      </c>
      <c r="N1204" s="5"/>
      <c r="O1204" s="5"/>
      <c r="P1204" s="5">
        <v>0</v>
      </c>
      <c r="Q1204" s="5">
        <v>0</v>
      </c>
      <c r="R1204" s="5" t="str">
        <f t="shared" si="177"/>
        <v>430-2024-06-30</v>
      </c>
    </row>
    <row r="1205" spans="1:18" x14ac:dyDescent="0.3">
      <c r="A1205" s="37">
        <v>430</v>
      </c>
      <c r="B1205" s="5" t="s">
        <v>399</v>
      </c>
      <c r="C1205" s="5" t="s">
        <v>86</v>
      </c>
      <c r="D1205" s="5" t="s">
        <v>47</v>
      </c>
      <c r="E1205" s="5" t="s">
        <v>22</v>
      </c>
      <c r="F1205" s="6">
        <v>45107</v>
      </c>
      <c r="G1205" s="5">
        <v>2023</v>
      </c>
      <c r="H1205" s="5" t="str">
        <f t="shared" si="174"/>
        <v>Diciembre</v>
      </c>
      <c r="I1205" s="6" t="str">
        <f t="shared" si="178"/>
        <v>2024-1</v>
      </c>
      <c r="J1205" s="12">
        <v>112954.515401</v>
      </c>
      <c r="K1205" s="12">
        <v>118145.493237</v>
      </c>
      <c r="L1205" s="21" t="str">
        <f>IFERROR(K1208/J1208,"")</f>
        <v/>
      </c>
      <c r="M1205" s="15" t="str">
        <f t="shared" si="179"/>
        <v/>
      </c>
      <c r="N1205" s="5" t="s">
        <v>95</v>
      </c>
      <c r="O1205" s="5" t="s">
        <v>95</v>
      </c>
      <c r="P1205" s="5">
        <v>0</v>
      </c>
      <c r="Q1205" s="5">
        <v>0</v>
      </c>
      <c r="R1205" s="5" t="str">
        <f t="shared" si="177"/>
        <v>430-2024-12-31</v>
      </c>
    </row>
    <row r="1206" spans="1:18" x14ac:dyDescent="0.3">
      <c r="A1206" s="37">
        <v>430</v>
      </c>
      <c r="B1206" s="5" t="s">
        <v>399</v>
      </c>
      <c r="C1206" s="5" t="s">
        <v>86</v>
      </c>
      <c r="D1206" s="5" t="s">
        <v>47</v>
      </c>
      <c r="E1206" s="5" t="s">
        <v>22</v>
      </c>
      <c r="F1206" s="6">
        <v>45291</v>
      </c>
      <c r="G1206" s="5">
        <v>2023</v>
      </c>
      <c r="H1206" s="5" t="str">
        <f t="shared" si="174"/>
        <v>Septiembre</v>
      </c>
      <c r="I1206" s="6" t="str">
        <f t="shared" si="178"/>
        <v>2023-2</v>
      </c>
      <c r="J1206" s="12">
        <v>127277.416453</v>
      </c>
      <c r="K1206" s="12">
        <v>125438.306981</v>
      </c>
      <c r="L1206" s="21">
        <f>IFERROR(K1209/J1209,"")</f>
        <v>1</v>
      </c>
      <c r="M1206" s="15">
        <f t="shared" si="179"/>
        <v>1</v>
      </c>
      <c r="N1206" s="5" t="s">
        <v>95</v>
      </c>
      <c r="O1206" s="5" t="s">
        <v>95</v>
      </c>
      <c r="P1206" s="5">
        <v>0</v>
      </c>
      <c r="Q1206" s="5">
        <v>0</v>
      </c>
      <c r="R1206" s="5" t="str">
        <f t="shared" si="177"/>
        <v>431-2023-09-30</v>
      </c>
    </row>
    <row r="1207" spans="1:18" x14ac:dyDescent="0.3">
      <c r="A1207" s="37">
        <v>430</v>
      </c>
      <c r="B1207" s="5" t="s">
        <v>399</v>
      </c>
      <c r="C1207" s="5" t="s">
        <v>86</v>
      </c>
      <c r="D1207" s="5" t="s">
        <v>47</v>
      </c>
      <c r="E1207" s="5" t="s">
        <v>22</v>
      </c>
      <c r="F1207" s="6">
        <v>45473</v>
      </c>
      <c r="G1207" s="5">
        <v>2024</v>
      </c>
      <c r="H1207" s="5" t="str">
        <f t="shared" si="174"/>
        <v>Diciembre</v>
      </c>
      <c r="I1207" s="6" t="str">
        <f t="shared" si="178"/>
        <v>2023-2</v>
      </c>
      <c r="J1207" s="12">
        <v>131349.32999999999</v>
      </c>
      <c r="K1207" s="12">
        <v>133822.03</v>
      </c>
      <c r="L1207" s="21">
        <f>IFERROR(K1210/J1210,"")</f>
        <v>1</v>
      </c>
      <c r="M1207" s="15">
        <f t="shared" si="179"/>
        <v>1</v>
      </c>
      <c r="N1207" s="5" t="s">
        <v>95</v>
      </c>
      <c r="O1207" s="5" t="s">
        <v>95</v>
      </c>
      <c r="P1207" s="5">
        <v>0</v>
      </c>
      <c r="Q1207" s="5">
        <v>0</v>
      </c>
      <c r="R1207" s="5" t="str">
        <f t="shared" si="177"/>
        <v>431-2023-12-31</v>
      </c>
    </row>
    <row r="1208" spans="1:18" x14ac:dyDescent="0.3">
      <c r="A1208" s="5">
        <v>430</v>
      </c>
      <c r="B1208" s="5" t="s">
        <v>399</v>
      </c>
      <c r="C1208" s="5" t="s">
        <v>86</v>
      </c>
      <c r="D1208" s="5" t="s">
        <v>47</v>
      </c>
      <c r="E1208" s="5" t="s">
        <v>22</v>
      </c>
      <c r="F1208" s="6">
        <v>45657</v>
      </c>
      <c r="G1208" s="5">
        <v>2024</v>
      </c>
      <c r="H1208" s="5" t="str">
        <f t="shared" si="174"/>
        <v>Junio</v>
      </c>
      <c r="I1208" s="6" t="str">
        <f t="shared" si="178"/>
        <v>2024-1</v>
      </c>
      <c r="J1208" s="5"/>
      <c r="K1208" s="5"/>
      <c r="L1208" s="15">
        <f>IFERROR(IF((K1211/J1211)&gt;1.3,1.3,K1211/J1211),"")</f>
        <v>1</v>
      </c>
      <c r="M1208" s="15">
        <f t="shared" si="179"/>
        <v>1</v>
      </c>
      <c r="N1208" s="5"/>
      <c r="O1208" s="5"/>
      <c r="P1208" s="5">
        <v>0</v>
      </c>
      <c r="Q1208" s="5">
        <v>0</v>
      </c>
      <c r="R1208" s="5" t="str">
        <f t="shared" si="177"/>
        <v>431-2024-06-30</v>
      </c>
    </row>
    <row r="1209" spans="1:18" x14ac:dyDescent="0.3">
      <c r="A1209" s="5">
        <v>431</v>
      </c>
      <c r="B1209" s="5" t="s">
        <v>400</v>
      </c>
      <c r="C1209" s="5" t="s">
        <v>64</v>
      </c>
      <c r="D1209" s="5" t="s">
        <v>52</v>
      </c>
      <c r="E1209" s="5" t="s">
        <v>22</v>
      </c>
      <c r="F1209" s="6">
        <v>45199</v>
      </c>
      <c r="G1209" s="16">
        <v>2023</v>
      </c>
      <c r="H1209" s="6" t="str">
        <f t="shared" si="174"/>
        <v>Diciembre</v>
      </c>
      <c r="I1209" s="6" t="s">
        <v>737</v>
      </c>
      <c r="J1209" s="5">
        <v>100</v>
      </c>
      <c r="K1209" s="5">
        <v>100</v>
      </c>
      <c r="L1209" s="21">
        <v>1</v>
      </c>
      <c r="M1209" s="15">
        <f t="shared" si="179"/>
        <v>1</v>
      </c>
      <c r="N1209" s="5" t="s">
        <v>23</v>
      </c>
      <c r="O1209" s="5" t="s">
        <v>23</v>
      </c>
      <c r="P1209" s="5">
        <v>0</v>
      </c>
      <c r="Q1209" s="5">
        <v>0</v>
      </c>
      <c r="R1209" s="5" t="str">
        <f t="shared" si="177"/>
        <v>431-2024-12-31</v>
      </c>
    </row>
    <row r="1210" spans="1:18" x14ac:dyDescent="0.3">
      <c r="A1210" s="37">
        <v>431</v>
      </c>
      <c r="B1210" s="5" t="s">
        <v>400</v>
      </c>
      <c r="C1210" s="5" t="s">
        <v>64</v>
      </c>
      <c r="D1210" s="5" t="s">
        <v>52</v>
      </c>
      <c r="E1210" s="5" t="s">
        <v>22</v>
      </c>
      <c r="F1210" s="6">
        <v>45291</v>
      </c>
      <c r="G1210" s="5">
        <v>2023</v>
      </c>
      <c r="H1210" s="5" t="str">
        <f t="shared" ref="H1210:H1241" si="180">PROPER(TEXT(F1213,"mmmm"))</f>
        <v>Diciembre</v>
      </c>
      <c r="I1210" s="6" t="str">
        <f t="shared" ref="I1210:I1241" si="181">IF(OR(H1213="Enero",H1213="Febrero",H1213="Marzo",H1213="Abril",H1213="Mayo",H1213="Junio"),G1213&amp;"-1",IF(OR(H1213="Julio",H1213="Agosto",H1213="Septiembre",H1213="Octubre",H1213="Noviembre",H1213="Diciembre"),G1213&amp;"-2"))</f>
        <v>2023-1</v>
      </c>
      <c r="J1210" s="5">
        <v>100</v>
      </c>
      <c r="K1210" s="5">
        <v>100</v>
      </c>
      <c r="L1210" s="21">
        <f>IFERROR(K1213/J1213,"")</f>
        <v>1.0974444444444444</v>
      </c>
      <c r="M1210" s="15">
        <f t="shared" si="179"/>
        <v>1.0974444444444444</v>
      </c>
      <c r="N1210" s="5" t="s">
        <v>23</v>
      </c>
      <c r="O1210" s="5" t="s">
        <v>23</v>
      </c>
      <c r="P1210" s="5">
        <v>0</v>
      </c>
      <c r="Q1210" s="5">
        <v>0</v>
      </c>
      <c r="R1210" s="5" t="str">
        <f t="shared" ref="R1210:R1241" si="182">A1213&amp;"-"&amp;YEAR(F1213)&amp;"-"&amp;IF(LEN(MONTH(F1213))=1,"0"&amp;MONTH(F1213),MONTH(F1213))&amp;"-"&amp;DAY(F1213)</f>
        <v>432-2023-12-31</v>
      </c>
    </row>
    <row r="1211" spans="1:18" x14ac:dyDescent="0.3">
      <c r="A1211" s="5">
        <v>431</v>
      </c>
      <c r="B1211" s="5" t="s">
        <v>400</v>
      </c>
      <c r="C1211" s="5" t="s">
        <v>64</v>
      </c>
      <c r="D1211" s="5" t="s">
        <v>52</v>
      </c>
      <c r="E1211" s="5" t="s">
        <v>22</v>
      </c>
      <c r="F1211" s="6">
        <v>45473</v>
      </c>
      <c r="G1211" s="5">
        <v>2024</v>
      </c>
      <c r="H1211" s="5" t="str">
        <f t="shared" si="180"/>
        <v>Junio</v>
      </c>
      <c r="I1211" s="6" t="str">
        <f t="shared" si="181"/>
        <v>2024-2</v>
      </c>
      <c r="J1211" s="5">
        <v>100</v>
      </c>
      <c r="K1211" s="5">
        <v>100</v>
      </c>
      <c r="L1211" s="15">
        <f>IFERROR(IF((K1214/J1214)&gt;1.3,1.3,K1214/J1214),"")</f>
        <v>1.1111111111111112</v>
      </c>
      <c r="M1211" s="15">
        <f t="shared" si="179"/>
        <v>1.1111111111111112</v>
      </c>
      <c r="N1211" s="5"/>
      <c r="O1211" s="5"/>
      <c r="P1211" s="5">
        <v>0</v>
      </c>
      <c r="Q1211" s="5">
        <v>0</v>
      </c>
      <c r="R1211" s="5" t="str">
        <f t="shared" si="182"/>
        <v>432-2024-06-30</v>
      </c>
    </row>
    <row r="1212" spans="1:18" x14ac:dyDescent="0.3">
      <c r="A1212" s="5">
        <v>431</v>
      </c>
      <c r="B1212" s="5" t="s">
        <v>400</v>
      </c>
      <c r="C1212" s="5" t="s">
        <v>64</v>
      </c>
      <c r="D1212" s="5" t="s">
        <v>52</v>
      </c>
      <c r="E1212" s="5" t="s">
        <v>22</v>
      </c>
      <c r="F1212" s="6">
        <v>45657</v>
      </c>
      <c r="G1212" s="5">
        <v>2024</v>
      </c>
      <c r="H1212" s="5" t="str">
        <f t="shared" si="180"/>
        <v>Diciembre</v>
      </c>
      <c r="I1212" s="6" t="str">
        <f t="shared" si="181"/>
        <v>2024-1</v>
      </c>
      <c r="J1212" s="5">
        <v>100</v>
      </c>
      <c r="K1212" s="5">
        <v>100</v>
      </c>
      <c r="L1212" s="15">
        <f>IFERROR(IF((K1215/J1215)&gt;1.3,1.3,K1215/J1215),"")</f>
        <v>1.1111111111111112</v>
      </c>
      <c r="M1212" s="15">
        <f t="shared" si="179"/>
        <v>1.1111111111111112</v>
      </c>
      <c r="N1212" s="5"/>
      <c r="O1212" s="5"/>
      <c r="P1212" s="5">
        <v>0</v>
      </c>
      <c r="Q1212" s="5">
        <v>0</v>
      </c>
      <c r="R1212" s="5" t="str">
        <f t="shared" si="182"/>
        <v>432-2024-12-31</v>
      </c>
    </row>
    <row r="1213" spans="1:18" x14ac:dyDescent="0.3">
      <c r="A1213" s="37">
        <v>432</v>
      </c>
      <c r="B1213" s="5" t="s">
        <v>401</v>
      </c>
      <c r="C1213" s="5" t="s">
        <v>64</v>
      </c>
      <c r="D1213" s="5" t="s">
        <v>52</v>
      </c>
      <c r="E1213" s="5" t="s">
        <v>22</v>
      </c>
      <c r="F1213" s="6">
        <v>45291</v>
      </c>
      <c r="G1213" s="5">
        <v>2023</v>
      </c>
      <c r="H1213" s="5" t="str">
        <f t="shared" si="180"/>
        <v>Junio</v>
      </c>
      <c r="I1213" s="6" t="str">
        <f t="shared" si="181"/>
        <v>2023-2</v>
      </c>
      <c r="J1213" s="5">
        <v>90</v>
      </c>
      <c r="K1213" s="5">
        <v>98.77</v>
      </c>
      <c r="L1213" s="21">
        <f>IFERROR(K1216/J1216,"")</f>
        <v>1</v>
      </c>
      <c r="M1213" s="15">
        <f t="shared" si="179"/>
        <v>1</v>
      </c>
      <c r="N1213" s="5" t="s">
        <v>23</v>
      </c>
      <c r="O1213" s="5" t="s">
        <v>23</v>
      </c>
      <c r="P1213" s="5">
        <v>0</v>
      </c>
      <c r="Q1213" s="5">
        <v>0</v>
      </c>
      <c r="R1213" s="5" t="str">
        <f t="shared" si="182"/>
        <v>433-2023-06-30</v>
      </c>
    </row>
    <row r="1214" spans="1:18" x14ac:dyDescent="0.3">
      <c r="A1214" s="5">
        <v>432</v>
      </c>
      <c r="B1214" s="5" t="s">
        <v>401</v>
      </c>
      <c r="C1214" s="5" t="s">
        <v>64</v>
      </c>
      <c r="D1214" s="5" t="s">
        <v>52</v>
      </c>
      <c r="E1214" s="5" t="s">
        <v>22</v>
      </c>
      <c r="F1214" s="6">
        <v>45473</v>
      </c>
      <c r="G1214" s="5">
        <v>2024</v>
      </c>
      <c r="H1214" s="5" t="str">
        <f t="shared" si="180"/>
        <v>Diciembre</v>
      </c>
      <c r="I1214" s="6" t="str">
        <f t="shared" si="181"/>
        <v>2023-2</v>
      </c>
      <c r="J1214" s="5">
        <v>90</v>
      </c>
      <c r="K1214" s="5">
        <v>100</v>
      </c>
      <c r="L1214" s="15">
        <f>IFERROR(IF((K1217/J1217)&gt;1.3,1.3,K1217/J1217),"")</f>
        <v>0</v>
      </c>
      <c r="M1214" s="15">
        <f t="shared" si="179"/>
        <v>0</v>
      </c>
      <c r="N1214" s="5"/>
      <c r="O1214" s="5"/>
      <c r="P1214" s="5">
        <v>0</v>
      </c>
      <c r="Q1214" s="5">
        <v>0</v>
      </c>
      <c r="R1214" s="5" t="str">
        <f t="shared" si="182"/>
        <v>433-2023-12-31</v>
      </c>
    </row>
    <row r="1215" spans="1:18" x14ac:dyDescent="0.3">
      <c r="A1215" s="5">
        <v>432</v>
      </c>
      <c r="B1215" s="5" t="s">
        <v>401</v>
      </c>
      <c r="C1215" s="5" t="s">
        <v>64</v>
      </c>
      <c r="D1215" s="5" t="s">
        <v>52</v>
      </c>
      <c r="E1215" s="5" t="s">
        <v>22</v>
      </c>
      <c r="F1215" s="6">
        <v>45657</v>
      </c>
      <c r="G1215" s="5">
        <v>2024</v>
      </c>
      <c r="H1215" s="5" t="str">
        <f t="shared" si="180"/>
        <v>Junio</v>
      </c>
      <c r="I1215" s="6" t="str">
        <f t="shared" si="181"/>
        <v>2024-2</v>
      </c>
      <c r="J1215" s="5">
        <v>90</v>
      </c>
      <c r="K1215" s="5">
        <v>100</v>
      </c>
      <c r="L1215" s="15">
        <f>IFERROR(IF((K1218/J1218)&gt;1.3,1.3,K1218/J1218),"")</f>
        <v>1.3</v>
      </c>
      <c r="M1215" s="15">
        <f t="shared" si="179"/>
        <v>1.4000000000000001</v>
      </c>
      <c r="N1215" s="5"/>
      <c r="O1215" s="5"/>
      <c r="P1215" s="5">
        <v>0</v>
      </c>
      <c r="Q1215" s="5">
        <v>0</v>
      </c>
      <c r="R1215" s="5" t="str">
        <f t="shared" si="182"/>
        <v>433-2024-06-30</v>
      </c>
    </row>
    <row r="1216" spans="1:18" x14ac:dyDescent="0.3">
      <c r="A1216" s="41">
        <v>433</v>
      </c>
      <c r="B1216" s="5" t="s">
        <v>402</v>
      </c>
      <c r="C1216" s="5" t="s">
        <v>90</v>
      </c>
      <c r="D1216" s="5" t="s">
        <v>47</v>
      </c>
      <c r="E1216" s="5" t="s">
        <v>54</v>
      </c>
      <c r="F1216" s="6">
        <v>45107</v>
      </c>
      <c r="G1216" s="5">
        <v>2023</v>
      </c>
      <c r="H1216" s="5" t="str">
        <f t="shared" si="180"/>
        <v>Diciembre</v>
      </c>
      <c r="I1216" s="6" t="str">
        <f t="shared" si="181"/>
        <v>2024-2</v>
      </c>
      <c r="J1216" s="5">
        <v>0.3</v>
      </c>
      <c r="K1216" s="5">
        <v>0.3</v>
      </c>
      <c r="L1216" s="15"/>
      <c r="M1216" s="15">
        <f>IFERROR(J1219/K1219,"")</f>
        <v>0.35714285714285715</v>
      </c>
      <c r="N1216" s="5" t="s">
        <v>83</v>
      </c>
      <c r="O1216" s="5" t="s">
        <v>83</v>
      </c>
      <c r="P1216" s="5">
        <v>2</v>
      </c>
      <c r="Q1216" s="5">
        <v>2</v>
      </c>
      <c r="R1216" s="5" t="str">
        <f t="shared" si="182"/>
        <v>433-2024-12-31</v>
      </c>
    </row>
    <row r="1217" spans="1:18" x14ac:dyDescent="0.3">
      <c r="A1217" s="37">
        <v>433</v>
      </c>
      <c r="B1217" s="5" t="s">
        <v>402</v>
      </c>
      <c r="C1217" s="5" t="s">
        <v>90</v>
      </c>
      <c r="D1217" s="5" t="s">
        <v>47</v>
      </c>
      <c r="E1217" s="5" t="s">
        <v>54</v>
      </c>
      <c r="F1217" s="6">
        <v>45291</v>
      </c>
      <c r="G1217" s="5">
        <v>2023</v>
      </c>
      <c r="H1217" s="5" t="str">
        <f t="shared" si="180"/>
        <v>Septiembre</v>
      </c>
      <c r="I1217" s="6" t="str">
        <f t="shared" si="181"/>
        <v>2023-2</v>
      </c>
      <c r="J1217" s="5">
        <v>0.3</v>
      </c>
      <c r="K1217" s="5">
        <v>0</v>
      </c>
      <c r="L1217" s="15">
        <f>IFERROR(IF((J1220/K1220)&gt;1.3,1.3,J1220/K1220),"")</f>
        <v>1.3</v>
      </c>
      <c r="M1217" s="15">
        <f>IFERROR(J1220/K1220,"")</f>
        <v>2.2050716648291067</v>
      </c>
      <c r="N1217" s="5" t="s">
        <v>83</v>
      </c>
      <c r="O1217" s="5" t="s">
        <v>83</v>
      </c>
      <c r="P1217" s="5">
        <v>2</v>
      </c>
      <c r="Q1217" s="5">
        <v>2</v>
      </c>
      <c r="R1217" s="5" t="str">
        <f t="shared" si="182"/>
        <v>434-2023-09-30</v>
      </c>
    </row>
    <row r="1218" spans="1:18" x14ac:dyDescent="0.3">
      <c r="A1218" s="5">
        <v>433</v>
      </c>
      <c r="B1218" s="5" t="s">
        <v>402</v>
      </c>
      <c r="C1218" s="5" t="s">
        <v>90</v>
      </c>
      <c r="D1218" s="5" t="s">
        <v>47</v>
      </c>
      <c r="E1218" s="5" t="s">
        <v>54</v>
      </c>
      <c r="F1218" s="6">
        <v>45473</v>
      </c>
      <c r="G1218" s="5">
        <v>2024</v>
      </c>
      <c r="H1218" s="5" t="str">
        <f t="shared" si="180"/>
        <v>Octubre</v>
      </c>
      <c r="I1218" s="6" t="str">
        <f t="shared" si="181"/>
        <v>2023-1</v>
      </c>
      <c r="J1218" s="5">
        <v>0.05</v>
      </c>
      <c r="K1218" s="5">
        <v>7.0000000000000007E-2</v>
      </c>
      <c r="L1218" s="15">
        <f>IFERROR(IF((K1221/J1221)&gt;1.3,1.3,K1221/J1221),"")</f>
        <v>0.91449999999999998</v>
      </c>
      <c r="M1218" s="15">
        <f>IFERROR(K1221/J1221,"")</f>
        <v>0.91449999999999998</v>
      </c>
      <c r="N1218" s="5"/>
      <c r="O1218" s="5"/>
      <c r="P1218" s="5">
        <v>0</v>
      </c>
      <c r="Q1218" s="5">
        <v>0</v>
      </c>
      <c r="R1218" s="5" t="str">
        <f t="shared" si="182"/>
        <v>434-2023-10-31</v>
      </c>
    </row>
    <row r="1219" spans="1:18" x14ac:dyDescent="0.3">
      <c r="A1219" s="5">
        <v>433</v>
      </c>
      <c r="B1219" s="5" t="s">
        <v>402</v>
      </c>
      <c r="C1219" s="5" t="s">
        <v>90</v>
      </c>
      <c r="D1219" s="5" t="s">
        <v>47</v>
      </c>
      <c r="E1219" s="5" t="s">
        <v>54</v>
      </c>
      <c r="F1219" s="6">
        <v>45657</v>
      </c>
      <c r="G1219" s="5">
        <v>2024</v>
      </c>
      <c r="H1219" s="5" t="str">
        <f t="shared" si="180"/>
        <v>Noviembre</v>
      </c>
      <c r="I1219" s="6" t="str">
        <f t="shared" si="181"/>
        <v>2023-2</v>
      </c>
      <c r="J1219" s="5">
        <v>0.05</v>
      </c>
      <c r="K1219" s="5">
        <v>0.14000000000000001</v>
      </c>
      <c r="L1219" s="15">
        <f>IFERROR(IF((K1222/J1222)&gt;1.3,1.3,K1222/J1222),"")</f>
        <v>0.70599999999999996</v>
      </c>
      <c r="M1219" s="15">
        <f>IFERROR(K1222/J1222,"")</f>
        <v>0.70599999999999996</v>
      </c>
      <c r="N1219" s="5"/>
      <c r="O1219" s="5"/>
      <c r="P1219" s="5">
        <v>0</v>
      </c>
      <c r="Q1219" s="5">
        <v>0</v>
      </c>
      <c r="R1219" s="5" t="str">
        <f t="shared" si="182"/>
        <v>434-2023-11-30</v>
      </c>
    </row>
    <row r="1220" spans="1:18" x14ac:dyDescent="0.3">
      <c r="A1220" s="37">
        <v>434</v>
      </c>
      <c r="B1220" s="5" t="s">
        <v>2590</v>
      </c>
      <c r="C1220" s="5" t="s">
        <v>90</v>
      </c>
      <c r="D1220" s="5" t="s">
        <v>21</v>
      </c>
      <c r="E1220" s="5" t="s">
        <v>54</v>
      </c>
      <c r="F1220" s="6">
        <v>45199</v>
      </c>
      <c r="G1220" s="5">
        <v>2023</v>
      </c>
      <c r="H1220" s="5" t="str">
        <f t="shared" si="180"/>
        <v>Diciembre</v>
      </c>
      <c r="I1220" s="6" t="str">
        <f t="shared" si="181"/>
        <v>2023-1</v>
      </c>
      <c r="J1220" s="5">
        <v>200</v>
      </c>
      <c r="K1220" s="5">
        <v>90.7</v>
      </c>
      <c r="L1220" s="15" t="str">
        <f>IFERROR(IF((J1223/K1223)&gt;1.3,1.3,J1223/K1223),"")</f>
        <v/>
      </c>
      <c r="M1220" s="15" t="str">
        <f>IFERROR(J1223/K1223,"")</f>
        <v/>
      </c>
      <c r="N1220" s="5"/>
      <c r="O1220" s="5"/>
      <c r="P1220" s="5">
        <v>1</v>
      </c>
      <c r="Q1220" s="5">
        <v>1</v>
      </c>
      <c r="R1220" s="5" t="str">
        <f t="shared" si="182"/>
        <v>434-2023-12-31</v>
      </c>
    </row>
    <row r="1221" spans="1:18" x14ac:dyDescent="0.3">
      <c r="A1221" s="37">
        <v>434</v>
      </c>
      <c r="B1221" s="5" t="s">
        <v>2590</v>
      </c>
      <c r="C1221" s="5" t="s">
        <v>90</v>
      </c>
      <c r="D1221" s="5" t="s">
        <v>21</v>
      </c>
      <c r="E1221" s="5" t="s">
        <v>54</v>
      </c>
      <c r="F1221" s="6">
        <v>45230</v>
      </c>
      <c r="G1221" s="5">
        <v>2023</v>
      </c>
      <c r="H1221" s="5" t="str">
        <f t="shared" si="180"/>
        <v>Junio</v>
      </c>
      <c r="I1221" s="6" t="str">
        <f t="shared" si="181"/>
        <v>2024-2</v>
      </c>
      <c r="J1221" s="5">
        <v>200</v>
      </c>
      <c r="K1221" s="5">
        <v>182.9</v>
      </c>
      <c r="L1221" s="15">
        <f>IFERROR(IF((J1224/K1224)&gt;1.3,1.3,J1224/K1224),"")</f>
        <v>6.2129166537230905E-2</v>
      </c>
      <c r="M1221" s="15">
        <f>IFERROR(J1224/K1224,"")</f>
        <v>6.2129166537230905E-2</v>
      </c>
      <c r="N1221" s="5"/>
      <c r="O1221" s="5"/>
      <c r="P1221" s="5">
        <v>1</v>
      </c>
      <c r="Q1221" s="5">
        <v>1</v>
      </c>
      <c r="R1221" s="5" t="str">
        <f t="shared" si="182"/>
        <v>434-2024-06-30</v>
      </c>
    </row>
    <row r="1222" spans="1:18" x14ac:dyDescent="0.3">
      <c r="A1222" s="37">
        <v>434</v>
      </c>
      <c r="B1222" s="5" t="s">
        <v>2590</v>
      </c>
      <c r="C1222" s="5" t="s">
        <v>90</v>
      </c>
      <c r="D1222" s="5" t="s">
        <v>21</v>
      </c>
      <c r="E1222" s="5" t="s">
        <v>54</v>
      </c>
      <c r="F1222" s="6">
        <v>45260</v>
      </c>
      <c r="G1222" s="5">
        <v>2023</v>
      </c>
      <c r="H1222" s="5" t="str">
        <f t="shared" si="180"/>
        <v>Diciembre</v>
      </c>
      <c r="I1222" s="6" t="str">
        <f t="shared" si="181"/>
        <v>2024-1</v>
      </c>
      <c r="J1222" s="5">
        <v>200</v>
      </c>
      <c r="K1222" s="5">
        <v>141.19999999999999</v>
      </c>
      <c r="L1222" s="15" t="str">
        <f>IFERROR(IF((J1225/K1225)&gt;1.3,1.3,J1225/K1225),"")</f>
        <v/>
      </c>
      <c r="M1222" s="15" t="str">
        <f>IFERROR(J1225/K1225,"")</f>
        <v/>
      </c>
      <c r="N1222" s="5"/>
      <c r="O1222" s="5"/>
      <c r="P1222" s="5">
        <v>1</v>
      </c>
      <c r="Q1222" s="5">
        <v>1</v>
      </c>
      <c r="R1222" s="5" t="str">
        <f t="shared" si="182"/>
        <v>434-2024-12-31</v>
      </c>
    </row>
    <row r="1223" spans="1:18" x14ac:dyDescent="0.3">
      <c r="A1223" s="37">
        <v>434</v>
      </c>
      <c r="B1223" s="5" t="s">
        <v>2590</v>
      </c>
      <c r="C1223" s="5" t="s">
        <v>90</v>
      </c>
      <c r="D1223" s="5" t="s">
        <v>21</v>
      </c>
      <c r="E1223" s="5" t="s">
        <v>54</v>
      </c>
      <c r="F1223" s="6">
        <v>45291</v>
      </c>
      <c r="G1223" s="5">
        <v>2023</v>
      </c>
      <c r="H1223" s="5" t="str">
        <f t="shared" si="180"/>
        <v>Junio</v>
      </c>
      <c r="I1223" s="6" t="str">
        <f t="shared" si="181"/>
        <v>2023-2</v>
      </c>
      <c r="J1223" s="5">
        <v>200</v>
      </c>
      <c r="K1223" s="5"/>
      <c r="L1223" s="15">
        <f>IFERROR(IF((J1226/K1226)&gt;1.3,1.3,J1226/K1226),"")</f>
        <v>0</v>
      </c>
      <c r="M1223" s="15">
        <f>IFERROR(J1226/K1226,"")</f>
        <v>0</v>
      </c>
      <c r="N1223" s="5"/>
      <c r="O1223" s="5"/>
      <c r="P1223" s="5">
        <v>1</v>
      </c>
      <c r="Q1223" s="5">
        <v>1</v>
      </c>
      <c r="R1223" s="5" t="str">
        <f t="shared" si="182"/>
        <v>435-2023-06-30</v>
      </c>
    </row>
    <row r="1224" spans="1:18" x14ac:dyDescent="0.3">
      <c r="A1224" s="5">
        <v>434</v>
      </c>
      <c r="B1224" s="5" t="s">
        <v>403</v>
      </c>
      <c r="C1224" s="5" t="s">
        <v>90</v>
      </c>
      <c r="D1224" s="5" t="s">
        <v>21</v>
      </c>
      <c r="E1224" s="5" t="s">
        <v>54</v>
      </c>
      <c r="F1224" s="6">
        <v>45473</v>
      </c>
      <c r="G1224" s="5">
        <v>2024</v>
      </c>
      <c r="H1224" s="5" t="str">
        <f t="shared" si="180"/>
        <v>Diciembre</v>
      </c>
      <c r="I1224" s="6" t="str">
        <f t="shared" si="181"/>
        <v>2023-2</v>
      </c>
      <c r="J1224" s="5">
        <v>200</v>
      </c>
      <c r="K1224" s="5">
        <v>3219.1</v>
      </c>
      <c r="L1224" s="15" t="str">
        <f>IFERROR(IF((K1227/J1227)&gt;1.3,1.3,K1227/J1227),"")</f>
        <v/>
      </c>
      <c r="M1224" s="15" t="str">
        <f t="shared" ref="M1224:M1229" si="183">IFERROR(K1227/J1227,"")</f>
        <v/>
      </c>
      <c r="N1224" s="5"/>
      <c r="O1224" s="5"/>
      <c r="P1224" s="5">
        <v>0</v>
      </c>
      <c r="Q1224" s="5">
        <v>0</v>
      </c>
      <c r="R1224" s="5" t="str">
        <f t="shared" si="182"/>
        <v>435-2023-12-31</v>
      </c>
    </row>
    <row r="1225" spans="1:18" x14ac:dyDescent="0.3">
      <c r="A1225" s="5">
        <v>434</v>
      </c>
      <c r="B1225" s="5" t="s">
        <v>403</v>
      </c>
      <c r="C1225" s="5" t="s">
        <v>90</v>
      </c>
      <c r="D1225" s="5" t="s">
        <v>21</v>
      </c>
      <c r="E1225" s="5" t="s">
        <v>54</v>
      </c>
      <c r="F1225" s="6">
        <v>45657</v>
      </c>
      <c r="G1225" s="5">
        <v>2024</v>
      </c>
      <c r="H1225" s="5" t="str">
        <f t="shared" si="180"/>
        <v>Junio</v>
      </c>
      <c r="I1225" s="6" t="str">
        <f t="shared" si="181"/>
        <v>2024-1</v>
      </c>
      <c r="J1225" s="5">
        <v>200</v>
      </c>
      <c r="K1225" s="5">
        <v>0</v>
      </c>
      <c r="L1225" s="15">
        <f>IFERROR(IF((K1228/J1228)&gt;1.3,1.3,K1228/J1228),"")</f>
        <v>-0.20670000000000002</v>
      </c>
      <c r="M1225" s="15">
        <f t="shared" si="183"/>
        <v>-0.20670000000000002</v>
      </c>
      <c r="N1225" s="5"/>
      <c r="O1225" s="5"/>
      <c r="P1225" s="5">
        <v>0</v>
      </c>
      <c r="Q1225" s="5">
        <v>0</v>
      </c>
      <c r="R1225" s="5" t="str">
        <f t="shared" si="182"/>
        <v>435-2024-06-30</v>
      </c>
    </row>
    <row r="1226" spans="1:18" x14ac:dyDescent="0.3">
      <c r="A1226" s="41">
        <v>435</v>
      </c>
      <c r="B1226" s="5" t="s">
        <v>404</v>
      </c>
      <c r="C1226" s="5" t="s">
        <v>90</v>
      </c>
      <c r="D1226" s="5" t="s">
        <v>47</v>
      </c>
      <c r="E1226" s="5" t="s">
        <v>22</v>
      </c>
      <c r="F1226" s="6">
        <v>45107</v>
      </c>
      <c r="G1226" s="5">
        <v>2023</v>
      </c>
      <c r="H1226" s="5" t="str">
        <f t="shared" si="180"/>
        <v>Diciembre</v>
      </c>
      <c r="I1226" s="6" t="str">
        <f t="shared" si="181"/>
        <v>2024-2</v>
      </c>
      <c r="J1226" s="5"/>
      <c r="K1226" s="5">
        <v>0.43352601156068998</v>
      </c>
      <c r="L1226" s="21"/>
      <c r="M1226" s="15">
        <f t="shared" si="183"/>
        <v>0.71090000000000009</v>
      </c>
      <c r="N1226" s="5" t="s">
        <v>83</v>
      </c>
      <c r="O1226" s="5" t="s">
        <v>83</v>
      </c>
      <c r="P1226" s="5">
        <v>2</v>
      </c>
      <c r="Q1226" s="5">
        <v>2</v>
      </c>
      <c r="R1226" s="5" t="str">
        <f t="shared" si="182"/>
        <v>435-2024-12-31</v>
      </c>
    </row>
    <row r="1227" spans="1:18" x14ac:dyDescent="0.3">
      <c r="A1227" s="37">
        <v>435</v>
      </c>
      <c r="B1227" s="5" t="s">
        <v>404</v>
      </c>
      <c r="C1227" s="5" t="s">
        <v>90</v>
      </c>
      <c r="D1227" s="5" t="s">
        <v>47</v>
      </c>
      <c r="E1227" s="5" t="s">
        <v>22</v>
      </c>
      <c r="F1227" s="6">
        <v>45291</v>
      </c>
      <c r="G1227" s="5">
        <v>2023</v>
      </c>
      <c r="H1227" s="5" t="str">
        <f t="shared" si="180"/>
        <v>Diciembre</v>
      </c>
      <c r="I1227" s="6" t="str">
        <f t="shared" si="181"/>
        <v>2023-2</v>
      </c>
      <c r="J1227" s="5"/>
      <c r="K1227" s="5">
        <v>0</v>
      </c>
      <c r="L1227" s="21">
        <f>IFERROR(K1230/J1230,"")</f>
        <v>0.52714285714285714</v>
      </c>
      <c r="M1227" s="15">
        <f t="shared" si="183"/>
        <v>0.52714285714285714</v>
      </c>
      <c r="N1227" s="5" t="s">
        <v>83</v>
      </c>
      <c r="O1227" s="5" t="s">
        <v>83</v>
      </c>
      <c r="P1227" s="5">
        <v>2</v>
      </c>
      <c r="Q1227" s="5">
        <v>2</v>
      </c>
      <c r="R1227" s="5" t="str">
        <f t="shared" si="182"/>
        <v>436-2023-12-31</v>
      </c>
    </row>
    <row r="1228" spans="1:18" x14ac:dyDescent="0.3">
      <c r="A1228" s="5">
        <v>435</v>
      </c>
      <c r="B1228" s="5" t="s">
        <v>404</v>
      </c>
      <c r="C1228" s="5" t="s">
        <v>90</v>
      </c>
      <c r="D1228" s="5" t="s">
        <v>47</v>
      </c>
      <c r="E1228" s="5" t="s">
        <v>22</v>
      </c>
      <c r="F1228" s="6">
        <v>45473</v>
      </c>
      <c r="G1228" s="5">
        <v>2024</v>
      </c>
      <c r="H1228" s="5" t="str">
        <f t="shared" si="180"/>
        <v>Junio</v>
      </c>
      <c r="I1228" s="6" t="str">
        <f t="shared" si="181"/>
        <v>2024-2</v>
      </c>
      <c r="J1228" s="5">
        <v>100</v>
      </c>
      <c r="K1228" s="5">
        <v>-20.67</v>
      </c>
      <c r="L1228" s="15">
        <f>IFERROR(IF((K1231/J1231)&gt;1.3,1.3,K1231/J1231),"")</f>
        <v>0.62857142857142867</v>
      </c>
      <c r="M1228" s="15">
        <f t="shared" si="183"/>
        <v>0.62857142857142867</v>
      </c>
      <c r="N1228" s="5"/>
      <c r="O1228" s="5"/>
      <c r="P1228" s="5">
        <v>0</v>
      </c>
      <c r="Q1228" s="5">
        <v>0</v>
      </c>
      <c r="R1228" s="5" t="str">
        <f t="shared" si="182"/>
        <v>436-2024-06-30</v>
      </c>
    </row>
    <row r="1229" spans="1:18" x14ac:dyDescent="0.3">
      <c r="A1229" s="5">
        <v>435</v>
      </c>
      <c r="B1229" s="5" t="s">
        <v>404</v>
      </c>
      <c r="C1229" s="5" t="s">
        <v>90</v>
      </c>
      <c r="D1229" s="5" t="s">
        <v>47</v>
      </c>
      <c r="E1229" s="5" t="s">
        <v>22</v>
      </c>
      <c r="F1229" s="6">
        <v>45657</v>
      </c>
      <c r="G1229" s="5">
        <v>2024</v>
      </c>
      <c r="H1229" s="5" t="str">
        <f t="shared" si="180"/>
        <v>Diciembre</v>
      </c>
      <c r="I1229" s="6" t="str">
        <f t="shared" si="181"/>
        <v>2024-2</v>
      </c>
      <c r="J1229" s="5">
        <v>100</v>
      </c>
      <c r="K1229" s="5">
        <v>71.09</v>
      </c>
      <c r="L1229" s="15">
        <f>IFERROR(IF((K1232/J1232)&gt;1.3,1.3,K1232/J1232),"")</f>
        <v>1.212142857142857</v>
      </c>
      <c r="M1229" s="15">
        <f t="shared" si="183"/>
        <v>1.212142857142857</v>
      </c>
      <c r="N1229" s="5"/>
      <c r="O1229" s="5"/>
      <c r="P1229" s="5">
        <v>0</v>
      </c>
      <c r="Q1229" s="5">
        <v>0</v>
      </c>
      <c r="R1229" s="5" t="str">
        <f t="shared" si="182"/>
        <v>436-2024-12-31</v>
      </c>
    </row>
    <row r="1230" spans="1:18" x14ac:dyDescent="0.3">
      <c r="A1230" s="37">
        <v>436</v>
      </c>
      <c r="B1230" s="5" t="s">
        <v>121</v>
      </c>
      <c r="C1230" s="5" t="s">
        <v>93</v>
      </c>
      <c r="D1230" s="5" t="s">
        <v>21</v>
      </c>
      <c r="E1230" s="5" t="s">
        <v>54</v>
      </c>
      <c r="F1230" s="6">
        <v>45291</v>
      </c>
      <c r="G1230" s="5">
        <v>2023</v>
      </c>
      <c r="H1230" s="5" t="str">
        <f t="shared" si="180"/>
        <v>Diciembre</v>
      </c>
      <c r="I1230" s="6" t="str">
        <f t="shared" si="181"/>
        <v>2023-2</v>
      </c>
      <c r="J1230" s="5">
        <v>21</v>
      </c>
      <c r="K1230" s="5">
        <v>11.07</v>
      </c>
      <c r="L1230" s="15">
        <f>IFERROR(IF((J1233/K1233)&gt;1.3,1.3,J1233/K1233),"")</f>
        <v>0.83125686489879169</v>
      </c>
      <c r="M1230" s="15">
        <f>IFERROR(J1233/K1233,"")</f>
        <v>0.83125686489879169</v>
      </c>
      <c r="N1230" s="5" t="s">
        <v>55</v>
      </c>
      <c r="O1230" s="5" t="s">
        <v>55</v>
      </c>
      <c r="P1230" s="5">
        <v>1</v>
      </c>
      <c r="Q1230" s="5">
        <v>1</v>
      </c>
      <c r="R1230" s="5" t="str">
        <f t="shared" si="182"/>
        <v>437-2023-12-31</v>
      </c>
    </row>
    <row r="1231" spans="1:18" x14ac:dyDescent="0.3">
      <c r="A1231" s="5">
        <v>436</v>
      </c>
      <c r="B1231" s="5" t="s">
        <v>121</v>
      </c>
      <c r="C1231" s="5" t="s">
        <v>93</v>
      </c>
      <c r="D1231" s="5" t="s">
        <v>21</v>
      </c>
      <c r="E1231" s="5" t="s">
        <v>54</v>
      </c>
      <c r="F1231" s="6">
        <v>45473</v>
      </c>
      <c r="G1231" s="5">
        <v>2024</v>
      </c>
      <c r="H1231" s="5" t="str">
        <f t="shared" si="180"/>
        <v>Diciembre</v>
      </c>
      <c r="I1231" s="6" t="str">
        <f t="shared" si="181"/>
        <v>2024-1</v>
      </c>
      <c r="J1231" s="5">
        <v>14</v>
      </c>
      <c r="K1231" s="5">
        <v>8.8000000000000007</v>
      </c>
      <c r="L1231" s="15">
        <f>IFERROR(IF((K1234/J1234)&gt;1.3,1.3,K1234/J1234),"")</f>
        <v>1.05</v>
      </c>
      <c r="M1231" s="15">
        <f t="shared" ref="M1231:M1262" si="184">IFERROR(K1234/J1234,"")</f>
        <v>1.05</v>
      </c>
      <c r="N1231" s="5"/>
      <c r="O1231" s="5"/>
      <c r="P1231" s="5">
        <v>0</v>
      </c>
      <c r="Q1231" s="5">
        <v>0</v>
      </c>
      <c r="R1231" s="5" t="str">
        <f t="shared" si="182"/>
        <v>437-2024-12-31</v>
      </c>
    </row>
    <row r="1232" spans="1:18" x14ac:dyDescent="0.3">
      <c r="A1232" s="5">
        <v>436</v>
      </c>
      <c r="B1232" s="5" t="s">
        <v>121</v>
      </c>
      <c r="C1232" s="5" t="s">
        <v>93</v>
      </c>
      <c r="D1232" s="5" t="s">
        <v>21</v>
      </c>
      <c r="E1232" s="5" t="s">
        <v>54</v>
      </c>
      <c r="F1232" s="6">
        <v>45657</v>
      </c>
      <c r="G1232" s="5">
        <v>2024</v>
      </c>
      <c r="H1232" s="5" t="str">
        <f t="shared" si="180"/>
        <v>Diciembre</v>
      </c>
      <c r="I1232" s="6" t="str">
        <f t="shared" si="181"/>
        <v>2023-2</v>
      </c>
      <c r="J1232" s="5">
        <v>14</v>
      </c>
      <c r="K1232" s="5">
        <v>16.97</v>
      </c>
      <c r="L1232" s="15">
        <f>IFERROR(IF((K1235/J1235)&gt;1.3,1.3,K1235/J1235),"")</f>
        <v>1</v>
      </c>
      <c r="M1232" s="15">
        <f t="shared" si="184"/>
        <v>1</v>
      </c>
      <c r="N1232" s="5"/>
      <c r="O1232" s="5"/>
      <c r="P1232" s="5">
        <v>0</v>
      </c>
      <c r="Q1232" s="5">
        <v>0</v>
      </c>
      <c r="R1232" s="5" t="str">
        <f t="shared" si="182"/>
        <v>438-2023-12-31</v>
      </c>
    </row>
    <row r="1233" spans="1:18" x14ac:dyDescent="0.3">
      <c r="A1233" s="37">
        <v>437</v>
      </c>
      <c r="B1233" s="5" t="s">
        <v>405</v>
      </c>
      <c r="C1233" s="5" t="s">
        <v>241</v>
      </c>
      <c r="D1233" s="5" t="s">
        <v>65</v>
      </c>
      <c r="E1233" s="5" t="s">
        <v>22</v>
      </c>
      <c r="F1233" s="6">
        <v>45291</v>
      </c>
      <c r="G1233" s="5">
        <v>2023</v>
      </c>
      <c r="H1233" s="5" t="str">
        <f t="shared" si="180"/>
        <v>Diciembre</v>
      </c>
      <c r="I1233" s="6" t="str">
        <f t="shared" si="181"/>
        <v>2023-2</v>
      </c>
      <c r="J1233" s="5">
        <v>80</v>
      </c>
      <c r="K1233" s="5">
        <v>96.239806704922998</v>
      </c>
      <c r="L1233" s="21">
        <f>IFERROR(K1236/J1236,"")</f>
        <v>1</v>
      </c>
      <c r="M1233" s="15">
        <f t="shared" si="184"/>
        <v>1</v>
      </c>
      <c r="N1233" s="5" t="s">
        <v>23</v>
      </c>
      <c r="O1233" s="5" t="s">
        <v>23</v>
      </c>
      <c r="P1233" s="5">
        <v>0</v>
      </c>
      <c r="Q1233" s="5">
        <v>0</v>
      </c>
      <c r="R1233" s="5" t="str">
        <f t="shared" si="182"/>
        <v>439-2023-12-31</v>
      </c>
    </row>
    <row r="1234" spans="1:18" x14ac:dyDescent="0.3">
      <c r="A1234" s="5">
        <v>437</v>
      </c>
      <c r="B1234" s="5" t="s">
        <v>405</v>
      </c>
      <c r="C1234" s="5" t="s">
        <v>241</v>
      </c>
      <c r="D1234" s="5" t="s">
        <v>65</v>
      </c>
      <c r="E1234" s="5" t="s">
        <v>22</v>
      </c>
      <c r="F1234" s="6">
        <v>45657</v>
      </c>
      <c r="G1234" s="5">
        <v>2024</v>
      </c>
      <c r="H1234" s="5" t="str">
        <f t="shared" si="180"/>
        <v>Junio</v>
      </c>
      <c r="I1234" s="6" t="str">
        <f t="shared" si="181"/>
        <v>2024-1</v>
      </c>
      <c r="J1234" s="5">
        <v>80</v>
      </c>
      <c r="K1234" s="5">
        <v>84</v>
      </c>
      <c r="L1234" s="15">
        <f>IFERROR(IF((K1237/J1237)&gt;1.3,1.3,K1237/J1237),"")</f>
        <v>1</v>
      </c>
      <c r="M1234" s="15">
        <f t="shared" si="184"/>
        <v>1</v>
      </c>
      <c r="N1234" s="5"/>
      <c r="O1234" s="5"/>
      <c r="P1234" s="5">
        <v>0</v>
      </c>
      <c r="Q1234" s="5">
        <v>0</v>
      </c>
      <c r="R1234" s="5" t="str">
        <f t="shared" si="182"/>
        <v>439-2024-06-30</v>
      </c>
    </row>
    <row r="1235" spans="1:18" x14ac:dyDescent="0.3">
      <c r="A1235" s="37">
        <v>438</v>
      </c>
      <c r="B1235" s="5" t="s">
        <v>406</v>
      </c>
      <c r="C1235" s="5" t="s">
        <v>2585</v>
      </c>
      <c r="D1235" s="5" t="s">
        <v>47</v>
      </c>
      <c r="E1235" s="5" t="s">
        <v>22</v>
      </c>
      <c r="F1235" s="6">
        <v>45291</v>
      </c>
      <c r="G1235" s="5">
        <v>2023</v>
      </c>
      <c r="H1235" s="5" t="str">
        <f t="shared" si="180"/>
        <v>Diciembre</v>
      </c>
      <c r="I1235" s="6" t="str">
        <f t="shared" si="181"/>
        <v>2024-2</v>
      </c>
      <c r="J1235" s="5">
        <v>100</v>
      </c>
      <c r="K1235" s="5">
        <v>100</v>
      </c>
      <c r="L1235" s="21">
        <f>IFERROR(K1238/J1238,"")</f>
        <v>1</v>
      </c>
      <c r="M1235" s="15">
        <f t="shared" si="184"/>
        <v>1</v>
      </c>
      <c r="N1235" s="5"/>
      <c r="O1235" s="5"/>
      <c r="P1235" s="5">
        <v>0</v>
      </c>
      <c r="Q1235" s="5">
        <v>0</v>
      </c>
      <c r="R1235" s="5" t="str">
        <f t="shared" si="182"/>
        <v>439-2024-12-31</v>
      </c>
    </row>
    <row r="1236" spans="1:18" x14ac:dyDescent="0.3">
      <c r="A1236" s="37">
        <v>439</v>
      </c>
      <c r="B1236" s="5" t="s">
        <v>407</v>
      </c>
      <c r="C1236" s="5" t="s">
        <v>2585</v>
      </c>
      <c r="D1236" s="5" t="s">
        <v>47</v>
      </c>
      <c r="E1236" s="5" t="s">
        <v>22</v>
      </c>
      <c r="F1236" s="6">
        <v>45291</v>
      </c>
      <c r="G1236" s="5">
        <v>2023</v>
      </c>
      <c r="H1236" s="5" t="str">
        <f t="shared" si="180"/>
        <v>Diciembre</v>
      </c>
      <c r="I1236" s="6" t="str">
        <f t="shared" si="181"/>
        <v>2023-1</v>
      </c>
      <c r="J1236" s="5">
        <v>100</v>
      </c>
      <c r="K1236" s="5">
        <v>100</v>
      </c>
      <c r="L1236" s="21">
        <f>IFERROR(K1239/J1239,"")</f>
        <v>0.97750000000000004</v>
      </c>
      <c r="M1236" s="15">
        <f t="shared" si="184"/>
        <v>0.97750000000000004</v>
      </c>
      <c r="N1236" s="5"/>
      <c r="O1236" s="5"/>
      <c r="P1236" s="5">
        <v>0</v>
      </c>
      <c r="Q1236" s="5">
        <v>0</v>
      </c>
      <c r="R1236" s="5" t="str">
        <f t="shared" si="182"/>
        <v>440-2023-12-31</v>
      </c>
    </row>
    <row r="1237" spans="1:18" x14ac:dyDescent="0.3">
      <c r="A1237" s="5">
        <v>439</v>
      </c>
      <c r="B1237" s="5" t="s">
        <v>407</v>
      </c>
      <c r="C1237" s="5" t="s">
        <v>315</v>
      </c>
      <c r="D1237" s="5" t="s">
        <v>47</v>
      </c>
      <c r="E1237" s="5" t="s">
        <v>22</v>
      </c>
      <c r="F1237" s="6">
        <v>45473</v>
      </c>
      <c r="G1237" s="5">
        <v>2024</v>
      </c>
      <c r="H1237" s="5" t="str">
        <f t="shared" si="180"/>
        <v>Junio</v>
      </c>
      <c r="I1237" s="6" t="str">
        <f t="shared" si="181"/>
        <v>2024-2</v>
      </c>
      <c r="J1237" s="5">
        <v>100</v>
      </c>
      <c r="K1237" s="5">
        <v>100</v>
      </c>
      <c r="L1237" s="15">
        <f>IFERROR(IF((K1240/J1240)&gt;1.3,1.3,K1240/J1240),"")</f>
        <v>0.99730000000000008</v>
      </c>
      <c r="M1237" s="15">
        <f t="shared" si="184"/>
        <v>0.99730000000000008</v>
      </c>
      <c r="N1237" s="5"/>
      <c r="O1237" s="5"/>
      <c r="P1237" s="5">
        <v>0</v>
      </c>
      <c r="Q1237" s="5">
        <v>0</v>
      </c>
      <c r="R1237" s="5" t="str">
        <f t="shared" si="182"/>
        <v>440-2024-06-30</v>
      </c>
    </row>
    <row r="1238" spans="1:18" x14ac:dyDescent="0.3">
      <c r="A1238" s="5">
        <v>439</v>
      </c>
      <c r="B1238" s="5" t="s">
        <v>407</v>
      </c>
      <c r="C1238" s="5" t="s">
        <v>315</v>
      </c>
      <c r="D1238" s="5" t="s">
        <v>47</v>
      </c>
      <c r="E1238" s="5" t="s">
        <v>22</v>
      </c>
      <c r="F1238" s="6">
        <v>45657</v>
      </c>
      <c r="G1238" s="5">
        <v>2024</v>
      </c>
      <c r="H1238" s="5" t="str">
        <f t="shared" si="180"/>
        <v>Diciembre</v>
      </c>
      <c r="I1238" s="6" t="str">
        <f t="shared" si="181"/>
        <v>2024-1</v>
      </c>
      <c r="J1238" s="5">
        <v>100</v>
      </c>
      <c r="K1238" s="5">
        <v>100</v>
      </c>
      <c r="L1238" s="15">
        <f>IFERROR(IF((K1241/J1241)&gt;1.3,1.3,K1241/J1241),"")</f>
        <v>0.99239999999999995</v>
      </c>
      <c r="M1238" s="15">
        <f t="shared" si="184"/>
        <v>0.99239999999999995</v>
      </c>
      <c r="N1238" s="5"/>
      <c r="O1238" s="5"/>
      <c r="P1238" s="5">
        <v>0</v>
      </c>
      <c r="Q1238" s="5">
        <v>0</v>
      </c>
      <c r="R1238" s="5" t="str">
        <f t="shared" si="182"/>
        <v>440-2024-12-31</v>
      </c>
    </row>
    <row r="1239" spans="1:18" x14ac:dyDescent="0.3">
      <c r="A1239" s="37">
        <v>440</v>
      </c>
      <c r="B1239" s="5" t="s">
        <v>408</v>
      </c>
      <c r="C1239" s="5" t="s">
        <v>2585</v>
      </c>
      <c r="D1239" s="5" t="s">
        <v>47</v>
      </c>
      <c r="E1239" s="5" t="s">
        <v>22</v>
      </c>
      <c r="F1239" s="6">
        <v>45291</v>
      </c>
      <c r="G1239" s="5">
        <v>2023</v>
      </c>
      <c r="H1239" s="5" t="str">
        <f t="shared" si="180"/>
        <v>Junio</v>
      </c>
      <c r="I1239" s="6" t="str">
        <f t="shared" si="181"/>
        <v>2024-2</v>
      </c>
      <c r="J1239" s="5">
        <v>100</v>
      </c>
      <c r="K1239" s="5">
        <v>97.75</v>
      </c>
      <c r="L1239" s="21">
        <f>IFERROR(K1242/J1242,"")</f>
        <v>1.0812222222222223</v>
      </c>
      <c r="M1239" s="15">
        <f t="shared" si="184"/>
        <v>1.0812222222222223</v>
      </c>
      <c r="N1239" s="5"/>
      <c r="O1239" s="5"/>
      <c r="P1239" s="5">
        <v>1</v>
      </c>
      <c r="Q1239" s="5">
        <v>1</v>
      </c>
      <c r="R1239" s="5" t="str">
        <f t="shared" si="182"/>
        <v>441-2024-06-30</v>
      </c>
    </row>
    <row r="1240" spans="1:18" x14ac:dyDescent="0.3">
      <c r="A1240" s="5">
        <v>440</v>
      </c>
      <c r="B1240" s="5" t="s">
        <v>408</v>
      </c>
      <c r="C1240" s="5" t="s">
        <v>315</v>
      </c>
      <c r="D1240" s="5" t="s">
        <v>47</v>
      </c>
      <c r="E1240" s="5" t="s">
        <v>22</v>
      </c>
      <c r="F1240" s="6">
        <v>45473</v>
      </c>
      <c r="G1240" s="5">
        <v>2024</v>
      </c>
      <c r="H1240" s="5" t="str">
        <f t="shared" si="180"/>
        <v>Diciembre</v>
      </c>
      <c r="I1240" s="6" t="str">
        <f t="shared" si="181"/>
        <v>2024-1</v>
      </c>
      <c r="J1240" s="5">
        <v>100</v>
      </c>
      <c r="K1240" s="5">
        <v>99.73</v>
      </c>
      <c r="L1240" s="15">
        <f t="shared" ref="L1240:L1271" si="185">IFERROR(IF((K1243/J1243)&gt;1.3,1.3,K1243/J1243),"")</f>
        <v>1.1102215105417668</v>
      </c>
      <c r="M1240" s="15">
        <f t="shared" si="184"/>
        <v>1.1102215105417668</v>
      </c>
      <c r="N1240" s="5"/>
      <c r="O1240" s="5"/>
      <c r="P1240" s="5">
        <v>0</v>
      </c>
      <c r="Q1240" s="5">
        <v>0</v>
      </c>
      <c r="R1240" s="5" t="str">
        <f t="shared" si="182"/>
        <v>441-2024-12-31</v>
      </c>
    </row>
    <row r="1241" spans="1:18" x14ac:dyDescent="0.3">
      <c r="A1241" s="5">
        <v>440</v>
      </c>
      <c r="B1241" s="5" t="s">
        <v>408</v>
      </c>
      <c r="C1241" s="5" t="s">
        <v>315</v>
      </c>
      <c r="D1241" s="5" t="s">
        <v>47</v>
      </c>
      <c r="E1241" s="5" t="s">
        <v>22</v>
      </c>
      <c r="F1241" s="6">
        <v>45657</v>
      </c>
      <c r="G1241" s="5">
        <v>2024</v>
      </c>
      <c r="H1241" s="5" t="str">
        <f t="shared" si="180"/>
        <v>Junio</v>
      </c>
      <c r="I1241" s="6" t="str">
        <f t="shared" si="181"/>
        <v>2024-2</v>
      </c>
      <c r="J1241" s="5">
        <v>100</v>
      </c>
      <c r="K1241" s="5">
        <v>99.24</v>
      </c>
      <c r="L1241" s="15">
        <f t="shared" si="185"/>
        <v>0.8</v>
      </c>
      <c r="M1241" s="15">
        <f t="shared" si="184"/>
        <v>0.8</v>
      </c>
      <c r="N1241" s="5"/>
      <c r="O1241" s="5"/>
      <c r="P1241" s="5">
        <v>0</v>
      </c>
      <c r="Q1241" s="5">
        <v>0</v>
      </c>
      <c r="R1241" s="5" t="str">
        <f t="shared" si="182"/>
        <v>442-2024-06-30</v>
      </c>
    </row>
    <row r="1242" spans="1:18" x14ac:dyDescent="0.3">
      <c r="A1242" s="5">
        <v>441</v>
      </c>
      <c r="B1242" s="5" t="s">
        <v>409</v>
      </c>
      <c r="C1242" s="5" t="s">
        <v>29</v>
      </c>
      <c r="D1242" s="5" t="s">
        <v>21</v>
      </c>
      <c r="E1242" s="5" t="s">
        <v>22</v>
      </c>
      <c r="F1242" s="6">
        <v>45473</v>
      </c>
      <c r="G1242" s="5">
        <v>2024</v>
      </c>
      <c r="H1242" s="5" t="str">
        <f t="shared" ref="H1242:H1273" si="186">PROPER(TEXT(F1245,"mmmm"))</f>
        <v>Diciembre</v>
      </c>
      <c r="I1242" s="6" t="str">
        <f t="shared" ref="I1242:I1273" si="187">IF(OR(H1245="Enero",H1245="Febrero",H1245="Marzo",H1245="Abril",H1245="Mayo",H1245="Junio"),G1245&amp;"-1",IF(OR(H1245="Julio",H1245="Agosto",H1245="Septiembre",H1245="Octubre",H1245="Noviembre",H1245="Diciembre"),G1245&amp;"-2"))</f>
        <v>2024-1</v>
      </c>
      <c r="J1242" s="5">
        <v>90</v>
      </c>
      <c r="K1242" s="5">
        <v>97.31</v>
      </c>
      <c r="L1242" s="15">
        <f t="shared" si="185"/>
        <v>1.3</v>
      </c>
      <c r="M1242" s="15">
        <f t="shared" si="184"/>
        <v>1.45</v>
      </c>
      <c r="N1242" s="5"/>
      <c r="O1242" s="5"/>
      <c r="P1242" s="5">
        <v>0</v>
      </c>
      <c r="Q1242" s="5">
        <v>0</v>
      </c>
      <c r="R1242" s="5" t="str">
        <f t="shared" ref="R1242:R1273" si="188">A1245&amp;"-"&amp;YEAR(F1245)&amp;"-"&amp;IF(LEN(MONTH(F1245))=1,"0"&amp;MONTH(F1245),MONTH(F1245))&amp;"-"&amp;DAY(F1245)</f>
        <v>442-2024-12-31</v>
      </c>
    </row>
    <row r="1243" spans="1:18" x14ac:dyDescent="0.3">
      <c r="A1243" s="5">
        <v>441</v>
      </c>
      <c r="B1243" s="5" t="s">
        <v>409</v>
      </c>
      <c r="C1243" s="5" t="s">
        <v>29</v>
      </c>
      <c r="D1243" s="5" t="s">
        <v>21</v>
      </c>
      <c r="E1243" s="5" t="s">
        <v>22</v>
      </c>
      <c r="F1243" s="6">
        <v>45657</v>
      </c>
      <c r="G1243" s="5">
        <v>2024</v>
      </c>
      <c r="H1243" s="5" t="str">
        <f t="shared" si="186"/>
        <v>Junio</v>
      </c>
      <c r="I1243" s="6" t="str">
        <f t="shared" si="187"/>
        <v>2024-2</v>
      </c>
      <c r="J1243" s="5">
        <v>90</v>
      </c>
      <c r="K1243" s="5">
        <v>99.919935948759004</v>
      </c>
      <c r="L1243" s="15">
        <f t="shared" si="185"/>
        <v>1.1433</v>
      </c>
      <c r="M1243" s="15">
        <f t="shared" si="184"/>
        <v>1.1433</v>
      </c>
      <c r="N1243" s="5"/>
      <c r="O1243" s="5"/>
      <c r="P1243" s="5">
        <v>0</v>
      </c>
      <c r="Q1243" s="5">
        <v>0</v>
      </c>
      <c r="R1243" s="5" t="str">
        <f t="shared" si="188"/>
        <v>443-2024-06-30</v>
      </c>
    </row>
    <row r="1244" spans="1:18" x14ac:dyDescent="0.3">
      <c r="A1244" s="5">
        <v>442</v>
      </c>
      <c r="B1244" s="5" t="s">
        <v>410</v>
      </c>
      <c r="C1244" s="5" t="s">
        <v>102</v>
      </c>
      <c r="D1244" s="5" t="s">
        <v>47</v>
      </c>
      <c r="E1244" s="5" t="s">
        <v>22</v>
      </c>
      <c r="F1244" s="6">
        <v>45473</v>
      </c>
      <c r="G1244" s="5">
        <v>2024</v>
      </c>
      <c r="H1244" s="5" t="str">
        <f t="shared" si="186"/>
        <v>Diciembre</v>
      </c>
      <c r="I1244" s="6" t="str">
        <f t="shared" si="187"/>
        <v>2024-1</v>
      </c>
      <c r="J1244" s="5">
        <v>100</v>
      </c>
      <c r="K1244" s="5">
        <v>80</v>
      </c>
      <c r="L1244" s="15">
        <f t="shared" si="185"/>
        <v>1.3</v>
      </c>
      <c r="M1244" s="15">
        <f t="shared" si="184"/>
        <v>2.09</v>
      </c>
      <c r="N1244" s="5"/>
      <c r="O1244" s="5"/>
      <c r="P1244" s="5">
        <v>0</v>
      </c>
      <c r="Q1244" s="5">
        <v>0</v>
      </c>
      <c r="R1244" s="5" t="str">
        <f t="shared" si="188"/>
        <v>443-2024-12-31</v>
      </c>
    </row>
    <row r="1245" spans="1:18" x14ac:dyDescent="0.3">
      <c r="A1245" s="5">
        <v>442</v>
      </c>
      <c r="B1245" s="5" t="s">
        <v>410</v>
      </c>
      <c r="C1245" s="5" t="s">
        <v>102</v>
      </c>
      <c r="D1245" s="5" t="s">
        <v>47</v>
      </c>
      <c r="E1245" s="5" t="s">
        <v>22</v>
      </c>
      <c r="F1245" s="6">
        <v>45657</v>
      </c>
      <c r="G1245" s="5">
        <v>2024</v>
      </c>
      <c r="H1245" s="5" t="str">
        <f t="shared" si="186"/>
        <v>Junio</v>
      </c>
      <c r="I1245" s="6" t="str">
        <f t="shared" si="187"/>
        <v>2024-2</v>
      </c>
      <c r="J1245" s="5">
        <v>100</v>
      </c>
      <c r="K1245" s="5">
        <v>145</v>
      </c>
      <c r="L1245" s="15" t="str">
        <f t="shared" si="185"/>
        <v/>
      </c>
      <c r="M1245" s="15" t="str">
        <f t="shared" si="184"/>
        <v/>
      </c>
      <c r="N1245" s="5"/>
      <c r="O1245" s="5"/>
      <c r="P1245" s="5">
        <v>0</v>
      </c>
      <c r="Q1245" s="5">
        <v>0</v>
      </c>
      <c r="R1245" s="5" t="str">
        <f t="shared" si="188"/>
        <v>444-2024-06-30</v>
      </c>
    </row>
    <row r="1246" spans="1:18" x14ac:dyDescent="0.3">
      <c r="A1246" s="5">
        <v>443</v>
      </c>
      <c r="B1246" s="5" t="s">
        <v>411</v>
      </c>
      <c r="C1246" s="5" t="s">
        <v>102</v>
      </c>
      <c r="D1246" s="5" t="s">
        <v>47</v>
      </c>
      <c r="E1246" s="5" t="s">
        <v>22</v>
      </c>
      <c r="F1246" s="6">
        <v>45473</v>
      </c>
      <c r="G1246" s="5">
        <v>2024</v>
      </c>
      <c r="H1246" s="5" t="str">
        <f t="shared" si="186"/>
        <v>Diciembre</v>
      </c>
      <c r="I1246" s="6" t="str">
        <f t="shared" si="187"/>
        <v>2024-1</v>
      </c>
      <c r="J1246" s="5">
        <v>100</v>
      </c>
      <c r="K1246" s="5">
        <v>114.33</v>
      </c>
      <c r="L1246" s="15" t="str">
        <f t="shared" si="185"/>
        <v/>
      </c>
      <c r="M1246" s="15" t="str">
        <f t="shared" si="184"/>
        <v/>
      </c>
      <c r="N1246" s="5"/>
      <c r="O1246" s="5"/>
      <c r="P1246" s="5">
        <v>0</v>
      </c>
      <c r="Q1246" s="5">
        <v>0</v>
      </c>
      <c r="R1246" s="5" t="str">
        <f t="shared" si="188"/>
        <v>444-2024-12-31</v>
      </c>
    </row>
    <row r="1247" spans="1:18" x14ac:dyDescent="0.3">
      <c r="A1247" s="5">
        <v>443</v>
      </c>
      <c r="B1247" s="5" t="s">
        <v>411</v>
      </c>
      <c r="C1247" s="5" t="s">
        <v>102</v>
      </c>
      <c r="D1247" s="5" t="s">
        <v>47</v>
      </c>
      <c r="E1247" s="5" t="s">
        <v>22</v>
      </c>
      <c r="F1247" s="6">
        <v>45657</v>
      </c>
      <c r="G1247" s="5">
        <v>2024</v>
      </c>
      <c r="H1247" s="5" t="str">
        <f t="shared" si="186"/>
        <v>Junio</v>
      </c>
      <c r="I1247" s="6" t="str">
        <f t="shared" si="187"/>
        <v>2024-2</v>
      </c>
      <c r="J1247" s="5">
        <v>100</v>
      </c>
      <c r="K1247" s="5">
        <v>209</v>
      </c>
      <c r="L1247" s="15">
        <f t="shared" si="185"/>
        <v>0.81777777777777783</v>
      </c>
      <c r="M1247" s="15">
        <f t="shared" si="184"/>
        <v>0.81777777777777783</v>
      </c>
      <c r="N1247" s="5"/>
      <c r="O1247" s="5"/>
      <c r="P1247" s="5">
        <v>0</v>
      </c>
      <c r="Q1247" s="5">
        <v>0</v>
      </c>
      <c r="R1247" s="5" t="str">
        <f t="shared" si="188"/>
        <v>445-2024-06-30</v>
      </c>
    </row>
    <row r="1248" spans="1:18" x14ac:dyDescent="0.3">
      <c r="A1248" s="5">
        <v>444</v>
      </c>
      <c r="B1248" s="5" t="s">
        <v>412</v>
      </c>
      <c r="C1248" s="5" t="s">
        <v>180</v>
      </c>
      <c r="D1248" s="5" t="s">
        <v>47</v>
      </c>
      <c r="E1248" s="5" t="s">
        <v>22</v>
      </c>
      <c r="F1248" s="6">
        <v>45473</v>
      </c>
      <c r="G1248" s="5">
        <v>2024</v>
      </c>
      <c r="H1248" s="5" t="str">
        <f t="shared" si="186"/>
        <v>Diciembre</v>
      </c>
      <c r="I1248" s="6" t="str">
        <f t="shared" si="187"/>
        <v>2024-1</v>
      </c>
      <c r="J1248" s="5"/>
      <c r="K1248" s="5"/>
      <c r="L1248" s="15">
        <f t="shared" si="185"/>
        <v>1.2814814814814814</v>
      </c>
      <c r="M1248" s="15">
        <f t="shared" si="184"/>
        <v>1.2814814814814814</v>
      </c>
      <c r="N1248" s="5"/>
      <c r="O1248" s="5"/>
      <c r="P1248" s="5">
        <v>0</v>
      </c>
      <c r="Q1248" s="5">
        <v>0</v>
      </c>
      <c r="R1248" s="5" t="str">
        <f t="shared" si="188"/>
        <v>445-2024-12-31</v>
      </c>
    </row>
    <row r="1249" spans="1:18" x14ac:dyDescent="0.3">
      <c r="A1249" s="5">
        <v>444</v>
      </c>
      <c r="B1249" s="5" t="s">
        <v>412</v>
      </c>
      <c r="C1249" s="5" t="s">
        <v>180</v>
      </c>
      <c r="D1249" s="5" t="s">
        <v>47</v>
      </c>
      <c r="E1249" s="5" t="s">
        <v>22</v>
      </c>
      <c r="F1249" s="6">
        <v>45657</v>
      </c>
      <c r="G1249" s="5">
        <v>2024</v>
      </c>
      <c r="H1249" s="5" t="str">
        <f t="shared" si="186"/>
        <v>Junio</v>
      </c>
      <c r="I1249" s="6" t="str">
        <f t="shared" si="187"/>
        <v>2024-2</v>
      </c>
      <c r="J1249" s="5">
        <v>0</v>
      </c>
      <c r="K1249" s="5">
        <v>2.1</v>
      </c>
      <c r="L1249" s="15">
        <f t="shared" si="185"/>
        <v>1.3</v>
      </c>
      <c r="M1249" s="15">
        <f t="shared" si="184"/>
        <v>2.0693333333333332</v>
      </c>
      <c r="N1249" s="5"/>
      <c r="O1249" s="5"/>
      <c r="P1249" s="5">
        <v>0</v>
      </c>
      <c r="Q1249" s="5">
        <v>0</v>
      </c>
      <c r="R1249" s="5" t="str">
        <f t="shared" si="188"/>
        <v>447-2024-06-30</v>
      </c>
    </row>
    <row r="1250" spans="1:18" x14ac:dyDescent="0.3">
      <c r="A1250" s="5">
        <v>445</v>
      </c>
      <c r="B1250" s="5" t="s">
        <v>413</v>
      </c>
      <c r="C1250" s="5" t="s">
        <v>180</v>
      </c>
      <c r="D1250" s="5" t="s">
        <v>47</v>
      </c>
      <c r="E1250" s="5" t="s">
        <v>22</v>
      </c>
      <c r="F1250" s="6">
        <v>45473</v>
      </c>
      <c r="G1250" s="5">
        <v>2024</v>
      </c>
      <c r="H1250" s="5" t="str">
        <f t="shared" si="186"/>
        <v>Diciembre</v>
      </c>
      <c r="I1250" s="6" t="str">
        <f t="shared" si="187"/>
        <v>2024-1</v>
      </c>
      <c r="J1250" s="5">
        <v>67.5</v>
      </c>
      <c r="K1250" s="5">
        <v>55.2</v>
      </c>
      <c r="L1250" s="15">
        <f t="shared" si="185"/>
        <v>1.0773333333333333</v>
      </c>
      <c r="M1250" s="15">
        <f t="shared" si="184"/>
        <v>1.0773333333333333</v>
      </c>
      <c r="N1250" s="5"/>
      <c r="O1250" s="5"/>
      <c r="P1250" s="5">
        <v>0</v>
      </c>
      <c r="Q1250" s="5">
        <v>0</v>
      </c>
      <c r="R1250" s="5" t="str">
        <f t="shared" si="188"/>
        <v>447-2024-12-31</v>
      </c>
    </row>
    <row r="1251" spans="1:18" x14ac:dyDescent="0.3">
      <c r="A1251" s="5">
        <v>445</v>
      </c>
      <c r="B1251" s="5" t="s">
        <v>413</v>
      </c>
      <c r="C1251" s="5" t="s">
        <v>180</v>
      </c>
      <c r="D1251" s="5" t="s">
        <v>47</v>
      </c>
      <c r="E1251" s="5" t="s">
        <v>22</v>
      </c>
      <c r="F1251" s="6">
        <v>45657</v>
      </c>
      <c r="G1251" s="5">
        <v>2024</v>
      </c>
      <c r="H1251" s="5" t="str">
        <f t="shared" si="186"/>
        <v>Junio</v>
      </c>
      <c r="I1251" s="6" t="str">
        <f t="shared" si="187"/>
        <v>2024-2</v>
      </c>
      <c r="J1251" s="5">
        <v>67.5</v>
      </c>
      <c r="K1251" s="5">
        <v>86.5</v>
      </c>
      <c r="L1251" s="15">
        <f t="shared" si="185"/>
        <v>1.3</v>
      </c>
      <c r="M1251" s="15">
        <f t="shared" si="184"/>
        <v>2.1033333333333335</v>
      </c>
      <c r="N1251" s="5"/>
      <c r="O1251" s="5"/>
      <c r="P1251" s="5">
        <v>0</v>
      </c>
      <c r="Q1251" s="5">
        <v>0</v>
      </c>
      <c r="R1251" s="5" t="str">
        <f t="shared" si="188"/>
        <v>448-2024-06-30</v>
      </c>
    </row>
    <row r="1252" spans="1:18" x14ac:dyDescent="0.3">
      <c r="A1252" s="5">
        <v>447</v>
      </c>
      <c r="B1252" s="5" t="s">
        <v>238</v>
      </c>
      <c r="C1252" s="5" t="s">
        <v>104</v>
      </c>
      <c r="D1252" s="5" t="s">
        <v>47</v>
      </c>
      <c r="E1252" s="5" t="s">
        <v>22</v>
      </c>
      <c r="F1252" s="6">
        <v>45473</v>
      </c>
      <c r="G1252" s="5">
        <v>2024</v>
      </c>
      <c r="H1252" s="5" t="str">
        <f t="shared" si="186"/>
        <v>Diciembre</v>
      </c>
      <c r="I1252" s="6" t="str">
        <f t="shared" si="187"/>
        <v>2024-1</v>
      </c>
      <c r="J1252" s="5">
        <v>15</v>
      </c>
      <c r="K1252" s="5">
        <v>31.04</v>
      </c>
      <c r="L1252" s="15">
        <f t="shared" si="185"/>
        <v>1.0355555555555556</v>
      </c>
      <c r="M1252" s="15">
        <f t="shared" si="184"/>
        <v>1.0355555555555556</v>
      </c>
      <c r="N1252" s="5"/>
      <c r="O1252" s="5"/>
      <c r="P1252" s="5">
        <v>0</v>
      </c>
      <c r="Q1252" s="5">
        <v>0</v>
      </c>
      <c r="R1252" s="5" t="str">
        <f t="shared" si="188"/>
        <v>448-2024-12-31</v>
      </c>
    </row>
    <row r="1253" spans="1:18" x14ac:dyDescent="0.3">
      <c r="A1253" s="5">
        <v>447</v>
      </c>
      <c r="B1253" s="5" t="s">
        <v>238</v>
      </c>
      <c r="C1253" s="5" t="s">
        <v>104</v>
      </c>
      <c r="D1253" s="5" t="s">
        <v>47</v>
      </c>
      <c r="E1253" s="5" t="s">
        <v>22</v>
      </c>
      <c r="F1253" s="6">
        <v>45657</v>
      </c>
      <c r="G1253" s="5">
        <v>2024</v>
      </c>
      <c r="H1253" s="5" t="str">
        <f t="shared" si="186"/>
        <v>Junio</v>
      </c>
      <c r="I1253" s="6" t="str">
        <f t="shared" si="187"/>
        <v>2024-2</v>
      </c>
      <c r="J1253" s="5">
        <v>15</v>
      </c>
      <c r="K1253" s="5">
        <v>16.16</v>
      </c>
      <c r="L1253" s="15">
        <f t="shared" si="185"/>
        <v>1.3</v>
      </c>
      <c r="M1253" s="15">
        <f t="shared" si="184"/>
        <v>1.3462499999999999</v>
      </c>
      <c r="N1253" s="5"/>
      <c r="O1253" s="5"/>
      <c r="P1253" s="5">
        <v>0</v>
      </c>
      <c r="Q1253" s="5">
        <v>0</v>
      </c>
      <c r="R1253" s="5" t="str">
        <f t="shared" si="188"/>
        <v>449-2024-06-30</v>
      </c>
    </row>
    <row r="1254" spans="1:18" x14ac:dyDescent="0.3">
      <c r="A1254" s="5">
        <v>448</v>
      </c>
      <c r="B1254" s="5" t="s">
        <v>414</v>
      </c>
      <c r="C1254" s="5" t="s">
        <v>104</v>
      </c>
      <c r="D1254" s="5" t="s">
        <v>47</v>
      </c>
      <c r="E1254" s="5" t="s">
        <v>22</v>
      </c>
      <c r="F1254" s="6">
        <v>45473</v>
      </c>
      <c r="G1254" s="5">
        <v>2024</v>
      </c>
      <c r="H1254" s="5" t="str">
        <f t="shared" si="186"/>
        <v>Diciembre</v>
      </c>
      <c r="I1254" s="6" t="str">
        <f t="shared" si="187"/>
        <v>2024-1</v>
      </c>
      <c r="J1254" s="5">
        <v>9</v>
      </c>
      <c r="K1254" s="5">
        <v>18.93</v>
      </c>
      <c r="L1254" s="15">
        <f t="shared" si="185"/>
        <v>1</v>
      </c>
      <c r="M1254" s="15">
        <f t="shared" si="184"/>
        <v>1</v>
      </c>
      <c r="N1254" s="5"/>
      <c r="O1254" s="5"/>
      <c r="P1254" s="5">
        <v>0</v>
      </c>
      <c r="Q1254" s="5">
        <v>0</v>
      </c>
      <c r="R1254" s="5" t="str">
        <f t="shared" si="188"/>
        <v>449-2024-12-31</v>
      </c>
    </row>
    <row r="1255" spans="1:18" x14ac:dyDescent="0.3">
      <c r="A1255" s="5">
        <v>448</v>
      </c>
      <c r="B1255" s="5" t="s">
        <v>414</v>
      </c>
      <c r="C1255" s="5" t="s">
        <v>104</v>
      </c>
      <c r="D1255" s="5" t="s">
        <v>47</v>
      </c>
      <c r="E1255" s="5" t="s">
        <v>22</v>
      </c>
      <c r="F1255" s="6">
        <v>45657</v>
      </c>
      <c r="G1255" s="5">
        <v>2024</v>
      </c>
      <c r="H1255" s="5" t="str">
        <f t="shared" si="186"/>
        <v>Junio</v>
      </c>
      <c r="I1255" s="6" t="str">
        <f t="shared" si="187"/>
        <v>2024-2</v>
      </c>
      <c r="J1255" s="5">
        <v>9</v>
      </c>
      <c r="K1255" s="5">
        <v>9.32</v>
      </c>
      <c r="L1255" s="15" t="str">
        <f t="shared" si="185"/>
        <v/>
      </c>
      <c r="M1255" s="15" t="str">
        <f t="shared" si="184"/>
        <v/>
      </c>
      <c r="N1255" s="5"/>
      <c r="O1255" s="5"/>
      <c r="P1255" s="5">
        <v>0</v>
      </c>
      <c r="Q1255" s="5">
        <v>0</v>
      </c>
      <c r="R1255" s="5" t="str">
        <f t="shared" si="188"/>
        <v>451-2024-06-30</v>
      </c>
    </row>
    <row r="1256" spans="1:18" x14ac:dyDescent="0.3">
      <c r="A1256" s="5">
        <v>449</v>
      </c>
      <c r="B1256" s="5" t="s">
        <v>415</v>
      </c>
      <c r="C1256" s="5" t="s">
        <v>241</v>
      </c>
      <c r="D1256" s="5" t="s">
        <v>52</v>
      </c>
      <c r="E1256" s="5" t="s">
        <v>22</v>
      </c>
      <c r="F1256" s="6">
        <v>45473</v>
      </c>
      <c r="G1256" s="5">
        <v>2024</v>
      </c>
      <c r="H1256" s="5" t="str">
        <f t="shared" si="186"/>
        <v>Diciembre</v>
      </c>
      <c r="I1256" s="6" t="str">
        <f t="shared" si="187"/>
        <v>2024-1</v>
      </c>
      <c r="J1256" s="5">
        <v>40</v>
      </c>
      <c r="K1256" s="5">
        <v>53.85</v>
      </c>
      <c r="L1256" s="15" t="str">
        <f t="shared" si="185"/>
        <v/>
      </c>
      <c r="M1256" s="15" t="str">
        <f t="shared" si="184"/>
        <v/>
      </c>
      <c r="N1256" s="5"/>
      <c r="O1256" s="5"/>
      <c r="P1256" s="5">
        <v>0</v>
      </c>
      <c r="Q1256" s="5">
        <v>0</v>
      </c>
      <c r="R1256" s="5" t="str">
        <f t="shared" si="188"/>
        <v>451-2024-12-31</v>
      </c>
    </row>
    <row r="1257" spans="1:18" x14ac:dyDescent="0.3">
      <c r="A1257" s="5">
        <v>449</v>
      </c>
      <c r="B1257" s="5" t="s">
        <v>415</v>
      </c>
      <c r="C1257" s="5" t="s">
        <v>241</v>
      </c>
      <c r="D1257" s="5" t="s">
        <v>52</v>
      </c>
      <c r="E1257" s="5" t="s">
        <v>22</v>
      </c>
      <c r="F1257" s="6">
        <v>45657</v>
      </c>
      <c r="G1257" s="5">
        <v>2024</v>
      </c>
      <c r="H1257" s="5" t="str">
        <f t="shared" si="186"/>
        <v>Junio</v>
      </c>
      <c r="I1257" s="6" t="str">
        <f t="shared" si="187"/>
        <v>2024-2</v>
      </c>
      <c r="J1257" s="5">
        <v>100</v>
      </c>
      <c r="K1257" s="5">
        <v>100</v>
      </c>
      <c r="L1257" s="15">
        <f t="shared" si="185"/>
        <v>1</v>
      </c>
      <c r="M1257" s="15">
        <f t="shared" si="184"/>
        <v>1</v>
      </c>
      <c r="N1257" s="5"/>
      <c r="O1257" s="5"/>
      <c r="P1257" s="5">
        <v>0</v>
      </c>
      <c r="Q1257" s="5">
        <v>0</v>
      </c>
      <c r="R1257" s="5" t="str">
        <f t="shared" si="188"/>
        <v>452-2024-06-30</v>
      </c>
    </row>
    <row r="1258" spans="1:18" x14ac:dyDescent="0.3">
      <c r="A1258" s="5">
        <v>451</v>
      </c>
      <c r="B1258" s="5" t="s">
        <v>416</v>
      </c>
      <c r="C1258" s="5" t="s">
        <v>354</v>
      </c>
      <c r="D1258" s="5" t="s">
        <v>47</v>
      </c>
      <c r="E1258" s="5" t="s">
        <v>22</v>
      </c>
      <c r="F1258" s="6">
        <v>45473</v>
      </c>
      <c r="G1258" s="5">
        <v>2024</v>
      </c>
      <c r="H1258" s="5" t="str">
        <f t="shared" si="186"/>
        <v>Diciembre</v>
      </c>
      <c r="I1258" s="6" t="str">
        <f t="shared" si="187"/>
        <v>2024-1</v>
      </c>
      <c r="J1258" s="5">
        <v>0</v>
      </c>
      <c r="K1258" s="5">
        <v>34.9</v>
      </c>
      <c r="L1258" s="15">
        <f t="shared" si="185"/>
        <v>1.3</v>
      </c>
      <c r="M1258" s="15">
        <f t="shared" si="184"/>
        <v>1.6</v>
      </c>
      <c r="N1258" s="5"/>
      <c r="O1258" s="5"/>
      <c r="P1258" s="5">
        <v>0</v>
      </c>
      <c r="Q1258" s="5">
        <v>0</v>
      </c>
      <c r="R1258" s="5" t="str">
        <f t="shared" si="188"/>
        <v>452-2024-12-31</v>
      </c>
    </row>
    <row r="1259" spans="1:18" x14ac:dyDescent="0.3">
      <c r="A1259" s="5">
        <v>451</v>
      </c>
      <c r="B1259" s="5" t="s">
        <v>416</v>
      </c>
      <c r="C1259" s="5" t="s">
        <v>354</v>
      </c>
      <c r="D1259" s="5" t="s">
        <v>47</v>
      </c>
      <c r="E1259" s="5" t="s">
        <v>22</v>
      </c>
      <c r="F1259" s="6">
        <v>45657</v>
      </c>
      <c r="G1259" s="5">
        <v>2024</v>
      </c>
      <c r="H1259" s="5" t="str">
        <f t="shared" si="186"/>
        <v>Junio</v>
      </c>
      <c r="I1259" s="6" t="str">
        <f t="shared" si="187"/>
        <v>2024-2</v>
      </c>
      <c r="J1259" s="5">
        <v>0</v>
      </c>
      <c r="K1259" s="5">
        <v>42.7</v>
      </c>
      <c r="L1259" s="15">
        <f t="shared" si="185"/>
        <v>1.3</v>
      </c>
      <c r="M1259" s="15">
        <f t="shared" si="184"/>
        <v>1.4</v>
      </c>
      <c r="N1259" s="5"/>
      <c r="O1259" s="5"/>
      <c r="P1259" s="5">
        <v>0</v>
      </c>
      <c r="Q1259" s="5">
        <v>0</v>
      </c>
      <c r="R1259" s="5" t="str">
        <f t="shared" si="188"/>
        <v>453-2024-06-30</v>
      </c>
    </row>
    <row r="1260" spans="1:18" x14ac:dyDescent="0.3">
      <c r="A1260" s="5">
        <v>452</v>
      </c>
      <c r="B1260" s="5" t="s">
        <v>417</v>
      </c>
      <c r="C1260" s="5" t="s">
        <v>354</v>
      </c>
      <c r="D1260" s="5" t="s">
        <v>47</v>
      </c>
      <c r="E1260" s="5" t="s">
        <v>22</v>
      </c>
      <c r="F1260" s="6">
        <v>45473</v>
      </c>
      <c r="G1260" s="5">
        <v>2024</v>
      </c>
      <c r="H1260" s="5" t="str">
        <f t="shared" si="186"/>
        <v>Diciembre</v>
      </c>
      <c r="I1260" s="6" t="str">
        <f t="shared" si="187"/>
        <v>2024-1</v>
      </c>
      <c r="J1260" s="5">
        <v>100</v>
      </c>
      <c r="K1260" s="5">
        <v>100</v>
      </c>
      <c r="L1260" s="15">
        <f t="shared" si="185"/>
        <v>1.3</v>
      </c>
      <c r="M1260" s="15">
        <f t="shared" si="184"/>
        <v>1.48</v>
      </c>
      <c r="N1260" s="5"/>
      <c r="O1260" s="5"/>
      <c r="P1260" s="5">
        <v>0</v>
      </c>
      <c r="Q1260" s="5">
        <v>0</v>
      </c>
      <c r="R1260" s="5" t="str">
        <f t="shared" si="188"/>
        <v>453-2024-12-31</v>
      </c>
    </row>
    <row r="1261" spans="1:18" x14ac:dyDescent="0.3">
      <c r="A1261" s="5">
        <v>452</v>
      </c>
      <c r="B1261" s="5" t="s">
        <v>417</v>
      </c>
      <c r="C1261" s="5" t="s">
        <v>354</v>
      </c>
      <c r="D1261" s="5" t="s">
        <v>47</v>
      </c>
      <c r="E1261" s="5" t="s">
        <v>22</v>
      </c>
      <c r="F1261" s="6">
        <v>45657</v>
      </c>
      <c r="G1261" s="5">
        <v>2024</v>
      </c>
      <c r="H1261" s="5" t="str">
        <f t="shared" si="186"/>
        <v>Junio</v>
      </c>
      <c r="I1261" s="6" t="str">
        <f t="shared" si="187"/>
        <v>2024-2</v>
      </c>
      <c r="J1261" s="5">
        <v>100</v>
      </c>
      <c r="K1261" s="5">
        <v>160</v>
      </c>
      <c r="L1261" s="15" t="str">
        <f t="shared" si="185"/>
        <v/>
      </c>
      <c r="M1261" s="15" t="str">
        <f t="shared" si="184"/>
        <v/>
      </c>
      <c r="N1261" s="5"/>
      <c r="O1261" s="5"/>
      <c r="P1261" s="5">
        <v>0</v>
      </c>
      <c r="Q1261" s="5">
        <v>0</v>
      </c>
      <c r="R1261" s="5" t="str">
        <f t="shared" si="188"/>
        <v>454-2024-06-30</v>
      </c>
    </row>
    <row r="1262" spans="1:18" x14ac:dyDescent="0.3">
      <c r="A1262" s="5">
        <v>453</v>
      </c>
      <c r="B1262" s="5" t="s">
        <v>418</v>
      </c>
      <c r="C1262" s="5" t="s">
        <v>358</v>
      </c>
      <c r="D1262" s="5" t="s">
        <v>52</v>
      </c>
      <c r="E1262" s="5" t="s">
        <v>22</v>
      </c>
      <c r="F1262" s="6">
        <v>45473</v>
      </c>
      <c r="G1262" s="5">
        <v>2024</v>
      </c>
      <c r="H1262" s="5" t="str">
        <f t="shared" si="186"/>
        <v>Diciembre</v>
      </c>
      <c r="I1262" s="6" t="str">
        <f t="shared" si="187"/>
        <v>2024-1</v>
      </c>
      <c r="J1262" s="5">
        <v>100</v>
      </c>
      <c r="K1262" s="5">
        <v>140</v>
      </c>
      <c r="L1262" s="15" t="str">
        <f t="shared" si="185"/>
        <v/>
      </c>
      <c r="M1262" s="15" t="str">
        <f t="shared" si="184"/>
        <v/>
      </c>
      <c r="N1262" s="5"/>
      <c r="O1262" s="5"/>
      <c r="P1262" s="5">
        <v>0</v>
      </c>
      <c r="Q1262" s="5">
        <v>0</v>
      </c>
      <c r="R1262" s="5" t="str">
        <f t="shared" si="188"/>
        <v>454-2024-12-31</v>
      </c>
    </row>
    <row r="1263" spans="1:18" x14ac:dyDescent="0.3">
      <c r="A1263" s="5">
        <v>453</v>
      </c>
      <c r="B1263" s="5" t="s">
        <v>418</v>
      </c>
      <c r="C1263" s="5" t="s">
        <v>358</v>
      </c>
      <c r="D1263" s="5" t="s">
        <v>52</v>
      </c>
      <c r="E1263" s="5" t="s">
        <v>22</v>
      </c>
      <c r="F1263" s="6">
        <v>45657</v>
      </c>
      <c r="G1263" s="5">
        <v>2024</v>
      </c>
      <c r="H1263" s="5" t="str">
        <f t="shared" si="186"/>
        <v>Junio</v>
      </c>
      <c r="I1263" s="6" t="str">
        <f t="shared" si="187"/>
        <v>2024-2</v>
      </c>
      <c r="J1263" s="5">
        <v>100</v>
      </c>
      <c r="K1263" s="5">
        <v>148</v>
      </c>
      <c r="L1263" s="15" t="str">
        <f t="shared" si="185"/>
        <v/>
      </c>
      <c r="M1263" s="15" t="str">
        <f t="shared" ref="M1263:M1294" si="189">IFERROR(K1266/J1266,"")</f>
        <v/>
      </c>
      <c r="N1263" s="5"/>
      <c r="O1263" s="5"/>
      <c r="P1263" s="5">
        <v>0</v>
      </c>
      <c r="Q1263" s="5">
        <v>0</v>
      </c>
      <c r="R1263" s="5" t="str">
        <f t="shared" si="188"/>
        <v>455-2024-06-30</v>
      </c>
    </row>
    <row r="1264" spans="1:18" x14ac:dyDescent="0.3">
      <c r="A1264" s="5">
        <v>454</v>
      </c>
      <c r="B1264" s="5" t="s">
        <v>419</v>
      </c>
      <c r="C1264" s="5" t="s">
        <v>358</v>
      </c>
      <c r="D1264" s="5" t="s">
        <v>52</v>
      </c>
      <c r="E1264" s="5" t="s">
        <v>22</v>
      </c>
      <c r="F1264" s="6">
        <v>45473</v>
      </c>
      <c r="G1264" s="5">
        <v>2024</v>
      </c>
      <c r="H1264" s="5" t="str">
        <f t="shared" si="186"/>
        <v>Diciembre</v>
      </c>
      <c r="I1264" s="6" t="str">
        <f t="shared" si="187"/>
        <v>2024-1</v>
      </c>
      <c r="J1264" s="5"/>
      <c r="K1264" s="5"/>
      <c r="L1264" s="15">
        <f t="shared" si="185"/>
        <v>1.1111111111111112</v>
      </c>
      <c r="M1264" s="15">
        <f t="shared" si="189"/>
        <v>1.1111111111111112</v>
      </c>
      <c r="N1264" s="5"/>
      <c r="O1264" s="5"/>
      <c r="P1264" s="5">
        <v>0</v>
      </c>
      <c r="Q1264" s="5">
        <v>0</v>
      </c>
      <c r="R1264" s="5" t="str">
        <f t="shared" si="188"/>
        <v>455-2024-12-31</v>
      </c>
    </row>
    <row r="1265" spans="1:18" x14ac:dyDescent="0.3">
      <c r="A1265" s="5">
        <v>454</v>
      </c>
      <c r="B1265" s="5" t="s">
        <v>419</v>
      </c>
      <c r="C1265" s="5" t="s">
        <v>358</v>
      </c>
      <c r="D1265" s="5" t="s">
        <v>52</v>
      </c>
      <c r="E1265" s="5" t="s">
        <v>22</v>
      </c>
      <c r="F1265" s="6">
        <v>45657</v>
      </c>
      <c r="G1265" s="5">
        <v>2024</v>
      </c>
      <c r="H1265" s="5" t="str">
        <f t="shared" si="186"/>
        <v>Junio</v>
      </c>
      <c r="I1265" s="6" t="str">
        <f t="shared" si="187"/>
        <v>2024-2</v>
      </c>
      <c r="J1265" s="5">
        <v>0</v>
      </c>
      <c r="K1265" s="5">
        <v>88</v>
      </c>
      <c r="L1265" s="15">
        <f t="shared" si="185"/>
        <v>1</v>
      </c>
      <c r="M1265" s="15">
        <f t="shared" si="189"/>
        <v>1</v>
      </c>
      <c r="N1265" s="5"/>
      <c r="O1265" s="5"/>
      <c r="P1265" s="5">
        <v>0</v>
      </c>
      <c r="Q1265" s="5">
        <v>0</v>
      </c>
      <c r="R1265" s="5" t="str">
        <f t="shared" si="188"/>
        <v>456-2024-06-30</v>
      </c>
    </row>
    <row r="1266" spans="1:18" x14ac:dyDescent="0.3">
      <c r="A1266" s="5">
        <v>455</v>
      </c>
      <c r="B1266" s="5" t="s">
        <v>420</v>
      </c>
      <c r="C1266" s="5" t="s">
        <v>358</v>
      </c>
      <c r="D1266" s="5" t="s">
        <v>52</v>
      </c>
      <c r="E1266" s="5" t="s">
        <v>22</v>
      </c>
      <c r="F1266" s="6">
        <v>45473</v>
      </c>
      <c r="G1266" s="5">
        <v>2024</v>
      </c>
      <c r="H1266" s="5" t="str">
        <f t="shared" si="186"/>
        <v>Diciembre</v>
      </c>
      <c r="I1266" s="6" t="str">
        <f t="shared" si="187"/>
        <v>2024-1</v>
      </c>
      <c r="J1266" s="5"/>
      <c r="K1266" s="5"/>
      <c r="L1266" s="15">
        <f t="shared" si="185"/>
        <v>0.94689999999999996</v>
      </c>
      <c r="M1266" s="15">
        <f t="shared" si="189"/>
        <v>0.94689999999999996</v>
      </c>
      <c r="N1266" s="5"/>
      <c r="O1266" s="5"/>
      <c r="P1266" s="5">
        <v>0</v>
      </c>
      <c r="Q1266" s="5">
        <v>0</v>
      </c>
      <c r="R1266" s="5" t="str">
        <f t="shared" si="188"/>
        <v>456-2024-12-31</v>
      </c>
    </row>
    <row r="1267" spans="1:18" x14ac:dyDescent="0.3">
      <c r="A1267" s="5">
        <v>455</v>
      </c>
      <c r="B1267" s="5" t="s">
        <v>420</v>
      </c>
      <c r="C1267" s="5" t="s">
        <v>358</v>
      </c>
      <c r="D1267" s="5" t="s">
        <v>52</v>
      </c>
      <c r="E1267" s="5" t="s">
        <v>22</v>
      </c>
      <c r="F1267" s="6">
        <v>45657</v>
      </c>
      <c r="G1267" s="5">
        <v>2024</v>
      </c>
      <c r="H1267" s="5" t="str">
        <f t="shared" si="186"/>
        <v>Junio</v>
      </c>
      <c r="I1267" s="6" t="str">
        <f t="shared" si="187"/>
        <v>2024-2</v>
      </c>
      <c r="J1267" s="5">
        <v>90</v>
      </c>
      <c r="K1267" s="5">
        <v>100</v>
      </c>
      <c r="L1267" s="15">
        <f t="shared" si="185"/>
        <v>0.9</v>
      </c>
      <c r="M1267" s="15">
        <f t="shared" si="189"/>
        <v>0.9</v>
      </c>
      <c r="N1267" s="5"/>
      <c r="O1267" s="5"/>
      <c r="P1267" s="5">
        <v>0</v>
      </c>
      <c r="Q1267" s="5">
        <v>0</v>
      </c>
      <c r="R1267" s="5" t="str">
        <f t="shared" si="188"/>
        <v>457-2024-06-30</v>
      </c>
    </row>
    <row r="1268" spans="1:18" x14ac:dyDescent="0.3">
      <c r="A1268" s="5">
        <v>456</v>
      </c>
      <c r="B1268" s="5" t="s">
        <v>421</v>
      </c>
      <c r="C1268" s="5" t="s">
        <v>395</v>
      </c>
      <c r="D1268" s="5" t="s">
        <v>47</v>
      </c>
      <c r="E1268" s="5" t="s">
        <v>22</v>
      </c>
      <c r="F1268" s="6">
        <v>45473</v>
      </c>
      <c r="G1268" s="5">
        <v>2024</v>
      </c>
      <c r="H1268" s="5" t="str">
        <f t="shared" si="186"/>
        <v>Diciembre</v>
      </c>
      <c r="I1268" s="6" t="str">
        <f t="shared" si="187"/>
        <v>2024-2</v>
      </c>
      <c r="J1268" s="5">
        <v>100</v>
      </c>
      <c r="K1268" s="5">
        <v>100</v>
      </c>
      <c r="L1268" s="15">
        <f t="shared" si="185"/>
        <v>0.7</v>
      </c>
      <c r="M1268" s="15">
        <f t="shared" si="189"/>
        <v>0.7</v>
      </c>
      <c r="N1268" s="5"/>
      <c r="O1268" s="5"/>
      <c r="P1268" s="5">
        <v>0</v>
      </c>
      <c r="Q1268" s="5">
        <v>0</v>
      </c>
      <c r="R1268" s="5" t="str">
        <f t="shared" si="188"/>
        <v>457-2024-12-31</v>
      </c>
    </row>
    <row r="1269" spans="1:18" x14ac:dyDescent="0.3">
      <c r="A1269" s="5">
        <v>456</v>
      </c>
      <c r="B1269" s="5" t="s">
        <v>421</v>
      </c>
      <c r="C1269" s="5" t="s">
        <v>395</v>
      </c>
      <c r="D1269" s="5" t="s">
        <v>47</v>
      </c>
      <c r="E1269" s="5" t="s">
        <v>22</v>
      </c>
      <c r="F1269" s="6">
        <v>45657</v>
      </c>
      <c r="G1269" s="5">
        <v>2024</v>
      </c>
      <c r="H1269" s="5" t="str">
        <f t="shared" si="186"/>
        <v>Junio</v>
      </c>
      <c r="I1269" s="6" t="str">
        <f t="shared" si="187"/>
        <v>2024-1</v>
      </c>
      <c r="J1269" s="5">
        <v>100</v>
      </c>
      <c r="K1269" s="5">
        <v>94.69</v>
      </c>
      <c r="L1269" s="15">
        <f t="shared" si="185"/>
        <v>1.3</v>
      </c>
      <c r="M1269" s="15">
        <f t="shared" si="189"/>
        <v>1.3043</v>
      </c>
      <c r="N1269" s="5"/>
      <c r="O1269" s="5"/>
      <c r="P1269" s="5">
        <v>0</v>
      </c>
      <c r="Q1269" s="5">
        <v>0</v>
      </c>
      <c r="R1269" s="5" t="str">
        <f t="shared" si="188"/>
        <v>459-2024-06-30</v>
      </c>
    </row>
    <row r="1270" spans="1:18" x14ac:dyDescent="0.3">
      <c r="A1270" s="5">
        <v>457</v>
      </c>
      <c r="B1270" s="5" t="s">
        <v>422</v>
      </c>
      <c r="C1270" s="5" t="s">
        <v>395</v>
      </c>
      <c r="D1270" s="5" t="s">
        <v>47</v>
      </c>
      <c r="E1270" s="5" t="s">
        <v>22</v>
      </c>
      <c r="F1270" s="6">
        <v>45473</v>
      </c>
      <c r="G1270" s="5">
        <v>2024</v>
      </c>
      <c r="H1270" s="5" t="str">
        <f t="shared" si="186"/>
        <v>Diciembre</v>
      </c>
      <c r="I1270" s="6" t="str">
        <f t="shared" si="187"/>
        <v>2024-2</v>
      </c>
      <c r="J1270" s="5">
        <v>100</v>
      </c>
      <c r="K1270" s="5">
        <v>90</v>
      </c>
      <c r="L1270" s="15">
        <f t="shared" si="185"/>
        <v>0</v>
      </c>
      <c r="M1270" s="15">
        <f t="shared" si="189"/>
        <v>0</v>
      </c>
      <c r="N1270" s="5"/>
      <c r="O1270" s="5"/>
      <c r="P1270" s="5">
        <v>0</v>
      </c>
      <c r="Q1270" s="5">
        <v>0</v>
      </c>
      <c r="R1270" s="5" t="str">
        <f t="shared" si="188"/>
        <v>459-2024-12-31</v>
      </c>
    </row>
    <row r="1271" spans="1:18" x14ac:dyDescent="0.3">
      <c r="A1271" s="5">
        <v>457</v>
      </c>
      <c r="B1271" s="5" t="s">
        <v>422</v>
      </c>
      <c r="C1271" s="5" t="s">
        <v>395</v>
      </c>
      <c r="D1271" s="5" t="s">
        <v>47</v>
      </c>
      <c r="E1271" s="5" t="s">
        <v>22</v>
      </c>
      <c r="F1271" s="6">
        <v>45657</v>
      </c>
      <c r="G1271" s="5">
        <v>2024</v>
      </c>
      <c r="H1271" s="5" t="str">
        <f t="shared" si="186"/>
        <v>Diciembre</v>
      </c>
      <c r="I1271" s="6" t="str">
        <f t="shared" si="187"/>
        <v>2024-1</v>
      </c>
      <c r="J1271" s="5">
        <v>100</v>
      </c>
      <c r="K1271" s="5">
        <v>70</v>
      </c>
      <c r="L1271" s="15">
        <f t="shared" si="185"/>
        <v>1.143</v>
      </c>
      <c r="M1271" s="15">
        <f t="shared" si="189"/>
        <v>1.143</v>
      </c>
      <c r="N1271" s="5"/>
      <c r="O1271" s="5"/>
      <c r="P1271" s="5">
        <v>0</v>
      </c>
      <c r="Q1271" s="5">
        <v>0</v>
      </c>
      <c r="R1271" s="5" t="str">
        <f t="shared" si="188"/>
        <v>460-2024-12-31</v>
      </c>
    </row>
    <row r="1272" spans="1:18" x14ac:dyDescent="0.3">
      <c r="A1272" s="5">
        <v>459</v>
      </c>
      <c r="B1272" s="5" t="s">
        <v>424</v>
      </c>
      <c r="C1272" s="5" t="s">
        <v>354</v>
      </c>
      <c r="D1272" s="5" t="s">
        <v>52</v>
      </c>
      <c r="E1272" s="5" t="s">
        <v>22</v>
      </c>
      <c r="F1272" s="6">
        <v>45473</v>
      </c>
      <c r="G1272" s="5">
        <v>2024</v>
      </c>
      <c r="H1272" s="5" t="str">
        <f t="shared" si="186"/>
        <v>Junio</v>
      </c>
      <c r="I1272" s="6" t="str">
        <f t="shared" si="187"/>
        <v>2024-2</v>
      </c>
      <c r="J1272" s="5">
        <v>100</v>
      </c>
      <c r="K1272" s="5">
        <v>130.43</v>
      </c>
      <c r="L1272" s="15">
        <f t="shared" ref="L1272:L1303" si="190">IFERROR(IF((K1275/J1275)&gt;1.3,1.3,K1275/J1275),"")</f>
        <v>1.1764705882352942</v>
      </c>
      <c r="M1272" s="15">
        <f t="shared" si="189"/>
        <v>1.1764705882352942</v>
      </c>
      <c r="N1272" s="5"/>
      <c r="O1272" s="5"/>
      <c r="P1272" s="5">
        <v>0</v>
      </c>
      <c r="Q1272" s="5">
        <v>0</v>
      </c>
      <c r="R1272" s="5" t="str">
        <f t="shared" si="188"/>
        <v>462-2024-06-30</v>
      </c>
    </row>
    <row r="1273" spans="1:18" x14ac:dyDescent="0.3">
      <c r="A1273" s="5">
        <v>459</v>
      </c>
      <c r="B1273" s="5" t="s">
        <v>424</v>
      </c>
      <c r="C1273" s="5" t="s">
        <v>354</v>
      </c>
      <c r="D1273" s="5" t="s">
        <v>52</v>
      </c>
      <c r="E1273" s="5" t="s">
        <v>22</v>
      </c>
      <c r="F1273" s="6">
        <v>45657</v>
      </c>
      <c r="G1273" s="5">
        <v>2024</v>
      </c>
      <c r="H1273" s="5" t="str">
        <f t="shared" si="186"/>
        <v>Diciembre</v>
      </c>
      <c r="I1273" s="6" t="str">
        <f t="shared" si="187"/>
        <v>2024-1</v>
      </c>
      <c r="J1273" s="5">
        <v>100</v>
      </c>
      <c r="K1273" s="5"/>
      <c r="L1273" s="15">
        <f t="shared" si="190"/>
        <v>1.1764705882352942</v>
      </c>
      <c r="M1273" s="15">
        <f t="shared" si="189"/>
        <v>1.1764705882352942</v>
      </c>
      <c r="N1273" s="5" t="s">
        <v>48</v>
      </c>
      <c r="O1273" s="5" t="s">
        <v>125</v>
      </c>
      <c r="P1273" s="5">
        <v>0</v>
      </c>
      <c r="Q1273" s="5">
        <v>0</v>
      </c>
      <c r="R1273" s="5" t="str">
        <f t="shared" si="188"/>
        <v>462-2024-12-31</v>
      </c>
    </row>
    <row r="1274" spans="1:18" x14ac:dyDescent="0.3">
      <c r="A1274" s="5">
        <v>460</v>
      </c>
      <c r="B1274" s="5" t="s">
        <v>425</v>
      </c>
      <c r="C1274" s="5" t="s">
        <v>25</v>
      </c>
      <c r="D1274" s="5" t="s">
        <v>65</v>
      </c>
      <c r="E1274" s="5" t="s">
        <v>22</v>
      </c>
      <c r="F1274" s="6">
        <v>45657</v>
      </c>
      <c r="G1274" s="5">
        <v>2024</v>
      </c>
      <c r="H1274" s="5" t="str">
        <f t="shared" ref="H1274:H1305" si="191">PROPER(TEXT(F1277,"mmmm"))</f>
        <v>Junio</v>
      </c>
      <c r="I1274" s="6" t="str">
        <f t="shared" ref="I1274:I1305" si="192">IF(OR(H1277="Enero",H1277="Febrero",H1277="Marzo",H1277="Abril",H1277="Mayo",H1277="Junio"),G1277&amp;"-1",IF(OR(H1277="Julio",H1277="Agosto",H1277="Septiembre",H1277="Octubre",H1277="Noviembre",H1277="Diciembre"),G1277&amp;"-2"))</f>
        <v>2024-2</v>
      </c>
      <c r="J1274" s="5">
        <v>80</v>
      </c>
      <c r="K1274" s="5">
        <v>91.44</v>
      </c>
      <c r="L1274" s="15">
        <f t="shared" si="190"/>
        <v>0.95</v>
      </c>
      <c r="M1274" s="15">
        <f t="shared" si="189"/>
        <v>0.95</v>
      </c>
      <c r="N1274" s="5"/>
      <c r="O1274" s="5"/>
      <c r="P1274" s="5">
        <v>0</v>
      </c>
      <c r="Q1274" s="5">
        <v>0</v>
      </c>
      <c r="R1274" s="5" t="str">
        <f t="shared" ref="R1274:R1305" si="193">A1277&amp;"-"&amp;YEAR(F1277)&amp;"-"&amp;IF(LEN(MONTH(F1277))=1,"0"&amp;MONTH(F1277),MONTH(F1277))&amp;"-"&amp;DAY(F1277)</f>
        <v>463-2024-06-30</v>
      </c>
    </row>
    <row r="1275" spans="1:18" x14ac:dyDescent="0.3">
      <c r="A1275" s="5">
        <v>462</v>
      </c>
      <c r="B1275" s="5" t="s">
        <v>426</v>
      </c>
      <c r="C1275" s="5" t="s">
        <v>118</v>
      </c>
      <c r="D1275" s="5" t="s">
        <v>47</v>
      </c>
      <c r="E1275" s="5" t="s">
        <v>22</v>
      </c>
      <c r="F1275" s="6">
        <v>45473</v>
      </c>
      <c r="G1275" s="5">
        <v>2024</v>
      </c>
      <c r="H1275" s="5" t="str">
        <f t="shared" si="191"/>
        <v>Diciembre</v>
      </c>
      <c r="I1275" s="6" t="str">
        <f t="shared" si="192"/>
        <v>2024-2</v>
      </c>
      <c r="J1275" s="5">
        <v>85</v>
      </c>
      <c r="K1275" s="5">
        <v>100</v>
      </c>
      <c r="L1275" s="15">
        <f t="shared" si="190"/>
        <v>1</v>
      </c>
      <c r="M1275" s="15">
        <f t="shared" si="189"/>
        <v>1</v>
      </c>
      <c r="N1275" s="5"/>
      <c r="O1275" s="5"/>
      <c r="P1275" s="5">
        <v>0</v>
      </c>
      <c r="Q1275" s="5">
        <v>0</v>
      </c>
      <c r="R1275" s="5" t="str">
        <f t="shared" si="193"/>
        <v>463-2024-12-31</v>
      </c>
    </row>
    <row r="1276" spans="1:18" x14ac:dyDescent="0.3">
      <c r="A1276" s="5">
        <v>462</v>
      </c>
      <c r="B1276" s="5" t="s">
        <v>426</v>
      </c>
      <c r="C1276" s="5" t="s">
        <v>118</v>
      </c>
      <c r="D1276" s="5" t="s">
        <v>47</v>
      </c>
      <c r="E1276" s="5" t="s">
        <v>22</v>
      </c>
      <c r="F1276" s="6">
        <v>45657</v>
      </c>
      <c r="G1276" s="5">
        <v>2024</v>
      </c>
      <c r="H1276" s="5" t="str">
        <f t="shared" si="191"/>
        <v>Junio</v>
      </c>
      <c r="I1276" s="6" t="str">
        <f t="shared" si="192"/>
        <v>2024-1</v>
      </c>
      <c r="J1276" s="5">
        <v>85</v>
      </c>
      <c r="K1276" s="5">
        <v>100</v>
      </c>
      <c r="L1276" s="15">
        <f t="shared" si="190"/>
        <v>0.82657142857142851</v>
      </c>
      <c r="M1276" s="15">
        <f t="shared" si="189"/>
        <v>0.82657142857142851</v>
      </c>
      <c r="N1276" s="5"/>
      <c r="O1276" s="5"/>
      <c r="P1276" s="5">
        <v>0</v>
      </c>
      <c r="Q1276" s="5">
        <v>0</v>
      </c>
      <c r="R1276" s="5" t="str">
        <f t="shared" si="193"/>
        <v>465-2024-06-30</v>
      </c>
    </row>
    <row r="1277" spans="1:18" x14ac:dyDescent="0.3">
      <c r="A1277" s="5">
        <v>463</v>
      </c>
      <c r="B1277" s="5" t="s">
        <v>427</v>
      </c>
      <c r="C1277" s="5" t="s">
        <v>25</v>
      </c>
      <c r="D1277" s="5" t="s">
        <v>47</v>
      </c>
      <c r="E1277" s="5" t="s">
        <v>22</v>
      </c>
      <c r="F1277" s="6">
        <v>45473</v>
      </c>
      <c r="G1277" s="5">
        <v>2024</v>
      </c>
      <c r="H1277" s="5" t="str">
        <f t="shared" si="191"/>
        <v>Diciembre</v>
      </c>
      <c r="I1277" s="6" t="str">
        <f t="shared" si="192"/>
        <v>2024-2</v>
      </c>
      <c r="J1277" s="5">
        <v>100</v>
      </c>
      <c r="K1277" s="5">
        <v>95</v>
      </c>
      <c r="L1277" s="15">
        <f t="shared" si="190"/>
        <v>0.56830000000000003</v>
      </c>
      <c r="M1277" s="15">
        <f t="shared" si="189"/>
        <v>0.56830000000000003</v>
      </c>
      <c r="N1277" s="5"/>
      <c r="O1277" s="5"/>
      <c r="P1277" s="5">
        <v>0</v>
      </c>
      <c r="Q1277" s="5">
        <v>0</v>
      </c>
      <c r="R1277" s="5" t="str">
        <f t="shared" si="193"/>
        <v>465-2024-12-31</v>
      </c>
    </row>
    <row r="1278" spans="1:18" x14ac:dyDescent="0.3">
      <c r="A1278" s="5">
        <v>463</v>
      </c>
      <c r="B1278" s="5" t="s">
        <v>427</v>
      </c>
      <c r="C1278" s="5" t="s">
        <v>25</v>
      </c>
      <c r="D1278" s="5" t="s">
        <v>47</v>
      </c>
      <c r="E1278" s="5" t="s">
        <v>22</v>
      </c>
      <c r="F1278" s="6">
        <v>45657</v>
      </c>
      <c r="G1278" s="5">
        <v>2024</v>
      </c>
      <c r="H1278" s="5" t="str">
        <f t="shared" si="191"/>
        <v>Diciembre</v>
      </c>
      <c r="I1278" s="6" t="str">
        <f t="shared" si="192"/>
        <v>2024-1</v>
      </c>
      <c r="J1278" s="5">
        <v>100</v>
      </c>
      <c r="K1278" s="5">
        <v>100</v>
      </c>
      <c r="L1278" s="15">
        <f t="shared" si="190"/>
        <v>1.0759999999999998</v>
      </c>
      <c r="M1278" s="15">
        <f t="shared" si="189"/>
        <v>1.0759999999999998</v>
      </c>
      <c r="N1278" s="5"/>
      <c r="O1278" s="5"/>
      <c r="P1278" s="5">
        <v>0</v>
      </c>
      <c r="Q1278" s="5">
        <v>0</v>
      </c>
      <c r="R1278" s="5" t="str">
        <f t="shared" si="193"/>
        <v>466-2024-12-31</v>
      </c>
    </row>
    <row r="1279" spans="1:18" x14ac:dyDescent="0.3">
      <c r="A1279" s="5">
        <v>465</v>
      </c>
      <c r="B1279" s="5" t="s">
        <v>428</v>
      </c>
      <c r="C1279" s="5" t="s">
        <v>303</v>
      </c>
      <c r="D1279" s="5" t="s">
        <v>47</v>
      </c>
      <c r="E1279" s="5" t="s">
        <v>22</v>
      </c>
      <c r="F1279" s="6">
        <v>45473</v>
      </c>
      <c r="G1279" s="5">
        <v>2024</v>
      </c>
      <c r="H1279" s="5" t="str">
        <f t="shared" si="191"/>
        <v>Junio</v>
      </c>
      <c r="I1279" s="6" t="str">
        <f t="shared" si="192"/>
        <v>2024-2</v>
      </c>
      <c r="J1279" s="5">
        <v>70</v>
      </c>
      <c r="K1279" s="5">
        <v>57.86</v>
      </c>
      <c r="L1279" s="15">
        <f t="shared" si="190"/>
        <v>1.2124999999999999</v>
      </c>
      <c r="M1279" s="15">
        <f t="shared" si="189"/>
        <v>1.2124999999999999</v>
      </c>
      <c r="N1279" s="5"/>
      <c r="O1279" s="5"/>
      <c r="P1279" s="5">
        <v>0</v>
      </c>
      <c r="Q1279" s="5">
        <v>0</v>
      </c>
      <c r="R1279" s="5" t="str">
        <f t="shared" si="193"/>
        <v>467-2024-06-30</v>
      </c>
    </row>
    <row r="1280" spans="1:18" x14ac:dyDescent="0.3">
      <c r="A1280" s="5">
        <v>465</v>
      </c>
      <c r="B1280" s="5" t="s">
        <v>428</v>
      </c>
      <c r="C1280" s="5" t="s">
        <v>303</v>
      </c>
      <c r="D1280" s="5" t="s">
        <v>47</v>
      </c>
      <c r="E1280" s="5" t="s">
        <v>22</v>
      </c>
      <c r="F1280" s="6">
        <v>45657</v>
      </c>
      <c r="G1280" s="5">
        <v>2024</v>
      </c>
      <c r="H1280" s="5" t="str">
        <f t="shared" si="191"/>
        <v>Diciembre</v>
      </c>
      <c r="I1280" s="6" t="str">
        <f t="shared" si="192"/>
        <v>2024-1</v>
      </c>
      <c r="J1280" s="5">
        <v>100</v>
      </c>
      <c r="K1280" s="5">
        <v>56.83</v>
      </c>
      <c r="L1280" s="15">
        <f t="shared" si="190"/>
        <v>1.2182999999999999</v>
      </c>
      <c r="M1280" s="15">
        <f t="shared" si="189"/>
        <v>1.2182999999999999</v>
      </c>
      <c r="N1280" s="5"/>
      <c r="O1280" s="5"/>
      <c r="P1280" s="5">
        <v>0</v>
      </c>
      <c r="Q1280" s="5">
        <v>0</v>
      </c>
      <c r="R1280" s="5" t="str">
        <f t="shared" si="193"/>
        <v>467-2024-12-31</v>
      </c>
    </row>
    <row r="1281" spans="1:18" x14ac:dyDescent="0.3">
      <c r="A1281" s="5">
        <v>466</v>
      </c>
      <c r="B1281" s="5" t="s">
        <v>429</v>
      </c>
      <c r="C1281" s="5" t="s">
        <v>217</v>
      </c>
      <c r="D1281" s="5" t="s">
        <v>47</v>
      </c>
      <c r="E1281" s="5" t="s">
        <v>22</v>
      </c>
      <c r="F1281" s="6">
        <v>45657</v>
      </c>
      <c r="G1281" s="5">
        <v>2024</v>
      </c>
      <c r="H1281" s="5" t="str">
        <f t="shared" si="191"/>
        <v>Junio</v>
      </c>
      <c r="I1281" s="6" t="str">
        <f t="shared" si="192"/>
        <v>2024-2</v>
      </c>
      <c r="J1281" s="5">
        <v>100</v>
      </c>
      <c r="K1281" s="5">
        <v>107.6</v>
      </c>
      <c r="L1281" s="15">
        <f t="shared" si="190"/>
        <v>0.95000000000000007</v>
      </c>
      <c r="M1281" s="15">
        <f t="shared" si="189"/>
        <v>0.95000000000000007</v>
      </c>
      <c r="N1281" s="5"/>
      <c r="O1281" s="5" t="s">
        <v>83</v>
      </c>
      <c r="P1281" s="5">
        <v>0</v>
      </c>
      <c r="Q1281" s="5">
        <v>0</v>
      </c>
      <c r="R1281" s="5" t="str">
        <f t="shared" si="193"/>
        <v>468-2024-06-30</v>
      </c>
    </row>
    <row r="1282" spans="1:18" x14ac:dyDescent="0.3">
      <c r="A1282" s="5">
        <v>467</v>
      </c>
      <c r="B1282" s="5" t="s">
        <v>430</v>
      </c>
      <c r="C1282" s="5" t="s">
        <v>217</v>
      </c>
      <c r="D1282" s="5" t="s">
        <v>47</v>
      </c>
      <c r="E1282" s="5" t="s">
        <v>22</v>
      </c>
      <c r="F1282" s="6">
        <v>45473</v>
      </c>
      <c r="G1282" s="5">
        <v>2024</v>
      </c>
      <c r="H1282" s="5" t="str">
        <f t="shared" si="191"/>
        <v>Diciembre</v>
      </c>
      <c r="I1282" s="6" t="str">
        <f t="shared" si="192"/>
        <v>2024-1</v>
      </c>
      <c r="J1282" s="5">
        <v>100</v>
      </c>
      <c r="K1282" s="5">
        <v>121.25</v>
      </c>
      <c r="L1282" s="15">
        <f t="shared" si="190"/>
        <v>0.8666666666666667</v>
      </c>
      <c r="M1282" s="15">
        <f t="shared" si="189"/>
        <v>0.8666666666666667</v>
      </c>
      <c r="N1282" s="5"/>
      <c r="O1282" s="5"/>
      <c r="P1282" s="5">
        <v>0</v>
      </c>
      <c r="Q1282" s="5">
        <v>0</v>
      </c>
      <c r="R1282" s="5" t="str">
        <f t="shared" si="193"/>
        <v>468-2024-12-31</v>
      </c>
    </row>
    <row r="1283" spans="1:18" x14ac:dyDescent="0.3">
      <c r="A1283" s="5">
        <v>467</v>
      </c>
      <c r="B1283" s="5" t="s">
        <v>430</v>
      </c>
      <c r="C1283" s="5" t="s">
        <v>217</v>
      </c>
      <c r="D1283" s="5" t="s">
        <v>47</v>
      </c>
      <c r="E1283" s="5" t="s">
        <v>22</v>
      </c>
      <c r="F1283" s="6">
        <v>45657</v>
      </c>
      <c r="G1283" s="5">
        <v>2024</v>
      </c>
      <c r="H1283" s="5" t="str">
        <f t="shared" si="191"/>
        <v>Junio</v>
      </c>
      <c r="I1283" s="6" t="str">
        <f t="shared" si="192"/>
        <v>2024-2</v>
      </c>
      <c r="J1283" s="5">
        <v>100</v>
      </c>
      <c r="K1283" s="5">
        <v>121.83</v>
      </c>
      <c r="L1283" s="15">
        <f t="shared" si="190"/>
        <v>1.1433</v>
      </c>
      <c r="M1283" s="15">
        <f t="shared" si="189"/>
        <v>1.1433</v>
      </c>
      <c r="N1283" s="5"/>
      <c r="O1283" s="5"/>
      <c r="P1283" s="5">
        <v>0</v>
      </c>
      <c r="Q1283" s="5">
        <v>0</v>
      </c>
      <c r="R1283" s="5" t="str">
        <f t="shared" si="193"/>
        <v>469-2024-06-30</v>
      </c>
    </row>
    <row r="1284" spans="1:18" x14ac:dyDescent="0.3">
      <c r="A1284" s="5">
        <v>468</v>
      </c>
      <c r="B1284" s="5" t="s">
        <v>431</v>
      </c>
      <c r="C1284" s="5" t="s">
        <v>217</v>
      </c>
      <c r="D1284" s="5" t="s">
        <v>47</v>
      </c>
      <c r="E1284" s="5" t="s">
        <v>54</v>
      </c>
      <c r="F1284" s="6">
        <v>45473</v>
      </c>
      <c r="G1284" s="5">
        <v>2024</v>
      </c>
      <c r="H1284" s="5" t="str">
        <f t="shared" si="191"/>
        <v>Diciembre</v>
      </c>
      <c r="I1284" s="6" t="str">
        <f t="shared" si="192"/>
        <v>2024-1</v>
      </c>
      <c r="J1284" s="5">
        <v>3</v>
      </c>
      <c r="K1284" s="5">
        <v>2.85</v>
      </c>
      <c r="L1284" s="15">
        <f t="shared" si="190"/>
        <v>0</v>
      </c>
      <c r="M1284" s="15">
        <f t="shared" si="189"/>
        <v>0</v>
      </c>
      <c r="N1284" s="5"/>
      <c r="O1284" s="5"/>
      <c r="P1284" s="5">
        <v>0</v>
      </c>
      <c r="Q1284" s="5">
        <v>0</v>
      </c>
      <c r="R1284" s="5" t="str">
        <f t="shared" si="193"/>
        <v>469-2024-12-31</v>
      </c>
    </row>
    <row r="1285" spans="1:18" x14ac:dyDescent="0.3">
      <c r="A1285" s="5">
        <v>468</v>
      </c>
      <c r="B1285" s="5" t="s">
        <v>431</v>
      </c>
      <c r="C1285" s="5" t="s">
        <v>217</v>
      </c>
      <c r="D1285" s="5" t="s">
        <v>47</v>
      </c>
      <c r="E1285" s="5" t="s">
        <v>54</v>
      </c>
      <c r="F1285" s="6">
        <v>45657</v>
      </c>
      <c r="G1285" s="5">
        <v>2024</v>
      </c>
      <c r="H1285" s="5" t="str">
        <f t="shared" si="191"/>
        <v>Junio</v>
      </c>
      <c r="I1285" s="6" t="str">
        <f t="shared" si="192"/>
        <v>2024-2</v>
      </c>
      <c r="J1285" s="5">
        <v>3</v>
      </c>
      <c r="K1285" s="5">
        <v>2.6</v>
      </c>
      <c r="L1285" s="15">
        <f t="shared" si="190"/>
        <v>1.181</v>
      </c>
      <c r="M1285" s="15">
        <f t="shared" si="189"/>
        <v>1.181</v>
      </c>
      <c r="N1285" s="5"/>
      <c r="O1285" s="5"/>
      <c r="P1285" s="5">
        <v>0</v>
      </c>
      <c r="Q1285" s="5">
        <v>0</v>
      </c>
      <c r="R1285" s="5" t="str">
        <f t="shared" si="193"/>
        <v>470-2024-06-30</v>
      </c>
    </row>
    <row r="1286" spans="1:18" x14ac:dyDescent="0.3">
      <c r="A1286" s="5">
        <v>469</v>
      </c>
      <c r="B1286" s="5" t="s">
        <v>387</v>
      </c>
      <c r="C1286" s="5" t="s">
        <v>190</v>
      </c>
      <c r="D1286" s="5" t="s">
        <v>52</v>
      </c>
      <c r="E1286" s="5" t="s">
        <v>22</v>
      </c>
      <c r="F1286" s="6">
        <v>45473</v>
      </c>
      <c r="G1286" s="5">
        <v>2024</v>
      </c>
      <c r="H1286" s="5" t="str">
        <f t="shared" si="191"/>
        <v>Diciembre</v>
      </c>
      <c r="I1286" s="6" t="str">
        <f t="shared" si="192"/>
        <v>2024-1</v>
      </c>
      <c r="J1286" s="5">
        <v>100</v>
      </c>
      <c r="K1286" s="5">
        <v>114.33</v>
      </c>
      <c r="L1286" s="15">
        <f t="shared" si="190"/>
        <v>0</v>
      </c>
      <c r="M1286" s="15">
        <f t="shared" si="189"/>
        <v>0</v>
      </c>
      <c r="N1286" s="5"/>
      <c r="O1286" s="5"/>
      <c r="P1286" s="5">
        <v>0</v>
      </c>
      <c r="Q1286" s="5">
        <v>0</v>
      </c>
      <c r="R1286" s="5" t="str">
        <f t="shared" si="193"/>
        <v>470-2024-12-31</v>
      </c>
    </row>
    <row r="1287" spans="1:18" x14ac:dyDescent="0.3">
      <c r="A1287" s="5">
        <v>469</v>
      </c>
      <c r="B1287" s="5" t="s">
        <v>387</v>
      </c>
      <c r="C1287" s="5" t="s">
        <v>190</v>
      </c>
      <c r="D1287" s="5" t="s">
        <v>52</v>
      </c>
      <c r="E1287" s="5" t="s">
        <v>22</v>
      </c>
      <c r="F1287" s="6">
        <v>45657</v>
      </c>
      <c r="G1287" s="5">
        <v>2024</v>
      </c>
      <c r="H1287" s="5" t="str">
        <f t="shared" si="191"/>
        <v>Junio</v>
      </c>
      <c r="I1287" s="6" t="str">
        <f t="shared" si="192"/>
        <v>2024-2</v>
      </c>
      <c r="J1287" s="5">
        <v>100</v>
      </c>
      <c r="K1287" s="5">
        <v>0</v>
      </c>
      <c r="L1287" s="15">
        <f t="shared" si="190"/>
        <v>1.0556000000000001</v>
      </c>
      <c r="M1287" s="15">
        <f t="shared" si="189"/>
        <v>1.0556000000000001</v>
      </c>
      <c r="N1287" s="5"/>
      <c r="O1287" s="5"/>
      <c r="P1287" s="5">
        <v>0</v>
      </c>
      <c r="Q1287" s="5">
        <v>0</v>
      </c>
      <c r="R1287" s="5" t="str">
        <f t="shared" si="193"/>
        <v>471-2024-06-30</v>
      </c>
    </row>
    <row r="1288" spans="1:18" x14ac:dyDescent="0.3">
      <c r="A1288" s="5">
        <v>470</v>
      </c>
      <c r="B1288" s="5" t="s">
        <v>433</v>
      </c>
      <c r="C1288" s="5" t="s">
        <v>190</v>
      </c>
      <c r="D1288" s="5" t="s">
        <v>52</v>
      </c>
      <c r="E1288" s="5" t="s">
        <v>22</v>
      </c>
      <c r="F1288" s="6">
        <v>45473</v>
      </c>
      <c r="G1288" s="5">
        <v>2024</v>
      </c>
      <c r="H1288" s="5" t="str">
        <f t="shared" si="191"/>
        <v>Diciembre</v>
      </c>
      <c r="I1288" s="6" t="str">
        <f t="shared" si="192"/>
        <v>2024-1</v>
      </c>
      <c r="J1288" s="5">
        <v>100</v>
      </c>
      <c r="K1288" s="5">
        <v>118.1</v>
      </c>
      <c r="L1288" s="15">
        <f t="shared" si="190"/>
        <v>0</v>
      </c>
      <c r="M1288" s="15">
        <f t="shared" si="189"/>
        <v>0</v>
      </c>
      <c r="N1288" s="5"/>
      <c r="O1288" s="5"/>
      <c r="P1288" s="5">
        <v>0</v>
      </c>
      <c r="Q1288" s="5">
        <v>0</v>
      </c>
      <c r="R1288" s="5" t="str">
        <f t="shared" si="193"/>
        <v>471-2024-12-31</v>
      </c>
    </row>
    <row r="1289" spans="1:18" x14ac:dyDescent="0.3">
      <c r="A1289" s="5">
        <v>470</v>
      </c>
      <c r="B1289" s="5" t="s">
        <v>433</v>
      </c>
      <c r="C1289" s="5" t="s">
        <v>190</v>
      </c>
      <c r="D1289" s="5" t="s">
        <v>52</v>
      </c>
      <c r="E1289" s="5" t="s">
        <v>22</v>
      </c>
      <c r="F1289" s="6">
        <v>45657</v>
      </c>
      <c r="G1289" s="5">
        <v>2024</v>
      </c>
      <c r="H1289" s="5" t="str">
        <f t="shared" si="191"/>
        <v>Junio</v>
      </c>
      <c r="I1289" s="6" t="str">
        <f t="shared" si="192"/>
        <v>2024-2</v>
      </c>
      <c r="J1289" s="5">
        <v>100</v>
      </c>
      <c r="K1289" s="5">
        <v>0</v>
      </c>
      <c r="L1289" s="15">
        <f t="shared" si="190"/>
        <v>0.82099999999999995</v>
      </c>
      <c r="M1289" s="15">
        <f t="shared" si="189"/>
        <v>0.82099999999999995</v>
      </c>
      <c r="N1289" s="5"/>
      <c r="O1289" s="5"/>
      <c r="P1289" s="5">
        <v>0</v>
      </c>
      <c r="Q1289" s="5">
        <v>0</v>
      </c>
      <c r="R1289" s="5" t="str">
        <f t="shared" si="193"/>
        <v>472-2024-06-30</v>
      </c>
    </row>
    <row r="1290" spans="1:18" x14ac:dyDescent="0.3">
      <c r="A1290" s="5">
        <v>471</v>
      </c>
      <c r="B1290" s="5" t="s">
        <v>434</v>
      </c>
      <c r="C1290" s="5" t="s">
        <v>190</v>
      </c>
      <c r="D1290" s="5" t="s">
        <v>52</v>
      </c>
      <c r="E1290" s="5" t="s">
        <v>22</v>
      </c>
      <c r="F1290" s="6">
        <v>45473</v>
      </c>
      <c r="G1290" s="5">
        <v>2024</v>
      </c>
      <c r="H1290" s="5" t="str">
        <f t="shared" si="191"/>
        <v>Diciembre</v>
      </c>
      <c r="I1290" s="6" t="str">
        <f t="shared" si="192"/>
        <v>2024-1</v>
      </c>
      <c r="J1290" s="5">
        <v>100</v>
      </c>
      <c r="K1290" s="5">
        <v>105.56</v>
      </c>
      <c r="L1290" s="15">
        <f t="shared" si="190"/>
        <v>1</v>
      </c>
      <c r="M1290" s="15">
        <f t="shared" si="189"/>
        <v>1</v>
      </c>
      <c r="N1290" s="5"/>
      <c r="O1290" s="5"/>
      <c r="P1290" s="5">
        <v>0</v>
      </c>
      <c r="Q1290" s="5">
        <v>0</v>
      </c>
      <c r="R1290" s="5" t="str">
        <f t="shared" si="193"/>
        <v>472-2024-12-31</v>
      </c>
    </row>
    <row r="1291" spans="1:18" x14ac:dyDescent="0.3">
      <c r="A1291" s="5">
        <v>471</v>
      </c>
      <c r="B1291" s="5" t="s">
        <v>434</v>
      </c>
      <c r="C1291" s="5" t="s">
        <v>190</v>
      </c>
      <c r="D1291" s="5" t="s">
        <v>52</v>
      </c>
      <c r="E1291" s="5" t="s">
        <v>22</v>
      </c>
      <c r="F1291" s="6">
        <v>45657</v>
      </c>
      <c r="G1291" s="5">
        <v>2024</v>
      </c>
      <c r="H1291" s="5" t="str">
        <f t="shared" si="191"/>
        <v>Junio</v>
      </c>
      <c r="I1291" s="6" t="str">
        <f t="shared" si="192"/>
        <v>2024-2</v>
      </c>
      <c r="J1291" s="5">
        <v>100</v>
      </c>
      <c r="K1291" s="5">
        <v>0</v>
      </c>
      <c r="L1291" s="15">
        <f t="shared" si="190"/>
        <v>1</v>
      </c>
      <c r="M1291" s="15">
        <f t="shared" si="189"/>
        <v>1</v>
      </c>
      <c r="N1291" s="5"/>
      <c r="O1291" s="5"/>
      <c r="P1291" s="5">
        <v>0</v>
      </c>
      <c r="Q1291" s="5">
        <v>0</v>
      </c>
      <c r="R1291" s="5" t="str">
        <f t="shared" si="193"/>
        <v>473-2024-06-30</v>
      </c>
    </row>
    <row r="1292" spans="1:18" x14ac:dyDescent="0.3">
      <c r="A1292" s="5">
        <v>472</v>
      </c>
      <c r="B1292" s="5" t="s">
        <v>435</v>
      </c>
      <c r="C1292" s="5" t="s">
        <v>303</v>
      </c>
      <c r="D1292" s="5" t="s">
        <v>47</v>
      </c>
      <c r="E1292" s="5" t="s">
        <v>22</v>
      </c>
      <c r="F1292" s="6">
        <v>45473</v>
      </c>
      <c r="G1292" s="5">
        <v>2024</v>
      </c>
      <c r="H1292" s="5" t="str">
        <f t="shared" si="191"/>
        <v>Diciembre</v>
      </c>
      <c r="I1292" s="6" t="str">
        <f t="shared" si="192"/>
        <v>2024-1</v>
      </c>
      <c r="J1292" s="5">
        <v>100</v>
      </c>
      <c r="K1292" s="5">
        <v>82.1</v>
      </c>
      <c r="L1292" s="15">
        <f t="shared" si="190"/>
        <v>1</v>
      </c>
      <c r="M1292" s="15">
        <f t="shared" si="189"/>
        <v>1</v>
      </c>
      <c r="N1292" s="5"/>
      <c r="O1292" s="5"/>
      <c r="P1292" s="5">
        <v>0</v>
      </c>
      <c r="Q1292" s="5">
        <v>0</v>
      </c>
      <c r="R1292" s="5" t="str">
        <f t="shared" si="193"/>
        <v>473-2024-12-31</v>
      </c>
    </row>
    <row r="1293" spans="1:18" x14ac:dyDescent="0.3">
      <c r="A1293" s="5">
        <v>472</v>
      </c>
      <c r="B1293" s="5" t="s">
        <v>435</v>
      </c>
      <c r="C1293" s="5" t="s">
        <v>303</v>
      </c>
      <c r="D1293" s="5" t="s">
        <v>47</v>
      </c>
      <c r="E1293" s="5" t="s">
        <v>22</v>
      </c>
      <c r="F1293" s="6">
        <v>45657</v>
      </c>
      <c r="G1293" s="5">
        <v>2024</v>
      </c>
      <c r="H1293" s="5" t="str">
        <f t="shared" si="191"/>
        <v>Junio</v>
      </c>
      <c r="I1293" s="6" t="str">
        <f t="shared" si="192"/>
        <v>2024-2</v>
      </c>
      <c r="J1293" s="5">
        <v>100</v>
      </c>
      <c r="K1293" s="5">
        <v>100</v>
      </c>
      <c r="L1293" s="15">
        <f t="shared" si="190"/>
        <v>1</v>
      </c>
      <c r="M1293" s="15">
        <f t="shared" si="189"/>
        <v>1</v>
      </c>
      <c r="N1293" s="5"/>
      <c r="O1293" s="5"/>
      <c r="P1293" s="5">
        <v>0</v>
      </c>
      <c r="Q1293" s="5">
        <v>0</v>
      </c>
      <c r="R1293" s="5" t="str">
        <f t="shared" si="193"/>
        <v>474-2024-06-30</v>
      </c>
    </row>
    <row r="1294" spans="1:18" x14ac:dyDescent="0.3">
      <c r="A1294" s="25">
        <v>473</v>
      </c>
      <c r="B1294" s="23" t="s">
        <v>436</v>
      </c>
      <c r="C1294" s="5" t="s">
        <v>20</v>
      </c>
      <c r="D1294" s="5" t="s">
        <v>47</v>
      </c>
      <c r="E1294" s="5" t="s">
        <v>22</v>
      </c>
      <c r="F1294" s="6">
        <v>45473</v>
      </c>
      <c r="G1294" s="5">
        <v>2024</v>
      </c>
      <c r="H1294" s="5" t="str">
        <f t="shared" si="191"/>
        <v>Diciembre</v>
      </c>
      <c r="I1294" s="6" t="str">
        <f t="shared" si="192"/>
        <v>2024-1</v>
      </c>
      <c r="J1294" s="32">
        <v>16</v>
      </c>
      <c r="K1294" s="83">
        <v>16</v>
      </c>
      <c r="L1294" s="15">
        <f t="shared" si="190"/>
        <v>1</v>
      </c>
      <c r="M1294" s="15">
        <f t="shared" si="189"/>
        <v>1</v>
      </c>
      <c r="N1294" s="5"/>
      <c r="O1294" s="5"/>
      <c r="P1294" s="5">
        <v>0</v>
      </c>
      <c r="Q1294" s="5">
        <v>0</v>
      </c>
      <c r="R1294" s="5" t="str">
        <f t="shared" si="193"/>
        <v>474-2024-12-31</v>
      </c>
    </row>
    <row r="1295" spans="1:18" x14ac:dyDescent="0.3">
      <c r="A1295" s="5">
        <v>473</v>
      </c>
      <c r="B1295" s="5" t="s">
        <v>437</v>
      </c>
      <c r="C1295" s="5" t="s">
        <v>20</v>
      </c>
      <c r="D1295" s="5" t="s">
        <v>47</v>
      </c>
      <c r="E1295" s="5" t="s">
        <v>22</v>
      </c>
      <c r="F1295" s="6">
        <v>45657</v>
      </c>
      <c r="G1295" s="5">
        <v>2024</v>
      </c>
      <c r="H1295" s="5" t="str">
        <f t="shared" si="191"/>
        <v>Junio</v>
      </c>
      <c r="I1295" s="6" t="str">
        <f t="shared" si="192"/>
        <v>2024-2</v>
      </c>
      <c r="J1295" s="5">
        <v>17</v>
      </c>
      <c r="K1295" s="16">
        <v>17</v>
      </c>
      <c r="L1295" s="15" t="str">
        <f t="shared" si="190"/>
        <v/>
      </c>
      <c r="M1295" s="15" t="str">
        <f t="shared" ref="M1295:M1326" si="194">IFERROR(K1298/J1298,"")</f>
        <v/>
      </c>
      <c r="N1295" s="5"/>
      <c r="O1295" s="5"/>
      <c r="P1295" s="5">
        <v>0</v>
      </c>
      <c r="Q1295" s="5">
        <v>0</v>
      </c>
      <c r="R1295" s="5" t="str">
        <f t="shared" si="193"/>
        <v>475-2024-06-30</v>
      </c>
    </row>
    <row r="1296" spans="1:18" x14ac:dyDescent="0.3">
      <c r="A1296" s="5">
        <v>474</v>
      </c>
      <c r="B1296" s="5" t="s">
        <v>440</v>
      </c>
      <c r="C1296" s="5" t="s">
        <v>439</v>
      </c>
      <c r="D1296" s="5" t="s">
        <v>47</v>
      </c>
      <c r="E1296" s="5" t="s">
        <v>22</v>
      </c>
      <c r="F1296" s="6">
        <v>45473</v>
      </c>
      <c r="G1296" s="5">
        <v>2024</v>
      </c>
      <c r="H1296" s="5" t="str">
        <f t="shared" si="191"/>
        <v>Diciembre</v>
      </c>
      <c r="I1296" s="6" t="str">
        <f t="shared" si="192"/>
        <v>2024-1</v>
      </c>
      <c r="J1296" s="5">
        <v>100</v>
      </c>
      <c r="K1296" s="5">
        <v>100</v>
      </c>
      <c r="L1296" s="15">
        <f t="shared" si="190"/>
        <v>1</v>
      </c>
      <c r="M1296" s="15">
        <f t="shared" si="194"/>
        <v>1</v>
      </c>
      <c r="N1296" s="5"/>
      <c r="O1296" s="5"/>
      <c r="P1296" s="5">
        <v>0</v>
      </c>
      <c r="Q1296" s="5">
        <v>0</v>
      </c>
      <c r="R1296" s="5" t="str">
        <f t="shared" si="193"/>
        <v>475-2024-12-31</v>
      </c>
    </row>
    <row r="1297" spans="1:18" x14ac:dyDescent="0.3">
      <c r="A1297" s="5">
        <v>474</v>
      </c>
      <c r="B1297" s="5" t="s">
        <v>440</v>
      </c>
      <c r="C1297" s="5" t="s">
        <v>439</v>
      </c>
      <c r="D1297" s="5" t="s">
        <v>47</v>
      </c>
      <c r="E1297" s="5" t="s">
        <v>22</v>
      </c>
      <c r="F1297" s="6">
        <v>45657</v>
      </c>
      <c r="G1297" s="5">
        <v>2024</v>
      </c>
      <c r="H1297" s="5" t="str">
        <f t="shared" si="191"/>
        <v>Junio</v>
      </c>
      <c r="I1297" s="6" t="str">
        <f t="shared" si="192"/>
        <v>2024-2</v>
      </c>
      <c r="J1297" s="5">
        <v>100</v>
      </c>
      <c r="K1297" s="5">
        <v>100</v>
      </c>
      <c r="L1297" s="15">
        <f t="shared" si="190"/>
        <v>1</v>
      </c>
      <c r="M1297" s="15">
        <f t="shared" si="194"/>
        <v>1</v>
      </c>
      <c r="N1297" s="5"/>
      <c r="O1297" s="5"/>
      <c r="P1297" s="5">
        <v>0</v>
      </c>
      <c r="Q1297" s="5">
        <v>0</v>
      </c>
      <c r="R1297" s="5" t="str">
        <f t="shared" si="193"/>
        <v>476-2024-06-30</v>
      </c>
    </row>
    <row r="1298" spans="1:18" x14ac:dyDescent="0.3">
      <c r="A1298" s="5">
        <v>475</v>
      </c>
      <c r="B1298" s="5" t="s">
        <v>441</v>
      </c>
      <c r="C1298" s="5" t="s">
        <v>39</v>
      </c>
      <c r="D1298" s="5" t="s">
        <v>47</v>
      </c>
      <c r="E1298" s="5" t="s">
        <v>22</v>
      </c>
      <c r="F1298" s="6">
        <v>45473</v>
      </c>
      <c r="G1298" s="5">
        <v>2024</v>
      </c>
      <c r="H1298" s="5" t="str">
        <f t="shared" si="191"/>
        <v>Diciembre</v>
      </c>
      <c r="I1298" s="6" t="str">
        <f t="shared" si="192"/>
        <v>2024-1</v>
      </c>
      <c r="J1298" s="5"/>
      <c r="K1298" s="5"/>
      <c r="L1298" s="15">
        <f t="shared" si="190"/>
        <v>1</v>
      </c>
      <c r="M1298" s="15">
        <f t="shared" si="194"/>
        <v>1</v>
      </c>
      <c r="N1298" s="5"/>
      <c r="O1298" s="5"/>
      <c r="P1298" s="5">
        <v>0</v>
      </c>
      <c r="Q1298" s="5">
        <v>0</v>
      </c>
      <c r="R1298" s="5" t="str">
        <f t="shared" si="193"/>
        <v>476-2024-12-31</v>
      </c>
    </row>
    <row r="1299" spans="1:18" x14ac:dyDescent="0.3">
      <c r="A1299" s="5">
        <v>475</v>
      </c>
      <c r="B1299" s="5" t="s">
        <v>441</v>
      </c>
      <c r="C1299" s="5" t="s">
        <v>39</v>
      </c>
      <c r="D1299" s="5" t="s">
        <v>47</v>
      </c>
      <c r="E1299" s="5" t="s">
        <v>22</v>
      </c>
      <c r="F1299" s="6">
        <v>45657</v>
      </c>
      <c r="G1299" s="5">
        <v>2024</v>
      </c>
      <c r="H1299" s="5" t="str">
        <f t="shared" si="191"/>
        <v>Junio</v>
      </c>
      <c r="I1299" s="6" t="str">
        <f t="shared" si="192"/>
        <v>2024-2</v>
      </c>
      <c r="J1299" s="5">
        <v>100</v>
      </c>
      <c r="K1299" s="5">
        <v>100</v>
      </c>
      <c r="L1299" s="15">
        <f t="shared" si="190"/>
        <v>1</v>
      </c>
      <c r="M1299" s="15">
        <f t="shared" si="194"/>
        <v>1</v>
      </c>
      <c r="N1299" s="5"/>
      <c r="O1299" s="5"/>
      <c r="P1299" s="5">
        <v>0</v>
      </c>
      <c r="Q1299" s="5">
        <v>0</v>
      </c>
      <c r="R1299" s="5" t="str">
        <f t="shared" si="193"/>
        <v>477-2024-06-30</v>
      </c>
    </row>
    <row r="1300" spans="1:18" x14ac:dyDescent="0.3">
      <c r="A1300" s="5">
        <v>476</v>
      </c>
      <c r="B1300" s="5" t="s">
        <v>442</v>
      </c>
      <c r="C1300" s="5" t="s">
        <v>20</v>
      </c>
      <c r="D1300" s="5" t="s">
        <v>47</v>
      </c>
      <c r="E1300" s="5" t="s">
        <v>22</v>
      </c>
      <c r="F1300" s="6">
        <v>45473</v>
      </c>
      <c r="G1300" s="5">
        <v>2024</v>
      </c>
      <c r="H1300" s="5" t="str">
        <f t="shared" si="191"/>
        <v>Diciembre</v>
      </c>
      <c r="I1300" s="6" t="str">
        <f t="shared" si="192"/>
        <v>2024-1</v>
      </c>
      <c r="J1300" s="5">
        <v>15</v>
      </c>
      <c r="K1300" s="5">
        <v>15</v>
      </c>
      <c r="L1300" s="15">
        <f t="shared" si="190"/>
        <v>1</v>
      </c>
      <c r="M1300" s="15">
        <f t="shared" si="194"/>
        <v>1</v>
      </c>
      <c r="N1300" s="5"/>
      <c r="O1300" s="5"/>
      <c r="P1300" s="5">
        <v>0</v>
      </c>
      <c r="Q1300" s="5">
        <v>0</v>
      </c>
      <c r="R1300" s="5" t="str">
        <f t="shared" si="193"/>
        <v>477-2024-12-31</v>
      </c>
    </row>
    <row r="1301" spans="1:18" x14ac:dyDescent="0.3">
      <c r="A1301" s="5">
        <v>476</v>
      </c>
      <c r="B1301" s="5" t="s">
        <v>442</v>
      </c>
      <c r="C1301" s="5" t="s">
        <v>20</v>
      </c>
      <c r="D1301" s="5" t="s">
        <v>47</v>
      </c>
      <c r="E1301" s="5" t="s">
        <v>22</v>
      </c>
      <c r="F1301" s="6">
        <v>45657</v>
      </c>
      <c r="G1301" s="5">
        <v>2024</v>
      </c>
      <c r="H1301" s="5" t="str">
        <f t="shared" si="191"/>
        <v>Junio</v>
      </c>
      <c r="I1301" s="6" t="str">
        <f t="shared" si="192"/>
        <v>2024-2</v>
      </c>
      <c r="J1301" s="5">
        <v>15</v>
      </c>
      <c r="K1301" s="5">
        <v>15</v>
      </c>
      <c r="L1301" s="15">
        <f t="shared" si="190"/>
        <v>0</v>
      </c>
      <c r="M1301" s="15">
        <f t="shared" si="194"/>
        <v>0</v>
      </c>
      <c r="N1301" s="5"/>
      <c r="O1301" s="5"/>
      <c r="P1301" s="5">
        <v>0</v>
      </c>
      <c r="Q1301" s="5">
        <v>0</v>
      </c>
      <c r="R1301" s="5" t="str">
        <f t="shared" si="193"/>
        <v>478-2024-06-30</v>
      </c>
    </row>
    <row r="1302" spans="1:18" x14ac:dyDescent="0.3">
      <c r="A1302" s="5">
        <v>477</v>
      </c>
      <c r="B1302" s="5" t="s">
        <v>443</v>
      </c>
      <c r="C1302" s="5" t="s">
        <v>439</v>
      </c>
      <c r="D1302" s="5" t="s">
        <v>47</v>
      </c>
      <c r="E1302" s="5" t="s">
        <v>22</v>
      </c>
      <c r="F1302" s="6">
        <v>45473</v>
      </c>
      <c r="G1302" s="5">
        <v>2024</v>
      </c>
      <c r="H1302" s="5" t="str">
        <f t="shared" si="191"/>
        <v>Diciembre</v>
      </c>
      <c r="I1302" s="6" t="str">
        <f t="shared" si="192"/>
        <v>2024-1</v>
      </c>
      <c r="J1302" s="5">
        <v>100</v>
      </c>
      <c r="K1302" s="5">
        <v>100</v>
      </c>
      <c r="L1302" s="15">
        <f t="shared" si="190"/>
        <v>1</v>
      </c>
      <c r="M1302" s="15">
        <f t="shared" si="194"/>
        <v>1</v>
      </c>
      <c r="N1302" s="5"/>
      <c r="O1302" s="5"/>
      <c r="P1302" s="5">
        <v>0</v>
      </c>
      <c r="Q1302" s="5">
        <v>0</v>
      </c>
      <c r="R1302" s="5" t="str">
        <f t="shared" si="193"/>
        <v>478-2024-12-31</v>
      </c>
    </row>
    <row r="1303" spans="1:18" x14ac:dyDescent="0.3">
      <c r="A1303" s="5">
        <v>477</v>
      </c>
      <c r="B1303" s="5" t="s">
        <v>443</v>
      </c>
      <c r="C1303" s="5" t="s">
        <v>439</v>
      </c>
      <c r="D1303" s="5" t="s">
        <v>47</v>
      </c>
      <c r="E1303" s="5" t="s">
        <v>22</v>
      </c>
      <c r="F1303" s="6">
        <v>45657</v>
      </c>
      <c r="G1303" s="5">
        <v>2024</v>
      </c>
      <c r="H1303" s="5" t="str">
        <f t="shared" si="191"/>
        <v>Junio</v>
      </c>
      <c r="I1303" s="6" t="str">
        <f t="shared" si="192"/>
        <v>2024-2</v>
      </c>
      <c r="J1303" s="5">
        <v>100</v>
      </c>
      <c r="K1303" s="5">
        <v>100</v>
      </c>
      <c r="L1303" s="15">
        <f t="shared" si="190"/>
        <v>1</v>
      </c>
      <c r="M1303" s="15">
        <f t="shared" si="194"/>
        <v>1</v>
      </c>
      <c r="N1303" s="5"/>
      <c r="O1303" s="5"/>
      <c r="P1303" s="5">
        <v>0</v>
      </c>
      <c r="Q1303" s="5">
        <v>0</v>
      </c>
      <c r="R1303" s="5" t="str">
        <f t="shared" si="193"/>
        <v>479-2024-06-30</v>
      </c>
    </row>
    <row r="1304" spans="1:18" x14ac:dyDescent="0.3">
      <c r="A1304" s="5">
        <v>478</v>
      </c>
      <c r="B1304" s="5" t="s">
        <v>444</v>
      </c>
      <c r="C1304" s="5" t="s">
        <v>439</v>
      </c>
      <c r="D1304" s="5" t="s">
        <v>47</v>
      </c>
      <c r="E1304" s="5" t="s">
        <v>22</v>
      </c>
      <c r="F1304" s="6">
        <v>45473</v>
      </c>
      <c r="G1304" s="5">
        <v>2024</v>
      </c>
      <c r="H1304" s="5" t="str">
        <f t="shared" si="191"/>
        <v>Diciembre</v>
      </c>
      <c r="I1304" s="6" t="str">
        <f t="shared" si="192"/>
        <v>2024-1</v>
      </c>
      <c r="J1304" s="5">
        <v>100</v>
      </c>
      <c r="K1304" s="5"/>
      <c r="L1304" s="15">
        <f t="shared" ref="L1304:L1335" si="195">IFERROR(IF((K1307/J1307)&gt;1.3,1.3,K1307/J1307),"")</f>
        <v>1</v>
      </c>
      <c r="M1304" s="15">
        <f t="shared" si="194"/>
        <v>1</v>
      </c>
      <c r="N1304" s="5" t="s">
        <v>48</v>
      </c>
      <c r="O1304" s="5" t="s">
        <v>125</v>
      </c>
      <c r="P1304" s="5">
        <v>0</v>
      </c>
      <c r="Q1304" s="5">
        <v>0</v>
      </c>
      <c r="R1304" s="5" t="str">
        <f t="shared" si="193"/>
        <v>479-2024-12-31</v>
      </c>
    </row>
    <row r="1305" spans="1:18" x14ac:dyDescent="0.3">
      <c r="A1305" s="5">
        <v>478</v>
      </c>
      <c r="B1305" s="5" t="s">
        <v>444</v>
      </c>
      <c r="C1305" s="5" t="s">
        <v>439</v>
      </c>
      <c r="D1305" s="5" t="s">
        <v>47</v>
      </c>
      <c r="E1305" s="5" t="s">
        <v>22</v>
      </c>
      <c r="F1305" s="6">
        <v>45657</v>
      </c>
      <c r="G1305" s="5">
        <v>2024</v>
      </c>
      <c r="H1305" s="5" t="str">
        <f t="shared" si="191"/>
        <v>Junio</v>
      </c>
      <c r="I1305" s="6" t="str">
        <f t="shared" si="192"/>
        <v>2024-2</v>
      </c>
      <c r="J1305" s="5">
        <v>100</v>
      </c>
      <c r="K1305" s="5">
        <v>100</v>
      </c>
      <c r="L1305" s="15">
        <f t="shared" si="195"/>
        <v>1</v>
      </c>
      <c r="M1305" s="15">
        <f t="shared" si="194"/>
        <v>1</v>
      </c>
      <c r="N1305" s="5"/>
      <c r="O1305" s="5"/>
      <c r="P1305" s="5">
        <v>0</v>
      </c>
      <c r="Q1305" s="5">
        <v>0</v>
      </c>
      <c r="R1305" s="5" t="str">
        <f t="shared" si="193"/>
        <v>480-2024-06-30</v>
      </c>
    </row>
    <row r="1306" spans="1:18" x14ac:dyDescent="0.3">
      <c r="A1306" s="5">
        <v>479</v>
      </c>
      <c r="B1306" s="5" t="s">
        <v>445</v>
      </c>
      <c r="C1306" s="5" t="s">
        <v>439</v>
      </c>
      <c r="D1306" s="5" t="s">
        <v>47</v>
      </c>
      <c r="E1306" s="5" t="s">
        <v>22</v>
      </c>
      <c r="F1306" s="6">
        <v>45473</v>
      </c>
      <c r="G1306" s="5">
        <v>2024</v>
      </c>
      <c r="H1306" s="5" t="str">
        <f t="shared" ref="H1306:H1337" si="196">PROPER(TEXT(F1309,"mmmm"))</f>
        <v>Diciembre</v>
      </c>
      <c r="I1306" s="6" t="str">
        <f t="shared" ref="I1306:I1337" si="197">IF(OR(H1309="Enero",H1309="Febrero",H1309="Marzo",H1309="Abril",H1309="Mayo",H1309="Junio"),G1309&amp;"-1",IF(OR(H1309="Julio",H1309="Agosto",H1309="Septiembre",H1309="Octubre",H1309="Noviembre",H1309="Diciembre"),G1309&amp;"-2"))</f>
        <v>2024-2</v>
      </c>
      <c r="J1306" s="5">
        <v>100</v>
      </c>
      <c r="K1306" s="5">
        <v>100</v>
      </c>
      <c r="L1306" s="15">
        <f t="shared" si="195"/>
        <v>1</v>
      </c>
      <c r="M1306" s="15">
        <f t="shared" si="194"/>
        <v>1</v>
      </c>
      <c r="N1306" s="5"/>
      <c r="O1306" s="5"/>
      <c r="P1306" s="5">
        <v>0</v>
      </c>
      <c r="Q1306" s="5">
        <v>0</v>
      </c>
      <c r="R1306" s="5" t="str">
        <f t="shared" ref="R1306:R1337" si="198">A1309&amp;"-"&amp;YEAR(F1309)&amp;"-"&amp;IF(LEN(MONTH(F1309))=1,"0"&amp;MONTH(F1309),MONTH(F1309))&amp;"-"&amp;DAY(F1309)</f>
        <v>480-2024-12-31</v>
      </c>
    </row>
    <row r="1307" spans="1:18" x14ac:dyDescent="0.3">
      <c r="A1307" s="5">
        <v>479</v>
      </c>
      <c r="B1307" s="5" t="s">
        <v>445</v>
      </c>
      <c r="C1307" s="5" t="s">
        <v>439</v>
      </c>
      <c r="D1307" s="5" t="s">
        <v>47</v>
      </c>
      <c r="E1307" s="5" t="s">
        <v>22</v>
      </c>
      <c r="F1307" s="6">
        <v>45657</v>
      </c>
      <c r="G1307" s="5">
        <v>2024</v>
      </c>
      <c r="H1307" s="5" t="str">
        <f t="shared" si="196"/>
        <v>Junio</v>
      </c>
      <c r="I1307" s="6" t="str">
        <f t="shared" si="197"/>
        <v>2024-1</v>
      </c>
      <c r="J1307" s="5">
        <v>100</v>
      </c>
      <c r="K1307" s="5">
        <v>100</v>
      </c>
      <c r="L1307" s="15">
        <f t="shared" si="195"/>
        <v>1</v>
      </c>
      <c r="M1307" s="15">
        <f t="shared" si="194"/>
        <v>1</v>
      </c>
      <c r="N1307" s="5"/>
      <c r="O1307" s="5"/>
      <c r="P1307" s="5">
        <v>0</v>
      </c>
      <c r="Q1307" s="5">
        <v>0</v>
      </c>
      <c r="R1307" s="5" t="str">
        <f t="shared" si="198"/>
        <v>481-2024-06-30</v>
      </c>
    </row>
    <row r="1308" spans="1:18" x14ac:dyDescent="0.3">
      <c r="A1308" s="5">
        <v>480</v>
      </c>
      <c r="B1308" s="5" t="s">
        <v>446</v>
      </c>
      <c r="C1308" s="5" t="s">
        <v>439</v>
      </c>
      <c r="D1308" s="5" t="s">
        <v>47</v>
      </c>
      <c r="E1308" s="5" t="s">
        <v>22</v>
      </c>
      <c r="F1308" s="6">
        <v>45473</v>
      </c>
      <c r="G1308" s="5">
        <v>2024</v>
      </c>
      <c r="H1308" s="5" t="str">
        <f t="shared" si="196"/>
        <v>Diciembre</v>
      </c>
      <c r="I1308" s="6" t="str">
        <f t="shared" si="197"/>
        <v>2024-2</v>
      </c>
      <c r="J1308" s="5">
        <v>100</v>
      </c>
      <c r="K1308" s="5">
        <v>100</v>
      </c>
      <c r="L1308" s="15">
        <f t="shared" si="195"/>
        <v>0</v>
      </c>
      <c r="M1308" s="15">
        <f t="shared" si="194"/>
        <v>0</v>
      </c>
      <c r="N1308" s="5"/>
      <c r="O1308" s="5"/>
      <c r="P1308" s="5">
        <v>0</v>
      </c>
      <c r="Q1308" s="5">
        <v>0</v>
      </c>
      <c r="R1308" s="5" t="str">
        <f t="shared" si="198"/>
        <v>481-2024-12-31</v>
      </c>
    </row>
    <row r="1309" spans="1:18" x14ac:dyDescent="0.3">
      <c r="A1309" s="5">
        <v>480</v>
      </c>
      <c r="B1309" s="5" t="s">
        <v>446</v>
      </c>
      <c r="C1309" s="5" t="s">
        <v>439</v>
      </c>
      <c r="D1309" s="5" t="s">
        <v>47</v>
      </c>
      <c r="E1309" s="5" t="s">
        <v>22</v>
      </c>
      <c r="F1309" s="6">
        <v>45657</v>
      </c>
      <c r="G1309" s="5">
        <v>2024</v>
      </c>
      <c r="H1309" s="5" t="str">
        <f t="shared" si="196"/>
        <v>Diciembre</v>
      </c>
      <c r="I1309" s="6" t="str">
        <f t="shared" si="197"/>
        <v>2024-1</v>
      </c>
      <c r="J1309" s="5">
        <v>100</v>
      </c>
      <c r="K1309" s="5">
        <v>100</v>
      </c>
      <c r="L1309" s="15">
        <f t="shared" si="195"/>
        <v>1.3</v>
      </c>
      <c r="M1309" s="15">
        <f t="shared" si="194"/>
        <v>9.1650000000000009</v>
      </c>
      <c r="N1309" s="5"/>
      <c r="O1309" s="5"/>
      <c r="P1309" s="5">
        <v>0</v>
      </c>
      <c r="Q1309" s="5">
        <v>0</v>
      </c>
      <c r="R1309" s="5" t="str">
        <f t="shared" si="198"/>
        <v>483-2024-12-31</v>
      </c>
    </row>
    <row r="1310" spans="1:18" x14ac:dyDescent="0.3">
      <c r="A1310" s="5">
        <v>481</v>
      </c>
      <c r="B1310" s="5" t="s">
        <v>447</v>
      </c>
      <c r="C1310" s="5" t="s">
        <v>20</v>
      </c>
      <c r="D1310" s="5" t="s">
        <v>47</v>
      </c>
      <c r="E1310" s="5" t="s">
        <v>22</v>
      </c>
      <c r="F1310" s="6">
        <v>45473</v>
      </c>
      <c r="G1310" s="5">
        <v>2024</v>
      </c>
      <c r="H1310" s="5" t="str">
        <f t="shared" si="196"/>
        <v>Junio</v>
      </c>
      <c r="I1310" s="6" t="str">
        <f t="shared" si="197"/>
        <v>2024-2</v>
      </c>
      <c r="J1310" s="5">
        <v>100</v>
      </c>
      <c r="K1310" s="5">
        <v>100</v>
      </c>
      <c r="L1310" s="15">
        <f t="shared" si="195"/>
        <v>1.1111111111111112</v>
      </c>
      <c r="M1310" s="15">
        <f t="shared" si="194"/>
        <v>1.1111111111111112</v>
      </c>
      <c r="N1310" s="5"/>
      <c r="O1310" s="5"/>
      <c r="P1310" s="5">
        <v>0</v>
      </c>
      <c r="Q1310" s="5">
        <v>0</v>
      </c>
      <c r="R1310" s="5" t="str">
        <f t="shared" si="198"/>
        <v>484-2024-06-30</v>
      </c>
    </row>
    <row r="1311" spans="1:18" x14ac:dyDescent="0.3">
      <c r="A1311" s="5">
        <v>481</v>
      </c>
      <c r="B1311" s="5" t="s">
        <v>447</v>
      </c>
      <c r="C1311" s="5" t="s">
        <v>20</v>
      </c>
      <c r="D1311" s="5" t="s">
        <v>47</v>
      </c>
      <c r="E1311" s="5" t="s">
        <v>22</v>
      </c>
      <c r="F1311" s="6">
        <v>45657</v>
      </c>
      <c r="G1311" s="5">
        <v>2024</v>
      </c>
      <c r="H1311" s="5" t="str">
        <f t="shared" si="196"/>
        <v>Diciembre</v>
      </c>
      <c r="I1311" s="6" t="str">
        <f t="shared" si="197"/>
        <v>2024-1</v>
      </c>
      <c r="J1311" s="5">
        <v>100</v>
      </c>
      <c r="K1311" s="5"/>
      <c r="L1311" s="15">
        <f t="shared" si="195"/>
        <v>1.1111111111111112</v>
      </c>
      <c r="M1311" s="15">
        <f t="shared" si="194"/>
        <v>1.1111111111111112</v>
      </c>
      <c r="N1311" s="5" t="s">
        <v>48</v>
      </c>
      <c r="O1311" s="5" t="s">
        <v>125</v>
      </c>
      <c r="P1311" s="5">
        <v>0</v>
      </c>
      <c r="Q1311" s="5">
        <v>0</v>
      </c>
      <c r="R1311" s="5" t="str">
        <f t="shared" si="198"/>
        <v>484-2024-12-31</v>
      </c>
    </row>
    <row r="1312" spans="1:18" x14ac:dyDescent="0.3">
      <c r="A1312" s="5">
        <v>483</v>
      </c>
      <c r="B1312" s="5" t="s">
        <v>448</v>
      </c>
      <c r="C1312" s="5" t="s">
        <v>350</v>
      </c>
      <c r="D1312" s="5" t="s">
        <v>65</v>
      </c>
      <c r="E1312" s="5" t="s">
        <v>22</v>
      </c>
      <c r="F1312" s="6">
        <v>45657</v>
      </c>
      <c r="G1312" s="5">
        <v>2024</v>
      </c>
      <c r="H1312" s="5" t="str">
        <f t="shared" si="196"/>
        <v>Junio</v>
      </c>
      <c r="I1312" s="6" t="str">
        <f t="shared" si="197"/>
        <v>2024-2</v>
      </c>
      <c r="J1312" s="5">
        <v>10</v>
      </c>
      <c r="K1312" s="5">
        <v>91.65</v>
      </c>
      <c r="L1312" s="15" t="str">
        <f t="shared" si="195"/>
        <v/>
      </c>
      <c r="M1312" s="15" t="str">
        <f t="shared" si="194"/>
        <v/>
      </c>
      <c r="N1312" s="5"/>
      <c r="O1312" s="5"/>
      <c r="P1312" s="5">
        <v>0</v>
      </c>
      <c r="Q1312" s="5">
        <v>0</v>
      </c>
      <c r="R1312" s="5" t="str">
        <f t="shared" si="198"/>
        <v>485-2024-06-30</v>
      </c>
    </row>
    <row r="1313" spans="1:18" x14ac:dyDescent="0.3">
      <c r="A1313" s="5">
        <v>484</v>
      </c>
      <c r="B1313" s="5" t="s">
        <v>449</v>
      </c>
      <c r="C1313" s="5" t="s">
        <v>64</v>
      </c>
      <c r="D1313" s="5" t="s">
        <v>52</v>
      </c>
      <c r="E1313" s="5" t="s">
        <v>22</v>
      </c>
      <c r="F1313" s="6">
        <v>45473</v>
      </c>
      <c r="G1313" s="5">
        <v>2024</v>
      </c>
      <c r="H1313" s="5" t="str">
        <f t="shared" si="196"/>
        <v>Diciembre</v>
      </c>
      <c r="I1313" s="6" t="str">
        <f t="shared" si="197"/>
        <v>2024-2</v>
      </c>
      <c r="J1313" s="5">
        <v>90</v>
      </c>
      <c r="K1313" s="5">
        <v>100</v>
      </c>
      <c r="L1313" s="15">
        <f t="shared" si="195"/>
        <v>0.83337499999999998</v>
      </c>
      <c r="M1313" s="15">
        <f t="shared" si="194"/>
        <v>0.83337499999999998</v>
      </c>
      <c r="N1313" s="5"/>
      <c r="O1313" s="5"/>
      <c r="P1313" s="5">
        <v>0</v>
      </c>
      <c r="Q1313" s="5">
        <v>0</v>
      </c>
      <c r="R1313" s="5" t="str">
        <f t="shared" si="198"/>
        <v>485-2024-12-31</v>
      </c>
    </row>
    <row r="1314" spans="1:18" x14ac:dyDescent="0.3">
      <c r="A1314" s="5">
        <v>484</v>
      </c>
      <c r="B1314" s="5" t="s">
        <v>449</v>
      </c>
      <c r="C1314" s="5" t="s">
        <v>64</v>
      </c>
      <c r="D1314" s="5" t="s">
        <v>52</v>
      </c>
      <c r="E1314" s="5" t="s">
        <v>22</v>
      </c>
      <c r="F1314" s="6">
        <v>45657</v>
      </c>
      <c r="G1314" s="5">
        <v>2024</v>
      </c>
      <c r="H1314" s="5" t="str">
        <f t="shared" si="196"/>
        <v>Junio</v>
      </c>
      <c r="I1314" s="6" t="str">
        <f t="shared" si="197"/>
        <v>2024-1</v>
      </c>
      <c r="J1314" s="5">
        <v>90</v>
      </c>
      <c r="K1314" s="5">
        <v>100</v>
      </c>
      <c r="L1314" s="15" t="str">
        <f t="shared" si="195"/>
        <v/>
      </c>
      <c r="M1314" s="15" t="str">
        <f t="shared" si="194"/>
        <v/>
      </c>
      <c r="N1314" s="5"/>
      <c r="O1314" s="5"/>
      <c r="P1314" s="5">
        <v>0</v>
      </c>
      <c r="Q1314" s="5">
        <v>0</v>
      </c>
      <c r="R1314" s="5" t="str">
        <f t="shared" si="198"/>
        <v>486-2024-06-30</v>
      </c>
    </row>
    <row r="1315" spans="1:18" x14ac:dyDescent="0.3">
      <c r="A1315" s="5">
        <v>485</v>
      </c>
      <c r="B1315" s="5" t="s">
        <v>450</v>
      </c>
      <c r="C1315" s="5" t="s">
        <v>93</v>
      </c>
      <c r="D1315" s="5" t="s">
        <v>21</v>
      </c>
      <c r="E1315" s="5" t="s">
        <v>22</v>
      </c>
      <c r="F1315" s="6">
        <v>45473</v>
      </c>
      <c r="G1315" s="5">
        <v>2024</v>
      </c>
      <c r="H1315" s="5" t="str">
        <f t="shared" si="196"/>
        <v>Diciembre</v>
      </c>
      <c r="I1315" s="6" t="str">
        <f t="shared" si="197"/>
        <v>2024-2</v>
      </c>
      <c r="J1315" s="5"/>
      <c r="K1315" s="5"/>
      <c r="L1315" s="15" t="str">
        <f t="shared" si="195"/>
        <v/>
      </c>
      <c r="M1315" s="15" t="str">
        <f t="shared" si="194"/>
        <v/>
      </c>
      <c r="N1315" s="5"/>
      <c r="O1315" s="5"/>
      <c r="P1315" s="5">
        <v>0</v>
      </c>
      <c r="Q1315" s="5">
        <v>0</v>
      </c>
      <c r="R1315" s="5" t="str">
        <f t="shared" si="198"/>
        <v>486-2024-12-31</v>
      </c>
    </row>
    <row r="1316" spans="1:18" x14ac:dyDescent="0.3">
      <c r="A1316" s="5">
        <v>485</v>
      </c>
      <c r="B1316" s="5" t="s">
        <v>450</v>
      </c>
      <c r="C1316" s="5" t="s">
        <v>93</v>
      </c>
      <c r="D1316" s="5" t="s">
        <v>21</v>
      </c>
      <c r="E1316" s="5" t="s">
        <v>22</v>
      </c>
      <c r="F1316" s="6">
        <v>45657</v>
      </c>
      <c r="G1316" s="5">
        <v>2024</v>
      </c>
      <c r="H1316" s="5" t="str">
        <f t="shared" si="196"/>
        <v>Diciembre</v>
      </c>
      <c r="I1316" s="6" t="str">
        <f t="shared" si="197"/>
        <v>2024-1</v>
      </c>
      <c r="J1316" s="5">
        <v>80</v>
      </c>
      <c r="K1316" s="5">
        <v>66.67</v>
      </c>
      <c r="L1316" s="15">
        <f t="shared" si="195"/>
        <v>1.3</v>
      </c>
      <c r="M1316" s="15">
        <f t="shared" si="194"/>
        <v>8.208499999999999</v>
      </c>
      <c r="N1316" s="5"/>
      <c r="O1316" s="5"/>
      <c r="P1316" s="5">
        <v>0</v>
      </c>
      <c r="Q1316" s="5">
        <v>0</v>
      </c>
      <c r="R1316" s="5" t="str">
        <f t="shared" si="198"/>
        <v>487-2024-12-31</v>
      </c>
    </row>
    <row r="1317" spans="1:18" x14ac:dyDescent="0.3">
      <c r="A1317" s="5">
        <v>486</v>
      </c>
      <c r="B1317" s="5" t="s">
        <v>451</v>
      </c>
      <c r="C1317" s="5" t="s">
        <v>395</v>
      </c>
      <c r="D1317" s="5" t="s">
        <v>47</v>
      </c>
      <c r="E1317" s="5" t="s">
        <v>22</v>
      </c>
      <c r="F1317" s="6">
        <v>45473</v>
      </c>
      <c r="G1317" s="5">
        <v>2024</v>
      </c>
      <c r="H1317" s="5" t="str">
        <f t="shared" si="196"/>
        <v>Junio</v>
      </c>
      <c r="I1317" s="6" t="str">
        <f t="shared" si="197"/>
        <v>2024-2</v>
      </c>
      <c r="J1317" s="5">
        <v>0</v>
      </c>
      <c r="K1317" s="5">
        <v>4900000</v>
      </c>
      <c r="L1317" s="15" t="str">
        <f t="shared" si="195"/>
        <v/>
      </c>
      <c r="M1317" s="15" t="str">
        <f t="shared" si="194"/>
        <v/>
      </c>
      <c r="N1317" s="5"/>
      <c r="O1317" s="5"/>
      <c r="P1317" s="5">
        <v>0</v>
      </c>
      <c r="Q1317" s="5">
        <v>0</v>
      </c>
      <c r="R1317" s="5" t="str">
        <f t="shared" si="198"/>
        <v>488-2024-06-30</v>
      </c>
    </row>
    <row r="1318" spans="1:18" x14ac:dyDescent="0.3">
      <c r="A1318" s="5">
        <v>486</v>
      </c>
      <c r="B1318" s="5" t="s">
        <v>451</v>
      </c>
      <c r="C1318" s="5" t="s">
        <v>395</v>
      </c>
      <c r="D1318" s="5" t="s">
        <v>47</v>
      </c>
      <c r="E1318" s="5" t="s">
        <v>22</v>
      </c>
      <c r="F1318" s="6">
        <v>45657</v>
      </c>
      <c r="G1318" s="5">
        <v>2024</v>
      </c>
      <c r="H1318" s="5" t="str">
        <f t="shared" si="196"/>
        <v>Diciembre</v>
      </c>
      <c r="I1318" s="6" t="str">
        <f t="shared" si="197"/>
        <v>2024-2</v>
      </c>
      <c r="J1318" s="5">
        <v>0</v>
      </c>
      <c r="K1318" s="5">
        <v>2700000</v>
      </c>
      <c r="L1318" s="15">
        <f t="shared" si="195"/>
        <v>1.0743529411764705</v>
      </c>
      <c r="M1318" s="15">
        <f t="shared" si="194"/>
        <v>1.0743529411764705</v>
      </c>
      <c r="N1318" s="5"/>
      <c r="O1318" s="5"/>
      <c r="P1318" s="5">
        <v>0</v>
      </c>
      <c r="Q1318" s="5">
        <v>0</v>
      </c>
      <c r="R1318" s="5" t="str">
        <f t="shared" si="198"/>
        <v>488-2024-12-31</v>
      </c>
    </row>
    <row r="1319" spans="1:18" x14ac:dyDescent="0.3">
      <c r="A1319" s="5">
        <v>487</v>
      </c>
      <c r="B1319" s="5" t="s">
        <v>452</v>
      </c>
      <c r="C1319" s="5" t="s">
        <v>208</v>
      </c>
      <c r="D1319" s="5" t="s">
        <v>65</v>
      </c>
      <c r="E1319" s="5" t="s">
        <v>22</v>
      </c>
      <c r="F1319" s="6">
        <v>45657</v>
      </c>
      <c r="G1319" s="5">
        <v>2024</v>
      </c>
      <c r="H1319" s="5" t="str">
        <f t="shared" si="196"/>
        <v>Junio</v>
      </c>
      <c r="I1319" s="6" t="str">
        <f t="shared" si="197"/>
        <v>2024-2</v>
      </c>
      <c r="J1319" s="5">
        <v>20</v>
      </c>
      <c r="K1319" s="5">
        <v>164.17</v>
      </c>
      <c r="L1319" s="15" t="str">
        <f t="shared" si="195"/>
        <v/>
      </c>
      <c r="M1319" s="15" t="str">
        <f t="shared" si="194"/>
        <v/>
      </c>
      <c r="N1319" s="5"/>
      <c r="O1319" s="5"/>
      <c r="P1319" s="5">
        <v>0</v>
      </c>
      <c r="Q1319" s="5">
        <v>0</v>
      </c>
      <c r="R1319" s="5" t="str">
        <f t="shared" si="198"/>
        <v>489-2024-06-30</v>
      </c>
    </row>
    <row r="1320" spans="1:18" x14ac:dyDescent="0.3">
      <c r="A1320" s="5">
        <v>488</v>
      </c>
      <c r="B1320" s="5" t="s">
        <v>453</v>
      </c>
      <c r="C1320" s="5" t="s">
        <v>93</v>
      </c>
      <c r="D1320" s="5" t="s">
        <v>21</v>
      </c>
      <c r="E1320" s="5" t="s">
        <v>22</v>
      </c>
      <c r="F1320" s="6">
        <v>45473</v>
      </c>
      <c r="G1320" s="5">
        <v>2024</v>
      </c>
      <c r="H1320" s="5" t="str">
        <f t="shared" si="196"/>
        <v>Diciembre</v>
      </c>
      <c r="I1320" s="6" t="str">
        <f t="shared" si="197"/>
        <v>2024-2</v>
      </c>
      <c r="J1320" s="5"/>
      <c r="K1320" s="5"/>
      <c r="L1320" s="15">
        <f t="shared" si="195"/>
        <v>1.25</v>
      </c>
      <c r="M1320" s="15">
        <f t="shared" si="194"/>
        <v>1.25</v>
      </c>
      <c r="N1320" s="5"/>
      <c r="O1320" s="5"/>
      <c r="P1320" s="5">
        <v>0</v>
      </c>
      <c r="Q1320" s="5">
        <v>0</v>
      </c>
      <c r="R1320" s="5" t="str">
        <f t="shared" si="198"/>
        <v>489-2024-12-31</v>
      </c>
    </row>
    <row r="1321" spans="1:18" x14ac:dyDescent="0.3">
      <c r="A1321" s="5">
        <v>488</v>
      </c>
      <c r="B1321" s="5" t="s">
        <v>453</v>
      </c>
      <c r="C1321" s="5" t="s">
        <v>93</v>
      </c>
      <c r="D1321" s="5" t="s">
        <v>21</v>
      </c>
      <c r="E1321" s="5" t="s">
        <v>22</v>
      </c>
      <c r="F1321" s="6">
        <v>45657</v>
      </c>
      <c r="G1321" s="5">
        <v>2024</v>
      </c>
      <c r="H1321" s="5" t="str">
        <f t="shared" si="196"/>
        <v>Diciembre</v>
      </c>
      <c r="I1321" s="6" t="str">
        <f t="shared" si="197"/>
        <v>2024-2</v>
      </c>
      <c r="J1321" s="5">
        <v>85</v>
      </c>
      <c r="K1321" s="5">
        <v>91.32</v>
      </c>
      <c r="L1321" s="15">
        <f t="shared" si="195"/>
        <v>1.1000000000000001</v>
      </c>
      <c r="M1321" s="15">
        <f t="shared" si="194"/>
        <v>1.1000000000000001</v>
      </c>
      <c r="N1321" s="5"/>
      <c r="O1321" s="5"/>
      <c r="P1321" s="5">
        <v>0</v>
      </c>
      <c r="Q1321" s="5">
        <v>0</v>
      </c>
      <c r="R1321" s="5" t="str">
        <f t="shared" si="198"/>
        <v>490-2024-12-31</v>
      </c>
    </row>
    <row r="1322" spans="1:18" x14ac:dyDescent="0.3">
      <c r="A1322" s="5">
        <v>489</v>
      </c>
      <c r="B1322" s="5" t="s">
        <v>454</v>
      </c>
      <c r="C1322" s="5" t="s">
        <v>93</v>
      </c>
      <c r="D1322" s="5" t="s">
        <v>21</v>
      </c>
      <c r="E1322" s="5" t="s">
        <v>22</v>
      </c>
      <c r="F1322" s="6">
        <v>45473</v>
      </c>
      <c r="G1322" s="5">
        <v>2024</v>
      </c>
      <c r="H1322" s="5" t="str">
        <f t="shared" si="196"/>
        <v>Diciembre</v>
      </c>
      <c r="I1322" s="6" t="str">
        <f t="shared" si="197"/>
        <v>2024-2</v>
      </c>
      <c r="J1322" s="5"/>
      <c r="K1322" s="5"/>
      <c r="L1322" s="15">
        <f t="shared" si="195"/>
        <v>1.1000000000000001</v>
      </c>
      <c r="M1322" s="15">
        <f t="shared" si="194"/>
        <v>1.1000000000000001</v>
      </c>
      <c r="N1322" s="5"/>
      <c r="O1322" s="5"/>
      <c r="P1322" s="5">
        <v>0</v>
      </c>
      <c r="Q1322" s="5">
        <v>0</v>
      </c>
      <c r="R1322" s="5" t="str">
        <f t="shared" si="198"/>
        <v>491-2024-12-31</v>
      </c>
    </row>
    <row r="1323" spans="1:18" x14ac:dyDescent="0.3">
      <c r="A1323" s="5">
        <v>489</v>
      </c>
      <c r="B1323" s="5" t="s">
        <v>454</v>
      </c>
      <c r="C1323" s="5" t="s">
        <v>93</v>
      </c>
      <c r="D1323" s="5" t="s">
        <v>21</v>
      </c>
      <c r="E1323" s="5" t="s">
        <v>22</v>
      </c>
      <c r="F1323" s="6">
        <v>45657</v>
      </c>
      <c r="G1323" s="5">
        <v>2024</v>
      </c>
      <c r="H1323" s="5" t="str">
        <f t="shared" si="196"/>
        <v>Diciembre</v>
      </c>
      <c r="I1323" s="6" t="str">
        <f t="shared" si="197"/>
        <v>2024-2</v>
      </c>
      <c r="J1323" s="5">
        <v>80</v>
      </c>
      <c r="K1323" s="5">
        <v>100</v>
      </c>
      <c r="L1323" s="15">
        <f t="shared" si="195"/>
        <v>1.0375000000000001</v>
      </c>
      <c r="M1323" s="15">
        <f t="shared" si="194"/>
        <v>1.0375000000000001</v>
      </c>
      <c r="N1323" s="5"/>
      <c r="O1323" s="5"/>
      <c r="P1323" s="5">
        <v>0</v>
      </c>
      <c r="Q1323" s="5">
        <v>0</v>
      </c>
      <c r="R1323" s="5" t="str">
        <f t="shared" si="198"/>
        <v>492-2024-12-31</v>
      </c>
    </row>
    <row r="1324" spans="1:18" x14ac:dyDescent="0.3">
      <c r="A1324" s="5">
        <v>490</v>
      </c>
      <c r="B1324" s="5" t="s">
        <v>455</v>
      </c>
      <c r="C1324" s="5" t="s">
        <v>190</v>
      </c>
      <c r="D1324" s="5" t="s">
        <v>65</v>
      </c>
      <c r="E1324" s="5" t="s">
        <v>22</v>
      </c>
      <c r="F1324" s="6">
        <v>45657</v>
      </c>
      <c r="G1324" s="5">
        <v>2024</v>
      </c>
      <c r="H1324" s="5" t="str">
        <f t="shared" si="196"/>
        <v>Diciembre</v>
      </c>
      <c r="I1324" s="6" t="str">
        <f t="shared" si="197"/>
        <v>2024-2</v>
      </c>
      <c r="J1324" s="5">
        <v>80</v>
      </c>
      <c r="K1324" s="5">
        <v>88</v>
      </c>
      <c r="L1324" s="15">
        <f t="shared" si="195"/>
        <v>1.0125</v>
      </c>
      <c r="M1324" s="15">
        <f t="shared" si="194"/>
        <v>1.0125</v>
      </c>
      <c r="N1324" s="5"/>
      <c r="O1324" s="5"/>
      <c r="P1324" s="5">
        <v>0</v>
      </c>
      <c r="Q1324" s="5">
        <v>0</v>
      </c>
      <c r="R1324" s="5" t="str">
        <f t="shared" si="198"/>
        <v>493-2024-12-31</v>
      </c>
    </row>
    <row r="1325" spans="1:18" x14ac:dyDescent="0.3">
      <c r="A1325" s="5">
        <v>491</v>
      </c>
      <c r="B1325" s="5" t="s">
        <v>456</v>
      </c>
      <c r="C1325" s="5" t="s">
        <v>29</v>
      </c>
      <c r="D1325" s="5" t="s">
        <v>65</v>
      </c>
      <c r="E1325" s="5" t="s">
        <v>22</v>
      </c>
      <c r="F1325" s="6">
        <v>45657</v>
      </c>
      <c r="G1325" s="5">
        <v>2024</v>
      </c>
      <c r="H1325" s="5" t="str">
        <f t="shared" si="196"/>
        <v>Diciembre</v>
      </c>
      <c r="I1325" s="6" t="str">
        <f t="shared" si="197"/>
        <v>2024-2</v>
      </c>
      <c r="J1325" s="5">
        <v>80</v>
      </c>
      <c r="K1325" s="5">
        <v>88</v>
      </c>
      <c r="L1325" s="15">
        <f t="shared" si="195"/>
        <v>1.1125</v>
      </c>
      <c r="M1325" s="15">
        <f t="shared" si="194"/>
        <v>1.1125</v>
      </c>
      <c r="N1325" s="5"/>
      <c r="O1325" s="5"/>
      <c r="P1325" s="5">
        <v>0</v>
      </c>
      <c r="Q1325" s="5">
        <v>0</v>
      </c>
      <c r="R1325" s="5" t="str">
        <f t="shared" si="198"/>
        <v>494-2024-12-31</v>
      </c>
    </row>
    <row r="1326" spans="1:18" x14ac:dyDescent="0.3">
      <c r="A1326" s="5">
        <v>492</v>
      </c>
      <c r="B1326" s="5" t="s">
        <v>457</v>
      </c>
      <c r="C1326" s="5" t="s">
        <v>186</v>
      </c>
      <c r="D1326" s="5" t="s">
        <v>65</v>
      </c>
      <c r="E1326" s="5" t="s">
        <v>22</v>
      </c>
      <c r="F1326" s="6">
        <v>45657</v>
      </c>
      <c r="G1326" s="5">
        <v>2024</v>
      </c>
      <c r="H1326" s="5" t="str">
        <f t="shared" si="196"/>
        <v>Diciembre</v>
      </c>
      <c r="I1326" s="6" t="str">
        <f t="shared" si="197"/>
        <v>2024-2</v>
      </c>
      <c r="J1326" s="5">
        <v>80</v>
      </c>
      <c r="K1326" s="5">
        <v>83</v>
      </c>
      <c r="L1326" s="15">
        <f t="shared" si="195"/>
        <v>1.1499999999999999</v>
      </c>
      <c r="M1326" s="15">
        <f t="shared" si="194"/>
        <v>1.1499999999999999</v>
      </c>
      <c r="N1326" s="5"/>
      <c r="O1326" s="5"/>
      <c r="P1326" s="5">
        <v>0</v>
      </c>
      <c r="Q1326" s="5">
        <v>0</v>
      </c>
      <c r="R1326" s="5" t="str">
        <f t="shared" si="198"/>
        <v>495-2024-12-31</v>
      </c>
    </row>
    <row r="1327" spans="1:18" x14ac:dyDescent="0.3">
      <c r="A1327" s="5">
        <v>493</v>
      </c>
      <c r="B1327" s="5" t="s">
        <v>458</v>
      </c>
      <c r="C1327" s="5" t="s">
        <v>41</v>
      </c>
      <c r="D1327" s="5" t="s">
        <v>65</v>
      </c>
      <c r="E1327" s="5" t="s">
        <v>22</v>
      </c>
      <c r="F1327" s="6">
        <v>45657</v>
      </c>
      <c r="G1327" s="5">
        <v>2024</v>
      </c>
      <c r="H1327" s="5" t="str">
        <f t="shared" si="196"/>
        <v>Diciembre</v>
      </c>
      <c r="I1327" s="6" t="str">
        <f t="shared" si="197"/>
        <v>2024-2</v>
      </c>
      <c r="J1327" s="5">
        <v>80</v>
      </c>
      <c r="K1327" s="5">
        <v>81</v>
      </c>
      <c r="L1327" s="15">
        <f t="shared" si="195"/>
        <v>1.1000000000000001</v>
      </c>
      <c r="M1327" s="15">
        <f t="shared" ref="M1327:M1358" si="199">IFERROR(K1330/J1330,"")</f>
        <v>1.1000000000000001</v>
      </c>
      <c r="N1327" s="5"/>
      <c r="O1327" s="5"/>
      <c r="P1327" s="5">
        <v>0</v>
      </c>
      <c r="Q1327" s="5">
        <v>0</v>
      </c>
      <c r="R1327" s="5" t="str">
        <f t="shared" si="198"/>
        <v>496-2024-12-31</v>
      </c>
    </row>
    <row r="1328" spans="1:18" x14ac:dyDescent="0.3">
      <c r="A1328" s="5">
        <v>494</v>
      </c>
      <c r="B1328" s="5" t="s">
        <v>459</v>
      </c>
      <c r="C1328" s="5" t="s">
        <v>245</v>
      </c>
      <c r="D1328" s="5" t="s">
        <v>65</v>
      </c>
      <c r="E1328" s="5" t="s">
        <v>22</v>
      </c>
      <c r="F1328" s="6">
        <v>45657</v>
      </c>
      <c r="G1328" s="5">
        <v>2024</v>
      </c>
      <c r="H1328" s="5" t="str">
        <f t="shared" si="196"/>
        <v>Diciembre</v>
      </c>
      <c r="I1328" s="6" t="str">
        <f t="shared" si="197"/>
        <v>2024-2</v>
      </c>
      <c r="J1328" s="5">
        <v>80</v>
      </c>
      <c r="K1328" s="5">
        <v>89</v>
      </c>
      <c r="L1328" s="15">
        <f t="shared" si="195"/>
        <v>1.0375000000000001</v>
      </c>
      <c r="M1328" s="15">
        <f t="shared" si="199"/>
        <v>1.0375000000000001</v>
      </c>
      <c r="N1328" s="5"/>
      <c r="O1328" s="5"/>
      <c r="P1328" s="5">
        <v>0</v>
      </c>
      <c r="Q1328" s="5">
        <v>0</v>
      </c>
      <c r="R1328" s="5" t="str">
        <f t="shared" si="198"/>
        <v>497-2024-12-31</v>
      </c>
    </row>
    <row r="1329" spans="1:18" x14ac:dyDescent="0.3">
      <c r="A1329" s="5">
        <v>495</v>
      </c>
      <c r="B1329" s="5" t="s">
        <v>460</v>
      </c>
      <c r="C1329" s="5" t="s">
        <v>298</v>
      </c>
      <c r="D1329" s="5" t="s">
        <v>65</v>
      </c>
      <c r="E1329" s="5" t="s">
        <v>22</v>
      </c>
      <c r="F1329" s="6">
        <v>45657</v>
      </c>
      <c r="G1329" s="5">
        <v>2024</v>
      </c>
      <c r="H1329" s="5" t="str">
        <f t="shared" si="196"/>
        <v>Diciembre</v>
      </c>
      <c r="I1329" s="6" t="str">
        <f t="shared" si="197"/>
        <v>2024-2</v>
      </c>
      <c r="J1329" s="5">
        <v>80</v>
      </c>
      <c r="K1329" s="5">
        <v>92</v>
      </c>
      <c r="L1329" s="15">
        <f t="shared" si="195"/>
        <v>1.1499999999999999</v>
      </c>
      <c r="M1329" s="15">
        <f t="shared" si="199"/>
        <v>1.1499999999999999</v>
      </c>
      <c r="N1329" s="5"/>
      <c r="O1329" s="5"/>
      <c r="P1329" s="5">
        <v>0</v>
      </c>
      <c r="Q1329" s="5">
        <v>0</v>
      </c>
      <c r="R1329" s="5" t="str">
        <f t="shared" si="198"/>
        <v>498-2024-12-31</v>
      </c>
    </row>
    <row r="1330" spans="1:18" x14ac:dyDescent="0.3">
      <c r="A1330" s="5">
        <v>496</v>
      </c>
      <c r="B1330" s="5" t="s">
        <v>461</v>
      </c>
      <c r="C1330" s="5" t="s">
        <v>86</v>
      </c>
      <c r="D1330" s="5" t="s">
        <v>65</v>
      </c>
      <c r="E1330" s="5" t="s">
        <v>22</v>
      </c>
      <c r="F1330" s="6">
        <v>45657</v>
      </c>
      <c r="G1330" s="5">
        <v>2024</v>
      </c>
      <c r="H1330" s="5" t="str">
        <f t="shared" si="196"/>
        <v>Diciembre</v>
      </c>
      <c r="I1330" s="6" t="str">
        <f t="shared" si="197"/>
        <v>2024-2</v>
      </c>
      <c r="J1330" s="5">
        <v>80</v>
      </c>
      <c r="K1330" s="5">
        <v>88</v>
      </c>
      <c r="L1330" s="15">
        <f t="shared" si="195"/>
        <v>1.0874999999999999</v>
      </c>
      <c r="M1330" s="15">
        <f t="shared" si="199"/>
        <v>1.0874999999999999</v>
      </c>
      <c r="N1330" s="5"/>
      <c r="O1330" s="5"/>
      <c r="P1330" s="5">
        <v>0</v>
      </c>
      <c r="Q1330" s="5">
        <v>0</v>
      </c>
      <c r="R1330" s="5" t="str">
        <f t="shared" si="198"/>
        <v>499-2024-12-31</v>
      </c>
    </row>
    <row r="1331" spans="1:18" x14ac:dyDescent="0.3">
      <c r="A1331" s="5">
        <v>497</v>
      </c>
      <c r="B1331" s="5" t="s">
        <v>462</v>
      </c>
      <c r="C1331" s="5" t="s">
        <v>306</v>
      </c>
      <c r="D1331" s="5" t="s">
        <v>65</v>
      </c>
      <c r="E1331" s="5" t="s">
        <v>22</v>
      </c>
      <c r="F1331" s="6">
        <v>45657</v>
      </c>
      <c r="G1331" s="5">
        <v>2024</v>
      </c>
      <c r="H1331" s="5" t="str">
        <f t="shared" si="196"/>
        <v>Diciembre</v>
      </c>
      <c r="I1331" s="6" t="str">
        <f t="shared" si="197"/>
        <v>2024-2</v>
      </c>
      <c r="J1331" s="5">
        <v>80</v>
      </c>
      <c r="K1331" s="5">
        <v>83</v>
      </c>
      <c r="L1331" s="15">
        <f t="shared" si="195"/>
        <v>1.1125</v>
      </c>
      <c r="M1331" s="15">
        <f t="shared" si="199"/>
        <v>1.1125</v>
      </c>
      <c r="N1331" s="5"/>
      <c r="O1331" s="5"/>
      <c r="P1331" s="5">
        <v>0</v>
      </c>
      <c r="Q1331" s="5">
        <v>0</v>
      </c>
      <c r="R1331" s="5" t="str">
        <f t="shared" si="198"/>
        <v>500-2024-12-31</v>
      </c>
    </row>
    <row r="1332" spans="1:18" x14ac:dyDescent="0.3">
      <c r="A1332" s="5">
        <v>498</v>
      </c>
      <c r="B1332" s="5" t="s">
        <v>463</v>
      </c>
      <c r="C1332" s="5" t="s">
        <v>208</v>
      </c>
      <c r="D1332" s="5" t="s">
        <v>65</v>
      </c>
      <c r="E1332" s="5" t="s">
        <v>22</v>
      </c>
      <c r="F1332" s="6">
        <v>45657</v>
      </c>
      <c r="G1332" s="5">
        <v>2024</v>
      </c>
      <c r="H1332" s="5" t="str">
        <f t="shared" si="196"/>
        <v>Diciembre</v>
      </c>
      <c r="I1332" s="6" t="str">
        <f t="shared" si="197"/>
        <v>2024-2</v>
      </c>
      <c r="J1332" s="5">
        <v>80</v>
      </c>
      <c r="K1332" s="5">
        <v>92</v>
      </c>
      <c r="L1332" s="15">
        <f t="shared" si="195"/>
        <v>1.1000000000000001</v>
      </c>
      <c r="M1332" s="15">
        <f t="shared" si="199"/>
        <v>1.1000000000000001</v>
      </c>
      <c r="N1332" s="5"/>
      <c r="O1332" s="5"/>
      <c r="P1332" s="5">
        <v>0</v>
      </c>
      <c r="Q1332" s="5">
        <v>0</v>
      </c>
      <c r="R1332" s="5" t="str">
        <f t="shared" si="198"/>
        <v>501-2024-12-31</v>
      </c>
    </row>
    <row r="1333" spans="1:18" x14ac:dyDescent="0.3">
      <c r="A1333" s="5">
        <v>499</v>
      </c>
      <c r="B1333" s="5" t="s">
        <v>464</v>
      </c>
      <c r="C1333" s="5" t="s">
        <v>303</v>
      </c>
      <c r="D1333" s="5" t="s">
        <v>65</v>
      </c>
      <c r="E1333" s="5" t="s">
        <v>22</v>
      </c>
      <c r="F1333" s="6">
        <v>45657</v>
      </c>
      <c r="G1333" s="5">
        <v>2024</v>
      </c>
      <c r="H1333" s="5" t="str">
        <f t="shared" si="196"/>
        <v>Diciembre</v>
      </c>
      <c r="I1333" s="6" t="str">
        <f t="shared" si="197"/>
        <v>2024-2</v>
      </c>
      <c r="J1333" s="5">
        <v>80</v>
      </c>
      <c r="K1333" s="5">
        <v>87</v>
      </c>
      <c r="L1333" s="15">
        <f t="shared" si="195"/>
        <v>1.125</v>
      </c>
      <c r="M1333" s="15">
        <f t="shared" si="199"/>
        <v>1.125</v>
      </c>
      <c r="N1333" s="5"/>
      <c r="O1333" s="5"/>
      <c r="P1333" s="5">
        <v>0</v>
      </c>
      <c r="Q1333" s="5">
        <v>0</v>
      </c>
      <c r="R1333" s="5" t="str">
        <f t="shared" si="198"/>
        <v>502-2024-12-31</v>
      </c>
    </row>
    <row r="1334" spans="1:18" x14ac:dyDescent="0.3">
      <c r="A1334" s="5">
        <v>500</v>
      </c>
      <c r="B1334" s="5" t="s">
        <v>465</v>
      </c>
      <c r="C1334" s="5" t="s">
        <v>249</v>
      </c>
      <c r="D1334" s="5" t="s">
        <v>65</v>
      </c>
      <c r="E1334" s="5" t="s">
        <v>22</v>
      </c>
      <c r="F1334" s="6">
        <v>45657</v>
      </c>
      <c r="G1334" s="5">
        <v>2024</v>
      </c>
      <c r="H1334" s="5" t="str">
        <f t="shared" si="196"/>
        <v>Diciembre</v>
      </c>
      <c r="I1334" s="6" t="str">
        <f t="shared" si="197"/>
        <v>2024-2</v>
      </c>
      <c r="J1334" s="5">
        <v>80</v>
      </c>
      <c r="K1334" s="5">
        <v>89</v>
      </c>
      <c r="L1334" s="15">
        <f t="shared" si="195"/>
        <v>1.075</v>
      </c>
      <c r="M1334" s="15">
        <f t="shared" si="199"/>
        <v>1.075</v>
      </c>
      <c r="N1334" s="5"/>
      <c r="O1334" s="5"/>
      <c r="P1334" s="5">
        <v>0</v>
      </c>
      <c r="Q1334" s="5">
        <v>0</v>
      </c>
      <c r="R1334" s="5" t="str">
        <f t="shared" si="198"/>
        <v>503-2024-12-31</v>
      </c>
    </row>
    <row r="1335" spans="1:18" x14ac:dyDescent="0.3">
      <c r="A1335" s="5">
        <v>501</v>
      </c>
      <c r="B1335" s="5" t="s">
        <v>466</v>
      </c>
      <c r="C1335" s="5" t="s">
        <v>20</v>
      </c>
      <c r="D1335" s="5" t="s">
        <v>65</v>
      </c>
      <c r="E1335" s="5" t="s">
        <v>22</v>
      </c>
      <c r="F1335" s="6">
        <v>45657</v>
      </c>
      <c r="G1335" s="5">
        <v>2024</v>
      </c>
      <c r="H1335" s="5" t="str">
        <f t="shared" si="196"/>
        <v>Diciembre</v>
      </c>
      <c r="I1335" s="6" t="str">
        <f t="shared" si="197"/>
        <v>2024-2</v>
      </c>
      <c r="J1335" s="5">
        <v>80</v>
      </c>
      <c r="K1335" s="5">
        <v>88</v>
      </c>
      <c r="L1335" s="15">
        <f t="shared" si="195"/>
        <v>1.1000000000000001</v>
      </c>
      <c r="M1335" s="15">
        <f t="shared" si="199"/>
        <v>1.1000000000000001</v>
      </c>
      <c r="N1335" s="5"/>
      <c r="O1335" s="5"/>
      <c r="P1335" s="5">
        <v>0</v>
      </c>
      <c r="Q1335" s="5">
        <v>0</v>
      </c>
      <c r="R1335" s="5" t="str">
        <f t="shared" si="198"/>
        <v>504-2024-12-31</v>
      </c>
    </row>
    <row r="1336" spans="1:18" x14ac:dyDescent="0.3">
      <c r="A1336" s="5">
        <v>502</v>
      </c>
      <c r="B1336" s="5" t="s">
        <v>467</v>
      </c>
      <c r="C1336" s="5" t="s">
        <v>110</v>
      </c>
      <c r="D1336" s="5" t="s">
        <v>65</v>
      </c>
      <c r="E1336" s="5" t="s">
        <v>22</v>
      </c>
      <c r="F1336" s="6">
        <v>45657</v>
      </c>
      <c r="G1336" s="5">
        <v>2024</v>
      </c>
      <c r="H1336" s="5" t="str">
        <f t="shared" si="196"/>
        <v>Diciembre</v>
      </c>
      <c r="I1336" s="6" t="str">
        <f t="shared" si="197"/>
        <v>2024-2</v>
      </c>
      <c r="J1336" s="5">
        <v>80</v>
      </c>
      <c r="K1336" s="5">
        <v>90</v>
      </c>
      <c r="L1336" s="15">
        <f t="shared" ref="L1336:L1367" si="200">IFERROR(IF((K1339/J1339)&gt;1.3,1.3,K1339/J1339),"")</f>
        <v>1.0625</v>
      </c>
      <c r="M1336" s="15">
        <f t="shared" si="199"/>
        <v>1.0625</v>
      </c>
      <c r="N1336" s="5"/>
      <c r="O1336" s="5"/>
      <c r="P1336" s="5">
        <v>0</v>
      </c>
      <c r="Q1336" s="5">
        <v>0</v>
      </c>
      <c r="R1336" s="5" t="str">
        <f t="shared" si="198"/>
        <v>505-2024-12-31</v>
      </c>
    </row>
    <row r="1337" spans="1:18" x14ac:dyDescent="0.3">
      <c r="A1337" s="5">
        <v>503</v>
      </c>
      <c r="B1337" s="5" t="s">
        <v>468</v>
      </c>
      <c r="C1337" s="5" t="s">
        <v>439</v>
      </c>
      <c r="D1337" s="5" t="s">
        <v>65</v>
      </c>
      <c r="E1337" s="5" t="s">
        <v>22</v>
      </c>
      <c r="F1337" s="6">
        <v>45657</v>
      </c>
      <c r="G1337" s="5">
        <v>2024</v>
      </c>
      <c r="H1337" s="5" t="str">
        <f t="shared" si="196"/>
        <v>Diciembre</v>
      </c>
      <c r="I1337" s="6" t="str">
        <f t="shared" si="197"/>
        <v>2024-1</v>
      </c>
      <c r="J1337" s="5">
        <v>80</v>
      </c>
      <c r="K1337" s="5">
        <v>86</v>
      </c>
      <c r="L1337" s="15">
        <f t="shared" si="200"/>
        <v>0.83750000000000002</v>
      </c>
      <c r="M1337" s="15">
        <f t="shared" si="199"/>
        <v>0.83750000000000002</v>
      </c>
      <c r="N1337" s="5"/>
      <c r="O1337" s="5"/>
      <c r="P1337" s="5">
        <v>0</v>
      </c>
      <c r="Q1337" s="5">
        <v>0</v>
      </c>
      <c r="R1337" s="5" t="str">
        <f t="shared" si="198"/>
        <v>506-2024-12-31</v>
      </c>
    </row>
    <row r="1338" spans="1:18" x14ac:dyDescent="0.3">
      <c r="A1338" s="5">
        <v>504</v>
      </c>
      <c r="B1338" s="5" t="s">
        <v>469</v>
      </c>
      <c r="C1338" s="5" t="s">
        <v>366</v>
      </c>
      <c r="D1338" s="5" t="s">
        <v>65</v>
      </c>
      <c r="E1338" s="5" t="s">
        <v>22</v>
      </c>
      <c r="F1338" s="6">
        <v>45657</v>
      </c>
      <c r="G1338" s="5">
        <v>2024</v>
      </c>
      <c r="H1338" s="5" t="str">
        <f t="shared" ref="H1338:H1369" si="201">PROPER(TEXT(F1341,"mmmm"))</f>
        <v>Diciembre</v>
      </c>
      <c r="I1338" s="6" t="str">
        <f t="shared" ref="I1338:I1369" si="202">IF(OR(H1341="Enero",H1341="Febrero",H1341="Marzo",H1341="Abril",H1341="Mayo",H1341="Junio"),G1341&amp;"-1",IF(OR(H1341="Julio",H1341="Agosto",H1341="Septiembre",H1341="Octubre",H1341="Noviembre",H1341="Diciembre"),G1341&amp;"-2"))</f>
        <v>2024-1</v>
      </c>
      <c r="J1338" s="5">
        <v>80</v>
      </c>
      <c r="K1338" s="5">
        <v>88</v>
      </c>
      <c r="L1338" s="15">
        <f t="shared" si="200"/>
        <v>0.96250000000000002</v>
      </c>
      <c r="M1338" s="15">
        <f t="shared" si="199"/>
        <v>0.96250000000000002</v>
      </c>
      <c r="N1338" s="5"/>
      <c r="O1338" s="5"/>
      <c r="P1338" s="5">
        <v>0</v>
      </c>
      <c r="Q1338" s="5">
        <v>0</v>
      </c>
      <c r="R1338" s="5" t="str">
        <f t="shared" ref="R1338:R1369" si="203">A1341&amp;"-"&amp;YEAR(F1341)&amp;"-"&amp;IF(LEN(MONTH(F1341))=1,"0"&amp;MONTH(F1341),MONTH(F1341))&amp;"-"&amp;DAY(F1341)</f>
        <v>507-2024-12-31</v>
      </c>
    </row>
    <row r="1339" spans="1:18" x14ac:dyDescent="0.3">
      <c r="A1339" s="5">
        <v>505</v>
      </c>
      <c r="B1339" s="5" t="s">
        <v>470</v>
      </c>
      <c r="C1339" s="5" t="s">
        <v>79</v>
      </c>
      <c r="D1339" s="5" t="s">
        <v>65</v>
      </c>
      <c r="E1339" s="5" t="s">
        <v>22</v>
      </c>
      <c r="F1339" s="6">
        <v>45657</v>
      </c>
      <c r="G1339" s="5">
        <v>2024</v>
      </c>
      <c r="H1339" s="5" t="str">
        <f t="shared" si="201"/>
        <v>Diciembre</v>
      </c>
      <c r="I1339" s="6" t="str">
        <f t="shared" si="202"/>
        <v>2024-2</v>
      </c>
      <c r="J1339" s="5">
        <v>80</v>
      </c>
      <c r="K1339" s="5">
        <v>85</v>
      </c>
      <c r="L1339" s="15">
        <f t="shared" si="200"/>
        <v>1.1000000000000001</v>
      </c>
      <c r="M1339" s="15">
        <f t="shared" si="199"/>
        <v>1.1000000000000001</v>
      </c>
      <c r="N1339" s="5"/>
      <c r="O1339" s="5"/>
      <c r="P1339" s="5">
        <v>0</v>
      </c>
      <c r="Q1339" s="5">
        <v>0</v>
      </c>
      <c r="R1339" s="5" t="str">
        <f t="shared" si="203"/>
        <v>508-2024-12-31</v>
      </c>
    </row>
    <row r="1340" spans="1:18" x14ac:dyDescent="0.3">
      <c r="A1340" s="5">
        <v>506</v>
      </c>
      <c r="B1340" s="5" t="s">
        <v>471</v>
      </c>
      <c r="C1340" s="5" t="s">
        <v>310</v>
      </c>
      <c r="D1340" s="5" t="s">
        <v>65</v>
      </c>
      <c r="E1340" s="5" t="s">
        <v>22</v>
      </c>
      <c r="F1340" s="6">
        <v>45657</v>
      </c>
      <c r="G1340" s="5">
        <v>2024</v>
      </c>
      <c r="H1340" s="5" t="str">
        <f t="shared" si="201"/>
        <v>Junio</v>
      </c>
      <c r="I1340" s="6" t="str">
        <f t="shared" si="202"/>
        <v>2024-1</v>
      </c>
      <c r="J1340" s="5">
        <v>80</v>
      </c>
      <c r="K1340" s="5">
        <v>67</v>
      </c>
      <c r="L1340" s="15">
        <f t="shared" si="200"/>
        <v>0.99</v>
      </c>
      <c r="M1340" s="15">
        <f t="shared" si="199"/>
        <v>0.99</v>
      </c>
      <c r="N1340" s="5"/>
      <c r="O1340" s="5"/>
      <c r="P1340" s="5">
        <v>0</v>
      </c>
      <c r="Q1340" s="5">
        <v>0</v>
      </c>
      <c r="R1340" s="5" t="str">
        <f t="shared" si="203"/>
        <v>900-2024-06-30</v>
      </c>
    </row>
    <row r="1341" spans="1:18" x14ac:dyDescent="0.3">
      <c r="A1341" s="5">
        <v>507</v>
      </c>
      <c r="B1341" s="5" t="s">
        <v>472</v>
      </c>
      <c r="C1341" s="5" t="s">
        <v>234</v>
      </c>
      <c r="D1341" s="5" t="s">
        <v>65</v>
      </c>
      <c r="E1341" s="5" t="s">
        <v>22</v>
      </c>
      <c r="F1341" s="6">
        <v>45657</v>
      </c>
      <c r="G1341" s="5">
        <v>2024</v>
      </c>
      <c r="H1341" s="5" t="str">
        <f t="shared" si="201"/>
        <v>Junio</v>
      </c>
      <c r="I1341" s="6" t="str">
        <f t="shared" si="202"/>
        <v>2024-2</v>
      </c>
      <c r="J1341" s="5">
        <v>80</v>
      </c>
      <c r="K1341" s="5">
        <v>77</v>
      </c>
      <c r="L1341" s="15">
        <f t="shared" si="200"/>
        <v>1.0158730158730158</v>
      </c>
      <c r="M1341" s="15">
        <f t="shared" si="199"/>
        <v>1.0158730158730158</v>
      </c>
      <c r="N1341" s="5"/>
      <c r="O1341" s="5"/>
      <c r="P1341" s="5">
        <v>0</v>
      </c>
      <c r="Q1341" s="5">
        <v>0</v>
      </c>
      <c r="R1341" s="5" t="str">
        <f t="shared" si="203"/>
        <v>901-2024-06-30</v>
      </c>
    </row>
    <row r="1342" spans="1:18" x14ac:dyDescent="0.3">
      <c r="A1342" s="5">
        <v>508</v>
      </c>
      <c r="B1342" s="5" t="s">
        <v>473</v>
      </c>
      <c r="C1342" s="5" t="s">
        <v>358</v>
      </c>
      <c r="D1342" s="5" t="s">
        <v>65</v>
      </c>
      <c r="E1342" s="5" t="s">
        <v>22</v>
      </c>
      <c r="F1342" s="6">
        <v>45657</v>
      </c>
      <c r="G1342" s="5">
        <v>2024</v>
      </c>
      <c r="H1342" s="5" t="str">
        <f t="shared" si="201"/>
        <v>Diciembre</v>
      </c>
      <c r="I1342" s="6" t="str">
        <f t="shared" si="202"/>
        <v>2024-1</v>
      </c>
      <c r="J1342" s="5">
        <v>80</v>
      </c>
      <c r="K1342" s="5">
        <v>88</v>
      </c>
      <c r="L1342" s="15">
        <f t="shared" si="200"/>
        <v>0.90243902439024393</v>
      </c>
      <c r="M1342" s="15">
        <f t="shared" si="199"/>
        <v>0.90243902439024393</v>
      </c>
      <c r="N1342" s="5"/>
      <c r="O1342" s="5"/>
      <c r="P1342" s="5">
        <v>0</v>
      </c>
      <c r="Q1342" s="5">
        <v>0</v>
      </c>
      <c r="R1342" s="5" t="str">
        <f t="shared" si="203"/>
        <v>901-2024-12-31</v>
      </c>
    </row>
    <row r="1343" spans="1:18" x14ac:dyDescent="0.3">
      <c r="A1343" s="25">
        <v>900</v>
      </c>
      <c r="B1343" s="23" t="s">
        <v>474</v>
      </c>
      <c r="C1343" s="5" t="s">
        <v>217</v>
      </c>
      <c r="D1343" s="5" t="s">
        <v>21</v>
      </c>
      <c r="E1343" s="5" t="s">
        <v>22</v>
      </c>
      <c r="F1343" s="6">
        <v>45473</v>
      </c>
      <c r="G1343" s="5">
        <v>2024</v>
      </c>
      <c r="H1343" s="5" t="str">
        <f t="shared" si="201"/>
        <v>Junio</v>
      </c>
      <c r="I1343" s="6" t="str">
        <f t="shared" si="202"/>
        <v>2024-1</v>
      </c>
      <c r="J1343" s="11">
        <v>100</v>
      </c>
      <c r="K1343" s="11">
        <v>99</v>
      </c>
      <c r="L1343" s="15">
        <v>0.99</v>
      </c>
      <c r="M1343" s="15">
        <v>0.99</v>
      </c>
      <c r="N1343" s="5" t="s">
        <v>23</v>
      </c>
      <c r="O1343" s="5" t="s">
        <v>23</v>
      </c>
      <c r="P1343" s="5">
        <v>0</v>
      </c>
      <c r="Q1343" s="5">
        <v>0</v>
      </c>
      <c r="R1343" s="5" t="str">
        <f t="shared" si="203"/>
        <v>902-2024-06-30</v>
      </c>
    </row>
    <row r="1344" spans="1:18" x14ac:dyDescent="0.3">
      <c r="A1344" s="25">
        <v>901</v>
      </c>
      <c r="B1344" s="23" t="s">
        <v>475</v>
      </c>
      <c r="C1344" s="5" t="s">
        <v>476</v>
      </c>
      <c r="D1344" s="5" t="s">
        <v>21</v>
      </c>
      <c r="E1344" s="5" t="s">
        <v>22</v>
      </c>
      <c r="F1344" s="6">
        <v>45473</v>
      </c>
      <c r="G1344" s="5">
        <v>2024</v>
      </c>
      <c r="H1344" s="5" t="str">
        <f t="shared" si="201"/>
        <v>Diciembre</v>
      </c>
      <c r="I1344" s="6" t="str">
        <f t="shared" si="202"/>
        <v>2024-2</v>
      </c>
      <c r="J1344" s="32">
        <v>63</v>
      </c>
      <c r="K1344" s="32">
        <v>64</v>
      </c>
      <c r="L1344" s="15">
        <f>IFERROR(IF((K1347/J1347)&gt;1.3,1.3,K1347/J1347),"")</f>
        <v>1</v>
      </c>
      <c r="M1344" s="15">
        <f>IFERROR(IF((K1347/J1347)&gt;K1347/J1347,1.3,K1347/J1347),"")</f>
        <v>1</v>
      </c>
      <c r="N1344" s="5" t="s">
        <v>23</v>
      </c>
      <c r="O1344" s="5" t="s">
        <v>23</v>
      </c>
      <c r="P1344" s="5">
        <v>0</v>
      </c>
      <c r="Q1344" s="5">
        <v>0</v>
      </c>
      <c r="R1344" s="5" t="str">
        <f t="shared" si="203"/>
        <v>902-2024-12-31</v>
      </c>
    </row>
    <row r="1345" spans="1:18" x14ac:dyDescent="0.3">
      <c r="A1345" s="25">
        <v>901</v>
      </c>
      <c r="B1345" s="23" t="s">
        <v>475</v>
      </c>
      <c r="C1345" s="5" t="s">
        <v>476</v>
      </c>
      <c r="D1345" s="5" t="s">
        <v>21</v>
      </c>
      <c r="E1345" s="5" t="s">
        <v>22</v>
      </c>
      <c r="F1345" s="6">
        <v>45657</v>
      </c>
      <c r="G1345" s="5">
        <v>2024</v>
      </c>
      <c r="H1345" s="5" t="str">
        <f t="shared" si="201"/>
        <v>Junio</v>
      </c>
      <c r="I1345" s="6" t="str">
        <f t="shared" si="202"/>
        <v>2024-1</v>
      </c>
      <c r="J1345" s="32">
        <v>82</v>
      </c>
      <c r="K1345" s="32">
        <v>74</v>
      </c>
      <c r="L1345" s="15">
        <f>IFERROR(IF((K1348/J1348)&gt;1.3,1.3,K1348/J1348),"")</f>
        <v>1</v>
      </c>
      <c r="M1345" s="15">
        <f>IFERROR(IF((K1348/J1348)&gt;K1348/J1348,1.3,K1348/J1348),"")</f>
        <v>1</v>
      </c>
      <c r="N1345" s="5" t="s">
        <v>23</v>
      </c>
      <c r="O1345" s="5" t="s">
        <v>23</v>
      </c>
      <c r="P1345" s="5">
        <v>0</v>
      </c>
      <c r="Q1345" s="5">
        <v>0</v>
      </c>
      <c r="R1345" s="5" t="str">
        <f t="shared" si="203"/>
        <v>903-2024-06-30</v>
      </c>
    </row>
    <row r="1346" spans="1:18" x14ac:dyDescent="0.3">
      <c r="A1346" s="25">
        <v>902</v>
      </c>
      <c r="B1346" s="23" t="s">
        <v>477</v>
      </c>
      <c r="C1346" s="5" t="s">
        <v>104</v>
      </c>
      <c r="D1346" s="5" t="s">
        <v>21</v>
      </c>
      <c r="E1346" s="5" t="s">
        <v>22</v>
      </c>
      <c r="F1346" s="6">
        <v>45473</v>
      </c>
      <c r="G1346" s="5">
        <v>2024</v>
      </c>
      <c r="H1346" s="5" t="str">
        <f t="shared" si="201"/>
        <v>Junio</v>
      </c>
      <c r="I1346" s="6" t="str">
        <f t="shared" si="202"/>
        <v>2024-2</v>
      </c>
      <c r="J1346" s="11">
        <v>58</v>
      </c>
      <c r="K1346" s="11">
        <v>60</v>
      </c>
      <c r="L1346" s="15">
        <v>1.0344827586206899</v>
      </c>
      <c r="M1346" s="15">
        <v>1.0344827586206899</v>
      </c>
      <c r="N1346" s="5" t="s">
        <v>23</v>
      </c>
      <c r="O1346" s="5" t="s">
        <v>23</v>
      </c>
      <c r="P1346" s="5">
        <v>0</v>
      </c>
      <c r="Q1346" s="5">
        <v>0</v>
      </c>
      <c r="R1346" s="5" t="str">
        <f t="shared" si="203"/>
        <v>904-2024-06-30</v>
      </c>
    </row>
    <row r="1347" spans="1:18" x14ac:dyDescent="0.3">
      <c r="A1347" s="25">
        <v>902</v>
      </c>
      <c r="B1347" s="23" t="s">
        <v>477</v>
      </c>
      <c r="C1347" s="5" t="s">
        <v>104</v>
      </c>
      <c r="D1347" s="5" t="s">
        <v>21</v>
      </c>
      <c r="E1347" s="5" t="s">
        <v>22</v>
      </c>
      <c r="F1347" s="6">
        <v>45657</v>
      </c>
      <c r="G1347" s="5">
        <v>2024</v>
      </c>
      <c r="H1347" s="5" t="str">
        <f t="shared" si="201"/>
        <v>Diciembre</v>
      </c>
      <c r="I1347" s="6" t="str">
        <f t="shared" si="202"/>
        <v>2024-1</v>
      </c>
      <c r="J1347" s="11">
        <v>100</v>
      </c>
      <c r="K1347" s="11">
        <v>100</v>
      </c>
      <c r="L1347" s="15">
        <f>IFERROR(IF((K1350/J1350)&gt;1.3,1.3,K1350/J1350),"")</f>
        <v>1</v>
      </c>
      <c r="M1347" s="15">
        <f>IFERROR(IF((K1350/J1350)&gt;K1350/J1350,1.3,K1350/J1350),"")</f>
        <v>1</v>
      </c>
      <c r="N1347" s="5" t="s">
        <v>23</v>
      </c>
      <c r="O1347" s="5" t="s">
        <v>23</v>
      </c>
      <c r="P1347" s="5">
        <v>0</v>
      </c>
      <c r="Q1347" s="5">
        <v>0</v>
      </c>
      <c r="R1347" s="5" t="str">
        <f t="shared" si="203"/>
        <v>904-2024-12-31</v>
      </c>
    </row>
    <row r="1348" spans="1:18" x14ac:dyDescent="0.3">
      <c r="A1348" s="25">
        <v>903</v>
      </c>
      <c r="B1348" s="23" t="s">
        <v>478</v>
      </c>
      <c r="C1348" s="5" t="s">
        <v>87</v>
      </c>
      <c r="D1348" s="5" t="s">
        <v>21</v>
      </c>
      <c r="E1348" s="5" t="s">
        <v>22</v>
      </c>
      <c r="F1348" s="6">
        <v>45473</v>
      </c>
      <c r="G1348" s="5">
        <v>2024</v>
      </c>
      <c r="H1348" s="5" t="str">
        <f t="shared" si="201"/>
        <v>Junio</v>
      </c>
      <c r="I1348" s="6" t="str">
        <f t="shared" si="202"/>
        <v>2024-1</v>
      </c>
      <c r="J1348" s="11">
        <v>37</v>
      </c>
      <c r="K1348" s="11">
        <v>37</v>
      </c>
      <c r="L1348" s="15">
        <v>1</v>
      </c>
      <c r="M1348" s="15">
        <v>1</v>
      </c>
      <c r="N1348" s="5" t="s">
        <v>23</v>
      </c>
      <c r="O1348" s="5" t="s">
        <v>23</v>
      </c>
      <c r="P1348" s="5">
        <v>0</v>
      </c>
      <c r="Q1348" s="5">
        <v>0</v>
      </c>
      <c r="R1348" s="5" t="str">
        <f t="shared" si="203"/>
        <v>905-2024-06-30</v>
      </c>
    </row>
    <row r="1349" spans="1:18" x14ac:dyDescent="0.3">
      <c r="A1349" s="25">
        <v>904</v>
      </c>
      <c r="B1349" s="23" t="s">
        <v>479</v>
      </c>
      <c r="C1349" s="5" t="s">
        <v>279</v>
      </c>
      <c r="D1349" s="5" t="s">
        <v>21</v>
      </c>
      <c r="E1349" s="5" t="s">
        <v>22</v>
      </c>
      <c r="F1349" s="6">
        <v>45473</v>
      </c>
      <c r="G1349" s="5">
        <v>2024</v>
      </c>
      <c r="H1349" s="5" t="str">
        <f t="shared" si="201"/>
        <v>Diciembre</v>
      </c>
      <c r="I1349" s="6" t="str">
        <f t="shared" si="202"/>
        <v>2024-2</v>
      </c>
      <c r="J1349" s="11">
        <v>40</v>
      </c>
      <c r="K1349" s="11">
        <v>44</v>
      </c>
      <c r="L1349" s="15">
        <f>IFERROR(IF((K1352/J1352)&gt;1.3,1.3,K1352/J1352),"")</f>
        <v>1</v>
      </c>
      <c r="M1349" s="15">
        <f>IFERROR(IF((K1352/J1352)&gt;K1352/J1352,1.3,K1352/J1352),"")</f>
        <v>1</v>
      </c>
      <c r="N1349" s="5" t="s">
        <v>23</v>
      </c>
      <c r="O1349" s="5" t="s">
        <v>23</v>
      </c>
      <c r="P1349" s="5">
        <v>0</v>
      </c>
      <c r="Q1349" s="5">
        <v>0</v>
      </c>
      <c r="R1349" s="5" t="str">
        <f t="shared" si="203"/>
        <v>905-2024-12-31</v>
      </c>
    </row>
    <row r="1350" spans="1:18" x14ac:dyDescent="0.3">
      <c r="A1350" s="25">
        <v>904</v>
      </c>
      <c r="B1350" s="23" t="s">
        <v>479</v>
      </c>
      <c r="C1350" s="5" t="s">
        <v>279</v>
      </c>
      <c r="D1350" s="5" t="s">
        <v>21</v>
      </c>
      <c r="E1350" s="5" t="s">
        <v>22</v>
      </c>
      <c r="F1350" s="6">
        <v>45657</v>
      </c>
      <c r="G1350" s="5">
        <v>2024</v>
      </c>
      <c r="H1350" s="5" t="str">
        <f t="shared" si="201"/>
        <v>Junio</v>
      </c>
      <c r="I1350" s="6" t="str">
        <f t="shared" si="202"/>
        <v>2024-1</v>
      </c>
      <c r="J1350" s="11">
        <v>100</v>
      </c>
      <c r="K1350" s="11">
        <v>100</v>
      </c>
      <c r="L1350" s="15">
        <f>IFERROR(IF((K1353/J1353)&gt;1.3,1.3,K1353/J1353),"")</f>
        <v>0.83823529411764708</v>
      </c>
      <c r="M1350" s="15">
        <f>IFERROR(IF((K1353/J1353)&gt;K1353/J1353,1.3,K1353/J1353),"")</f>
        <v>0.83823529411764708</v>
      </c>
      <c r="N1350" s="5" t="s">
        <v>23</v>
      </c>
      <c r="O1350" s="5" t="s">
        <v>23</v>
      </c>
      <c r="P1350" s="5">
        <v>0</v>
      </c>
      <c r="Q1350" s="5">
        <v>0</v>
      </c>
      <c r="R1350" s="5" t="str">
        <f t="shared" si="203"/>
        <v>906-2024-06-30</v>
      </c>
    </row>
    <row r="1351" spans="1:18" x14ac:dyDescent="0.3">
      <c r="A1351" s="25">
        <v>905</v>
      </c>
      <c r="B1351" s="23" t="s">
        <v>480</v>
      </c>
      <c r="C1351" s="5" t="s">
        <v>476</v>
      </c>
      <c r="D1351" s="5" t="s">
        <v>21</v>
      </c>
      <c r="E1351" s="5" t="s">
        <v>22</v>
      </c>
      <c r="F1351" s="6">
        <v>45473</v>
      </c>
      <c r="G1351" s="5">
        <v>2024</v>
      </c>
      <c r="H1351" s="5" t="str">
        <f t="shared" si="201"/>
        <v>Junio</v>
      </c>
      <c r="I1351" s="6" t="str">
        <f t="shared" si="202"/>
        <v>2024-1</v>
      </c>
      <c r="J1351" s="11">
        <v>63</v>
      </c>
      <c r="K1351" s="11">
        <v>61</v>
      </c>
      <c r="L1351" s="15">
        <f>IFERROR(IF((K1354/J1354)&gt;1.3,1.3,K1354/J1354),"")</f>
        <v>1.3</v>
      </c>
      <c r="M1351" s="15">
        <f>IFERROR(IF((K1354/J1354)&gt;K1354/J1354,1.3,K1354/J1354),"")</f>
        <v>4.333333333333333</v>
      </c>
      <c r="N1351" s="5" t="s">
        <v>23</v>
      </c>
      <c r="O1351" s="5" t="s">
        <v>23</v>
      </c>
      <c r="P1351" s="5">
        <v>0</v>
      </c>
      <c r="Q1351" s="5">
        <v>0</v>
      </c>
      <c r="R1351" s="5" t="str">
        <f t="shared" si="203"/>
        <v>907-2024-06-30</v>
      </c>
    </row>
    <row r="1352" spans="1:18" x14ac:dyDescent="0.3">
      <c r="A1352" s="25">
        <v>905</v>
      </c>
      <c r="B1352" s="23" t="s">
        <v>480</v>
      </c>
      <c r="C1352" s="5" t="s">
        <v>476</v>
      </c>
      <c r="D1352" s="5" t="s">
        <v>21</v>
      </c>
      <c r="E1352" s="5" t="s">
        <v>22</v>
      </c>
      <c r="F1352" s="6">
        <v>45657</v>
      </c>
      <c r="G1352" s="5">
        <v>2024</v>
      </c>
      <c r="H1352" s="5" t="str">
        <f t="shared" si="201"/>
        <v>Diciembre</v>
      </c>
      <c r="I1352" s="6" t="str">
        <f t="shared" si="202"/>
        <v>2024-2</v>
      </c>
      <c r="J1352" s="11">
        <v>100</v>
      </c>
      <c r="K1352" s="11">
        <v>100</v>
      </c>
      <c r="L1352" s="15">
        <f>IFERROR(IF((K1355/J1355)&gt;1.3,1.3,K1355/J1355),"")</f>
        <v>1</v>
      </c>
      <c r="M1352" s="15">
        <f>IFERROR(IF((K1355/J1355)&gt;K1355/J1355,1.3,K1355/J1355),"")</f>
        <v>1</v>
      </c>
      <c r="N1352" s="5" t="s">
        <v>23</v>
      </c>
      <c r="O1352" s="5" t="s">
        <v>23</v>
      </c>
      <c r="P1352" s="5">
        <v>0</v>
      </c>
      <c r="Q1352" s="5">
        <v>0</v>
      </c>
      <c r="R1352" s="5" t="str">
        <f t="shared" si="203"/>
        <v>907-2024-12-31</v>
      </c>
    </row>
    <row r="1353" spans="1:18" x14ac:dyDescent="0.3">
      <c r="A1353" s="25">
        <v>906</v>
      </c>
      <c r="B1353" s="23" t="s">
        <v>2591</v>
      </c>
      <c r="C1353" s="5" t="s">
        <v>476</v>
      </c>
      <c r="D1353" s="5" t="s">
        <v>21</v>
      </c>
      <c r="E1353" s="5" t="s">
        <v>22</v>
      </c>
      <c r="F1353" s="6">
        <v>45473</v>
      </c>
      <c r="G1353" s="5">
        <v>2024</v>
      </c>
      <c r="H1353" s="5" t="str">
        <f t="shared" si="201"/>
        <v>Junio</v>
      </c>
      <c r="I1353" s="6" t="str">
        <f t="shared" si="202"/>
        <v>2024-1</v>
      </c>
      <c r="J1353" s="11">
        <v>68</v>
      </c>
      <c r="K1353" s="11">
        <v>57</v>
      </c>
      <c r="L1353" s="15">
        <v>0.83823529411764708</v>
      </c>
      <c r="M1353" s="15">
        <v>0.83823529411764708</v>
      </c>
      <c r="N1353" s="5" t="s">
        <v>23</v>
      </c>
      <c r="O1353" s="5" t="s">
        <v>23</v>
      </c>
      <c r="P1353" s="5">
        <v>0</v>
      </c>
      <c r="Q1353" s="5">
        <v>0</v>
      </c>
      <c r="R1353" s="5" t="str">
        <f t="shared" si="203"/>
        <v>908-2024-06-30</v>
      </c>
    </row>
    <row r="1354" spans="1:18" x14ac:dyDescent="0.3">
      <c r="A1354" s="25">
        <v>907</v>
      </c>
      <c r="B1354" s="23" t="s">
        <v>482</v>
      </c>
      <c r="C1354" s="5" t="s">
        <v>476</v>
      </c>
      <c r="D1354" s="5" t="s">
        <v>21</v>
      </c>
      <c r="E1354" s="5" t="s">
        <v>22</v>
      </c>
      <c r="F1354" s="6">
        <v>45473</v>
      </c>
      <c r="G1354" s="5">
        <v>2024</v>
      </c>
      <c r="H1354" s="5" t="str">
        <f t="shared" si="201"/>
        <v>Junio</v>
      </c>
      <c r="I1354" s="6" t="str">
        <f t="shared" si="202"/>
        <v>2022-2</v>
      </c>
      <c r="J1354" s="11">
        <v>12</v>
      </c>
      <c r="K1354" s="11">
        <v>52</v>
      </c>
      <c r="L1354" s="15">
        <v>1.3</v>
      </c>
      <c r="M1354" s="15">
        <v>4.333333333333333</v>
      </c>
      <c r="N1354" s="5" t="s">
        <v>23</v>
      </c>
      <c r="O1354" s="5" t="s">
        <v>23</v>
      </c>
      <c r="P1354" s="5">
        <v>0</v>
      </c>
      <c r="Q1354" s="5">
        <v>0</v>
      </c>
      <c r="R1354" s="5" t="str">
        <f t="shared" si="203"/>
        <v>10.1-2022-06-30</v>
      </c>
    </row>
    <row r="1355" spans="1:18" x14ac:dyDescent="0.3">
      <c r="A1355" s="25">
        <v>907</v>
      </c>
      <c r="B1355" s="23" t="s">
        <v>482</v>
      </c>
      <c r="C1355" s="5" t="s">
        <v>476</v>
      </c>
      <c r="D1355" s="5" t="s">
        <v>21</v>
      </c>
      <c r="E1355" s="5" t="s">
        <v>22</v>
      </c>
      <c r="F1355" s="6">
        <v>45657</v>
      </c>
      <c r="G1355" s="5">
        <v>2024</v>
      </c>
      <c r="H1355" s="5" t="str">
        <f t="shared" si="201"/>
        <v>Diciembre</v>
      </c>
      <c r="I1355" s="6" t="str">
        <f t="shared" si="202"/>
        <v>2022-2</v>
      </c>
      <c r="J1355" s="11">
        <v>100</v>
      </c>
      <c r="K1355" s="11">
        <v>100</v>
      </c>
      <c r="L1355" s="15">
        <v>1.3</v>
      </c>
      <c r="M1355" s="15">
        <v>4.333333333333333</v>
      </c>
      <c r="N1355" s="5" t="s">
        <v>23</v>
      </c>
      <c r="O1355" s="5" t="s">
        <v>23</v>
      </c>
      <c r="P1355" s="5">
        <v>0</v>
      </c>
      <c r="Q1355" s="5">
        <v>0</v>
      </c>
      <c r="R1355" s="5" t="str">
        <f t="shared" si="203"/>
        <v>10.1-2022-12-30</v>
      </c>
    </row>
    <row r="1356" spans="1:18" x14ac:dyDescent="0.3">
      <c r="A1356" s="25">
        <v>908</v>
      </c>
      <c r="B1356" s="23" t="s">
        <v>483</v>
      </c>
      <c r="C1356" s="5" t="s">
        <v>79</v>
      </c>
      <c r="D1356" s="5" t="s">
        <v>21</v>
      </c>
      <c r="E1356" s="5" t="s">
        <v>22</v>
      </c>
      <c r="F1356" s="6">
        <v>45473</v>
      </c>
      <c r="G1356" s="5">
        <v>2024</v>
      </c>
      <c r="H1356" s="5" t="str">
        <f t="shared" si="201"/>
        <v>Junio</v>
      </c>
      <c r="I1356" s="6" t="str">
        <f t="shared" si="202"/>
        <v>2023-2</v>
      </c>
      <c r="J1356" s="11">
        <v>20</v>
      </c>
      <c r="K1356" s="11">
        <v>20</v>
      </c>
      <c r="L1356" s="15">
        <v>1</v>
      </c>
      <c r="M1356" s="15">
        <v>1</v>
      </c>
      <c r="N1356" s="5" t="s">
        <v>23</v>
      </c>
      <c r="O1356" s="5" t="s">
        <v>23</v>
      </c>
      <c r="P1356" s="5">
        <v>0</v>
      </c>
      <c r="Q1356" s="5">
        <v>0</v>
      </c>
      <c r="R1356" s="5" t="str">
        <f t="shared" si="203"/>
        <v>10.1-2023-06-30</v>
      </c>
    </row>
    <row r="1357" spans="1:18" x14ac:dyDescent="0.3">
      <c r="A1357" s="5" t="s">
        <v>484</v>
      </c>
      <c r="B1357" s="5" t="s">
        <v>485</v>
      </c>
      <c r="C1357" s="5" t="s">
        <v>29</v>
      </c>
      <c r="D1357" s="5" t="s">
        <v>21</v>
      </c>
      <c r="E1357" s="5" t="s">
        <v>22</v>
      </c>
      <c r="F1357" s="6">
        <v>44742</v>
      </c>
      <c r="G1357" s="16">
        <v>2022</v>
      </c>
      <c r="H1357" s="6" t="str">
        <f t="shared" si="201"/>
        <v>Diciembre</v>
      </c>
      <c r="I1357" s="39" t="s">
        <v>810</v>
      </c>
      <c r="J1357" s="5">
        <v>50</v>
      </c>
      <c r="K1357" s="5">
        <v>30</v>
      </c>
      <c r="L1357" s="15">
        <f>IFERROR(IF((K1360/J1360)&gt;1.3,1.3,K1360/J1360),"")</f>
        <v>1.0059523809523812</v>
      </c>
      <c r="M1357" s="15">
        <f>IFERROR(K1360/J1360,"")</f>
        <v>1.0059523809523812</v>
      </c>
      <c r="N1357" s="5" t="s">
        <v>23</v>
      </c>
      <c r="O1357" s="5" t="s">
        <v>23</v>
      </c>
      <c r="P1357" s="5">
        <v>0</v>
      </c>
      <c r="Q1357" s="5">
        <v>0</v>
      </c>
      <c r="R1357" s="5" t="str">
        <f t="shared" si="203"/>
        <v>108.1-2023-12-31</v>
      </c>
    </row>
    <row r="1358" spans="1:18" x14ac:dyDescent="0.3">
      <c r="A1358" s="5" t="s">
        <v>484</v>
      </c>
      <c r="B1358" s="5" t="s">
        <v>485</v>
      </c>
      <c r="C1358" s="5" t="s">
        <v>29</v>
      </c>
      <c r="D1358" s="5" t="s">
        <v>21</v>
      </c>
      <c r="E1358" s="5" t="s">
        <v>22</v>
      </c>
      <c r="F1358" s="6">
        <v>44925</v>
      </c>
      <c r="G1358" s="16">
        <v>2022</v>
      </c>
      <c r="H1358" s="6" t="str">
        <f t="shared" si="201"/>
        <v>Diciembre</v>
      </c>
      <c r="I1358" s="39" t="s">
        <v>741</v>
      </c>
      <c r="J1358" s="5">
        <v>87</v>
      </c>
      <c r="K1358" s="5">
        <v>89</v>
      </c>
      <c r="L1358" s="15">
        <f>IFERROR(IF((K1361/J1361)&gt;1.3,1.3,K1361/J1361),"")</f>
        <v>1.1180033146077961</v>
      </c>
      <c r="M1358" s="15">
        <f>IFERROR(K1361/J1361,"")</f>
        <v>1.1180033146077961</v>
      </c>
      <c r="N1358" s="5" t="s">
        <v>23</v>
      </c>
      <c r="O1358" s="5" t="s">
        <v>23</v>
      </c>
      <c r="P1358" s="5">
        <v>0</v>
      </c>
      <c r="Q1358" s="5">
        <v>0</v>
      </c>
      <c r="R1358" s="5" t="str">
        <f t="shared" si="203"/>
        <v>108.10-2023-12-31</v>
      </c>
    </row>
    <row r="1359" spans="1:18" x14ac:dyDescent="0.3">
      <c r="A1359" s="5" t="s">
        <v>484</v>
      </c>
      <c r="B1359" s="5" t="s">
        <v>485</v>
      </c>
      <c r="C1359" s="5" t="s">
        <v>29</v>
      </c>
      <c r="D1359" s="5" t="s">
        <v>21</v>
      </c>
      <c r="E1359" s="5" t="s">
        <v>22</v>
      </c>
      <c r="F1359" s="6">
        <v>45107</v>
      </c>
      <c r="G1359" s="16">
        <v>2023</v>
      </c>
      <c r="H1359" s="6" t="str">
        <f t="shared" si="201"/>
        <v>Diciembre</v>
      </c>
      <c r="I1359" s="39" t="s">
        <v>735</v>
      </c>
      <c r="J1359" s="5">
        <v>100</v>
      </c>
      <c r="K1359" s="5">
        <v>100</v>
      </c>
      <c r="L1359" s="15">
        <f>IFERROR(IF((K1362/J1362)&gt;1.3,1.3,K1362/J1362),"")</f>
        <v>1.2086215415019761</v>
      </c>
      <c r="M1359" s="15">
        <f>IFERROR(K1362/J1362,"")</f>
        <v>1.2086215415019761</v>
      </c>
      <c r="N1359" s="5" t="s">
        <v>23</v>
      </c>
      <c r="O1359" s="5" t="s">
        <v>23</v>
      </c>
      <c r="P1359" s="5">
        <v>0</v>
      </c>
      <c r="Q1359" s="5">
        <v>0</v>
      </c>
      <c r="R1359" s="5" t="str">
        <f t="shared" si="203"/>
        <v>108.11-2023-12-31</v>
      </c>
    </row>
    <row r="1360" spans="1:18" x14ac:dyDescent="0.3">
      <c r="A1360" s="5" t="s">
        <v>486</v>
      </c>
      <c r="B1360" s="5" t="s">
        <v>85</v>
      </c>
      <c r="C1360" s="5" t="s">
        <v>190</v>
      </c>
      <c r="D1360" s="5" t="s">
        <v>65</v>
      </c>
      <c r="E1360" s="5" t="s">
        <v>22</v>
      </c>
      <c r="F1360" s="6">
        <v>45291</v>
      </c>
      <c r="G1360" s="5">
        <v>2022</v>
      </c>
      <c r="H1360" s="5" t="str">
        <f t="shared" si="201"/>
        <v>Diciembre</v>
      </c>
      <c r="I1360" s="6" t="str">
        <f>IF(OR(H1363="Enero",H1363="Febrero",H1363="Marzo",H1363="Abril",H1363="Mayo",H1363="Junio"),G1363&amp;"-1",IF(OR(H1363="Julio",H1363="Agosto",H1363="Septiembre",H1363="Octubre",H1363="Noviembre",H1363="Diciembre"),G1363&amp;"-2"))</f>
        <v>2023-2</v>
      </c>
      <c r="J1360" s="5">
        <v>80</v>
      </c>
      <c r="K1360" s="5">
        <v>80.476190476190496</v>
      </c>
      <c r="L1360" s="21">
        <f>IFERROR(K1363/J1363,"")</f>
        <v>1.0569985569985574</v>
      </c>
      <c r="M1360" s="15">
        <f>IFERROR(K1363/J1363,"")</f>
        <v>1.0569985569985574</v>
      </c>
      <c r="N1360" s="5" t="s">
        <v>23</v>
      </c>
      <c r="O1360" s="5" t="s">
        <v>23</v>
      </c>
      <c r="P1360" s="5">
        <v>0</v>
      </c>
      <c r="Q1360" s="5">
        <v>0</v>
      </c>
      <c r="R1360" s="5" t="str">
        <f t="shared" si="203"/>
        <v>108.12-2023-12-31</v>
      </c>
    </row>
    <row r="1361" spans="1:18" x14ac:dyDescent="0.3">
      <c r="A1361" s="5" t="s">
        <v>487</v>
      </c>
      <c r="B1361" s="5" t="s">
        <v>85</v>
      </c>
      <c r="C1361" s="5" t="s">
        <v>208</v>
      </c>
      <c r="D1361" s="5" t="s">
        <v>65</v>
      </c>
      <c r="E1361" s="5" t="s">
        <v>22</v>
      </c>
      <c r="F1361" s="6">
        <v>45291</v>
      </c>
      <c r="G1361" s="5">
        <v>2023</v>
      </c>
      <c r="H1361" s="5" t="str">
        <f t="shared" ref="H1361:H1367" si="204">PROPER(TEXT(F1365,"mmmm"))</f>
        <v>Diciembre</v>
      </c>
      <c r="I1361" s="6" t="str">
        <f t="shared" ref="I1361:I1367" si="205">IF(OR(H1365="Enero",H1365="Febrero",H1365="Marzo",H1365="Abril",H1365="Mayo",H1365="Junio"),G1365&amp;"-1",IF(OR(H1365="Julio",H1365="Agosto",H1365="Septiembre",H1365="Octubre",H1365="Noviembre",H1365="Diciembre"),G1365&amp;"-2"))</f>
        <v>2023-2</v>
      </c>
      <c r="J1361" s="5">
        <v>80</v>
      </c>
      <c r="K1361" s="5">
        <v>89.440265168623696</v>
      </c>
      <c r="L1361" s="21">
        <f t="shared" ref="L1361:L1367" si="206">IFERROR(K1365/J1365,"")</f>
        <v>0.95523167253125119</v>
      </c>
      <c r="M1361" s="15">
        <f t="shared" ref="M1361:M1367" si="207">IFERROR(K1365/J1365,"")</f>
        <v>0.95523167253125119</v>
      </c>
      <c r="N1361" s="5" t="s">
        <v>23</v>
      </c>
      <c r="O1361" s="5" t="s">
        <v>23</v>
      </c>
      <c r="P1361" s="5">
        <v>0</v>
      </c>
      <c r="Q1361" s="5">
        <v>0</v>
      </c>
      <c r="R1361" s="5" t="str">
        <f t="shared" ref="R1361:R1367" si="208">A1365&amp;"-"&amp;YEAR(F1365)&amp;"-"&amp;IF(LEN(MONTH(F1365))=1,"0"&amp;MONTH(F1365),MONTH(F1365))&amp;"-"&amp;DAY(F1365)</f>
        <v>108.14-2023-12-31</v>
      </c>
    </row>
    <row r="1362" spans="1:18" x14ac:dyDescent="0.3">
      <c r="A1362" s="5" t="s">
        <v>488</v>
      </c>
      <c r="B1362" s="5" t="s">
        <v>85</v>
      </c>
      <c r="C1362" s="5" t="s">
        <v>186</v>
      </c>
      <c r="D1362" s="5" t="s">
        <v>65</v>
      </c>
      <c r="E1362" s="5" t="s">
        <v>22</v>
      </c>
      <c r="F1362" s="6">
        <v>45291</v>
      </c>
      <c r="G1362" s="5">
        <v>2023</v>
      </c>
      <c r="H1362" s="5" t="str">
        <f t="shared" si="204"/>
        <v>Diciembre</v>
      </c>
      <c r="I1362" s="6" t="str">
        <f t="shared" si="205"/>
        <v>2023-2</v>
      </c>
      <c r="J1362" s="5">
        <v>80</v>
      </c>
      <c r="K1362" s="5">
        <v>96.689723320158095</v>
      </c>
      <c r="L1362" s="21">
        <f t="shared" si="206"/>
        <v>1.036300505050505</v>
      </c>
      <c r="M1362" s="15">
        <f t="shared" si="207"/>
        <v>1.036300505050505</v>
      </c>
      <c r="N1362" s="5" t="s">
        <v>23</v>
      </c>
      <c r="O1362" s="5" t="s">
        <v>23</v>
      </c>
      <c r="P1362" s="5">
        <v>0</v>
      </c>
      <c r="Q1362" s="5">
        <v>0</v>
      </c>
      <c r="R1362" s="5" t="str">
        <f t="shared" si="208"/>
        <v>108.15-2023-12-31</v>
      </c>
    </row>
    <row r="1363" spans="1:18" x14ac:dyDescent="0.3">
      <c r="A1363" s="5" t="s">
        <v>489</v>
      </c>
      <c r="B1363" s="5" t="s">
        <v>85</v>
      </c>
      <c r="C1363" s="5" t="s">
        <v>490</v>
      </c>
      <c r="D1363" s="5" t="s">
        <v>65</v>
      </c>
      <c r="E1363" s="5" t="s">
        <v>22</v>
      </c>
      <c r="F1363" s="6">
        <v>45291</v>
      </c>
      <c r="G1363" s="5">
        <v>2023</v>
      </c>
      <c r="H1363" s="5" t="str">
        <f t="shared" si="204"/>
        <v>Diciembre</v>
      </c>
      <c r="I1363" s="6" t="str">
        <f t="shared" si="205"/>
        <v>2022-2</v>
      </c>
      <c r="J1363" s="5">
        <v>80</v>
      </c>
      <c r="K1363" s="5">
        <v>84.559884559884594</v>
      </c>
      <c r="L1363" s="21">
        <f t="shared" si="206"/>
        <v>1.1063559156197411</v>
      </c>
      <c r="M1363" s="15">
        <f t="shared" si="207"/>
        <v>1.1063559156197411</v>
      </c>
      <c r="N1363" s="5" t="s">
        <v>23</v>
      </c>
      <c r="O1363" s="5" t="s">
        <v>23</v>
      </c>
      <c r="P1363" s="5">
        <v>0</v>
      </c>
      <c r="Q1363" s="5">
        <v>0</v>
      </c>
      <c r="R1363" s="5" t="str">
        <f t="shared" si="208"/>
        <v>108.2-2023-12-31</v>
      </c>
    </row>
    <row r="1364" spans="1:18" x14ac:dyDescent="0.3">
      <c r="A1364" s="5" t="s">
        <v>491</v>
      </c>
      <c r="B1364" s="5" t="s">
        <v>85</v>
      </c>
      <c r="C1364" s="5" t="s">
        <v>110</v>
      </c>
      <c r="D1364" s="5" t="s">
        <v>65</v>
      </c>
      <c r="E1364" s="5" t="s">
        <v>22</v>
      </c>
      <c r="F1364" s="6">
        <v>45291</v>
      </c>
      <c r="G1364" s="5">
        <v>2023</v>
      </c>
      <c r="H1364" s="5" t="str">
        <f t="shared" si="204"/>
        <v>Diciembre</v>
      </c>
      <c r="I1364" s="6" t="str">
        <f t="shared" si="205"/>
        <v>2023-2</v>
      </c>
      <c r="J1364" s="5">
        <v>80</v>
      </c>
      <c r="K1364" s="5">
        <v>86</v>
      </c>
      <c r="L1364" s="21">
        <f t="shared" si="206"/>
        <v>1.1851384167071388</v>
      </c>
      <c r="M1364" s="15">
        <f t="shared" si="207"/>
        <v>1.1851384167071388</v>
      </c>
      <c r="N1364" s="5" t="s">
        <v>23</v>
      </c>
      <c r="O1364" s="5" t="s">
        <v>23</v>
      </c>
      <c r="P1364" s="5">
        <v>0</v>
      </c>
      <c r="Q1364" s="5">
        <v>0</v>
      </c>
      <c r="R1364" s="5" t="str">
        <f t="shared" si="208"/>
        <v>108.3-2023-12-31</v>
      </c>
    </row>
    <row r="1365" spans="1:18" x14ac:dyDescent="0.3">
      <c r="A1365" s="5" t="s">
        <v>492</v>
      </c>
      <c r="B1365" s="5" t="s">
        <v>85</v>
      </c>
      <c r="C1365" s="5" t="s">
        <v>180</v>
      </c>
      <c r="D1365" s="5" t="s">
        <v>65</v>
      </c>
      <c r="E1365" s="5" t="s">
        <v>22</v>
      </c>
      <c r="F1365" s="6">
        <v>45291</v>
      </c>
      <c r="G1365" s="5">
        <v>2023</v>
      </c>
      <c r="H1365" s="5" t="str">
        <f t="shared" si="204"/>
        <v>Diciembre</v>
      </c>
      <c r="I1365" s="6" t="str">
        <f t="shared" si="205"/>
        <v>2023-2</v>
      </c>
      <c r="J1365" s="5">
        <v>80</v>
      </c>
      <c r="K1365" s="5">
        <v>76.418533802500093</v>
      </c>
      <c r="L1365" s="21">
        <f t="shared" si="206"/>
        <v>1.0924095962958538</v>
      </c>
      <c r="M1365" s="15">
        <f t="shared" si="207"/>
        <v>1.0924095962958538</v>
      </c>
      <c r="N1365" s="5" t="s">
        <v>23</v>
      </c>
      <c r="O1365" s="5" t="s">
        <v>23</v>
      </c>
      <c r="P1365" s="5">
        <v>0</v>
      </c>
      <c r="Q1365" s="5">
        <v>0</v>
      </c>
      <c r="R1365" s="5" t="str">
        <f t="shared" si="208"/>
        <v>108.4-2023-12-31</v>
      </c>
    </row>
    <row r="1366" spans="1:18" x14ac:dyDescent="0.3">
      <c r="A1366" s="5" t="s">
        <v>493</v>
      </c>
      <c r="B1366" s="5" t="s">
        <v>85</v>
      </c>
      <c r="C1366" s="5" t="s">
        <v>494</v>
      </c>
      <c r="D1366" s="5" t="s">
        <v>65</v>
      </c>
      <c r="E1366" s="5" t="s">
        <v>22</v>
      </c>
      <c r="F1366" s="6">
        <v>45291</v>
      </c>
      <c r="G1366" s="5">
        <v>2023</v>
      </c>
      <c r="H1366" s="5" t="str">
        <f t="shared" si="204"/>
        <v>Diciembre</v>
      </c>
      <c r="I1366" s="6" t="str">
        <f t="shared" si="205"/>
        <v>2022-2</v>
      </c>
      <c r="J1366" s="5">
        <v>80</v>
      </c>
      <c r="K1366" s="5">
        <v>82.904040404040401</v>
      </c>
      <c r="L1366" s="21">
        <f t="shared" si="206"/>
        <v>0.85</v>
      </c>
      <c r="M1366" s="15">
        <f t="shared" si="207"/>
        <v>0.85</v>
      </c>
      <c r="N1366" s="5" t="s">
        <v>23</v>
      </c>
      <c r="O1366" s="5" t="s">
        <v>23</v>
      </c>
      <c r="P1366" s="5">
        <v>0</v>
      </c>
      <c r="Q1366" s="5">
        <v>0</v>
      </c>
      <c r="R1366" s="5" t="str">
        <f t="shared" si="208"/>
        <v>108.5-2022-12-31</v>
      </c>
    </row>
    <row r="1367" spans="1:18" x14ac:dyDescent="0.3">
      <c r="A1367" s="5" t="s">
        <v>495</v>
      </c>
      <c r="B1367" s="5" t="s">
        <v>85</v>
      </c>
      <c r="C1367" s="5" t="s">
        <v>496</v>
      </c>
      <c r="D1367" s="5" t="s">
        <v>65</v>
      </c>
      <c r="E1367" s="5" t="s">
        <v>22</v>
      </c>
      <c r="F1367" s="6">
        <v>45291</v>
      </c>
      <c r="G1367" s="5">
        <v>2022</v>
      </c>
      <c r="H1367" s="5" t="str">
        <f t="shared" si="204"/>
        <v>Diciembre</v>
      </c>
      <c r="I1367" s="6" t="str">
        <f t="shared" si="205"/>
        <v>2023-2</v>
      </c>
      <c r="J1367" s="5">
        <v>80</v>
      </c>
      <c r="K1367" s="5">
        <v>88.508473249579296</v>
      </c>
      <c r="L1367" s="21">
        <f t="shared" si="206"/>
        <v>1.1372212846444838</v>
      </c>
      <c r="M1367" s="15">
        <f t="shared" si="207"/>
        <v>1.1372212846444838</v>
      </c>
      <c r="N1367" s="5"/>
      <c r="O1367" s="5"/>
      <c r="P1367" s="5">
        <v>1</v>
      </c>
      <c r="Q1367" s="5">
        <v>1</v>
      </c>
      <c r="R1367" s="5" t="str">
        <f t="shared" si="208"/>
        <v>108.5-2023-12-31</v>
      </c>
    </row>
    <row r="1368" spans="1:18" x14ac:dyDescent="0.3">
      <c r="A1368" s="5" t="s">
        <v>497</v>
      </c>
      <c r="B1368" s="5" t="s">
        <v>85</v>
      </c>
      <c r="C1368" s="5" t="s">
        <v>249</v>
      </c>
      <c r="D1368" s="5" t="s">
        <v>65</v>
      </c>
      <c r="E1368" s="5" t="s">
        <v>22</v>
      </c>
      <c r="F1368" s="6">
        <v>45291</v>
      </c>
      <c r="G1368" s="5">
        <v>2023</v>
      </c>
      <c r="H1368" s="5" t="str">
        <f t="shared" ref="H1368:H1399" si="209">PROPER(TEXT(F1373,"mmmm"))</f>
        <v>Diciembre</v>
      </c>
      <c r="I1368" s="6" t="str">
        <f t="shared" ref="I1368:I1375" si="210">IF(OR(H1373="Enero",H1373="Febrero",H1373="Marzo",H1373="Abril",H1373="Mayo",H1373="Junio"),G1373&amp;"-1",IF(OR(H1373="Julio",H1373="Agosto",H1373="Septiembre",H1373="Octubre",H1373="Noviembre",H1373="Diciembre"),G1373&amp;"-2"))</f>
        <v>2023-1</v>
      </c>
      <c r="J1368" s="5">
        <v>80</v>
      </c>
      <c r="K1368" s="5">
        <v>94.811073336571098</v>
      </c>
      <c r="L1368" s="21">
        <f t="shared" ref="L1368:L1375" si="211">IFERROR(K1373/J1373,"")</f>
        <v>1.0165257188030288</v>
      </c>
      <c r="M1368" s="15">
        <f t="shared" ref="M1368:M1410" si="212">IFERROR(K1373/J1373,"")</f>
        <v>1.0165257188030288</v>
      </c>
      <c r="N1368" s="5" t="s">
        <v>23</v>
      </c>
      <c r="O1368" s="5" t="s">
        <v>23</v>
      </c>
      <c r="P1368" s="5">
        <v>0</v>
      </c>
      <c r="Q1368" s="5">
        <v>0</v>
      </c>
      <c r="R1368" s="5" t="str">
        <f t="shared" ref="R1368:R1399" si="213">A1373&amp;"-"&amp;YEAR(F1373)&amp;"-"&amp;IF(LEN(MONTH(F1373))=1,"0"&amp;MONTH(F1373),MONTH(F1373))&amp;"-"&amp;DAY(F1373)</f>
        <v>108.7-2023-12-31</v>
      </c>
    </row>
    <row r="1369" spans="1:18" x14ac:dyDescent="0.3">
      <c r="A1369" s="5" t="s">
        <v>498</v>
      </c>
      <c r="B1369" s="5" t="s">
        <v>85</v>
      </c>
      <c r="C1369" s="5" t="s">
        <v>395</v>
      </c>
      <c r="D1369" s="5" t="s">
        <v>65</v>
      </c>
      <c r="E1369" s="5" t="s">
        <v>22</v>
      </c>
      <c r="F1369" s="6">
        <v>45291</v>
      </c>
      <c r="G1369" s="5">
        <v>2023</v>
      </c>
      <c r="H1369" s="5" t="str">
        <f t="shared" si="209"/>
        <v>Diciembre</v>
      </c>
      <c r="I1369" s="6" t="str">
        <f t="shared" si="210"/>
        <v>2023-2</v>
      </c>
      <c r="J1369" s="5">
        <v>80</v>
      </c>
      <c r="K1369" s="5">
        <v>87.392767703668298</v>
      </c>
      <c r="L1369" s="21">
        <f t="shared" si="211"/>
        <v>0.97195945945946005</v>
      </c>
      <c r="M1369" s="15">
        <f t="shared" si="212"/>
        <v>0.97195945945946005</v>
      </c>
      <c r="N1369" s="5" t="s">
        <v>23</v>
      </c>
      <c r="O1369" s="5" t="s">
        <v>23</v>
      </c>
      <c r="P1369" s="5">
        <v>0</v>
      </c>
      <c r="Q1369" s="5">
        <v>0</v>
      </c>
      <c r="R1369" s="5" t="str">
        <f t="shared" si="213"/>
        <v>108.8-2023-12-31</v>
      </c>
    </row>
    <row r="1370" spans="1:18" x14ac:dyDescent="0.3">
      <c r="A1370" s="5" t="s">
        <v>499</v>
      </c>
      <c r="B1370" s="5" t="s">
        <v>85</v>
      </c>
      <c r="C1370" s="5" t="s">
        <v>245</v>
      </c>
      <c r="D1370" s="5" t="s">
        <v>65</v>
      </c>
      <c r="E1370" s="5" t="s">
        <v>22</v>
      </c>
      <c r="F1370" s="6">
        <v>44926</v>
      </c>
      <c r="G1370" s="5">
        <v>2022</v>
      </c>
      <c r="H1370" s="5" t="str">
        <f t="shared" si="209"/>
        <v>Diciembre</v>
      </c>
      <c r="I1370" s="6" t="str">
        <f t="shared" si="210"/>
        <v>2023-1</v>
      </c>
      <c r="J1370" s="5">
        <v>80</v>
      </c>
      <c r="K1370" s="5">
        <v>68</v>
      </c>
      <c r="L1370" s="21">
        <f t="shared" si="211"/>
        <v>1.1869747899159662</v>
      </c>
      <c r="M1370" s="15">
        <f t="shared" si="212"/>
        <v>1.1869747899159662</v>
      </c>
      <c r="N1370" s="5" t="s">
        <v>23</v>
      </c>
      <c r="O1370" s="5" t="s">
        <v>23</v>
      </c>
      <c r="P1370" s="5">
        <v>0</v>
      </c>
      <c r="Q1370" s="5">
        <v>0</v>
      </c>
      <c r="R1370" s="5" t="str">
        <f t="shared" si="213"/>
        <v>108.9-2023-12-31</v>
      </c>
    </row>
    <row r="1371" spans="1:18" x14ac:dyDescent="0.3">
      <c r="A1371" s="5" t="s">
        <v>499</v>
      </c>
      <c r="B1371" s="5" t="s">
        <v>85</v>
      </c>
      <c r="C1371" s="5" t="s">
        <v>245</v>
      </c>
      <c r="D1371" s="5" t="s">
        <v>65</v>
      </c>
      <c r="E1371" s="5" t="s">
        <v>22</v>
      </c>
      <c r="F1371" s="6">
        <v>45291</v>
      </c>
      <c r="G1371" s="5">
        <v>2023</v>
      </c>
      <c r="H1371" s="5" t="str">
        <f t="shared" si="209"/>
        <v>Diciembre</v>
      </c>
      <c r="I1371" s="6" t="str">
        <f t="shared" si="210"/>
        <v>2022-2</v>
      </c>
      <c r="J1371" s="5">
        <v>80</v>
      </c>
      <c r="K1371" s="5">
        <v>90.977702771558697</v>
      </c>
      <c r="L1371" s="21">
        <f t="shared" si="211"/>
        <v>1.2456140350877194</v>
      </c>
      <c r="M1371" s="15">
        <f t="shared" si="212"/>
        <v>1.2456140350877194</v>
      </c>
      <c r="N1371" s="5" t="s">
        <v>23</v>
      </c>
      <c r="O1371" s="5" t="s">
        <v>23</v>
      </c>
      <c r="P1371" s="5">
        <v>0</v>
      </c>
      <c r="Q1371" s="5">
        <v>0</v>
      </c>
      <c r="R1371" s="5" t="str">
        <f t="shared" si="213"/>
        <v>13.1-2022-12-31</v>
      </c>
    </row>
    <row r="1372" spans="1:18" x14ac:dyDescent="0.3">
      <c r="A1372" s="5" t="s">
        <v>500</v>
      </c>
      <c r="B1372" s="5" t="s">
        <v>85</v>
      </c>
      <c r="C1372" s="5" t="s">
        <v>298</v>
      </c>
      <c r="D1372" s="5" t="s">
        <v>65</v>
      </c>
      <c r="E1372" s="5" t="s">
        <v>22</v>
      </c>
      <c r="F1372" s="6">
        <v>45291</v>
      </c>
      <c r="G1372" s="5">
        <v>2023</v>
      </c>
      <c r="H1372" s="5" t="str">
        <f t="shared" si="209"/>
        <v>Junio</v>
      </c>
      <c r="I1372" s="6" t="str">
        <f t="shared" si="210"/>
        <v>2023-1</v>
      </c>
      <c r="J1372" s="5">
        <v>80</v>
      </c>
      <c r="K1372" s="5">
        <v>81.991406812802296</v>
      </c>
      <c r="L1372" s="21">
        <f t="shared" si="211"/>
        <v>1</v>
      </c>
      <c r="M1372" s="15">
        <f t="shared" si="212"/>
        <v>1</v>
      </c>
      <c r="N1372" s="5" t="s">
        <v>23</v>
      </c>
      <c r="O1372" s="5" t="s">
        <v>23</v>
      </c>
      <c r="P1372" s="5">
        <v>0</v>
      </c>
      <c r="Q1372" s="5">
        <v>0</v>
      </c>
      <c r="R1372" s="5" t="str">
        <f t="shared" si="213"/>
        <v>13.1-2023-06-30</v>
      </c>
    </row>
    <row r="1373" spans="1:18" x14ac:dyDescent="0.3">
      <c r="A1373" s="5" t="s">
        <v>501</v>
      </c>
      <c r="B1373" s="5" t="s">
        <v>85</v>
      </c>
      <c r="C1373" s="5" t="s">
        <v>306</v>
      </c>
      <c r="D1373" s="5" t="s">
        <v>65</v>
      </c>
      <c r="E1373" s="5" t="s">
        <v>22</v>
      </c>
      <c r="F1373" s="6">
        <v>45291</v>
      </c>
      <c r="G1373" s="5">
        <v>2023</v>
      </c>
      <c r="H1373" s="5" t="str">
        <f t="shared" si="209"/>
        <v>Junio</v>
      </c>
      <c r="I1373" s="6" t="str">
        <f t="shared" si="210"/>
        <v>2022-1</v>
      </c>
      <c r="J1373" s="5">
        <v>80</v>
      </c>
      <c r="K1373" s="5">
        <v>81.322057504242295</v>
      </c>
      <c r="L1373" s="21">
        <f t="shared" si="211"/>
        <v>1.0145869248110331</v>
      </c>
      <c r="M1373" s="15">
        <f t="shared" si="212"/>
        <v>1.0145869248110331</v>
      </c>
      <c r="N1373" s="5" t="s">
        <v>23</v>
      </c>
      <c r="O1373" s="5" t="s">
        <v>23</v>
      </c>
      <c r="P1373" s="5">
        <v>0</v>
      </c>
      <c r="Q1373" s="5">
        <v>0</v>
      </c>
      <c r="R1373" s="5" t="str">
        <f t="shared" si="213"/>
        <v>14.1-2022-06-30</v>
      </c>
    </row>
    <row r="1374" spans="1:18" x14ac:dyDescent="0.3">
      <c r="A1374" s="5" t="s">
        <v>502</v>
      </c>
      <c r="B1374" s="5" t="s">
        <v>85</v>
      </c>
      <c r="C1374" s="5" t="s">
        <v>503</v>
      </c>
      <c r="D1374" s="5" t="s">
        <v>65</v>
      </c>
      <c r="E1374" s="5" t="s">
        <v>22</v>
      </c>
      <c r="F1374" s="6">
        <v>45291</v>
      </c>
      <c r="G1374" s="5">
        <v>2023</v>
      </c>
      <c r="H1374" s="5" t="str">
        <f t="shared" si="209"/>
        <v>Diciembre</v>
      </c>
      <c r="I1374" s="6" t="str">
        <f t="shared" si="210"/>
        <v>2022-2</v>
      </c>
      <c r="J1374" s="5">
        <v>80</v>
      </c>
      <c r="K1374" s="5">
        <v>77.756756756756801</v>
      </c>
      <c r="L1374" s="21">
        <f t="shared" si="211"/>
        <v>1.1202080237741456</v>
      </c>
      <c r="M1374" s="15">
        <f t="shared" si="212"/>
        <v>1.1202080237741456</v>
      </c>
      <c r="N1374" s="5" t="s">
        <v>23</v>
      </c>
      <c r="O1374" s="5" t="s">
        <v>23</v>
      </c>
      <c r="P1374" s="5">
        <v>0</v>
      </c>
      <c r="Q1374" s="5">
        <v>0</v>
      </c>
      <c r="R1374" s="5" t="str">
        <f t="shared" si="213"/>
        <v>14.1-2022-12-31</v>
      </c>
    </row>
    <row r="1375" spans="1:18" x14ac:dyDescent="0.3">
      <c r="A1375" s="5" t="s">
        <v>504</v>
      </c>
      <c r="B1375" s="5" t="s">
        <v>85</v>
      </c>
      <c r="C1375" s="5" t="s">
        <v>29</v>
      </c>
      <c r="D1375" s="5" t="s">
        <v>65</v>
      </c>
      <c r="E1375" s="5" t="s">
        <v>22</v>
      </c>
      <c r="F1375" s="6">
        <v>45291</v>
      </c>
      <c r="G1375" s="5">
        <v>2023</v>
      </c>
      <c r="H1375" s="5" t="str">
        <f t="shared" si="209"/>
        <v>Junio</v>
      </c>
      <c r="I1375" s="6" t="str">
        <f t="shared" si="210"/>
        <v>2023-1</v>
      </c>
      <c r="J1375" s="5">
        <v>80</v>
      </c>
      <c r="K1375" s="5">
        <v>94.9579831932773</v>
      </c>
      <c r="L1375" s="21">
        <f t="shared" si="211"/>
        <v>1.0115060086934289</v>
      </c>
      <c r="M1375" s="15">
        <f t="shared" si="212"/>
        <v>1.0115060086934289</v>
      </c>
      <c r="N1375" s="5" t="s">
        <v>23</v>
      </c>
      <c r="O1375" s="5" t="s">
        <v>23</v>
      </c>
      <c r="P1375" s="5">
        <v>0</v>
      </c>
      <c r="Q1375" s="5">
        <v>0</v>
      </c>
      <c r="R1375" s="5" t="str">
        <f t="shared" si="213"/>
        <v>14.1-2023-06-30</v>
      </c>
    </row>
    <row r="1376" spans="1:18" x14ac:dyDescent="0.3">
      <c r="A1376" s="5" t="s">
        <v>507</v>
      </c>
      <c r="B1376" s="5" t="s">
        <v>508</v>
      </c>
      <c r="C1376" s="5" t="s">
        <v>29</v>
      </c>
      <c r="D1376" s="5" t="s">
        <v>21</v>
      </c>
      <c r="E1376" s="5" t="s">
        <v>22</v>
      </c>
      <c r="F1376" s="6">
        <v>44926</v>
      </c>
      <c r="G1376" s="16">
        <v>2022</v>
      </c>
      <c r="H1376" s="6" t="str">
        <f t="shared" si="209"/>
        <v>Diciembre</v>
      </c>
      <c r="I1376" s="39" t="s">
        <v>741</v>
      </c>
      <c r="J1376" s="5">
        <v>57</v>
      </c>
      <c r="K1376" s="5">
        <v>71</v>
      </c>
      <c r="L1376" s="15">
        <f t="shared" ref="L1376:L1397" si="214">IFERROR(IF((K1381/J1381)&gt;1.3,1.3,K1381/J1381),"")</f>
        <v>1.0585301837270342</v>
      </c>
      <c r="M1376" s="15">
        <f t="shared" si="212"/>
        <v>1.0585301837270342</v>
      </c>
      <c r="N1376" s="5"/>
      <c r="O1376" s="5"/>
      <c r="P1376" s="5">
        <v>0</v>
      </c>
      <c r="Q1376" s="5">
        <v>0</v>
      </c>
      <c r="R1376" s="5" t="str">
        <f t="shared" si="213"/>
        <v>14.1-2023-12-31</v>
      </c>
    </row>
    <row r="1377" spans="1:18" x14ac:dyDescent="0.3">
      <c r="A1377" s="5" t="s">
        <v>507</v>
      </c>
      <c r="B1377" s="5" t="s">
        <v>508</v>
      </c>
      <c r="C1377" s="5" t="s">
        <v>29</v>
      </c>
      <c r="D1377" s="5" t="s">
        <v>21</v>
      </c>
      <c r="E1377" s="5" t="s">
        <v>22</v>
      </c>
      <c r="F1377" s="6">
        <v>45107</v>
      </c>
      <c r="G1377" s="16">
        <v>2023</v>
      </c>
      <c r="H1377" s="6" t="str">
        <f t="shared" si="209"/>
        <v>Junio</v>
      </c>
      <c r="I1377" s="39" t="s">
        <v>735</v>
      </c>
      <c r="J1377" s="5">
        <v>100</v>
      </c>
      <c r="K1377" s="5">
        <v>100</v>
      </c>
      <c r="L1377" s="15">
        <f t="shared" si="214"/>
        <v>1.0313418217433887</v>
      </c>
      <c r="M1377" s="15">
        <f t="shared" si="212"/>
        <v>1.0313418217433887</v>
      </c>
      <c r="N1377" s="5"/>
      <c r="O1377" s="5"/>
      <c r="P1377" s="5">
        <v>0</v>
      </c>
      <c r="Q1377" s="5">
        <v>0</v>
      </c>
      <c r="R1377" s="5" t="str">
        <f t="shared" si="213"/>
        <v>14.1-2024-06-30</v>
      </c>
    </row>
    <row r="1378" spans="1:18" x14ac:dyDescent="0.3">
      <c r="A1378" s="24" t="s">
        <v>509</v>
      </c>
      <c r="B1378" s="23" t="s">
        <v>510</v>
      </c>
      <c r="C1378" s="5" t="s">
        <v>46</v>
      </c>
      <c r="D1378" s="5" t="s">
        <v>47</v>
      </c>
      <c r="E1378" s="5" t="s">
        <v>22</v>
      </c>
      <c r="F1378" s="6">
        <v>44742</v>
      </c>
      <c r="G1378" s="16">
        <v>2022</v>
      </c>
      <c r="H1378" s="6" t="str">
        <f t="shared" si="209"/>
        <v>Junio</v>
      </c>
      <c r="I1378" s="39" t="s">
        <v>810</v>
      </c>
      <c r="J1378" s="5">
        <v>7541</v>
      </c>
      <c r="K1378" s="5">
        <v>7651</v>
      </c>
      <c r="L1378" s="15">
        <f t="shared" si="214"/>
        <v>1.0110051528363917</v>
      </c>
      <c r="M1378" s="15">
        <f t="shared" si="212"/>
        <v>1.0110051528363917</v>
      </c>
      <c r="N1378" s="5" t="s">
        <v>48</v>
      </c>
      <c r="O1378" s="5" t="s">
        <v>48</v>
      </c>
      <c r="P1378" s="5">
        <v>0</v>
      </c>
      <c r="Q1378" s="5">
        <v>0</v>
      </c>
      <c r="R1378" s="5" t="str">
        <f t="shared" si="213"/>
        <v>14.2-2022-06-30</v>
      </c>
    </row>
    <row r="1379" spans="1:18" x14ac:dyDescent="0.3">
      <c r="A1379" s="24" t="s">
        <v>509</v>
      </c>
      <c r="B1379" s="23" t="s">
        <v>510</v>
      </c>
      <c r="C1379" s="5" t="s">
        <v>46</v>
      </c>
      <c r="D1379" s="5" t="s">
        <v>47</v>
      </c>
      <c r="E1379" s="5" t="s">
        <v>22</v>
      </c>
      <c r="F1379" s="6">
        <v>44926</v>
      </c>
      <c r="G1379" s="16">
        <v>2022</v>
      </c>
      <c r="H1379" s="6" t="str">
        <f t="shared" si="209"/>
        <v>Diciembre</v>
      </c>
      <c r="I1379" s="39" t="s">
        <v>741</v>
      </c>
      <c r="J1379" s="5">
        <v>6730</v>
      </c>
      <c r="K1379" s="5">
        <v>7539</v>
      </c>
      <c r="L1379" s="15">
        <f t="shared" si="214"/>
        <v>1.0101244263613569</v>
      </c>
      <c r="M1379" s="15">
        <f t="shared" si="212"/>
        <v>1.0101244263613569</v>
      </c>
      <c r="N1379" s="5" t="s">
        <v>48</v>
      </c>
      <c r="O1379" s="5" t="s">
        <v>48</v>
      </c>
      <c r="P1379" s="5">
        <v>0</v>
      </c>
      <c r="Q1379" s="5">
        <v>0</v>
      </c>
      <c r="R1379" s="5" t="str">
        <f t="shared" si="213"/>
        <v>14.2-2022-12-31</v>
      </c>
    </row>
    <row r="1380" spans="1:18" x14ac:dyDescent="0.3">
      <c r="A1380" s="24" t="s">
        <v>509</v>
      </c>
      <c r="B1380" s="23" t="s">
        <v>510</v>
      </c>
      <c r="C1380" s="5" t="s">
        <v>46</v>
      </c>
      <c r="D1380" s="5" t="s">
        <v>47</v>
      </c>
      <c r="E1380" s="5" t="s">
        <v>22</v>
      </c>
      <c r="F1380" s="6">
        <v>45107</v>
      </c>
      <c r="G1380" s="16">
        <v>2023</v>
      </c>
      <c r="H1380" s="6" t="str">
        <f t="shared" si="209"/>
        <v>Junio</v>
      </c>
      <c r="I1380" s="39" t="s">
        <v>735</v>
      </c>
      <c r="J1380" s="5">
        <v>7822</v>
      </c>
      <c r="K1380" s="5">
        <v>7912</v>
      </c>
      <c r="L1380" s="15">
        <f t="shared" si="214"/>
        <v>0.98209897418554837</v>
      </c>
      <c r="M1380" s="15">
        <f t="shared" si="212"/>
        <v>0.98209897418554837</v>
      </c>
      <c r="N1380" s="5" t="s">
        <v>48</v>
      </c>
      <c r="O1380" s="5" t="s">
        <v>48</v>
      </c>
      <c r="P1380" s="5">
        <v>0</v>
      </c>
      <c r="Q1380" s="5">
        <v>0</v>
      </c>
      <c r="R1380" s="5" t="str">
        <f t="shared" si="213"/>
        <v>14.2-2023-06-30</v>
      </c>
    </row>
    <row r="1381" spans="1:18" x14ac:dyDescent="0.3">
      <c r="A1381" s="24" t="s">
        <v>509</v>
      </c>
      <c r="B1381" s="23" t="s">
        <v>510</v>
      </c>
      <c r="C1381" s="5" t="s">
        <v>178</v>
      </c>
      <c r="D1381" s="5" t="s">
        <v>47</v>
      </c>
      <c r="E1381" s="5" t="s">
        <v>22</v>
      </c>
      <c r="F1381" s="6">
        <v>45291</v>
      </c>
      <c r="G1381" s="16">
        <v>2023</v>
      </c>
      <c r="H1381" s="6" t="str">
        <f t="shared" si="209"/>
        <v>Diciembre</v>
      </c>
      <c r="I1381" s="6" t="str">
        <f>IF(OR(H1386="Enero",H1386="Febrero",H1386="Marzo",H1386="Abril",H1386="Mayo",H1386="Junio"),G1386&amp;"-1",IF(OR(H1386="Julio",H1386="Agosto",H1386="Septiembre",H1386="Octubre",H1386="Noviembre",H1386="Diciembre"),G1386&amp;"-2"))</f>
        <v>2023-2</v>
      </c>
      <c r="J1381" s="5">
        <v>7620</v>
      </c>
      <c r="K1381" s="5">
        <v>8066</v>
      </c>
      <c r="L1381" s="15">
        <f t="shared" si="214"/>
        <v>0.98279891982662759</v>
      </c>
      <c r="M1381" s="15">
        <f t="shared" si="212"/>
        <v>0.98279891982662759</v>
      </c>
      <c r="N1381" s="5" t="s">
        <v>48</v>
      </c>
      <c r="O1381" s="5" t="s">
        <v>48</v>
      </c>
      <c r="P1381" s="5">
        <v>0</v>
      </c>
      <c r="Q1381" s="5">
        <v>0</v>
      </c>
      <c r="R1381" s="5" t="str">
        <f t="shared" si="213"/>
        <v>14.2-2023-12-31</v>
      </c>
    </row>
    <row r="1382" spans="1:18" x14ac:dyDescent="0.3">
      <c r="A1382" s="24" t="s">
        <v>509</v>
      </c>
      <c r="B1382" s="23" t="s">
        <v>510</v>
      </c>
      <c r="C1382" s="5" t="s">
        <v>178</v>
      </c>
      <c r="D1382" s="5" t="s">
        <v>47</v>
      </c>
      <c r="E1382" s="5" t="s">
        <v>22</v>
      </c>
      <c r="F1382" s="6">
        <v>45473</v>
      </c>
      <c r="G1382" s="5">
        <v>2024</v>
      </c>
      <c r="H1382" s="5" t="str">
        <f t="shared" si="209"/>
        <v>Junio</v>
      </c>
      <c r="I1382" s="6" t="str">
        <f>IF(OR(H1387="Enero",H1387="Febrero",H1387="Marzo",H1387="Abril",H1387="Mayo",H1387="Junio"),G1387&amp;"-1",IF(OR(H1387="Julio",H1387="Agosto",H1387="Septiembre",H1387="Octubre",H1387="Noviembre",H1387="Diciembre"),G1387&amp;"-2"))</f>
        <v>2024-1</v>
      </c>
      <c r="J1382" s="5">
        <v>8168</v>
      </c>
      <c r="K1382" s="5">
        <v>8424</v>
      </c>
      <c r="L1382" s="15">
        <f t="shared" si="214"/>
        <v>0.99832711653667905</v>
      </c>
      <c r="M1382" s="15">
        <f t="shared" si="212"/>
        <v>0.99832711653667905</v>
      </c>
      <c r="N1382" s="5" t="s">
        <v>48</v>
      </c>
      <c r="O1382" s="5" t="s">
        <v>48</v>
      </c>
      <c r="P1382" s="5">
        <v>0</v>
      </c>
      <c r="Q1382" s="5">
        <v>0</v>
      </c>
      <c r="R1382" s="5" t="str">
        <f t="shared" si="213"/>
        <v>14.2-2024-06-30</v>
      </c>
    </row>
    <row r="1383" spans="1:18" x14ac:dyDescent="0.3">
      <c r="A1383" s="24" t="s">
        <v>511</v>
      </c>
      <c r="B1383" s="23" t="s">
        <v>512</v>
      </c>
      <c r="C1383" s="5" t="s">
        <v>46</v>
      </c>
      <c r="D1383" s="5" t="s">
        <v>47</v>
      </c>
      <c r="E1383" s="5" t="s">
        <v>22</v>
      </c>
      <c r="F1383" s="6">
        <v>44742</v>
      </c>
      <c r="G1383" s="16">
        <v>2022</v>
      </c>
      <c r="H1383" s="6" t="str">
        <f t="shared" si="209"/>
        <v>Junio</v>
      </c>
      <c r="I1383" s="39" t="s">
        <v>810</v>
      </c>
      <c r="J1383" s="5">
        <v>42889</v>
      </c>
      <c r="K1383" s="5">
        <v>43361</v>
      </c>
      <c r="L1383" s="15">
        <f t="shared" si="214"/>
        <v>1.012327683145225</v>
      </c>
      <c r="M1383" s="15">
        <f t="shared" si="212"/>
        <v>1.012327683145225</v>
      </c>
      <c r="N1383" s="5" t="s">
        <v>48</v>
      </c>
      <c r="O1383" s="5" t="s">
        <v>48</v>
      </c>
      <c r="P1383" s="5">
        <v>0</v>
      </c>
      <c r="Q1383" s="5">
        <v>0</v>
      </c>
      <c r="R1383" s="5" t="str">
        <f t="shared" si="213"/>
        <v>14.3-2022-06-30</v>
      </c>
    </row>
    <row r="1384" spans="1:18" x14ac:dyDescent="0.3">
      <c r="A1384" s="24" t="s">
        <v>511</v>
      </c>
      <c r="B1384" s="23" t="s">
        <v>512</v>
      </c>
      <c r="C1384" s="5" t="s">
        <v>46</v>
      </c>
      <c r="D1384" s="5" t="s">
        <v>47</v>
      </c>
      <c r="E1384" s="5" t="s">
        <v>22</v>
      </c>
      <c r="F1384" s="6">
        <v>44926</v>
      </c>
      <c r="G1384" s="16">
        <v>2022</v>
      </c>
      <c r="H1384" s="6" t="str">
        <f t="shared" si="209"/>
        <v>Diciembre</v>
      </c>
      <c r="I1384" s="39" t="s">
        <v>741</v>
      </c>
      <c r="J1384" s="5">
        <v>42274</v>
      </c>
      <c r="K1384" s="5">
        <v>42702</v>
      </c>
      <c r="L1384" s="15">
        <f t="shared" si="214"/>
        <v>1.0205039208124438</v>
      </c>
      <c r="M1384" s="15">
        <f t="shared" si="212"/>
        <v>1.0205039208124438</v>
      </c>
      <c r="N1384" s="5" t="s">
        <v>48</v>
      </c>
      <c r="O1384" s="5" t="s">
        <v>48</v>
      </c>
      <c r="P1384" s="5">
        <v>0</v>
      </c>
      <c r="Q1384" s="5">
        <v>0</v>
      </c>
      <c r="R1384" s="5" t="str">
        <f t="shared" si="213"/>
        <v>14.3-2022-12-31</v>
      </c>
    </row>
    <row r="1385" spans="1:18" x14ac:dyDescent="0.3">
      <c r="A1385" s="24" t="s">
        <v>511</v>
      </c>
      <c r="B1385" s="23" t="s">
        <v>512</v>
      </c>
      <c r="C1385" s="5" t="s">
        <v>46</v>
      </c>
      <c r="D1385" s="5" t="s">
        <v>47</v>
      </c>
      <c r="E1385" s="5" t="s">
        <v>22</v>
      </c>
      <c r="F1385" s="6">
        <v>45107</v>
      </c>
      <c r="G1385" s="16">
        <v>2023</v>
      </c>
      <c r="H1385" s="6" t="str">
        <f t="shared" si="209"/>
        <v>Junio</v>
      </c>
      <c r="I1385" s="39" t="s">
        <v>735</v>
      </c>
      <c r="J1385" s="5">
        <v>44355</v>
      </c>
      <c r="K1385" s="5">
        <v>43561</v>
      </c>
      <c r="L1385" s="15">
        <f t="shared" si="214"/>
        <v>0.98042506723827627</v>
      </c>
      <c r="M1385" s="15">
        <f t="shared" si="212"/>
        <v>0.98042506723827627</v>
      </c>
      <c r="N1385" s="5" t="s">
        <v>48</v>
      </c>
      <c r="O1385" s="5" t="s">
        <v>48</v>
      </c>
      <c r="P1385" s="5">
        <v>0</v>
      </c>
      <c r="Q1385" s="5">
        <v>0</v>
      </c>
      <c r="R1385" s="5" t="str">
        <f t="shared" si="213"/>
        <v>14.3-2023-06-30</v>
      </c>
    </row>
    <row r="1386" spans="1:18" x14ac:dyDescent="0.3">
      <c r="A1386" s="24" t="s">
        <v>511</v>
      </c>
      <c r="B1386" s="23" t="s">
        <v>512</v>
      </c>
      <c r="C1386" s="5" t="s">
        <v>178</v>
      </c>
      <c r="D1386" s="5" t="s">
        <v>47</v>
      </c>
      <c r="E1386" s="5" t="s">
        <v>22</v>
      </c>
      <c r="F1386" s="6">
        <v>45291</v>
      </c>
      <c r="G1386" s="16">
        <v>2023</v>
      </c>
      <c r="H1386" s="6" t="str">
        <f t="shared" si="209"/>
        <v>Diciembre</v>
      </c>
      <c r="I1386" s="6" t="str">
        <f>IF(OR(H1391="Enero",H1391="Febrero",H1391="Marzo",H1391="Abril",H1391="Mayo",H1391="Junio"),G1391&amp;"-1",IF(OR(H1391="Julio",H1391="Agosto",H1391="Septiembre",H1391="Octubre",H1391="Noviembre",H1391="Diciembre"),G1391&amp;"-2"))</f>
        <v>2023-2</v>
      </c>
      <c r="J1386" s="5">
        <v>44067</v>
      </c>
      <c r="K1386" s="5">
        <v>43309</v>
      </c>
      <c r="L1386" s="15">
        <f t="shared" si="214"/>
        <v>0.98273710907938061</v>
      </c>
      <c r="M1386" s="15">
        <f t="shared" si="212"/>
        <v>0.98273710907938061</v>
      </c>
      <c r="N1386" s="5" t="s">
        <v>48</v>
      </c>
      <c r="O1386" s="5" t="s">
        <v>48</v>
      </c>
      <c r="P1386" s="5">
        <v>0</v>
      </c>
      <c r="Q1386" s="5">
        <v>0</v>
      </c>
      <c r="R1386" s="5" t="str">
        <f t="shared" si="213"/>
        <v>14.3-2023-12-31</v>
      </c>
    </row>
    <row r="1387" spans="1:18" x14ac:dyDescent="0.3">
      <c r="A1387" s="24" t="s">
        <v>511</v>
      </c>
      <c r="B1387" s="23" t="s">
        <v>512</v>
      </c>
      <c r="C1387" s="5" t="s">
        <v>178</v>
      </c>
      <c r="D1387" s="5" t="s">
        <v>47</v>
      </c>
      <c r="E1387" s="5" t="s">
        <v>22</v>
      </c>
      <c r="F1387" s="6">
        <v>45473</v>
      </c>
      <c r="G1387" s="5">
        <v>2024</v>
      </c>
      <c r="H1387" s="5" t="str">
        <f t="shared" si="209"/>
        <v>Junio</v>
      </c>
      <c r="I1387" s="6" t="str">
        <f>IF(OR(H1392="Enero",H1392="Febrero",H1392="Marzo",H1392="Abril",H1392="Mayo",H1392="Junio"),G1392&amp;"-1",IF(OR(H1392="Julio",H1392="Agosto",H1392="Septiembre",H1392="Octubre",H1392="Noviembre",H1392="Diciembre"),G1392&amp;"-2"))</f>
        <v>2024-1</v>
      </c>
      <c r="J1387" s="5">
        <v>44235</v>
      </c>
      <c r="K1387" s="5">
        <v>44161</v>
      </c>
      <c r="L1387" s="15">
        <f t="shared" si="214"/>
        <v>0.99574122895964312</v>
      </c>
      <c r="M1387" s="15">
        <f t="shared" si="212"/>
        <v>0.99574122895964312</v>
      </c>
      <c r="N1387" s="5" t="s">
        <v>48</v>
      </c>
      <c r="O1387" s="5" t="s">
        <v>48</v>
      </c>
      <c r="P1387" s="5">
        <v>0</v>
      </c>
      <c r="Q1387" s="5">
        <v>0</v>
      </c>
      <c r="R1387" s="5" t="str">
        <f t="shared" si="213"/>
        <v>14.3-2024-06-30</v>
      </c>
    </row>
    <row r="1388" spans="1:18" x14ac:dyDescent="0.3">
      <c r="A1388" s="24" t="s">
        <v>513</v>
      </c>
      <c r="B1388" s="23" t="s">
        <v>514</v>
      </c>
      <c r="C1388" s="5" t="s">
        <v>178</v>
      </c>
      <c r="D1388" s="5" t="s">
        <v>47</v>
      </c>
      <c r="E1388" s="5" t="s">
        <v>22</v>
      </c>
      <c r="F1388" s="6">
        <v>44742</v>
      </c>
      <c r="G1388" s="16">
        <v>2022</v>
      </c>
      <c r="H1388" s="6" t="str">
        <f t="shared" si="209"/>
        <v>Junio</v>
      </c>
      <c r="I1388" s="39" t="s">
        <v>810</v>
      </c>
      <c r="J1388" s="5">
        <v>48022</v>
      </c>
      <c r="K1388" s="5">
        <v>48614</v>
      </c>
      <c r="L1388" s="15">
        <f t="shared" si="214"/>
        <v>0.99584717607973416</v>
      </c>
      <c r="M1388" s="15">
        <f t="shared" si="212"/>
        <v>0.99584717607973416</v>
      </c>
      <c r="N1388" s="5" t="s">
        <v>48</v>
      </c>
      <c r="O1388" s="5" t="s">
        <v>48</v>
      </c>
      <c r="P1388" s="5">
        <v>0</v>
      </c>
      <c r="Q1388" s="5">
        <v>0</v>
      </c>
      <c r="R1388" s="5" t="str">
        <f t="shared" si="213"/>
        <v>14.4-2022-06-30</v>
      </c>
    </row>
    <row r="1389" spans="1:18" x14ac:dyDescent="0.3">
      <c r="A1389" s="24" t="s">
        <v>513</v>
      </c>
      <c r="B1389" s="23" t="s">
        <v>514</v>
      </c>
      <c r="C1389" s="5" t="s">
        <v>178</v>
      </c>
      <c r="D1389" s="5" t="s">
        <v>47</v>
      </c>
      <c r="E1389" s="5" t="s">
        <v>22</v>
      </c>
      <c r="F1389" s="6">
        <v>44926</v>
      </c>
      <c r="G1389" s="16">
        <v>2022</v>
      </c>
      <c r="H1389" s="6" t="str">
        <f t="shared" si="209"/>
        <v>Diciembre</v>
      </c>
      <c r="I1389" s="39" t="s">
        <v>741</v>
      </c>
      <c r="J1389" s="5">
        <v>46674</v>
      </c>
      <c r="K1389" s="5">
        <v>47631</v>
      </c>
      <c r="L1389" s="15">
        <f t="shared" si="214"/>
        <v>1.1704035874439462</v>
      </c>
      <c r="M1389" s="15">
        <f t="shared" si="212"/>
        <v>1.1704035874439462</v>
      </c>
      <c r="N1389" s="5" t="s">
        <v>48</v>
      </c>
      <c r="O1389" s="5" t="s">
        <v>48</v>
      </c>
      <c r="P1389" s="5">
        <v>0</v>
      </c>
      <c r="Q1389" s="5">
        <v>0</v>
      </c>
      <c r="R1389" s="5" t="str">
        <f t="shared" si="213"/>
        <v>14.4-2022-12-30</v>
      </c>
    </row>
    <row r="1390" spans="1:18" x14ac:dyDescent="0.3">
      <c r="A1390" s="24" t="s">
        <v>513</v>
      </c>
      <c r="B1390" s="23" t="s">
        <v>514</v>
      </c>
      <c r="C1390" s="5" t="s">
        <v>178</v>
      </c>
      <c r="D1390" s="5" t="s">
        <v>47</v>
      </c>
      <c r="E1390" s="5" t="s">
        <v>22</v>
      </c>
      <c r="F1390" s="6">
        <v>45107</v>
      </c>
      <c r="G1390" s="16">
        <v>2023</v>
      </c>
      <c r="H1390" s="6" t="str">
        <f t="shared" si="209"/>
        <v>Junio</v>
      </c>
      <c r="I1390" s="39" t="s">
        <v>735</v>
      </c>
      <c r="J1390" s="5">
        <v>49451</v>
      </c>
      <c r="K1390" s="5">
        <v>48483</v>
      </c>
      <c r="L1390" s="15">
        <f t="shared" si="214"/>
        <v>1.0968451944240645</v>
      </c>
      <c r="M1390" s="15">
        <f t="shared" si="212"/>
        <v>1.0968451944240645</v>
      </c>
      <c r="N1390" s="5" t="s">
        <v>48</v>
      </c>
      <c r="O1390" s="5" t="s">
        <v>48</v>
      </c>
      <c r="P1390" s="5">
        <v>0</v>
      </c>
      <c r="Q1390" s="5">
        <v>0</v>
      </c>
      <c r="R1390" s="5" t="str">
        <f t="shared" si="213"/>
        <v>14.4-2023-06-30</v>
      </c>
    </row>
    <row r="1391" spans="1:18" x14ac:dyDescent="0.3">
      <c r="A1391" s="24" t="s">
        <v>513</v>
      </c>
      <c r="B1391" s="23" t="s">
        <v>514</v>
      </c>
      <c r="C1391" s="5" t="s">
        <v>178</v>
      </c>
      <c r="D1391" s="5" t="s">
        <v>47</v>
      </c>
      <c r="E1391" s="5" t="s">
        <v>22</v>
      </c>
      <c r="F1391" s="6">
        <v>45291</v>
      </c>
      <c r="G1391" s="16">
        <v>2023</v>
      </c>
      <c r="H1391" s="6" t="str">
        <f t="shared" si="209"/>
        <v>Diciembre</v>
      </c>
      <c r="I1391" s="6" t="str">
        <f>IF(OR(H1396="Enero",H1396="Febrero",H1396="Marzo",H1396="Abril",H1396="Mayo",H1396="Junio"),G1396&amp;"-1",IF(OR(H1396="Julio",H1396="Agosto",H1396="Septiembre",H1396="Octubre",H1396="Noviembre",H1396="Diciembre"),G1396&amp;"-2"))</f>
        <v>2023-2</v>
      </c>
      <c r="J1391" s="5">
        <v>48891</v>
      </c>
      <c r="K1391" s="5">
        <v>48047</v>
      </c>
      <c r="L1391" s="15">
        <f t="shared" si="214"/>
        <v>1.1902718168812589</v>
      </c>
      <c r="M1391" s="15">
        <f t="shared" si="212"/>
        <v>1.1902718168812589</v>
      </c>
      <c r="N1391" s="5" t="s">
        <v>48</v>
      </c>
      <c r="O1391" s="5" t="s">
        <v>48</v>
      </c>
      <c r="P1391" s="5">
        <v>0</v>
      </c>
      <c r="Q1391" s="5">
        <v>0</v>
      </c>
      <c r="R1391" s="5" t="str">
        <f t="shared" si="213"/>
        <v>14.4-2023-12-31</v>
      </c>
    </row>
    <row r="1392" spans="1:18" x14ac:dyDescent="0.3">
      <c r="A1392" s="24" t="s">
        <v>513</v>
      </c>
      <c r="B1392" s="23" t="s">
        <v>514</v>
      </c>
      <c r="C1392" s="5" t="s">
        <v>178</v>
      </c>
      <c r="D1392" s="5" t="s">
        <v>47</v>
      </c>
      <c r="E1392" s="5" t="s">
        <v>22</v>
      </c>
      <c r="F1392" s="6">
        <v>45473</v>
      </c>
      <c r="G1392" s="5">
        <v>2024</v>
      </c>
      <c r="H1392" s="5" t="str">
        <f t="shared" si="209"/>
        <v>Junio</v>
      </c>
      <c r="I1392" s="6" t="str">
        <f>IF(OR(H1397="Enero",H1397="Febrero",H1397="Marzo",H1397="Abril",H1397="Mayo",H1397="Junio"),G1397&amp;"-1",IF(OR(H1397="Julio",H1397="Agosto",H1397="Septiembre",H1397="Octubre",H1397="Noviembre",H1397="Diciembre"),G1397&amp;"-2"))</f>
        <v>2024-2</v>
      </c>
      <c r="J1392" s="5">
        <v>49310</v>
      </c>
      <c r="K1392" s="5">
        <v>49100</v>
      </c>
      <c r="L1392" s="15">
        <f t="shared" si="214"/>
        <v>1.1267377950210151</v>
      </c>
      <c r="M1392" s="15">
        <f t="shared" si="212"/>
        <v>1.1267377950210151</v>
      </c>
      <c r="N1392" s="5" t="s">
        <v>48</v>
      </c>
      <c r="O1392" s="5" t="s">
        <v>48</v>
      </c>
      <c r="P1392" s="5">
        <v>0</v>
      </c>
      <c r="Q1392" s="5">
        <v>0</v>
      </c>
      <c r="R1392" s="5" t="str">
        <f t="shared" si="213"/>
        <v>14.4-2024-06-30</v>
      </c>
    </row>
    <row r="1393" spans="1:18" x14ac:dyDescent="0.3">
      <c r="A1393" s="24" t="s">
        <v>515</v>
      </c>
      <c r="B1393" s="23" t="s">
        <v>516</v>
      </c>
      <c r="C1393" s="5" t="s">
        <v>178</v>
      </c>
      <c r="D1393" s="5" t="s">
        <v>47</v>
      </c>
      <c r="E1393" s="5" t="s">
        <v>22</v>
      </c>
      <c r="F1393" s="6">
        <v>44742</v>
      </c>
      <c r="G1393" s="16">
        <v>2022</v>
      </c>
      <c r="H1393" s="6" t="str">
        <f t="shared" si="209"/>
        <v>Diciembre</v>
      </c>
      <c r="I1393" s="39" t="s">
        <v>810</v>
      </c>
      <c r="J1393" s="5">
        <v>2408</v>
      </c>
      <c r="K1393" s="5">
        <v>2398</v>
      </c>
      <c r="L1393" s="15">
        <f t="shared" si="214"/>
        <v>0.33333333333333331</v>
      </c>
      <c r="M1393" s="15">
        <f t="shared" si="212"/>
        <v>0.33333333333333331</v>
      </c>
      <c r="N1393" s="5" t="s">
        <v>48</v>
      </c>
      <c r="O1393" s="5" t="s">
        <v>48</v>
      </c>
      <c r="P1393" s="5">
        <v>0</v>
      </c>
      <c r="Q1393" s="5">
        <v>0</v>
      </c>
      <c r="R1393" s="5" t="str">
        <f t="shared" si="213"/>
        <v>325.1-2022-12-31</v>
      </c>
    </row>
    <row r="1394" spans="1:18" x14ac:dyDescent="0.3">
      <c r="A1394" s="24" t="s">
        <v>515</v>
      </c>
      <c r="B1394" s="23" t="s">
        <v>516</v>
      </c>
      <c r="C1394" s="5" t="s">
        <v>178</v>
      </c>
      <c r="D1394" s="5" t="s">
        <v>47</v>
      </c>
      <c r="E1394" s="5" t="s">
        <v>22</v>
      </c>
      <c r="F1394" s="6">
        <v>44925</v>
      </c>
      <c r="G1394" s="16">
        <v>2022</v>
      </c>
      <c r="H1394" s="6" t="str">
        <f t="shared" si="209"/>
        <v>Diciembre</v>
      </c>
      <c r="I1394" s="39" t="s">
        <v>741</v>
      </c>
      <c r="J1394" s="5">
        <v>2230</v>
      </c>
      <c r="K1394" s="5">
        <v>2610</v>
      </c>
      <c r="L1394" s="15">
        <f t="shared" si="214"/>
        <v>1</v>
      </c>
      <c r="M1394" s="15">
        <f t="shared" si="212"/>
        <v>1</v>
      </c>
      <c r="N1394" s="5" t="s">
        <v>48</v>
      </c>
      <c r="O1394" s="5" t="s">
        <v>48</v>
      </c>
      <c r="P1394" s="5">
        <v>0</v>
      </c>
      <c r="Q1394" s="5">
        <v>0</v>
      </c>
      <c r="R1394" s="5" t="str">
        <f t="shared" si="213"/>
        <v>325.1-2023-12-30</v>
      </c>
    </row>
    <row r="1395" spans="1:18" x14ac:dyDescent="0.3">
      <c r="A1395" s="24" t="s">
        <v>515</v>
      </c>
      <c r="B1395" s="23" t="s">
        <v>516</v>
      </c>
      <c r="C1395" s="5" t="s">
        <v>178</v>
      </c>
      <c r="D1395" s="5" t="s">
        <v>47</v>
      </c>
      <c r="E1395" s="5" t="s">
        <v>22</v>
      </c>
      <c r="F1395" s="6">
        <v>45107</v>
      </c>
      <c r="G1395" s="16">
        <v>2023</v>
      </c>
      <c r="H1395" s="6" t="str">
        <f t="shared" si="209"/>
        <v>Diciembre</v>
      </c>
      <c r="I1395" s="39" t="s">
        <v>735</v>
      </c>
      <c r="J1395" s="5">
        <v>2726</v>
      </c>
      <c r="K1395" s="5">
        <v>2990</v>
      </c>
      <c r="L1395" s="15" t="str">
        <f t="shared" si="214"/>
        <v/>
      </c>
      <c r="M1395" s="15" t="str">
        <f t="shared" si="212"/>
        <v/>
      </c>
      <c r="N1395" s="5" t="s">
        <v>48</v>
      </c>
      <c r="O1395" s="5" t="s">
        <v>48</v>
      </c>
      <c r="P1395" s="5">
        <v>0</v>
      </c>
      <c r="Q1395" s="5">
        <v>0</v>
      </c>
      <c r="R1395" s="5" t="str">
        <f t="shared" si="213"/>
        <v>325.1-2024-12-30</v>
      </c>
    </row>
    <row r="1396" spans="1:18" x14ac:dyDescent="0.3">
      <c r="A1396" s="24" t="s">
        <v>515</v>
      </c>
      <c r="B1396" s="23" t="s">
        <v>516</v>
      </c>
      <c r="C1396" s="5" t="s">
        <v>178</v>
      </c>
      <c r="D1396" s="5" t="s">
        <v>47</v>
      </c>
      <c r="E1396" s="5" t="s">
        <v>22</v>
      </c>
      <c r="F1396" s="6">
        <v>45291</v>
      </c>
      <c r="G1396" s="16">
        <v>2023</v>
      </c>
      <c r="H1396" s="6" t="str">
        <f t="shared" si="209"/>
        <v>Diciembre</v>
      </c>
      <c r="I1396" s="6" t="str">
        <f>IF(OR(H1401="Enero",H1401="Febrero",H1401="Marzo",H1401="Abril",H1401="Mayo",H1401="Junio"),G1401&amp;"-1",IF(OR(H1401="Julio",H1401="Agosto",H1401="Septiembre",H1401="Octubre",H1401="Noviembre",H1401="Diciembre"),G1401&amp;"-2"))</f>
        <v>2022-1</v>
      </c>
      <c r="J1396" s="5">
        <v>2796</v>
      </c>
      <c r="K1396" s="5">
        <v>3328</v>
      </c>
      <c r="L1396" s="15">
        <f t="shared" si="214"/>
        <v>1</v>
      </c>
      <c r="M1396" s="15">
        <f t="shared" si="212"/>
        <v>1</v>
      </c>
      <c r="N1396" s="5" t="s">
        <v>48</v>
      </c>
      <c r="O1396" s="5" t="s">
        <v>48</v>
      </c>
      <c r="P1396" s="5">
        <v>0</v>
      </c>
      <c r="Q1396" s="5">
        <v>0</v>
      </c>
      <c r="R1396" s="5" t="str">
        <f t="shared" si="213"/>
        <v>325.2-2022-12-31</v>
      </c>
    </row>
    <row r="1397" spans="1:18" x14ac:dyDescent="0.3">
      <c r="A1397" s="24" t="s">
        <v>515</v>
      </c>
      <c r="B1397" s="23" t="s">
        <v>516</v>
      </c>
      <c r="C1397" s="5" t="s">
        <v>178</v>
      </c>
      <c r="D1397" s="5" t="s">
        <v>47</v>
      </c>
      <c r="E1397" s="5" t="s">
        <v>22</v>
      </c>
      <c r="F1397" s="6">
        <v>45473</v>
      </c>
      <c r="G1397" s="5">
        <v>2024</v>
      </c>
      <c r="H1397" s="5" t="str">
        <f t="shared" si="209"/>
        <v>Diciembre</v>
      </c>
      <c r="I1397" s="6" t="str">
        <f>IF(OR(H1402="Enero",H1402="Febrero",H1402="Marzo",H1402="Abril",H1402="Mayo",H1402="Junio"),G1402&amp;"-1",IF(OR(H1402="Julio",H1402="Agosto",H1402="Septiembre",H1402="Octubre",H1402="Noviembre",H1402="Diciembre"),G1402&amp;"-2"))</f>
        <v>2023-2</v>
      </c>
      <c r="J1397" s="5">
        <v>3093</v>
      </c>
      <c r="K1397" s="5">
        <v>3485</v>
      </c>
      <c r="L1397" s="15">
        <f t="shared" si="214"/>
        <v>1</v>
      </c>
      <c r="M1397" s="15">
        <f t="shared" si="212"/>
        <v>1</v>
      </c>
      <c r="N1397" s="5" t="s">
        <v>48</v>
      </c>
      <c r="O1397" s="5" t="s">
        <v>48</v>
      </c>
      <c r="P1397" s="5">
        <v>0</v>
      </c>
      <c r="Q1397" s="5">
        <v>0</v>
      </c>
      <c r="R1397" s="5" t="str">
        <f t="shared" si="213"/>
        <v>325.2-2023-12-31</v>
      </c>
    </row>
    <row r="1398" spans="1:18" x14ac:dyDescent="0.3">
      <c r="A1398" s="5" t="s">
        <v>517</v>
      </c>
      <c r="B1398" s="5" t="s">
        <v>78</v>
      </c>
      <c r="C1398" s="5" t="s">
        <v>39</v>
      </c>
      <c r="D1398" s="5" t="s">
        <v>47</v>
      </c>
      <c r="E1398" s="5" t="s">
        <v>22</v>
      </c>
      <c r="F1398" s="17">
        <v>44926</v>
      </c>
      <c r="G1398" s="16">
        <v>2022</v>
      </c>
      <c r="H1398" s="6" t="str">
        <f t="shared" si="209"/>
        <v>Diciembre</v>
      </c>
      <c r="I1398" s="39" t="s">
        <v>741</v>
      </c>
      <c r="J1398" s="5">
        <v>6</v>
      </c>
      <c r="K1398" s="5">
        <v>2</v>
      </c>
      <c r="L1398" s="15">
        <f>IFERROR(K1403/J1403,"")</f>
        <v>1</v>
      </c>
      <c r="M1398" s="15">
        <f t="shared" si="212"/>
        <v>1</v>
      </c>
      <c r="N1398" s="5" t="s">
        <v>48</v>
      </c>
      <c r="O1398" s="5" t="s">
        <v>48</v>
      </c>
      <c r="P1398" s="5">
        <v>0</v>
      </c>
      <c r="Q1398" s="5">
        <v>0</v>
      </c>
      <c r="R1398" s="5" t="str">
        <f t="shared" si="213"/>
        <v>325.2-2024-12-31</v>
      </c>
    </row>
    <row r="1399" spans="1:18" x14ac:dyDescent="0.3">
      <c r="A1399" s="5" t="s">
        <v>517</v>
      </c>
      <c r="B1399" s="5" t="s">
        <v>78</v>
      </c>
      <c r="C1399" s="5" t="s">
        <v>39</v>
      </c>
      <c r="D1399" s="5" t="s">
        <v>47</v>
      </c>
      <c r="E1399" s="5" t="s">
        <v>22</v>
      </c>
      <c r="F1399" s="6">
        <v>45290</v>
      </c>
      <c r="G1399" s="16">
        <v>2023</v>
      </c>
      <c r="H1399" s="6" t="str">
        <f t="shared" si="209"/>
        <v>Junio</v>
      </c>
      <c r="I1399" s="39" t="s">
        <v>735</v>
      </c>
      <c r="J1399" s="5">
        <v>1</v>
      </c>
      <c r="K1399" s="5">
        <v>1</v>
      </c>
      <c r="L1399" s="15">
        <f>IFERROR(K1404/J1404,"")</f>
        <v>3.6692599089131437</v>
      </c>
      <c r="M1399" s="15">
        <f t="shared" si="212"/>
        <v>3.6692599089131437</v>
      </c>
      <c r="N1399" s="5" t="s">
        <v>48</v>
      </c>
      <c r="O1399" s="5" t="s">
        <v>48</v>
      </c>
      <c r="P1399" s="5">
        <v>0</v>
      </c>
      <c r="Q1399" s="5">
        <v>0</v>
      </c>
      <c r="R1399" s="5" t="str">
        <f t="shared" si="213"/>
        <v>386.1-2023-06-30</v>
      </c>
    </row>
    <row r="1400" spans="1:18" x14ac:dyDescent="0.3">
      <c r="A1400" s="5" t="s">
        <v>517</v>
      </c>
      <c r="B1400" s="5" t="s">
        <v>78</v>
      </c>
      <c r="C1400" s="5" t="s">
        <v>39</v>
      </c>
      <c r="D1400" s="5" t="s">
        <v>47</v>
      </c>
      <c r="E1400" s="5" t="s">
        <v>22</v>
      </c>
      <c r="F1400" s="6">
        <v>45656</v>
      </c>
      <c r="G1400" s="16">
        <v>2024</v>
      </c>
      <c r="H1400" s="6" t="str">
        <f t="shared" ref="H1400:H1431" si="215">PROPER(TEXT(F1405,"mmmm"))</f>
        <v>Diciembre</v>
      </c>
      <c r="I1400" s="6" t="str">
        <f>IF(OR(H1405="Enero",H1405="Febrero",H1405="Marzo",H1405="Abril",H1405="Mayo",H1405="Junio"),G1405&amp;"-1",IF(OR(H1405="Julio",H1405="Agosto",H1405="Septiembre",H1405="Octubre",H1405="Noviembre",H1405="Diciembre"),G1405&amp;"-2"))</f>
        <v>2023-1</v>
      </c>
      <c r="J1400" s="5">
        <v>0</v>
      </c>
      <c r="K1400" s="5">
        <v>0</v>
      </c>
      <c r="L1400" s="15">
        <v>0</v>
      </c>
      <c r="M1400" s="15">
        <f t="shared" si="212"/>
        <v>2.5929752405970401</v>
      </c>
      <c r="N1400" s="5"/>
      <c r="O1400" s="5"/>
      <c r="P1400" s="5">
        <v>0</v>
      </c>
      <c r="Q1400" s="5">
        <v>0</v>
      </c>
      <c r="R1400" s="5" t="str">
        <f t="shared" ref="R1400:R1431" si="216">A1405&amp;"-"&amp;YEAR(F1405)&amp;"-"&amp;IF(LEN(MONTH(F1405))=1,"0"&amp;MONTH(F1405),MONTH(F1405))&amp;"-"&amp;DAY(F1405)</f>
        <v>386.1-2023-12-31</v>
      </c>
    </row>
    <row r="1401" spans="1:18" x14ac:dyDescent="0.3">
      <c r="A1401" s="5" t="s">
        <v>518</v>
      </c>
      <c r="B1401" s="5" t="s">
        <v>80</v>
      </c>
      <c r="C1401" s="5" t="s">
        <v>39</v>
      </c>
      <c r="D1401" s="5" t="s">
        <v>47</v>
      </c>
      <c r="E1401" s="5" t="s">
        <v>22</v>
      </c>
      <c r="F1401" s="17">
        <v>44926</v>
      </c>
      <c r="G1401" s="16">
        <v>2022</v>
      </c>
      <c r="H1401" s="6" t="str">
        <f t="shared" si="215"/>
        <v>Junio</v>
      </c>
      <c r="I1401" s="6" t="str">
        <f>IF(OR(H1406="Enero",H1406="Febrero",H1406="Marzo",H1406="Abril",H1406="Mayo",H1406="Junio"),G1406&amp;"-1",IF(OR(H1406="Julio",H1406="Agosto",H1406="Septiembre",H1406="Octubre",H1406="Noviembre",H1406="Diciembre"),G1406&amp;"-2"))</f>
        <v>2024-2</v>
      </c>
      <c r="J1401" s="5">
        <v>2</v>
      </c>
      <c r="K1401" s="5">
        <v>2</v>
      </c>
      <c r="L1401" s="15">
        <f>IFERROR(K1406/J1406,"")</f>
        <v>1.3163350587148523</v>
      </c>
      <c r="M1401" s="15">
        <f t="shared" si="212"/>
        <v>1.3163350587148523</v>
      </c>
      <c r="N1401" s="5" t="s">
        <v>48</v>
      </c>
      <c r="O1401" s="5" t="s">
        <v>48</v>
      </c>
      <c r="P1401" s="5">
        <v>0</v>
      </c>
      <c r="Q1401" s="5">
        <v>0</v>
      </c>
      <c r="R1401" s="5" t="str">
        <f t="shared" si="216"/>
        <v>386.1-2024-06-30</v>
      </c>
    </row>
    <row r="1402" spans="1:18" x14ac:dyDescent="0.3">
      <c r="A1402" s="5" t="s">
        <v>518</v>
      </c>
      <c r="B1402" s="5" t="s">
        <v>80</v>
      </c>
      <c r="C1402" s="5" t="s">
        <v>39</v>
      </c>
      <c r="D1402" s="5" t="s">
        <v>47</v>
      </c>
      <c r="E1402" s="5" t="s">
        <v>22</v>
      </c>
      <c r="F1402" s="17">
        <v>45291</v>
      </c>
      <c r="G1402" s="16">
        <v>2023</v>
      </c>
      <c r="H1402" s="6" t="str">
        <f t="shared" si="215"/>
        <v>Diciembre</v>
      </c>
      <c r="I1402" s="6" t="str">
        <f>IF(OR(H1407="Enero",H1407="Febrero",H1407="Marzo",H1407="Abril",H1407="Mayo",H1407="Junio"),G1407&amp;"-1",IF(OR(H1407="Julio",H1407="Agosto",H1407="Septiembre",H1407="Octubre",H1407="Noviembre",H1407="Diciembre"),G1407&amp;"-2"))</f>
        <v>2024-1</v>
      </c>
      <c r="J1402" s="5">
        <v>1</v>
      </c>
      <c r="K1402" s="5">
        <v>1</v>
      </c>
      <c r="L1402" s="15">
        <f>IFERROR(K1407/J1407,"")</f>
        <v>1.3880054299760709</v>
      </c>
      <c r="M1402" s="15">
        <f t="shared" si="212"/>
        <v>1.3880054299760709</v>
      </c>
      <c r="N1402" s="5" t="s">
        <v>48</v>
      </c>
      <c r="O1402" s="5" t="s">
        <v>48</v>
      </c>
      <c r="P1402" s="5">
        <v>0</v>
      </c>
      <c r="Q1402" s="5">
        <v>0</v>
      </c>
      <c r="R1402" s="5" t="str">
        <f t="shared" si="216"/>
        <v>386.1-2024-12-31</v>
      </c>
    </row>
    <row r="1403" spans="1:18" x14ac:dyDescent="0.3">
      <c r="A1403" s="5" t="s">
        <v>518</v>
      </c>
      <c r="B1403" s="5" t="s">
        <v>80</v>
      </c>
      <c r="C1403" s="5" t="s">
        <v>39</v>
      </c>
      <c r="D1403" s="5" t="s">
        <v>47</v>
      </c>
      <c r="E1403" s="5" t="s">
        <v>22</v>
      </c>
      <c r="F1403" s="17">
        <v>45657</v>
      </c>
      <c r="G1403" s="16">
        <v>2024</v>
      </c>
      <c r="H1403" s="6" t="str">
        <f t="shared" si="215"/>
        <v>Junio</v>
      </c>
      <c r="I1403" s="6" t="str">
        <f>IF(OR(H1408="Enero",H1408="Febrero",H1408="Marzo",H1408="Abril",H1408="Mayo",H1408="Junio"),G1408&amp;"-1",IF(OR(H1408="Julio",H1408="Agosto",H1408="Septiembre",H1408="Octubre",H1408="Noviembre",H1408="Diciembre"),G1408&amp;"-2"))</f>
        <v>2023-2</v>
      </c>
      <c r="J1403" s="5">
        <v>5</v>
      </c>
      <c r="K1403" s="5">
        <v>5</v>
      </c>
      <c r="L1403" s="15">
        <f>IFERROR(K1408/J1408,"")</f>
        <v>1.0610033105474217</v>
      </c>
      <c r="M1403" s="15">
        <f t="shared" si="212"/>
        <v>1.0610033105474217</v>
      </c>
      <c r="N1403" s="5" t="s">
        <v>48</v>
      </c>
      <c r="O1403" s="5" t="s">
        <v>48</v>
      </c>
      <c r="P1403" s="5">
        <v>0</v>
      </c>
      <c r="Q1403" s="5">
        <v>0</v>
      </c>
      <c r="R1403" s="5" t="str">
        <f t="shared" si="216"/>
        <v>386.2-2023-06-30</v>
      </c>
    </row>
    <row r="1404" spans="1:18" x14ac:dyDescent="0.3">
      <c r="A1404" s="25" t="s">
        <v>519</v>
      </c>
      <c r="B1404" s="23" t="s">
        <v>520</v>
      </c>
      <c r="C1404" s="5" t="s">
        <v>343</v>
      </c>
      <c r="D1404" s="5" t="s">
        <v>47</v>
      </c>
      <c r="E1404" s="5" t="s">
        <v>22</v>
      </c>
      <c r="F1404" s="6">
        <v>45107</v>
      </c>
      <c r="G1404" s="16">
        <v>2023</v>
      </c>
      <c r="H1404" s="6" t="str">
        <f t="shared" si="215"/>
        <v>Diciembre</v>
      </c>
      <c r="I1404" s="39" t="s">
        <v>735</v>
      </c>
      <c r="J1404" s="11">
        <v>240.869</v>
      </c>
      <c r="K1404" s="11">
        <v>883.81096500000001</v>
      </c>
      <c r="L1404" s="15">
        <f t="shared" ref="L1404:L1410" si="217">IFERROR(IF((K1409/J1409)&gt;1.3,1.3,K1409/J1409),"")</f>
        <v>1.3</v>
      </c>
      <c r="M1404" s="15">
        <f t="shared" si="212"/>
        <v>1.5501259126422875</v>
      </c>
      <c r="N1404" s="5"/>
      <c r="O1404" s="5"/>
      <c r="P1404" s="5">
        <v>0</v>
      </c>
      <c r="Q1404" s="5">
        <v>0</v>
      </c>
      <c r="R1404" s="5" t="str">
        <f t="shared" si="216"/>
        <v>386.2-2023-12-31</v>
      </c>
    </row>
    <row r="1405" spans="1:18" x14ac:dyDescent="0.3">
      <c r="A1405" s="25" t="s">
        <v>519</v>
      </c>
      <c r="B1405" s="23" t="s">
        <v>520</v>
      </c>
      <c r="C1405" s="5" t="s">
        <v>343</v>
      </c>
      <c r="D1405" s="5" t="s">
        <v>47</v>
      </c>
      <c r="E1405" s="5" t="s">
        <v>22</v>
      </c>
      <c r="F1405" s="6">
        <v>45291</v>
      </c>
      <c r="G1405" s="16">
        <v>2023</v>
      </c>
      <c r="H1405" s="6" t="str">
        <f t="shared" si="215"/>
        <v>Junio</v>
      </c>
      <c r="I1405" s="6" t="str">
        <f>IF(OR(H1410="Enero",H1410="Febrero",H1410="Marzo",H1410="Abril",H1410="Mayo",H1410="Junio"),G1410&amp;"-1",IF(OR(H1410="Julio",H1410="Agosto",H1410="Septiembre",H1410="Octubre",H1410="Noviembre",H1410="Diciembre"),G1410&amp;"-2"))</f>
        <v>2024-2</v>
      </c>
      <c r="J1405" s="11">
        <v>1116.9090000000001</v>
      </c>
      <c r="K1405" s="11">
        <v>2896.1173829999998</v>
      </c>
      <c r="L1405" s="15">
        <f t="shared" si="217"/>
        <v>1.0899413534171094</v>
      </c>
      <c r="M1405" s="15">
        <f t="shared" si="212"/>
        <v>1.0899413534171094</v>
      </c>
      <c r="N1405" s="5"/>
      <c r="O1405" s="5"/>
      <c r="P1405" s="5">
        <v>0</v>
      </c>
      <c r="Q1405" s="5">
        <v>0</v>
      </c>
      <c r="R1405" s="5" t="str">
        <f t="shared" si="216"/>
        <v>386.2-2024-06-30</v>
      </c>
    </row>
    <row r="1406" spans="1:18" x14ac:dyDescent="0.3">
      <c r="A1406" s="25" t="s">
        <v>519</v>
      </c>
      <c r="B1406" s="23" t="s">
        <v>520</v>
      </c>
      <c r="C1406" s="5" t="s">
        <v>343</v>
      </c>
      <c r="D1406" s="5" t="s">
        <v>47</v>
      </c>
      <c r="E1406" s="5" t="s">
        <v>22</v>
      </c>
      <c r="F1406" s="6">
        <v>45473</v>
      </c>
      <c r="G1406" s="5">
        <v>2024</v>
      </c>
      <c r="H1406" s="5" t="str">
        <f t="shared" si="215"/>
        <v>Diciembre</v>
      </c>
      <c r="I1406" s="6" t="str">
        <f>IF(OR(H1411="Enero",H1411="Febrero",H1411="Marzo",H1411="Abril",H1411="Mayo",H1411="Junio"),G1411&amp;"-1",IF(OR(H1411="Julio",H1411="Agosto",H1411="Septiembre",H1411="Octubre",H1411="Noviembre",H1411="Diciembre"),G1411&amp;"-2"))</f>
        <v>2024-1</v>
      </c>
      <c r="J1406" s="11">
        <v>817.70707000000004</v>
      </c>
      <c r="K1406" s="11">
        <v>1076.3764839999999</v>
      </c>
      <c r="L1406" s="15">
        <f t="shared" si="217"/>
        <v>0.24922365944318303</v>
      </c>
      <c r="M1406" s="15">
        <f t="shared" si="212"/>
        <v>0.24922365944318303</v>
      </c>
      <c r="N1406" s="5" t="s">
        <v>95</v>
      </c>
      <c r="O1406" s="5" t="s">
        <v>95</v>
      </c>
      <c r="P1406" s="5">
        <v>0</v>
      </c>
      <c r="Q1406" s="5">
        <v>0</v>
      </c>
      <c r="R1406" s="5" t="str">
        <f t="shared" si="216"/>
        <v>386.2-2024-12-31</v>
      </c>
    </row>
    <row r="1407" spans="1:18" x14ac:dyDescent="0.3">
      <c r="A1407" s="25" t="s">
        <v>519</v>
      </c>
      <c r="B1407" s="23" t="s">
        <v>520</v>
      </c>
      <c r="C1407" s="5" t="s">
        <v>343</v>
      </c>
      <c r="D1407" s="5" t="s">
        <v>47</v>
      </c>
      <c r="E1407" s="5" t="s">
        <v>22</v>
      </c>
      <c r="F1407" s="6">
        <v>45657</v>
      </c>
      <c r="G1407" s="5">
        <v>2024</v>
      </c>
      <c r="H1407" s="5" t="str">
        <f t="shared" si="215"/>
        <v>Junio</v>
      </c>
      <c r="I1407" s="6" t="str">
        <f>IF(OR(H1412="Enero",H1412="Febrero",H1412="Marzo",H1412="Abril",H1412="Mayo",H1412="Junio"),G1412&amp;"-1",IF(OR(H1412="Julio",H1412="Agosto",H1412="Septiembre",H1412="Octubre",H1412="Noviembre",H1412="Diciembre"),G1412&amp;"-2"))</f>
        <v>2023-2</v>
      </c>
      <c r="J1407" s="11">
        <v>2606.5003262</v>
      </c>
      <c r="K1407" s="11">
        <v>3617.8366059999998</v>
      </c>
      <c r="L1407" s="15">
        <f t="shared" si="217"/>
        <v>0.77807755886849883</v>
      </c>
      <c r="M1407" s="15">
        <f t="shared" si="212"/>
        <v>0.77807755886849883</v>
      </c>
      <c r="N1407" s="5" t="s">
        <v>95</v>
      </c>
      <c r="O1407" s="5" t="s">
        <v>95</v>
      </c>
      <c r="P1407" s="5">
        <v>0</v>
      </c>
      <c r="Q1407" s="5">
        <v>0</v>
      </c>
      <c r="R1407" s="5" t="str">
        <f t="shared" si="216"/>
        <v>386.3-2023-06-30</v>
      </c>
    </row>
    <row r="1408" spans="1:18" x14ac:dyDescent="0.3">
      <c r="A1408" s="25" t="s">
        <v>521</v>
      </c>
      <c r="B1408" s="23" t="s">
        <v>522</v>
      </c>
      <c r="C1408" s="5" t="s">
        <v>343</v>
      </c>
      <c r="D1408" s="5" t="s">
        <v>47</v>
      </c>
      <c r="E1408" s="5" t="s">
        <v>22</v>
      </c>
      <c r="F1408" s="6">
        <v>45107</v>
      </c>
      <c r="G1408" s="16">
        <v>2023</v>
      </c>
      <c r="H1408" s="6" t="str">
        <f t="shared" si="215"/>
        <v>Diciembre</v>
      </c>
      <c r="I1408" s="39" t="s">
        <v>735</v>
      </c>
      <c r="J1408" s="11">
        <v>2268.5070000000001</v>
      </c>
      <c r="K1408" s="11">
        <v>2406.8934370000002</v>
      </c>
      <c r="L1408" s="15">
        <f t="shared" si="217"/>
        <v>0.65410538338282875</v>
      </c>
      <c r="M1408" s="15">
        <f t="shared" si="212"/>
        <v>0.65410538338282875</v>
      </c>
      <c r="N1408" s="5"/>
      <c r="O1408" s="5"/>
      <c r="P1408" s="5">
        <v>0</v>
      </c>
      <c r="Q1408" s="5">
        <v>0</v>
      </c>
      <c r="R1408" s="5" t="str">
        <f t="shared" si="216"/>
        <v>386.3-2023-12-31</v>
      </c>
    </row>
    <row r="1409" spans="1:18" x14ac:dyDescent="0.3">
      <c r="A1409" s="25" t="s">
        <v>521</v>
      </c>
      <c r="B1409" s="23" t="s">
        <v>522</v>
      </c>
      <c r="C1409" s="5" t="s">
        <v>343</v>
      </c>
      <c r="D1409" s="5" t="s">
        <v>47</v>
      </c>
      <c r="E1409" s="5" t="s">
        <v>22</v>
      </c>
      <c r="F1409" s="6">
        <v>45291</v>
      </c>
      <c r="G1409" s="16">
        <v>2023</v>
      </c>
      <c r="H1409" s="6" t="str">
        <f t="shared" si="215"/>
        <v>Junio</v>
      </c>
      <c r="I1409" s="6" t="str">
        <f>IF(OR(H1414="Enero",H1414="Febrero",H1414="Marzo",H1414="Abril",H1414="Mayo",H1414="Junio"),G1414&amp;"-1",IF(OR(H1414="Julio",H1414="Agosto",H1414="Septiembre",H1414="Octubre",H1414="Noviembre",H1414="Diciembre"),G1414&amp;"-2"))</f>
        <v>2024-1</v>
      </c>
      <c r="J1409" s="11">
        <v>4813.4959999999992</v>
      </c>
      <c r="K1409" s="11">
        <v>7461.524879999999</v>
      </c>
      <c r="L1409" s="15">
        <f t="shared" si="217"/>
        <v>1.1242536433713719</v>
      </c>
      <c r="M1409" s="15">
        <f t="shared" si="212"/>
        <v>1.1242536433713719</v>
      </c>
      <c r="N1409" s="5"/>
      <c r="O1409" s="5"/>
      <c r="P1409" s="5">
        <v>0</v>
      </c>
      <c r="Q1409" s="5">
        <v>0</v>
      </c>
      <c r="R1409" s="5" t="str">
        <f t="shared" si="216"/>
        <v>386.3-2024-06-30</v>
      </c>
    </row>
    <row r="1410" spans="1:18" x14ac:dyDescent="0.3">
      <c r="A1410" s="25" t="s">
        <v>521</v>
      </c>
      <c r="B1410" s="23" t="s">
        <v>522</v>
      </c>
      <c r="C1410" s="5" t="s">
        <v>343</v>
      </c>
      <c r="D1410" s="5" t="s">
        <v>47</v>
      </c>
      <c r="E1410" s="5" t="s">
        <v>22</v>
      </c>
      <c r="F1410" s="6">
        <v>45473</v>
      </c>
      <c r="G1410" s="5">
        <v>2024</v>
      </c>
      <c r="H1410" s="5" t="str">
        <f t="shared" si="215"/>
        <v>Diciembre</v>
      </c>
      <c r="I1410" s="6" t="str">
        <f>IF(OR(H1415="Enero",H1415="Febrero",H1415="Marzo",H1415="Abril",H1415="Mayo",H1415="Junio"),G1415&amp;"-1",IF(OR(H1415="Julio",H1415="Agosto",H1415="Septiembre",H1415="Octubre",H1415="Noviembre",H1415="Diciembre"),G1415&amp;"-2"))</f>
        <v>2024-2</v>
      </c>
      <c r="J1410" s="11">
        <v>2674.9657400000001</v>
      </c>
      <c r="K1410" s="11">
        <v>2915.5557789999998</v>
      </c>
      <c r="L1410" s="15">
        <f t="shared" si="217"/>
        <v>0.90258871858365208</v>
      </c>
      <c r="M1410" s="15">
        <f t="shared" si="212"/>
        <v>0.90258871858365208</v>
      </c>
      <c r="N1410" s="5" t="s">
        <v>95</v>
      </c>
      <c r="O1410" s="5" t="s">
        <v>95</v>
      </c>
      <c r="P1410" s="5">
        <v>0</v>
      </c>
      <c r="Q1410" s="5">
        <v>0</v>
      </c>
      <c r="R1410" s="5" t="str">
        <f t="shared" si="216"/>
        <v>386.3-2024-12-31</v>
      </c>
    </row>
    <row r="1411" spans="1:18" x14ac:dyDescent="0.3">
      <c r="A1411" s="25" t="s">
        <v>521</v>
      </c>
      <c r="B1411" s="23" t="s">
        <v>522</v>
      </c>
      <c r="C1411" s="5" t="s">
        <v>343</v>
      </c>
      <c r="D1411" s="5" t="s">
        <v>47</v>
      </c>
      <c r="E1411" s="5" t="s">
        <v>22</v>
      </c>
      <c r="F1411" s="6">
        <v>45657</v>
      </c>
      <c r="G1411" s="5">
        <v>2024</v>
      </c>
      <c r="H1411" s="5" t="str">
        <f t="shared" si="215"/>
        <v>Junio</v>
      </c>
      <c r="I1411" s="6" t="str">
        <f>IF(OR(H1416="Enero",H1416="Febrero",H1416="Marzo",H1416="Abril",H1416="Mayo",H1416="Junio"),G1416&amp;"-1",IF(OR(H1416="Julio",H1416="Agosto",H1416="Septiembre",H1416="Octubre",H1416="Noviembre",H1416="Diciembre"),G1416&amp;"-2"))</f>
        <v>2024-1</v>
      </c>
      <c r="J1411" s="11">
        <v>5036.1600211000004</v>
      </c>
      <c r="K1411" s="11">
        <v>1255.13023</v>
      </c>
      <c r="L1411" s="15">
        <v>1.089941353417109</v>
      </c>
      <c r="M1411" s="15">
        <v>1.089941353417109</v>
      </c>
      <c r="N1411" s="5" t="s">
        <v>95</v>
      </c>
      <c r="O1411" s="5" t="s">
        <v>95</v>
      </c>
      <c r="P1411" s="5">
        <v>0</v>
      </c>
      <c r="Q1411" s="5">
        <v>0</v>
      </c>
      <c r="R1411" s="5" t="str">
        <f t="shared" si="216"/>
        <v>77-2024-06-30</v>
      </c>
    </row>
    <row r="1412" spans="1:18" x14ac:dyDescent="0.3">
      <c r="A1412" s="25" t="s">
        <v>523</v>
      </c>
      <c r="B1412" s="23" t="s">
        <v>524</v>
      </c>
      <c r="C1412" s="5" t="s">
        <v>343</v>
      </c>
      <c r="D1412" s="5" t="s">
        <v>47</v>
      </c>
      <c r="E1412" s="5" t="s">
        <v>22</v>
      </c>
      <c r="F1412" s="6">
        <v>45107</v>
      </c>
      <c r="G1412" s="16">
        <v>2023</v>
      </c>
      <c r="H1412" s="6" t="str">
        <f t="shared" si="215"/>
        <v>Diciembre</v>
      </c>
      <c r="I1412" s="39" t="s">
        <v>735</v>
      </c>
      <c r="J1412" s="11">
        <v>2805.83</v>
      </c>
      <c r="K1412" s="11">
        <v>2183.1533570000001</v>
      </c>
      <c r="L1412" s="15">
        <f>IFERROR(IF((K1417/J1417)&gt;1.3,1.3,K1417/J1417),"")</f>
        <v>0.9951546391752577</v>
      </c>
      <c r="M1412" s="15">
        <f>IFERROR(K1417/J1417,"")</f>
        <v>0.9951546391752577</v>
      </c>
      <c r="N1412" s="5"/>
      <c r="O1412" s="5"/>
      <c r="P1412" s="5">
        <v>0</v>
      </c>
      <c r="Q1412" s="5">
        <v>0</v>
      </c>
      <c r="R1412" s="5" t="str">
        <f t="shared" si="216"/>
        <v>77-2024-12-31</v>
      </c>
    </row>
    <row r="1413" spans="1:18" x14ac:dyDescent="0.3">
      <c r="A1413" s="25" t="s">
        <v>523</v>
      </c>
      <c r="B1413" s="23" t="s">
        <v>524</v>
      </c>
      <c r="C1413" s="5" t="s">
        <v>343</v>
      </c>
      <c r="D1413" s="5" t="s">
        <v>47</v>
      </c>
      <c r="E1413" s="5" t="s">
        <v>22</v>
      </c>
      <c r="F1413" s="6">
        <v>45291</v>
      </c>
      <c r="G1413" s="16">
        <v>2023</v>
      </c>
      <c r="H1413" s="6" t="str">
        <f t="shared" si="215"/>
        <v>Diciembre</v>
      </c>
      <c r="I1413" s="6" t="str">
        <f t="shared" ref="I1413:I1444" si="218">IF(OR(H1418="Enero",H1418="Febrero",H1418="Marzo",H1418="Abril",H1418="Mayo",H1418="Junio"),G1418&amp;"-1",IF(OR(H1418="Julio",H1418="Agosto",H1418="Septiembre",H1418="Octubre",H1418="Noviembre",H1418="Diciembre"),G1418&amp;"-2"))</f>
        <v>2024-1</v>
      </c>
      <c r="J1413" s="11">
        <v>2852.11</v>
      </c>
      <c r="K1413" s="11">
        <v>1865.5805049999999</v>
      </c>
      <c r="L1413" s="15">
        <f>IFERROR(IF((K1418/J1418)&gt;1.3,1.3,K1418/J1418),"")</f>
        <v>0.80952380952380953</v>
      </c>
      <c r="M1413" s="15">
        <f>IFERROR(K1418/J1418,"")</f>
        <v>0.80952380952380953</v>
      </c>
      <c r="N1413" s="5"/>
      <c r="O1413" s="5"/>
      <c r="P1413" s="5">
        <v>0</v>
      </c>
      <c r="Q1413" s="5">
        <v>0</v>
      </c>
      <c r="R1413" s="5" t="str">
        <f t="shared" si="216"/>
        <v>96-2024-12-31</v>
      </c>
    </row>
    <row r="1414" spans="1:18" x14ac:dyDescent="0.3">
      <c r="A1414" s="25" t="s">
        <v>523</v>
      </c>
      <c r="B1414" s="23" t="s">
        <v>524</v>
      </c>
      <c r="C1414" s="5" t="s">
        <v>343</v>
      </c>
      <c r="D1414" s="5" t="s">
        <v>47</v>
      </c>
      <c r="E1414" s="5" t="s">
        <v>22</v>
      </c>
      <c r="F1414" s="6">
        <v>45473</v>
      </c>
      <c r="G1414" s="5">
        <v>2024</v>
      </c>
      <c r="H1414" s="5" t="str">
        <f t="shared" si="215"/>
        <v>Junio</v>
      </c>
      <c r="I1414" s="6" t="str">
        <f t="shared" si="218"/>
        <v>2024-2</v>
      </c>
      <c r="J1414" s="11">
        <v>1948.7860350000001</v>
      </c>
      <c r="K1414" s="11">
        <v>2190.9297999999999</v>
      </c>
      <c r="L1414" s="15" t="str">
        <f>IFERROR(IF((K1419/J1419)&gt;1.3,1.3,K1419/J1419),"")</f>
        <v/>
      </c>
      <c r="M1414" s="15" t="str">
        <f>IFERROR(K1419/J1419,"")</f>
        <v/>
      </c>
      <c r="N1414" s="5" t="s">
        <v>95</v>
      </c>
      <c r="O1414" s="5" t="s">
        <v>95</v>
      </c>
      <c r="P1414" s="5">
        <v>0</v>
      </c>
      <c r="Q1414" s="5">
        <v>0</v>
      </c>
      <c r="R1414" s="5" t="str">
        <f t="shared" si="216"/>
        <v>97-2024-06-30</v>
      </c>
    </row>
    <row r="1415" spans="1:18" x14ac:dyDescent="0.3">
      <c r="A1415" s="25" t="s">
        <v>523</v>
      </c>
      <c r="B1415" s="23" t="s">
        <v>524</v>
      </c>
      <c r="C1415" s="5" t="s">
        <v>343</v>
      </c>
      <c r="D1415" s="5" t="s">
        <v>47</v>
      </c>
      <c r="E1415" s="5" t="s">
        <v>22</v>
      </c>
      <c r="F1415" s="6">
        <v>45657</v>
      </c>
      <c r="G1415" s="5">
        <v>2024</v>
      </c>
      <c r="H1415" s="5" t="str">
        <f t="shared" si="215"/>
        <v>Diciembre</v>
      </c>
      <c r="I1415" s="6" t="str">
        <f t="shared" si="218"/>
        <v>2024-2</v>
      </c>
      <c r="J1415" s="80">
        <v>2423.3739076999991</v>
      </c>
      <c r="K1415" s="11">
        <v>2187.3099499999998</v>
      </c>
      <c r="L1415" s="15">
        <v>1.1242536433713719</v>
      </c>
      <c r="M1415" s="15">
        <v>1.1242536433713719</v>
      </c>
      <c r="N1415" s="5" t="s">
        <v>95</v>
      </c>
      <c r="O1415" s="5" t="s">
        <v>95</v>
      </c>
      <c r="P1415" s="5">
        <v>0</v>
      </c>
      <c r="Q1415" s="5">
        <v>0</v>
      </c>
      <c r="R1415" s="5" t="str">
        <f t="shared" si="216"/>
        <v>97-2024-12-31</v>
      </c>
    </row>
    <row r="1416" spans="1:18" x14ac:dyDescent="0.3">
      <c r="A1416" s="5">
        <v>77</v>
      </c>
      <c r="B1416" s="5" t="s">
        <v>57</v>
      </c>
      <c r="C1416" s="5" t="s">
        <v>58</v>
      </c>
      <c r="D1416" s="5" t="s">
        <v>21</v>
      </c>
      <c r="E1416" s="5" t="s">
        <v>22</v>
      </c>
      <c r="F1416" s="6">
        <v>45473</v>
      </c>
      <c r="G1416" s="5">
        <v>2024</v>
      </c>
      <c r="H1416" s="5" t="str">
        <f t="shared" si="215"/>
        <v>Junio</v>
      </c>
      <c r="I1416" s="6" t="str">
        <f t="shared" si="218"/>
        <v>2024-2</v>
      </c>
      <c r="J1416" s="5">
        <v>97</v>
      </c>
      <c r="K1416" s="10">
        <v>98.33</v>
      </c>
      <c r="L1416" s="15" t="str">
        <f t="shared" ref="L1416:L1422" si="219">IFERROR(IF((K1421/J1421)&gt;1.3,1.3,K1421/J1421),"")</f>
        <v/>
      </c>
      <c r="M1416" s="15" t="str">
        <f t="shared" ref="M1416:M1436" si="220">IFERROR(K1421/J1421,"")</f>
        <v/>
      </c>
      <c r="N1416" s="5" t="s">
        <v>23</v>
      </c>
      <c r="O1416" s="5" t="s">
        <v>23</v>
      </c>
      <c r="P1416" s="5">
        <v>1</v>
      </c>
      <c r="Q1416" s="5">
        <v>1</v>
      </c>
      <c r="R1416" s="5" t="str">
        <f t="shared" si="216"/>
        <v>98-2024-06-30</v>
      </c>
    </row>
    <row r="1417" spans="1:18" x14ac:dyDescent="0.3">
      <c r="A1417" s="5">
        <v>77</v>
      </c>
      <c r="B1417" s="5" t="s">
        <v>57</v>
      </c>
      <c r="C1417" s="5" t="s">
        <v>58</v>
      </c>
      <c r="D1417" s="5" t="s">
        <v>21</v>
      </c>
      <c r="E1417" s="5" t="s">
        <v>22</v>
      </c>
      <c r="F1417" s="6">
        <v>45657</v>
      </c>
      <c r="G1417" s="5">
        <v>2024</v>
      </c>
      <c r="H1417" s="5" t="str">
        <f t="shared" si="215"/>
        <v>Diciembre</v>
      </c>
      <c r="I1417" s="6" t="str">
        <f t="shared" si="218"/>
        <v>2024-2</v>
      </c>
      <c r="J1417" s="5">
        <v>97</v>
      </c>
      <c r="K1417" s="10">
        <v>96.53</v>
      </c>
      <c r="L1417" s="15">
        <f t="shared" si="219"/>
        <v>1</v>
      </c>
      <c r="M1417" s="15">
        <f t="shared" si="220"/>
        <v>1</v>
      </c>
      <c r="N1417" s="5" t="s">
        <v>23</v>
      </c>
      <c r="O1417" s="5" t="s">
        <v>23</v>
      </c>
      <c r="P1417" s="5">
        <v>1</v>
      </c>
      <c r="Q1417" s="5">
        <v>1</v>
      </c>
      <c r="R1417" s="5" t="str">
        <f t="shared" si="216"/>
        <v>98-2024-12-31</v>
      </c>
    </row>
    <row r="1418" spans="1:18" x14ac:dyDescent="0.3">
      <c r="A1418" s="5">
        <v>96</v>
      </c>
      <c r="B1418" s="23" t="s">
        <v>76</v>
      </c>
      <c r="C1418" s="5" t="s">
        <v>77</v>
      </c>
      <c r="D1418" s="5" t="s">
        <v>47</v>
      </c>
      <c r="E1418" s="5" t="s">
        <v>22</v>
      </c>
      <c r="F1418" s="6">
        <v>45657</v>
      </c>
      <c r="G1418" s="5">
        <v>2024</v>
      </c>
      <c r="H1418" s="5" t="str">
        <f t="shared" si="215"/>
        <v>Junio</v>
      </c>
      <c r="I1418" s="6" t="str">
        <f t="shared" si="218"/>
        <v>2024-2</v>
      </c>
      <c r="J1418" s="5">
        <v>336</v>
      </c>
      <c r="K1418" s="5">
        <v>272</v>
      </c>
      <c r="L1418" s="15">
        <f t="shared" si="219"/>
        <v>1.0582222222222222</v>
      </c>
      <c r="M1418" s="15">
        <f t="shared" si="220"/>
        <v>1.0582222222222222</v>
      </c>
      <c r="N1418" s="5" t="s">
        <v>48</v>
      </c>
      <c r="O1418" s="5" t="s">
        <v>48</v>
      </c>
      <c r="P1418" s="5">
        <v>0</v>
      </c>
      <c r="Q1418" s="5">
        <v>0</v>
      </c>
      <c r="R1418" s="5" t="str">
        <f t="shared" si="216"/>
        <v>136-2024-06-30</v>
      </c>
    </row>
    <row r="1419" spans="1:18" x14ac:dyDescent="0.3">
      <c r="A1419" s="5">
        <v>97</v>
      </c>
      <c r="B1419" s="5" t="s">
        <v>78</v>
      </c>
      <c r="C1419" s="5" t="s">
        <v>79</v>
      </c>
      <c r="D1419" s="5" t="s">
        <v>47</v>
      </c>
      <c r="E1419" s="5" t="s">
        <v>22</v>
      </c>
      <c r="F1419" s="17">
        <v>45473</v>
      </c>
      <c r="G1419" s="16">
        <v>2024</v>
      </c>
      <c r="H1419" s="6" t="str">
        <f t="shared" si="215"/>
        <v>Diciembre</v>
      </c>
      <c r="I1419" s="6" t="str">
        <f t="shared" si="218"/>
        <v>2024-1</v>
      </c>
      <c r="J1419" s="5">
        <v>0</v>
      </c>
      <c r="K1419" s="5">
        <v>0</v>
      </c>
      <c r="L1419" s="15">
        <f t="shared" si="219"/>
        <v>1.0319767441860466</v>
      </c>
      <c r="M1419" s="15">
        <f t="shared" si="220"/>
        <v>1.0319767441860466</v>
      </c>
      <c r="N1419" s="5"/>
      <c r="O1419" s="5"/>
      <c r="P1419" s="5">
        <v>0</v>
      </c>
      <c r="Q1419" s="5">
        <v>0</v>
      </c>
      <c r="R1419" s="5" t="str">
        <f t="shared" si="216"/>
        <v>14.1-2024-12-31</v>
      </c>
    </row>
    <row r="1420" spans="1:18" x14ac:dyDescent="0.3">
      <c r="A1420" s="5">
        <v>97</v>
      </c>
      <c r="B1420" s="5" t="s">
        <v>78</v>
      </c>
      <c r="C1420" s="5" t="s">
        <v>79</v>
      </c>
      <c r="D1420" s="5" t="s">
        <v>47</v>
      </c>
      <c r="E1420" s="5" t="s">
        <v>22</v>
      </c>
      <c r="F1420" s="17">
        <v>45657</v>
      </c>
      <c r="G1420" s="16">
        <v>2024</v>
      </c>
      <c r="H1420" s="6" t="str">
        <f t="shared" si="215"/>
        <v>Diciembre</v>
      </c>
      <c r="I1420" s="6" t="str">
        <f t="shared" si="218"/>
        <v>2024-2</v>
      </c>
      <c r="J1420" s="5">
        <v>0</v>
      </c>
      <c r="K1420" s="5">
        <v>0</v>
      </c>
      <c r="L1420" s="15">
        <f t="shared" si="219"/>
        <v>1.0147208591797057</v>
      </c>
      <c r="M1420" s="15">
        <f t="shared" si="220"/>
        <v>1.0147208591797057</v>
      </c>
      <c r="N1420" s="5"/>
      <c r="O1420" s="5"/>
      <c r="P1420" s="5">
        <v>0</v>
      </c>
      <c r="Q1420" s="5">
        <v>0</v>
      </c>
      <c r="R1420" s="5" t="str">
        <f t="shared" si="216"/>
        <v>14.2-2024-12-31</v>
      </c>
    </row>
    <row r="1421" spans="1:18" x14ac:dyDescent="0.3">
      <c r="A1421" s="5">
        <v>98</v>
      </c>
      <c r="B1421" s="5" t="s">
        <v>80</v>
      </c>
      <c r="C1421" s="5" t="s">
        <v>79</v>
      </c>
      <c r="D1421" s="5" t="s">
        <v>47</v>
      </c>
      <c r="E1421" s="5" t="s">
        <v>22</v>
      </c>
      <c r="F1421" s="17">
        <v>45473</v>
      </c>
      <c r="G1421" s="16">
        <v>2024</v>
      </c>
      <c r="H1421" s="6" t="str">
        <f t="shared" si="215"/>
        <v>Diciembre</v>
      </c>
      <c r="I1421" s="6" t="str">
        <f t="shared" si="218"/>
        <v>2024-1</v>
      </c>
      <c r="J1421" s="5">
        <v>0</v>
      </c>
      <c r="K1421" s="5">
        <v>0</v>
      </c>
      <c r="L1421" s="15">
        <f t="shared" si="219"/>
        <v>1.0057843157653814</v>
      </c>
      <c r="M1421" s="15">
        <f t="shared" si="220"/>
        <v>1.0057843157653814</v>
      </c>
      <c r="N1421" s="5"/>
      <c r="O1421" s="5"/>
      <c r="P1421" s="5">
        <v>0</v>
      </c>
      <c r="Q1421" s="5">
        <v>0</v>
      </c>
      <c r="R1421" s="5" t="str">
        <f t="shared" si="216"/>
        <v>14.3-2024-12-31</v>
      </c>
    </row>
    <row r="1422" spans="1:18" x14ac:dyDescent="0.3">
      <c r="A1422" s="5">
        <v>98</v>
      </c>
      <c r="B1422" s="5" t="s">
        <v>80</v>
      </c>
      <c r="C1422" s="5" t="s">
        <v>79</v>
      </c>
      <c r="D1422" s="5" t="s">
        <v>47</v>
      </c>
      <c r="E1422" s="5" t="s">
        <v>22</v>
      </c>
      <c r="F1422" s="17">
        <v>45657</v>
      </c>
      <c r="G1422" s="16">
        <v>2024</v>
      </c>
      <c r="H1422" s="6" t="str">
        <f t="shared" si="215"/>
        <v>Diciembre</v>
      </c>
      <c r="I1422" s="6" t="str">
        <f t="shared" si="218"/>
        <v>2024-2</v>
      </c>
      <c r="J1422" s="5">
        <v>5</v>
      </c>
      <c r="K1422" s="5">
        <v>5</v>
      </c>
      <c r="L1422" s="15">
        <f t="shared" si="219"/>
        <v>1.2</v>
      </c>
      <c r="M1422" s="15">
        <f t="shared" si="220"/>
        <v>1.2</v>
      </c>
      <c r="N1422" s="5" t="s">
        <v>48</v>
      </c>
      <c r="O1422" s="5" t="s">
        <v>48</v>
      </c>
      <c r="P1422" s="5">
        <v>0</v>
      </c>
      <c r="Q1422" s="5">
        <v>0</v>
      </c>
      <c r="R1422" s="5" t="str">
        <f t="shared" si="216"/>
        <v>14.4-2024-12-31</v>
      </c>
    </row>
    <row r="1423" spans="1:18" x14ac:dyDescent="0.3">
      <c r="A1423" s="37">
        <v>136</v>
      </c>
      <c r="B1423" s="5" t="s">
        <v>103</v>
      </c>
      <c r="C1423" s="5" t="s">
        <v>104</v>
      </c>
      <c r="D1423" s="5" t="s">
        <v>47</v>
      </c>
      <c r="E1423" s="5" t="s">
        <v>22</v>
      </c>
      <c r="F1423" s="6">
        <v>45473</v>
      </c>
      <c r="G1423" s="5">
        <v>2024</v>
      </c>
      <c r="H1423" s="5" t="str">
        <f t="shared" si="215"/>
        <v>Diciembre</v>
      </c>
      <c r="I1423" s="6" t="str">
        <f t="shared" si="218"/>
        <v>2024-2</v>
      </c>
      <c r="J1423" s="5">
        <v>90</v>
      </c>
      <c r="K1423" s="5">
        <v>95.24</v>
      </c>
      <c r="L1423" s="8">
        <f>IFERROR(K1428/J1428,"")</f>
        <v>1</v>
      </c>
      <c r="M1423" s="15">
        <f t="shared" si="220"/>
        <v>1</v>
      </c>
      <c r="N1423" s="5" t="s">
        <v>23</v>
      </c>
      <c r="O1423" s="5" t="s">
        <v>23</v>
      </c>
      <c r="P1423" s="5">
        <v>0</v>
      </c>
      <c r="Q1423" s="5">
        <v>0</v>
      </c>
      <c r="R1423" s="5" t="str">
        <f t="shared" si="216"/>
        <v>900-2024-12-31</v>
      </c>
    </row>
    <row r="1424" spans="1:18" x14ac:dyDescent="0.3">
      <c r="A1424" s="24" t="s">
        <v>509</v>
      </c>
      <c r="B1424" s="23" t="s">
        <v>510</v>
      </c>
      <c r="C1424" s="5" t="s">
        <v>178</v>
      </c>
      <c r="D1424" s="5" t="s">
        <v>47</v>
      </c>
      <c r="E1424" s="5" t="s">
        <v>22</v>
      </c>
      <c r="F1424" s="6">
        <v>45657</v>
      </c>
      <c r="G1424" s="5">
        <v>2024</v>
      </c>
      <c r="H1424" s="5" t="str">
        <f t="shared" si="215"/>
        <v>Junio</v>
      </c>
      <c r="I1424" s="6" t="str">
        <f t="shared" si="218"/>
        <v>2023-2</v>
      </c>
      <c r="J1424" s="5">
        <v>7912</v>
      </c>
      <c r="K1424" s="5">
        <v>8165</v>
      </c>
      <c r="L1424" s="15">
        <f t="shared" ref="L1424:L1436" si="221">IFERROR(IF((K1429/J1429)&gt;1.3,1.3,K1429/J1429),"")</f>
        <v>1</v>
      </c>
      <c r="M1424" s="15">
        <f t="shared" si="220"/>
        <v>1</v>
      </c>
      <c r="N1424" s="5" t="s">
        <v>48</v>
      </c>
      <c r="O1424" s="5" t="s">
        <v>48</v>
      </c>
      <c r="P1424" s="5">
        <v>0</v>
      </c>
      <c r="Q1424" s="5">
        <v>0</v>
      </c>
      <c r="R1424" s="5" t="str">
        <f t="shared" si="216"/>
        <v>518-2023-06-30</v>
      </c>
    </row>
    <row r="1425" spans="1:18" x14ac:dyDescent="0.3">
      <c r="A1425" s="24" t="s">
        <v>511</v>
      </c>
      <c r="B1425" s="23" t="s">
        <v>512</v>
      </c>
      <c r="C1425" s="5" t="s">
        <v>178</v>
      </c>
      <c r="D1425" s="5" t="s">
        <v>47</v>
      </c>
      <c r="E1425" s="5" t="s">
        <v>22</v>
      </c>
      <c r="F1425" s="6">
        <v>45657</v>
      </c>
      <c r="G1425" s="5">
        <v>2024</v>
      </c>
      <c r="H1425" s="5" t="str">
        <f t="shared" si="215"/>
        <v>Diciembre</v>
      </c>
      <c r="I1425" s="6" t="str">
        <f t="shared" si="218"/>
        <v>2023-1</v>
      </c>
      <c r="J1425" s="5">
        <v>43204</v>
      </c>
      <c r="K1425" s="5">
        <v>43840</v>
      </c>
      <c r="L1425" s="15">
        <f t="shared" si="221"/>
        <v>1.22</v>
      </c>
      <c r="M1425" s="15">
        <f t="shared" si="220"/>
        <v>1.22</v>
      </c>
      <c r="N1425" s="5" t="s">
        <v>48</v>
      </c>
      <c r="O1425" s="5" t="s">
        <v>48</v>
      </c>
      <c r="P1425" s="5">
        <v>0</v>
      </c>
      <c r="Q1425" s="5">
        <v>0</v>
      </c>
      <c r="R1425" s="5" t="str">
        <f t="shared" si="216"/>
        <v>518-2023-12-31</v>
      </c>
    </row>
    <row r="1426" spans="1:18" x14ac:dyDescent="0.3">
      <c r="A1426" s="24" t="s">
        <v>513</v>
      </c>
      <c r="B1426" s="23" t="s">
        <v>514</v>
      </c>
      <c r="C1426" s="5" t="s">
        <v>178</v>
      </c>
      <c r="D1426" s="5" t="s">
        <v>47</v>
      </c>
      <c r="E1426" s="5" t="s">
        <v>22</v>
      </c>
      <c r="F1426" s="6">
        <v>45657</v>
      </c>
      <c r="G1426" s="5">
        <v>2024</v>
      </c>
      <c r="H1426" s="5" t="str">
        <f t="shared" si="215"/>
        <v>Junio</v>
      </c>
      <c r="I1426" s="6" t="str">
        <f t="shared" si="218"/>
        <v>2024-2</v>
      </c>
      <c r="J1426" s="5">
        <v>48061</v>
      </c>
      <c r="K1426" s="5">
        <v>48339</v>
      </c>
      <c r="L1426" s="15">
        <f t="shared" si="221"/>
        <v>0.8</v>
      </c>
      <c r="M1426" s="15">
        <f t="shared" si="220"/>
        <v>0.8</v>
      </c>
      <c r="N1426" s="5" t="s">
        <v>48</v>
      </c>
      <c r="O1426" s="5" t="s">
        <v>48</v>
      </c>
      <c r="P1426" s="5">
        <v>0</v>
      </c>
      <c r="Q1426" s="5">
        <v>0</v>
      </c>
      <c r="R1426" s="5" t="str">
        <f t="shared" si="216"/>
        <v>518-2024-06-30</v>
      </c>
    </row>
    <row r="1427" spans="1:18" x14ac:dyDescent="0.3">
      <c r="A1427" s="24" t="s">
        <v>515</v>
      </c>
      <c r="B1427" s="23" t="s">
        <v>516</v>
      </c>
      <c r="C1427" s="5" t="s">
        <v>178</v>
      </c>
      <c r="D1427" s="5" t="s">
        <v>47</v>
      </c>
      <c r="E1427" s="5" t="s">
        <v>22</v>
      </c>
      <c r="F1427" s="6">
        <v>45657</v>
      </c>
      <c r="G1427" s="16">
        <v>2024</v>
      </c>
      <c r="H1427" s="6" t="str">
        <f t="shared" si="215"/>
        <v>Diciembre</v>
      </c>
      <c r="I1427" s="6" t="str">
        <f t="shared" si="218"/>
        <v>2024-1</v>
      </c>
      <c r="J1427" s="5">
        <v>3055</v>
      </c>
      <c r="K1427" s="5">
        <v>3666</v>
      </c>
      <c r="L1427" s="15">
        <f t="shared" si="221"/>
        <v>1.125</v>
      </c>
      <c r="M1427" s="15">
        <f t="shared" si="220"/>
        <v>1.125</v>
      </c>
      <c r="N1427" s="5" t="s">
        <v>48</v>
      </c>
      <c r="O1427" s="5" t="s">
        <v>48</v>
      </c>
      <c r="P1427" s="5">
        <v>0</v>
      </c>
      <c r="Q1427" s="5">
        <v>0</v>
      </c>
      <c r="R1427" s="5" t="str">
        <f t="shared" si="216"/>
        <v>518-2024-12-31</v>
      </c>
    </row>
    <row r="1428" spans="1:18" x14ac:dyDescent="0.3">
      <c r="A1428" s="25">
        <v>900</v>
      </c>
      <c r="B1428" s="23" t="s">
        <v>474</v>
      </c>
      <c r="C1428" s="5" t="s">
        <v>217</v>
      </c>
      <c r="D1428" s="5" t="s">
        <v>21</v>
      </c>
      <c r="E1428" s="5" t="s">
        <v>22</v>
      </c>
      <c r="F1428" s="6">
        <v>45657</v>
      </c>
      <c r="G1428" s="16">
        <v>2024</v>
      </c>
      <c r="H1428" s="6" t="str">
        <f t="shared" si="215"/>
        <v>Diciembre</v>
      </c>
      <c r="I1428" s="6" t="str">
        <f t="shared" si="218"/>
        <v>2022-1</v>
      </c>
      <c r="J1428" s="11">
        <v>100</v>
      </c>
      <c r="K1428" s="11">
        <v>100</v>
      </c>
      <c r="L1428" s="15">
        <f t="shared" si="221"/>
        <v>0.9375</v>
      </c>
      <c r="M1428" s="15">
        <f t="shared" si="220"/>
        <v>0.9375</v>
      </c>
      <c r="N1428" s="5" t="s">
        <v>23</v>
      </c>
      <c r="O1428" s="5" t="s">
        <v>23</v>
      </c>
      <c r="P1428" s="5">
        <v>0</v>
      </c>
      <c r="Q1428" s="5">
        <v>0</v>
      </c>
      <c r="R1428" s="5" t="str">
        <f t="shared" si="216"/>
        <v>222-2022-12-31</v>
      </c>
    </row>
    <row r="1429" spans="1:18" x14ac:dyDescent="0.3">
      <c r="A1429" s="5">
        <v>518</v>
      </c>
      <c r="B1429" s="5" t="s">
        <v>59</v>
      </c>
      <c r="C1429" s="5" t="s">
        <v>60</v>
      </c>
      <c r="D1429" s="5" t="s">
        <v>61</v>
      </c>
      <c r="E1429" s="5" t="s">
        <v>22</v>
      </c>
      <c r="F1429" s="6">
        <v>45107</v>
      </c>
      <c r="G1429" s="16">
        <v>2023</v>
      </c>
      <c r="H1429" s="6" t="str">
        <f t="shared" si="215"/>
        <v>Diciembre</v>
      </c>
      <c r="I1429" s="6" t="str">
        <f t="shared" si="218"/>
        <v>2022-1</v>
      </c>
      <c r="J1429" s="5">
        <v>100</v>
      </c>
      <c r="K1429" s="5">
        <v>100</v>
      </c>
      <c r="L1429" s="15">
        <f t="shared" si="221"/>
        <v>1.3</v>
      </c>
      <c r="M1429" s="15">
        <f t="shared" si="220"/>
        <v>170.99</v>
      </c>
      <c r="N1429" s="5" t="s">
        <v>23</v>
      </c>
      <c r="O1429" s="5" t="s">
        <v>23</v>
      </c>
      <c r="P1429" s="5">
        <v>0</v>
      </c>
      <c r="Q1429" s="5">
        <v>0</v>
      </c>
      <c r="R1429" s="5" t="str">
        <f t="shared" si="216"/>
        <v>226-2022-12-31</v>
      </c>
    </row>
    <row r="1430" spans="1:18" x14ac:dyDescent="0.3">
      <c r="A1430" s="5">
        <v>518</v>
      </c>
      <c r="B1430" s="5" t="s">
        <v>59</v>
      </c>
      <c r="C1430" s="5" t="s">
        <v>60</v>
      </c>
      <c r="D1430" s="5" t="s">
        <v>61</v>
      </c>
      <c r="E1430" s="5" t="s">
        <v>22</v>
      </c>
      <c r="F1430" s="6">
        <v>45291</v>
      </c>
      <c r="G1430" s="16">
        <v>2023</v>
      </c>
      <c r="H1430" s="6" t="str">
        <f t="shared" si="215"/>
        <v>Junio</v>
      </c>
      <c r="I1430" s="6" t="str">
        <f t="shared" si="218"/>
        <v>2025-1</v>
      </c>
      <c r="J1430" s="5">
        <v>100</v>
      </c>
      <c r="K1430" s="5">
        <v>122</v>
      </c>
      <c r="L1430" s="15">
        <f t="shared" si="221"/>
        <v>0.2791327913279133</v>
      </c>
      <c r="M1430" s="15">
        <f t="shared" si="220"/>
        <v>0.2791327913279133</v>
      </c>
      <c r="N1430" s="5" t="s">
        <v>23</v>
      </c>
      <c r="O1430" s="5" t="s">
        <v>23</v>
      </c>
      <c r="P1430" s="5">
        <v>0</v>
      </c>
      <c r="Q1430" s="5">
        <v>0</v>
      </c>
      <c r="R1430" s="5" t="str">
        <f t="shared" si="216"/>
        <v>96-2025-06-30</v>
      </c>
    </row>
    <row r="1431" spans="1:18" x14ac:dyDescent="0.3">
      <c r="A1431" s="5">
        <v>518</v>
      </c>
      <c r="B1431" s="5" t="s">
        <v>59</v>
      </c>
      <c r="C1431" s="5" t="s">
        <v>60</v>
      </c>
      <c r="D1431" s="5" t="s">
        <v>61</v>
      </c>
      <c r="E1431" s="5" t="s">
        <v>22</v>
      </c>
      <c r="F1431" s="6">
        <v>45473</v>
      </c>
      <c r="G1431" s="16">
        <v>2024</v>
      </c>
      <c r="H1431" s="6" t="str">
        <f t="shared" si="215"/>
        <v>Diciembre</v>
      </c>
      <c r="I1431" s="6" t="str">
        <f t="shared" si="218"/>
        <v>2024-1</v>
      </c>
      <c r="J1431" s="5">
        <v>100</v>
      </c>
      <c r="K1431" s="5">
        <v>80</v>
      </c>
      <c r="L1431" s="15">
        <f t="shared" si="221"/>
        <v>1.1125</v>
      </c>
      <c r="M1431" s="15">
        <f t="shared" si="220"/>
        <v>1.1125</v>
      </c>
      <c r="N1431" s="5" t="s">
        <v>23</v>
      </c>
      <c r="O1431" s="5" t="s">
        <v>23</v>
      </c>
      <c r="P1431" s="5">
        <v>0</v>
      </c>
      <c r="Q1431" s="5">
        <v>0</v>
      </c>
      <c r="R1431" s="5" t="str">
        <f t="shared" si="216"/>
        <v>194-2024-12-31</v>
      </c>
    </row>
    <row r="1432" spans="1:18" x14ac:dyDescent="0.3">
      <c r="A1432" s="5">
        <v>518</v>
      </c>
      <c r="B1432" s="5" t="s">
        <v>59</v>
      </c>
      <c r="C1432" s="5" t="s">
        <v>60</v>
      </c>
      <c r="D1432" s="5" t="s">
        <v>61</v>
      </c>
      <c r="E1432" s="5" t="s">
        <v>22</v>
      </c>
      <c r="F1432" s="6">
        <v>45657</v>
      </c>
      <c r="G1432" s="16">
        <v>2024</v>
      </c>
      <c r="H1432" s="6" t="str">
        <f t="shared" ref="H1432:H1463" si="222">PROPER(TEXT(F1437,"mmmm"))</f>
        <v>Junio</v>
      </c>
      <c r="I1432" s="6" t="str">
        <f t="shared" si="218"/>
        <v>2025-1</v>
      </c>
      <c r="J1432" s="5">
        <v>100</v>
      </c>
      <c r="K1432" s="10">
        <v>112.5</v>
      </c>
      <c r="L1432" s="15">
        <f t="shared" si="221"/>
        <v>0.17599999999999999</v>
      </c>
      <c r="M1432" s="15">
        <f t="shared" si="220"/>
        <v>0.17599999999999999</v>
      </c>
      <c r="N1432" s="5" t="s">
        <v>23</v>
      </c>
      <c r="O1432" s="5" t="s">
        <v>23</v>
      </c>
      <c r="P1432" s="5">
        <v>0</v>
      </c>
      <c r="Q1432" s="5">
        <v>0</v>
      </c>
      <c r="R1432" s="5" t="str">
        <f t="shared" ref="R1432:R1463" si="223">A1437&amp;"-"&amp;YEAR(F1437)&amp;"-"&amp;IF(LEN(MONTH(F1437))=1,"0"&amp;MONTH(F1437),MONTH(F1437))&amp;"-"&amp;DAY(F1437)</f>
        <v>124-2025-06-30</v>
      </c>
    </row>
    <row r="1433" spans="1:18" x14ac:dyDescent="0.3">
      <c r="A1433" s="37">
        <v>222</v>
      </c>
      <c r="B1433" s="5" t="s">
        <v>153</v>
      </c>
      <c r="C1433" s="5" t="s">
        <v>90</v>
      </c>
      <c r="D1433" s="5" t="s">
        <v>65</v>
      </c>
      <c r="E1433" s="5" t="s">
        <v>22</v>
      </c>
      <c r="F1433" s="6">
        <v>44926</v>
      </c>
      <c r="G1433" s="16">
        <v>2022</v>
      </c>
      <c r="H1433" s="6" t="str">
        <f t="shared" si="222"/>
        <v>Junio</v>
      </c>
      <c r="I1433" s="6" t="str">
        <f t="shared" si="218"/>
        <v>2025-1</v>
      </c>
      <c r="J1433" s="5">
        <v>100</v>
      </c>
      <c r="K1433" s="5">
        <v>93.75</v>
      </c>
      <c r="L1433" s="15">
        <f t="shared" si="221"/>
        <v>0.86126315789473673</v>
      </c>
      <c r="M1433" s="15">
        <f t="shared" si="220"/>
        <v>0.86126315789473673</v>
      </c>
      <c r="N1433" s="5"/>
      <c r="O1433" s="5"/>
      <c r="P1433" s="5">
        <v>0</v>
      </c>
      <c r="Q1433" s="5">
        <v>0</v>
      </c>
      <c r="R1433" s="5" t="str">
        <f t="shared" si="223"/>
        <v>172-2025-06-30</v>
      </c>
    </row>
    <row r="1434" spans="1:18" x14ac:dyDescent="0.3">
      <c r="A1434" s="37">
        <v>226</v>
      </c>
      <c r="B1434" s="5" t="s">
        <v>157</v>
      </c>
      <c r="C1434" s="5" t="s">
        <v>90</v>
      </c>
      <c r="D1434" s="5" t="s">
        <v>65</v>
      </c>
      <c r="E1434" s="5" t="s">
        <v>22</v>
      </c>
      <c r="F1434" s="6">
        <v>44926</v>
      </c>
      <c r="G1434" s="16">
        <v>2022</v>
      </c>
      <c r="H1434" s="6" t="str">
        <f t="shared" si="222"/>
        <v>Junio</v>
      </c>
      <c r="I1434" s="6" t="str">
        <f t="shared" si="218"/>
        <v>2025-1</v>
      </c>
      <c r="J1434" s="5">
        <v>1</v>
      </c>
      <c r="K1434" s="5">
        <v>170.99</v>
      </c>
      <c r="L1434" s="15">
        <f t="shared" si="221"/>
        <v>0.72063725490196073</v>
      </c>
      <c r="M1434" s="15">
        <f t="shared" si="220"/>
        <v>0.72063725490196073</v>
      </c>
      <c r="N1434" s="5" t="s">
        <v>160</v>
      </c>
      <c r="O1434" s="5" t="s">
        <v>160</v>
      </c>
      <c r="P1434" s="5">
        <v>0</v>
      </c>
      <c r="Q1434" s="5">
        <v>0</v>
      </c>
      <c r="R1434" s="5" t="str">
        <f t="shared" si="223"/>
        <v>208-2025-06-30</v>
      </c>
    </row>
    <row r="1435" spans="1:18" x14ac:dyDescent="0.3">
      <c r="A1435" s="5">
        <v>96</v>
      </c>
      <c r="B1435" s="23" t="s">
        <v>76</v>
      </c>
      <c r="C1435" s="5" t="s">
        <v>77</v>
      </c>
      <c r="D1435" s="5" t="s">
        <v>47</v>
      </c>
      <c r="E1435" s="5" t="s">
        <v>22</v>
      </c>
      <c r="F1435" s="6">
        <v>45838</v>
      </c>
      <c r="G1435" s="16">
        <v>2025</v>
      </c>
      <c r="H1435" s="6" t="str">
        <f t="shared" si="222"/>
        <v>Junio</v>
      </c>
      <c r="I1435" s="6" t="str">
        <f t="shared" si="218"/>
        <v>2025-1</v>
      </c>
      <c r="J1435" s="5">
        <v>369</v>
      </c>
      <c r="K1435" s="5">
        <v>103</v>
      </c>
      <c r="L1435" s="15">
        <f t="shared" si="221"/>
        <v>0.69857777777777774</v>
      </c>
      <c r="M1435" s="15">
        <f t="shared" si="220"/>
        <v>0.69857777777777774</v>
      </c>
      <c r="N1435" s="5" t="s">
        <v>48</v>
      </c>
      <c r="O1435" s="5" t="s">
        <v>48</v>
      </c>
      <c r="P1435" s="5">
        <v>0</v>
      </c>
      <c r="Q1435" s="5">
        <v>0</v>
      </c>
      <c r="R1435" s="5" t="str">
        <f t="shared" si="223"/>
        <v>214-2025-06-30</v>
      </c>
    </row>
    <row r="1436" spans="1:18" x14ac:dyDescent="0.3">
      <c r="A1436" s="5">
        <v>194</v>
      </c>
      <c r="B1436" s="5" t="s">
        <v>127</v>
      </c>
      <c r="C1436" s="5" t="s">
        <v>46</v>
      </c>
      <c r="D1436" s="5" t="s">
        <v>47</v>
      </c>
      <c r="E1436" s="5" t="s">
        <v>22</v>
      </c>
      <c r="F1436" s="6">
        <v>45657</v>
      </c>
      <c r="G1436" s="16">
        <v>2024</v>
      </c>
      <c r="H1436" s="6" t="str">
        <f t="shared" si="222"/>
        <v>Junio</v>
      </c>
      <c r="I1436" s="6" t="str">
        <f t="shared" si="218"/>
        <v>2025-1</v>
      </c>
      <c r="J1436" s="5">
        <v>80</v>
      </c>
      <c r="K1436" s="5">
        <v>89</v>
      </c>
      <c r="L1436" s="15">
        <f t="shared" si="221"/>
        <v>1.1539999999999999</v>
      </c>
      <c r="M1436" s="15">
        <f t="shared" si="220"/>
        <v>1.1539999999999999</v>
      </c>
      <c r="N1436" s="5" t="s">
        <v>23</v>
      </c>
      <c r="O1436" s="5" t="s">
        <v>23</v>
      </c>
      <c r="P1436" s="5">
        <v>0</v>
      </c>
      <c r="Q1436" s="5">
        <v>0</v>
      </c>
      <c r="R1436" s="5" t="str">
        <f t="shared" si="223"/>
        <v>217-2025-06-30</v>
      </c>
    </row>
    <row r="1437" spans="1:18" x14ac:dyDescent="0.3">
      <c r="A1437" s="5">
        <v>124</v>
      </c>
      <c r="B1437" s="5" t="s">
        <v>97</v>
      </c>
      <c r="C1437" s="5" t="s">
        <v>64</v>
      </c>
      <c r="D1437" s="5" t="s">
        <v>21</v>
      </c>
      <c r="E1437" s="5" t="s">
        <v>54</v>
      </c>
      <c r="F1437" s="6">
        <v>45838</v>
      </c>
      <c r="G1437" s="16">
        <v>2025</v>
      </c>
      <c r="H1437" s="6" t="str">
        <f t="shared" si="222"/>
        <v>Junio</v>
      </c>
      <c r="I1437" s="6" t="str">
        <f t="shared" si="218"/>
        <v>2025-1</v>
      </c>
      <c r="J1437" s="5">
        <v>0.2</v>
      </c>
      <c r="K1437" s="5">
        <v>3.5200000000000002E-2</v>
      </c>
      <c r="L1437" s="15">
        <v>1</v>
      </c>
      <c r="M1437" s="15">
        <v>1</v>
      </c>
      <c r="N1437" s="5" t="s">
        <v>83</v>
      </c>
      <c r="O1437" s="5" t="s">
        <v>83</v>
      </c>
      <c r="P1437" s="5">
        <v>1</v>
      </c>
      <c r="Q1437" s="5">
        <v>2</v>
      </c>
      <c r="R1437" s="5" t="str">
        <f t="shared" si="223"/>
        <v>218-2025-06-30</v>
      </c>
    </row>
    <row r="1438" spans="1:18" x14ac:dyDescent="0.3">
      <c r="A1438" s="5">
        <v>172</v>
      </c>
      <c r="B1438" s="5" t="s">
        <v>122</v>
      </c>
      <c r="C1438" s="5" t="s">
        <v>93</v>
      </c>
      <c r="D1438" s="5" t="s">
        <v>21</v>
      </c>
      <c r="E1438" s="5" t="s">
        <v>22</v>
      </c>
      <c r="F1438" s="6">
        <v>45838</v>
      </c>
      <c r="G1438" s="16">
        <v>2025</v>
      </c>
      <c r="H1438" s="6" t="str">
        <f t="shared" si="222"/>
        <v>Junio</v>
      </c>
      <c r="I1438" s="6" t="str">
        <f t="shared" si="218"/>
        <v>2025-1</v>
      </c>
      <c r="J1438" s="5">
        <v>95</v>
      </c>
      <c r="K1438" s="5">
        <v>81.819999999999993</v>
      </c>
      <c r="L1438" s="15">
        <f>IFERROR(IF((K1443/J1443)&gt;1.3,1.3,K1443/J1443),"")</f>
        <v>1</v>
      </c>
      <c r="M1438" s="15">
        <f>IFERROR(K1443/J1443,"")</f>
        <v>1</v>
      </c>
      <c r="N1438" s="5" t="s">
        <v>23</v>
      </c>
      <c r="O1438" s="5" t="s">
        <v>23</v>
      </c>
      <c r="P1438" s="5">
        <v>0</v>
      </c>
      <c r="Q1438" s="5">
        <v>0</v>
      </c>
      <c r="R1438" s="5" t="str">
        <f t="shared" si="223"/>
        <v>225-2025-06-30</v>
      </c>
    </row>
    <row r="1439" spans="1:18" x14ac:dyDescent="0.3">
      <c r="A1439" s="5">
        <v>208</v>
      </c>
      <c r="B1439" s="5" t="s">
        <v>140</v>
      </c>
      <c r="C1439" s="5" t="s">
        <v>90</v>
      </c>
      <c r="D1439" s="5" t="s">
        <v>21</v>
      </c>
      <c r="E1439" s="5" t="s">
        <v>54</v>
      </c>
      <c r="F1439" s="6">
        <v>45838</v>
      </c>
      <c r="G1439" s="16">
        <v>2025</v>
      </c>
      <c r="H1439" s="6" t="str">
        <f t="shared" si="222"/>
        <v>Junio</v>
      </c>
      <c r="I1439" s="6" t="str">
        <f t="shared" si="218"/>
        <v>2025-1</v>
      </c>
      <c r="J1439" s="5">
        <v>10200</v>
      </c>
      <c r="K1439" s="5">
        <v>7350.5</v>
      </c>
      <c r="L1439" s="15">
        <f>IF(K1444/J1444&lt;=1,1,K1444/J1444)</f>
        <v>1</v>
      </c>
      <c r="M1439" s="15">
        <f>IF(K1444/J1444&lt;=1,1,K1444/J1444)</f>
        <v>1</v>
      </c>
      <c r="N1439" s="5" t="s">
        <v>141</v>
      </c>
      <c r="O1439" s="5" t="s">
        <v>141</v>
      </c>
      <c r="P1439" s="5">
        <v>0</v>
      </c>
      <c r="Q1439" s="5">
        <v>0</v>
      </c>
      <c r="R1439" s="5" t="str">
        <f t="shared" si="223"/>
        <v>518-2025-06-30</v>
      </c>
    </row>
    <row r="1440" spans="1:18" x14ac:dyDescent="0.3">
      <c r="A1440" s="5">
        <v>214</v>
      </c>
      <c r="B1440" s="5" t="s">
        <v>143</v>
      </c>
      <c r="C1440" s="5" t="s">
        <v>90</v>
      </c>
      <c r="D1440" s="5" t="s">
        <v>21</v>
      </c>
      <c r="E1440" s="5" t="s">
        <v>54</v>
      </c>
      <c r="F1440" s="6">
        <v>45838</v>
      </c>
      <c r="G1440" s="16">
        <v>2025</v>
      </c>
      <c r="H1440" s="6" t="str">
        <f t="shared" si="222"/>
        <v>Junio</v>
      </c>
      <c r="I1440" s="6" t="str">
        <f t="shared" si="218"/>
        <v>2025-1</v>
      </c>
      <c r="J1440" s="5">
        <f>7500*6</f>
        <v>45000</v>
      </c>
      <c r="K1440" s="5">
        <v>31436</v>
      </c>
      <c r="L1440" s="15">
        <f>IFERROR(IF((J1445/K1445)&gt;1.3,1.3,J1445/K1445),"")</f>
        <v>0.66666666666666663</v>
      </c>
      <c r="M1440" s="15">
        <f t="shared" ref="M1440:M1454" si="224">IFERROR(K1445/J1445,"")</f>
        <v>1.5</v>
      </c>
      <c r="N1440" s="5" t="s">
        <v>144</v>
      </c>
      <c r="O1440" s="5" t="s">
        <v>144</v>
      </c>
      <c r="P1440" s="5">
        <v>0</v>
      </c>
      <c r="Q1440" s="5">
        <v>0</v>
      </c>
      <c r="R1440" s="5" t="str">
        <f t="shared" si="223"/>
        <v>273-2025-06-30</v>
      </c>
    </row>
    <row r="1441" spans="1:18" x14ac:dyDescent="0.3">
      <c r="A1441" s="5">
        <v>217</v>
      </c>
      <c r="B1441" s="5" t="s">
        <v>147</v>
      </c>
      <c r="C1441" s="5" t="s">
        <v>90</v>
      </c>
      <c r="D1441" s="5" t="s">
        <v>21</v>
      </c>
      <c r="E1441" s="5" t="s">
        <v>22</v>
      </c>
      <c r="F1441" s="6">
        <v>45838</v>
      </c>
      <c r="G1441" s="16">
        <v>2025</v>
      </c>
      <c r="H1441" s="6" t="str">
        <f t="shared" si="222"/>
        <v>Junio</v>
      </c>
      <c r="I1441" s="6" t="str">
        <f t="shared" si="218"/>
        <v>2025-1</v>
      </c>
      <c r="J1441" s="5">
        <v>20</v>
      </c>
      <c r="K1441" s="5">
        <v>23.08</v>
      </c>
      <c r="L1441" s="15">
        <f t="shared" ref="L1441:L1454" si="225">IFERROR(IF((K1446/J1446)&gt;1.3,1.3,K1446/J1446),"")</f>
        <v>1.0130434782608697</v>
      </c>
      <c r="M1441" s="15">
        <f t="shared" si="224"/>
        <v>1.0130434782608697</v>
      </c>
      <c r="N1441" s="5" t="s">
        <v>23</v>
      </c>
      <c r="O1441" s="5" t="s">
        <v>23</v>
      </c>
      <c r="P1441" s="5">
        <v>0</v>
      </c>
      <c r="Q1441" s="5">
        <v>0</v>
      </c>
      <c r="R1441" s="5" t="str">
        <f t="shared" si="223"/>
        <v>283-2025-06-30</v>
      </c>
    </row>
    <row r="1442" spans="1:18" x14ac:dyDescent="0.3">
      <c r="A1442" s="5">
        <v>218</v>
      </c>
      <c r="B1442" s="5" t="s">
        <v>148</v>
      </c>
      <c r="C1442" s="5" t="s">
        <v>90</v>
      </c>
      <c r="D1442" s="5" t="s">
        <v>21</v>
      </c>
      <c r="E1442" s="5" t="s">
        <v>54</v>
      </c>
      <c r="F1442" s="6">
        <v>45838</v>
      </c>
      <c r="G1442" s="16">
        <v>2025</v>
      </c>
      <c r="H1442" s="6" t="str">
        <f t="shared" si="222"/>
        <v>Junio</v>
      </c>
      <c r="I1442" s="6" t="str">
        <f t="shared" si="218"/>
        <v>2025-1</v>
      </c>
      <c r="J1442" s="5">
        <v>1032000</v>
      </c>
      <c r="K1442" s="5">
        <v>553476</v>
      </c>
      <c r="L1442" s="15">
        <f t="shared" si="225"/>
        <v>1</v>
      </c>
      <c r="M1442" s="15">
        <f t="shared" si="224"/>
        <v>1</v>
      </c>
      <c r="N1442" s="5" t="s">
        <v>149</v>
      </c>
      <c r="O1442" s="5" t="s">
        <v>149</v>
      </c>
      <c r="P1442" s="5">
        <v>0</v>
      </c>
      <c r="Q1442" s="5">
        <v>0</v>
      </c>
      <c r="R1442" s="5" t="str">
        <f t="shared" si="223"/>
        <v>323-2025-06-30</v>
      </c>
    </row>
    <row r="1443" spans="1:18" x14ac:dyDescent="0.3">
      <c r="A1443" s="5">
        <v>225</v>
      </c>
      <c r="B1443" s="5" t="s">
        <v>156</v>
      </c>
      <c r="C1443" s="5" t="s">
        <v>90</v>
      </c>
      <c r="D1443" s="5" t="s">
        <v>21</v>
      </c>
      <c r="E1443" s="5" t="s">
        <v>22</v>
      </c>
      <c r="F1443" s="6">
        <v>45838</v>
      </c>
      <c r="G1443" s="16">
        <v>2025</v>
      </c>
      <c r="H1443" s="6" t="str">
        <f t="shared" si="222"/>
        <v>Junio</v>
      </c>
      <c r="I1443" s="6" t="str">
        <f t="shared" si="218"/>
        <v>2025-1</v>
      </c>
      <c r="J1443" s="5">
        <v>100</v>
      </c>
      <c r="K1443" s="5">
        <v>100</v>
      </c>
      <c r="L1443" s="15">
        <f t="shared" si="225"/>
        <v>0.66666666666666663</v>
      </c>
      <c r="M1443" s="15">
        <f t="shared" si="224"/>
        <v>0.66666666666666663</v>
      </c>
      <c r="N1443" s="5" t="s">
        <v>23</v>
      </c>
      <c r="O1443" s="5" t="s">
        <v>23</v>
      </c>
      <c r="P1443" s="5">
        <v>0</v>
      </c>
      <c r="Q1443" s="5">
        <v>0</v>
      </c>
      <c r="R1443" s="5" t="str">
        <f t="shared" si="223"/>
        <v>324-2025-06-30</v>
      </c>
    </row>
    <row r="1444" spans="1:18" x14ac:dyDescent="0.3">
      <c r="A1444" s="5">
        <v>518</v>
      </c>
      <c r="B1444" s="5" t="s">
        <v>59</v>
      </c>
      <c r="C1444" s="5" t="s">
        <v>60</v>
      </c>
      <c r="D1444" s="5" t="s">
        <v>61</v>
      </c>
      <c r="E1444" s="5" t="s">
        <v>22</v>
      </c>
      <c r="F1444" s="6">
        <v>45838</v>
      </c>
      <c r="G1444" s="16">
        <v>2025</v>
      </c>
      <c r="H1444" s="6" t="str">
        <f t="shared" si="222"/>
        <v>Junio</v>
      </c>
      <c r="I1444" s="6" t="str">
        <f t="shared" si="218"/>
        <v>2025-1</v>
      </c>
      <c r="J1444" s="5">
        <v>100</v>
      </c>
      <c r="K1444" s="10">
        <v>87.5</v>
      </c>
      <c r="L1444" s="15">
        <f t="shared" si="225"/>
        <v>1</v>
      </c>
      <c r="M1444" s="15">
        <f t="shared" si="224"/>
        <v>1</v>
      </c>
      <c r="N1444" s="5" t="s">
        <v>23</v>
      </c>
      <c r="O1444" s="5" t="s">
        <v>23</v>
      </c>
      <c r="P1444" s="5">
        <v>0</v>
      </c>
      <c r="Q1444" s="5">
        <v>0</v>
      </c>
      <c r="R1444" s="5" t="str">
        <f t="shared" si="223"/>
        <v>325-2025-06-30</v>
      </c>
    </row>
    <row r="1445" spans="1:18" x14ac:dyDescent="0.3">
      <c r="A1445" s="5">
        <v>273</v>
      </c>
      <c r="B1445" s="5" t="s">
        <v>213</v>
      </c>
      <c r="C1445" s="5" t="s">
        <v>214</v>
      </c>
      <c r="D1445" s="5" t="s">
        <v>47</v>
      </c>
      <c r="E1445" s="5" t="s">
        <v>22</v>
      </c>
      <c r="F1445" s="6">
        <v>45838</v>
      </c>
      <c r="G1445" s="16">
        <v>2025</v>
      </c>
      <c r="H1445" s="6" t="str">
        <f t="shared" si="222"/>
        <v>Junio</v>
      </c>
      <c r="I1445" s="6" t="str">
        <f t="shared" ref="I1445:I1476" si="226">IF(OR(H1450="Enero",H1450="Febrero",H1450="Marzo",H1450="Abril",H1450="Mayo",H1450="Junio"),G1450&amp;"-1",IF(OR(H1450="Julio",H1450="Agosto",H1450="Septiembre",H1450="Octubre",H1450="Noviembre",H1450="Diciembre"),G1450&amp;"-2"))</f>
        <v>2025-2</v>
      </c>
      <c r="J1445" s="5">
        <v>2</v>
      </c>
      <c r="K1445" s="5">
        <v>3</v>
      </c>
      <c r="L1445" s="15">
        <f t="shared" si="225"/>
        <v>1</v>
      </c>
      <c r="M1445" s="15">
        <f t="shared" si="224"/>
        <v>1</v>
      </c>
      <c r="N1445" s="5" t="s">
        <v>48</v>
      </c>
      <c r="O1445" s="5" t="s">
        <v>48</v>
      </c>
      <c r="P1445" s="5">
        <v>0</v>
      </c>
      <c r="Q1445" s="5">
        <v>0</v>
      </c>
      <c r="R1445" s="5" t="str">
        <f t="shared" si="223"/>
        <v>473-2025-06-30</v>
      </c>
    </row>
    <row r="1446" spans="1:18" x14ac:dyDescent="0.3">
      <c r="A1446" s="5">
        <v>283</v>
      </c>
      <c r="B1446" s="5" t="s">
        <v>226</v>
      </c>
      <c r="C1446" s="5" t="s">
        <v>219</v>
      </c>
      <c r="D1446" s="5" t="s">
        <v>47</v>
      </c>
      <c r="E1446" s="5" t="s">
        <v>22</v>
      </c>
      <c r="F1446" s="6">
        <v>45838</v>
      </c>
      <c r="G1446" s="16">
        <v>2025</v>
      </c>
      <c r="H1446" s="6" t="str">
        <f t="shared" si="222"/>
        <v>Junio</v>
      </c>
      <c r="I1446" s="6" t="str">
        <f t="shared" si="226"/>
        <v>2025-1</v>
      </c>
      <c r="J1446" s="5">
        <v>4.5999999999999996</v>
      </c>
      <c r="K1446" s="10">
        <v>4.66</v>
      </c>
      <c r="L1446" s="15">
        <f t="shared" si="225"/>
        <v>1</v>
      </c>
      <c r="M1446" s="15">
        <f t="shared" si="224"/>
        <v>1</v>
      </c>
      <c r="N1446" s="5" t="s">
        <v>83</v>
      </c>
      <c r="O1446" s="5" t="s">
        <v>83</v>
      </c>
      <c r="P1446" s="5">
        <v>0</v>
      </c>
      <c r="Q1446" s="5">
        <v>0</v>
      </c>
      <c r="R1446" s="5" t="str">
        <f t="shared" si="223"/>
        <v>476-2025-06-30</v>
      </c>
    </row>
    <row r="1447" spans="1:18" x14ac:dyDescent="0.3">
      <c r="A1447" s="37">
        <v>323</v>
      </c>
      <c r="B1447" s="5" t="s">
        <v>273</v>
      </c>
      <c r="C1447" s="5" t="s">
        <v>39</v>
      </c>
      <c r="D1447" s="5" t="s">
        <v>47</v>
      </c>
      <c r="E1447" s="5" t="s">
        <v>22</v>
      </c>
      <c r="F1447" s="17">
        <v>45838</v>
      </c>
      <c r="G1447" s="16">
        <v>2025</v>
      </c>
      <c r="H1447" s="6" t="str">
        <f t="shared" si="222"/>
        <v>Junio</v>
      </c>
      <c r="I1447" s="6" t="str">
        <f t="shared" si="226"/>
        <v>2025-1</v>
      </c>
      <c r="J1447" s="5">
        <v>1</v>
      </c>
      <c r="K1447" s="5">
        <v>1</v>
      </c>
      <c r="L1447" s="15">
        <f t="shared" si="225"/>
        <v>1.034516129032258</v>
      </c>
      <c r="M1447" s="15">
        <f t="shared" si="224"/>
        <v>1.034516129032258</v>
      </c>
      <c r="N1447" s="5" t="s">
        <v>48</v>
      </c>
      <c r="O1447" s="5" t="s">
        <v>48</v>
      </c>
      <c r="P1447" s="5">
        <v>0</v>
      </c>
      <c r="Q1447" s="5">
        <v>0</v>
      </c>
      <c r="R1447" s="5" t="str">
        <f t="shared" si="223"/>
        <v>193-2025-06-30</v>
      </c>
    </row>
    <row r="1448" spans="1:18" x14ac:dyDescent="0.3">
      <c r="A1448" s="5">
        <v>324</v>
      </c>
      <c r="B1448" s="5" t="s">
        <v>274</v>
      </c>
      <c r="C1448" s="5" t="s">
        <v>39</v>
      </c>
      <c r="D1448" s="5" t="s">
        <v>47</v>
      </c>
      <c r="E1448" s="5" t="s">
        <v>22</v>
      </c>
      <c r="F1448" s="6">
        <v>45838</v>
      </c>
      <c r="G1448" s="16">
        <v>2025</v>
      </c>
      <c r="H1448" s="6" t="str">
        <f t="shared" si="222"/>
        <v>Junio</v>
      </c>
      <c r="I1448" s="6" t="str">
        <f t="shared" si="226"/>
        <v>2025-1</v>
      </c>
      <c r="J1448" s="5">
        <v>3</v>
      </c>
      <c r="K1448" s="5">
        <v>2</v>
      </c>
      <c r="L1448" s="15">
        <f t="shared" si="225"/>
        <v>1.0369999999999999</v>
      </c>
      <c r="M1448" s="15">
        <f t="shared" si="224"/>
        <v>1.0369999999999999</v>
      </c>
      <c r="N1448" s="5" t="s">
        <v>48</v>
      </c>
      <c r="O1448" s="5" t="s">
        <v>48</v>
      </c>
      <c r="P1448" s="5">
        <v>0</v>
      </c>
      <c r="Q1448" s="5">
        <v>0</v>
      </c>
      <c r="R1448" s="5" t="str">
        <f t="shared" si="223"/>
        <v>290-2025-06-30</v>
      </c>
    </row>
    <row r="1449" spans="1:18" x14ac:dyDescent="0.3">
      <c r="A1449" s="5">
        <v>325</v>
      </c>
      <c r="B1449" s="5" t="s">
        <v>275</v>
      </c>
      <c r="C1449" s="5" t="s">
        <v>39</v>
      </c>
      <c r="D1449" s="5" t="s">
        <v>47</v>
      </c>
      <c r="E1449" s="5" t="s">
        <v>22</v>
      </c>
      <c r="F1449" s="6">
        <v>45838</v>
      </c>
      <c r="G1449" s="16">
        <v>2025</v>
      </c>
      <c r="H1449" s="6" t="str">
        <f t="shared" si="222"/>
        <v>Junio</v>
      </c>
      <c r="I1449" s="6" t="str">
        <f t="shared" si="226"/>
        <v>2025-1</v>
      </c>
      <c r="J1449" s="5">
        <v>8</v>
      </c>
      <c r="K1449" s="10">
        <v>8</v>
      </c>
      <c r="L1449" s="15">
        <f t="shared" si="225"/>
        <v>1.125</v>
      </c>
      <c r="M1449" s="15">
        <f t="shared" si="224"/>
        <v>1.125</v>
      </c>
      <c r="N1449" s="5" t="s">
        <v>48</v>
      </c>
      <c r="O1449" s="5" t="s">
        <v>48</v>
      </c>
      <c r="P1449" s="5">
        <v>0</v>
      </c>
      <c r="Q1449" s="5">
        <v>0</v>
      </c>
      <c r="R1449" s="5" t="str">
        <f t="shared" si="223"/>
        <v>194-2025-06-30</v>
      </c>
    </row>
    <row r="1450" spans="1:18" x14ac:dyDescent="0.3">
      <c r="A1450" s="5">
        <v>473</v>
      </c>
      <c r="B1450" s="5" t="s">
        <v>437</v>
      </c>
      <c r="C1450" s="5" t="s">
        <v>20</v>
      </c>
      <c r="D1450" s="5" t="s">
        <v>47</v>
      </c>
      <c r="E1450" s="5" t="s">
        <v>22</v>
      </c>
      <c r="F1450" s="6">
        <v>45838</v>
      </c>
      <c r="G1450" s="16">
        <v>2025</v>
      </c>
      <c r="H1450" s="6" t="str">
        <f t="shared" si="222"/>
        <v>Julio</v>
      </c>
      <c r="I1450" s="6" t="str">
        <f t="shared" si="226"/>
        <v>2025-1</v>
      </c>
      <c r="J1450" s="5">
        <v>72</v>
      </c>
      <c r="K1450" s="16">
        <v>72</v>
      </c>
      <c r="L1450" s="15">
        <f t="shared" si="225"/>
        <v>0.39999999999999997</v>
      </c>
      <c r="M1450" s="15">
        <f t="shared" si="224"/>
        <v>0.39999999999999997</v>
      </c>
      <c r="N1450" s="5"/>
      <c r="O1450" s="5"/>
      <c r="P1450" s="5">
        <v>0</v>
      </c>
      <c r="Q1450" s="5">
        <v>0</v>
      </c>
      <c r="R1450" s="5" t="str">
        <f t="shared" si="223"/>
        <v>124-2025-07-31</v>
      </c>
    </row>
    <row r="1451" spans="1:18" x14ac:dyDescent="0.3">
      <c r="A1451" s="5">
        <v>476</v>
      </c>
      <c r="B1451" s="5" t="s">
        <v>442</v>
      </c>
      <c r="C1451" s="5" t="s">
        <v>20</v>
      </c>
      <c r="D1451" s="5" t="s">
        <v>47</v>
      </c>
      <c r="E1451" s="5" t="s">
        <v>22</v>
      </c>
      <c r="F1451" s="6">
        <v>45838</v>
      </c>
      <c r="G1451" s="16">
        <v>2025</v>
      </c>
      <c r="H1451" s="6" t="str">
        <f t="shared" si="222"/>
        <v>Junio</v>
      </c>
      <c r="I1451" s="6" t="str">
        <f t="shared" si="226"/>
        <v>2025-1</v>
      </c>
      <c r="J1451" s="5">
        <v>6</v>
      </c>
      <c r="K1451" s="5">
        <v>6</v>
      </c>
      <c r="L1451" s="15">
        <f t="shared" si="225"/>
        <v>1</v>
      </c>
      <c r="M1451" s="15">
        <f t="shared" si="224"/>
        <v>1</v>
      </c>
      <c r="N1451" s="5" t="s">
        <v>48</v>
      </c>
      <c r="O1451" s="5" t="s">
        <v>48</v>
      </c>
      <c r="P1451" s="5">
        <v>0</v>
      </c>
      <c r="Q1451" s="5">
        <v>0</v>
      </c>
      <c r="R1451" s="5" t="str">
        <f t="shared" si="223"/>
        <v>431-2025-06-30</v>
      </c>
    </row>
    <row r="1452" spans="1:18" x14ac:dyDescent="0.3">
      <c r="A1452" s="5">
        <v>193</v>
      </c>
      <c r="B1452" s="5" t="s">
        <v>126</v>
      </c>
      <c r="C1452" s="5" t="s">
        <v>46</v>
      </c>
      <c r="D1452" s="5" t="s">
        <v>47</v>
      </c>
      <c r="E1452" s="5" t="s">
        <v>22</v>
      </c>
      <c r="F1452" s="6">
        <v>45838</v>
      </c>
      <c r="G1452" s="16">
        <v>2025</v>
      </c>
      <c r="H1452" s="6" t="str">
        <f t="shared" si="222"/>
        <v>Junio</v>
      </c>
      <c r="I1452" s="6" t="str">
        <f t="shared" si="226"/>
        <v>2025-1</v>
      </c>
      <c r="J1452" s="5">
        <v>93</v>
      </c>
      <c r="K1452" s="5">
        <v>96.21</v>
      </c>
      <c r="L1452" s="15">
        <f t="shared" si="225"/>
        <v>1.1111111111111112</v>
      </c>
      <c r="M1452" s="15">
        <f t="shared" si="224"/>
        <v>1.1111111111111112</v>
      </c>
      <c r="N1452" s="5" t="s">
        <v>23</v>
      </c>
      <c r="O1452" s="5" t="s">
        <v>23</v>
      </c>
      <c r="P1452" s="5">
        <v>0</v>
      </c>
      <c r="Q1452" s="5">
        <v>0</v>
      </c>
      <c r="R1452" s="5" t="str">
        <f t="shared" si="223"/>
        <v>432-2025-06-30</v>
      </c>
    </row>
    <row r="1453" spans="1:18" x14ac:dyDescent="0.3">
      <c r="A1453" s="5">
        <v>290</v>
      </c>
      <c r="B1453" s="5" t="s">
        <v>232</v>
      </c>
      <c r="C1453" s="5" t="s">
        <v>27</v>
      </c>
      <c r="D1453" s="5" t="s">
        <v>61</v>
      </c>
      <c r="E1453" s="5" t="s">
        <v>22</v>
      </c>
      <c r="F1453" s="6">
        <v>45838</v>
      </c>
      <c r="G1453" s="16">
        <v>2025</v>
      </c>
      <c r="H1453" s="6" t="str">
        <f t="shared" si="222"/>
        <v>Junio</v>
      </c>
      <c r="I1453" s="6" t="str">
        <f t="shared" si="226"/>
        <v>2025-1</v>
      </c>
      <c r="J1453" s="5">
        <v>90</v>
      </c>
      <c r="K1453" s="5">
        <v>93.33</v>
      </c>
      <c r="L1453" s="15">
        <f t="shared" si="225"/>
        <v>1.1111111111111112</v>
      </c>
      <c r="M1453" s="15">
        <f t="shared" si="224"/>
        <v>1.1111111111111112</v>
      </c>
      <c r="N1453" s="5" t="s">
        <v>23</v>
      </c>
      <c r="O1453" s="5" t="s">
        <v>23</v>
      </c>
      <c r="P1453" s="5">
        <v>0</v>
      </c>
      <c r="Q1453" s="5">
        <v>0</v>
      </c>
      <c r="R1453" s="5" t="str">
        <f t="shared" si="223"/>
        <v>484-2025-06-30</v>
      </c>
    </row>
    <row r="1454" spans="1:18" x14ac:dyDescent="0.3">
      <c r="A1454" s="5">
        <v>194</v>
      </c>
      <c r="B1454" s="5" t="s">
        <v>127</v>
      </c>
      <c r="C1454" s="5" t="s">
        <v>46</v>
      </c>
      <c r="D1454" s="5" t="s">
        <v>47</v>
      </c>
      <c r="E1454" s="5" t="s">
        <v>22</v>
      </c>
      <c r="F1454" s="6">
        <v>45838</v>
      </c>
      <c r="G1454" s="16">
        <v>2025</v>
      </c>
      <c r="H1454" s="6" t="str">
        <f t="shared" si="222"/>
        <v>Junio</v>
      </c>
      <c r="I1454" s="6" t="str">
        <f t="shared" si="226"/>
        <v>2025-1</v>
      </c>
      <c r="J1454" s="5">
        <v>80</v>
      </c>
      <c r="K1454" s="5">
        <v>90</v>
      </c>
      <c r="L1454" s="15">
        <f t="shared" si="225"/>
        <v>0</v>
      </c>
      <c r="M1454" s="15">
        <f t="shared" si="224"/>
        <v>0</v>
      </c>
      <c r="N1454" s="5" t="s">
        <v>23</v>
      </c>
      <c r="O1454" s="5" t="s">
        <v>23</v>
      </c>
      <c r="P1454" s="5">
        <v>0</v>
      </c>
      <c r="Q1454" s="5">
        <v>0</v>
      </c>
      <c r="R1454" s="5" t="str">
        <f t="shared" si="223"/>
        <v>262-2025-06-30</v>
      </c>
    </row>
    <row r="1455" spans="1:18" x14ac:dyDescent="0.3">
      <c r="A1455" s="5">
        <v>124</v>
      </c>
      <c r="B1455" s="5" t="s">
        <v>97</v>
      </c>
      <c r="C1455" s="5" t="s">
        <v>64</v>
      </c>
      <c r="D1455" s="5" t="s">
        <v>21</v>
      </c>
      <c r="E1455" s="5" t="s">
        <v>54</v>
      </c>
      <c r="F1455" s="6">
        <v>45869</v>
      </c>
      <c r="G1455" s="16">
        <v>2025</v>
      </c>
      <c r="H1455" s="6" t="str">
        <f t="shared" si="222"/>
        <v>Junio</v>
      </c>
      <c r="I1455" s="6" t="str">
        <f t="shared" si="226"/>
        <v>2025-1</v>
      </c>
      <c r="J1455" s="5">
        <v>0.2</v>
      </c>
      <c r="K1455" s="5">
        <v>0.08</v>
      </c>
      <c r="L1455" s="15">
        <v>1</v>
      </c>
      <c r="M1455" s="15">
        <v>1</v>
      </c>
      <c r="N1455" s="5" t="s">
        <v>83</v>
      </c>
      <c r="O1455" s="5" t="s">
        <v>83</v>
      </c>
      <c r="P1455" s="5">
        <v>1</v>
      </c>
      <c r="Q1455" s="5">
        <v>2</v>
      </c>
      <c r="R1455" s="5" t="str">
        <f t="shared" si="223"/>
        <v>77-2025-06-30</v>
      </c>
    </row>
    <row r="1456" spans="1:18" x14ac:dyDescent="0.3">
      <c r="A1456" s="5">
        <v>431</v>
      </c>
      <c r="B1456" s="5" t="s">
        <v>400</v>
      </c>
      <c r="C1456" s="5" t="s">
        <v>64</v>
      </c>
      <c r="D1456" s="5" t="s">
        <v>52</v>
      </c>
      <c r="E1456" s="5" t="s">
        <v>22</v>
      </c>
      <c r="F1456" s="6">
        <v>45838</v>
      </c>
      <c r="G1456" s="16">
        <v>2025</v>
      </c>
      <c r="H1456" s="6" t="str">
        <f t="shared" si="222"/>
        <v>Junio</v>
      </c>
      <c r="I1456" s="6" t="str">
        <f t="shared" si="226"/>
        <v>2025-1</v>
      </c>
      <c r="J1456" s="5">
        <v>100</v>
      </c>
      <c r="K1456" s="5">
        <v>100</v>
      </c>
      <c r="L1456" s="15">
        <f>IFERROR(IF((K1461/J1461)&gt;1.3,1.3,K1461/J1461),"")</f>
        <v>1</v>
      </c>
      <c r="M1456" s="15">
        <f>IFERROR(K1461/J1461,"")</f>
        <v>1</v>
      </c>
      <c r="N1456" s="5" t="s">
        <v>23</v>
      </c>
      <c r="O1456" s="5" t="s">
        <v>23</v>
      </c>
      <c r="P1456" s="5">
        <v>0</v>
      </c>
      <c r="Q1456" s="5">
        <v>0</v>
      </c>
      <c r="R1456" s="5" t="str">
        <f t="shared" si="223"/>
        <v>86-2025-06-30</v>
      </c>
    </row>
    <row r="1457" spans="1:18" x14ac:dyDescent="0.3">
      <c r="A1457" s="5">
        <v>432</v>
      </c>
      <c r="B1457" s="5" t="s">
        <v>401</v>
      </c>
      <c r="C1457" s="5" t="s">
        <v>64</v>
      </c>
      <c r="D1457" s="5" t="s">
        <v>52</v>
      </c>
      <c r="E1457" s="5" t="s">
        <v>22</v>
      </c>
      <c r="F1457" s="6">
        <v>45838</v>
      </c>
      <c r="G1457" s="16">
        <v>2025</v>
      </c>
      <c r="H1457" s="6" t="str">
        <f t="shared" si="222"/>
        <v>Junio</v>
      </c>
      <c r="I1457" s="6" t="str">
        <f t="shared" si="226"/>
        <v>2025-1</v>
      </c>
      <c r="J1457" s="5">
        <v>90</v>
      </c>
      <c r="K1457" s="5">
        <v>100</v>
      </c>
      <c r="L1457" s="15">
        <f>IFERROR(IF((K1462/J1462)&gt;1.3,1.3,K1462/J1462),"")</f>
        <v>1</v>
      </c>
      <c r="M1457" s="15">
        <f>IFERROR(K1462/J1462,"")</f>
        <v>1</v>
      </c>
      <c r="N1457" s="5" t="s">
        <v>23</v>
      </c>
      <c r="O1457" s="5" t="s">
        <v>23</v>
      </c>
      <c r="P1457" s="5">
        <v>0</v>
      </c>
      <c r="Q1457" s="5">
        <v>0</v>
      </c>
      <c r="R1457" s="5" t="str">
        <f t="shared" si="223"/>
        <v>95-2025-06-30</v>
      </c>
    </row>
    <row r="1458" spans="1:18" x14ac:dyDescent="0.3">
      <c r="A1458" s="5">
        <v>484</v>
      </c>
      <c r="B1458" s="5" t="s">
        <v>449</v>
      </c>
      <c r="C1458" s="5" t="s">
        <v>64</v>
      </c>
      <c r="D1458" s="5" t="s">
        <v>52</v>
      </c>
      <c r="E1458" s="5" t="s">
        <v>22</v>
      </c>
      <c r="F1458" s="6">
        <v>45838</v>
      </c>
      <c r="G1458" s="16">
        <v>2025</v>
      </c>
      <c r="H1458" s="6" t="str">
        <f t="shared" si="222"/>
        <v>Junio</v>
      </c>
      <c r="I1458" s="6" t="str">
        <f t="shared" si="226"/>
        <v>2025-1</v>
      </c>
      <c r="J1458" s="5">
        <v>90</v>
      </c>
      <c r="K1458" s="5">
        <v>100</v>
      </c>
      <c r="L1458" s="15">
        <f>IFERROR(IF((K1463/J1463)&gt;1.3,1.3,K1463/J1463),"")</f>
        <v>1.204375</v>
      </c>
      <c r="M1458" s="15">
        <f>IFERROR(K1463/J1463,"")</f>
        <v>1.204375</v>
      </c>
      <c r="N1458" s="5" t="s">
        <v>23</v>
      </c>
      <c r="O1458" s="5" t="s">
        <v>23</v>
      </c>
      <c r="P1458" s="5">
        <v>0</v>
      </c>
      <c r="Q1458" s="5">
        <v>0</v>
      </c>
      <c r="R1458" s="5" t="str">
        <f t="shared" si="223"/>
        <v>111-2025-06-30</v>
      </c>
    </row>
    <row r="1459" spans="1:18" x14ac:dyDescent="0.3">
      <c r="A1459" s="5">
        <v>262</v>
      </c>
      <c r="B1459" s="5" t="s">
        <v>200</v>
      </c>
      <c r="C1459" s="5" t="s">
        <v>41</v>
      </c>
      <c r="D1459" s="5" t="s">
        <v>47</v>
      </c>
      <c r="E1459" s="5" t="s">
        <v>54</v>
      </c>
      <c r="F1459" s="6">
        <v>45838</v>
      </c>
      <c r="G1459" s="16">
        <v>2025</v>
      </c>
      <c r="H1459" s="6" t="str">
        <f t="shared" si="222"/>
        <v>Junio</v>
      </c>
      <c r="I1459" s="6" t="str">
        <f t="shared" si="226"/>
        <v>2025-1</v>
      </c>
      <c r="J1459" s="5">
        <v>10</v>
      </c>
      <c r="K1459" s="5">
        <v>0</v>
      </c>
      <c r="L1459" s="8">
        <v>1</v>
      </c>
      <c r="M1459" s="8">
        <v>1</v>
      </c>
      <c r="N1459" s="5" t="s">
        <v>23</v>
      </c>
      <c r="O1459" s="5" t="s">
        <v>23</v>
      </c>
      <c r="P1459" s="5">
        <v>0</v>
      </c>
      <c r="Q1459" s="5">
        <v>0</v>
      </c>
      <c r="R1459" s="5" t="str">
        <f t="shared" si="223"/>
        <v>121-2025-06-30</v>
      </c>
    </row>
    <row r="1460" spans="1:18" x14ac:dyDescent="0.3">
      <c r="A1460" s="5">
        <v>77</v>
      </c>
      <c r="B1460" s="5" t="s">
        <v>57</v>
      </c>
      <c r="C1460" s="5" t="s">
        <v>58</v>
      </c>
      <c r="D1460" s="5" t="s">
        <v>21</v>
      </c>
      <c r="E1460" s="5" t="s">
        <v>22</v>
      </c>
      <c r="F1460" s="6">
        <v>45838</v>
      </c>
      <c r="G1460" s="5">
        <v>2025</v>
      </c>
      <c r="H1460" s="5" t="str">
        <f t="shared" si="222"/>
        <v>Junio</v>
      </c>
      <c r="I1460" s="6" t="str">
        <f t="shared" si="226"/>
        <v>2025-1</v>
      </c>
      <c r="J1460" s="5">
        <v>97</v>
      </c>
      <c r="K1460" s="10">
        <v>94.65</v>
      </c>
      <c r="L1460" s="15">
        <f>IFERROR(IF((K1465/J1465)&gt;1.3,1.3,K1465/J1465),"")</f>
        <v>1.0145</v>
      </c>
      <c r="M1460" s="15">
        <f>IFERROR(K1465/J1465,"")</f>
        <v>1.0145</v>
      </c>
      <c r="N1460" s="5" t="s">
        <v>23</v>
      </c>
      <c r="O1460" s="5" t="s">
        <v>23</v>
      </c>
      <c r="P1460" s="5">
        <v>1</v>
      </c>
      <c r="Q1460" s="5">
        <v>1</v>
      </c>
      <c r="R1460" s="5" t="str">
        <f t="shared" si="223"/>
        <v>122-2025-06-30</v>
      </c>
    </row>
    <row r="1461" spans="1:18" x14ac:dyDescent="0.3">
      <c r="A1461" s="5">
        <v>86</v>
      </c>
      <c r="B1461" s="5" t="s">
        <v>67</v>
      </c>
      <c r="C1461" s="5" t="s">
        <v>64</v>
      </c>
      <c r="D1461" s="5" t="s">
        <v>47</v>
      </c>
      <c r="E1461" s="5" t="s">
        <v>22</v>
      </c>
      <c r="F1461" s="6">
        <v>45838</v>
      </c>
      <c r="G1461" s="5">
        <v>2025</v>
      </c>
      <c r="H1461" s="5" t="str">
        <f t="shared" si="222"/>
        <v>Junio</v>
      </c>
      <c r="I1461" s="6" t="str">
        <f t="shared" si="226"/>
        <v>2025-1</v>
      </c>
      <c r="J1461" s="5">
        <v>100</v>
      </c>
      <c r="K1461" s="5">
        <v>100</v>
      </c>
      <c r="L1461" s="15">
        <f>IFERROR(IF((K1466/J1466)&gt;1.3,1.3,K1466/J1466),"")</f>
        <v>8.4210526315789486E-2</v>
      </c>
      <c r="M1461" s="15">
        <f>IFERROR(K1466/J1466,"")</f>
        <v>8.4210526315789486E-2</v>
      </c>
      <c r="N1461" s="5" t="s">
        <v>23</v>
      </c>
      <c r="O1461" s="5" t="s">
        <v>23</v>
      </c>
      <c r="P1461" s="5">
        <v>0</v>
      </c>
      <c r="Q1461" s="5">
        <v>0</v>
      </c>
      <c r="R1461" s="5" t="str">
        <f t="shared" si="223"/>
        <v>125-2025-06-30</v>
      </c>
    </row>
    <row r="1462" spans="1:18" x14ac:dyDescent="0.3">
      <c r="A1462" s="5">
        <v>95</v>
      </c>
      <c r="B1462" s="5" t="s">
        <v>75</v>
      </c>
      <c r="C1462" s="5" t="s">
        <v>64</v>
      </c>
      <c r="D1462" s="5" t="s">
        <v>47</v>
      </c>
      <c r="E1462" s="5" t="s">
        <v>22</v>
      </c>
      <c r="F1462" s="6">
        <v>45838</v>
      </c>
      <c r="G1462" s="5">
        <v>2025</v>
      </c>
      <c r="H1462" s="5" t="str">
        <f t="shared" si="222"/>
        <v>Junio</v>
      </c>
      <c r="I1462" s="6" t="str">
        <f t="shared" si="226"/>
        <v>2025-1</v>
      </c>
      <c r="J1462" s="5">
        <v>100</v>
      </c>
      <c r="K1462" s="5">
        <v>100</v>
      </c>
      <c r="L1462" s="21">
        <f>IFERROR(K1467/J1467,"")</f>
        <v>0.93</v>
      </c>
      <c r="M1462" s="15">
        <f>IFERROR(K1467/J1467,"")</f>
        <v>0.93</v>
      </c>
      <c r="N1462" s="5" t="s">
        <v>23</v>
      </c>
      <c r="O1462" s="5" t="s">
        <v>23</v>
      </c>
      <c r="P1462" s="5">
        <v>0</v>
      </c>
      <c r="Q1462" s="5">
        <v>0</v>
      </c>
      <c r="R1462" s="5" t="str">
        <f t="shared" si="223"/>
        <v>128-2025-06-30</v>
      </c>
    </row>
    <row r="1463" spans="1:18" x14ac:dyDescent="0.3">
      <c r="A1463" s="5">
        <v>111</v>
      </c>
      <c r="B1463" s="5" t="s">
        <v>85</v>
      </c>
      <c r="C1463" s="5" t="s">
        <v>50</v>
      </c>
      <c r="D1463" s="5" t="s">
        <v>52</v>
      </c>
      <c r="E1463" s="5" t="s">
        <v>22</v>
      </c>
      <c r="F1463" s="6">
        <v>45838</v>
      </c>
      <c r="G1463" s="5">
        <v>2025</v>
      </c>
      <c r="H1463" s="5" t="str">
        <f t="shared" si="222"/>
        <v>Junio</v>
      </c>
      <c r="I1463" s="6" t="str">
        <f t="shared" si="226"/>
        <v>2025-1</v>
      </c>
      <c r="J1463" s="5">
        <v>80</v>
      </c>
      <c r="K1463" s="10">
        <v>96.35</v>
      </c>
      <c r="L1463" s="15">
        <f>IFERROR(IF((K1468/J1468)&gt;1.3,1.3,K1468/J1468),"")</f>
        <v>0.71993318864115163</v>
      </c>
      <c r="M1463" s="15">
        <f>IFERROR(K1468/J1468,"")</f>
        <v>0.71993318864115163</v>
      </c>
      <c r="N1463" s="5" t="s">
        <v>23</v>
      </c>
      <c r="O1463" s="5" t="s">
        <v>23</v>
      </c>
      <c r="P1463" s="5">
        <v>0</v>
      </c>
      <c r="Q1463" s="5">
        <v>0</v>
      </c>
      <c r="R1463" s="5" t="str">
        <f t="shared" si="223"/>
        <v>139-2025-06-30</v>
      </c>
    </row>
    <row r="1464" spans="1:18" x14ac:dyDescent="0.3">
      <c r="A1464" s="5">
        <v>121</v>
      </c>
      <c r="B1464" s="5" t="s">
        <v>94</v>
      </c>
      <c r="C1464" s="5" t="s">
        <v>25</v>
      </c>
      <c r="D1464" s="5" t="s">
        <v>21</v>
      </c>
      <c r="E1464" s="5" t="s">
        <v>54</v>
      </c>
      <c r="F1464" s="6">
        <v>45838</v>
      </c>
      <c r="G1464" s="5">
        <v>2025</v>
      </c>
      <c r="H1464" s="5" t="str">
        <f t="shared" ref="H1464:H1495" si="227">PROPER(TEXT(F1469,"mmmm"))</f>
        <v>Junio</v>
      </c>
      <c r="I1464" s="6" t="str">
        <f t="shared" si="226"/>
        <v>2025-1</v>
      </c>
      <c r="J1464" s="9">
        <v>69237262</v>
      </c>
      <c r="K1464" s="9">
        <v>76201061</v>
      </c>
      <c r="L1464" s="15">
        <f>IFERROR(IF((J1469/K1469)&gt;1.3,1.3,J1469/K1469),"")</f>
        <v>0</v>
      </c>
      <c r="M1464" s="15">
        <f>IFERROR(J1469/K1469,"")</f>
        <v>0</v>
      </c>
      <c r="N1464" s="9" t="s">
        <v>95</v>
      </c>
      <c r="O1464" s="9" t="s">
        <v>95</v>
      </c>
      <c r="P1464" s="5">
        <v>0</v>
      </c>
      <c r="Q1464" s="5">
        <v>0</v>
      </c>
      <c r="R1464" s="5" t="str">
        <f t="shared" ref="R1464:R1495" si="228">A1469&amp;"-"&amp;YEAR(F1469)&amp;"-"&amp;IF(LEN(MONTH(F1469))=1,"0"&amp;MONTH(F1469),MONTH(F1469))&amp;"-"&amp;DAY(F1469)</f>
        <v>143-2025-06-30</v>
      </c>
    </row>
    <row r="1465" spans="1:18" x14ac:dyDescent="0.3">
      <c r="A1465" s="5">
        <v>122</v>
      </c>
      <c r="B1465" s="5" t="s">
        <v>96</v>
      </c>
      <c r="C1465" s="5" t="s">
        <v>93</v>
      </c>
      <c r="D1465" s="5" t="s">
        <v>61</v>
      </c>
      <c r="E1465" s="5" t="s">
        <v>22</v>
      </c>
      <c r="F1465" s="6">
        <v>45838</v>
      </c>
      <c r="G1465" s="5">
        <v>2025</v>
      </c>
      <c r="H1465" s="5" t="str">
        <f t="shared" si="227"/>
        <v>Junio</v>
      </c>
      <c r="I1465" s="6" t="str">
        <f t="shared" si="226"/>
        <v>2025-1</v>
      </c>
      <c r="J1465" s="5">
        <v>80</v>
      </c>
      <c r="K1465" s="5">
        <v>81.16</v>
      </c>
      <c r="L1465" s="15">
        <f>IFERROR(IF((K1470/J1470)&gt;1.3,1.3,K1470/J1470),"")</f>
        <v>1.3</v>
      </c>
      <c r="M1465" s="15">
        <f>IFERROR(K1470/J1470,"")</f>
        <v>1.74</v>
      </c>
      <c r="N1465" s="5" t="s">
        <v>23</v>
      </c>
      <c r="O1465" s="5" t="s">
        <v>23</v>
      </c>
      <c r="P1465" s="5">
        <v>0</v>
      </c>
      <c r="Q1465" s="5">
        <v>0</v>
      </c>
      <c r="R1465" s="5" t="str">
        <f t="shared" si="228"/>
        <v>145-2025-06-30</v>
      </c>
    </row>
    <row r="1466" spans="1:18" x14ac:dyDescent="0.3">
      <c r="A1466" s="5">
        <v>125</v>
      </c>
      <c r="B1466" s="5" t="s">
        <v>98</v>
      </c>
      <c r="C1466" s="5" t="s">
        <v>64</v>
      </c>
      <c r="D1466" s="5" t="s">
        <v>21</v>
      </c>
      <c r="E1466" s="5" t="s">
        <v>54</v>
      </c>
      <c r="F1466" s="6">
        <v>45838</v>
      </c>
      <c r="G1466" s="5">
        <v>2025</v>
      </c>
      <c r="H1466" s="5" t="str">
        <f t="shared" si="227"/>
        <v>Junio</v>
      </c>
      <c r="I1466" s="6" t="str">
        <f t="shared" si="226"/>
        <v>2025-1</v>
      </c>
      <c r="J1466" s="5">
        <v>1.9</v>
      </c>
      <c r="K1466" s="5">
        <v>0.16</v>
      </c>
      <c r="L1466" s="8">
        <f>IF(K1471&lt;=J1471,100%,J1471/K1471)</f>
        <v>0.93457943925233644</v>
      </c>
      <c r="M1466" s="15">
        <f>IF(K1471&lt;=J1471,100%,J1471/K1471)</f>
        <v>0.93457943925233644</v>
      </c>
      <c r="N1466" s="5" t="s">
        <v>83</v>
      </c>
      <c r="O1466" s="5" t="s">
        <v>83</v>
      </c>
      <c r="P1466" s="5">
        <v>1</v>
      </c>
      <c r="Q1466" s="5">
        <v>2</v>
      </c>
      <c r="R1466" s="5" t="str">
        <f t="shared" si="228"/>
        <v>146-2025-06-30</v>
      </c>
    </row>
    <row r="1467" spans="1:18" x14ac:dyDescent="0.3">
      <c r="A1467" s="5">
        <v>128</v>
      </c>
      <c r="B1467" s="5" t="s">
        <v>101</v>
      </c>
      <c r="C1467" s="5" t="s">
        <v>64</v>
      </c>
      <c r="D1467" s="5" t="s">
        <v>21</v>
      </c>
      <c r="E1467" s="5" t="s">
        <v>54</v>
      </c>
      <c r="F1467" s="6">
        <v>45838</v>
      </c>
      <c r="G1467" s="5">
        <v>2025</v>
      </c>
      <c r="H1467" s="5" t="str">
        <f t="shared" si="227"/>
        <v>Junio</v>
      </c>
      <c r="I1467" s="6" t="str">
        <f t="shared" si="226"/>
        <v>2025-1</v>
      </c>
      <c r="J1467" s="5">
        <v>1</v>
      </c>
      <c r="K1467" s="5">
        <v>0.93</v>
      </c>
      <c r="L1467" s="15">
        <f>IFERROR(IF((J1472/K1472)&gt;1,1,J1472/K1472),"")</f>
        <v>0.98039215686274506</v>
      </c>
      <c r="M1467" s="15">
        <f>IFERROR(IF((J1472/K1472)&gt;1,1,J1472/K1472),"")</f>
        <v>0.98039215686274506</v>
      </c>
      <c r="N1467" s="5" t="s">
        <v>48</v>
      </c>
      <c r="O1467" s="5" t="s">
        <v>83</v>
      </c>
      <c r="P1467" s="5">
        <v>0</v>
      </c>
      <c r="Q1467" s="5">
        <v>2</v>
      </c>
      <c r="R1467" s="5" t="str">
        <f t="shared" si="228"/>
        <v>148-2025-06-30</v>
      </c>
    </row>
    <row r="1468" spans="1:18" x14ac:dyDescent="0.3">
      <c r="A1468" s="5">
        <v>139</v>
      </c>
      <c r="B1468" s="5" t="s">
        <v>106</v>
      </c>
      <c r="C1468" s="5" t="s">
        <v>104</v>
      </c>
      <c r="D1468" s="5" t="s">
        <v>21</v>
      </c>
      <c r="E1468" s="5" t="s">
        <v>54</v>
      </c>
      <c r="F1468" s="6">
        <v>45838</v>
      </c>
      <c r="G1468" s="5">
        <v>2025</v>
      </c>
      <c r="H1468" s="5" t="str">
        <f t="shared" si="227"/>
        <v>Junio</v>
      </c>
      <c r="I1468" s="6" t="str">
        <f t="shared" si="226"/>
        <v>2025-1</v>
      </c>
      <c r="J1468" s="72">
        <v>588.27781200000004</v>
      </c>
      <c r="K1468" s="72">
        <v>423.52072099999998</v>
      </c>
      <c r="L1468" s="15">
        <f>IFERROR(IF((J1473/K1473)&gt;1.3,1.3,J1473/K1473),"")</f>
        <v>0.8</v>
      </c>
      <c r="M1468" s="15">
        <f>IFERROR(J1473/K1473,"")</f>
        <v>0.8</v>
      </c>
      <c r="N1468" s="5" t="s">
        <v>95</v>
      </c>
      <c r="O1468" s="5" t="s">
        <v>95</v>
      </c>
      <c r="P1468" s="5">
        <v>0</v>
      </c>
      <c r="Q1468" s="5">
        <v>0</v>
      </c>
      <c r="R1468" s="5" t="str">
        <f t="shared" si="228"/>
        <v>159-2025-06-30</v>
      </c>
    </row>
    <row r="1469" spans="1:18" x14ac:dyDescent="0.3">
      <c r="A1469" s="5">
        <v>143</v>
      </c>
      <c r="B1469" s="5" t="s">
        <v>107</v>
      </c>
      <c r="C1469" s="5" t="s">
        <v>77</v>
      </c>
      <c r="D1469" s="5" t="s">
        <v>47</v>
      </c>
      <c r="E1469" s="5" t="s">
        <v>22</v>
      </c>
      <c r="F1469" s="6">
        <v>45838</v>
      </c>
      <c r="G1469" s="5">
        <v>2025</v>
      </c>
      <c r="H1469" s="5" t="str">
        <f t="shared" si="227"/>
        <v>Junio</v>
      </c>
      <c r="I1469" s="6" t="str">
        <f t="shared" si="226"/>
        <v>2025-1</v>
      </c>
      <c r="J1469" s="5"/>
      <c r="K1469" s="5">
        <v>159</v>
      </c>
      <c r="L1469" s="15">
        <f t="shared" ref="L1469:L1474" si="229">IFERROR(IF((K1474/J1474)&gt;1.3,1.3,K1474/J1474),"")</f>
        <v>1.1015294117647059</v>
      </c>
      <c r="M1469" s="15">
        <f t="shared" ref="M1469:M1474" si="230">IFERROR(K1474/J1474,"")</f>
        <v>1.1015294117647059</v>
      </c>
      <c r="N1469" s="5" t="s">
        <v>171</v>
      </c>
      <c r="O1469" s="5"/>
      <c r="P1469" s="5">
        <v>0</v>
      </c>
      <c r="Q1469" s="5">
        <v>0</v>
      </c>
      <c r="R1469" s="5" t="str">
        <f t="shared" si="228"/>
        <v>167-2025-06-30</v>
      </c>
    </row>
    <row r="1470" spans="1:18" x14ac:dyDescent="0.3">
      <c r="A1470" s="5">
        <v>145</v>
      </c>
      <c r="B1470" s="5" t="s">
        <v>109</v>
      </c>
      <c r="C1470" s="5" t="s">
        <v>110</v>
      </c>
      <c r="D1470" s="5" t="s">
        <v>47</v>
      </c>
      <c r="E1470" s="5" t="s">
        <v>22</v>
      </c>
      <c r="F1470" s="6">
        <v>45838</v>
      </c>
      <c r="G1470" s="5">
        <v>2025</v>
      </c>
      <c r="H1470" s="5" t="str">
        <f t="shared" si="227"/>
        <v>Junio</v>
      </c>
      <c r="I1470" s="6" t="str">
        <f t="shared" si="226"/>
        <v>2025-1</v>
      </c>
      <c r="J1470" s="5">
        <v>1</v>
      </c>
      <c r="K1470" s="5">
        <v>1.74</v>
      </c>
      <c r="L1470" s="15">
        <f t="shared" si="229"/>
        <v>0.99147368421052628</v>
      </c>
      <c r="M1470" s="15">
        <f t="shared" si="230"/>
        <v>0.99147368421052628</v>
      </c>
      <c r="N1470" s="5" t="s">
        <v>48</v>
      </c>
      <c r="O1470" s="5" t="s">
        <v>83</v>
      </c>
      <c r="P1470" s="5">
        <v>0</v>
      </c>
      <c r="Q1470" s="5">
        <v>2</v>
      </c>
      <c r="R1470" s="5" t="str">
        <f t="shared" si="228"/>
        <v>197-2025-06-30</v>
      </c>
    </row>
    <row r="1471" spans="1:18" x14ac:dyDescent="0.3">
      <c r="A1471" s="5">
        <v>146</v>
      </c>
      <c r="B1471" s="5" t="s">
        <v>111</v>
      </c>
      <c r="C1471" s="5" t="s">
        <v>77</v>
      </c>
      <c r="D1471" s="5" t="s">
        <v>47</v>
      </c>
      <c r="E1471" s="5" t="s">
        <v>22</v>
      </c>
      <c r="F1471" s="6">
        <v>45838</v>
      </c>
      <c r="G1471" s="5">
        <v>2025</v>
      </c>
      <c r="H1471" s="5" t="str">
        <f t="shared" si="227"/>
        <v>Junio</v>
      </c>
      <c r="I1471" s="6" t="str">
        <f t="shared" si="226"/>
        <v>2025-1</v>
      </c>
      <c r="J1471" s="5">
        <v>300</v>
      </c>
      <c r="K1471" s="5">
        <v>321</v>
      </c>
      <c r="L1471" s="15">
        <f t="shared" si="229"/>
        <v>1.1176678071147821</v>
      </c>
      <c r="M1471" s="15">
        <f t="shared" si="230"/>
        <v>1.1176678071147821</v>
      </c>
      <c r="N1471" s="5" t="s">
        <v>48</v>
      </c>
      <c r="O1471" s="5" t="s">
        <v>48</v>
      </c>
      <c r="P1471" s="5">
        <v>0</v>
      </c>
      <c r="Q1471" s="5">
        <v>0</v>
      </c>
      <c r="R1471" s="5" t="str">
        <f t="shared" si="228"/>
        <v>203-2025-06-30</v>
      </c>
    </row>
    <row r="1472" spans="1:18" x14ac:dyDescent="0.3">
      <c r="A1472" s="5">
        <v>148</v>
      </c>
      <c r="B1472" s="5" t="s">
        <v>114</v>
      </c>
      <c r="C1472" s="5" t="s">
        <v>110</v>
      </c>
      <c r="D1472" s="5" t="s">
        <v>47</v>
      </c>
      <c r="E1472" s="5" t="s">
        <v>22</v>
      </c>
      <c r="F1472" s="6">
        <v>45838</v>
      </c>
      <c r="G1472" s="5">
        <v>2025</v>
      </c>
      <c r="H1472" s="5" t="str">
        <f t="shared" si="227"/>
        <v>Junio</v>
      </c>
      <c r="I1472" s="6" t="str">
        <f t="shared" si="226"/>
        <v>2025-1</v>
      </c>
      <c r="J1472" s="5">
        <v>4</v>
      </c>
      <c r="K1472" s="5">
        <v>4.08</v>
      </c>
      <c r="L1472" s="15">
        <f t="shared" si="229"/>
        <v>0.86892159093763788</v>
      </c>
      <c r="M1472" s="15">
        <f t="shared" si="230"/>
        <v>0.86892159093763788</v>
      </c>
      <c r="N1472" s="5" t="s">
        <v>23</v>
      </c>
      <c r="O1472" s="5" t="s">
        <v>23</v>
      </c>
      <c r="P1472" s="5">
        <v>0</v>
      </c>
      <c r="Q1472" s="5">
        <v>1</v>
      </c>
      <c r="R1472" s="5" t="str">
        <f t="shared" si="228"/>
        <v>204-2025-06-30</v>
      </c>
    </row>
    <row r="1473" spans="1:18" x14ac:dyDescent="0.3">
      <c r="A1473" s="5">
        <v>159</v>
      </c>
      <c r="B1473" s="5" t="s">
        <v>85</v>
      </c>
      <c r="C1473" s="5" t="s">
        <v>118</v>
      </c>
      <c r="D1473" s="5" t="s">
        <v>47</v>
      </c>
      <c r="E1473" s="5" t="s">
        <v>22</v>
      </c>
      <c r="F1473" s="6">
        <v>45838</v>
      </c>
      <c r="G1473" s="5">
        <v>2025</v>
      </c>
      <c r="H1473" s="5" t="str">
        <f t="shared" si="227"/>
        <v>Junio</v>
      </c>
      <c r="I1473" s="6" t="str">
        <f t="shared" si="226"/>
        <v>2025-1</v>
      </c>
      <c r="J1473" s="5">
        <v>80</v>
      </c>
      <c r="K1473" s="5">
        <v>100</v>
      </c>
      <c r="L1473" s="15">
        <f t="shared" si="229"/>
        <v>1.3</v>
      </c>
      <c r="M1473" s="15">
        <f t="shared" si="230"/>
        <v>1.8631019332578234</v>
      </c>
      <c r="N1473" s="5" t="s">
        <v>23</v>
      </c>
      <c r="O1473" s="5" t="s">
        <v>23</v>
      </c>
      <c r="P1473" s="5">
        <v>0</v>
      </c>
      <c r="Q1473" s="5">
        <v>0</v>
      </c>
      <c r="R1473" s="5" t="str">
        <f t="shared" si="228"/>
        <v>205-2025-06-30</v>
      </c>
    </row>
    <row r="1474" spans="1:18" x14ac:dyDescent="0.3">
      <c r="A1474" s="5">
        <v>167</v>
      </c>
      <c r="B1474" s="5" t="s">
        <v>120</v>
      </c>
      <c r="C1474" s="5" t="s">
        <v>25</v>
      </c>
      <c r="D1474" s="5" t="s">
        <v>47</v>
      </c>
      <c r="E1474" s="5" t="s">
        <v>22</v>
      </c>
      <c r="F1474" s="6">
        <v>45838</v>
      </c>
      <c r="G1474" s="5">
        <v>2025</v>
      </c>
      <c r="H1474" s="5" t="str">
        <f t="shared" si="227"/>
        <v>Junio</v>
      </c>
      <c r="I1474" s="6" t="str">
        <f t="shared" si="226"/>
        <v>2025-1</v>
      </c>
      <c r="J1474" s="5">
        <v>85</v>
      </c>
      <c r="K1474" s="10">
        <v>93.63</v>
      </c>
      <c r="L1474" s="15">
        <f t="shared" si="229"/>
        <v>1.1089789838347408</v>
      </c>
      <c r="M1474" s="15">
        <f t="shared" si="230"/>
        <v>1.1089789838347408</v>
      </c>
      <c r="N1474" s="5" t="s">
        <v>23</v>
      </c>
      <c r="O1474" s="5" t="s">
        <v>23</v>
      </c>
      <c r="P1474" s="5">
        <v>0</v>
      </c>
      <c r="Q1474" s="5">
        <v>0</v>
      </c>
      <c r="R1474" s="5" t="str">
        <f t="shared" si="228"/>
        <v>207-2025-06-30</v>
      </c>
    </row>
    <row r="1475" spans="1:18" x14ac:dyDescent="0.3">
      <c r="A1475" s="5">
        <v>197</v>
      </c>
      <c r="B1475" s="5" t="s">
        <v>130</v>
      </c>
      <c r="C1475" s="5" t="s">
        <v>87</v>
      </c>
      <c r="D1475" s="5" t="s">
        <v>52</v>
      </c>
      <c r="E1475" s="5" t="s">
        <v>22</v>
      </c>
      <c r="F1475" s="6">
        <v>45838</v>
      </c>
      <c r="G1475" s="5">
        <v>2025</v>
      </c>
      <c r="H1475" s="5" t="str">
        <f t="shared" si="227"/>
        <v>Junio</v>
      </c>
      <c r="I1475" s="6" t="str">
        <f t="shared" si="226"/>
        <v>2025-1</v>
      </c>
      <c r="J1475" s="5">
        <v>95</v>
      </c>
      <c r="K1475" s="5">
        <v>94.19</v>
      </c>
      <c r="L1475" s="22" t="str">
        <f>IFERROR(IF(K1480/J1480&gt;1,1,K1480/J1480),"")</f>
        <v/>
      </c>
      <c r="M1475" s="15" t="str">
        <f>IFERROR(IF(K1480/J1480&gt;1,1,K1480/J1480),"")</f>
        <v/>
      </c>
      <c r="N1475" s="5" t="s">
        <v>23</v>
      </c>
      <c r="O1475" s="5" t="s">
        <v>23</v>
      </c>
      <c r="P1475" s="5">
        <v>0</v>
      </c>
      <c r="Q1475" s="5">
        <v>0</v>
      </c>
      <c r="R1475" s="5" t="str">
        <f t="shared" si="228"/>
        <v>239-2025-06-30</v>
      </c>
    </row>
    <row r="1476" spans="1:18" x14ac:dyDescent="0.3">
      <c r="A1476" s="5">
        <v>203</v>
      </c>
      <c r="B1476" s="5" t="s">
        <v>135</v>
      </c>
      <c r="C1476" s="5" t="s">
        <v>86</v>
      </c>
      <c r="D1476" s="5" t="s">
        <v>47</v>
      </c>
      <c r="E1476" s="5" t="s">
        <v>22</v>
      </c>
      <c r="F1476" s="6">
        <v>45838</v>
      </c>
      <c r="G1476" s="5">
        <v>2025</v>
      </c>
      <c r="H1476" s="5" t="str">
        <f t="shared" si="227"/>
        <v>Junio</v>
      </c>
      <c r="I1476" s="6" t="str">
        <f t="shared" si="226"/>
        <v>2025-1</v>
      </c>
      <c r="J1476" s="38">
        <v>149950.76733</v>
      </c>
      <c r="K1476" s="10">
        <v>167595.14529690001</v>
      </c>
      <c r="L1476" s="15">
        <f t="shared" ref="L1476:L1489" si="231">IFERROR(IF((K1481/J1481)&gt;1.3,1.3,K1481/J1481),"")</f>
        <v>1</v>
      </c>
      <c r="M1476" s="15">
        <f>IFERROR(K1481/J1481,"")</f>
        <v>1</v>
      </c>
      <c r="N1476" s="5" t="s">
        <v>95</v>
      </c>
      <c r="O1476" s="5" t="s">
        <v>95</v>
      </c>
      <c r="P1476" s="5">
        <v>0</v>
      </c>
      <c r="Q1476" s="5">
        <v>0</v>
      </c>
      <c r="R1476" s="5" t="str">
        <f t="shared" si="228"/>
        <v>240-2025-06-30</v>
      </c>
    </row>
    <row r="1477" spans="1:18" x14ac:dyDescent="0.3">
      <c r="A1477" s="5">
        <v>204</v>
      </c>
      <c r="B1477" s="5" t="s">
        <v>136</v>
      </c>
      <c r="C1477" s="5" t="s">
        <v>86</v>
      </c>
      <c r="D1477" s="5" t="s">
        <v>47</v>
      </c>
      <c r="E1477" s="5" t="s">
        <v>22</v>
      </c>
      <c r="F1477" s="6">
        <v>45838</v>
      </c>
      <c r="G1477" s="5">
        <v>2025</v>
      </c>
      <c r="H1477" s="5" t="str">
        <f t="shared" si="227"/>
        <v>Junio</v>
      </c>
      <c r="I1477" s="6" t="str">
        <f t="shared" ref="I1477:I1508" si="232">IF(OR(H1482="Enero",H1482="Febrero",H1482="Marzo",H1482="Abril",H1482="Mayo",H1482="Junio"),G1482&amp;"-1",IF(OR(H1482="Julio",H1482="Agosto",H1482="Septiembre",H1482="Octubre",H1482="Noviembre",H1482="Diciembre"),G1482&amp;"-2"))</f>
        <v>2025-1</v>
      </c>
      <c r="J1477" s="11">
        <f>23623074007/1000000</f>
        <v>23623.074006999999</v>
      </c>
      <c r="K1477" s="9">
        <f>20526599049/1000000</f>
        <v>20526.599049</v>
      </c>
      <c r="L1477" s="15">
        <f t="shared" si="231"/>
        <v>0</v>
      </c>
      <c r="M1477" s="15">
        <f>IFERROR(K1482/J1482,"")</f>
        <v>0</v>
      </c>
      <c r="N1477" s="5" t="s">
        <v>95</v>
      </c>
      <c r="O1477" s="5" t="s">
        <v>95</v>
      </c>
      <c r="P1477" s="5">
        <v>0</v>
      </c>
      <c r="Q1477" s="5">
        <v>0</v>
      </c>
      <c r="R1477" s="5" t="str">
        <f t="shared" si="228"/>
        <v>241-2025-06-30</v>
      </c>
    </row>
    <row r="1478" spans="1:18" x14ac:dyDescent="0.3">
      <c r="A1478" s="5">
        <v>205</v>
      </c>
      <c r="B1478" s="5" t="s">
        <v>137</v>
      </c>
      <c r="C1478" s="5" t="s">
        <v>86</v>
      </c>
      <c r="D1478" s="5" t="s">
        <v>47</v>
      </c>
      <c r="E1478" s="5" t="s">
        <v>22</v>
      </c>
      <c r="F1478" s="6">
        <v>45838</v>
      </c>
      <c r="G1478" s="5">
        <v>2025</v>
      </c>
      <c r="H1478" s="5" t="str">
        <f t="shared" si="227"/>
        <v>Junio</v>
      </c>
      <c r="I1478" s="6" t="str">
        <f t="shared" si="232"/>
        <v>2025-1</v>
      </c>
      <c r="J1478" s="5">
        <f>4817836342/1000000</f>
        <v>4817.8363419999996</v>
      </c>
      <c r="K1478" s="10">
        <f>8976120202.9/1000000</f>
        <v>8976.1202028999996</v>
      </c>
      <c r="L1478" s="15">
        <f t="shared" si="231"/>
        <v>1.0093348891481912</v>
      </c>
      <c r="M1478" s="15">
        <f>IFERROR(K1483/J1483,"")</f>
        <v>1.0093348891481912</v>
      </c>
      <c r="N1478" s="5" t="s">
        <v>95</v>
      </c>
      <c r="O1478" s="5" t="s">
        <v>95</v>
      </c>
      <c r="P1478" s="5">
        <v>0</v>
      </c>
      <c r="Q1478" s="5">
        <v>0</v>
      </c>
      <c r="R1478" s="5" t="str">
        <f t="shared" si="228"/>
        <v>245-2025-06-30</v>
      </c>
    </row>
    <row r="1479" spans="1:18" x14ac:dyDescent="0.3">
      <c r="A1479" s="5">
        <v>207</v>
      </c>
      <c r="B1479" s="5" t="s">
        <v>139</v>
      </c>
      <c r="C1479" s="5" t="s">
        <v>86</v>
      </c>
      <c r="D1479" s="5" t="s">
        <v>47</v>
      </c>
      <c r="E1479" s="5" t="s">
        <v>54</v>
      </c>
      <c r="F1479" s="6">
        <v>45838</v>
      </c>
      <c r="G1479" s="5">
        <v>2025</v>
      </c>
      <c r="H1479" s="5" t="str">
        <f t="shared" si="227"/>
        <v>Junio</v>
      </c>
      <c r="I1479" s="6" t="str">
        <f t="shared" si="232"/>
        <v>2025-1</v>
      </c>
      <c r="J1479" s="11">
        <v>131244.07283600001</v>
      </c>
      <c r="K1479" s="11">
        <v>145546.91852800001</v>
      </c>
      <c r="L1479" s="15">
        <f t="shared" si="231"/>
        <v>1.0011111111111111</v>
      </c>
      <c r="M1479" s="15">
        <f>IFERROR(IF((K1484/J1484)&gt;1.3,1.3,K1484/J1484),"")</f>
        <v>1.0011111111111111</v>
      </c>
      <c r="N1479" s="5" t="s">
        <v>95</v>
      </c>
      <c r="O1479" s="5" t="s">
        <v>95</v>
      </c>
      <c r="P1479" s="5">
        <v>0</v>
      </c>
      <c r="Q1479" s="5">
        <v>0</v>
      </c>
      <c r="R1479" s="5" t="str">
        <f t="shared" si="228"/>
        <v>246-2025-06-30</v>
      </c>
    </row>
    <row r="1480" spans="1:18" x14ac:dyDescent="0.3">
      <c r="A1480" s="5">
        <v>239</v>
      </c>
      <c r="B1480" s="5" t="s">
        <v>170</v>
      </c>
      <c r="C1480" s="5" t="s">
        <v>29</v>
      </c>
      <c r="D1480" s="5" t="s">
        <v>21</v>
      </c>
      <c r="E1480" s="5" t="s">
        <v>22</v>
      </c>
      <c r="F1480" s="6">
        <v>45838</v>
      </c>
      <c r="G1480" s="5">
        <v>2025</v>
      </c>
      <c r="H1480" s="5" t="str">
        <f t="shared" si="227"/>
        <v>Junio</v>
      </c>
      <c r="I1480" s="6" t="str">
        <f t="shared" si="232"/>
        <v>2025-1</v>
      </c>
      <c r="J1480" s="5"/>
      <c r="K1480" s="5">
        <v>41</v>
      </c>
      <c r="L1480" s="15">
        <f t="shared" si="231"/>
        <v>0.8234999999999999</v>
      </c>
      <c r="M1480" s="15">
        <f t="shared" ref="M1480:M1489" si="233">IFERROR(K1485/J1485,"")</f>
        <v>0.8234999999999999</v>
      </c>
      <c r="N1480" s="5" t="s">
        <v>171</v>
      </c>
      <c r="O1480" s="5"/>
      <c r="P1480" s="5">
        <v>0</v>
      </c>
      <c r="Q1480" s="5">
        <v>0</v>
      </c>
      <c r="R1480" s="5" t="str">
        <f t="shared" si="228"/>
        <v>251-2025-06-30</v>
      </c>
    </row>
    <row r="1481" spans="1:18" x14ac:dyDescent="0.3">
      <c r="A1481" s="5">
        <v>240</v>
      </c>
      <c r="B1481" s="5" t="s">
        <v>172</v>
      </c>
      <c r="C1481" s="5" t="s">
        <v>29</v>
      </c>
      <c r="D1481" s="5" t="s">
        <v>52</v>
      </c>
      <c r="E1481" s="5" t="s">
        <v>22</v>
      </c>
      <c r="F1481" s="6">
        <v>45838</v>
      </c>
      <c r="G1481" s="5">
        <v>2025</v>
      </c>
      <c r="H1481" s="5" t="str">
        <f t="shared" si="227"/>
        <v>Junio</v>
      </c>
      <c r="I1481" s="6" t="str">
        <f t="shared" si="232"/>
        <v>2025-1</v>
      </c>
      <c r="J1481" s="5">
        <v>100</v>
      </c>
      <c r="K1481" s="5">
        <v>100</v>
      </c>
      <c r="L1481" s="15">
        <f t="shared" si="231"/>
        <v>0.99581005586592186</v>
      </c>
      <c r="M1481" s="15">
        <f t="shared" si="233"/>
        <v>0.99581005586592186</v>
      </c>
      <c r="N1481" s="5" t="s">
        <v>23</v>
      </c>
      <c r="O1481" s="5" t="s">
        <v>23</v>
      </c>
      <c r="P1481" s="5">
        <v>0</v>
      </c>
      <c r="Q1481" s="5">
        <v>0</v>
      </c>
      <c r="R1481" s="5" t="str">
        <f t="shared" si="228"/>
        <v>252-2025-06-30</v>
      </c>
    </row>
    <row r="1482" spans="1:18" x14ac:dyDescent="0.3">
      <c r="A1482" s="5">
        <v>241</v>
      </c>
      <c r="B1482" s="5" t="s">
        <v>173</v>
      </c>
      <c r="C1482" s="5" t="s">
        <v>29</v>
      </c>
      <c r="D1482" s="5" t="s">
        <v>21</v>
      </c>
      <c r="E1482" s="5" t="s">
        <v>22</v>
      </c>
      <c r="F1482" s="6">
        <v>45838</v>
      </c>
      <c r="G1482" s="5">
        <v>2025</v>
      </c>
      <c r="H1482" s="5" t="str">
        <f t="shared" si="227"/>
        <v>Junio</v>
      </c>
      <c r="I1482" s="6" t="str">
        <f t="shared" si="232"/>
        <v>2025-1</v>
      </c>
      <c r="J1482" s="5">
        <v>80</v>
      </c>
      <c r="K1482" s="5"/>
      <c r="L1482" s="15">
        <f t="shared" si="231"/>
        <v>1</v>
      </c>
      <c r="M1482" s="15">
        <f t="shared" si="233"/>
        <v>1</v>
      </c>
      <c r="N1482" s="5"/>
      <c r="O1482" s="5"/>
      <c r="P1482" s="5">
        <v>0</v>
      </c>
      <c r="Q1482" s="5">
        <v>0</v>
      </c>
      <c r="R1482" s="5" t="str">
        <f t="shared" si="228"/>
        <v>254-2025-06-30</v>
      </c>
    </row>
    <row r="1483" spans="1:18" x14ac:dyDescent="0.3">
      <c r="A1483" s="5">
        <v>245</v>
      </c>
      <c r="B1483" s="5" t="s">
        <v>177</v>
      </c>
      <c r="C1483" s="5" t="s">
        <v>178</v>
      </c>
      <c r="D1483" s="5" t="s">
        <v>47</v>
      </c>
      <c r="E1483" s="5" t="s">
        <v>22</v>
      </c>
      <c r="F1483" s="6">
        <v>45838</v>
      </c>
      <c r="G1483" s="5">
        <v>2025</v>
      </c>
      <c r="H1483" s="5" t="str">
        <f t="shared" si="227"/>
        <v>Junio</v>
      </c>
      <c r="I1483" s="6" t="str">
        <f t="shared" si="232"/>
        <v>2025-1</v>
      </c>
      <c r="J1483" s="5">
        <v>85.7</v>
      </c>
      <c r="K1483" s="5">
        <v>86.5</v>
      </c>
      <c r="L1483" s="15">
        <f t="shared" si="231"/>
        <v>1</v>
      </c>
      <c r="M1483" s="15">
        <f t="shared" si="233"/>
        <v>1</v>
      </c>
      <c r="N1483" s="5" t="s">
        <v>23</v>
      </c>
      <c r="O1483" s="5" t="s">
        <v>23</v>
      </c>
      <c r="P1483" s="5">
        <v>0</v>
      </c>
      <c r="Q1483" s="5">
        <v>0</v>
      </c>
      <c r="R1483" s="5" t="str">
        <f t="shared" si="228"/>
        <v>256-2025-06-30</v>
      </c>
    </row>
    <row r="1484" spans="1:18" x14ac:dyDescent="0.3">
      <c r="A1484" s="5">
        <v>246</v>
      </c>
      <c r="B1484" s="5" t="s">
        <v>181</v>
      </c>
      <c r="C1484" s="5" t="s">
        <v>180</v>
      </c>
      <c r="D1484" s="5" t="s">
        <v>47</v>
      </c>
      <c r="E1484" s="5" t="s">
        <v>22</v>
      </c>
      <c r="F1484" s="6">
        <v>45838</v>
      </c>
      <c r="G1484" s="5">
        <v>2025</v>
      </c>
      <c r="H1484" s="5" t="str">
        <f t="shared" si="227"/>
        <v>Junio</v>
      </c>
      <c r="I1484" s="6" t="str">
        <f t="shared" si="232"/>
        <v>2025-1</v>
      </c>
      <c r="J1484" s="5">
        <v>90</v>
      </c>
      <c r="K1484" s="5">
        <v>90.1</v>
      </c>
      <c r="L1484" s="15">
        <f t="shared" si="231"/>
        <v>0.86363636363636354</v>
      </c>
      <c r="M1484" s="15">
        <f t="shared" si="233"/>
        <v>0.86363636363636354</v>
      </c>
      <c r="N1484" s="5" t="s">
        <v>23</v>
      </c>
      <c r="O1484" s="5" t="s">
        <v>23</v>
      </c>
      <c r="P1484" s="5">
        <v>0</v>
      </c>
      <c r="Q1484" s="5">
        <v>0</v>
      </c>
      <c r="R1484" s="5" t="str">
        <f t="shared" si="228"/>
        <v>260-2025-06-30</v>
      </c>
    </row>
    <row r="1485" spans="1:18" x14ac:dyDescent="0.3">
      <c r="A1485" s="37">
        <v>251</v>
      </c>
      <c r="B1485" s="5" t="s">
        <v>185</v>
      </c>
      <c r="C1485" s="5" t="s">
        <v>186</v>
      </c>
      <c r="D1485" s="5" t="s">
        <v>52</v>
      </c>
      <c r="E1485" s="5" t="s">
        <v>22</v>
      </c>
      <c r="F1485" s="6">
        <v>45838</v>
      </c>
      <c r="G1485" s="5">
        <v>2025</v>
      </c>
      <c r="H1485" s="5" t="str">
        <f t="shared" si="227"/>
        <v>Junio</v>
      </c>
      <c r="I1485" s="6" t="str">
        <f t="shared" si="232"/>
        <v>2025-1</v>
      </c>
      <c r="J1485" s="5">
        <v>100</v>
      </c>
      <c r="K1485" s="5">
        <v>82.35</v>
      </c>
      <c r="L1485" s="15">
        <f t="shared" si="231"/>
        <v>1.0454545454545452</v>
      </c>
      <c r="M1485" s="15">
        <f t="shared" si="233"/>
        <v>1.0454545454545452</v>
      </c>
      <c r="N1485" s="5" t="s">
        <v>23</v>
      </c>
      <c r="O1485" s="5" t="s">
        <v>23</v>
      </c>
      <c r="P1485" s="5">
        <v>0</v>
      </c>
      <c r="Q1485" s="5">
        <v>0</v>
      </c>
      <c r="R1485" s="5" t="str">
        <f t="shared" si="228"/>
        <v>261-2025-06-30</v>
      </c>
    </row>
    <row r="1486" spans="1:18" x14ac:dyDescent="0.3">
      <c r="A1486" s="5">
        <v>252</v>
      </c>
      <c r="B1486" s="5" t="s">
        <v>187</v>
      </c>
      <c r="C1486" s="5" t="s">
        <v>178</v>
      </c>
      <c r="D1486" s="5" t="s">
        <v>47</v>
      </c>
      <c r="E1486" s="5" t="s">
        <v>22</v>
      </c>
      <c r="F1486" s="6">
        <v>45838</v>
      </c>
      <c r="G1486" s="5">
        <v>2025</v>
      </c>
      <c r="H1486" s="5" t="str">
        <f t="shared" si="227"/>
        <v>Junio</v>
      </c>
      <c r="I1486" s="6" t="str">
        <f t="shared" si="232"/>
        <v>2025-1</v>
      </c>
      <c r="J1486" s="5">
        <v>71.599999999999994</v>
      </c>
      <c r="K1486" s="10">
        <v>71.3</v>
      </c>
      <c r="L1486" s="15">
        <f t="shared" si="231"/>
        <v>1</v>
      </c>
      <c r="M1486" s="15">
        <f t="shared" si="233"/>
        <v>1</v>
      </c>
      <c r="N1486" s="5" t="s">
        <v>23</v>
      </c>
      <c r="O1486" s="5" t="s">
        <v>23</v>
      </c>
      <c r="P1486" s="5">
        <v>0</v>
      </c>
      <c r="Q1486" s="5">
        <v>0</v>
      </c>
      <c r="R1486" s="5" t="str">
        <f t="shared" si="228"/>
        <v>263-2025-06-30</v>
      </c>
    </row>
    <row r="1487" spans="1:18" x14ac:dyDescent="0.3">
      <c r="A1487" s="5">
        <v>254</v>
      </c>
      <c r="B1487" s="5" t="s">
        <v>189</v>
      </c>
      <c r="C1487" s="5" t="s">
        <v>190</v>
      </c>
      <c r="D1487" s="5" t="s">
        <v>52</v>
      </c>
      <c r="E1487" s="5" t="s">
        <v>22</v>
      </c>
      <c r="F1487" s="6">
        <v>45838</v>
      </c>
      <c r="G1487" s="5">
        <v>2025</v>
      </c>
      <c r="H1487" s="5" t="str">
        <f t="shared" si="227"/>
        <v>Junio</v>
      </c>
      <c r="I1487" s="6" t="str">
        <f t="shared" si="232"/>
        <v>2025-1</v>
      </c>
      <c r="J1487" s="5">
        <v>84</v>
      </c>
      <c r="K1487" s="5">
        <v>84</v>
      </c>
      <c r="L1487" s="15">
        <f t="shared" si="231"/>
        <v>1.0526315789473684</v>
      </c>
      <c r="M1487" s="15">
        <f t="shared" si="233"/>
        <v>1.0526315789473684</v>
      </c>
      <c r="N1487" t="s">
        <v>48</v>
      </c>
      <c r="O1487" t="s">
        <v>48</v>
      </c>
      <c r="P1487" s="5">
        <v>0</v>
      </c>
      <c r="Q1487" s="5">
        <v>0</v>
      </c>
      <c r="R1487" s="5" t="str">
        <f t="shared" si="228"/>
        <v>265-2025-06-30</v>
      </c>
    </row>
    <row r="1488" spans="1:18" x14ac:dyDescent="0.3">
      <c r="A1488" s="5">
        <v>256</v>
      </c>
      <c r="B1488" s="5" t="s">
        <v>193</v>
      </c>
      <c r="C1488" s="5" t="s">
        <v>118</v>
      </c>
      <c r="D1488" s="5" t="s">
        <v>47</v>
      </c>
      <c r="E1488" s="5" t="s">
        <v>22</v>
      </c>
      <c r="F1488" s="6">
        <v>45838</v>
      </c>
      <c r="G1488" s="5">
        <v>2025</v>
      </c>
      <c r="H1488" s="5" t="str">
        <f t="shared" si="227"/>
        <v>Junio</v>
      </c>
      <c r="I1488" s="6" t="str">
        <f t="shared" si="232"/>
        <v>2025-1</v>
      </c>
      <c r="J1488" s="5">
        <v>17</v>
      </c>
      <c r="K1488" s="10">
        <v>17</v>
      </c>
      <c r="L1488" s="15">
        <f t="shared" si="231"/>
        <v>0.55947368421052635</v>
      </c>
      <c r="M1488" s="15">
        <f t="shared" si="233"/>
        <v>0.55947368421052635</v>
      </c>
      <c r="N1488" s="5" t="s">
        <v>48</v>
      </c>
      <c r="O1488" s="5" t="s">
        <v>48</v>
      </c>
      <c r="P1488" s="5">
        <v>0</v>
      </c>
      <c r="Q1488" s="5">
        <v>0</v>
      </c>
      <c r="R1488" s="5" t="str">
        <f t="shared" si="228"/>
        <v>266-2025-06-30</v>
      </c>
    </row>
    <row r="1489" spans="1:18" x14ac:dyDescent="0.3">
      <c r="A1489" s="5">
        <v>260</v>
      </c>
      <c r="B1489" s="5" t="s">
        <v>196</v>
      </c>
      <c r="C1489" s="5" t="s">
        <v>197</v>
      </c>
      <c r="D1489" s="5" t="s">
        <v>47</v>
      </c>
      <c r="E1489" s="5" t="s">
        <v>54</v>
      </c>
      <c r="F1489" s="6">
        <v>45838</v>
      </c>
      <c r="G1489" s="5">
        <v>2025</v>
      </c>
      <c r="H1489" s="5" t="str">
        <f t="shared" si="227"/>
        <v>Junio</v>
      </c>
      <c r="I1489" s="6" t="str">
        <f t="shared" si="232"/>
        <v>2025-1</v>
      </c>
      <c r="J1489" s="5">
        <v>2.2000000000000002</v>
      </c>
      <c r="K1489" s="5">
        <v>1.9</v>
      </c>
      <c r="L1489" s="15">
        <f t="shared" si="231"/>
        <v>1.0584120321790835</v>
      </c>
      <c r="M1489" s="15">
        <f t="shared" si="233"/>
        <v>1.0584120321790835</v>
      </c>
      <c r="N1489" s="5" t="s">
        <v>83</v>
      </c>
      <c r="O1489" s="5" t="s">
        <v>83</v>
      </c>
      <c r="P1489" s="5">
        <v>1</v>
      </c>
      <c r="Q1489" s="5">
        <v>1</v>
      </c>
      <c r="R1489" s="5" t="str">
        <f t="shared" si="228"/>
        <v>274-2025-06-30</v>
      </c>
    </row>
    <row r="1490" spans="1:18" x14ac:dyDescent="0.3">
      <c r="A1490" s="5">
        <v>261</v>
      </c>
      <c r="B1490" s="5" t="s">
        <v>198</v>
      </c>
      <c r="C1490" s="5" t="s">
        <v>46</v>
      </c>
      <c r="D1490" s="5" t="s">
        <v>47</v>
      </c>
      <c r="E1490" s="5" t="s">
        <v>54</v>
      </c>
      <c r="F1490" s="6">
        <v>45838</v>
      </c>
      <c r="G1490" s="5">
        <v>2025</v>
      </c>
      <c r="H1490" s="5" t="str">
        <f t="shared" si="227"/>
        <v>Junio</v>
      </c>
      <c r="I1490" s="6" t="str">
        <f t="shared" si="232"/>
        <v>2025-1</v>
      </c>
      <c r="J1490" s="5">
        <v>2.2000000000000002</v>
      </c>
      <c r="K1490" s="5">
        <v>2.2999999999999998</v>
      </c>
      <c r="L1490" s="15">
        <f>IFERROR(IF((J1495/K1495)&gt;1.3,1.3,J1495/K1495),"")</f>
        <v>1.0232021905173656</v>
      </c>
      <c r="M1490" s="15">
        <f>IFERROR(J1495/K1495,"")</f>
        <v>1.0232021905173656</v>
      </c>
      <c r="N1490" s="5" t="s">
        <v>83</v>
      </c>
      <c r="O1490" s="5" t="s">
        <v>83</v>
      </c>
      <c r="P1490" s="5">
        <v>1</v>
      </c>
      <c r="Q1490" s="5">
        <v>1</v>
      </c>
      <c r="R1490" s="5" t="str">
        <f t="shared" si="228"/>
        <v>277-2025-06-30</v>
      </c>
    </row>
    <row r="1491" spans="1:18" x14ac:dyDescent="0.3">
      <c r="A1491" s="5">
        <v>263</v>
      </c>
      <c r="B1491" s="5" t="s">
        <v>201</v>
      </c>
      <c r="C1491" s="5" t="s">
        <v>41</v>
      </c>
      <c r="D1491" s="5" t="s">
        <v>52</v>
      </c>
      <c r="E1491" s="5" t="s">
        <v>22</v>
      </c>
      <c r="F1491" s="6">
        <v>45838</v>
      </c>
      <c r="G1491" s="5">
        <v>2025</v>
      </c>
      <c r="H1491" s="5" t="str">
        <f t="shared" si="227"/>
        <v>Junio</v>
      </c>
      <c r="I1491" s="6" t="str">
        <f t="shared" si="232"/>
        <v>2025-1</v>
      </c>
      <c r="J1491" s="5">
        <v>100</v>
      </c>
      <c r="K1491" s="5">
        <v>100</v>
      </c>
      <c r="L1491" s="15">
        <f>IFERROR(IF((K1496/J1496)&gt;1.3,1.3,K1496/J1496),"")</f>
        <v>1.0042268041237112</v>
      </c>
      <c r="M1491" s="15">
        <f>IFERROR(K1496/J1496,"")</f>
        <v>1.0042268041237112</v>
      </c>
      <c r="N1491" s="5" t="s">
        <v>23</v>
      </c>
      <c r="O1491" s="5" t="s">
        <v>23</v>
      </c>
      <c r="P1491" s="5">
        <v>0</v>
      </c>
      <c r="Q1491" s="5">
        <v>0</v>
      </c>
      <c r="R1491" s="5" t="str">
        <f t="shared" si="228"/>
        <v>282-2025-06-30</v>
      </c>
    </row>
    <row r="1492" spans="1:18" x14ac:dyDescent="0.3">
      <c r="A1492" s="5">
        <v>265</v>
      </c>
      <c r="B1492" s="5" t="s">
        <v>205</v>
      </c>
      <c r="C1492" s="5" t="s">
        <v>41</v>
      </c>
      <c r="D1492" s="5" t="s">
        <v>47</v>
      </c>
      <c r="E1492" s="5" t="s">
        <v>22</v>
      </c>
      <c r="F1492" s="6">
        <v>45838</v>
      </c>
      <c r="G1492" s="5">
        <v>2025</v>
      </c>
      <c r="H1492" s="5" t="str">
        <f t="shared" si="227"/>
        <v>Junio</v>
      </c>
      <c r="I1492" s="6" t="str">
        <f t="shared" si="232"/>
        <v>2025-1</v>
      </c>
      <c r="J1492" s="5">
        <v>95</v>
      </c>
      <c r="K1492" s="5">
        <v>100</v>
      </c>
      <c r="L1492" s="15">
        <f>IFERROR(IF((K1497/J1497)&gt;1.3,1.3,K1497/J1497),"")</f>
        <v>1</v>
      </c>
      <c r="M1492" s="15">
        <f>IFERROR(K1497/J1497,"")</f>
        <v>1</v>
      </c>
      <c r="N1492" s="5" t="s">
        <v>23</v>
      </c>
      <c r="O1492" s="5" t="s">
        <v>23</v>
      </c>
      <c r="P1492" s="5">
        <v>0</v>
      </c>
      <c r="Q1492" s="5">
        <v>0</v>
      </c>
      <c r="R1492" s="5" t="str">
        <f t="shared" si="228"/>
        <v>285-2025-06-30</v>
      </c>
    </row>
    <row r="1493" spans="1:18" x14ac:dyDescent="0.3">
      <c r="A1493" s="5">
        <v>266</v>
      </c>
      <c r="B1493" s="5" t="s">
        <v>206</v>
      </c>
      <c r="C1493" s="5" t="s">
        <v>41</v>
      </c>
      <c r="D1493" s="5" t="s">
        <v>47</v>
      </c>
      <c r="E1493" s="5" t="s">
        <v>22</v>
      </c>
      <c r="F1493" s="6">
        <v>45838</v>
      </c>
      <c r="G1493" s="5">
        <v>2025</v>
      </c>
      <c r="H1493" s="5" t="str">
        <f t="shared" si="227"/>
        <v>Junio</v>
      </c>
      <c r="I1493" s="6" t="str">
        <f t="shared" si="232"/>
        <v>2025-1</v>
      </c>
      <c r="J1493" s="5">
        <v>95</v>
      </c>
      <c r="K1493" s="5">
        <v>53.15</v>
      </c>
      <c r="L1493" s="15">
        <f>IFERROR(IF((K1498/J1498)&gt;1.3,1.3,K1498/J1498),"")</f>
        <v>1.2237499999999999</v>
      </c>
      <c r="M1493" s="15">
        <f>IFERROR(K1498/J1498,"")</f>
        <v>1.2237499999999999</v>
      </c>
      <c r="N1493" s="5" t="s">
        <v>23</v>
      </c>
      <c r="O1493" s="5" t="s">
        <v>23</v>
      </c>
      <c r="P1493" s="5">
        <v>0</v>
      </c>
      <c r="Q1493" s="5">
        <v>0</v>
      </c>
      <c r="R1493" s="5" t="str">
        <f t="shared" si="228"/>
        <v>292-2025-06-30</v>
      </c>
    </row>
    <row r="1494" spans="1:18" x14ac:dyDescent="0.3">
      <c r="A1494" s="5">
        <v>274</v>
      </c>
      <c r="B1494" s="5" t="s">
        <v>215</v>
      </c>
      <c r="C1494" s="5" t="s">
        <v>197</v>
      </c>
      <c r="D1494" s="5" t="s">
        <v>47</v>
      </c>
      <c r="E1494" s="5" t="s">
        <v>22</v>
      </c>
      <c r="F1494" s="6">
        <v>45838</v>
      </c>
      <c r="G1494" s="5">
        <v>2025</v>
      </c>
      <c r="H1494" s="5" t="str">
        <f t="shared" si="227"/>
        <v>Junio</v>
      </c>
      <c r="I1494" s="6" t="str">
        <f t="shared" si="232"/>
        <v>2025-1</v>
      </c>
      <c r="J1494" s="79">
        <v>40026</v>
      </c>
      <c r="K1494" s="78">
        <v>42364</v>
      </c>
      <c r="L1494" s="15">
        <f>IFERROR(IF((K1499/J1499)&gt;1.3,1.3,K1499/J1499),"")</f>
        <v>-1.1487499999999999</v>
      </c>
      <c r="M1494" s="15">
        <f>IFERROR(K1499/J1499,"")</f>
        <v>-1.1487499999999999</v>
      </c>
      <c r="N1494" s="5" t="s">
        <v>48</v>
      </c>
      <c r="O1494" s="5" t="s">
        <v>48</v>
      </c>
      <c r="P1494" s="5">
        <v>0</v>
      </c>
      <c r="Q1494" s="5">
        <v>0</v>
      </c>
      <c r="R1494" s="5" t="str">
        <f t="shared" si="228"/>
        <v>294-2025-06-30</v>
      </c>
    </row>
    <row r="1495" spans="1:18" x14ac:dyDescent="0.3">
      <c r="A1495" s="37">
        <v>277</v>
      </c>
      <c r="B1495" s="5" t="s">
        <v>220</v>
      </c>
      <c r="C1495" s="5" t="s">
        <v>219</v>
      </c>
      <c r="D1495" s="5" t="s">
        <v>47</v>
      </c>
      <c r="E1495" s="5" t="s">
        <v>54</v>
      </c>
      <c r="F1495" s="17">
        <v>45838</v>
      </c>
      <c r="G1495" s="5">
        <v>2025</v>
      </c>
      <c r="H1495" s="5" t="str">
        <f t="shared" ref="H1495:H1508" si="234">PROPER(TEXT(F1501,"mmmm"))</f>
        <v>Junio</v>
      </c>
      <c r="I1495" s="6" t="str">
        <f t="shared" ref="I1495:I1508" si="235">IF(OR(H1501="Enero",H1501="Febrero",H1501="Marzo",H1501="Abril",H1501="Mayo",H1501="Junio"),G1501&amp;"-1",IF(OR(H1501="Julio",H1501="Agosto",H1501="Septiembre",H1501="Octubre",H1501="Noviembre",H1501="Diciembre"),G1501&amp;"-2"))</f>
        <v>2025-1</v>
      </c>
      <c r="J1495" s="5">
        <v>71</v>
      </c>
      <c r="K1495" s="5">
        <v>69.39</v>
      </c>
      <c r="L1495" s="8">
        <f>IFERROR(J1501/K1501,"")</f>
        <v>1</v>
      </c>
      <c r="M1495" s="15">
        <f>IFERROR(J1501/K1501,"")</f>
        <v>1</v>
      </c>
      <c r="N1495" s="5"/>
      <c r="O1495" s="5"/>
      <c r="P1495" s="5">
        <v>0</v>
      </c>
      <c r="Q1495" s="5">
        <v>1</v>
      </c>
      <c r="R1495" s="5" t="str">
        <f t="shared" ref="R1495:R1508" si="236">A1501&amp;"-"&amp;YEAR(F1501)&amp;"-"&amp;IF(LEN(MONTH(F1501))=1,"0"&amp;MONTH(F1501),MONTH(F1501))&amp;"-"&amp;DAY(F1501)</f>
        <v>301-2025-06-30</v>
      </c>
    </row>
    <row r="1496" spans="1:18" x14ac:dyDescent="0.3">
      <c r="A1496" s="5">
        <v>282</v>
      </c>
      <c r="B1496" s="5" t="s">
        <v>225</v>
      </c>
      <c r="C1496" s="5" t="s">
        <v>219</v>
      </c>
      <c r="D1496" s="5" t="s">
        <v>47</v>
      </c>
      <c r="E1496" s="5" t="s">
        <v>22</v>
      </c>
      <c r="F1496" s="6">
        <v>45838</v>
      </c>
      <c r="G1496" s="5">
        <v>2025</v>
      </c>
      <c r="H1496" s="5" t="str">
        <f t="shared" si="234"/>
        <v>Junio</v>
      </c>
      <c r="I1496" s="6" t="str">
        <f t="shared" si="235"/>
        <v>2025-1</v>
      </c>
      <c r="J1496" s="5">
        <v>97</v>
      </c>
      <c r="K1496" s="5">
        <v>97.41</v>
      </c>
      <c r="L1496" s="15">
        <f>IFERROR(IF((K1502/J1502)&gt;1.3,1.3,K1502/J1502),"")</f>
        <v>0.94957894736842097</v>
      </c>
      <c r="M1496" s="15">
        <f>IFERROR(K1502/J1502,"")</f>
        <v>0.94957894736842097</v>
      </c>
      <c r="N1496" s="11" t="s">
        <v>23</v>
      </c>
      <c r="O1496" s="11" t="s">
        <v>23</v>
      </c>
      <c r="P1496" s="5">
        <v>0</v>
      </c>
      <c r="Q1496" s="5">
        <v>0</v>
      </c>
      <c r="R1496" s="5" t="str">
        <f t="shared" si="236"/>
        <v>303-2025-06-30</v>
      </c>
    </row>
    <row r="1497" spans="1:18" x14ac:dyDescent="0.3">
      <c r="A1497" s="5">
        <v>285</v>
      </c>
      <c r="B1497" s="5" t="s">
        <v>228</v>
      </c>
      <c r="C1497" s="5" t="s">
        <v>219</v>
      </c>
      <c r="D1497" s="5" t="s">
        <v>47</v>
      </c>
      <c r="E1497" s="5" t="s">
        <v>22</v>
      </c>
      <c r="F1497" s="6">
        <v>45838</v>
      </c>
      <c r="G1497" s="5">
        <v>2025</v>
      </c>
      <c r="H1497" s="5" t="str">
        <f t="shared" si="234"/>
        <v>Junio</v>
      </c>
      <c r="I1497" s="6" t="str">
        <f t="shared" si="235"/>
        <v>2025-1</v>
      </c>
      <c r="J1497" s="5">
        <v>100</v>
      </c>
      <c r="K1497" s="5">
        <v>100</v>
      </c>
      <c r="L1497" s="15">
        <f>IFERROR(IF((K1503/J1503)&gt;1.3,1.3,K1503/J1503),"")</f>
        <v>0.98470588235294121</v>
      </c>
      <c r="M1497" s="15">
        <f>IFERROR(K1503/J1503,"")</f>
        <v>0.98470588235294121</v>
      </c>
      <c r="N1497" s="5" t="s">
        <v>23</v>
      </c>
      <c r="O1497" s="5" t="s">
        <v>23</v>
      </c>
      <c r="P1497" s="5">
        <v>0</v>
      </c>
      <c r="Q1497" s="5">
        <v>0</v>
      </c>
      <c r="R1497" s="5" t="str">
        <f t="shared" si="236"/>
        <v>304-2025-06-30</v>
      </c>
    </row>
    <row r="1498" spans="1:18" x14ac:dyDescent="0.3">
      <c r="A1498" s="5">
        <v>292</v>
      </c>
      <c r="B1498" s="5" t="s">
        <v>235</v>
      </c>
      <c r="C1498" s="5" t="s">
        <v>234</v>
      </c>
      <c r="D1498" s="5" t="s">
        <v>47</v>
      </c>
      <c r="E1498" s="5" t="s">
        <v>22</v>
      </c>
      <c r="F1498" s="6">
        <v>45838</v>
      </c>
      <c r="G1498" s="5">
        <v>2025</v>
      </c>
      <c r="H1498" s="5" t="str">
        <f t="shared" si="234"/>
        <v>Junio</v>
      </c>
      <c r="I1498" s="6" t="str">
        <f t="shared" si="235"/>
        <v>2025-1</v>
      </c>
      <c r="J1498" s="5">
        <v>8</v>
      </c>
      <c r="K1498" s="5">
        <v>9.7899999999999991</v>
      </c>
      <c r="L1498" s="15">
        <f>IFERROR(IF((K1504/J1504)&gt;1.3,1.3,K1504/J1504),"")</f>
        <v>1</v>
      </c>
      <c r="M1498" s="15">
        <f>IFERROR(K1504/J1504,"")</f>
        <v>1</v>
      </c>
      <c r="N1498" s="5" t="s">
        <v>23</v>
      </c>
      <c r="O1498" s="5" t="s">
        <v>23</v>
      </c>
      <c r="P1498" s="5">
        <v>0</v>
      </c>
      <c r="Q1498" s="5">
        <v>0</v>
      </c>
      <c r="R1498" s="5" t="str">
        <f t="shared" si="236"/>
        <v>327-2025-06-30</v>
      </c>
    </row>
    <row r="1499" spans="1:18" x14ac:dyDescent="0.3">
      <c r="A1499" s="5">
        <v>294</v>
      </c>
      <c r="B1499" s="5" t="s">
        <v>238</v>
      </c>
      <c r="C1499" s="5" t="s">
        <v>234</v>
      </c>
      <c r="D1499" s="5" t="s">
        <v>47</v>
      </c>
      <c r="E1499" s="5" t="s">
        <v>22</v>
      </c>
      <c r="F1499" s="6">
        <v>45838</v>
      </c>
      <c r="G1499" s="5">
        <v>2025</v>
      </c>
      <c r="H1499" s="5" t="str">
        <f t="shared" si="234"/>
        <v>Junio</v>
      </c>
      <c r="I1499" s="6" t="str">
        <f t="shared" si="235"/>
        <v>2025-1</v>
      </c>
      <c r="J1499" s="5">
        <v>8</v>
      </c>
      <c r="K1499" s="10">
        <v>-9.19</v>
      </c>
      <c r="L1499" s="15">
        <v>0</v>
      </c>
      <c r="M1499" s="15">
        <v>0</v>
      </c>
      <c r="N1499" s="5" t="s">
        <v>23</v>
      </c>
      <c r="O1499" s="5" t="s">
        <v>23</v>
      </c>
      <c r="P1499" s="5">
        <v>0</v>
      </c>
      <c r="Q1499" s="5">
        <v>0</v>
      </c>
      <c r="R1499" s="5" t="str">
        <f t="shared" si="236"/>
        <v>332-2025-06-30</v>
      </c>
    </row>
    <row r="1500" spans="1:18" x14ac:dyDescent="0.3">
      <c r="A1500" s="5">
        <v>300</v>
      </c>
      <c r="B1500" s="5" t="s">
        <v>244</v>
      </c>
      <c r="C1500" s="5" t="s">
        <v>245</v>
      </c>
      <c r="D1500" s="5" t="s">
        <v>52</v>
      </c>
      <c r="E1500" s="5" t="s">
        <v>22</v>
      </c>
      <c r="F1500" s="6">
        <v>45838</v>
      </c>
      <c r="G1500" s="5">
        <v>2025</v>
      </c>
      <c r="H1500" s="5" t="str">
        <f t="shared" si="234"/>
        <v>Junio</v>
      </c>
      <c r="I1500" s="6" t="str">
        <f t="shared" si="235"/>
        <v>2025-1</v>
      </c>
      <c r="J1500" s="5">
        <v>100</v>
      </c>
      <c r="K1500" s="5">
        <v>100</v>
      </c>
      <c r="L1500" s="15">
        <f>IFERROR(IF((K1506/J1506)&gt;1.3,1.3,K1506/J1506),"")</f>
        <v>1</v>
      </c>
      <c r="M1500" s="15">
        <f>IFERROR(K1506/J1506,"")</f>
        <v>1</v>
      </c>
      <c r="N1500" s="5" t="s">
        <v>23</v>
      </c>
      <c r="O1500" s="5" t="s">
        <v>23</v>
      </c>
      <c r="P1500" s="5">
        <v>0</v>
      </c>
      <c r="Q1500" s="5">
        <v>0</v>
      </c>
      <c r="R1500" s="5" t="str">
        <f t="shared" si="236"/>
        <v>338-2025-06-30</v>
      </c>
    </row>
    <row r="1501" spans="1:18" x14ac:dyDescent="0.3">
      <c r="A1501" s="5">
        <v>301</v>
      </c>
      <c r="B1501" s="5" t="s">
        <v>246</v>
      </c>
      <c r="C1501" s="5" t="s">
        <v>245</v>
      </c>
      <c r="D1501" s="5" t="s">
        <v>52</v>
      </c>
      <c r="E1501" s="5" t="s">
        <v>22</v>
      </c>
      <c r="F1501" s="6">
        <v>45838</v>
      </c>
      <c r="G1501" s="5">
        <v>2025</v>
      </c>
      <c r="H1501" s="5" t="str">
        <f t="shared" si="234"/>
        <v>Junio</v>
      </c>
      <c r="I1501" s="6" t="str">
        <f t="shared" si="235"/>
        <v>2025-1</v>
      </c>
      <c r="J1501" s="5">
        <v>100</v>
      </c>
      <c r="K1501" s="5">
        <v>100</v>
      </c>
      <c r="L1501" s="15">
        <f>IFERROR(IF((K1507/J1507)&gt;1.3,1.3,K1507/J1507),"")</f>
        <v>1.0526315789473684</v>
      </c>
      <c r="M1501" s="15">
        <f>IFERROR(K1507/J1507,"")</f>
        <v>1.0526315789473684</v>
      </c>
      <c r="N1501" s="5" t="s">
        <v>23</v>
      </c>
      <c r="O1501" s="5" t="s">
        <v>23</v>
      </c>
      <c r="P1501" s="5">
        <v>0</v>
      </c>
      <c r="Q1501" s="5">
        <v>0</v>
      </c>
      <c r="R1501" s="5" t="str">
        <f t="shared" si="236"/>
        <v>340-2025-06-30</v>
      </c>
    </row>
    <row r="1502" spans="1:18" x14ac:dyDescent="0.3">
      <c r="A1502" s="5">
        <v>303</v>
      </c>
      <c r="B1502" s="5" t="s">
        <v>248</v>
      </c>
      <c r="C1502" s="5" t="s">
        <v>249</v>
      </c>
      <c r="D1502" s="5" t="s">
        <v>47</v>
      </c>
      <c r="E1502" s="5" t="s">
        <v>22</v>
      </c>
      <c r="F1502" s="6">
        <v>45838</v>
      </c>
      <c r="G1502" s="5">
        <v>2025</v>
      </c>
      <c r="H1502" s="5" t="str">
        <f t="shared" si="234"/>
        <v>Junio</v>
      </c>
      <c r="I1502" s="6" t="str">
        <f t="shared" si="235"/>
        <v>2025-1</v>
      </c>
      <c r="J1502" s="5">
        <v>95</v>
      </c>
      <c r="K1502" s="5">
        <v>90.21</v>
      </c>
      <c r="L1502" s="15">
        <f>IFERROR(IF((K1508/J1508)&gt;1.3,1.3,K1508/J1508),"")</f>
        <v>1.0225168022222222</v>
      </c>
      <c r="M1502" s="15">
        <f>IFERROR(K1508/J1508,"")</f>
        <v>1.0225168022222222</v>
      </c>
      <c r="N1502" s="5" t="s">
        <v>23</v>
      </c>
      <c r="O1502" s="5" t="s">
        <v>23</v>
      </c>
      <c r="P1502" s="5">
        <v>0</v>
      </c>
      <c r="Q1502" s="5">
        <v>0</v>
      </c>
      <c r="R1502" s="5" t="str">
        <f t="shared" si="236"/>
        <v>341-2025-06-30</v>
      </c>
    </row>
    <row r="1503" spans="1:18" x14ac:dyDescent="0.3">
      <c r="A1503" s="5">
        <v>304</v>
      </c>
      <c r="B1503" s="5" t="s">
        <v>250</v>
      </c>
      <c r="C1503" s="5" t="s">
        <v>249</v>
      </c>
      <c r="D1503" s="5" t="s">
        <v>47</v>
      </c>
      <c r="E1503" s="5" t="s">
        <v>22</v>
      </c>
      <c r="F1503" s="6">
        <v>45838</v>
      </c>
      <c r="G1503" s="5">
        <v>2025</v>
      </c>
      <c r="H1503" s="5" t="str">
        <f t="shared" si="234"/>
        <v>Junio</v>
      </c>
      <c r="I1503" s="6" t="str">
        <f t="shared" si="235"/>
        <v>2025-1</v>
      </c>
      <c r="J1503" s="5">
        <v>3400</v>
      </c>
      <c r="K1503" s="5">
        <v>3348</v>
      </c>
      <c r="L1503" s="15">
        <f>IFERROR(IF((K1509/J1509)&gt;1.3,1.3,K1509/J1509),"")</f>
        <v>0.4</v>
      </c>
      <c r="M1503" s="15">
        <f>IFERROR(K1509/J1509,"")</f>
        <v>0.4</v>
      </c>
      <c r="N1503" s="5" t="s">
        <v>48</v>
      </c>
      <c r="O1503" s="5" t="s">
        <v>48</v>
      </c>
      <c r="P1503" s="5">
        <v>0</v>
      </c>
      <c r="Q1503" s="5">
        <v>0</v>
      </c>
      <c r="R1503" s="5" t="str">
        <f t="shared" si="236"/>
        <v>347-2025-06-30</v>
      </c>
    </row>
    <row r="1504" spans="1:18" x14ac:dyDescent="0.3">
      <c r="A1504" s="5">
        <v>327</v>
      </c>
      <c r="B1504" s="5" t="s">
        <v>277</v>
      </c>
      <c r="C1504" s="5" t="s">
        <v>214</v>
      </c>
      <c r="D1504" s="5" t="s">
        <v>47</v>
      </c>
      <c r="E1504" s="5" t="s">
        <v>22</v>
      </c>
      <c r="F1504" s="6">
        <v>45838</v>
      </c>
      <c r="G1504" s="5">
        <v>2025</v>
      </c>
      <c r="H1504" s="5" t="str">
        <f t="shared" si="234"/>
        <v>Junio</v>
      </c>
      <c r="I1504" s="6" t="str">
        <f t="shared" si="235"/>
        <v>2025-1</v>
      </c>
      <c r="J1504" s="5">
        <v>1</v>
      </c>
      <c r="K1504" s="10">
        <v>1</v>
      </c>
      <c r="L1504" s="15"/>
      <c r="M1504" s="15"/>
      <c r="N1504" s="5" t="s">
        <v>48</v>
      </c>
      <c r="O1504" s="5" t="s">
        <v>48</v>
      </c>
      <c r="P1504" s="5">
        <v>0</v>
      </c>
      <c r="Q1504" s="5">
        <v>0</v>
      </c>
      <c r="R1504" s="5" t="str">
        <f t="shared" si="236"/>
        <v>348-2025-06-30</v>
      </c>
    </row>
    <row r="1505" spans="1:18" x14ac:dyDescent="0.3">
      <c r="A1505" s="5">
        <v>332</v>
      </c>
      <c r="B1505" s="5" t="s">
        <v>282</v>
      </c>
      <c r="C1505" s="5" t="s">
        <v>25</v>
      </c>
      <c r="D1505" s="5" t="s">
        <v>47</v>
      </c>
      <c r="E1505" s="5" t="s">
        <v>54</v>
      </c>
      <c r="F1505" s="6">
        <v>45838</v>
      </c>
      <c r="G1505" s="5">
        <v>2025</v>
      </c>
      <c r="H1505" s="5" t="str">
        <f t="shared" si="234"/>
        <v>Junio</v>
      </c>
      <c r="I1505" s="6" t="str">
        <f t="shared" si="235"/>
        <v>2025-1</v>
      </c>
      <c r="J1505" s="5">
        <v>1.18</v>
      </c>
      <c r="K1505" s="5">
        <v>0.85</v>
      </c>
      <c r="L1505" s="15">
        <f>IFERROR(IF((J1511/K1511)&gt;1.3,1.3,J1511/K1511),"")</f>
        <v>1.3</v>
      </c>
      <c r="M1505" s="15">
        <f>IFERROR(J1511/K1511,"")</f>
        <v>8.928571428571427</v>
      </c>
      <c r="N1505" s="5" t="s">
        <v>83</v>
      </c>
      <c r="O1505" s="5" t="s">
        <v>83</v>
      </c>
      <c r="P1505" s="5">
        <v>2</v>
      </c>
      <c r="Q1505" s="5">
        <v>2</v>
      </c>
      <c r="R1505" s="5" t="str">
        <f t="shared" si="236"/>
        <v>351-2025-06-30</v>
      </c>
    </row>
    <row r="1506" spans="1:18" x14ac:dyDescent="0.3">
      <c r="A1506" s="41">
        <v>338</v>
      </c>
      <c r="B1506" s="5" t="s">
        <v>287</v>
      </c>
      <c r="C1506" s="5" t="s">
        <v>214</v>
      </c>
      <c r="D1506" s="5" t="s">
        <v>47</v>
      </c>
      <c r="E1506" s="5" t="s">
        <v>22</v>
      </c>
      <c r="F1506" s="6">
        <v>45838</v>
      </c>
      <c r="G1506" s="5">
        <v>2025</v>
      </c>
      <c r="H1506" s="5" t="str">
        <f t="shared" si="234"/>
        <v>Junio</v>
      </c>
      <c r="I1506" s="6" t="str">
        <f t="shared" si="235"/>
        <v>2025-1</v>
      </c>
      <c r="J1506" s="5">
        <v>1</v>
      </c>
      <c r="K1506" s="5">
        <v>1</v>
      </c>
      <c r="L1506" s="21" t="str">
        <f>IFERROR(K1512/J1512,"")</f>
        <v/>
      </c>
      <c r="M1506" s="15" t="str">
        <f>IFERROR(K1512/J1512,"")</f>
        <v/>
      </c>
      <c r="N1506" s="5" t="s">
        <v>48</v>
      </c>
      <c r="O1506" s="5" t="s">
        <v>48</v>
      </c>
      <c r="P1506" s="5">
        <v>0</v>
      </c>
      <c r="Q1506" s="5">
        <v>0</v>
      </c>
      <c r="R1506" s="5" t="str">
        <f t="shared" si="236"/>
        <v>352-2025-06-30</v>
      </c>
    </row>
    <row r="1507" spans="1:18" x14ac:dyDescent="0.3">
      <c r="A1507" s="5">
        <v>340</v>
      </c>
      <c r="B1507" s="5" t="s">
        <v>291</v>
      </c>
      <c r="C1507" s="5" t="s">
        <v>87</v>
      </c>
      <c r="D1507" s="5" t="s">
        <v>52</v>
      </c>
      <c r="E1507" s="5" t="s">
        <v>22</v>
      </c>
      <c r="F1507" s="6">
        <v>45838</v>
      </c>
      <c r="G1507" s="5">
        <v>2025</v>
      </c>
      <c r="H1507" s="5" t="str">
        <f t="shared" si="234"/>
        <v>Junio</v>
      </c>
      <c r="I1507" s="6" t="str">
        <f t="shared" si="235"/>
        <v>2025-1</v>
      </c>
      <c r="J1507" s="5">
        <v>95</v>
      </c>
      <c r="K1507" s="5">
        <v>100</v>
      </c>
      <c r="L1507" s="15">
        <f>IFERROR(IF((K1513/J1513)&gt;1,1,K1513/J1513),"")</f>
        <v>0.81900000000000006</v>
      </c>
      <c r="M1507" s="15">
        <f>IFERROR(IF((K1513/J1513)&gt;1,1,K1513/J1513),"")</f>
        <v>0.81900000000000006</v>
      </c>
      <c r="N1507" s="5" t="s">
        <v>23</v>
      </c>
      <c r="O1507" s="5" t="s">
        <v>23</v>
      </c>
      <c r="P1507" s="5">
        <v>0</v>
      </c>
      <c r="Q1507" s="5">
        <v>0</v>
      </c>
      <c r="R1507" s="5" t="str">
        <f t="shared" si="236"/>
        <v>356-2025-06-30</v>
      </c>
    </row>
    <row r="1508" spans="1:18" x14ac:dyDescent="0.3">
      <c r="A1508" s="5">
        <v>341</v>
      </c>
      <c r="B1508" s="5" t="s">
        <v>293</v>
      </c>
      <c r="C1508" s="5" t="s">
        <v>50</v>
      </c>
      <c r="D1508" s="5" t="s">
        <v>47</v>
      </c>
      <c r="E1508" s="5" t="s">
        <v>22</v>
      </c>
      <c r="F1508" s="6">
        <v>45838</v>
      </c>
      <c r="G1508" s="5">
        <v>2025</v>
      </c>
      <c r="H1508" s="5" t="str">
        <f t="shared" si="234"/>
        <v>Junio</v>
      </c>
      <c r="I1508" s="6" t="str">
        <f t="shared" si="235"/>
        <v>2025-1</v>
      </c>
      <c r="J1508" s="9">
        <v>900000000</v>
      </c>
      <c r="K1508" s="9">
        <v>920265122</v>
      </c>
      <c r="L1508" s="22" t="str">
        <f>IFERROR(IF(K1514/J1514&gt;1.3,1.3,K1514/J1514),"")</f>
        <v/>
      </c>
      <c r="M1508" s="15" t="str">
        <f>IFERROR(K1514/J1514,"")</f>
        <v/>
      </c>
      <c r="N1508" s="5" t="s">
        <v>95</v>
      </c>
      <c r="O1508" s="5" t="s">
        <v>95</v>
      </c>
      <c r="P1508" s="5">
        <v>0</v>
      </c>
      <c r="Q1508" s="5">
        <v>0</v>
      </c>
      <c r="R1508" s="5" t="str">
        <f t="shared" si="236"/>
        <v>357-2025-06-30</v>
      </c>
    </row>
    <row r="1509" spans="1:18" x14ac:dyDescent="0.3">
      <c r="A1509" s="5">
        <v>347</v>
      </c>
      <c r="B1509" s="5" t="s">
        <v>297</v>
      </c>
      <c r="C1509" s="5" t="s">
        <v>298</v>
      </c>
      <c r="D1509" s="5" t="s">
        <v>52</v>
      </c>
      <c r="E1509" s="5" t="s">
        <v>54</v>
      </c>
      <c r="F1509" s="6">
        <v>45838</v>
      </c>
      <c r="G1509" s="5">
        <v>2025</v>
      </c>
      <c r="H1509" s="5" t="str">
        <f t="shared" ref="H1509:H1544" si="237">PROPER(TEXT(F1516,"mmmm"))</f>
        <v>Junio</v>
      </c>
      <c r="I1509" s="6" t="str">
        <f t="shared" ref="I1509:I1540" si="238">IF(OR(H1516="Enero",H1516="Febrero",H1516="Marzo",H1516="Abril",H1516="Mayo",H1516="Junio"),G1516&amp;"-1",IF(OR(H1516="Julio",H1516="Agosto",H1516="Septiembre",H1516="Octubre",H1516="Noviembre",H1516="Diciembre"),G1516&amp;"-2"))</f>
        <v>2025-1</v>
      </c>
      <c r="J1509" s="5">
        <v>5</v>
      </c>
      <c r="K1509" s="5">
        <v>2</v>
      </c>
      <c r="L1509" s="15">
        <f>IFERROR(IF((K1516&lt;J1516),1,0),"")</f>
        <v>0</v>
      </c>
      <c r="M1509" s="15">
        <f>IFERROR(IF((K1516&lt;J1516),1,0),"")</f>
        <v>0</v>
      </c>
      <c r="N1509" s="5" t="s">
        <v>48</v>
      </c>
      <c r="O1509" s="5" t="s">
        <v>48</v>
      </c>
      <c r="P1509" s="5">
        <v>0</v>
      </c>
      <c r="Q1509" s="5">
        <v>0</v>
      </c>
      <c r="R1509" s="5" t="str">
        <f t="shared" ref="R1509:R1524" si="239">A1516&amp;"-"&amp;YEAR(F1516)&amp;"-"&amp;IF(LEN(MONTH(F1516))=1,"0"&amp;MONTH(F1516),MONTH(F1516))&amp;"-"&amp;DAY(F1516)</f>
        <v>359-2025-06-30</v>
      </c>
    </row>
    <row r="1510" spans="1:18" x14ac:dyDescent="0.3">
      <c r="A1510" s="5">
        <v>348</v>
      </c>
      <c r="B1510" s="5" t="s">
        <v>299</v>
      </c>
      <c r="C1510" s="5" t="s">
        <v>298</v>
      </c>
      <c r="D1510" s="5" t="s">
        <v>52</v>
      </c>
      <c r="E1510" s="5" t="s">
        <v>22</v>
      </c>
      <c r="F1510" s="6">
        <v>45838</v>
      </c>
      <c r="G1510" s="5">
        <v>2025</v>
      </c>
      <c r="H1510" s="5" t="str">
        <f t="shared" si="237"/>
        <v>Junio</v>
      </c>
      <c r="I1510" s="6" t="str">
        <f t="shared" si="238"/>
        <v>2025-1</v>
      </c>
      <c r="J1510" s="5">
        <v>99</v>
      </c>
      <c r="K1510" s="5">
        <v>100</v>
      </c>
      <c r="L1510" s="15">
        <f>IFERROR(IF((K1517/J1517)&gt;1.3,1.3,K1517/J1517),"")</f>
        <v>1.0166326530612244</v>
      </c>
      <c r="M1510" s="15">
        <f>IFERROR(K1517/J1517,"")</f>
        <v>1.0166326530612244</v>
      </c>
      <c r="N1510" s="5" t="s">
        <v>23</v>
      </c>
      <c r="O1510" s="5" t="s">
        <v>23</v>
      </c>
      <c r="P1510" s="5">
        <v>0</v>
      </c>
      <c r="Q1510" s="5">
        <v>0</v>
      </c>
      <c r="R1510" s="5" t="str">
        <f t="shared" si="239"/>
        <v>362-2025-06-30</v>
      </c>
    </row>
    <row r="1511" spans="1:18" x14ac:dyDescent="0.3">
      <c r="A1511" s="5">
        <v>351</v>
      </c>
      <c r="B1511" s="5" t="s">
        <v>300</v>
      </c>
      <c r="C1511" s="5" t="s">
        <v>298</v>
      </c>
      <c r="D1511" s="5" t="s">
        <v>52</v>
      </c>
      <c r="E1511" s="5" t="s">
        <v>54</v>
      </c>
      <c r="F1511" s="6">
        <v>45838</v>
      </c>
      <c r="G1511" s="5">
        <v>2025</v>
      </c>
      <c r="H1511" s="5" t="str">
        <f t="shared" si="237"/>
        <v>Junio</v>
      </c>
      <c r="I1511" s="6" t="str">
        <f t="shared" si="238"/>
        <v>2025-1</v>
      </c>
      <c r="J1511" s="5">
        <v>5</v>
      </c>
      <c r="K1511" s="5">
        <v>0.56000000000000005</v>
      </c>
      <c r="L1511" s="15">
        <f>IFERROR(IF(K1518&lt;J1518,1,0),"")</f>
        <v>0</v>
      </c>
      <c r="M1511" s="8">
        <f>IFERROR(IF(K1518&lt;J1518,1,0),"")</f>
        <v>0</v>
      </c>
      <c r="N1511" s="5" t="s">
        <v>48</v>
      </c>
      <c r="O1511" s="5" t="s">
        <v>48</v>
      </c>
      <c r="P1511" s="5">
        <v>0</v>
      </c>
      <c r="Q1511" s="5">
        <v>1</v>
      </c>
      <c r="R1511" s="5" t="str">
        <f t="shared" si="239"/>
        <v>363-2025-06-30</v>
      </c>
    </row>
    <row r="1512" spans="1:18" x14ac:dyDescent="0.3">
      <c r="A1512" s="5">
        <v>352</v>
      </c>
      <c r="B1512" s="5" t="s">
        <v>301</v>
      </c>
      <c r="C1512" s="5" t="s">
        <v>298</v>
      </c>
      <c r="D1512" s="5" t="s">
        <v>52</v>
      </c>
      <c r="E1512" s="5" t="s">
        <v>54</v>
      </c>
      <c r="F1512" s="6">
        <v>45838</v>
      </c>
      <c r="G1512" s="5">
        <v>2025</v>
      </c>
      <c r="H1512" s="5" t="str">
        <f t="shared" si="237"/>
        <v>Junio</v>
      </c>
      <c r="I1512" s="6" t="str">
        <f t="shared" si="238"/>
        <v>2025-1</v>
      </c>
      <c r="J1512" s="5">
        <v>0</v>
      </c>
      <c r="K1512" s="5">
        <v>5.0000000000000001E-3</v>
      </c>
      <c r="L1512" s="15">
        <f>(100%)-(K1519/100)</f>
        <v>5.0000000000000044E-2</v>
      </c>
      <c r="M1512" s="15">
        <f>(100%)-(K1519/100)</f>
        <v>5.0000000000000044E-2</v>
      </c>
      <c r="N1512" s="5" t="s">
        <v>23</v>
      </c>
      <c r="O1512" s="5" t="s">
        <v>23</v>
      </c>
      <c r="P1512" s="5">
        <v>0</v>
      </c>
      <c r="Q1512" s="5">
        <v>0</v>
      </c>
      <c r="R1512" s="5" t="str">
        <f t="shared" si="239"/>
        <v>368-2025-06-30</v>
      </c>
    </row>
    <row r="1513" spans="1:18" x14ac:dyDescent="0.3">
      <c r="A1513" s="5">
        <v>356</v>
      </c>
      <c r="B1513" s="5" t="s">
        <v>307</v>
      </c>
      <c r="C1513" s="5" t="s">
        <v>306</v>
      </c>
      <c r="D1513" s="5" t="s">
        <v>47</v>
      </c>
      <c r="E1513" s="5" t="s">
        <v>54</v>
      </c>
      <c r="F1513" s="6">
        <v>45838</v>
      </c>
      <c r="G1513" s="5">
        <v>2025</v>
      </c>
      <c r="H1513" s="5" t="str">
        <f t="shared" si="237"/>
        <v>Junio</v>
      </c>
      <c r="I1513" s="6" t="str">
        <f t="shared" si="238"/>
        <v>2025-1</v>
      </c>
      <c r="J1513" s="5">
        <v>60</v>
      </c>
      <c r="K1513" s="5">
        <v>49.14</v>
      </c>
      <c r="L1513" s="15">
        <f>IFERROR(IF((J1520/K1520)&gt;1.3,1.3,J1520/K1520),"")</f>
        <v>1.3</v>
      </c>
      <c r="M1513" s="15">
        <f>IFERROR(J1520/K1520,"")</f>
        <v>1.3570614133365946</v>
      </c>
      <c r="N1513" s="5" t="s">
        <v>23</v>
      </c>
      <c r="O1513" s="5" t="s">
        <v>23</v>
      </c>
      <c r="P1513" s="5">
        <v>0</v>
      </c>
      <c r="Q1513" s="5">
        <v>0</v>
      </c>
      <c r="R1513" s="5" t="str">
        <f t="shared" si="239"/>
        <v>371-2025-06-30</v>
      </c>
    </row>
    <row r="1514" spans="1:18" x14ac:dyDescent="0.3">
      <c r="A1514" s="5">
        <v>357</v>
      </c>
      <c r="B1514" s="5" t="s">
        <v>308</v>
      </c>
      <c r="C1514" s="5" t="s">
        <v>306</v>
      </c>
      <c r="D1514" s="5" t="s">
        <v>47</v>
      </c>
      <c r="E1514" s="5" t="s">
        <v>22</v>
      </c>
      <c r="F1514" s="6">
        <v>45838</v>
      </c>
      <c r="G1514" s="5">
        <v>2025</v>
      </c>
      <c r="H1514" s="5" t="str">
        <f t="shared" si="237"/>
        <v>Junio</v>
      </c>
      <c r="I1514" s="6" t="str">
        <f t="shared" si="238"/>
        <v>2025-1</v>
      </c>
      <c r="J1514" s="5"/>
      <c r="K1514" s="5">
        <v>0.85</v>
      </c>
      <c r="L1514" s="15">
        <f t="shared" ref="L1514:L1522" si="240">IFERROR(IF((K1521/J1521)&gt;1.3,1.3,K1521/J1521),"")</f>
        <v>1.0444444444444445</v>
      </c>
      <c r="M1514" s="15">
        <f t="shared" ref="M1514:M1522" si="241">IFERROR(K1521/J1521,"")</f>
        <v>1.0444444444444445</v>
      </c>
      <c r="N1514" s="5" t="s">
        <v>171</v>
      </c>
      <c r="O1514" s="5"/>
      <c r="P1514" s="5">
        <v>0</v>
      </c>
      <c r="Q1514" s="5">
        <v>2</v>
      </c>
      <c r="R1514" s="5" t="str">
        <f t="shared" si="239"/>
        <v>372-2025-06-30</v>
      </c>
    </row>
    <row r="1515" spans="1:18" x14ac:dyDescent="0.3">
      <c r="A1515" s="5">
        <v>358</v>
      </c>
      <c r="B1515" s="5" t="s">
        <v>309</v>
      </c>
      <c r="C1515" s="5" t="s">
        <v>310</v>
      </c>
      <c r="D1515" s="5" t="s">
        <v>47</v>
      </c>
      <c r="E1515" s="5" t="s">
        <v>22</v>
      </c>
      <c r="F1515" s="6">
        <v>45838</v>
      </c>
      <c r="G1515" s="5">
        <v>2025</v>
      </c>
      <c r="H1515" s="5" t="str">
        <f t="shared" si="237"/>
        <v>Junio</v>
      </c>
      <c r="I1515" s="6" t="str">
        <f t="shared" si="238"/>
        <v>2025-1</v>
      </c>
      <c r="J1515" s="5">
        <v>100</v>
      </c>
      <c r="K1515" s="5">
        <v>100</v>
      </c>
      <c r="L1515" s="15">
        <f t="shared" si="240"/>
        <v>1</v>
      </c>
      <c r="M1515" s="15">
        <f t="shared" si="241"/>
        <v>1</v>
      </c>
      <c r="N1515" s="5" t="s">
        <v>23</v>
      </c>
      <c r="O1515" s="5" t="s">
        <v>23</v>
      </c>
      <c r="P1515" s="5">
        <v>0</v>
      </c>
      <c r="Q1515" s="5">
        <v>0</v>
      </c>
      <c r="R1515" s="5" t="str">
        <f t="shared" si="239"/>
        <v>375-2025-06-30</v>
      </c>
    </row>
    <row r="1516" spans="1:18" x14ac:dyDescent="0.3">
      <c r="A1516" s="5">
        <v>359</v>
      </c>
      <c r="B1516" s="5" t="s">
        <v>311</v>
      </c>
      <c r="C1516" s="5" t="s">
        <v>217</v>
      </c>
      <c r="D1516" s="5" t="s">
        <v>47</v>
      </c>
      <c r="E1516" s="5" t="s">
        <v>22</v>
      </c>
      <c r="F1516" s="6">
        <v>45838</v>
      </c>
      <c r="G1516" s="5">
        <v>2025</v>
      </c>
      <c r="H1516" s="5" t="str">
        <f t="shared" si="237"/>
        <v>Junio</v>
      </c>
      <c r="I1516" s="6" t="str">
        <f t="shared" si="238"/>
        <v>2025-1</v>
      </c>
      <c r="J1516" s="5">
        <v>80</v>
      </c>
      <c r="K1516" s="5">
        <v>90</v>
      </c>
      <c r="L1516" s="15">
        <f t="shared" si="240"/>
        <v>1.1786842165186324</v>
      </c>
      <c r="M1516" s="15">
        <f t="shared" si="241"/>
        <v>1.1786842165186324</v>
      </c>
      <c r="N1516" s="5" t="s">
        <v>23</v>
      </c>
      <c r="O1516" s="5" t="s">
        <v>23</v>
      </c>
      <c r="P1516" s="5">
        <v>0</v>
      </c>
      <c r="Q1516" s="5">
        <v>0</v>
      </c>
      <c r="R1516" s="5" t="str">
        <f t="shared" si="239"/>
        <v>376-2025-06-30</v>
      </c>
    </row>
    <row r="1517" spans="1:18" x14ac:dyDescent="0.3">
      <c r="A1517" s="5">
        <v>362</v>
      </c>
      <c r="B1517" s="5" t="s">
        <v>314</v>
      </c>
      <c r="C1517" s="5" t="s">
        <v>315</v>
      </c>
      <c r="D1517" s="5" t="s">
        <v>47</v>
      </c>
      <c r="E1517" s="5" t="s">
        <v>22</v>
      </c>
      <c r="F1517" s="6">
        <v>45838</v>
      </c>
      <c r="G1517" s="5">
        <v>2025</v>
      </c>
      <c r="H1517" s="5" t="str">
        <f t="shared" si="237"/>
        <v>Junio</v>
      </c>
      <c r="I1517" s="6" t="str">
        <f t="shared" si="238"/>
        <v>2025-2</v>
      </c>
      <c r="J1517" s="5">
        <v>98</v>
      </c>
      <c r="K1517" s="5">
        <v>99.63</v>
      </c>
      <c r="L1517" s="15">
        <f t="shared" si="240"/>
        <v>1.0390917775001838</v>
      </c>
      <c r="M1517" s="15">
        <f t="shared" si="241"/>
        <v>1.0390917775001838</v>
      </c>
      <c r="N1517" s="5" t="s">
        <v>23</v>
      </c>
      <c r="O1517" s="5" t="s">
        <v>23</v>
      </c>
      <c r="P1517" s="5">
        <v>0</v>
      </c>
      <c r="Q1517" s="5">
        <v>0</v>
      </c>
      <c r="R1517" s="5" t="str">
        <f t="shared" si="239"/>
        <v>379-2025-06-30</v>
      </c>
    </row>
    <row r="1518" spans="1:18" x14ac:dyDescent="0.3">
      <c r="A1518" s="5">
        <v>363</v>
      </c>
      <c r="B1518" s="5" t="s">
        <v>316</v>
      </c>
      <c r="C1518" s="5" t="s">
        <v>315</v>
      </c>
      <c r="D1518" s="5" t="s">
        <v>47</v>
      </c>
      <c r="E1518" s="5" t="s">
        <v>22</v>
      </c>
      <c r="F1518" s="6">
        <v>45838</v>
      </c>
      <c r="G1518" s="5">
        <v>2025</v>
      </c>
      <c r="H1518" s="5" t="str">
        <f t="shared" si="237"/>
        <v>Junio</v>
      </c>
      <c r="I1518" s="6" t="str">
        <f t="shared" si="238"/>
        <v>2025-1</v>
      </c>
      <c r="J1518" s="5">
        <v>100</v>
      </c>
      <c r="K1518" s="5">
        <v>100</v>
      </c>
      <c r="L1518" s="15">
        <f t="shared" si="240"/>
        <v>0.98218829516539441</v>
      </c>
      <c r="M1518" s="15">
        <f t="shared" si="241"/>
        <v>0.98218829516539441</v>
      </c>
      <c r="N1518" s="5"/>
      <c r="O1518" s="5"/>
      <c r="P1518" s="5">
        <v>0</v>
      </c>
      <c r="Q1518" s="5">
        <v>0</v>
      </c>
      <c r="R1518" s="5" t="str">
        <f t="shared" si="239"/>
        <v>381-2025-06-30</v>
      </c>
    </row>
    <row r="1519" spans="1:18" x14ac:dyDescent="0.3">
      <c r="A1519" s="5">
        <v>368</v>
      </c>
      <c r="B1519" s="5" t="s">
        <v>322</v>
      </c>
      <c r="C1519" s="5" t="s">
        <v>323</v>
      </c>
      <c r="D1519" s="5" t="s">
        <v>52</v>
      </c>
      <c r="E1519" s="5" t="s">
        <v>22</v>
      </c>
      <c r="F1519" s="6">
        <v>45838</v>
      </c>
      <c r="G1519" s="5">
        <v>2025</v>
      </c>
      <c r="H1519" s="5" t="str">
        <f t="shared" si="237"/>
        <v>Junio</v>
      </c>
      <c r="I1519" s="6" t="str">
        <f t="shared" si="238"/>
        <v>2025-2</v>
      </c>
      <c r="J1519" s="5">
        <v>90</v>
      </c>
      <c r="K1519" s="5">
        <v>95</v>
      </c>
      <c r="L1519" s="15">
        <f t="shared" si="240"/>
        <v>0.99543061488030193</v>
      </c>
      <c r="M1519" s="15">
        <f t="shared" si="241"/>
        <v>0.99543061488030193</v>
      </c>
      <c r="N1519" s="5" t="s">
        <v>23</v>
      </c>
      <c r="O1519" s="5" t="s">
        <v>23</v>
      </c>
      <c r="P1519" s="5">
        <v>0</v>
      </c>
      <c r="Q1519" s="5">
        <v>0</v>
      </c>
      <c r="R1519" s="5" t="str">
        <f t="shared" si="239"/>
        <v>382-2025-06-30</v>
      </c>
    </row>
    <row r="1520" spans="1:18" x14ac:dyDescent="0.3">
      <c r="A1520" s="5">
        <v>371</v>
      </c>
      <c r="B1520" s="5" t="s">
        <v>326</v>
      </c>
      <c r="C1520" s="5" t="s">
        <v>32</v>
      </c>
      <c r="D1520" s="5" t="s">
        <v>47</v>
      </c>
      <c r="E1520" s="5" t="s">
        <v>22</v>
      </c>
      <c r="F1520" s="6">
        <v>45838</v>
      </c>
      <c r="G1520" s="5">
        <v>2025</v>
      </c>
      <c r="H1520" s="5" t="str">
        <f t="shared" si="237"/>
        <v>Junio</v>
      </c>
      <c r="I1520" s="6" t="str">
        <f t="shared" si="238"/>
        <v>2025-1</v>
      </c>
      <c r="J1520" s="32">
        <v>110800000</v>
      </c>
      <c r="K1520" s="10">
        <v>81647005</v>
      </c>
      <c r="L1520" s="15">
        <f t="shared" si="240"/>
        <v>1.0242587601078168</v>
      </c>
      <c r="M1520" s="15">
        <f t="shared" si="241"/>
        <v>1.0242587601078168</v>
      </c>
      <c r="N1520" s="5" t="s">
        <v>95</v>
      </c>
      <c r="O1520" s="5" t="s">
        <v>95</v>
      </c>
      <c r="P1520" s="5">
        <v>0</v>
      </c>
      <c r="Q1520" s="5">
        <v>0</v>
      </c>
      <c r="R1520" s="5" t="str">
        <f t="shared" si="239"/>
        <v>384-2025-06-30</v>
      </c>
    </row>
    <row r="1521" spans="1:18" x14ac:dyDescent="0.3">
      <c r="A1521" s="5">
        <v>372</v>
      </c>
      <c r="B1521" s="5" t="s">
        <v>327</v>
      </c>
      <c r="C1521" s="5" t="s">
        <v>323</v>
      </c>
      <c r="D1521" s="5" t="s">
        <v>52</v>
      </c>
      <c r="E1521" s="5" t="s">
        <v>22</v>
      </c>
      <c r="F1521" s="6">
        <v>45838</v>
      </c>
      <c r="G1521" s="5">
        <v>2025</v>
      </c>
      <c r="H1521" s="5" t="str">
        <f t="shared" si="237"/>
        <v>Junio</v>
      </c>
      <c r="I1521" s="6" t="str">
        <f t="shared" si="238"/>
        <v>2025-1</v>
      </c>
      <c r="J1521" s="5">
        <v>90</v>
      </c>
      <c r="K1521" s="5">
        <v>94</v>
      </c>
      <c r="L1521" s="15">
        <f t="shared" si="240"/>
        <v>1.1891896147362901</v>
      </c>
      <c r="M1521" s="15">
        <f t="shared" si="241"/>
        <v>1.1891896147362901</v>
      </c>
      <c r="N1521" s="5" t="s">
        <v>23</v>
      </c>
      <c r="O1521" s="5" t="s">
        <v>23</v>
      </c>
      <c r="P1521" s="5">
        <v>0</v>
      </c>
      <c r="Q1521" s="5">
        <v>0</v>
      </c>
      <c r="R1521" s="5" t="str">
        <f t="shared" si="239"/>
        <v>386-2025-06-30</v>
      </c>
    </row>
    <row r="1522" spans="1:18" x14ac:dyDescent="0.3">
      <c r="A1522" s="5">
        <v>375</v>
      </c>
      <c r="B1522" s="5" t="s">
        <v>330</v>
      </c>
      <c r="C1522" s="5" t="s">
        <v>315</v>
      </c>
      <c r="D1522" s="5" t="s">
        <v>47</v>
      </c>
      <c r="E1522" s="5" t="s">
        <v>22</v>
      </c>
      <c r="F1522" s="6">
        <v>45838</v>
      </c>
      <c r="G1522" s="5">
        <v>2025</v>
      </c>
      <c r="H1522" s="5" t="str">
        <f t="shared" si="237"/>
        <v>Junio</v>
      </c>
      <c r="I1522" s="6" t="str">
        <f t="shared" si="238"/>
        <v>2025-1</v>
      </c>
      <c r="J1522" s="5">
        <v>100</v>
      </c>
      <c r="K1522" s="5">
        <v>100</v>
      </c>
      <c r="L1522" s="15">
        <f t="shared" si="240"/>
        <v>1.3</v>
      </c>
      <c r="M1522" s="15">
        <f t="shared" si="241"/>
        <v>1.4436363636363636</v>
      </c>
      <c r="N1522" s="5" t="s">
        <v>23</v>
      </c>
      <c r="O1522" s="5" t="s">
        <v>23</v>
      </c>
      <c r="P1522" s="5">
        <v>0</v>
      </c>
      <c r="Q1522" s="5">
        <v>0</v>
      </c>
      <c r="R1522" s="5" t="str">
        <f t="shared" si="239"/>
        <v>394-2025-06-30</v>
      </c>
    </row>
    <row r="1523" spans="1:18" x14ac:dyDescent="0.3">
      <c r="A1523" s="5">
        <v>376</v>
      </c>
      <c r="B1523" s="5" t="s">
        <v>331</v>
      </c>
      <c r="C1523" s="5" t="s">
        <v>86</v>
      </c>
      <c r="D1523" s="5" t="s">
        <v>47</v>
      </c>
      <c r="E1523" s="5" t="s">
        <v>22</v>
      </c>
      <c r="F1523" s="6">
        <v>45838</v>
      </c>
      <c r="G1523" s="5">
        <v>2025</v>
      </c>
      <c r="H1523" s="5" t="str">
        <f t="shared" si="237"/>
        <v>Junio</v>
      </c>
      <c r="I1523" s="6" t="str">
        <f t="shared" si="238"/>
        <v>2025-1</v>
      </c>
      <c r="J1523" s="11">
        <v>18705.796225999999</v>
      </c>
      <c r="K1523" s="11">
        <v>22048.226769000001</v>
      </c>
      <c r="L1523" s="15">
        <v>1.039984424477679</v>
      </c>
      <c r="M1523" s="15">
        <v>1.039984424477679</v>
      </c>
      <c r="N1523" s="5" t="s">
        <v>95</v>
      </c>
      <c r="O1523" s="5" t="s">
        <v>95</v>
      </c>
      <c r="P1523" s="5">
        <v>0</v>
      </c>
      <c r="Q1523" s="5">
        <v>0</v>
      </c>
      <c r="R1523" s="5" t="str">
        <f t="shared" si="239"/>
        <v>395-2025-06-30</v>
      </c>
    </row>
    <row r="1524" spans="1:18" x14ac:dyDescent="0.3">
      <c r="A1524" s="5">
        <v>379</v>
      </c>
      <c r="B1524" s="5" t="s">
        <v>335</v>
      </c>
      <c r="C1524" s="5" t="s">
        <v>336</v>
      </c>
      <c r="D1524" s="5" t="s">
        <v>47</v>
      </c>
      <c r="E1524" s="5" t="s">
        <v>22</v>
      </c>
      <c r="F1524" s="6">
        <v>45838</v>
      </c>
      <c r="G1524" s="5">
        <v>2025</v>
      </c>
      <c r="H1524" s="5" t="str">
        <f t="shared" si="237"/>
        <v>Diciembre</v>
      </c>
      <c r="I1524" s="6" t="str">
        <f t="shared" si="238"/>
        <v>2023-1</v>
      </c>
      <c r="J1524" s="5">
        <v>13609</v>
      </c>
      <c r="K1524" s="5">
        <v>14141</v>
      </c>
      <c r="L1524" s="15">
        <f>IFERROR(IF((K1531/J1531)&gt;1.3,1.3,K1531/J1531),"")</f>
        <v>1.1619999999999999</v>
      </c>
      <c r="M1524" s="15">
        <f>IFERROR(K1531/J1531,"")</f>
        <v>1.1619999999999999</v>
      </c>
      <c r="N1524" s="5" t="s">
        <v>48</v>
      </c>
      <c r="O1524" s="5" t="s">
        <v>48</v>
      </c>
      <c r="P1524" s="5">
        <v>0</v>
      </c>
      <c r="Q1524" s="5">
        <v>0</v>
      </c>
      <c r="R1524" s="5" t="str">
        <f t="shared" si="239"/>
        <v>396-2023-12-31</v>
      </c>
    </row>
    <row r="1525" spans="1:18" x14ac:dyDescent="0.3">
      <c r="A1525" s="37">
        <v>381</v>
      </c>
      <c r="B1525" s="5" t="s">
        <v>338</v>
      </c>
      <c r="C1525" s="5" t="s">
        <v>336</v>
      </c>
      <c r="D1525" s="5" t="s">
        <v>47</v>
      </c>
      <c r="E1525" s="5" t="s">
        <v>22</v>
      </c>
      <c r="F1525" s="6">
        <v>45838</v>
      </c>
      <c r="G1525" s="5">
        <v>2025</v>
      </c>
      <c r="H1525" s="5" t="str">
        <f t="shared" si="237"/>
        <v>Junio</v>
      </c>
      <c r="I1525" s="6" t="str">
        <f t="shared" si="238"/>
        <v>2024-1</v>
      </c>
      <c r="J1525" s="5">
        <v>1572</v>
      </c>
      <c r="K1525" s="5">
        <v>1544</v>
      </c>
      <c r="L1525" s="21">
        <f>IFERROR(K1532/J1532,"")</f>
        <v>1.101</v>
      </c>
      <c r="M1525" s="15">
        <f>IFERROR(K1532/J1532,"")</f>
        <v>1.101</v>
      </c>
      <c r="N1525" s="5" t="s">
        <v>48</v>
      </c>
      <c r="O1525" s="5" t="s">
        <v>48</v>
      </c>
      <c r="P1525" s="5">
        <v>0</v>
      </c>
      <c r="Q1525" s="5">
        <v>0</v>
      </c>
      <c r="R1525" s="5" t="s">
        <v>2586</v>
      </c>
    </row>
    <row r="1526" spans="1:18" x14ac:dyDescent="0.3">
      <c r="A1526" s="37">
        <v>382</v>
      </c>
      <c r="B1526" s="5" t="s">
        <v>339</v>
      </c>
      <c r="C1526" s="5" t="s">
        <v>336</v>
      </c>
      <c r="D1526" s="5" t="s">
        <v>47</v>
      </c>
      <c r="E1526" s="5" t="s">
        <v>22</v>
      </c>
      <c r="F1526" s="6">
        <v>45838</v>
      </c>
      <c r="G1526" s="5">
        <v>2025</v>
      </c>
      <c r="H1526" s="5" t="str">
        <f t="shared" si="237"/>
        <v>Diciembre</v>
      </c>
      <c r="I1526" s="6" t="str">
        <f t="shared" si="238"/>
        <v>2024-1</v>
      </c>
      <c r="J1526" s="5">
        <v>10067</v>
      </c>
      <c r="K1526" s="9">
        <v>10021</v>
      </c>
      <c r="L1526" s="21">
        <f>IFERROR(K1533/J1533,"")</f>
        <v>1.1859999999999999</v>
      </c>
      <c r="M1526" s="15">
        <f>IFERROR(K1533/J1533,"")</f>
        <v>1.1859999999999999</v>
      </c>
      <c r="N1526" s="5" t="s">
        <v>48</v>
      </c>
      <c r="O1526" s="5" t="s">
        <v>48</v>
      </c>
      <c r="P1526" s="5">
        <v>0</v>
      </c>
      <c r="Q1526" s="5">
        <v>0</v>
      </c>
      <c r="R1526" s="5" t="s">
        <v>2587</v>
      </c>
    </row>
    <row r="1527" spans="1:18" x14ac:dyDescent="0.3">
      <c r="A1527" s="37">
        <v>384</v>
      </c>
      <c r="B1527" s="5" t="s">
        <v>341</v>
      </c>
      <c r="C1527" s="5" t="s">
        <v>336</v>
      </c>
      <c r="D1527" s="5" t="s">
        <v>47</v>
      </c>
      <c r="E1527" s="5" t="s">
        <v>22</v>
      </c>
      <c r="F1527" s="6">
        <v>45838</v>
      </c>
      <c r="G1527" s="5">
        <v>2025</v>
      </c>
      <c r="H1527" s="5" t="str">
        <f t="shared" si="237"/>
        <v>Junio</v>
      </c>
      <c r="I1527" s="6" t="str">
        <f t="shared" si="238"/>
        <v>2025-1</v>
      </c>
      <c r="J1527" s="5">
        <v>371</v>
      </c>
      <c r="K1527" s="10">
        <v>380</v>
      </c>
      <c r="L1527" s="15">
        <f>IFERROR(IF((K1534/J1534)&gt;1.3,1.3,K1534/J1534),"")</f>
        <v>1.0584444444444445</v>
      </c>
      <c r="M1527" s="15">
        <f>IFERROR(K1534/J1534,"")</f>
        <v>1.0584444444444445</v>
      </c>
      <c r="N1527" s="5" t="s">
        <v>48</v>
      </c>
      <c r="O1527" s="5" t="s">
        <v>48</v>
      </c>
      <c r="P1527" s="5">
        <v>0</v>
      </c>
      <c r="Q1527" s="5">
        <v>0</v>
      </c>
      <c r="R1527" s="5" t="s">
        <v>2589</v>
      </c>
    </row>
    <row r="1528" spans="1:18" x14ac:dyDescent="0.3">
      <c r="A1528" s="5">
        <v>386</v>
      </c>
      <c r="B1528" s="5" t="s">
        <v>344</v>
      </c>
      <c r="C1528" s="5" t="s">
        <v>343</v>
      </c>
      <c r="D1528" s="5" t="s">
        <v>47</v>
      </c>
      <c r="E1528" s="5" t="s">
        <v>22</v>
      </c>
      <c r="F1528" s="6">
        <v>45838</v>
      </c>
      <c r="G1528" s="5">
        <v>2025</v>
      </c>
      <c r="H1528" s="5" t="str">
        <f t="shared" si="237"/>
        <v>Junio</v>
      </c>
      <c r="I1528" s="6" t="str">
        <f t="shared" si="238"/>
        <v>2025-1</v>
      </c>
      <c r="J1528" s="9">
        <f>6845877311/1000000</f>
        <v>6845.8773110000002</v>
      </c>
      <c r="K1528" s="9">
        <f>8141046202/1000000</f>
        <v>8141.0462020000004</v>
      </c>
      <c r="L1528" s="15">
        <f>IFERROR(IF((K1535/J1535)&gt;1.3,1.3,K1535/J1535),"")</f>
        <v>1.0584444444444445</v>
      </c>
      <c r="M1528" s="15">
        <v>1.1362508178631641</v>
      </c>
      <c r="N1528" s="5" t="s">
        <v>95</v>
      </c>
      <c r="O1528" s="5" t="s">
        <v>95</v>
      </c>
      <c r="P1528" s="5">
        <v>0</v>
      </c>
      <c r="Q1528" s="5">
        <v>0</v>
      </c>
      <c r="R1528" s="5" t="str">
        <f t="shared" ref="R1528:R1553" si="242">A1535&amp;"-"&amp;YEAR(F1535)&amp;"-"&amp;IF(LEN(MONTH(F1535))=1,"0"&amp;MONTH(F1535),MONTH(F1535))&amp;"-"&amp;DAY(F1535)</f>
        <v>397-2025-06-30</v>
      </c>
    </row>
    <row r="1529" spans="1:18" x14ac:dyDescent="0.3">
      <c r="A1529" s="5">
        <v>394</v>
      </c>
      <c r="B1529" s="5" t="s">
        <v>353</v>
      </c>
      <c r="C1529" s="5" t="s">
        <v>354</v>
      </c>
      <c r="D1529" s="5" t="s">
        <v>47</v>
      </c>
      <c r="E1529" s="5" t="s">
        <v>22</v>
      </c>
      <c r="F1529" s="6">
        <v>45838</v>
      </c>
      <c r="G1529" s="5">
        <v>2025</v>
      </c>
      <c r="H1529" s="5" t="str">
        <f t="shared" si="237"/>
        <v>Junio</v>
      </c>
      <c r="I1529" s="6" t="str">
        <f t="shared" si="238"/>
        <v>2025-1</v>
      </c>
      <c r="J1529" s="5">
        <v>550</v>
      </c>
      <c r="K1529" s="10">
        <v>794</v>
      </c>
      <c r="L1529" s="15">
        <f>IFERROR(IF((K1536/J1536)&gt;1.3,1.3,K1536/J1536),"")</f>
        <v>1.3</v>
      </c>
      <c r="M1529" s="15">
        <f t="shared" ref="M1529:M1553" si="243">IFERROR(K1536/J1536,"")</f>
        <v>1.595</v>
      </c>
      <c r="N1529" s="5" t="s">
        <v>48</v>
      </c>
      <c r="O1529" s="5" t="s">
        <v>48</v>
      </c>
      <c r="P1529" s="5">
        <v>0</v>
      </c>
      <c r="Q1529" s="5">
        <v>0</v>
      </c>
      <c r="R1529" s="5" t="str">
        <f t="shared" si="242"/>
        <v>398-2025-06-30</v>
      </c>
    </row>
    <row r="1530" spans="1:18" x14ac:dyDescent="0.3">
      <c r="A1530" s="5">
        <v>395</v>
      </c>
      <c r="B1530" s="5" t="s">
        <v>356</v>
      </c>
      <c r="C1530" s="5" t="s">
        <v>354</v>
      </c>
      <c r="D1530" s="5" t="s">
        <v>47</v>
      </c>
      <c r="E1530" s="5" t="s">
        <v>22</v>
      </c>
      <c r="F1530" s="6">
        <v>45838</v>
      </c>
      <c r="G1530" s="5">
        <v>2025</v>
      </c>
      <c r="H1530" s="5" t="str">
        <f t="shared" si="237"/>
        <v>Junio</v>
      </c>
      <c r="I1530" s="6" t="str">
        <f t="shared" si="238"/>
        <v>2025-1</v>
      </c>
      <c r="J1530" s="5">
        <v>90</v>
      </c>
      <c r="K1530" s="5">
        <v>191</v>
      </c>
      <c r="L1530" s="15">
        <f>IFERROR(IF((K1537/J1537)&gt;1.3,1.3,K1537/J1537),"")</f>
        <v>0.97150259067357514</v>
      </c>
      <c r="M1530" s="15">
        <f t="shared" si="243"/>
        <v>0.97150259067357514</v>
      </c>
      <c r="N1530" s="5" t="s">
        <v>48</v>
      </c>
      <c r="O1530" s="5" t="s">
        <v>48</v>
      </c>
      <c r="P1530" s="5">
        <v>0</v>
      </c>
      <c r="Q1530" s="5">
        <v>0</v>
      </c>
      <c r="R1530" s="5" t="str">
        <f t="shared" si="242"/>
        <v>399-2025-06-30</v>
      </c>
    </row>
    <row r="1531" spans="1:18" x14ac:dyDescent="0.3">
      <c r="A1531" s="37">
        <v>396</v>
      </c>
      <c r="B1531" s="5" t="s">
        <v>357</v>
      </c>
      <c r="C1531" s="5" t="s">
        <v>350</v>
      </c>
      <c r="D1531" s="5" t="s">
        <v>47</v>
      </c>
      <c r="E1531" s="5" t="s">
        <v>22</v>
      </c>
      <c r="F1531" s="6">
        <v>45291</v>
      </c>
      <c r="G1531" s="5">
        <v>2023</v>
      </c>
      <c r="H1531" s="5" t="str">
        <f t="shared" si="237"/>
        <v>Junio</v>
      </c>
      <c r="I1531" s="6" t="str">
        <f t="shared" si="238"/>
        <v>2025-1</v>
      </c>
      <c r="J1531" s="5">
        <v>80</v>
      </c>
      <c r="K1531" s="72">
        <v>92.96</v>
      </c>
      <c r="L1531" s="21">
        <f>IFERROR(K1538/J1538,"")</f>
        <v>1.23</v>
      </c>
      <c r="M1531" s="15">
        <f t="shared" si="243"/>
        <v>1.23</v>
      </c>
      <c r="N1531" s="5" t="s">
        <v>23</v>
      </c>
      <c r="O1531" s="5" t="s">
        <v>23</v>
      </c>
      <c r="P1531" s="5">
        <v>0</v>
      </c>
      <c r="Q1531" s="5">
        <v>1</v>
      </c>
      <c r="R1531" s="5" t="str">
        <f t="shared" si="242"/>
        <v>400-2025-06-30</v>
      </c>
    </row>
    <row r="1532" spans="1:18" x14ac:dyDescent="0.3">
      <c r="A1532" s="37">
        <v>396</v>
      </c>
      <c r="B1532" s="5" t="s">
        <v>357</v>
      </c>
      <c r="C1532" s="5" t="s">
        <v>350</v>
      </c>
      <c r="D1532" s="5" t="s">
        <v>47</v>
      </c>
      <c r="E1532" s="5" t="s">
        <v>22</v>
      </c>
      <c r="F1532" s="6">
        <v>45473</v>
      </c>
      <c r="G1532" s="5">
        <v>2024</v>
      </c>
      <c r="H1532" s="5" t="str">
        <f t="shared" si="237"/>
        <v>Junio</v>
      </c>
      <c r="I1532" s="6" t="str">
        <f t="shared" si="238"/>
        <v>2025-1</v>
      </c>
      <c r="J1532" s="5">
        <v>80</v>
      </c>
      <c r="K1532" s="5">
        <v>88.08</v>
      </c>
      <c r="L1532" s="21">
        <f>IFERROR(K1539/J1539,"")</f>
        <v>1</v>
      </c>
      <c r="M1532" s="15">
        <f t="shared" si="243"/>
        <v>1</v>
      </c>
      <c r="N1532" s="5" t="s">
        <v>23</v>
      </c>
      <c r="O1532" s="5" t="s">
        <v>23</v>
      </c>
      <c r="P1532" s="5">
        <v>0</v>
      </c>
      <c r="Q1532" s="5">
        <v>1</v>
      </c>
      <c r="R1532" s="5" t="str">
        <f t="shared" si="242"/>
        <v>401-2025-06-30</v>
      </c>
    </row>
    <row r="1533" spans="1:18" x14ac:dyDescent="0.3">
      <c r="A1533" s="37">
        <v>396</v>
      </c>
      <c r="B1533" s="5" t="s">
        <v>357</v>
      </c>
      <c r="C1533" s="5" t="s">
        <v>350</v>
      </c>
      <c r="D1533" s="5" t="s">
        <v>47</v>
      </c>
      <c r="E1533" s="5" t="s">
        <v>22</v>
      </c>
      <c r="F1533" s="6">
        <v>45657</v>
      </c>
      <c r="G1533" s="5">
        <v>2024</v>
      </c>
      <c r="H1533" s="5" t="str">
        <f t="shared" si="237"/>
        <v>Junio</v>
      </c>
      <c r="I1533" s="6" t="str">
        <f t="shared" si="238"/>
        <v>2025-1</v>
      </c>
      <c r="J1533" s="5">
        <v>80</v>
      </c>
      <c r="K1533" s="10">
        <v>94.88</v>
      </c>
      <c r="L1533" s="21" t="str">
        <f>IFERROR(K1540/J1540,"")</f>
        <v/>
      </c>
      <c r="M1533" s="15" t="str">
        <f t="shared" si="243"/>
        <v/>
      </c>
      <c r="N1533" s="5" t="s">
        <v>23</v>
      </c>
      <c r="O1533" s="5" t="s">
        <v>23</v>
      </c>
      <c r="P1533" s="5">
        <v>0</v>
      </c>
      <c r="Q1533" s="5">
        <v>1</v>
      </c>
      <c r="R1533" s="5" t="str">
        <f t="shared" si="242"/>
        <v>403-2025-06-30</v>
      </c>
    </row>
    <row r="1534" spans="1:18" x14ac:dyDescent="0.3">
      <c r="A1534" s="37">
        <v>396</v>
      </c>
      <c r="B1534" s="5" t="s">
        <v>357</v>
      </c>
      <c r="C1534" s="5" t="s">
        <v>350</v>
      </c>
      <c r="D1534" s="5" t="s">
        <v>47</v>
      </c>
      <c r="E1534" s="5" t="s">
        <v>22</v>
      </c>
      <c r="F1534" s="6">
        <v>45838</v>
      </c>
      <c r="G1534" s="5">
        <v>2025</v>
      </c>
      <c r="H1534" s="5" t="str">
        <f t="shared" si="237"/>
        <v>Junio</v>
      </c>
      <c r="I1534" s="6" t="str">
        <f t="shared" si="238"/>
        <v>2025-1</v>
      </c>
      <c r="J1534" s="5">
        <v>90</v>
      </c>
      <c r="K1534" s="5">
        <v>95.26</v>
      </c>
      <c r="L1534" s="21">
        <f>IFERROR(K1541/J1541,"")</f>
        <v>1.2841229430388377</v>
      </c>
      <c r="M1534" s="15">
        <f t="shared" si="243"/>
        <v>1.2841229430388377</v>
      </c>
      <c r="N1534" s="5" t="s">
        <v>23</v>
      </c>
      <c r="O1534" s="5" t="s">
        <v>23</v>
      </c>
      <c r="P1534" s="5">
        <v>0</v>
      </c>
      <c r="Q1534" s="5">
        <v>1</v>
      </c>
      <c r="R1534" s="5" t="str">
        <f t="shared" si="242"/>
        <v>385-2025-06-30</v>
      </c>
    </row>
    <row r="1535" spans="1:18" x14ac:dyDescent="0.3">
      <c r="A1535" s="5">
        <v>397</v>
      </c>
      <c r="B1535" t="s">
        <v>1556</v>
      </c>
      <c r="C1535" s="5" t="s">
        <v>358</v>
      </c>
      <c r="D1535" s="5" t="s">
        <v>47</v>
      </c>
      <c r="E1535" s="5" t="s">
        <v>22</v>
      </c>
      <c r="F1535" s="6">
        <v>45838</v>
      </c>
      <c r="G1535" s="5">
        <v>2025</v>
      </c>
      <c r="H1535" s="5" t="str">
        <f t="shared" si="237"/>
        <v>Junio</v>
      </c>
      <c r="I1535" s="6" t="str">
        <f t="shared" si="238"/>
        <v>2025-1</v>
      </c>
      <c r="J1535" s="5">
        <v>90</v>
      </c>
      <c r="K1535" s="5">
        <v>95.26</v>
      </c>
      <c r="L1535" s="15">
        <f t="shared" ref="L1535:L1570" si="244">IFERROR(IF((K1542/J1542)&gt;1.3,1.3,K1542/J1542),"")</f>
        <v>1.1565605950419997</v>
      </c>
      <c r="M1535" s="15">
        <f t="shared" si="243"/>
        <v>1.1565605950419997</v>
      </c>
      <c r="N1535" s="5" t="s">
        <v>23</v>
      </c>
      <c r="O1535" s="5" t="s">
        <v>23</v>
      </c>
      <c r="P1535" s="5">
        <v>0</v>
      </c>
      <c r="Q1535" s="5">
        <v>0</v>
      </c>
      <c r="R1535" s="5" t="str">
        <f t="shared" si="242"/>
        <v>386.1-2025-06-30</v>
      </c>
    </row>
    <row r="1536" spans="1:18" x14ac:dyDescent="0.3">
      <c r="A1536" s="5">
        <v>398</v>
      </c>
      <c r="B1536" s="5" t="s">
        <v>360</v>
      </c>
      <c r="C1536" s="5" t="s">
        <v>361</v>
      </c>
      <c r="D1536" s="5" t="s">
        <v>47</v>
      </c>
      <c r="E1536" s="5" t="s">
        <v>22</v>
      </c>
      <c r="F1536" s="6">
        <v>45838</v>
      </c>
      <c r="G1536" s="5">
        <v>2025</v>
      </c>
      <c r="H1536" s="5" t="str">
        <f t="shared" si="237"/>
        <v>Junio</v>
      </c>
      <c r="I1536" s="6" t="str">
        <f t="shared" si="238"/>
        <v>2025-1</v>
      </c>
      <c r="J1536" s="5">
        <v>1400</v>
      </c>
      <c r="K1536" s="5">
        <v>2233</v>
      </c>
      <c r="L1536" s="15">
        <f t="shared" si="244"/>
        <v>1.2648143452446214</v>
      </c>
      <c r="M1536" s="15">
        <f t="shared" si="243"/>
        <v>1.2648143452446214</v>
      </c>
      <c r="N1536" s="5" t="s">
        <v>48</v>
      </c>
      <c r="O1536" s="5" t="s">
        <v>48</v>
      </c>
      <c r="P1536" s="5">
        <v>0</v>
      </c>
      <c r="Q1536" s="5">
        <v>0</v>
      </c>
      <c r="R1536" s="5" t="str">
        <f t="shared" si="242"/>
        <v>386.2-2025-06-30</v>
      </c>
    </row>
    <row r="1537" spans="1:18" x14ac:dyDescent="0.3">
      <c r="A1537" s="5">
        <v>399</v>
      </c>
      <c r="B1537" s="5" t="s">
        <v>363</v>
      </c>
      <c r="C1537" s="5" t="s">
        <v>361</v>
      </c>
      <c r="D1537" s="5" t="s">
        <v>47</v>
      </c>
      <c r="E1537" s="5" t="s">
        <v>22</v>
      </c>
      <c r="F1537" s="6">
        <v>45838</v>
      </c>
      <c r="G1537" s="5">
        <v>2025</v>
      </c>
      <c r="H1537" s="5" t="str">
        <f t="shared" si="237"/>
        <v>Junio</v>
      </c>
      <c r="I1537" s="6" t="str">
        <f t="shared" si="238"/>
        <v>2025-1</v>
      </c>
      <c r="J1537" s="5">
        <v>772</v>
      </c>
      <c r="K1537" s="5">
        <v>750</v>
      </c>
      <c r="L1537" s="15">
        <f t="shared" si="244"/>
        <v>1.3</v>
      </c>
      <c r="M1537" s="15">
        <f t="shared" si="243"/>
        <v>1.3659466990024263</v>
      </c>
      <c r="N1537" s="5" t="s">
        <v>48</v>
      </c>
      <c r="O1537" s="5" t="s">
        <v>48</v>
      </c>
      <c r="P1537" s="5">
        <v>0</v>
      </c>
      <c r="Q1537" s="5">
        <v>0</v>
      </c>
      <c r="R1537" s="5" t="str">
        <f t="shared" si="242"/>
        <v>386.3-2025-06-30</v>
      </c>
    </row>
    <row r="1538" spans="1:18" x14ac:dyDescent="0.3">
      <c r="A1538" s="5">
        <v>400</v>
      </c>
      <c r="B1538" s="5" t="s">
        <v>364</v>
      </c>
      <c r="C1538" s="5" t="s">
        <v>361</v>
      </c>
      <c r="D1538" s="5" t="s">
        <v>47</v>
      </c>
      <c r="E1538" s="5" t="s">
        <v>22</v>
      </c>
      <c r="F1538" s="6">
        <v>45838</v>
      </c>
      <c r="G1538" s="5">
        <v>2025</v>
      </c>
      <c r="H1538" s="5" t="str">
        <f t="shared" si="237"/>
        <v>Junio</v>
      </c>
      <c r="I1538" s="6" t="str">
        <f t="shared" si="238"/>
        <v>2025-1</v>
      </c>
      <c r="J1538" s="5">
        <v>100</v>
      </c>
      <c r="K1538" s="10">
        <v>123</v>
      </c>
      <c r="L1538" s="15">
        <f t="shared" si="244"/>
        <v>0.6811594202898551</v>
      </c>
      <c r="M1538" s="15">
        <f t="shared" si="243"/>
        <v>0.6811594202898551</v>
      </c>
      <c r="N1538" s="5" t="s">
        <v>48</v>
      </c>
      <c r="O1538" s="5" t="s">
        <v>48</v>
      </c>
      <c r="P1538" s="5">
        <v>0</v>
      </c>
      <c r="Q1538" s="5">
        <v>0</v>
      </c>
      <c r="R1538" s="5" t="str">
        <f t="shared" si="242"/>
        <v>Med 15-2025-06-30</v>
      </c>
    </row>
    <row r="1539" spans="1:18" x14ac:dyDescent="0.3">
      <c r="A1539" s="5">
        <v>401</v>
      </c>
      <c r="B1539" s="5" t="s">
        <v>365</v>
      </c>
      <c r="C1539" s="5" t="s">
        <v>366</v>
      </c>
      <c r="D1539" s="5" t="s">
        <v>47</v>
      </c>
      <c r="E1539" s="5" t="s">
        <v>22</v>
      </c>
      <c r="F1539" s="6">
        <v>45838</v>
      </c>
      <c r="G1539" s="5">
        <v>2025</v>
      </c>
      <c r="H1539" s="5" t="str">
        <f t="shared" si="237"/>
        <v>Junio</v>
      </c>
      <c r="I1539" s="6" t="str">
        <f t="shared" si="238"/>
        <v>2025-1</v>
      </c>
      <c r="J1539" s="5">
        <v>8</v>
      </c>
      <c r="K1539" s="5">
        <v>8</v>
      </c>
      <c r="L1539" s="15">
        <f t="shared" si="244"/>
        <v>1.0324990661187896</v>
      </c>
      <c r="M1539" s="15">
        <f t="shared" si="243"/>
        <v>1.0324990661187896</v>
      </c>
      <c r="N1539" s="5" t="s">
        <v>48</v>
      </c>
      <c r="O1539" s="5" t="s">
        <v>48</v>
      </c>
      <c r="P1539" s="5">
        <v>0</v>
      </c>
      <c r="Q1539" s="5">
        <v>0</v>
      </c>
      <c r="R1539" s="5" t="str">
        <f t="shared" si="242"/>
        <v>Med 1-2025-06-30</v>
      </c>
    </row>
    <row r="1540" spans="1:18" x14ac:dyDescent="0.3">
      <c r="A1540" s="5">
        <v>403</v>
      </c>
      <c r="B1540" s="5" t="s">
        <v>368</v>
      </c>
      <c r="C1540" s="5" t="s">
        <v>366</v>
      </c>
      <c r="D1540" s="5" t="s">
        <v>47</v>
      </c>
      <c r="E1540" s="5" t="s">
        <v>22</v>
      </c>
      <c r="F1540" s="6">
        <v>45838</v>
      </c>
      <c r="G1540" s="5">
        <v>2025</v>
      </c>
      <c r="H1540" s="5" t="str">
        <f t="shared" si="237"/>
        <v>Junio</v>
      </c>
      <c r="I1540" s="6" t="str">
        <f t="shared" si="238"/>
        <v>2025-1</v>
      </c>
      <c r="J1540" s="5"/>
      <c r="K1540" s="5">
        <v>14410</v>
      </c>
      <c r="L1540" s="15">
        <f t="shared" si="244"/>
        <v>0.96563573883161513</v>
      </c>
      <c r="M1540" s="15">
        <f t="shared" si="243"/>
        <v>0.96563573883161513</v>
      </c>
      <c r="N1540" s="5" t="s">
        <v>171</v>
      </c>
      <c r="O1540" s="5"/>
      <c r="P1540" s="5">
        <v>0</v>
      </c>
      <c r="Q1540" s="5">
        <v>0</v>
      </c>
      <c r="R1540" s="5" t="str">
        <f t="shared" si="242"/>
        <v>Med 1.3-2025-06-30</v>
      </c>
    </row>
    <row r="1541" spans="1:18" x14ac:dyDescent="0.3">
      <c r="A1541" s="5">
        <v>385</v>
      </c>
      <c r="B1541" s="5" t="s">
        <v>342</v>
      </c>
      <c r="C1541" s="5" t="s">
        <v>343</v>
      </c>
      <c r="D1541" s="5" t="s">
        <v>47</v>
      </c>
      <c r="E1541" s="5" t="s">
        <v>22</v>
      </c>
      <c r="F1541" s="6">
        <v>45838</v>
      </c>
      <c r="G1541" s="5">
        <v>2025</v>
      </c>
      <c r="H1541" s="5" t="str">
        <f t="shared" si="237"/>
        <v>Junio</v>
      </c>
      <c r="I1541" s="6" t="str">
        <f t="shared" ref="I1541:I1572" si="245">IF(OR(H1548="Enero",H1548="Febrero",H1548="Marzo",H1548="Abril",H1548="Mayo",H1548="Junio"),G1548&amp;"-1",IF(OR(H1548="Julio",H1548="Agosto",H1548="Septiembre",H1548="Octubre",H1548="Noviembre",H1548="Diciembre"),G1548&amp;"-2"))</f>
        <v>2025-1</v>
      </c>
      <c r="J1541" s="5">
        <f>6845877310/1000000</f>
        <v>6845.8773099999999</v>
      </c>
      <c r="K1541" s="5">
        <v>8790.9481190000006</v>
      </c>
      <c r="L1541" s="15">
        <f t="shared" si="244"/>
        <v>1.0531561461794019</v>
      </c>
      <c r="M1541" s="15">
        <f t="shared" si="243"/>
        <v>1.0531561461794019</v>
      </c>
      <c r="N1541" s="5" t="s">
        <v>95</v>
      </c>
      <c r="O1541" s="5" t="s">
        <v>95</v>
      </c>
      <c r="P1541" s="5">
        <v>0</v>
      </c>
      <c r="Q1541" s="5">
        <v>0</v>
      </c>
      <c r="R1541" s="5" t="str">
        <f t="shared" si="242"/>
        <v>Med 1.4-2025-06-30</v>
      </c>
    </row>
    <row r="1542" spans="1:18" x14ac:dyDescent="0.3">
      <c r="A1542" s="25" t="s">
        <v>519</v>
      </c>
      <c r="B1542" s="23" t="s">
        <v>520</v>
      </c>
      <c r="C1542" s="5" t="s">
        <v>343</v>
      </c>
      <c r="D1542" s="5" t="s">
        <v>47</v>
      </c>
      <c r="E1542" s="5" t="s">
        <v>22</v>
      </c>
      <c r="F1542" s="6">
        <v>45838</v>
      </c>
      <c r="G1542" s="5">
        <v>2025</v>
      </c>
      <c r="H1542" s="5" t="str">
        <f t="shared" si="237"/>
        <v>Junio</v>
      </c>
      <c r="I1542" s="6" t="str">
        <f t="shared" si="245"/>
        <v>2025-1</v>
      </c>
      <c r="J1542" s="72">
        <v>1392.56187</v>
      </c>
      <c r="K1542" s="72">
        <v>1610.582185</v>
      </c>
      <c r="L1542" s="15">
        <f t="shared" si="244"/>
        <v>1.0761000000000001</v>
      </c>
      <c r="M1542" s="15">
        <f t="shared" si="243"/>
        <v>1.0761000000000001</v>
      </c>
      <c r="N1542" s="5" t="s">
        <v>95</v>
      </c>
      <c r="O1542" s="5" t="s">
        <v>95</v>
      </c>
      <c r="P1542" s="5">
        <v>0</v>
      </c>
      <c r="Q1542" s="5">
        <v>0</v>
      </c>
      <c r="R1542" s="5" t="str">
        <f t="shared" si="242"/>
        <v>Med 10-2025-06-30</v>
      </c>
    </row>
    <row r="1543" spans="1:18" x14ac:dyDescent="0.3">
      <c r="A1543" s="25" t="s">
        <v>521</v>
      </c>
      <c r="B1543" s="23" t="s">
        <v>522</v>
      </c>
      <c r="C1543" s="5" t="s">
        <v>343</v>
      </c>
      <c r="D1543" s="5" t="s">
        <v>47</v>
      </c>
      <c r="E1543" s="5" t="s">
        <v>22</v>
      </c>
      <c r="F1543" s="6">
        <v>45838</v>
      </c>
      <c r="G1543" s="5">
        <v>2025</v>
      </c>
      <c r="H1543" s="5" t="str">
        <f t="shared" si="237"/>
        <v>Junio</v>
      </c>
      <c r="I1543" s="6" t="str">
        <f t="shared" si="245"/>
        <v>2025-1</v>
      </c>
      <c r="J1543" s="72">
        <v>2655.6515559999998</v>
      </c>
      <c r="K1543" s="72">
        <v>3358.9061839999999</v>
      </c>
      <c r="L1543" s="15">
        <f t="shared" si="244"/>
        <v>1.3</v>
      </c>
      <c r="M1543" s="15">
        <f t="shared" si="243"/>
        <v>1.4303999999999999</v>
      </c>
      <c r="N1543" s="5" t="s">
        <v>95</v>
      </c>
      <c r="O1543" s="5" t="s">
        <v>95</v>
      </c>
      <c r="P1543" s="5">
        <v>0</v>
      </c>
      <c r="Q1543" s="5">
        <v>0</v>
      </c>
      <c r="R1543" s="5" t="str">
        <f t="shared" si="242"/>
        <v>Med 11-2025-06-30</v>
      </c>
    </row>
    <row r="1544" spans="1:18" x14ac:dyDescent="0.3">
      <c r="A1544" s="25" t="s">
        <v>523</v>
      </c>
      <c r="B1544" s="23" t="s">
        <v>524</v>
      </c>
      <c r="C1544" s="5" t="s">
        <v>343</v>
      </c>
      <c r="D1544" s="5" t="s">
        <v>47</v>
      </c>
      <c r="E1544" s="5" t="s">
        <v>22</v>
      </c>
      <c r="F1544" s="6">
        <v>45838</v>
      </c>
      <c r="G1544" s="5">
        <v>2025</v>
      </c>
      <c r="H1544" s="5" t="str">
        <f t="shared" si="237"/>
        <v>Junio</v>
      </c>
      <c r="I1544" s="6" t="str">
        <f t="shared" si="245"/>
        <v>2025-1</v>
      </c>
      <c r="J1544" s="72">
        <v>2797.6638859999998</v>
      </c>
      <c r="K1544" s="72">
        <v>3821.45975</v>
      </c>
      <c r="L1544" s="15">
        <f t="shared" si="244"/>
        <v>1.053509834995805</v>
      </c>
      <c r="M1544" s="15">
        <f t="shared" si="243"/>
        <v>1.053509834995805</v>
      </c>
      <c r="N1544" s="5" t="s">
        <v>95</v>
      </c>
      <c r="O1544" s="5" t="s">
        <v>95</v>
      </c>
      <c r="P1544" s="5">
        <v>0</v>
      </c>
      <c r="Q1544" s="5">
        <v>0</v>
      </c>
      <c r="R1544" s="5" t="str">
        <f t="shared" si="242"/>
        <v>14-2025-06-30</v>
      </c>
    </row>
    <row r="1545" spans="1:18" x14ac:dyDescent="0.3">
      <c r="A1545" s="25" t="s">
        <v>704</v>
      </c>
      <c r="B1545" s="23" t="s">
        <v>705</v>
      </c>
      <c r="C1545" s="5" t="s">
        <v>432</v>
      </c>
      <c r="D1545" s="5" t="s">
        <v>47</v>
      </c>
      <c r="E1545" s="5" t="s">
        <v>22</v>
      </c>
      <c r="F1545" s="6">
        <v>45838</v>
      </c>
      <c r="G1545" s="5">
        <v>2025</v>
      </c>
      <c r="H1545" s="5" t="s">
        <v>734</v>
      </c>
      <c r="I1545" s="6" t="str">
        <f t="shared" si="245"/>
        <v>2025-2</v>
      </c>
      <c r="J1545" s="59">
        <v>69</v>
      </c>
      <c r="K1545" s="59">
        <v>47</v>
      </c>
      <c r="L1545" s="15">
        <f t="shared" si="244"/>
        <v>1.0188499892388263</v>
      </c>
      <c r="M1545" s="15">
        <f t="shared" si="243"/>
        <v>1.0188499892388263</v>
      </c>
      <c r="N1545" s="5" t="s">
        <v>23</v>
      </c>
      <c r="O1545" s="5" t="s">
        <v>23</v>
      </c>
      <c r="P1545" s="5">
        <v>0</v>
      </c>
      <c r="Q1545" s="5">
        <v>0</v>
      </c>
      <c r="R1545" s="5" t="str">
        <f t="shared" si="242"/>
        <v>14-2025-12-31</v>
      </c>
    </row>
    <row r="1546" spans="1:18" x14ac:dyDescent="0.3">
      <c r="A1546" s="25" t="s">
        <v>686</v>
      </c>
      <c r="B1546" s="5" t="s">
        <v>687</v>
      </c>
      <c r="C1546" s="5" t="s">
        <v>432</v>
      </c>
      <c r="D1546" s="5" t="s">
        <v>47</v>
      </c>
      <c r="E1546" s="5" t="s">
        <v>22</v>
      </c>
      <c r="F1546" s="6">
        <v>45838</v>
      </c>
      <c r="G1546" s="16">
        <v>2025</v>
      </c>
      <c r="H1546" s="6" t="s">
        <v>734</v>
      </c>
      <c r="I1546" s="6" t="str">
        <f t="shared" si="245"/>
        <v>2025-1</v>
      </c>
      <c r="J1546" s="5">
        <v>2677</v>
      </c>
      <c r="K1546" s="5">
        <v>2764</v>
      </c>
      <c r="L1546" s="15">
        <f t="shared" si="244"/>
        <v>1.0189105214922771</v>
      </c>
      <c r="M1546" s="15">
        <f t="shared" si="243"/>
        <v>1.0189105214922771</v>
      </c>
      <c r="N1546" s="5" t="s">
        <v>48</v>
      </c>
      <c r="O1546" s="5" t="s">
        <v>48</v>
      </c>
      <c r="P1546" s="5">
        <v>0</v>
      </c>
      <c r="Q1546" s="5">
        <v>0</v>
      </c>
      <c r="R1546" s="5" t="str">
        <f t="shared" si="242"/>
        <v>274-2025-12-31</v>
      </c>
    </row>
    <row r="1547" spans="1:18" x14ac:dyDescent="0.3">
      <c r="A1547" s="25" t="s">
        <v>692</v>
      </c>
      <c r="B1547" s="5" t="s">
        <v>693</v>
      </c>
      <c r="C1547" s="5" t="s">
        <v>432</v>
      </c>
      <c r="D1547" s="5" t="s">
        <v>47</v>
      </c>
      <c r="E1547" s="5" t="s">
        <v>22</v>
      </c>
      <c r="F1547" s="6">
        <v>45838</v>
      </c>
      <c r="G1547" s="16">
        <v>2025</v>
      </c>
      <c r="H1547" s="6" t="s">
        <v>734</v>
      </c>
      <c r="I1547" s="6" t="str">
        <f t="shared" si="245"/>
        <v>2025-2</v>
      </c>
      <c r="J1547" s="5">
        <v>582</v>
      </c>
      <c r="K1547" s="5">
        <v>562</v>
      </c>
      <c r="L1547" s="15">
        <f t="shared" si="244"/>
        <v>1.0321095502301971</v>
      </c>
      <c r="M1547" s="15">
        <f t="shared" si="243"/>
        <v>1.0321095502301971</v>
      </c>
      <c r="N1547" s="5" t="s">
        <v>48</v>
      </c>
      <c r="O1547" s="5" t="s">
        <v>48</v>
      </c>
      <c r="P1547" s="5">
        <v>0</v>
      </c>
      <c r="Q1547" s="5">
        <v>0</v>
      </c>
      <c r="R1547" s="5" t="str">
        <f t="shared" si="242"/>
        <v>14.1-2025-06-30</v>
      </c>
    </row>
    <row r="1548" spans="1:18" x14ac:dyDescent="0.3">
      <c r="A1548" s="25" t="s">
        <v>694</v>
      </c>
      <c r="B1548" s="5" t="s">
        <v>738</v>
      </c>
      <c r="C1548" s="5" t="s">
        <v>432</v>
      </c>
      <c r="D1548" s="5" t="s">
        <v>47</v>
      </c>
      <c r="E1548" s="5" t="s">
        <v>22</v>
      </c>
      <c r="F1548" s="6">
        <v>45838</v>
      </c>
      <c r="G1548" s="16">
        <v>2025</v>
      </c>
      <c r="H1548" s="6" t="s">
        <v>734</v>
      </c>
      <c r="I1548" s="6" t="str">
        <f t="shared" si="245"/>
        <v>2025-2</v>
      </c>
      <c r="J1548" s="9">
        <v>2107</v>
      </c>
      <c r="K1548" s="9">
        <v>2219</v>
      </c>
      <c r="L1548" s="15">
        <f t="shared" si="244"/>
        <v>1.0652439024390243</v>
      </c>
      <c r="M1548" s="15">
        <f t="shared" si="243"/>
        <v>1.0652439024390243</v>
      </c>
      <c r="N1548" s="5" t="s">
        <v>48</v>
      </c>
      <c r="O1548" s="5" t="s">
        <v>48</v>
      </c>
      <c r="P1548" s="5">
        <v>0</v>
      </c>
      <c r="Q1548" s="5">
        <v>0</v>
      </c>
      <c r="R1548" s="5" t="str">
        <f t="shared" si="242"/>
        <v>14.1-2025-12-31</v>
      </c>
    </row>
    <row r="1549" spans="1:18" x14ac:dyDescent="0.3">
      <c r="A1549" s="25" t="s">
        <v>696</v>
      </c>
      <c r="B1549" s="5" t="s">
        <v>697</v>
      </c>
      <c r="C1549" s="5" t="s">
        <v>432</v>
      </c>
      <c r="D1549" s="5" t="s">
        <v>47</v>
      </c>
      <c r="E1549" s="5" t="s">
        <v>22</v>
      </c>
      <c r="F1549" s="6">
        <v>45838</v>
      </c>
      <c r="G1549" s="16">
        <v>2025</v>
      </c>
      <c r="H1549" s="6" t="s">
        <v>734</v>
      </c>
      <c r="I1549" s="6" t="str">
        <f t="shared" si="245"/>
        <v>2025-2</v>
      </c>
      <c r="J1549" s="9">
        <v>100</v>
      </c>
      <c r="K1549" s="12">
        <v>107.61</v>
      </c>
      <c r="L1549" s="15">
        <f t="shared" si="244"/>
        <v>1.0575471071452296</v>
      </c>
      <c r="M1549" s="15">
        <f t="shared" si="243"/>
        <v>1.0575471071452296</v>
      </c>
      <c r="N1549" s="5" t="s">
        <v>23</v>
      </c>
      <c r="O1549" s="5" t="s">
        <v>23</v>
      </c>
      <c r="P1549" s="5">
        <v>0</v>
      </c>
      <c r="Q1549" s="5">
        <v>0</v>
      </c>
      <c r="R1549" s="5" t="str">
        <f t="shared" si="242"/>
        <v>14.2-2025-06-30</v>
      </c>
    </row>
    <row r="1550" spans="1:18" x14ac:dyDescent="0.3">
      <c r="A1550" s="25" t="s">
        <v>698</v>
      </c>
      <c r="B1550" s="5" t="s">
        <v>699</v>
      </c>
      <c r="C1550" s="5" t="s">
        <v>432</v>
      </c>
      <c r="D1550" s="5" t="s">
        <v>47</v>
      </c>
      <c r="E1550" s="5" t="s">
        <v>22</v>
      </c>
      <c r="F1550" s="6">
        <v>45838</v>
      </c>
      <c r="G1550" s="16">
        <v>2025</v>
      </c>
      <c r="H1550" s="6" t="s">
        <v>734</v>
      </c>
      <c r="I1550" s="6" t="str">
        <f t="shared" si="245"/>
        <v>2025-1</v>
      </c>
      <c r="J1550" s="9">
        <v>100</v>
      </c>
      <c r="K1550" s="12">
        <v>143.04</v>
      </c>
      <c r="L1550" s="15">
        <f t="shared" si="244"/>
        <v>1.0721263214237924</v>
      </c>
      <c r="M1550" s="15">
        <f t="shared" si="243"/>
        <v>1.0721263214237924</v>
      </c>
      <c r="N1550" s="5" t="s">
        <v>23</v>
      </c>
      <c r="O1550" s="5" t="s">
        <v>23</v>
      </c>
      <c r="P1550" s="5">
        <v>0</v>
      </c>
      <c r="Q1550" s="5">
        <v>0</v>
      </c>
      <c r="R1550" s="5" t="str">
        <f t="shared" si="242"/>
        <v>14.2-2025-12-31</v>
      </c>
    </row>
    <row r="1551" spans="1:18" x14ac:dyDescent="0.3">
      <c r="A1551" s="5">
        <v>14</v>
      </c>
      <c r="B1551" s="5" t="s">
        <v>45</v>
      </c>
      <c r="C1551" s="5" t="s">
        <v>46</v>
      </c>
      <c r="D1551" s="5" t="s">
        <v>47</v>
      </c>
      <c r="E1551" s="5" t="s">
        <v>22</v>
      </c>
      <c r="F1551" s="6">
        <v>45838</v>
      </c>
      <c r="G1551" s="5">
        <v>2025</v>
      </c>
      <c r="H1551" s="5" t="str">
        <f t="shared" ref="H1551:H1561" si="246">PROPER(TEXT(F1558,"mmmm"))</f>
        <v>Junio</v>
      </c>
      <c r="I1551" s="6" t="str">
        <f t="shared" si="245"/>
        <v>2025-2</v>
      </c>
      <c r="J1551" s="9">
        <v>53635</v>
      </c>
      <c r="K1551" s="9">
        <v>56505</v>
      </c>
      <c r="L1551" s="15">
        <f t="shared" si="244"/>
        <v>1.0494762288477035</v>
      </c>
      <c r="M1551" s="15">
        <f t="shared" si="243"/>
        <v>1.0494762288477035</v>
      </c>
      <c r="N1551" s="5" t="s">
        <v>48</v>
      </c>
      <c r="O1551" s="5" t="s">
        <v>48</v>
      </c>
      <c r="P1551" s="5">
        <v>0</v>
      </c>
      <c r="Q1551" s="5">
        <v>0</v>
      </c>
      <c r="R1551" s="5" t="str">
        <f t="shared" si="242"/>
        <v>14.3-2025-06-30</v>
      </c>
    </row>
    <row r="1552" spans="1:18" x14ac:dyDescent="0.3">
      <c r="A1552" s="5">
        <v>14</v>
      </c>
      <c r="B1552" s="5" t="s">
        <v>45</v>
      </c>
      <c r="C1552" s="5" t="s">
        <v>46</v>
      </c>
      <c r="D1552" s="5" t="s">
        <v>47</v>
      </c>
      <c r="E1552" s="5" t="s">
        <v>22</v>
      </c>
      <c r="F1552" s="6">
        <v>46022</v>
      </c>
      <c r="G1552" s="5">
        <v>2025</v>
      </c>
      <c r="H1552" s="5" t="str">
        <f t="shared" si="246"/>
        <v>Diciembre</v>
      </c>
      <c r="I1552" s="6" t="str">
        <f t="shared" si="245"/>
        <v>2025-1</v>
      </c>
      <c r="J1552" s="79">
        <v>55756</v>
      </c>
      <c r="K1552" s="9">
        <v>56807</v>
      </c>
      <c r="L1552" s="15">
        <f t="shared" si="244"/>
        <v>1.0609850333496014</v>
      </c>
      <c r="M1552" s="15">
        <f t="shared" si="243"/>
        <v>1.0609850333496014</v>
      </c>
      <c r="N1552" s="5" t="s">
        <v>48</v>
      </c>
      <c r="O1552" s="5" t="s">
        <v>48</v>
      </c>
      <c r="P1552" s="5">
        <v>0</v>
      </c>
      <c r="Q1552" s="5">
        <v>0</v>
      </c>
      <c r="R1552" s="5" t="str">
        <f t="shared" si="242"/>
        <v>14.3-2025-12-31</v>
      </c>
    </row>
    <row r="1553" spans="1:18" x14ac:dyDescent="0.3">
      <c r="A1553" s="5">
        <v>274</v>
      </c>
      <c r="B1553" s="5" t="s">
        <v>215</v>
      </c>
      <c r="C1553" s="5" t="s">
        <v>197</v>
      </c>
      <c r="D1553" s="5" t="s">
        <v>47</v>
      </c>
      <c r="E1553" s="5" t="s">
        <v>22</v>
      </c>
      <c r="F1553" s="6">
        <v>46022</v>
      </c>
      <c r="G1553" s="5">
        <v>2025</v>
      </c>
      <c r="H1553" s="5" t="str">
        <f t="shared" si="246"/>
        <v>Junio</v>
      </c>
      <c r="I1553" s="6" t="str">
        <f t="shared" si="245"/>
        <v>2025-2</v>
      </c>
      <c r="J1553" s="71">
        <v>44737</v>
      </c>
      <c r="K1553" s="9">
        <v>45583</v>
      </c>
      <c r="L1553" s="15">
        <f t="shared" si="244"/>
        <v>1.1039058587881823</v>
      </c>
      <c r="M1553" s="15">
        <f t="shared" si="243"/>
        <v>1.1039058587881823</v>
      </c>
      <c r="N1553" s="5" t="s">
        <v>48</v>
      </c>
      <c r="O1553" s="5" t="s">
        <v>48</v>
      </c>
      <c r="P1553" s="5">
        <v>0</v>
      </c>
      <c r="Q1553" s="5">
        <v>0</v>
      </c>
      <c r="R1553" s="5" t="str">
        <f t="shared" si="242"/>
        <v>14.4-2025-06-30</v>
      </c>
    </row>
    <row r="1554" spans="1:18" x14ac:dyDescent="0.3">
      <c r="A1554" s="24" t="s">
        <v>509</v>
      </c>
      <c r="B1554" s="23" t="s">
        <v>510</v>
      </c>
      <c r="C1554" s="5" t="s">
        <v>178</v>
      </c>
      <c r="D1554" s="5" t="s">
        <v>47</v>
      </c>
      <c r="E1554" s="5" t="s">
        <v>22</v>
      </c>
      <c r="F1554" s="6">
        <v>45838</v>
      </c>
      <c r="G1554" s="5">
        <v>2025</v>
      </c>
      <c r="H1554" s="5" t="str">
        <f t="shared" si="246"/>
        <v>Diciembre</v>
      </c>
      <c r="I1554" s="6" t="str">
        <f t="shared" si="245"/>
        <v>2025-2</v>
      </c>
      <c r="J1554" s="5">
        <v>8471</v>
      </c>
      <c r="K1554" s="5">
        <v>8743</v>
      </c>
      <c r="L1554" s="15">
        <f t="shared" si="244"/>
        <v>1.1993785603314344</v>
      </c>
      <c r="M1554" s="15">
        <v>1.031341821743389</v>
      </c>
      <c r="N1554" s="5" t="s">
        <v>48</v>
      </c>
      <c r="O1554" s="5" t="s">
        <v>48</v>
      </c>
      <c r="P1554" s="5">
        <v>0</v>
      </c>
      <c r="Q1554" s="5">
        <v>0</v>
      </c>
      <c r="R1554" s="5" t="s">
        <v>2592</v>
      </c>
    </row>
    <row r="1555" spans="1:18" x14ac:dyDescent="0.3">
      <c r="A1555" s="24" t="s">
        <v>509</v>
      </c>
      <c r="B1555" s="23" t="s">
        <v>510</v>
      </c>
      <c r="C1555" s="5" t="s">
        <v>178</v>
      </c>
      <c r="D1555" s="5" t="s">
        <v>47</v>
      </c>
      <c r="E1555" s="5" t="s">
        <v>22</v>
      </c>
      <c r="F1555" s="6">
        <v>46022</v>
      </c>
      <c r="G1555" s="5">
        <v>2025</v>
      </c>
      <c r="H1555" s="5" t="str">
        <f t="shared" si="246"/>
        <v>Diciembre</v>
      </c>
      <c r="I1555" s="6" t="str">
        <f t="shared" si="245"/>
        <v>2025-2</v>
      </c>
      <c r="J1555" s="5">
        <v>8200</v>
      </c>
      <c r="K1555" s="5">
        <v>8735</v>
      </c>
      <c r="L1555" s="15">
        <f t="shared" si="244"/>
        <v>1.2583333333333333</v>
      </c>
      <c r="M1555" s="15">
        <v>1.031976744186047</v>
      </c>
      <c r="N1555" s="5" t="s">
        <v>48</v>
      </c>
      <c r="O1555" s="5" t="s">
        <v>48</v>
      </c>
      <c r="P1555" s="5">
        <v>0</v>
      </c>
      <c r="Q1555" s="5">
        <v>0</v>
      </c>
      <c r="R1555" s="5" t="s">
        <v>2593</v>
      </c>
    </row>
    <row r="1556" spans="1:18" x14ac:dyDescent="0.3">
      <c r="A1556" s="24" t="s">
        <v>511</v>
      </c>
      <c r="B1556" s="23" t="s">
        <v>512</v>
      </c>
      <c r="C1556" s="5" t="s">
        <v>178</v>
      </c>
      <c r="D1556" s="5" t="s">
        <v>47</v>
      </c>
      <c r="E1556" s="5" t="s">
        <v>22</v>
      </c>
      <c r="F1556" s="6">
        <v>45838</v>
      </c>
      <c r="G1556" s="5">
        <v>2025</v>
      </c>
      <c r="H1556" s="5" t="str">
        <f t="shared" si="246"/>
        <v>Diciembre</v>
      </c>
      <c r="I1556" s="6" t="str">
        <f t="shared" si="245"/>
        <v>2025-2</v>
      </c>
      <c r="J1556" s="5">
        <v>45163</v>
      </c>
      <c r="K1556" s="5">
        <v>47762</v>
      </c>
      <c r="L1556" s="15">
        <f t="shared" si="244"/>
        <v>1.2222222222222223</v>
      </c>
      <c r="M1556" s="15">
        <f t="shared" ref="M1556:M1570" si="247">IFERROR(K1563/J1563,"")</f>
        <v>1.2222222222222223</v>
      </c>
      <c r="N1556" s="5" t="s">
        <v>48</v>
      </c>
      <c r="O1556" s="5" t="s">
        <v>48</v>
      </c>
      <c r="P1556" s="5">
        <v>0</v>
      </c>
      <c r="Q1556" s="5">
        <v>0</v>
      </c>
      <c r="R1556" s="5" t="s">
        <v>2594</v>
      </c>
    </row>
    <row r="1557" spans="1:18" x14ac:dyDescent="0.3">
      <c r="A1557" s="24" t="s">
        <v>511</v>
      </c>
      <c r="B1557" s="23" t="s">
        <v>512</v>
      </c>
      <c r="C1557" s="5" t="s">
        <v>178</v>
      </c>
      <c r="D1557" s="5" t="s">
        <v>47</v>
      </c>
      <c r="E1557" s="5" t="s">
        <v>22</v>
      </c>
      <c r="F1557" s="6">
        <v>46022</v>
      </c>
      <c r="G1557" s="5">
        <v>2025</v>
      </c>
      <c r="H1557" s="5" t="str">
        <f t="shared" si="246"/>
        <v>Junio</v>
      </c>
      <c r="I1557" s="6" t="str">
        <f t="shared" si="245"/>
        <v>2025-2</v>
      </c>
      <c r="J1557" s="5">
        <v>44838</v>
      </c>
      <c r="K1557" s="5">
        <v>48072</v>
      </c>
      <c r="L1557" s="15" t="str">
        <f t="shared" si="244"/>
        <v/>
      </c>
      <c r="M1557" s="15" t="str">
        <f t="shared" si="247"/>
        <v/>
      </c>
      <c r="N1557" s="5" t="s">
        <v>48</v>
      </c>
      <c r="O1557" s="5" t="s">
        <v>48</v>
      </c>
      <c r="P1557" s="5">
        <v>0</v>
      </c>
      <c r="Q1557" s="5">
        <v>0</v>
      </c>
      <c r="R1557" s="5" t="s">
        <v>2595</v>
      </c>
    </row>
    <row r="1558" spans="1:18" x14ac:dyDescent="0.3">
      <c r="A1558" s="24" t="s">
        <v>513</v>
      </c>
      <c r="B1558" s="23" t="s">
        <v>514</v>
      </c>
      <c r="C1558" s="5" t="s">
        <v>178</v>
      </c>
      <c r="D1558" s="5" t="s">
        <v>47</v>
      </c>
      <c r="E1558" s="5" t="s">
        <v>22</v>
      </c>
      <c r="F1558" s="6">
        <v>45838</v>
      </c>
      <c r="G1558" s="5">
        <v>2025</v>
      </c>
      <c r="H1558" s="5" t="str">
        <f t="shared" si="246"/>
        <v>Diciembre</v>
      </c>
      <c r="I1558" s="6" t="str">
        <f t="shared" si="245"/>
        <v>2025-2</v>
      </c>
      <c r="J1558" s="5">
        <v>49640</v>
      </c>
      <c r="K1558" s="5">
        <v>52096</v>
      </c>
      <c r="L1558" s="15" t="str">
        <f t="shared" si="244"/>
        <v/>
      </c>
      <c r="M1558" s="15" t="str">
        <f t="shared" si="247"/>
        <v/>
      </c>
      <c r="N1558" s="5" t="s">
        <v>48</v>
      </c>
      <c r="O1558" s="5" t="s">
        <v>48</v>
      </c>
      <c r="P1558" s="5">
        <v>0</v>
      </c>
      <c r="Q1558" s="5">
        <v>0</v>
      </c>
      <c r="R1558" s="5" t="s">
        <v>2596</v>
      </c>
    </row>
    <row r="1559" spans="1:18" x14ac:dyDescent="0.3">
      <c r="A1559" s="24" t="s">
        <v>513</v>
      </c>
      <c r="B1559" s="23" t="s">
        <v>514</v>
      </c>
      <c r="C1559" s="5" t="s">
        <v>178</v>
      </c>
      <c r="D1559" s="5" t="s">
        <v>47</v>
      </c>
      <c r="E1559" s="5" t="s">
        <v>22</v>
      </c>
      <c r="F1559" s="6">
        <v>46022</v>
      </c>
      <c r="G1559" s="5">
        <v>2025</v>
      </c>
      <c r="H1559" s="5" t="str">
        <f t="shared" si="246"/>
        <v>Junio</v>
      </c>
      <c r="I1559" s="6" t="str">
        <f t="shared" si="245"/>
        <v>2025-2</v>
      </c>
      <c r="J1559" s="5">
        <v>49176</v>
      </c>
      <c r="K1559" s="5">
        <v>52175</v>
      </c>
      <c r="L1559" s="15">
        <f t="shared" si="244"/>
        <v>1</v>
      </c>
      <c r="M1559" s="15">
        <f t="shared" si="247"/>
        <v>1</v>
      </c>
      <c r="N1559" s="5" t="s">
        <v>48</v>
      </c>
      <c r="O1559" s="5" t="s">
        <v>48</v>
      </c>
      <c r="P1559" s="5">
        <v>0</v>
      </c>
      <c r="Q1559" s="5">
        <v>0</v>
      </c>
      <c r="R1559" s="5" t="s">
        <v>2597</v>
      </c>
    </row>
    <row r="1560" spans="1:18" x14ac:dyDescent="0.3">
      <c r="A1560" s="24" t="s">
        <v>515</v>
      </c>
      <c r="B1560" s="23" t="s">
        <v>516</v>
      </c>
      <c r="C1560" s="5" t="s">
        <v>178</v>
      </c>
      <c r="D1560" s="5" t="s">
        <v>47</v>
      </c>
      <c r="E1560" s="5" t="s">
        <v>22</v>
      </c>
      <c r="F1560" s="6">
        <v>45838</v>
      </c>
      <c r="G1560" s="16">
        <v>2025</v>
      </c>
      <c r="H1560" s="6" t="str">
        <f t="shared" si="246"/>
        <v>Diciembre</v>
      </c>
      <c r="I1560" s="6" t="str">
        <f t="shared" si="245"/>
        <v>2025-2</v>
      </c>
      <c r="J1560" s="5">
        <v>3994</v>
      </c>
      <c r="K1560" s="5">
        <v>4409</v>
      </c>
      <c r="L1560" s="15">
        <f t="shared" si="244"/>
        <v>1</v>
      </c>
      <c r="M1560" s="15">
        <f t="shared" si="247"/>
        <v>1</v>
      </c>
      <c r="N1560" s="5" t="s">
        <v>48</v>
      </c>
      <c r="O1560" s="5" t="s">
        <v>48</v>
      </c>
      <c r="P1560" s="5">
        <v>0</v>
      </c>
      <c r="Q1560" s="5">
        <v>0</v>
      </c>
      <c r="R1560" s="5" t="s">
        <v>2598</v>
      </c>
    </row>
    <row r="1561" spans="1:18" x14ac:dyDescent="0.3">
      <c r="A1561" s="24" t="s">
        <v>515</v>
      </c>
      <c r="B1561" s="23" t="s">
        <v>516</v>
      </c>
      <c r="C1561" s="5" t="s">
        <v>178</v>
      </c>
      <c r="D1561" s="5" t="s">
        <v>47</v>
      </c>
      <c r="E1561" s="5" t="s">
        <v>22</v>
      </c>
      <c r="F1561" s="6">
        <v>46022</v>
      </c>
      <c r="G1561" s="16">
        <v>2025</v>
      </c>
      <c r="H1561" s="6" t="str">
        <f t="shared" si="246"/>
        <v>Diciembre</v>
      </c>
      <c r="I1561" s="6" t="str">
        <f t="shared" si="245"/>
        <v>2025-2</v>
      </c>
      <c r="J1561" s="5">
        <v>3862</v>
      </c>
      <c r="K1561" s="5">
        <v>4632</v>
      </c>
      <c r="L1561" s="15">
        <f t="shared" si="244"/>
        <v>1.0011614401858304</v>
      </c>
      <c r="M1561" s="15">
        <f t="shared" si="247"/>
        <v>1.0011614401858304</v>
      </c>
      <c r="N1561" s="5" t="s">
        <v>48</v>
      </c>
      <c r="O1561" s="5" t="s">
        <v>48</v>
      </c>
      <c r="P1561" s="5">
        <v>0</v>
      </c>
      <c r="Q1561" s="5">
        <v>0</v>
      </c>
      <c r="R1561" s="5" t="s">
        <v>2599</v>
      </c>
    </row>
    <row r="1562" spans="1:18" x14ac:dyDescent="0.3">
      <c r="A1562" s="5">
        <v>423</v>
      </c>
      <c r="B1562" s="5" t="s">
        <v>391</v>
      </c>
      <c r="C1562" s="5" t="s">
        <v>79</v>
      </c>
      <c r="D1562" s="5" t="s">
        <v>65</v>
      </c>
      <c r="E1562" s="5" t="s">
        <v>22</v>
      </c>
      <c r="F1562" s="6">
        <v>46022</v>
      </c>
      <c r="G1562" s="5">
        <v>2025</v>
      </c>
      <c r="H1562" s="5" t="s">
        <v>736</v>
      </c>
      <c r="I1562" s="6" t="s">
        <v>743</v>
      </c>
      <c r="J1562" s="5">
        <v>12</v>
      </c>
      <c r="K1562" s="5">
        <v>15.1</v>
      </c>
      <c r="L1562" s="15">
        <f t="shared" si="244"/>
        <v>1.0576470588235294</v>
      </c>
      <c r="M1562" s="15">
        <f t="shared" si="247"/>
        <v>1.0576470588235294</v>
      </c>
      <c r="N1562" s="5" t="s">
        <v>83</v>
      </c>
      <c r="O1562" s="5" t="s">
        <v>83</v>
      </c>
      <c r="P1562" s="5">
        <v>1</v>
      </c>
      <c r="Q1562" s="5">
        <v>1</v>
      </c>
      <c r="R1562" s="5" t="str">
        <f>A1569&amp;"-"&amp;YEAR(F1569)&amp;"-"&amp;IF(LEN(MONTH(F1569))=1,"0"&amp;MONTH(F1569),MONTH(F1569))&amp;"-"&amp;DAY(F1569)</f>
        <v>194-2025-12-31</v>
      </c>
    </row>
    <row r="1563" spans="1:18" x14ac:dyDescent="0.3">
      <c r="A1563" s="5">
        <v>424</v>
      </c>
      <c r="B1563" s="5" t="s">
        <v>392</v>
      </c>
      <c r="C1563" s="5" t="s">
        <v>79</v>
      </c>
      <c r="D1563" s="5" t="s">
        <v>65</v>
      </c>
      <c r="E1563" s="5" t="s">
        <v>22</v>
      </c>
      <c r="F1563" s="6">
        <v>46022</v>
      </c>
      <c r="G1563" s="5">
        <v>2025</v>
      </c>
      <c r="H1563" s="5" t="s">
        <v>736</v>
      </c>
      <c r="I1563" s="6" t="s">
        <v>743</v>
      </c>
      <c r="J1563" s="5">
        <v>9</v>
      </c>
      <c r="K1563" s="5">
        <v>11</v>
      </c>
      <c r="L1563" s="15">
        <f t="shared" si="244"/>
        <v>1.0654545454545454</v>
      </c>
      <c r="M1563" s="15">
        <f t="shared" si="247"/>
        <v>1.0654545454545454</v>
      </c>
      <c r="N1563" s="5" t="s">
        <v>48</v>
      </c>
      <c r="O1563" s="5" t="s">
        <v>48</v>
      </c>
      <c r="P1563" s="5">
        <v>0</v>
      </c>
      <c r="Q1563" s="5">
        <v>0</v>
      </c>
      <c r="R1563" s="5" t="s">
        <v>1686</v>
      </c>
    </row>
    <row r="1564" spans="1:18" x14ac:dyDescent="0.3">
      <c r="A1564" s="5">
        <v>97</v>
      </c>
      <c r="B1564" s="5" t="s">
        <v>78</v>
      </c>
      <c r="C1564" s="5" t="s">
        <v>79</v>
      </c>
      <c r="D1564" s="5" t="s">
        <v>47</v>
      </c>
      <c r="E1564" s="5" t="s">
        <v>22</v>
      </c>
      <c r="F1564" s="17">
        <v>45838</v>
      </c>
      <c r="G1564" s="16">
        <v>2025</v>
      </c>
      <c r="H1564" s="6" t="str">
        <f t="shared" ref="H1564:H1570" si="248">PROPER(TEXT(F1571,"mmmm"))</f>
        <v>Diciembre</v>
      </c>
      <c r="I1564" s="6" t="str">
        <f t="shared" ref="I1564:I1570" si="249">IF(OR(H1571="Enero",H1571="Febrero",H1571="Marzo",H1571="Abril",H1571="Mayo",H1571="Junio"),G1571&amp;"-1",IF(OR(H1571="Julio",H1571="Agosto",H1571="Septiembre",H1571="Octubre",H1571="Noviembre",H1571="Diciembre"),G1571&amp;"-2"))</f>
        <v>2021-2</v>
      </c>
      <c r="J1564" s="5">
        <v>0</v>
      </c>
      <c r="K1564" s="5">
        <v>0</v>
      </c>
      <c r="L1564" s="15">
        <f t="shared" si="244"/>
        <v>1</v>
      </c>
      <c r="M1564" s="15">
        <f t="shared" si="247"/>
        <v>1</v>
      </c>
      <c r="N1564" s="5"/>
      <c r="O1564" s="5"/>
      <c r="P1564" s="5">
        <v>0</v>
      </c>
      <c r="Q1564" s="5">
        <v>0</v>
      </c>
      <c r="R1564" s="5" t="str">
        <f t="shared" ref="R1564:R1569" si="250">A1571&amp;"-"&amp;YEAR(F1571)&amp;"-"&amp;IF(LEN(MONTH(F1571))=1,"0"&amp;MONTH(F1571),MONTH(F1571))&amp;"-"&amp;DAY(F1571)</f>
        <v>100-2021-12-31</v>
      </c>
    </row>
    <row r="1565" spans="1:18" x14ac:dyDescent="0.3">
      <c r="A1565" s="5">
        <v>97</v>
      </c>
      <c r="B1565" s="5" t="s">
        <v>78</v>
      </c>
      <c r="C1565" s="5" t="s">
        <v>79</v>
      </c>
      <c r="D1565" s="5" t="s">
        <v>47</v>
      </c>
      <c r="E1565" s="5" t="s">
        <v>22</v>
      </c>
      <c r="F1565" s="17">
        <v>46022</v>
      </c>
      <c r="G1565" s="16">
        <v>2025</v>
      </c>
      <c r="H1565" s="6" t="str">
        <f t="shared" si="248"/>
        <v>Diciembre</v>
      </c>
      <c r="I1565" s="6" t="str">
        <f t="shared" si="249"/>
        <v>2022-2</v>
      </c>
      <c r="J1565" s="5">
        <v>0</v>
      </c>
      <c r="K1565" s="5">
        <v>0</v>
      </c>
      <c r="L1565" s="15">
        <f t="shared" si="244"/>
        <v>0.98299999999999998</v>
      </c>
      <c r="M1565" s="15">
        <f t="shared" si="247"/>
        <v>0.98299999999999998</v>
      </c>
      <c r="N1565" s="5"/>
      <c r="O1565" s="5"/>
      <c r="P1565" s="5">
        <v>0</v>
      </c>
      <c r="Q1565" s="5">
        <v>0</v>
      </c>
      <c r="R1565" s="5" t="str">
        <f t="shared" si="250"/>
        <v>100-2022-12-31</v>
      </c>
    </row>
    <row r="1566" spans="1:18" x14ac:dyDescent="0.3">
      <c r="A1566" s="5">
        <v>98</v>
      </c>
      <c r="B1566" s="5" t="s">
        <v>80</v>
      </c>
      <c r="C1566" s="5" t="s">
        <v>79</v>
      </c>
      <c r="D1566" s="5" t="s">
        <v>47</v>
      </c>
      <c r="E1566" s="5" t="s">
        <v>22</v>
      </c>
      <c r="F1566" s="17">
        <v>45838</v>
      </c>
      <c r="G1566" s="16">
        <v>2025</v>
      </c>
      <c r="H1566" s="6" t="str">
        <f t="shared" si="248"/>
        <v>Diciembre</v>
      </c>
      <c r="I1566" s="6" t="str">
        <f t="shared" si="249"/>
        <v>2025-2</v>
      </c>
      <c r="J1566" s="5">
        <v>10</v>
      </c>
      <c r="K1566" s="5">
        <v>10</v>
      </c>
      <c r="L1566" s="15">
        <f t="shared" si="244"/>
        <v>1</v>
      </c>
      <c r="M1566" s="15">
        <f t="shared" si="247"/>
        <v>1</v>
      </c>
      <c r="N1566" s="5" t="s">
        <v>48</v>
      </c>
      <c r="O1566" s="5" t="s">
        <v>48</v>
      </c>
      <c r="P1566" s="5">
        <v>0</v>
      </c>
      <c r="Q1566" s="5">
        <v>0</v>
      </c>
      <c r="R1566" s="5" t="str">
        <f t="shared" si="250"/>
        <v>100-2025-12-31</v>
      </c>
    </row>
    <row r="1567" spans="1:18" x14ac:dyDescent="0.3">
      <c r="A1567" s="5">
        <v>98</v>
      </c>
      <c r="B1567" s="5" t="s">
        <v>80</v>
      </c>
      <c r="C1567" s="5" t="s">
        <v>79</v>
      </c>
      <c r="D1567" s="5" t="s">
        <v>47</v>
      </c>
      <c r="E1567" s="5" t="s">
        <v>22</v>
      </c>
      <c r="F1567" s="17">
        <v>46022</v>
      </c>
      <c r="G1567" s="16">
        <v>2025</v>
      </c>
      <c r="H1567" s="6" t="str">
        <f t="shared" si="248"/>
        <v>Diciembre</v>
      </c>
      <c r="I1567" s="6" t="str">
        <f t="shared" si="249"/>
        <v>2021-2</v>
      </c>
      <c r="J1567" s="5">
        <v>5</v>
      </c>
      <c r="K1567" s="5">
        <v>5</v>
      </c>
      <c r="L1567" s="15">
        <f t="shared" si="244"/>
        <v>0.15887850467289719</v>
      </c>
      <c r="M1567" s="15">
        <f t="shared" si="247"/>
        <v>0.15887850467289719</v>
      </c>
      <c r="N1567" s="5" t="s">
        <v>48</v>
      </c>
      <c r="O1567" s="5" t="s">
        <v>48</v>
      </c>
      <c r="P1567" s="5">
        <v>0</v>
      </c>
      <c r="Q1567" s="5">
        <v>0</v>
      </c>
      <c r="R1567" s="5" t="str">
        <f t="shared" si="250"/>
        <v>104-2021-12-31</v>
      </c>
    </row>
    <row r="1568" spans="1:18" x14ac:dyDescent="0.3">
      <c r="A1568" s="5">
        <v>245</v>
      </c>
      <c r="B1568" s="5" t="s">
        <v>177</v>
      </c>
      <c r="C1568" s="5" t="s">
        <v>178</v>
      </c>
      <c r="D1568" s="5" t="s">
        <v>47</v>
      </c>
      <c r="E1568" s="5" t="s">
        <v>22</v>
      </c>
      <c r="F1568" s="6">
        <v>46022</v>
      </c>
      <c r="G1568" s="5">
        <v>2025</v>
      </c>
      <c r="H1568" s="5" t="str">
        <f t="shared" si="248"/>
        <v>Diciembre</v>
      </c>
      <c r="I1568" s="6" t="str">
        <f t="shared" si="249"/>
        <v>2022-2</v>
      </c>
      <c r="J1568" s="5">
        <v>86.1</v>
      </c>
      <c r="K1568" s="5">
        <v>86.2</v>
      </c>
      <c r="L1568" s="15">
        <f t="shared" si="244"/>
        <v>0.1737136504186495</v>
      </c>
      <c r="M1568" s="15">
        <f t="shared" si="247"/>
        <v>0.1737136504186495</v>
      </c>
      <c r="N1568" s="5" t="s">
        <v>23</v>
      </c>
      <c r="O1568" s="5" t="s">
        <v>23</v>
      </c>
      <c r="P1568" s="5">
        <v>0</v>
      </c>
      <c r="Q1568" s="5">
        <v>0</v>
      </c>
      <c r="R1568" s="5" t="str">
        <f t="shared" si="250"/>
        <v>104-2022-12-31</v>
      </c>
    </row>
    <row r="1569" spans="1:18" x14ac:dyDescent="0.3">
      <c r="A1569" s="5">
        <v>194</v>
      </c>
      <c r="B1569" s="5" t="s">
        <v>127</v>
      </c>
      <c r="C1569" s="5" t="s">
        <v>46</v>
      </c>
      <c r="D1569" s="5" t="s">
        <v>47</v>
      </c>
      <c r="E1569" s="5" t="s">
        <v>22</v>
      </c>
      <c r="F1569" s="6">
        <v>46022</v>
      </c>
      <c r="G1569" s="16">
        <v>2025</v>
      </c>
      <c r="H1569" s="6" t="str">
        <f t="shared" si="248"/>
        <v>Diciembre</v>
      </c>
      <c r="I1569" s="6" t="str">
        <f t="shared" si="249"/>
        <v>2025-2</v>
      </c>
      <c r="J1569" s="5">
        <v>85</v>
      </c>
      <c r="K1569" s="5">
        <v>89.9</v>
      </c>
      <c r="L1569" s="15">
        <f t="shared" si="244"/>
        <v>9.8130841121495324E-2</v>
      </c>
      <c r="M1569" s="15">
        <f t="shared" si="247"/>
        <v>9.8130841121495324E-2</v>
      </c>
      <c r="N1569" s="5" t="s">
        <v>23</v>
      </c>
      <c r="O1569" s="5" t="s">
        <v>23</v>
      </c>
      <c r="P1569" s="5">
        <v>0</v>
      </c>
      <c r="Q1569" s="5">
        <v>0</v>
      </c>
      <c r="R1569" s="5" t="str">
        <f t="shared" si="250"/>
        <v>104-2025-12-31</v>
      </c>
    </row>
    <row r="1570" spans="1:18" x14ac:dyDescent="0.3">
      <c r="A1570" s="5">
        <v>466</v>
      </c>
      <c r="B1570" s="5" t="s">
        <v>429</v>
      </c>
      <c r="C1570" s="5" t="s">
        <v>217</v>
      </c>
      <c r="D1570" s="5" t="s">
        <v>47</v>
      </c>
      <c r="E1570" s="5" t="s">
        <v>22</v>
      </c>
      <c r="F1570" s="6">
        <v>46022</v>
      </c>
      <c r="G1570" s="5">
        <v>2025</v>
      </c>
      <c r="H1570" s="5" t="str">
        <f t="shared" si="248"/>
        <v>Diciembre</v>
      </c>
      <c r="I1570" s="6" t="str">
        <f t="shared" si="249"/>
        <v>2021-2</v>
      </c>
      <c r="J1570" s="5">
        <v>55</v>
      </c>
      <c r="K1570" s="5">
        <v>58.6</v>
      </c>
      <c r="L1570" s="15" t="str">
        <f t="shared" si="244"/>
        <v/>
      </c>
      <c r="M1570" s="15" t="str">
        <f t="shared" si="247"/>
        <v/>
      </c>
      <c r="N1570" s="5"/>
      <c r="O1570" s="5" t="s">
        <v>83</v>
      </c>
      <c r="P1570" s="5">
        <v>0</v>
      </c>
      <c r="Q1570" s="5">
        <v>0</v>
      </c>
      <c r="R1570" s="5" t="s">
        <v>2600</v>
      </c>
    </row>
    <row r="1571" spans="1:18" x14ac:dyDescent="0.3">
      <c r="A1571">
        <v>100</v>
      </c>
      <c r="B1571" t="s">
        <v>81</v>
      </c>
      <c r="C1571" t="s">
        <v>64</v>
      </c>
      <c r="D1571" t="s">
        <v>65</v>
      </c>
      <c r="E1571" t="s">
        <v>22</v>
      </c>
      <c r="F1571" s="101">
        <v>44561</v>
      </c>
      <c r="G1571">
        <v>2021</v>
      </c>
      <c r="H1571" t="s">
        <v>736</v>
      </c>
      <c r="I1571" t="s">
        <v>739</v>
      </c>
      <c r="J1571">
        <v>100</v>
      </c>
      <c r="K1571">
        <v>100</v>
      </c>
      <c r="L1571" s="57">
        <v>1</v>
      </c>
      <c r="M1571" s="57">
        <v>1</v>
      </c>
      <c r="N1571" t="s">
        <v>23</v>
      </c>
      <c r="O1571" t="s">
        <v>23</v>
      </c>
      <c r="P1571">
        <v>0</v>
      </c>
      <c r="Q1571">
        <v>0</v>
      </c>
      <c r="R1571" t="s">
        <v>740</v>
      </c>
    </row>
    <row r="1572" spans="1:18" x14ac:dyDescent="0.3">
      <c r="A1572">
        <v>100</v>
      </c>
      <c r="B1572" t="s">
        <v>81</v>
      </c>
      <c r="C1572" t="s">
        <v>64</v>
      </c>
      <c r="D1572" t="s">
        <v>65</v>
      </c>
      <c r="E1572" t="s">
        <v>22</v>
      </c>
      <c r="F1572" s="101">
        <v>44926</v>
      </c>
      <c r="G1572">
        <v>2022</v>
      </c>
      <c r="H1572" t="s">
        <v>736</v>
      </c>
      <c r="I1572" t="s">
        <v>741</v>
      </c>
      <c r="J1572">
        <v>100</v>
      </c>
      <c r="K1572">
        <v>98.3</v>
      </c>
      <c r="L1572" s="57">
        <v>0.98299999999999998</v>
      </c>
      <c r="M1572" s="57">
        <v>0.98299999999999998</v>
      </c>
      <c r="N1572" t="s">
        <v>23</v>
      </c>
      <c r="O1572" t="s">
        <v>23</v>
      </c>
      <c r="P1572">
        <v>0</v>
      </c>
      <c r="Q1572">
        <v>0</v>
      </c>
      <c r="R1572" t="s">
        <v>742</v>
      </c>
    </row>
    <row r="1573" spans="1:18" x14ac:dyDescent="0.3">
      <c r="A1573">
        <v>100</v>
      </c>
      <c r="B1573" t="s">
        <v>81</v>
      </c>
      <c r="C1573" t="s">
        <v>64</v>
      </c>
      <c r="D1573" t="s">
        <v>65</v>
      </c>
      <c r="E1573" t="s">
        <v>22</v>
      </c>
      <c r="F1573" s="101">
        <v>46022</v>
      </c>
      <c r="G1573">
        <v>2025</v>
      </c>
      <c r="H1573" t="s">
        <v>736</v>
      </c>
      <c r="I1573" t="s">
        <v>743</v>
      </c>
      <c r="J1573">
        <v>100</v>
      </c>
      <c r="K1573">
        <v>100</v>
      </c>
      <c r="L1573" s="57">
        <v>1</v>
      </c>
      <c r="M1573" s="57">
        <v>1</v>
      </c>
      <c r="N1573" t="s">
        <v>23</v>
      </c>
      <c r="O1573" t="s">
        <v>23</v>
      </c>
      <c r="P1573">
        <v>0</v>
      </c>
      <c r="Q1573">
        <v>0</v>
      </c>
      <c r="R1573" t="s">
        <v>744</v>
      </c>
    </row>
    <row r="1574" spans="1:18" x14ac:dyDescent="0.3">
      <c r="A1574">
        <v>104</v>
      </c>
      <c r="B1574" t="s">
        <v>82</v>
      </c>
      <c r="C1574" t="s">
        <v>64</v>
      </c>
      <c r="D1574" t="s">
        <v>65</v>
      </c>
      <c r="E1574" t="s">
        <v>54</v>
      </c>
      <c r="F1574" s="101">
        <v>44561</v>
      </c>
      <c r="G1574">
        <v>2021</v>
      </c>
      <c r="H1574" t="s">
        <v>736</v>
      </c>
      <c r="I1574" t="s">
        <v>739</v>
      </c>
      <c r="J1574">
        <v>2.14</v>
      </c>
      <c r="K1574">
        <v>0.34</v>
      </c>
      <c r="L1574" s="57">
        <v>1.3</v>
      </c>
      <c r="M1574" s="57">
        <v>6.2941176470588234</v>
      </c>
      <c r="N1574" t="s">
        <v>83</v>
      </c>
      <c r="O1574" t="s">
        <v>83</v>
      </c>
      <c r="P1574">
        <v>1</v>
      </c>
      <c r="Q1574">
        <v>2</v>
      </c>
      <c r="R1574" t="s">
        <v>745</v>
      </c>
    </row>
    <row r="1575" spans="1:18" x14ac:dyDescent="0.3">
      <c r="A1575">
        <v>104</v>
      </c>
      <c r="B1575" t="s">
        <v>82</v>
      </c>
      <c r="C1575" t="s">
        <v>64</v>
      </c>
      <c r="D1575" t="s">
        <v>65</v>
      </c>
      <c r="E1575" t="s">
        <v>54</v>
      </c>
      <c r="F1575" s="101">
        <v>44926</v>
      </c>
      <c r="G1575">
        <v>2022</v>
      </c>
      <c r="H1575" t="s">
        <v>736</v>
      </c>
      <c r="I1575" t="s">
        <v>741</v>
      </c>
      <c r="J1575">
        <v>2.14</v>
      </c>
      <c r="K1575">
        <v>0.37174721189590998</v>
      </c>
      <c r="L1575" s="57">
        <v>1.3</v>
      </c>
      <c r="M1575" s="57">
        <v>5.756600000000013</v>
      </c>
      <c r="N1575" t="s">
        <v>83</v>
      </c>
      <c r="O1575" t="s">
        <v>83</v>
      </c>
      <c r="P1575">
        <v>1</v>
      </c>
      <c r="Q1575">
        <v>2</v>
      </c>
      <c r="R1575" t="s">
        <v>746</v>
      </c>
    </row>
    <row r="1576" spans="1:18" x14ac:dyDescent="0.3">
      <c r="A1576">
        <v>104</v>
      </c>
      <c r="B1576" t="s">
        <v>82</v>
      </c>
      <c r="C1576" t="s">
        <v>64</v>
      </c>
      <c r="D1576" t="s">
        <v>65</v>
      </c>
      <c r="E1576" t="s">
        <v>54</v>
      </c>
      <c r="F1576" s="101">
        <v>46022</v>
      </c>
      <c r="G1576">
        <v>2025</v>
      </c>
      <c r="H1576" t="s">
        <v>736</v>
      </c>
      <c r="I1576" t="s">
        <v>743</v>
      </c>
      <c r="J1576">
        <v>2.14</v>
      </c>
      <c r="K1576">
        <v>0.21</v>
      </c>
      <c r="L1576" s="57">
        <v>1.3</v>
      </c>
      <c r="M1576" s="57">
        <v>10.19047619047619</v>
      </c>
      <c r="N1576" t="s">
        <v>83</v>
      </c>
      <c r="O1576" t="s">
        <v>83</v>
      </c>
      <c r="P1576">
        <v>1</v>
      </c>
      <c r="Q1576">
        <v>2</v>
      </c>
      <c r="R1576" t="s">
        <v>747</v>
      </c>
    </row>
    <row r="1577" spans="1:18" x14ac:dyDescent="0.3">
      <c r="A1577">
        <v>106</v>
      </c>
      <c r="B1577" t="s">
        <v>84</v>
      </c>
      <c r="C1577" t="s">
        <v>64</v>
      </c>
      <c r="D1577" t="s">
        <v>65</v>
      </c>
      <c r="E1577" t="s">
        <v>54</v>
      </c>
      <c r="F1577" s="101">
        <v>44561</v>
      </c>
      <c r="G1577">
        <v>2021</v>
      </c>
      <c r="H1577" t="s">
        <v>736</v>
      </c>
      <c r="I1577" t="s">
        <v>739</v>
      </c>
      <c r="J1577">
        <v>0</v>
      </c>
      <c r="K1577">
        <v>0</v>
      </c>
      <c r="N1577" t="s">
        <v>83</v>
      </c>
      <c r="O1577" t="s">
        <v>83</v>
      </c>
      <c r="P1577">
        <v>0</v>
      </c>
      <c r="Q1577">
        <v>0</v>
      </c>
      <c r="R1577" t="s">
        <v>748</v>
      </c>
    </row>
    <row r="1578" spans="1:18" x14ac:dyDescent="0.3">
      <c r="A1578">
        <v>106</v>
      </c>
      <c r="B1578" t="s">
        <v>84</v>
      </c>
      <c r="C1578" t="s">
        <v>64</v>
      </c>
      <c r="D1578" t="s">
        <v>65</v>
      </c>
      <c r="E1578" t="s">
        <v>54</v>
      </c>
      <c r="F1578" s="101">
        <v>44926</v>
      </c>
      <c r="G1578">
        <v>2022</v>
      </c>
      <c r="H1578" t="s">
        <v>736</v>
      </c>
      <c r="I1578" t="s">
        <v>741</v>
      </c>
      <c r="J1578">
        <v>0</v>
      </c>
      <c r="K1578">
        <v>0</v>
      </c>
      <c r="N1578" t="s">
        <v>83</v>
      </c>
      <c r="O1578" t="s">
        <v>83</v>
      </c>
      <c r="P1578">
        <v>0</v>
      </c>
      <c r="Q1578">
        <v>0</v>
      </c>
      <c r="R1578" t="s">
        <v>749</v>
      </c>
    </row>
    <row r="1579" spans="1:18" x14ac:dyDescent="0.3">
      <c r="A1579">
        <v>106</v>
      </c>
      <c r="B1579" t="s">
        <v>84</v>
      </c>
      <c r="C1579" t="s">
        <v>64</v>
      </c>
      <c r="D1579" t="s">
        <v>65</v>
      </c>
      <c r="E1579" t="s">
        <v>54</v>
      </c>
      <c r="F1579" s="101">
        <v>46022</v>
      </c>
      <c r="G1579">
        <v>2025</v>
      </c>
      <c r="H1579" t="s">
        <v>736</v>
      </c>
      <c r="I1579" t="s">
        <v>743</v>
      </c>
      <c r="J1579">
        <v>0</v>
      </c>
      <c r="K1579">
        <v>0</v>
      </c>
      <c r="N1579" t="s">
        <v>83</v>
      </c>
      <c r="O1579" t="s">
        <v>83</v>
      </c>
      <c r="P1579">
        <v>0</v>
      </c>
      <c r="Q1579">
        <v>0</v>
      </c>
      <c r="R1579" t="s">
        <v>750</v>
      </c>
    </row>
    <row r="1580" spans="1:18" x14ac:dyDescent="0.3">
      <c r="A1580">
        <v>111</v>
      </c>
      <c r="B1580" t="s">
        <v>85</v>
      </c>
      <c r="C1580" t="s">
        <v>50</v>
      </c>
      <c r="D1580" t="s">
        <v>52</v>
      </c>
      <c r="E1580" t="s">
        <v>22</v>
      </c>
      <c r="F1580" s="101">
        <v>44561</v>
      </c>
      <c r="G1580">
        <v>2021</v>
      </c>
      <c r="H1580" t="s">
        <v>736</v>
      </c>
      <c r="I1580" t="s">
        <v>739</v>
      </c>
      <c r="J1580">
        <v>80</v>
      </c>
      <c r="K1580">
        <v>88.8</v>
      </c>
      <c r="L1580" s="57">
        <v>1.1100000000000001</v>
      </c>
      <c r="M1580" s="57">
        <v>1.1100000000000001</v>
      </c>
      <c r="N1580" t="s">
        <v>23</v>
      </c>
      <c r="O1580" t="s">
        <v>23</v>
      </c>
      <c r="P1580">
        <v>0</v>
      </c>
      <c r="Q1580">
        <v>0</v>
      </c>
      <c r="R1580" t="s">
        <v>2601</v>
      </c>
    </row>
    <row r="1581" spans="1:18" x14ac:dyDescent="0.3">
      <c r="A1581">
        <v>111</v>
      </c>
      <c r="B1581" t="s">
        <v>85</v>
      </c>
      <c r="C1581" t="s">
        <v>50</v>
      </c>
      <c r="D1581" t="s">
        <v>52</v>
      </c>
      <c r="E1581" t="s">
        <v>22</v>
      </c>
      <c r="F1581" s="101">
        <v>44926</v>
      </c>
      <c r="G1581">
        <v>2022</v>
      </c>
      <c r="H1581" t="s">
        <v>736</v>
      </c>
      <c r="I1581" t="s">
        <v>741</v>
      </c>
      <c r="J1581">
        <v>80</v>
      </c>
      <c r="K1581">
        <v>70</v>
      </c>
      <c r="L1581" s="57">
        <v>0.875</v>
      </c>
      <c r="M1581" s="57">
        <v>0.875</v>
      </c>
      <c r="N1581" t="s">
        <v>23</v>
      </c>
      <c r="O1581" t="s">
        <v>23</v>
      </c>
      <c r="P1581">
        <v>0</v>
      </c>
      <c r="Q1581">
        <v>0</v>
      </c>
      <c r="R1581" t="s">
        <v>2602</v>
      </c>
    </row>
    <row r="1582" spans="1:18" x14ac:dyDescent="0.3">
      <c r="A1582">
        <v>111</v>
      </c>
      <c r="B1582" t="s">
        <v>85</v>
      </c>
      <c r="C1582" t="s">
        <v>50</v>
      </c>
      <c r="D1582" t="s">
        <v>52</v>
      </c>
      <c r="E1582" t="s">
        <v>22</v>
      </c>
      <c r="F1582" s="101">
        <v>46022</v>
      </c>
      <c r="G1582">
        <v>2025</v>
      </c>
      <c r="H1582" t="s">
        <v>736</v>
      </c>
      <c r="I1582" t="s">
        <v>743</v>
      </c>
      <c r="J1582">
        <v>80</v>
      </c>
      <c r="K1582">
        <v>94.55</v>
      </c>
      <c r="L1582" s="57">
        <v>1.181875</v>
      </c>
      <c r="M1582" s="57">
        <v>1.181875</v>
      </c>
      <c r="N1582" t="s">
        <v>23</v>
      </c>
      <c r="O1582" t="s">
        <v>23</v>
      </c>
      <c r="P1582">
        <v>0</v>
      </c>
      <c r="Q1582">
        <v>0</v>
      </c>
      <c r="R1582" t="s">
        <v>761</v>
      </c>
    </row>
    <row r="1583" spans="1:18" x14ac:dyDescent="0.3">
      <c r="A1583">
        <v>116</v>
      </c>
      <c r="B1583" t="s">
        <v>85</v>
      </c>
      <c r="C1583" t="s">
        <v>60</v>
      </c>
      <c r="D1583" t="s">
        <v>65</v>
      </c>
      <c r="E1583" t="s">
        <v>22</v>
      </c>
      <c r="F1583" s="101">
        <v>46022</v>
      </c>
      <c r="G1583">
        <v>2025</v>
      </c>
      <c r="H1583" t="s">
        <v>736</v>
      </c>
      <c r="I1583" t="s">
        <v>743</v>
      </c>
      <c r="J1583">
        <v>80</v>
      </c>
      <c r="K1583">
        <v>100</v>
      </c>
      <c r="L1583" s="57">
        <v>1.25</v>
      </c>
      <c r="M1583" s="57">
        <v>1.25</v>
      </c>
      <c r="N1583" t="s">
        <v>23</v>
      </c>
      <c r="O1583" t="s">
        <v>23</v>
      </c>
      <c r="P1583">
        <v>0</v>
      </c>
      <c r="Q1583">
        <v>0</v>
      </c>
      <c r="R1583" t="s">
        <v>780</v>
      </c>
    </row>
    <row r="1584" spans="1:18" x14ac:dyDescent="0.3">
      <c r="A1584">
        <v>121</v>
      </c>
      <c r="B1584" t="s">
        <v>94</v>
      </c>
      <c r="C1584" t="s">
        <v>25</v>
      </c>
      <c r="D1584" t="s">
        <v>21</v>
      </c>
      <c r="E1584" t="s">
        <v>54</v>
      </c>
      <c r="F1584" s="101">
        <v>44377</v>
      </c>
      <c r="G1584">
        <v>2021</v>
      </c>
      <c r="H1584" t="s">
        <v>734</v>
      </c>
      <c r="I1584" t="s">
        <v>787</v>
      </c>
      <c r="J1584">
        <v>44018878</v>
      </c>
      <c r="K1584">
        <v>44176651</v>
      </c>
      <c r="L1584" s="57">
        <v>0.9964285884867099</v>
      </c>
      <c r="M1584" s="57">
        <v>0.9964285884867099</v>
      </c>
      <c r="N1584" t="s">
        <v>95</v>
      </c>
      <c r="O1584" t="s">
        <v>95</v>
      </c>
      <c r="P1584">
        <v>0</v>
      </c>
      <c r="Q1584">
        <v>0</v>
      </c>
      <c r="R1584" t="s">
        <v>794</v>
      </c>
    </row>
    <row r="1585" spans="1:18" x14ac:dyDescent="0.3">
      <c r="A1585">
        <v>121</v>
      </c>
      <c r="B1585" t="s">
        <v>94</v>
      </c>
      <c r="C1585" t="s">
        <v>25</v>
      </c>
      <c r="D1585" t="s">
        <v>21</v>
      </c>
      <c r="E1585" t="s">
        <v>54</v>
      </c>
      <c r="F1585" s="101">
        <v>44561</v>
      </c>
      <c r="G1585">
        <v>2021</v>
      </c>
      <c r="H1585" t="s">
        <v>736</v>
      </c>
      <c r="I1585" t="s">
        <v>739</v>
      </c>
      <c r="J1585">
        <v>90960569</v>
      </c>
      <c r="K1585">
        <v>90981985</v>
      </c>
      <c r="L1585" s="57">
        <v>0.99976461274174222</v>
      </c>
      <c r="M1585" s="57">
        <v>0.99976461274174222</v>
      </c>
      <c r="N1585" t="s">
        <v>95</v>
      </c>
      <c r="O1585" t="s">
        <v>95</v>
      </c>
      <c r="P1585">
        <v>0</v>
      </c>
      <c r="Q1585">
        <v>0</v>
      </c>
      <c r="R1585" t="s">
        <v>803</v>
      </c>
    </row>
    <row r="1586" spans="1:18" x14ac:dyDescent="0.3">
      <c r="A1586">
        <v>121</v>
      </c>
      <c r="B1586" t="s">
        <v>94</v>
      </c>
      <c r="C1586" t="s">
        <v>25</v>
      </c>
      <c r="D1586" t="s">
        <v>21</v>
      </c>
      <c r="E1586" t="s">
        <v>54</v>
      </c>
      <c r="F1586" s="101">
        <v>46022</v>
      </c>
      <c r="G1586">
        <v>2025</v>
      </c>
      <c r="H1586" t="s">
        <v>736</v>
      </c>
      <c r="I1586" t="s">
        <v>743</v>
      </c>
      <c r="J1586">
        <v>121139779</v>
      </c>
      <c r="K1586">
        <v>128479127</v>
      </c>
      <c r="L1586" s="57">
        <v>0.9428751722449048</v>
      </c>
      <c r="M1586" s="57">
        <v>0.9428751722449048</v>
      </c>
      <c r="N1586" t="s">
        <v>95</v>
      </c>
      <c r="O1586" t="s">
        <v>95</v>
      </c>
      <c r="P1586">
        <v>0</v>
      </c>
      <c r="Q1586">
        <v>0</v>
      </c>
      <c r="R1586" t="s">
        <v>808</v>
      </c>
    </row>
    <row r="1587" spans="1:18" x14ac:dyDescent="0.3">
      <c r="A1587">
        <v>122</v>
      </c>
      <c r="B1587" t="s">
        <v>96</v>
      </c>
      <c r="C1587" t="s">
        <v>93</v>
      </c>
      <c r="D1587" t="s">
        <v>21</v>
      </c>
      <c r="E1587" t="s">
        <v>22</v>
      </c>
      <c r="F1587" s="101">
        <v>44377</v>
      </c>
      <c r="G1587">
        <v>2021</v>
      </c>
      <c r="H1587" t="s">
        <v>734</v>
      </c>
      <c r="I1587" t="s">
        <v>787</v>
      </c>
      <c r="J1587">
        <v>80</v>
      </c>
      <c r="K1587">
        <v>12.5</v>
      </c>
      <c r="L1587" s="57">
        <v>0.15625</v>
      </c>
      <c r="M1587" s="57">
        <v>0.15625</v>
      </c>
      <c r="N1587" t="s">
        <v>23</v>
      </c>
      <c r="O1587" t="s">
        <v>23</v>
      </c>
      <c r="P1587">
        <v>0</v>
      </c>
      <c r="Q1587">
        <v>0</v>
      </c>
      <c r="R1587" t="s">
        <v>2603</v>
      </c>
    </row>
    <row r="1588" spans="1:18" x14ac:dyDescent="0.3">
      <c r="A1588">
        <v>122</v>
      </c>
      <c r="B1588" t="s">
        <v>96</v>
      </c>
      <c r="C1588" t="s">
        <v>93</v>
      </c>
      <c r="D1588" t="s">
        <v>21</v>
      </c>
      <c r="E1588" t="s">
        <v>22</v>
      </c>
      <c r="F1588" s="101">
        <v>44742</v>
      </c>
      <c r="G1588">
        <v>2022</v>
      </c>
      <c r="H1588" t="s">
        <v>734</v>
      </c>
      <c r="I1588" t="s">
        <v>810</v>
      </c>
      <c r="J1588">
        <v>80</v>
      </c>
      <c r="K1588">
        <v>75.873015873016001</v>
      </c>
      <c r="L1588" s="57">
        <v>0.94841269841270004</v>
      </c>
      <c r="M1588" s="57">
        <v>0.94841269841270004</v>
      </c>
      <c r="N1588" t="s">
        <v>23</v>
      </c>
      <c r="O1588" t="s">
        <v>23</v>
      </c>
      <c r="P1588">
        <v>0</v>
      </c>
      <c r="Q1588">
        <v>0</v>
      </c>
      <c r="R1588" t="s">
        <v>813</v>
      </c>
    </row>
    <row r="1589" spans="1:18" x14ac:dyDescent="0.3">
      <c r="A1589">
        <v>122</v>
      </c>
      <c r="B1589" t="s">
        <v>96</v>
      </c>
      <c r="C1589" t="s">
        <v>93</v>
      </c>
      <c r="D1589" t="s">
        <v>21</v>
      </c>
      <c r="E1589" t="s">
        <v>22</v>
      </c>
      <c r="F1589" s="101">
        <v>44926</v>
      </c>
      <c r="G1589">
        <v>2022</v>
      </c>
      <c r="H1589" t="s">
        <v>736</v>
      </c>
      <c r="I1589" t="s">
        <v>741</v>
      </c>
      <c r="J1589">
        <v>80</v>
      </c>
      <c r="K1589">
        <v>99.572649572649667</v>
      </c>
      <c r="L1589" s="57">
        <v>1.244658119658121</v>
      </c>
      <c r="M1589" s="57">
        <v>1.244658119658121</v>
      </c>
      <c r="N1589" t="s">
        <v>23</v>
      </c>
      <c r="O1589" t="s">
        <v>23</v>
      </c>
      <c r="P1589">
        <v>0</v>
      </c>
      <c r="Q1589">
        <v>0</v>
      </c>
      <c r="R1589" t="s">
        <v>819</v>
      </c>
    </row>
    <row r="1590" spans="1:18" x14ac:dyDescent="0.3">
      <c r="A1590">
        <v>122</v>
      </c>
      <c r="B1590" t="s">
        <v>96</v>
      </c>
      <c r="C1590" t="s">
        <v>93</v>
      </c>
      <c r="D1590" t="s">
        <v>21</v>
      </c>
      <c r="E1590" t="s">
        <v>22</v>
      </c>
      <c r="F1590" s="101">
        <v>46022</v>
      </c>
      <c r="G1590">
        <v>2025</v>
      </c>
      <c r="H1590" t="s">
        <v>736</v>
      </c>
      <c r="I1590" t="s">
        <v>743</v>
      </c>
      <c r="J1590">
        <v>90</v>
      </c>
      <c r="K1590">
        <v>82.81</v>
      </c>
      <c r="L1590" s="57">
        <v>0.9201111111111111</v>
      </c>
      <c r="M1590" s="57">
        <v>0.9201111111111111</v>
      </c>
      <c r="N1590" t="s">
        <v>23</v>
      </c>
      <c r="O1590" t="s">
        <v>23</v>
      </c>
      <c r="P1590">
        <v>0</v>
      </c>
      <c r="Q1590">
        <v>0</v>
      </c>
      <c r="R1590" t="s">
        <v>839</v>
      </c>
    </row>
    <row r="1591" spans="1:18" x14ac:dyDescent="0.3">
      <c r="A1591">
        <v>124</v>
      </c>
      <c r="B1591" t="s">
        <v>97</v>
      </c>
      <c r="C1591" t="s">
        <v>64</v>
      </c>
      <c r="D1591" t="s">
        <v>21</v>
      </c>
      <c r="E1591" t="s">
        <v>54</v>
      </c>
      <c r="F1591" s="101">
        <v>44377</v>
      </c>
      <c r="G1591">
        <v>2021</v>
      </c>
      <c r="H1591" t="s">
        <v>734</v>
      </c>
      <c r="I1591" t="s">
        <v>787</v>
      </c>
      <c r="J1591">
        <v>1.6</v>
      </c>
      <c r="K1591">
        <v>0</v>
      </c>
      <c r="N1591" t="s">
        <v>83</v>
      </c>
      <c r="O1591" t="s">
        <v>83</v>
      </c>
      <c r="P1591">
        <v>1</v>
      </c>
      <c r="Q1591">
        <v>2</v>
      </c>
      <c r="R1591" t="s">
        <v>845</v>
      </c>
    </row>
    <row r="1592" spans="1:18" x14ac:dyDescent="0.3">
      <c r="A1592">
        <v>124</v>
      </c>
      <c r="B1592" t="s">
        <v>97</v>
      </c>
      <c r="C1592" t="s">
        <v>64</v>
      </c>
      <c r="D1592" t="s">
        <v>21</v>
      </c>
      <c r="E1592" t="s">
        <v>54</v>
      </c>
      <c r="F1592" s="101">
        <v>44561</v>
      </c>
      <c r="G1592">
        <v>2021</v>
      </c>
      <c r="H1592" t="s">
        <v>736</v>
      </c>
      <c r="I1592" t="s">
        <v>739</v>
      </c>
      <c r="J1592">
        <v>1.6</v>
      </c>
      <c r="K1592">
        <v>0</v>
      </c>
      <c r="N1592" t="s">
        <v>83</v>
      </c>
      <c r="O1592" t="s">
        <v>83</v>
      </c>
      <c r="P1592">
        <v>1</v>
      </c>
      <c r="Q1592">
        <v>2</v>
      </c>
      <c r="R1592" t="s">
        <v>851</v>
      </c>
    </row>
    <row r="1593" spans="1:18" x14ac:dyDescent="0.3">
      <c r="A1593">
        <v>124</v>
      </c>
      <c r="B1593" t="s">
        <v>97</v>
      </c>
      <c r="C1593" t="s">
        <v>64</v>
      </c>
      <c r="D1593" t="s">
        <v>21</v>
      </c>
      <c r="E1593" t="s">
        <v>54</v>
      </c>
      <c r="F1593" s="101">
        <v>46022</v>
      </c>
      <c r="G1593">
        <v>2025</v>
      </c>
      <c r="H1593" t="s">
        <v>736</v>
      </c>
      <c r="I1593" t="s">
        <v>743</v>
      </c>
      <c r="J1593">
        <v>0.2</v>
      </c>
      <c r="K1593">
        <v>0</v>
      </c>
      <c r="N1593" t="s">
        <v>83</v>
      </c>
      <c r="O1593" t="s">
        <v>83</v>
      </c>
      <c r="P1593">
        <v>1</v>
      </c>
      <c r="Q1593">
        <v>2</v>
      </c>
      <c r="R1593" t="s">
        <v>856</v>
      </c>
    </row>
    <row r="1594" spans="1:18" x14ac:dyDescent="0.3">
      <c r="A1594">
        <v>125</v>
      </c>
      <c r="B1594" t="s">
        <v>98</v>
      </c>
      <c r="C1594" t="s">
        <v>64</v>
      </c>
      <c r="D1594" t="s">
        <v>21</v>
      </c>
      <c r="E1594" t="s">
        <v>54</v>
      </c>
      <c r="F1594" s="101">
        <v>44377</v>
      </c>
      <c r="G1594">
        <v>2021</v>
      </c>
      <c r="H1594" t="s">
        <v>734</v>
      </c>
      <c r="I1594" t="s">
        <v>787</v>
      </c>
      <c r="J1594">
        <v>4.7</v>
      </c>
      <c r="K1594">
        <v>0</v>
      </c>
      <c r="N1594" t="s">
        <v>83</v>
      </c>
      <c r="O1594" t="s">
        <v>83</v>
      </c>
      <c r="P1594">
        <v>1</v>
      </c>
      <c r="Q1594">
        <v>2</v>
      </c>
      <c r="R1594" t="s">
        <v>862</v>
      </c>
    </row>
    <row r="1595" spans="1:18" x14ac:dyDescent="0.3">
      <c r="A1595">
        <v>125</v>
      </c>
      <c r="B1595" t="s">
        <v>98</v>
      </c>
      <c r="C1595" t="s">
        <v>64</v>
      </c>
      <c r="D1595" t="s">
        <v>21</v>
      </c>
      <c r="E1595" t="s">
        <v>54</v>
      </c>
      <c r="F1595" s="101">
        <v>44561</v>
      </c>
      <c r="G1595">
        <v>2021</v>
      </c>
      <c r="H1595" t="s">
        <v>736</v>
      </c>
      <c r="I1595" t="s">
        <v>739</v>
      </c>
      <c r="J1595">
        <v>4.7</v>
      </c>
      <c r="K1595">
        <v>0</v>
      </c>
      <c r="N1595" t="s">
        <v>83</v>
      </c>
      <c r="O1595" t="s">
        <v>83</v>
      </c>
      <c r="P1595">
        <v>1</v>
      </c>
      <c r="Q1595">
        <v>2</v>
      </c>
      <c r="R1595" t="s">
        <v>868</v>
      </c>
    </row>
    <row r="1596" spans="1:18" x14ac:dyDescent="0.3">
      <c r="A1596">
        <v>125</v>
      </c>
      <c r="B1596" t="s">
        <v>98</v>
      </c>
      <c r="C1596" t="s">
        <v>64</v>
      </c>
      <c r="D1596" t="s">
        <v>21</v>
      </c>
      <c r="E1596" t="s">
        <v>54</v>
      </c>
      <c r="F1596" s="101">
        <v>46022</v>
      </c>
      <c r="G1596">
        <v>2025</v>
      </c>
      <c r="H1596" t="s">
        <v>736</v>
      </c>
      <c r="I1596" t="s">
        <v>743</v>
      </c>
      <c r="J1596">
        <v>1.9</v>
      </c>
      <c r="K1596">
        <v>0</v>
      </c>
      <c r="N1596" t="s">
        <v>83</v>
      </c>
      <c r="O1596" t="s">
        <v>83</v>
      </c>
      <c r="P1596">
        <v>1</v>
      </c>
      <c r="Q1596">
        <v>2</v>
      </c>
      <c r="R1596" t="s">
        <v>873</v>
      </c>
    </row>
    <row r="1597" spans="1:18" x14ac:dyDescent="0.3">
      <c r="A1597">
        <v>126</v>
      </c>
      <c r="B1597" t="s">
        <v>99</v>
      </c>
      <c r="C1597" t="s">
        <v>64</v>
      </c>
      <c r="D1597" t="s">
        <v>65</v>
      </c>
      <c r="E1597" t="s">
        <v>54</v>
      </c>
      <c r="F1597" s="101">
        <v>44561</v>
      </c>
      <c r="G1597">
        <v>2021</v>
      </c>
      <c r="H1597" t="s">
        <v>736</v>
      </c>
      <c r="I1597" t="s">
        <v>739</v>
      </c>
      <c r="J1597">
        <v>2</v>
      </c>
      <c r="K1597">
        <v>0.1370801919122687</v>
      </c>
      <c r="L1597" s="57">
        <v>1.3</v>
      </c>
      <c r="M1597" s="57">
        <v>14.59</v>
      </c>
      <c r="N1597" t="s">
        <v>48</v>
      </c>
      <c r="O1597" t="s">
        <v>83</v>
      </c>
      <c r="P1597">
        <v>0</v>
      </c>
      <c r="Q1597">
        <v>1</v>
      </c>
      <c r="R1597" t="s">
        <v>874</v>
      </c>
    </row>
    <row r="1598" spans="1:18" x14ac:dyDescent="0.3">
      <c r="A1598">
        <v>126</v>
      </c>
      <c r="B1598" t="s">
        <v>99</v>
      </c>
      <c r="C1598" t="s">
        <v>64</v>
      </c>
      <c r="D1598" t="s">
        <v>65</v>
      </c>
      <c r="E1598" t="s">
        <v>54</v>
      </c>
      <c r="F1598" s="101">
        <v>46022</v>
      </c>
      <c r="G1598">
        <v>2025</v>
      </c>
      <c r="H1598" t="s">
        <v>736</v>
      </c>
      <c r="I1598" t="s">
        <v>743</v>
      </c>
      <c r="J1598">
        <v>2</v>
      </c>
      <c r="K1598">
        <v>0.16</v>
      </c>
      <c r="L1598" s="57">
        <v>1.3</v>
      </c>
      <c r="M1598" s="57">
        <v>12.5</v>
      </c>
      <c r="N1598" t="s">
        <v>48</v>
      </c>
      <c r="O1598" t="s">
        <v>83</v>
      </c>
      <c r="P1598">
        <v>0</v>
      </c>
      <c r="Q1598">
        <v>1</v>
      </c>
      <c r="R1598" t="s">
        <v>875</v>
      </c>
    </row>
    <row r="1599" spans="1:18" x14ac:dyDescent="0.3">
      <c r="A1599">
        <v>127</v>
      </c>
      <c r="B1599" t="s">
        <v>100</v>
      </c>
      <c r="C1599" t="s">
        <v>64</v>
      </c>
      <c r="D1599" t="s">
        <v>65</v>
      </c>
      <c r="E1599" t="s">
        <v>54</v>
      </c>
      <c r="F1599" s="101">
        <v>44561</v>
      </c>
      <c r="G1599">
        <v>2021</v>
      </c>
      <c r="H1599" t="s">
        <v>736</v>
      </c>
      <c r="I1599" t="s">
        <v>739</v>
      </c>
      <c r="J1599">
        <v>0</v>
      </c>
      <c r="K1599">
        <v>0</v>
      </c>
      <c r="N1599" t="s">
        <v>48</v>
      </c>
      <c r="O1599" t="s">
        <v>83</v>
      </c>
      <c r="P1599">
        <v>0</v>
      </c>
      <c r="Q1599">
        <v>0</v>
      </c>
      <c r="R1599" t="s">
        <v>876</v>
      </c>
    </row>
    <row r="1600" spans="1:18" x14ac:dyDescent="0.3">
      <c r="A1600">
        <v>127</v>
      </c>
      <c r="B1600" t="s">
        <v>100</v>
      </c>
      <c r="C1600" t="s">
        <v>64</v>
      </c>
      <c r="D1600" t="s">
        <v>65</v>
      </c>
      <c r="E1600" t="s">
        <v>54</v>
      </c>
      <c r="F1600" s="101">
        <v>46022</v>
      </c>
      <c r="G1600">
        <v>2025</v>
      </c>
      <c r="H1600" t="s">
        <v>736</v>
      </c>
      <c r="I1600" t="s">
        <v>743</v>
      </c>
      <c r="J1600">
        <v>0</v>
      </c>
      <c r="K1600">
        <v>0</v>
      </c>
      <c r="N1600" t="s">
        <v>48</v>
      </c>
      <c r="O1600" t="s">
        <v>83</v>
      </c>
      <c r="P1600">
        <v>0</v>
      </c>
      <c r="Q1600">
        <v>0</v>
      </c>
      <c r="R1600" t="s">
        <v>877</v>
      </c>
    </row>
    <row r="1601" spans="1:19" x14ac:dyDescent="0.3">
      <c r="A1601">
        <v>128</v>
      </c>
      <c r="B1601" t="s">
        <v>101</v>
      </c>
      <c r="C1601" t="s">
        <v>64</v>
      </c>
      <c r="D1601" t="s">
        <v>21</v>
      </c>
      <c r="E1601" t="s">
        <v>54</v>
      </c>
      <c r="F1601" s="101">
        <v>44377</v>
      </c>
      <c r="G1601">
        <v>2021</v>
      </c>
      <c r="H1601" t="s">
        <v>734</v>
      </c>
      <c r="I1601" t="s">
        <v>787</v>
      </c>
      <c r="J1601">
        <v>1</v>
      </c>
      <c r="K1601">
        <v>0.85006273525720999</v>
      </c>
      <c r="L1601" s="57">
        <v>1.1763837638376451</v>
      </c>
      <c r="M1601" s="57">
        <v>1.1763837638376451</v>
      </c>
      <c r="N1601" t="s">
        <v>48</v>
      </c>
      <c r="O1601" t="s">
        <v>83</v>
      </c>
      <c r="P1601">
        <v>0</v>
      </c>
      <c r="Q1601">
        <v>2</v>
      </c>
      <c r="R1601" t="s">
        <v>883</v>
      </c>
    </row>
    <row r="1602" spans="1:19" x14ac:dyDescent="0.3">
      <c r="A1602">
        <v>128</v>
      </c>
      <c r="B1602" t="s">
        <v>101</v>
      </c>
      <c r="C1602" t="s">
        <v>64</v>
      </c>
      <c r="D1602" t="s">
        <v>21</v>
      </c>
      <c r="E1602" t="s">
        <v>54</v>
      </c>
      <c r="F1602" s="101">
        <v>44561</v>
      </c>
      <c r="G1602">
        <v>2021</v>
      </c>
      <c r="H1602" t="s">
        <v>736</v>
      </c>
      <c r="I1602" t="s">
        <v>739</v>
      </c>
      <c r="J1602">
        <v>1</v>
      </c>
      <c r="K1602">
        <v>0.71713147410358569</v>
      </c>
      <c r="L1602" s="57">
        <v>1.3</v>
      </c>
      <c r="M1602" s="57">
        <v>1.3944444444444439</v>
      </c>
      <c r="N1602" t="s">
        <v>48</v>
      </c>
      <c r="O1602" t="s">
        <v>83</v>
      </c>
      <c r="P1602">
        <v>0</v>
      </c>
      <c r="Q1602">
        <v>2</v>
      </c>
      <c r="R1602" t="s">
        <v>889</v>
      </c>
    </row>
    <row r="1603" spans="1:19" x14ac:dyDescent="0.3">
      <c r="A1603">
        <v>128</v>
      </c>
      <c r="B1603" t="s">
        <v>101</v>
      </c>
      <c r="C1603" t="s">
        <v>64</v>
      </c>
      <c r="D1603" t="s">
        <v>21</v>
      </c>
      <c r="E1603" t="s">
        <v>54</v>
      </c>
      <c r="F1603" s="101">
        <v>46022</v>
      </c>
      <c r="G1603">
        <v>2025</v>
      </c>
      <c r="H1603" t="s">
        <v>736</v>
      </c>
      <c r="I1603" t="s">
        <v>743</v>
      </c>
      <c r="J1603">
        <v>1</v>
      </c>
      <c r="K1603">
        <v>0.97</v>
      </c>
      <c r="L1603" s="57">
        <v>1.0309278350515469</v>
      </c>
      <c r="M1603" s="57">
        <v>1.0309278350515469</v>
      </c>
      <c r="N1603" t="s">
        <v>48</v>
      </c>
      <c r="O1603" t="s">
        <v>83</v>
      </c>
      <c r="P1603">
        <v>0</v>
      </c>
      <c r="Q1603">
        <v>2</v>
      </c>
      <c r="R1603" t="s">
        <v>894</v>
      </c>
    </row>
    <row r="1604" spans="1:19" x14ac:dyDescent="0.3">
      <c r="A1604">
        <v>139</v>
      </c>
      <c r="B1604" t="s">
        <v>106</v>
      </c>
      <c r="C1604" t="s">
        <v>104</v>
      </c>
      <c r="D1604" t="s">
        <v>21</v>
      </c>
      <c r="E1604" t="s">
        <v>54</v>
      </c>
      <c r="F1604" s="101">
        <v>44377</v>
      </c>
      <c r="G1604">
        <v>2021</v>
      </c>
      <c r="H1604" t="s">
        <v>734</v>
      </c>
      <c r="I1604" t="s">
        <v>787</v>
      </c>
      <c r="J1604">
        <v>100</v>
      </c>
      <c r="K1604">
        <v>89.491435987393004</v>
      </c>
      <c r="L1604" s="57">
        <v>1.117425359160483</v>
      </c>
      <c r="M1604" s="57">
        <v>1.117425359160483</v>
      </c>
      <c r="N1604" t="s">
        <v>95</v>
      </c>
      <c r="O1604" t="s">
        <v>95</v>
      </c>
      <c r="P1604">
        <v>0</v>
      </c>
      <c r="Q1604">
        <v>0</v>
      </c>
      <c r="R1604" t="s">
        <v>904</v>
      </c>
    </row>
    <row r="1605" spans="1:19" x14ac:dyDescent="0.3">
      <c r="A1605">
        <v>139</v>
      </c>
      <c r="B1605" t="s">
        <v>106</v>
      </c>
      <c r="C1605" t="s">
        <v>104</v>
      </c>
      <c r="D1605" t="s">
        <v>21</v>
      </c>
      <c r="E1605" t="s">
        <v>54</v>
      </c>
      <c r="F1605" s="101">
        <v>44561</v>
      </c>
      <c r="G1605">
        <v>2021</v>
      </c>
      <c r="H1605" t="s">
        <v>736</v>
      </c>
      <c r="I1605" t="s">
        <v>739</v>
      </c>
      <c r="J1605">
        <v>100</v>
      </c>
      <c r="K1605">
        <v>107.0374146644206</v>
      </c>
      <c r="L1605" s="57">
        <v>0.93425275931332974</v>
      </c>
      <c r="M1605" s="57">
        <v>0.93425275931332974</v>
      </c>
      <c r="N1605" t="s">
        <v>95</v>
      </c>
      <c r="O1605" t="s">
        <v>95</v>
      </c>
      <c r="P1605">
        <v>0</v>
      </c>
      <c r="Q1605">
        <v>0</v>
      </c>
      <c r="R1605" t="s">
        <v>910</v>
      </c>
    </row>
    <row r="1606" spans="1:19" x14ac:dyDescent="0.3">
      <c r="A1606">
        <v>143</v>
      </c>
      <c r="B1606" t="s">
        <v>911</v>
      </c>
      <c r="C1606" t="s">
        <v>77</v>
      </c>
      <c r="D1606" t="s">
        <v>47</v>
      </c>
      <c r="E1606" t="s">
        <v>22</v>
      </c>
      <c r="F1606" s="101">
        <v>44377</v>
      </c>
      <c r="G1606">
        <v>2021</v>
      </c>
      <c r="H1606" t="s">
        <v>734</v>
      </c>
      <c r="I1606" t="s">
        <v>787</v>
      </c>
      <c r="J1606">
        <v>100</v>
      </c>
      <c r="K1606">
        <v>86</v>
      </c>
      <c r="L1606" s="57">
        <v>0.86</v>
      </c>
      <c r="M1606" s="57">
        <v>0.86</v>
      </c>
      <c r="N1606" t="s">
        <v>171</v>
      </c>
      <c r="P1606">
        <v>0</v>
      </c>
      <c r="Q1606">
        <v>0</v>
      </c>
      <c r="R1606" t="s">
        <v>912</v>
      </c>
      <c r="S1606" t="s">
        <v>171</v>
      </c>
    </row>
    <row r="1607" spans="1:19" x14ac:dyDescent="0.3">
      <c r="A1607">
        <v>143</v>
      </c>
      <c r="B1607" t="s">
        <v>911</v>
      </c>
      <c r="C1607" t="s">
        <v>77</v>
      </c>
      <c r="D1607" t="s">
        <v>47</v>
      </c>
      <c r="E1607" t="s">
        <v>22</v>
      </c>
      <c r="F1607" s="101">
        <v>44561</v>
      </c>
      <c r="G1607">
        <v>2021</v>
      </c>
      <c r="H1607" t="s">
        <v>736</v>
      </c>
      <c r="I1607" t="s">
        <v>739</v>
      </c>
      <c r="J1607">
        <v>100</v>
      </c>
      <c r="K1607">
        <v>144</v>
      </c>
      <c r="L1607" s="57">
        <v>1.3</v>
      </c>
      <c r="M1607" s="57">
        <v>1.44</v>
      </c>
      <c r="N1607" t="s">
        <v>171</v>
      </c>
      <c r="P1607">
        <v>0</v>
      </c>
      <c r="Q1607">
        <v>0</v>
      </c>
      <c r="R1607" t="s">
        <v>913</v>
      </c>
      <c r="S1607" t="s">
        <v>171</v>
      </c>
    </row>
    <row r="1608" spans="1:19" x14ac:dyDescent="0.3">
      <c r="A1608">
        <v>143</v>
      </c>
      <c r="B1608" t="s">
        <v>911</v>
      </c>
      <c r="C1608" t="s">
        <v>77</v>
      </c>
      <c r="D1608" t="s">
        <v>47</v>
      </c>
      <c r="E1608" t="s">
        <v>22</v>
      </c>
      <c r="F1608" s="101">
        <v>44742</v>
      </c>
      <c r="G1608">
        <v>2022</v>
      </c>
      <c r="H1608" t="s">
        <v>734</v>
      </c>
      <c r="I1608" t="s">
        <v>810</v>
      </c>
      <c r="J1608">
        <v>100</v>
      </c>
      <c r="K1608">
        <v>147</v>
      </c>
      <c r="L1608" s="57">
        <v>1.3</v>
      </c>
      <c r="M1608" s="57">
        <v>1.47</v>
      </c>
      <c r="N1608" t="s">
        <v>171</v>
      </c>
      <c r="P1608">
        <v>0</v>
      </c>
      <c r="Q1608">
        <v>0</v>
      </c>
      <c r="R1608" t="s">
        <v>914</v>
      </c>
      <c r="S1608" t="s">
        <v>171</v>
      </c>
    </row>
    <row r="1609" spans="1:19" x14ac:dyDescent="0.3">
      <c r="A1609">
        <v>143</v>
      </c>
      <c r="B1609" t="s">
        <v>911</v>
      </c>
      <c r="C1609" t="s">
        <v>77</v>
      </c>
      <c r="D1609" t="s">
        <v>47</v>
      </c>
      <c r="E1609" t="s">
        <v>22</v>
      </c>
      <c r="F1609" s="101">
        <v>44926</v>
      </c>
      <c r="G1609">
        <v>2022</v>
      </c>
      <c r="H1609" t="s">
        <v>736</v>
      </c>
      <c r="I1609" t="s">
        <v>741</v>
      </c>
      <c r="J1609">
        <v>100</v>
      </c>
      <c r="K1609">
        <v>158</v>
      </c>
      <c r="L1609" s="57">
        <v>1.3</v>
      </c>
      <c r="M1609" s="57">
        <v>1.58</v>
      </c>
      <c r="N1609" t="s">
        <v>171</v>
      </c>
      <c r="P1609">
        <v>0</v>
      </c>
      <c r="Q1609">
        <v>0</v>
      </c>
      <c r="R1609" t="s">
        <v>915</v>
      </c>
      <c r="S1609" t="s">
        <v>171</v>
      </c>
    </row>
    <row r="1610" spans="1:19" x14ac:dyDescent="0.3">
      <c r="A1610">
        <v>143</v>
      </c>
      <c r="B1610" t="s">
        <v>911</v>
      </c>
      <c r="C1610" t="s">
        <v>77</v>
      </c>
      <c r="D1610" t="s">
        <v>47</v>
      </c>
      <c r="E1610" t="s">
        <v>22</v>
      </c>
      <c r="F1610" s="101">
        <v>46022</v>
      </c>
      <c r="G1610">
        <v>2025</v>
      </c>
      <c r="H1610" t="s">
        <v>736</v>
      </c>
      <c r="I1610" t="s">
        <v>743</v>
      </c>
      <c r="J1610">
        <v>100</v>
      </c>
      <c r="K1610">
        <v>191</v>
      </c>
      <c r="L1610" s="57">
        <v>1.3</v>
      </c>
      <c r="M1610" s="57">
        <v>1.91</v>
      </c>
      <c r="N1610" t="s">
        <v>171</v>
      </c>
      <c r="P1610">
        <v>0</v>
      </c>
      <c r="Q1610">
        <v>0</v>
      </c>
      <c r="R1610" t="s">
        <v>916</v>
      </c>
      <c r="S1610" t="s">
        <v>171</v>
      </c>
    </row>
    <row r="1611" spans="1:19" x14ac:dyDescent="0.3">
      <c r="A1611">
        <v>144</v>
      </c>
      <c r="B1611" t="s">
        <v>108</v>
      </c>
      <c r="C1611" t="s">
        <v>77</v>
      </c>
      <c r="D1611" t="s">
        <v>65</v>
      </c>
      <c r="E1611" t="s">
        <v>22</v>
      </c>
      <c r="F1611" s="101">
        <v>44561</v>
      </c>
      <c r="G1611">
        <v>2021</v>
      </c>
      <c r="H1611" t="s">
        <v>736</v>
      </c>
      <c r="I1611" t="s">
        <v>739</v>
      </c>
      <c r="J1611">
        <v>3</v>
      </c>
      <c r="K1611">
        <v>2.9444444444444451</v>
      </c>
      <c r="L1611" s="57">
        <v>0.98148148148148173</v>
      </c>
      <c r="M1611" s="57">
        <v>0.98148148148148173</v>
      </c>
      <c r="N1611" t="s">
        <v>48</v>
      </c>
      <c r="O1611" t="s">
        <v>83</v>
      </c>
      <c r="P1611">
        <v>2</v>
      </c>
      <c r="Q1611">
        <v>2</v>
      </c>
      <c r="R1611" t="s">
        <v>917</v>
      </c>
    </row>
    <row r="1612" spans="1:19" x14ac:dyDescent="0.3">
      <c r="A1612">
        <v>144</v>
      </c>
      <c r="B1612" t="s">
        <v>108</v>
      </c>
      <c r="C1612" t="s">
        <v>77</v>
      </c>
      <c r="D1612" t="s">
        <v>65</v>
      </c>
      <c r="E1612" t="s">
        <v>22</v>
      </c>
      <c r="F1612" s="101">
        <v>44742</v>
      </c>
      <c r="G1612">
        <v>2022</v>
      </c>
      <c r="H1612" t="s">
        <v>734</v>
      </c>
      <c r="I1612" t="s">
        <v>810</v>
      </c>
      <c r="J1612">
        <v>3</v>
      </c>
      <c r="K1612">
        <v>3.2169811320755</v>
      </c>
      <c r="L1612" s="57">
        <v>1.0723270440251671</v>
      </c>
      <c r="M1612" s="57">
        <v>1.0723270440251671</v>
      </c>
      <c r="N1612" t="s">
        <v>48</v>
      </c>
      <c r="O1612" t="s">
        <v>83</v>
      </c>
      <c r="P1612">
        <v>2</v>
      </c>
      <c r="Q1612">
        <v>2</v>
      </c>
      <c r="R1612" t="s">
        <v>918</v>
      </c>
    </row>
    <row r="1613" spans="1:19" x14ac:dyDescent="0.3">
      <c r="A1613">
        <v>144</v>
      </c>
      <c r="B1613" t="s">
        <v>108</v>
      </c>
      <c r="C1613" t="s">
        <v>77</v>
      </c>
      <c r="D1613" t="s">
        <v>65</v>
      </c>
      <c r="E1613" t="s">
        <v>22</v>
      </c>
      <c r="F1613" s="101">
        <v>44926</v>
      </c>
      <c r="G1613">
        <v>2022</v>
      </c>
      <c r="H1613" t="s">
        <v>736</v>
      </c>
      <c r="I1613" t="s">
        <v>741</v>
      </c>
      <c r="J1613">
        <v>3</v>
      </c>
      <c r="K1613">
        <v>3.55</v>
      </c>
      <c r="L1613" s="57">
        <v>1.1833333333333329</v>
      </c>
      <c r="M1613" s="57">
        <v>1.1833333333333329</v>
      </c>
      <c r="N1613" t="s">
        <v>48</v>
      </c>
      <c r="O1613" t="s">
        <v>83</v>
      </c>
      <c r="P1613">
        <v>2</v>
      </c>
      <c r="Q1613">
        <v>2</v>
      </c>
      <c r="R1613" t="s">
        <v>919</v>
      </c>
    </row>
    <row r="1614" spans="1:19" x14ac:dyDescent="0.3">
      <c r="A1614">
        <v>144</v>
      </c>
      <c r="B1614" t="s">
        <v>108</v>
      </c>
      <c r="C1614" t="s">
        <v>77</v>
      </c>
      <c r="D1614" t="s">
        <v>65</v>
      </c>
      <c r="E1614" t="s">
        <v>22</v>
      </c>
      <c r="F1614" s="101">
        <v>46022</v>
      </c>
      <c r="G1614">
        <v>2025</v>
      </c>
      <c r="H1614" t="s">
        <v>736</v>
      </c>
      <c r="I1614" t="s">
        <v>743</v>
      </c>
      <c r="J1614">
        <v>4</v>
      </c>
      <c r="K1614">
        <v>1.95</v>
      </c>
      <c r="L1614" s="57">
        <v>0.48749999999999999</v>
      </c>
      <c r="M1614" s="57">
        <v>0.48749999999999999</v>
      </c>
      <c r="N1614" t="s">
        <v>48</v>
      </c>
      <c r="O1614" t="s">
        <v>83</v>
      </c>
      <c r="P1614">
        <v>2</v>
      </c>
      <c r="Q1614">
        <v>2</v>
      </c>
      <c r="R1614" t="s">
        <v>920</v>
      </c>
    </row>
    <row r="1615" spans="1:19" x14ac:dyDescent="0.3">
      <c r="A1615">
        <v>145</v>
      </c>
      <c r="B1615" t="s">
        <v>109</v>
      </c>
      <c r="C1615" t="s">
        <v>110</v>
      </c>
      <c r="D1615" t="s">
        <v>47</v>
      </c>
      <c r="E1615" t="s">
        <v>22</v>
      </c>
      <c r="F1615" s="101">
        <v>44377</v>
      </c>
      <c r="G1615">
        <v>2021</v>
      </c>
      <c r="H1615" t="s">
        <v>734</v>
      </c>
      <c r="I1615" t="s">
        <v>787</v>
      </c>
      <c r="J1615">
        <v>1</v>
      </c>
      <c r="K1615">
        <v>2.096774193548387</v>
      </c>
      <c r="L1615" s="57">
        <v>1.3</v>
      </c>
      <c r="M1615" s="57">
        <v>2.096774193548387</v>
      </c>
      <c r="N1615" t="s">
        <v>48</v>
      </c>
      <c r="O1615" t="s">
        <v>83</v>
      </c>
      <c r="P1615">
        <v>0</v>
      </c>
      <c r="Q1615">
        <v>2</v>
      </c>
      <c r="R1615" t="s">
        <v>921</v>
      </c>
    </row>
    <row r="1616" spans="1:19" x14ac:dyDescent="0.3">
      <c r="A1616">
        <v>145</v>
      </c>
      <c r="B1616" t="s">
        <v>109</v>
      </c>
      <c r="C1616" t="s">
        <v>110</v>
      </c>
      <c r="D1616" t="s">
        <v>47</v>
      </c>
      <c r="E1616" t="s">
        <v>22</v>
      </c>
      <c r="F1616" s="101">
        <v>44561</v>
      </c>
      <c r="G1616">
        <v>2021</v>
      </c>
      <c r="H1616" t="s">
        <v>736</v>
      </c>
      <c r="I1616" t="s">
        <v>739</v>
      </c>
      <c r="J1616">
        <v>1</v>
      </c>
      <c r="K1616">
        <v>2.145161290322581</v>
      </c>
      <c r="L1616" s="57">
        <v>1.3</v>
      </c>
      <c r="M1616" s="57">
        <v>2.145161290322581</v>
      </c>
      <c r="N1616" t="s">
        <v>48</v>
      </c>
      <c r="O1616" t="s">
        <v>83</v>
      </c>
      <c r="P1616">
        <v>0</v>
      </c>
      <c r="Q1616">
        <v>2</v>
      </c>
      <c r="R1616" t="s">
        <v>922</v>
      </c>
    </row>
    <row r="1617" spans="1:19" x14ac:dyDescent="0.3">
      <c r="A1617">
        <v>145</v>
      </c>
      <c r="B1617" t="s">
        <v>109</v>
      </c>
      <c r="C1617" t="s">
        <v>110</v>
      </c>
      <c r="D1617" t="s">
        <v>47</v>
      </c>
      <c r="E1617" t="s">
        <v>22</v>
      </c>
      <c r="F1617" s="101">
        <v>44742</v>
      </c>
      <c r="G1617">
        <v>2022</v>
      </c>
      <c r="H1617" t="s">
        <v>734</v>
      </c>
      <c r="I1617" t="s">
        <v>810</v>
      </c>
      <c r="J1617">
        <v>1</v>
      </c>
      <c r="K1617">
        <v>2.1186440677966001</v>
      </c>
      <c r="L1617" s="57">
        <v>1.3</v>
      </c>
      <c r="M1617" s="57">
        <v>2.1186440677966001</v>
      </c>
      <c r="N1617" t="s">
        <v>48</v>
      </c>
      <c r="O1617" t="s">
        <v>83</v>
      </c>
      <c r="P1617">
        <v>0</v>
      </c>
      <c r="Q1617">
        <v>2</v>
      </c>
      <c r="R1617" t="s">
        <v>923</v>
      </c>
    </row>
    <row r="1618" spans="1:19" x14ac:dyDescent="0.3">
      <c r="A1618">
        <v>145</v>
      </c>
      <c r="B1618" t="s">
        <v>109</v>
      </c>
      <c r="C1618" t="s">
        <v>110</v>
      </c>
      <c r="D1618" t="s">
        <v>47</v>
      </c>
      <c r="E1618" t="s">
        <v>22</v>
      </c>
      <c r="F1618" s="101">
        <v>44926</v>
      </c>
      <c r="G1618">
        <v>2022</v>
      </c>
      <c r="H1618" t="s">
        <v>736</v>
      </c>
      <c r="I1618" t="s">
        <v>741</v>
      </c>
      <c r="J1618">
        <v>1</v>
      </c>
      <c r="K1618">
        <v>2.1186440677966001</v>
      </c>
      <c r="L1618" s="57">
        <v>1.3</v>
      </c>
      <c r="M1618" s="57">
        <v>2.1186440677966001</v>
      </c>
      <c r="N1618" t="s">
        <v>48</v>
      </c>
      <c r="O1618" t="s">
        <v>83</v>
      </c>
      <c r="P1618">
        <v>0</v>
      </c>
      <c r="Q1618">
        <v>2</v>
      </c>
      <c r="R1618" t="s">
        <v>924</v>
      </c>
    </row>
    <row r="1619" spans="1:19" x14ac:dyDescent="0.3">
      <c r="A1619">
        <v>145</v>
      </c>
      <c r="B1619" t="s">
        <v>109</v>
      </c>
      <c r="C1619" t="s">
        <v>110</v>
      </c>
      <c r="D1619" t="s">
        <v>47</v>
      </c>
      <c r="E1619" t="s">
        <v>22</v>
      </c>
      <c r="F1619" s="101">
        <v>46022</v>
      </c>
      <c r="G1619">
        <v>2025</v>
      </c>
      <c r="H1619" t="s">
        <v>736</v>
      </c>
      <c r="I1619" t="s">
        <v>743</v>
      </c>
      <c r="J1619">
        <v>1</v>
      </c>
      <c r="K1619">
        <v>1.62</v>
      </c>
      <c r="L1619" s="57">
        <v>1.3</v>
      </c>
      <c r="M1619" s="57">
        <v>1.62</v>
      </c>
      <c r="N1619" t="s">
        <v>48</v>
      </c>
      <c r="O1619" t="s">
        <v>83</v>
      </c>
      <c r="P1619">
        <v>0</v>
      </c>
      <c r="Q1619">
        <v>2</v>
      </c>
      <c r="R1619" t="s">
        <v>925</v>
      </c>
    </row>
    <row r="1620" spans="1:19" x14ac:dyDescent="0.3">
      <c r="A1620">
        <v>146</v>
      </c>
      <c r="B1620" t="s">
        <v>111</v>
      </c>
      <c r="C1620" t="s">
        <v>77</v>
      </c>
      <c r="D1620" t="s">
        <v>47</v>
      </c>
      <c r="E1620" t="s">
        <v>22</v>
      </c>
      <c r="F1620" s="101">
        <v>44377</v>
      </c>
      <c r="G1620">
        <v>2021</v>
      </c>
      <c r="H1620" t="s">
        <v>734</v>
      </c>
      <c r="I1620" t="s">
        <v>787</v>
      </c>
      <c r="J1620">
        <v>230</v>
      </c>
      <c r="K1620">
        <v>192</v>
      </c>
      <c r="L1620" s="57">
        <v>0.83478260869565213</v>
      </c>
      <c r="M1620" s="57">
        <v>0.83478260869565213</v>
      </c>
      <c r="N1620" t="s">
        <v>48</v>
      </c>
      <c r="O1620" t="s">
        <v>48</v>
      </c>
      <c r="P1620">
        <v>0</v>
      </c>
      <c r="Q1620">
        <v>0</v>
      </c>
      <c r="R1620" t="s">
        <v>926</v>
      </c>
    </row>
    <row r="1621" spans="1:19" x14ac:dyDescent="0.3">
      <c r="A1621">
        <v>146</v>
      </c>
      <c r="B1621" t="s">
        <v>111</v>
      </c>
      <c r="C1621" t="s">
        <v>77</v>
      </c>
      <c r="D1621" t="s">
        <v>47</v>
      </c>
      <c r="E1621" t="s">
        <v>22</v>
      </c>
      <c r="F1621" s="101">
        <v>44561</v>
      </c>
      <c r="G1621">
        <v>2021</v>
      </c>
      <c r="H1621" t="s">
        <v>736</v>
      </c>
      <c r="I1621" t="s">
        <v>739</v>
      </c>
      <c r="J1621">
        <v>230</v>
      </c>
      <c r="K1621">
        <v>239</v>
      </c>
      <c r="L1621" s="57">
        <v>1.0391304347826089</v>
      </c>
      <c r="M1621" s="57">
        <v>1.0391304347826089</v>
      </c>
      <c r="N1621" t="s">
        <v>48</v>
      </c>
      <c r="O1621" t="s">
        <v>48</v>
      </c>
      <c r="P1621">
        <v>0</v>
      </c>
      <c r="Q1621">
        <v>0</v>
      </c>
      <c r="R1621" t="s">
        <v>927</v>
      </c>
    </row>
    <row r="1622" spans="1:19" x14ac:dyDescent="0.3">
      <c r="A1622">
        <v>146</v>
      </c>
      <c r="B1622" t="s">
        <v>111</v>
      </c>
      <c r="C1622" t="s">
        <v>77</v>
      </c>
      <c r="D1622" t="s">
        <v>47</v>
      </c>
      <c r="E1622" t="s">
        <v>22</v>
      </c>
      <c r="F1622" s="101">
        <v>44742</v>
      </c>
      <c r="G1622">
        <v>2022</v>
      </c>
      <c r="H1622" t="s">
        <v>734</v>
      </c>
      <c r="I1622" t="s">
        <v>810</v>
      </c>
      <c r="J1622">
        <v>230</v>
      </c>
      <c r="K1622">
        <v>231</v>
      </c>
      <c r="L1622" s="57">
        <v>1.0043478260869561</v>
      </c>
      <c r="M1622" s="57">
        <v>1.0043478260869561</v>
      </c>
      <c r="N1622" t="s">
        <v>48</v>
      </c>
      <c r="O1622" t="s">
        <v>48</v>
      </c>
      <c r="P1622">
        <v>0</v>
      </c>
      <c r="Q1622">
        <v>0</v>
      </c>
      <c r="R1622" t="s">
        <v>928</v>
      </c>
    </row>
    <row r="1623" spans="1:19" x14ac:dyDescent="0.3">
      <c r="A1623">
        <v>146</v>
      </c>
      <c r="B1623" t="s">
        <v>111</v>
      </c>
      <c r="C1623" t="s">
        <v>77</v>
      </c>
      <c r="D1623" t="s">
        <v>47</v>
      </c>
      <c r="E1623" t="s">
        <v>22</v>
      </c>
      <c r="F1623" s="101">
        <v>44926</v>
      </c>
      <c r="G1623">
        <v>2022</v>
      </c>
      <c r="H1623" t="s">
        <v>736</v>
      </c>
      <c r="I1623" t="s">
        <v>741</v>
      </c>
      <c r="J1623">
        <v>230</v>
      </c>
      <c r="K1623">
        <v>280</v>
      </c>
      <c r="L1623" s="57">
        <v>1.2173913043478259</v>
      </c>
      <c r="M1623" s="57">
        <v>1.2173913043478259</v>
      </c>
      <c r="N1623" t="s">
        <v>48</v>
      </c>
      <c r="O1623" t="s">
        <v>48</v>
      </c>
      <c r="P1623">
        <v>0</v>
      </c>
      <c r="Q1623">
        <v>0</v>
      </c>
      <c r="R1623" t="s">
        <v>929</v>
      </c>
    </row>
    <row r="1624" spans="1:19" x14ac:dyDescent="0.3">
      <c r="A1624">
        <v>146</v>
      </c>
      <c r="B1624" t="s">
        <v>111</v>
      </c>
      <c r="C1624" t="s">
        <v>77</v>
      </c>
      <c r="D1624" t="s">
        <v>47</v>
      </c>
      <c r="E1624" t="s">
        <v>22</v>
      </c>
      <c r="F1624" s="101">
        <v>46022</v>
      </c>
      <c r="G1624">
        <v>2025</v>
      </c>
      <c r="H1624" t="s">
        <v>736</v>
      </c>
      <c r="I1624" t="s">
        <v>743</v>
      </c>
      <c r="J1624">
        <v>300</v>
      </c>
      <c r="K1624">
        <v>399</v>
      </c>
      <c r="L1624" s="57">
        <v>1.3</v>
      </c>
      <c r="M1624" s="57">
        <v>1.33</v>
      </c>
      <c r="N1624" t="s">
        <v>48</v>
      </c>
      <c r="O1624" t="s">
        <v>48</v>
      </c>
      <c r="P1624">
        <v>0</v>
      </c>
      <c r="Q1624">
        <v>0</v>
      </c>
      <c r="R1624" t="s">
        <v>930</v>
      </c>
    </row>
    <row r="1625" spans="1:19" x14ac:dyDescent="0.3">
      <c r="A1625">
        <v>147</v>
      </c>
      <c r="B1625" t="s">
        <v>112</v>
      </c>
      <c r="C1625" t="s">
        <v>77</v>
      </c>
      <c r="D1625" t="s">
        <v>65</v>
      </c>
      <c r="E1625" t="s">
        <v>22</v>
      </c>
      <c r="F1625" s="101">
        <v>44926</v>
      </c>
      <c r="G1625">
        <v>2022</v>
      </c>
      <c r="H1625" t="s">
        <v>736</v>
      </c>
      <c r="I1625" t="s">
        <v>741</v>
      </c>
      <c r="J1625">
        <v>16</v>
      </c>
      <c r="K1625">
        <v>11</v>
      </c>
      <c r="L1625" s="57">
        <v>0.6875</v>
      </c>
      <c r="M1625" s="57">
        <v>0.6875</v>
      </c>
      <c r="N1625" t="s">
        <v>48</v>
      </c>
      <c r="O1625" t="s">
        <v>48</v>
      </c>
      <c r="P1625">
        <v>0</v>
      </c>
      <c r="Q1625">
        <v>0</v>
      </c>
      <c r="R1625" t="s">
        <v>931</v>
      </c>
    </row>
    <row r="1626" spans="1:19" x14ac:dyDescent="0.3">
      <c r="A1626">
        <v>147</v>
      </c>
      <c r="B1626" t="s">
        <v>112</v>
      </c>
      <c r="C1626" t="s">
        <v>77</v>
      </c>
      <c r="D1626" t="s">
        <v>65</v>
      </c>
      <c r="E1626" t="s">
        <v>22</v>
      </c>
      <c r="F1626" s="101">
        <v>46022</v>
      </c>
      <c r="G1626">
        <v>2025</v>
      </c>
      <c r="H1626" t="s">
        <v>736</v>
      </c>
      <c r="I1626" t="s">
        <v>743</v>
      </c>
      <c r="J1626">
        <v>17</v>
      </c>
      <c r="K1626">
        <v>16</v>
      </c>
      <c r="L1626" s="57">
        <v>0.94117647058823528</v>
      </c>
      <c r="M1626" s="57">
        <v>0.94117647058823528</v>
      </c>
      <c r="N1626" t="s">
        <v>48</v>
      </c>
      <c r="O1626" t="s">
        <v>48</v>
      </c>
      <c r="P1626">
        <v>0</v>
      </c>
      <c r="Q1626">
        <v>0</v>
      </c>
      <c r="R1626" t="s">
        <v>932</v>
      </c>
    </row>
    <row r="1627" spans="1:19" x14ac:dyDescent="0.3">
      <c r="A1627">
        <v>148</v>
      </c>
      <c r="B1627" t="s">
        <v>114</v>
      </c>
      <c r="C1627" t="s">
        <v>110</v>
      </c>
      <c r="D1627" t="s">
        <v>47</v>
      </c>
      <c r="E1627" t="s">
        <v>22</v>
      </c>
      <c r="F1627" s="101">
        <v>44377</v>
      </c>
      <c r="G1627">
        <v>2021</v>
      </c>
      <c r="H1627" t="s">
        <v>734</v>
      </c>
      <c r="I1627" t="s">
        <v>787</v>
      </c>
      <c r="J1627">
        <v>5</v>
      </c>
      <c r="K1627">
        <v>4.4157526207147777</v>
      </c>
      <c r="L1627" s="57">
        <v>0.88315052414295558</v>
      </c>
      <c r="M1627" s="57">
        <v>0.88315052414295558</v>
      </c>
      <c r="N1627" t="s">
        <v>23</v>
      </c>
      <c r="O1627" t="s">
        <v>23</v>
      </c>
      <c r="P1627">
        <v>0</v>
      </c>
      <c r="Q1627">
        <v>1</v>
      </c>
      <c r="R1627" t="s">
        <v>933</v>
      </c>
    </row>
    <row r="1628" spans="1:19" x14ac:dyDescent="0.3">
      <c r="A1628">
        <v>148</v>
      </c>
      <c r="B1628" t="s">
        <v>114</v>
      </c>
      <c r="C1628" t="s">
        <v>110</v>
      </c>
      <c r="D1628" t="s">
        <v>47</v>
      </c>
      <c r="E1628" t="s">
        <v>22</v>
      </c>
      <c r="F1628" s="101">
        <v>44561</v>
      </c>
      <c r="G1628">
        <v>2021</v>
      </c>
      <c r="H1628" t="s">
        <v>736</v>
      </c>
      <c r="I1628" t="s">
        <v>739</v>
      </c>
      <c r="J1628">
        <v>5</v>
      </c>
      <c r="K1628">
        <v>2.7712890210235721</v>
      </c>
      <c r="L1628" s="57">
        <v>0.55425780420471438</v>
      </c>
      <c r="M1628" s="57">
        <v>0.55425780420471438</v>
      </c>
      <c r="N1628" t="s">
        <v>23</v>
      </c>
      <c r="O1628" t="s">
        <v>23</v>
      </c>
      <c r="P1628">
        <v>0</v>
      </c>
      <c r="Q1628">
        <v>1</v>
      </c>
      <c r="R1628" t="s">
        <v>934</v>
      </c>
    </row>
    <row r="1629" spans="1:19" x14ac:dyDescent="0.3">
      <c r="A1629">
        <v>148</v>
      </c>
      <c r="B1629" t="s">
        <v>114</v>
      </c>
      <c r="C1629" t="s">
        <v>110</v>
      </c>
      <c r="D1629" t="s">
        <v>47</v>
      </c>
      <c r="E1629" t="s">
        <v>22</v>
      </c>
      <c r="F1629" s="101">
        <v>44742</v>
      </c>
      <c r="G1629">
        <v>2022</v>
      </c>
      <c r="H1629" t="s">
        <v>734</v>
      </c>
      <c r="I1629" t="s">
        <v>810</v>
      </c>
      <c r="J1629">
        <v>2</v>
      </c>
      <c r="K1629">
        <v>1.56749025217</v>
      </c>
      <c r="L1629" s="57">
        <v>0.78374512608500002</v>
      </c>
      <c r="M1629" s="57">
        <v>0.78374512608500002</v>
      </c>
      <c r="N1629" t="s">
        <v>23</v>
      </c>
      <c r="O1629" t="s">
        <v>23</v>
      </c>
      <c r="P1629">
        <v>0</v>
      </c>
      <c r="Q1629">
        <v>1</v>
      </c>
      <c r="R1629" t="s">
        <v>935</v>
      </c>
    </row>
    <row r="1630" spans="1:19" x14ac:dyDescent="0.3">
      <c r="A1630">
        <v>148</v>
      </c>
      <c r="B1630" t="s">
        <v>114</v>
      </c>
      <c r="C1630" t="s">
        <v>110</v>
      </c>
      <c r="D1630" t="s">
        <v>47</v>
      </c>
      <c r="E1630" t="s">
        <v>22</v>
      </c>
      <c r="F1630" s="101">
        <v>44926</v>
      </c>
      <c r="G1630">
        <v>2022</v>
      </c>
      <c r="H1630" t="s">
        <v>736</v>
      </c>
      <c r="I1630" t="s">
        <v>741</v>
      </c>
      <c r="J1630">
        <v>2</v>
      </c>
      <c r="K1630">
        <v>3.0897703549061002</v>
      </c>
      <c r="L1630" s="57">
        <v>1.3</v>
      </c>
      <c r="M1630" s="57">
        <v>1.5448851774530501</v>
      </c>
      <c r="N1630" t="s">
        <v>23</v>
      </c>
      <c r="O1630" t="s">
        <v>23</v>
      </c>
      <c r="P1630">
        <v>0</v>
      </c>
      <c r="Q1630">
        <v>1</v>
      </c>
      <c r="R1630" t="s">
        <v>2604</v>
      </c>
    </row>
    <row r="1631" spans="1:19" x14ac:dyDescent="0.3">
      <c r="A1631">
        <v>148</v>
      </c>
      <c r="B1631" t="s">
        <v>114</v>
      </c>
      <c r="C1631" t="s">
        <v>110</v>
      </c>
      <c r="D1631" t="s">
        <v>47</v>
      </c>
      <c r="E1631" t="s">
        <v>22</v>
      </c>
      <c r="F1631" s="101">
        <v>46022</v>
      </c>
      <c r="G1631">
        <v>2025</v>
      </c>
      <c r="H1631" t="s">
        <v>736</v>
      </c>
      <c r="I1631" t="s">
        <v>743</v>
      </c>
      <c r="J1631">
        <v>5</v>
      </c>
      <c r="K1631">
        <v>6.78</v>
      </c>
      <c r="L1631" s="57">
        <v>1.3</v>
      </c>
      <c r="M1631" s="57">
        <v>1.3560000000000001</v>
      </c>
      <c r="N1631" t="s">
        <v>23</v>
      </c>
      <c r="O1631" t="s">
        <v>23</v>
      </c>
      <c r="P1631">
        <v>0</v>
      </c>
      <c r="Q1631">
        <v>1</v>
      </c>
      <c r="R1631" t="s">
        <v>936</v>
      </c>
    </row>
    <row r="1632" spans="1:19" x14ac:dyDescent="0.3">
      <c r="A1632">
        <v>159</v>
      </c>
      <c r="B1632" t="s">
        <v>85</v>
      </c>
      <c r="C1632" t="s">
        <v>118</v>
      </c>
      <c r="D1632" t="s">
        <v>47</v>
      </c>
      <c r="E1632" t="s">
        <v>22</v>
      </c>
      <c r="F1632" s="101">
        <v>44742</v>
      </c>
      <c r="G1632">
        <v>2022</v>
      </c>
      <c r="H1632" t="s">
        <v>734</v>
      </c>
      <c r="I1632" t="s">
        <v>810</v>
      </c>
      <c r="J1632">
        <v>80</v>
      </c>
      <c r="N1632" t="s">
        <v>23</v>
      </c>
      <c r="O1632" t="s">
        <v>119</v>
      </c>
      <c r="P1632">
        <v>0</v>
      </c>
      <c r="Q1632">
        <v>0</v>
      </c>
      <c r="R1632" t="s">
        <v>944</v>
      </c>
      <c r="S1632" t="s">
        <v>119</v>
      </c>
    </row>
    <row r="1633" spans="1:19" x14ac:dyDescent="0.3">
      <c r="A1633">
        <v>159</v>
      </c>
      <c r="B1633" t="s">
        <v>85</v>
      </c>
      <c r="C1633" t="s">
        <v>118</v>
      </c>
      <c r="D1633" t="s">
        <v>47</v>
      </c>
      <c r="E1633" t="s">
        <v>22</v>
      </c>
      <c r="F1633" s="101">
        <v>44926</v>
      </c>
      <c r="G1633">
        <v>2022</v>
      </c>
      <c r="H1633" t="s">
        <v>736</v>
      </c>
      <c r="I1633" t="s">
        <v>741</v>
      </c>
      <c r="J1633">
        <v>80</v>
      </c>
      <c r="K1633">
        <v>70</v>
      </c>
      <c r="L1633" s="57">
        <v>0.875</v>
      </c>
      <c r="M1633" s="57">
        <v>0.875</v>
      </c>
      <c r="N1633" t="s">
        <v>23</v>
      </c>
      <c r="O1633" t="s">
        <v>23</v>
      </c>
      <c r="P1633">
        <v>0</v>
      </c>
      <c r="Q1633">
        <v>0</v>
      </c>
      <c r="R1633" t="s">
        <v>945</v>
      </c>
    </row>
    <row r="1634" spans="1:19" x14ac:dyDescent="0.3">
      <c r="A1634">
        <v>159</v>
      </c>
      <c r="B1634" t="s">
        <v>85</v>
      </c>
      <c r="C1634" t="s">
        <v>118</v>
      </c>
      <c r="D1634" t="s">
        <v>47</v>
      </c>
      <c r="E1634" t="s">
        <v>22</v>
      </c>
      <c r="F1634" s="101">
        <v>46022</v>
      </c>
      <c r="G1634">
        <v>2025</v>
      </c>
      <c r="H1634" t="s">
        <v>736</v>
      </c>
      <c r="I1634" t="s">
        <v>743</v>
      </c>
      <c r="J1634">
        <v>80</v>
      </c>
      <c r="K1634">
        <v>100</v>
      </c>
      <c r="L1634" s="57">
        <v>1.25</v>
      </c>
      <c r="M1634" s="57">
        <v>1.25</v>
      </c>
      <c r="N1634" t="s">
        <v>23</v>
      </c>
      <c r="O1634" t="s">
        <v>23</v>
      </c>
      <c r="P1634">
        <v>0</v>
      </c>
      <c r="Q1634">
        <v>0</v>
      </c>
      <c r="R1634" t="s">
        <v>946</v>
      </c>
    </row>
    <row r="1635" spans="1:19" x14ac:dyDescent="0.3">
      <c r="A1635">
        <v>167</v>
      </c>
      <c r="B1635" t="s">
        <v>120</v>
      </c>
      <c r="C1635" t="s">
        <v>25</v>
      </c>
      <c r="D1635" t="s">
        <v>47</v>
      </c>
      <c r="E1635" t="s">
        <v>22</v>
      </c>
      <c r="F1635" s="101">
        <v>44742</v>
      </c>
      <c r="G1635">
        <v>2022</v>
      </c>
      <c r="H1635" t="s">
        <v>734</v>
      </c>
      <c r="I1635" t="s">
        <v>810</v>
      </c>
      <c r="J1635">
        <v>80</v>
      </c>
      <c r="K1635">
        <v>97.64</v>
      </c>
      <c r="L1635" s="57">
        <v>1.2204999999999999</v>
      </c>
      <c r="M1635" s="57">
        <v>1.2204999999999999</v>
      </c>
      <c r="N1635" t="s">
        <v>23</v>
      </c>
      <c r="O1635" t="s">
        <v>23</v>
      </c>
      <c r="P1635">
        <v>0</v>
      </c>
      <c r="Q1635">
        <v>1</v>
      </c>
      <c r="R1635" t="s">
        <v>948</v>
      </c>
    </row>
    <row r="1636" spans="1:19" x14ac:dyDescent="0.3">
      <c r="A1636">
        <v>167</v>
      </c>
      <c r="B1636" t="s">
        <v>120</v>
      </c>
      <c r="C1636" t="s">
        <v>25</v>
      </c>
      <c r="D1636" t="s">
        <v>47</v>
      </c>
      <c r="E1636" t="s">
        <v>22</v>
      </c>
      <c r="F1636" s="101">
        <v>44926</v>
      </c>
      <c r="G1636">
        <v>2022</v>
      </c>
      <c r="H1636" t="s">
        <v>736</v>
      </c>
      <c r="I1636" t="s">
        <v>741</v>
      </c>
      <c r="J1636">
        <v>80</v>
      </c>
      <c r="K1636">
        <v>96.55</v>
      </c>
      <c r="L1636" s="57">
        <v>1.2068749999999999</v>
      </c>
      <c r="M1636" s="57">
        <v>1.2068749999999999</v>
      </c>
      <c r="N1636" t="s">
        <v>23</v>
      </c>
      <c r="O1636" t="s">
        <v>23</v>
      </c>
      <c r="P1636">
        <v>0</v>
      </c>
      <c r="Q1636">
        <v>1</v>
      </c>
      <c r="R1636" t="s">
        <v>949</v>
      </c>
    </row>
    <row r="1637" spans="1:19" x14ac:dyDescent="0.3">
      <c r="A1637">
        <v>167</v>
      </c>
      <c r="B1637" t="s">
        <v>120</v>
      </c>
      <c r="C1637" t="s">
        <v>25</v>
      </c>
      <c r="D1637" t="s">
        <v>47</v>
      </c>
      <c r="E1637" t="s">
        <v>22</v>
      </c>
      <c r="F1637" s="101">
        <v>46022</v>
      </c>
      <c r="G1637">
        <v>2025</v>
      </c>
      <c r="H1637" t="s">
        <v>736</v>
      </c>
      <c r="I1637" t="s">
        <v>743</v>
      </c>
      <c r="J1637">
        <v>90</v>
      </c>
      <c r="K1637">
        <v>94</v>
      </c>
      <c r="L1637" s="57">
        <v>1.044444444444445</v>
      </c>
      <c r="M1637" s="57">
        <v>1.044444444444445</v>
      </c>
      <c r="N1637" t="s">
        <v>23</v>
      </c>
      <c r="O1637" t="s">
        <v>23</v>
      </c>
      <c r="P1637">
        <v>0</v>
      </c>
      <c r="Q1637">
        <v>1</v>
      </c>
      <c r="R1637" t="s">
        <v>950</v>
      </c>
    </row>
    <row r="1638" spans="1:19" x14ac:dyDescent="0.3">
      <c r="A1638">
        <v>172</v>
      </c>
      <c r="B1638" t="s">
        <v>122</v>
      </c>
      <c r="C1638" t="s">
        <v>93</v>
      </c>
      <c r="D1638" t="s">
        <v>21</v>
      </c>
      <c r="E1638" t="s">
        <v>22</v>
      </c>
      <c r="F1638" s="101">
        <v>46022</v>
      </c>
      <c r="G1638">
        <v>2025</v>
      </c>
      <c r="H1638" t="s">
        <v>736</v>
      </c>
      <c r="I1638" t="s">
        <v>743</v>
      </c>
      <c r="J1638">
        <v>95</v>
      </c>
      <c r="K1638">
        <v>98.44</v>
      </c>
      <c r="L1638" s="57">
        <v>1.036210526315789</v>
      </c>
      <c r="M1638" s="57">
        <v>1.036210526315789</v>
      </c>
      <c r="N1638" t="s">
        <v>23</v>
      </c>
      <c r="O1638" t="s">
        <v>23</v>
      </c>
      <c r="P1638">
        <v>0</v>
      </c>
      <c r="Q1638">
        <v>0</v>
      </c>
      <c r="R1638" t="s">
        <v>964</v>
      </c>
    </row>
    <row r="1639" spans="1:19" x14ac:dyDescent="0.3">
      <c r="A1639">
        <v>193</v>
      </c>
      <c r="B1639" t="s">
        <v>965</v>
      </c>
      <c r="C1639" t="s">
        <v>46</v>
      </c>
      <c r="D1639" t="s">
        <v>47</v>
      </c>
      <c r="E1639" t="s">
        <v>22</v>
      </c>
      <c r="F1639" s="101">
        <v>46022</v>
      </c>
      <c r="G1639">
        <v>2025</v>
      </c>
      <c r="H1639" t="s">
        <v>736</v>
      </c>
      <c r="I1639" t="s">
        <v>743</v>
      </c>
      <c r="J1639">
        <v>94</v>
      </c>
      <c r="K1639">
        <v>95</v>
      </c>
      <c r="L1639" s="57">
        <v>1.0106382978723401</v>
      </c>
      <c r="M1639" s="57">
        <v>1.0106382978723401</v>
      </c>
      <c r="N1639" t="s">
        <v>23</v>
      </c>
      <c r="O1639" t="s">
        <v>23</v>
      </c>
      <c r="P1639">
        <v>1</v>
      </c>
      <c r="Q1639">
        <v>1</v>
      </c>
      <c r="R1639" t="s">
        <v>966</v>
      </c>
    </row>
    <row r="1640" spans="1:19" x14ac:dyDescent="0.3">
      <c r="A1640">
        <v>197</v>
      </c>
      <c r="B1640" t="s">
        <v>130</v>
      </c>
      <c r="C1640" t="s">
        <v>87</v>
      </c>
      <c r="D1640" t="s">
        <v>52</v>
      </c>
      <c r="E1640" t="s">
        <v>22</v>
      </c>
      <c r="F1640" s="101">
        <v>44742</v>
      </c>
      <c r="G1640">
        <v>2022</v>
      </c>
      <c r="H1640" t="s">
        <v>734</v>
      </c>
      <c r="I1640" t="s">
        <v>810</v>
      </c>
      <c r="J1640">
        <v>85</v>
      </c>
      <c r="N1640" t="s">
        <v>23</v>
      </c>
      <c r="O1640" t="s">
        <v>119</v>
      </c>
      <c r="P1640">
        <v>0</v>
      </c>
      <c r="Q1640">
        <v>0</v>
      </c>
      <c r="R1640" t="s">
        <v>968</v>
      </c>
      <c r="S1640" t="s">
        <v>119</v>
      </c>
    </row>
    <row r="1641" spans="1:19" x14ac:dyDescent="0.3">
      <c r="A1641">
        <v>197</v>
      </c>
      <c r="B1641" t="s">
        <v>130</v>
      </c>
      <c r="C1641" t="s">
        <v>87</v>
      </c>
      <c r="D1641" t="s">
        <v>52</v>
      </c>
      <c r="E1641" t="s">
        <v>22</v>
      </c>
      <c r="F1641" s="101">
        <v>44926</v>
      </c>
      <c r="G1641">
        <v>2022</v>
      </c>
      <c r="H1641" t="s">
        <v>736</v>
      </c>
      <c r="I1641" t="s">
        <v>741</v>
      </c>
      <c r="J1641">
        <v>90</v>
      </c>
      <c r="K1641">
        <v>100</v>
      </c>
      <c r="L1641" s="57">
        <v>1.1111111111111109</v>
      </c>
      <c r="M1641" s="57">
        <v>1.1111111111111109</v>
      </c>
      <c r="N1641" t="s">
        <v>23</v>
      </c>
      <c r="O1641" t="s">
        <v>23</v>
      </c>
      <c r="P1641">
        <v>0</v>
      </c>
      <c r="Q1641">
        <v>0</v>
      </c>
      <c r="R1641" t="s">
        <v>970</v>
      </c>
    </row>
    <row r="1642" spans="1:19" x14ac:dyDescent="0.3">
      <c r="A1642">
        <v>197</v>
      </c>
      <c r="B1642" t="s">
        <v>130</v>
      </c>
      <c r="C1642" t="s">
        <v>87</v>
      </c>
      <c r="D1642" t="s">
        <v>52</v>
      </c>
      <c r="E1642" t="s">
        <v>22</v>
      </c>
      <c r="F1642" s="101">
        <v>46022</v>
      </c>
      <c r="G1642">
        <v>2025</v>
      </c>
      <c r="H1642" t="s">
        <v>736</v>
      </c>
      <c r="I1642" t="s">
        <v>743</v>
      </c>
      <c r="J1642">
        <v>97</v>
      </c>
      <c r="K1642">
        <v>100</v>
      </c>
      <c r="L1642" s="57">
        <v>1.0309278350515461</v>
      </c>
      <c r="M1642" s="57">
        <v>1.0309278350515461</v>
      </c>
      <c r="N1642" t="s">
        <v>23</v>
      </c>
      <c r="O1642" t="s">
        <v>23</v>
      </c>
      <c r="P1642">
        <v>0</v>
      </c>
      <c r="Q1642">
        <v>0</v>
      </c>
      <c r="R1642" t="s">
        <v>972</v>
      </c>
    </row>
    <row r="1643" spans="1:19" x14ac:dyDescent="0.3">
      <c r="A1643">
        <v>199</v>
      </c>
      <c r="B1643" t="s">
        <v>131</v>
      </c>
      <c r="C1643" t="s">
        <v>25</v>
      </c>
      <c r="D1643" t="s">
        <v>47</v>
      </c>
      <c r="E1643" t="s">
        <v>22</v>
      </c>
      <c r="F1643" s="101">
        <v>44742</v>
      </c>
      <c r="G1643">
        <v>2022</v>
      </c>
      <c r="H1643" t="s">
        <v>734</v>
      </c>
      <c r="I1643" t="s">
        <v>810</v>
      </c>
      <c r="J1643">
        <v>80</v>
      </c>
      <c r="N1643" t="s">
        <v>23</v>
      </c>
      <c r="O1643" t="s">
        <v>119</v>
      </c>
      <c r="P1643">
        <v>0</v>
      </c>
      <c r="Q1643">
        <v>0</v>
      </c>
      <c r="R1643" t="s">
        <v>974</v>
      </c>
      <c r="S1643" t="s">
        <v>119</v>
      </c>
    </row>
    <row r="1644" spans="1:19" x14ac:dyDescent="0.3">
      <c r="A1644">
        <v>199</v>
      </c>
      <c r="B1644" t="s">
        <v>131</v>
      </c>
      <c r="C1644" t="s">
        <v>25</v>
      </c>
      <c r="D1644" t="s">
        <v>47</v>
      </c>
      <c r="E1644" t="s">
        <v>22</v>
      </c>
      <c r="F1644" s="101">
        <v>44926</v>
      </c>
      <c r="G1644">
        <v>2022</v>
      </c>
      <c r="H1644" t="s">
        <v>736</v>
      </c>
      <c r="I1644" t="s">
        <v>741</v>
      </c>
      <c r="J1644">
        <v>80</v>
      </c>
      <c r="N1644" t="s">
        <v>23</v>
      </c>
      <c r="O1644" t="s">
        <v>119</v>
      </c>
      <c r="P1644">
        <v>0</v>
      </c>
      <c r="Q1644">
        <v>0</v>
      </c>
      <c r="R1644" t="s">
        <v>975</v>
      </c>
      <c r="S1644" t="s">
        <v>119</v>
      </c>
    </row>
    <row r="1645" spans="1:19" x14ac:dyDescent="0.3">
      <c r="A1645">
        <v>199</v>
      </c>
      <c r="B1645" t="s">
        <v>131</v>
      </c>
      <c r="C1645" t="s">
        <v>25</v>
      </c>
      <c r="D1645" t="s">
        <v>47</v>
      </c>
      <c r="E1645" t="s">
        <v>22</v>
      </c>
      <c r="F1645" s="101">
        <v>45838</v>
      </c>
      <c r="G1645">
        <v>2025</v>
      </c>
      <c r="H1645" t="s">
        <v>734</v>
      </c>
      <c r="I1645" t="s">
        <v>832</v>
      </c>
      <c r="J1645">
        <v>80</v>
      </c>
      <c r="K1645">
        <v>92.1</v>
      </c>
      <c r="L1645" s="57">
        <v>1.1512500000000001</v>
      </c>
      <c r="M1645" s="57">
        <v>1.1512500000000001</v>
      </c>
      <c r="N1645" t="s">
        <v>23</v>
      </c>
      <c r="O1645" t="s">
        <v>23</v>
      </c>
      <c r="P1645">
        <v>0</v>
      </c>
      <c r="Q1645">
        <v>0</v>
      </c>
      <c r="R1645" t="s">
        <v>976</v>
      </c>
    </row>
    <row r="1646" spans="1:19" x14ac:dyDescent="0.3">
      <c r="A1646">
        <v>199</v>
      </c>
      <c r="B1646" t="s">
        <v>131</v>
      </c>
      <c r="C1646" t="s">
        <v>25</v>
      </c>
      <c r="D1646" t="s">
        <v>47</v>
      </c>
      <c r="E1646" t="s">
        <v>22</v>
      </c>
      <c r="F1646" s="101">
        <v>46022</v>
      </c>
      <c r="G1646">
        <v>2025</v>
      </c>
      <c r="H1646" t="s">
        <v>736</v>
      </c>
      <c r="I1646" t="s">
        <v>743</v>
      </c>
      <c r="J1646">
        <v>80</v>
      </c>
      <c r="K1646">
        <v>92.89</v>
      </c>
      <c r="L1646" s="57">
        <v>1.161125</v>
      </c>
      <c r="M1646" s="57">
        <v>1.161125</v>
      </c>
      <c r="N1646" t="s">
        <v>23</v>
      </c>
      <c r="O1646" t="s">
        <v>23</v>
      </c>
      <c r="P1646">
        <v>0</v>
      </c>
      <c r="Q1646">
        <v>0</v>
      </c>
      <c r="R1646" t="s">
        <v>977</v>
      </c>
    </row>
    <row r="1647" spans="1:19" x14ac:dyDescent="0.3">
      <c r="A1647">
        <v>200</v>
      </c>
      <c r="B1647" t="s">
        <v>132</v>
      </c>
      <c r="C1647" t="s">
        <v>25</v>
      </c>
      <c r="D1647" t="s">
        <v>65</v>
      </c>
      <c r="E1647" t="s">
        <v>22</v>
      </c>
      <c r="F1647" s="101">
        <v>44926</v>
      </c>
      <c r="G1647">
        <v>2022</v>
      </c>
      <c r="H1647" t="s">
        <v>736</v>
      </c>
      <c r="I1647" t="s">
        <v>741</v>
      </c>
      <c r="J1647">
        <v>70</v>
      </c>
      <c r="N1647" t="s">
        <v>23</v>
      </c>
      <c r="O1647" t="s">
        <v>119</v>
      </c>
      <c r="P1647">
        <v>0</v>
      </c>
      <c r="Q1647">
        <v>1</v>
      </c>
      <c r="R1647" t="s">
        <v>978</v>
      </c>
      <c r="S1647" t="s">
        <v>119</v>
      </c>
    </row>
    <row r="1648" spans="1:19" x14ac:dyDescent="0.3">
      <c r="A1648">
        <v>200</v>
      </c>
      <c r="B1648" t="s">
        <v>132</v>
      </c>
      <c r="C1648" t="s">
        <v>25</v>
      </c>
      <c r="D1648" t="s">
        <v>65</v>
      </c>
      <c r="E1648" t="s">
        <v>22</v>
      </c>
      <c r="F1648" s="101">
        <v>46022</v>
      </c>
      <c r="G1648">
        <v>2025</v>
      </c>
      <c r="H1648" t="s">
        <v>736</v>
      </c>
      <c r="I1648" t="s">
        <v>743</v>
      </c>
      <c r="J1648">
        <v>87</v>
      </c>
      <c r="K1648">
        <v>90.85</v>
      </c>
      <c r="L1648" s="57">
        <v>1.0442528735632179</v>
      </c>
      <c r="M1648" s="57">
        <v>1.0442528735632179</v>
      </c>
      <c r="N1648" t="s">
        <v>23</v>
      </c>
      <c r="O1648" t="s">
        <v>23</v>
      </c>
      <c r="P1648">
        <v>0</v>
      </c>
      <c r="Q1648">
        <v>1</v>
      </c>
      <c r="R1648" t="s">
        <v>979</v>
      </c>
    </row>
    <row r="1649" spans="1:18" x14ac:dyDescent="0.3">
      <c r="A1649">
        <v>202</v>
      </c>
      <c r="B1649" t="s">
        <v>134</v>
      </c>
      <c r="C1649" t="s">
        <v>25</v>
      </c>
      <c r="D1649" t="s">
        <v>65</v>
      </c>
      <c r="E1649" t="s">
        <v>22</v>
      </c>
      <c r="F1649" s="101">
        <v>46022</v>
      </c>
      <c r="G1649">
        <v>2025</v>
      </c>
      <c r="H1649" t="s">
        <v>736</v>
      </c>
      <c r="I1649" t="s">
        <v>743</v>
      </c>
      <c r="J1649">
        <v>68.7</v>
      </c>
      <c r="K1649">
        <v>81</v>
      </c>
      <c r="L1649" s="57">
        <v>1.179039301310044</v>
      </c>
      <c r="M1649" s="57">
        <v>1.179039301310044</v>
      </c>
      <c r="N1649" t="s">
        <v>83</v>
      </c>
      <c r="O1649" t="s">
        <v>83</v>
      </c>
      <c r="P1649">
        <v>1</v>
      </c>
      <c r="Q1649">
        <v>0</v>
      </c>
      <c r="R1649" t="s">
        <v>981</v>
      </c>
    </row>
    <row r="1650" spans="1:18" x14ac:dyDescent="0.3">
      <c r="A1650">
        <v>203</v>
      </c>
      <c r="B1650" t="s">
        <v>135</v>
      </c>
      <c r="C1650" t="s">
        <v>86</v>
      </c>
      <c r="D1650" t="s">
        <v>47</v>
      </c>
      <c r="E1650" t="s">
        <v>22</v>
      </c>
      <c r="F1650" s="101">
        <v>46022</v>
      </c>
      <c r="G1650">
        <v>2025</v>
      </c>
      <c r="H1650" t="s">
        <v>736</v>
      </c>
      <c r="I1650" t="s">
        <v>743</v>
      </c>
      <c r="J1650">
        <v>285</v>
      </c>
      <c r="K1650">
        <v>336.19000244140619</v>
      </c>
      <c r="L1650" s="57">
        <v>1.179614043654057</v>
      </c>
      <c r="M1650" s="57">
        <v>1.179614043654057</v>
      </c>
      <c r="N1650" t="s">
        <v>95</v>
      </c>
      <c r="O1650" t="s">
        <v>95</v>
      </c>
      <c r="P1650">
        <v>0</v>
      </c>
      <c r="Q1650">
        <v>0</v>
      </c>
      <c r="R1650" t="s">
        <v>985</v>
      </c>
    </row>
    <row r="1651" spans="1:18" x14ac:dyDescent="0.3">
      <c r="A1651">
        <v>204</v>
      </c>
      <c r="B1651" t="s">
        <v>136</v>
      </c>
      <c r="C1651" t="s">
        <v>86</v>
      </c>
      <c r="D1651" t="s">
        <v>47</v>
      </c>
      <c r="E1651" t="s">
        <v>22</v>
      </c>
      <c r="F1651" s="101">
        <v>46022</v>
      </c>
      <c r="G1651">
        <v>2025</v>
      </c>
      <c r="H1651" t="s">
        <v>736</v>
      </c>
      <c r="I1651" t="s">
        <v>743</v>
      </c>
      <c r="J1651">
        <v>128448131182</v>
      </c>
      <c r="K1651">
        <v>195548387375</v>
      </c>
      <c r="L1651" s="57">
        <v>1.3</v>
      </c>
      <c r="M1651" s="57">
        <v>1.522391844673276</v>
      </c>
      <c r="N1651" t="s">
        <v>95</v>
      </c>
      <c r="O1651" t="s">
        <v>95</v>
      </c>
      <c r="P1651">
        <v>0</v>
      </c>
      <c r="Q1651">
        <v>0</v>
      </c>
      <c r="R1651" t="s">
        <v>986</v>
      </c>
    </row>
    <row r="1652" spans="1:18" x14ac:dyDescent="0.3">
      <c r="A1652">
        <v>205</v>
      </c>
      <c r="B1652" t="s">
        <v>137</v>
      </c>
      <c r="C1652" t="s">
        <v>86</v>
      </c>
      <c r="D1652" t="s">
        <v>47</v>
      </c>
      <c r="E1652" t="s">
        <v>22</v>
      </c>
      <c r="F1652" s="101">
        <v>46022</v>
      </c>
      <c r="G1652">
        <v>2025</v>
      </c>
      <c r="H1652" t="s">
        <v>736</v>
      </c>
      <c r="I1652" t="s">
        <v>743</v>
      </c>
      <c r="J1652">
        <v>4684155397</v>
      </c>
      <c r="K1652">
        <v>5763937304</v>
      </c>
      <c r="L1652" s="57">
        <v>1.2305179515802469</v>
      </c>
      <c r="M1652" s="57">
        <v>1.2305179515802469</v>
      </c>
      <c r="N1652" t="s">
        <v>95</v>
      </c>
      <c r="O1652" t="s">
        <v>95</v>
      </c>
      <c r="P1652">
        <v>0</v>
      </c>
      <c r="Q1652">
        <v>0</v>
      </c>
      <c r="R1652" t="s">
        <v>987</v>
      </c>
    </row>
    <row r="1653" spans="1:18" x14ac:dyDescent="0.3">
      <c r="A1653">
        <v>206</v>
      </c>
      <c r="B1653" t="s">
        <v>138</v>
      </c>
      <c r="C1653" t="s">
        <v>86</v>
      </c>
      <c r="D1653" t="s">
        <v>65</v>
      </c>
      <c r="E1653" t="s">
        <v>22</v>
      </c>
      <c r="F1653" s="101">
        <v>46022</v>
      </c>
      <c r="G1653">
        <v>2025</v>
      </c>
      <c r="H1653" t="s">
        <v>736</v>
      </c>
      <c r="I1653" t="s">
        <v>743</v>
      </c>
      <c r="J1653">
        <v>5141102865</v>
      </c>
      <c r="K1653">
        <v>11016899103</v>
      </c>
      <c r="L1653" s="57">
        <v>1.3</v>
      </c>
      <c r="M1653" s="57">
        <v>2.142905791284921</v>
      </c>
      <c r="N1653" t="s">
        <v>23</v>
      </c>
      <c r="O1653" t="s">
        <v>23</v>
      </c>
      <c r="P1653">
        <v>0</v>
      </c>
      <c r="Q1653">
        <v>2</v>
      </c>
      <c r="R1653" t="s">
        <v>988</v>
      </c>
    </row>
    <row r="1654" spans="1:18" x14ac:dyDescent="0.3">
      <c r="A1654">
        <v>207</v>
      </c>
      <c r="B1654" t="s">
        <v>139</v>
      </c>
      <c r="C1654" t="s">
        <v>86</v>
      </c>
      <c r="D1654" t="s">
        <v>47</v>
      </c>
      <c r="E1654" t="s">
        <v>54</v>
      </c>
      <c r="F1654" s="101">
        <v>46022</v>
      </c>
      <c r="G1654">
        <v>2025</v>
      </c>
      <c r="H1654" t="s">
        <v>736</v>
      </c>
      <c r="I1654" t="s">
        <v>743</v>
      </c>
      <c r="J1654">
        <v>306600939456</v>
      </c>
      <c r="K1654">
        <v>277178213544</v>
      </c>
      <c r="L1654" s="57">
        <v>1.1061509327728221</v>
      </c>
      <c r="M1654" s="57">
        <v>1.1061509327728221</v>
      </c>
      <c r="N1654" t="s">
        <v>95</v>
      </c>
      <c r="O1654" t="s">
        <v>95</v>
      </c>
      <c r="P1654">
        <v>0</v>
      </c>
      <c r="Q1654">
        <v>0</v>
      </c>
      <c r="R1654" t="s">
        <v>989</v>
      </c>
    </row>
    <row r="1655" spans="1:18" x14ac:dyDescent="0.3">
      <c r="A1655">
        <v>208</v>
      </c>
      <c r="B1655" t="s">
        <v>140</v>
      </c>
      <c r="C1655" t="s">
        <v>90</v>
      </c>
      <c r="D1655" t="s">
        <v>21</v>
      </c>
      <c r="E1655" t="s">
        <v>54</v>
      </c>
      <c r="F1655" s="101">
        <v>44377</v>
      </c>
      <c r="G1655">
        <v>2021</v>
      </c>
      <c r="H1655" t="s">
        <v>734</v>
      </c>
      <c r="I1655" t="s">
        <v>787</v>
      </c>
      <c r="J1655">
        <v>1700</v>
      </c>
      <c r="K1655">
        <v>206</v>
      </c>
      <c r="L1655" s="57">
        <v>1.3</v>
      </c>
      <c r="M1655" s="57">
        <v>8.2524271844660202</v>
      </c>
      <c r="N1655" t="s">
        <v>141</v>
      </c>
      <c r="O1655" t="s">
        <v>141</v>
      </c>
      <c r="P1655">
        <v>0</v>
      </c>
      <c r="Q1655">
        <v>0</v>
      </c>
      <c r="R1655" t="s">
        <v>995</v>
      </c>
    </row>
    <row r="1656" spans="1:18" x14ac:dyDescent="0.3">
      <c r="A1656">
        <v>208</v>
      </c>
      <c r="B1656" t="s">
        <v>140</v>
      </c>
      <c r="C1656" t="s">
        <v>90</v>
      </c>
      <c r="D1656" t="s">
        <v>21</v>
      </c>
      <c r="E1656" t="s">
        <v>54</v>
      </c>
      <c r="F1656" s="101">
        <v>44561</v>
      </c>
      <c r="G1656">
        <v>2021</v>
      </c>
      <c r="H1656" t="s">
        <v>736</v>
      </c>
      <c r="I1656" t="s">
        <v>739</v>
      </c>
      <c r="J1656">
        <v>1700</v>
      </c>
      <c r="K1656">
        <v>0</v>
      </c>
      <c r="N1656" t="s">
        <v>141</v>
      </c>
      <c r="O1656" t="s">
        <v>141</v>
      </c>
      <c r="P1656">
        <v>0</v>
      </c>
      <c r="Q1656">
        <v>0</v>
      </c>
      <c r="R1656" t="s">
        <v>1001</v>
      </c>
    </row>
    <row r="1657" spans="1:18" x14ac:dyDescent="0.3">
      <c r="A1657">
        <v>208</v>
      </c>
      <c r="B1657" t="s">
        <v>140</v>
      </c>
      <c r="C1657" t="s">
        <v>90</v>
      </c>
      <c r="D1657" t="s">
        <v>21</v>
      </c>
      <c r="E1657" t="s">
        <v>54</v>
      </c>
      <c r="F1657" s="101">
        <v>44742</v>
      </c>
      <c r="G1657">
        <v>2022</v>
      </c>
      <c r="H1657" t="s">
        <v>734</v>
      </c>
      <c r="I1657" t="s">
        <v>810</v>
      </c>
      <c r="J1657">
        <v>1700</v>
      </c>
      <c r="K1657">
        <v>0</v>
      </c>
      <c r="N1657" t="s">
        <v>141</v>
      </c>
      <c r="O1657" t="s">
        <v>141</v>
      </c>
      <c r="P1657">
        <v>0</v>
      </c>
      <c r="Q1657">
        <v>0</v>
      </c>
      <c r="R1657" t="s">
        <v>1007</v>
      </c>
    </row>
    <row r="1658" spans="1:18" x14ac:dyDescent="0.3">
      <c r="A1658">
        <v>208</v>
      </c>
      <c r="B1658" t="s">
        <v>140</v>
      </c>
      <c r="C1658" t="s">
        <v>90</v>
      </c>
      <c r="D1658" t="s">
        <v>21</v>
      </c>
      <c r="E1658" t="s">
        <v>54</v>
      </c>
      <c r="F1658" s="101">
        <v>44926</v>
      </c>
      <c r="G1658">
        <v>2022</v>
      </c>
      <c r="H1658" t="s">
        <v>736</v>
      </c>
      <c r="I1658" t="s">
        <v>741</v>
      </c>
      <c r="J1658">
        <v>1700</v>
      </c>
      <c r="K1658">
        <v>0</v>
      </c>
      <c r="N1658" t="s">
        <v>141</v>
      </c>
      <c r="O1658" t="s">
        <v>141</v>
      </c>
      <c r="P1658">
        <v>0</v>
      </c>
      <c r="Q1658">
        <v>0</v>
      </c>
      <c r="R1658" t="s">
        <v>1013</v>
      </c>
    </row>
    <row r="1659" spans="1:18" x14ac:dyDescent="0.3">
      <c r="A1659">
        <v>208</v>
      </c>
      <c r="B1659" t="s">
        <v>140</v>
      </c>
      <c r="C1659" t="s">
        <v>90</v>
      </c>
      <c r="D1659" t="s">
        <v>21</v>
      </c>
      <c r="E1659" t="s">
        <v>54</v>
      </c>
      <c r="F1659" s="101">
        <v>46022</v>
      </c>
      <c r="G1659">
        <v>2025</v>
      </c>
      <c r="H1659" t="s">
        <v>736</v>
      </c>
      <c r="I1659" t="s">
        <v>743</v>
      </c>
      <c r="J1659">
        <v>1</v>
      </c>
      <c r="K1659">
        <v>7102</v>
      </c>
      <c r="L1659" s="57">
        <v>1.4080540692762601E-4</v>
      </c>
      <c r="M1659" s="57">
        <v>1.4080540692762601E-4</v>
      </c>
      <c r="N1659" t="s">
        <v>141</v>
      </c>
      <c r="O1659" t="s">
        <v>141</v>
      </c>
      <c r="P1659">
        <v>0</v>
      </c>
      <c r="Q1659">
        <v>0</v>
      </c>
      <c r="R1659" t="s">
        <v>1019</v>
      </c>
    </row>
    <row r="1660" spans="1:18" x14ac:dyDescent="0.3">
      <c r="A1660">
        <v>213</v>
      </c>
      <c r="B1660" t="s">
        <v>142</v>
      </c>
      <c r="C1660" t="s">
        <v>90</v>
      </c>
      <c r="D1660" t="s">
        <v>52</v>
      </c>
      <c r="E1660" t="s">
        <v>22</v>
      </c>
      <c r="F1660" s="101">
        <v>44377</v>
      </c>
      <c r="G1660">
        <v>2021</v>
      </c>
      <c r="H1660" t="s">
        <v>734</v>
      </c>
      <c r="I1660" t="s">
        <v>787</v>
      </c>
      <c r="J1660">
        <v>90</v>
      </c>
      <c r="K1660">
        <v>0</v>
      </c>
      <c r="L1660" s="57">
        <v>0</v>
      </c>
      <c r="M1660" s="57">
        <v>0</v>
      </c>
      <c r="N1660" t="s">
        <v>23</v>
      </c>
      <c r="O1660" t="s">
        <v>23</v>
      </c>
      <c r="P1660">
        <v>0</v>
      </c>
      <c r="Q1660">
        <v>0</v>
      </c>
      <c r="R1660" t="s">
        <v>1021</v>
      </c>
    </row>
    <row r="1661" spans="1:18" x14ac:dyDescent="0.3">
      <c r="A1661">
        <v>213</v>
      </c>
      <c r="B1661" t="s">
        <v>142</v>
      </c>
      <c r="C1661" t="s">
        <v>90</v>
      </c>
      <c r="D1661" t="s">
        <v>52</v>
      </c>
      <c r="E1661" t="s">
        <v>22</v>
      </c>
      <c r="F1661" s="101">
        <v>44561</v>
      </c>
      <c r="G1661">
        <v>2021</v>
      </c>
      <c r="H1661" t="s">
        <v>736</v>
      </c>
      <c r="I1661" t="s">
        <v>739</v>
      </c>
      <c r="J1661">
        <v>90</v>
      </c>
      <c r="K1661">
        <v>0</v>
      </c>
      <c r="L1661" s="57">
        <v>0</v>
      </c>
      <c r="M1661" s="57">
        <v>0</v>
      </c>
      <c r="N1661" t="s">
        <v>23</v>
      </c>
      <c r="O1661" t="s">
        <v>23</v>
      </c>
      <c r="P1661">
        <v>0</v>
      </c>
      <c r="Q1661">
        <v>0</v>
      </c>
      <c r="R1661" t="s">
        <v>1023</v>
      </c>
    </row>
    <row r="1662" spans="1:18" x14ac:dyDescent="0.3">
      <c r="A1662">
        <v>213</v>
      </c>
      <c r="B1662" t="s">
        <v>142</v>
      </c>
      <c r="C1662" t="s">
        <v>90</v>
      </c>
      <c r="D1662" t="s">
        <v>52</v>
      </c>
      <c r="E1662" t="s">
        <v>22</v>
      </c>
      <c r="F1662" s="101">
        <v>44742</v>
      </c>
      <c r="G1662">
        <v>2022</v>
      </c>
      <c r="H1662" t="s">
        <v>734</v>
      </c>
      <c r="I1662" t="s">
        <v>810</v>
      </c>
      <c r="J1662">
        <v>90</v>
      </c>
      <c r="K1662">
        <v>0</v>
      </c>
      <c r="L1662" s="57">
        <v>0</v>
      </c>
      <c r="M1662" s="57">
        <v>0</v>
      </c>
      <c r="N1662" t="s">
        <v>23</v>
      </c>
      <c r="O1662" t="s">
        <v>23</v>
      </c>
      <c r="P1662">
        <v>0</v>
      </c>
      <c r="Q1662">
        <v>0</v>
      </c>
      <c r="R1662" t="s">
        <v>1027</v>
      </c>
    </row>
    <row r="1663" spans="1:18" x14ac:dyDescent="0.3">
      <c r="A1663">
        <v>213</v>
      </c>
      <c r="B1663" t="s">
        <v>142</v>
      </c>
      <c r="C1663" t="s">
        <v>90</v>
      </c>
      <c r="D1663" t="s">
        <v>52</v>
      </c>
      <c r="E1663" t="s">
        <v>22</v>
      </c>
      <c r="F1663" s="101">
        <v>44926</v>
      </c>
      <c r="G1663">
        <v>2022</v>
      </c>
      <c r="H1663" t="s">
        <v>736</v>
      </c>
      <c r="I1663" t="s">
        <v>741</v>
      </c>
      <c r="J1663">
        <v>90</v>
      </c>
      <c r="K1663">
        <v>0</v>
      </c>
      <c r="L1663" s="57">
        <v>0</v>
      </c>
      <c r="M1663" s="57">
        <v>0</v>
      </c>
      <c r="N1663" t="s">
        <v>23</v>
      </c>
      <c r="O1663" t="s">
        <v>23</v>
      </c>
      <c r="P1663">
        <v>0</v>
      </c>
      <c r="Q1663">
        <v>0</v>
      </c>
      <c r="R1663" t="s">
        <v>1030</v>
      </c>
    </row>
    <row r="1664" spans="1:18" x14ac:dyDescent="0.3">
      <c r="A1664">
        <v>213</v>
      </c>
      <c r="B1664" t="s">
        <v>142</v>
      </c>
      <c r="C1664" t="s">
        <v>90</v>
      </c>
      <c r="D1664" t="s">
        <v>52</v>
      </c>
      <c r="E1664" t="s">
        <v>22</v>
      </c>
      <c r="F1664" s="101">
        <v>45838</v>
      </c>
      <c r="G1664">
        <v>2025</v>
      </c>
      <c r="H1664" t="s">
        <v>734</v>
      </c>
      <c r="I1664" t="s">
        <v>832</v>
      </c>
      <c r="J1664">
        <v>90</v>
      </c>
      <c r="K1664">
        <v>94.63</v>
      </c>
      <c r="L1664" s="57">
        <v>1.051444444444444</v>
      </c>
      <c r="M1664" s="57">
        <v>1.051444444444444</v>
      </c>
      <c r="N1664" t="s">
        <v>23</v>
      </c>
      <c r="O1664" t="s">
        <v>23</v>
      </c>
      <c r="P1664">
        <v>0</v>
      </c>
      <c r="Q1664">
        <v>0</v>
      </c>
      <c r="R1664" t="s">
        <v>1033</v>
      </c>
    </row>
    <row r="1665" spans="1:19" x14ac:dyDescent="0.3">
      <c r="A1665">
        <v>213</v>
      </c>
      <c r="B1665" t="s">
        <v>142</v>
      </c>
      <c r="C1665" t="s">
        <v>90</v>
      </c>
      <c r="D1665" t="s">
        <v>52</v>
      </c>
      <c r="E1665" t="s">
        <v>22</v>
      </c>
      <c r="F1665" s="101">
        <v>46022</v>
      </c>
      <c r="G1665">
        <v>2025</v>
      </c>
      <c r="H1665" t="s">
        <v>736</v>
      </c>
      <c r="I1665" t="s">
        <v>743</v>
      </c>
      <c r="J1665">
        <v>90</v>
      </c>
      <c r="K1665">
        <v>100</v>
      </c>
      <c r="L1665" s="57">
        <v>1.1111111111111109</v>
      </c>
      <c r="M1665" s="57">
        <v>1.1111111111111109</v>
      </c>
      <c r="N1665" t="s">
        <v>23</v>
      </c>
      <c r="O1665" t="s">
        <v>23</v>
      </c>
      <c r="P1665">
        <v>0</v>
      </c>
      <c r="Q1665">
        <v>0</v>
      </c>
      <c r="R1665" t="s">
        <v>1035</v>
      </c>
    </row>
    <row r="1666" spans="1:19" x14ac:dyDescent="0.3">
      <c r="A1666">
        <v>214</v>
      </c>
      <c r="B1666" t="s">
        <v>143</v>
      </c>
      <c r="C1666" t="s">
        <v>90</v>
      </c>
      <c r="D1666" t="s">
        <v>21</v>
      </c>
      <c r="E1666" t="s">
        <v>54</v>
      </c>
      <c r="F1666" s="101">
        <v>44377</v>
      </c>
      <c r="G1666">
        <v>2021</v>
      </c>
      <c r="H1666" t="s">
        <v>734</v>
      </c>
      <c r="I1666" t="s">
        <v>787</v>
      </c>
      <c r="J1666">
        <v>7500</v>
      </c>
      <c r="K1666">
        <v>0</v>
      </c>
      <c r="N1666" t="s">
        <v>144</v>
      </c>
      <c r="O1666" t="s">
        <v>144</v>
      </c>
      <c r="P1666">
        <v>0</v>
      </c>
      <c r="Q1666">
        <v>0</v>
      </c>
      <c r="R1666" t="s">
        <v>2605</v>
      </c>
    </row>
    <row r="1667" spans="1:19" x14ac:dyDescent="0.3">
      <c r="A1667">
        <v>214</v>
      </c>
      <c r="B1667" t="s">
        <v>143</v>
      </c>
      <c r="C1667" t="s">
        <v>90</v>
      </c>
      <c r="D1667" t="s">
        <v>21</v>
      </c>
      <c r="E1667" t="s">
        <v>54</v>
      </c>
      <c r="F1667" s="101">
        <v>44561</v>
      </c>
      <c r="G1667">
        <v>2021</v>
      </c>
      <c r="H1667" t="s">
        <v>736</v>
      </c>
      <c r="I1667" t="s">
        <v>739</v>
      </c>
      <c r="J1667">
        <v>7500</v>
      </c>
      <c r="K1667">
        <v>0</v>
      </c>
      <c r="N1667" t="s">
        <v>144</v>
      </c>
      <c r="O1667" t="s">
        <v>144</v>
      </c>
      <c r="P1667">
        <v>0</v>
      </c>
      <c r="Q1667">
        <v>0</v>
      </c>
      <c r="R1667" t="s">
        <v>1046</v>
      </c>
    </row>
    <row r="1668" spans="1:19" x14ac:dyDescent="0.3">
      <c r="A1668">
        <v>214</v>
      </c>
      <c r="B1668" t="s">
        <v>143</v>
      </c>
      <c r="C1668" t="s">
        <v>90</v>
      </c>
      <c r="D1668" t="s">
        <v>21</v>
      </c>
      <c r="E1668" t="s">
        <v>54</v>
      </c>
      <c r="F1668" s="101">
        <v>44742</v>
      </c>
      <c r="G1668">
        <v>2022</v>
      </c>
      <c r="H1668" t="s">
        <v>734</v>
      </c>
      <c r="I1668" t="s">
        <v>810</v>
      </c>
      <c r="J1668">
        <v>7500</v>
      </c>
      <c r="K1668">
        <v>0</v>
      </c>
      <c r="N1668" t="s">
        <v>144</v>
      </c>
      <c r="O1668" t="s">
        <v>144</v>
      </c>
      <c r="P1668">
        <v>0</v>
      </c>
      <c r="Q1668">
        <v>0</v>
      </c>
      <c r="R1668" t="s">
        <v>1052</v>
      </c>
    </row>
    <row r="1669" spans="1:19" x14ac:dyDescent="0.3">
      <c r="A1669">
        <v>214</v>
      </c>
      <c r="B1669" t="s">
        <v>143</v>
      </c>
      <c r="C1669" t="s">
        <v>90</v>
      </c>
      <c r="D1669" t="s">
        <v>21</v>
      </c>
      <c r="E1669" t="s">
        <v>54</v>
      </c>
      <c r="F1669" s="101">
        <v>44926</v>
      </c>
      <c r="G1669">
        <v>2022</v>
      </c>
      <c r="H1669" t="s">
        <v>736</v>
      </c>
      <c r="I1669" t="s">
        <v>741</v>
      </c>
      <c r="J1669">
        <v>7500</v>
      </c>
      <c r="K1669">
        <v>0</v>
      </c>
      <c r="N1669" t="s">
        <v>144</v>
      </c>
      <c r="O1669" t="s">
        <v>144</v>
      </c>
      <c r="P1669">
        <v>0</v>
      </c>
      <c r="Q1669">
        <v>0</v>
      </c>
      <c r="R1669" t="s">
        <v>1058</v>
      </c>
    </row>
    <row r="1670" spans="1:19" x14ac:dyDescent="0.3">
      <c r="A1670">
        <v>214</v>
      </c>
      <c r="B1670" t="s">
        <v>143</v>
      </c>
      <c r="C1670" t="s">
        <v>90</v>
      </c>
      <c r="D1670" t="s">
        <v>21</v>
      </c>
      <c r="E1670" t="s">
        <v>54</v>
      </c>
      <c r="F1670" s="101">
        <v>46022</v>
      </c>
      <c r="G1670">
        <v>2025</v>
      </c>
      <c r="H1670" t="s">
        <v>736</v>
      </c>
      <c r="I1670" t="s">
        <v>743</v>
      </c>
      <c r="J1670">
        <v>7500</v>
      </c>
      <c r="K1670">
        <v>24331.41</v>
      </c>
      <c r="L1670" s="57">
        <v>0.30824354198955178</v>
      </c>
      <c r="M1670" s="57">
        <v>0.30824354198955178</v>
      </c>
      <c r="N1670" t="s">
        <v>144</v>
      </c>
      <c r="O1670" t="s">
        <v>144</v>
      </c>
      <c r="P1670">
        <v>0</v>
      </c>
      <c r="Q1670">
        <v>0</v>
      </c>
      <c r="R1670" t="s">
        <v>1064</v>
      </c>
    </row>
    <row r="1671" spans="1:19" x14ac:dyDescent="0.3">
      <c r="A1671">
        <v>215</v>
      </c>
      <c r="B1671" t="s">
        <v>145</v>
      </c>
      <c r="C1671" t="s">
        <v>90</v>
      </c>
      <c r="D1671" t="s">
        <v>47</v>
      </c>
      <c r="E1671" t="s">
        <v>22</v>
      </c>
      <c r="F1671" s="101">
        <v>44742</v>
      </c>
      <c r="G1671">
        <v>2022</v>
      </c>
      <c r="H1671" t="s">
        <v>734</v>
      </c>
      <c r="I1671" t="s">
        <v>810</v>
      </c>
      <c r="J1671">
        <v>1</v>
      </c>
      <c r="N1671" t="s">
        <v>23</v>
      </c>
      <c r="O1671" t="s">
        <v>119</v>
      </c>
      <c r="P1671">
        <v>2</v>
      </c>
      <c r="Q1671">
        <v>2</v>
      </c>
      <c r="R1671" t="s">
        <v>1067</v>
      </c>
      <c r="S1671" t="s">
        <v>119</v>
      </c>
    </row>
    <row r="1672" spans="1:19" x14ac:dyDescent="0.3">
      <c r="A1672">
        <v>215</v>
      </c>
      <c r="B1672" t="s">
        <v>145</v>
      </c>
      <c r="C1672" t="s">
        <v>90</v>
      </c>
      <c r="D1672" t="s">
        <v>47</v>
      </c>
      <c r="E1672" t="s">
        <v>22</v>
      </c>
      <c r="F1672" s="101">
        <v>44926</v>
      </c>
      <c r="G1672">
        <v>2022</v>
      </c>
      <c r="H1672" t="s">
        <v>736</v>
      </c>
      <c r="I1672" t="s">
        <v>741</v>
      </c>
      <c r="J1672">
        <v>1</v>
      </c>
      <c r="K1672">
        <v>-23.628691983122</v>
      </c>
      <c r="L1672" s="57">
        <v>0</v>
      </c>
      <c r="M1672" s="57">
        <v>0</v>
      </c>
      <c r="N1672" t="s">
        <v>23</v>
      </c>
      <c r="O1672" t="s">
        <v>23</v>
      </c>
      <c r="P1672">
        <v>2</v>
      </c>
      <c r="Q1672">
        <v>2</v>
      </c>
      <c r="R1672" t="s">
        <v>1068</v>
      </c>
    </row>
    <row r="1673" spans="1:19" x14ac:dyDescent="0.3">
      <c r="A1673">
        <v>215</v>
      </c>
      <c r="B1673" t="s">
        <v>145</v>
      </c>
      <c r="C1673" t="s">
        <v>90</v>
      </c>
      <c r="D1673" t="s">
        <v>47</v>
      </c>
      <c r="E1673" t="s">
        <v>22</v>
      </c>
      <c r="F1673" s="101">
        <v>45838</v>
      </c>
      <c r="G1673">
        <v>2025</v>
      </c>
      <c r="H1673" t="s">
        <v>734</v>
      </c>
      <c r="I1673" t="s">
        <v>832</v>
      </c>
      <c r="J1673">
        <v>1</v>
      </c>
      <c r="K1673">
        <v>-114.55</v>
      </c>
      <c r="L1673" s="57">
        <v>0</v>
      </c>
      <c r="M1673" s="57">
        <v>0</v>
      </c>
      <c r="N1673" t="s">
        <v>23</v>
      </c>
      <c r="O1673" t="s">
        <v>23</v>
      </c>
      <c r="P1673">
        <v>2</v>
      </c>
      <c r="Q1673">
        <v>2</v>
      </c>
      <c r="R1673" t="s">
        <v>1070</v>
      </c>
    </row>
    <row r="1674" spans="1:19" x14ac:dyDescent="0.3">
      <c r="A1674">
        <v>215</v>
      </c>
      <c r="B1674" t="s">
        <v>145</v>
      </c>
      <c r="C1674" t="s">
        <v>90</v>
      </c>
      <c r="D1674" t="s">
        <v>47</v>
      </c>
      <c r="E1674" t="s">
        <v>22</v>
      </c>
      <c r="F1674" s="101">
        <v>46022</v>
      </c>
      <c r="G1674">
        <v>2025</v>
      </c>
      <c r="H1674" t="s">
        <v>736</v>
      </c>
      <c r="I1674" t="s">
        <v>743</v>
      </c>
      <c r="J1674">
        <v>1</v>
      </c>
      <c r="K1674">
        <v>-6.43</v>
      </c>
      <c r="L1674" s="57">
        <v>0</v>
      </c>
      <c r="M1674" s="57">
        <v>0</v>
      </c>
      <c r="N1674" t="s">
        <v>23</v>
      </c>
      <c r="O1674" t="s">
        <v>23</v>
      </c>
      <c r="P1674">
        <v>2</v>
      </c>
      <c r="Q1674">
        <v>2</v>
      </c>
      <c r="R1674" t="s">
        <v>1071</v>
      </c>
    </row>
    <row r="1675" spans="1:19" x14ac:dyDescent="0.3">
      <c r="A1675">
        <v>216</v>
      </c>
      <c r="B1675" t="s">
        <v>146</v>
      </c>
      <c r="C1675" t="s">
        <v>90</v>
      </c>
      <c r="D1675" t="s">
        <v>65</v>
      </c>
      <c r="E1675" t="s">
        <v>22</v>
      </c>
      <c r="F1675" s="101">
        <v>44561</v>
      </c>
      <c r="G1675">
        <v>2021</v>
      </c>
      <c r="H1675" t="s">
        <v>736</v>
      </c>
      <c r="I1675" t="s">
        <v>739</v>
      </c>
      <c r="J1675">
        <v>100</v>
      </c>
      <c r="K1675">
        <v>0</v>
      </c>
      <c r="L1675" s="57">
        <v>0</v>
      </c>
      <c r="M1675" s="57">
        <v>0</v>
      </c>
      <c r="N1675" t="s">
        <v>23</v>
      </c>
      <c r="O1675" t="s">
        <v>23</v>
      </c>
      <c r="P1675">
        <v>0</v>
      </c>
      <c r="Q1675">
        <v>0</v>
      </c>
      <c r="R1675" t="s">
        <v>1072</v>
      </c>
    </row>
    <row r="1676" spans="1:19" x14ac:dyDescent="0.3">
      <c r="A1676">
        <v>216</v>
      </c>
      <c r="B1676" t="s">
        <v>146</v>
      </c>
      <c r="C1676" t="s">
        <v>90</v>
      </c>
      <c r="D1676" t="s">
        <v>65</v>
      </c>
      <c r="E1676" t="s">
        <v>22</v>
      </c>
      <c r="F1676" s="101">
        <v>44926</v>
      </c>
      <c r="G1676">
        <v>2022</v>
      </c>
      <c r="H1676" t="s">
        <v>736</v>
      </c>
      <c r="I1676" t="s">
        <v>741</v>
      </c>
      <c r="J1676">
        <v>100</v>
      </c>
      <c r="K1676">
        <v>0</v>
      </c>
      <c r="L1676" s="57">
        <v>0</v>
      </c>
      <c r="M1676" s="57">
        <v>0</v>
      </c>
      <c r="N1676" t="s">
        <v>23</v>
      </c>
      <c r="O1676" t="s">
        <v>23</v>
      </c>
      <c r="P1676">
        <v>0</v>
      </c>
      <c r="Q1676">
        <v>0</v>
      </c>
      <c r="R1676" t="s">
        <v>1073</v>
      </c>
    </row>
    <row r="1677" spans="1:19" x14ac:dyDescent="0.3">
      <c r="A1677">
        <v>216</v>
      </c>
      <c r="B1677" t="s">
        <v>146</v>
      </c>
      <c r="C1677" t="s">
        <v>90</v>
      </c>
      <c r="D1677" t="s">
        <v>65</v>
      </c>
      <c r="E1677" t="s">
        <v>22</v>
      </c>
      <c r="F1677" s="101">
        <v>46022</v>
      </c>
      <c r="G1677">
        <v>2025</v>
      </c>
      <c r="H1677" t="s">
        <v>736</v>
      </c>
      <c r="I1677" t="s">
        <v>743</v>
      </c>
      <c r="J1677">
        <v>100</v>
      </c>
      <c r="K1677">
        <v>100</v>
      </c>
      <c r="L1677" s="57">
        <v>1</v>
      </c>
      <c r="M1677" s="57">
        <v>1</v>
      </c>
      <c r="N1677" t="s">
        <v>23</v>
      </c>
      <c r="O1677" t="s">
        <v>23</v>
      </c>
      <c r="P1677">
        <v>0</v>
      </c>
      <c r="Q1677">
        <v>0</v>
      </c>
      <c r="R1677" t="s">
        <v>1075</v>
      </c>
    </row>
    <row r="1678" spans="1:19" x14ac:dyDescent="0.3">
      <c r="A1678">
        <v>217</v>
      </c>
      <c r="B1678" t="s">
        <v>147</v>
      </c>
      <c r="C1678" t="s">
        <v>90</v>
      </c>
      <c r="D1678" t="s">
        <v>21</v>
      </c>
      <c r="E1678" t="s">
        <v>22</v>
      </c>
      <c r="F1678" s="101">
        <v>44742</v>
      </c>
      <c r="G1678">
        <v>2022</v>
      </c>
      <c r="H1678" t="s">
        <v>734</v>
      </c>
      <c r="I1678" t="s">
        <v>810</v>
      </c>
      <c r="J1678">
        <v>20</v>
      </c>
      <c r="N1678" t="s">
        <v>23</v>
      </c>
      <c r="O1678" t="s">
        <v>119</v>
      </c>
      <c r="P1678">
        <v>0</v>
      </c>
      <c r="Q1678">
        <v>0</v>
      </c>
      <c r="R1678" t="s">
        <v>1080</v>
      </c>
      <c r="S1678" t="s">
        <v>119</v>
      </c>
    </row>
    <row r="1679" spans="1:19" x14ac:dyDescent="0.3">
      <c r="A1679">
        <v>217</v>
      </c>
      <c r="B1679" t="s">
        <v>147</v>
      </c>
      <c r="C1679" t="s">
        <v>90</v>
      </c>
      <c r="D1679" t="s">
        <v>21</v>
      </c>
      <c r="E1679" t="s">
        <v>22</v>
      </c>
      <c r="F1679" s="101">
        <v>44926</v>
      </c>
      <c r="G1679">
        <v>2022</v>
      </c>
      <c r="H1679" t="s">
        <v>736</v>
      </c>
      <c r="I1679" t="s">
        <v>741</v>
      </c>
      <c r="J1679">
        <v>20</v>
      </c>
      <c r="N1679" t="s">
        <v>23</v>
      </c>
      <c r="O1679" t="s">
        <v>119</v>
      </c>
      <c r="P1679">
        <v>0</v>
      </c>
      <c r="Q1679">
        <v>0</v>
      </c>
      <c r="R1679" t="s">
        <v>1086</v>
      </c>
      <c r="S1679" t="s">
        <v>119</v>
      </c>
    </row>
    <row r="1680" spans="1:19" x14ac:dyDescent="0.3">
      <c r="A1680">
        <v>217</v>
      </c>
      <c r="B1680" t="s">
        <v>147</v>
      </c>
      <c r="C1680" t="s">
        <v>90</v>
      </c>
      <c r="D1680" t="s">
        <v>21</v>
      </c>
      <c r="E1680" t="s">
        <v>22</v>
      </c>
      <c r="F1680" s="101">
        <v>46022</v>
      </c>
      <c r="G1680">
        <v>2025</v>
      </c>
      <c r="H1680" t="s">
        <v>736</v>
      </c>
      <c r="I1680" t="s">
        <v>743</v>
      </c>
      <c r="J1680">
        <v>20</v>
      </c>
      <c r="K1680">
        <v>48.34</v>
      </c>
      <c r="L1680" s="57">
        <v>1.3</v>
      </c>
      <c r="M1680" s="57">
        <v>2.4169999999999998</v>
      </c>
      <c r="N1680" t="s">
        <v>23</v>
      </c>
      <c r="O1680" t="s">
        <v>23</v>
      </c>
      <c r="P1680">
        <v>0</v>
      </c>
      <c r="Q1680">
        <v>0</v>
      </c>
      <c r="R1680" t="s">
        <v>1092</v>
      </c>
    </row>
    <row r="1681" spans="1:18" x14ac:dyDescent="0.3">
      <c r="A1681">
        <v>218</v>
      </c>
      <c r="B1681" t="s">
        <v>148</v>
      </c>
      <c r="C1681" t="s">
        <v>90</v>
      </c>
      <c r="D1681" t="s">
        <v>21</v>
      </c>
      <c r="E1681" t="s">
        <v>54</v>
      </c>
      <c r="F1681" s="101">
        <v>44377</v>
      </c>
      <c r="G1681">
        <v>2021</v>
      </c>
      <c r="H1681" t="s">
        <v>734</v>
      </c>
      <c r="I1681" t="s">
        <v>787</v>
      </c>
      <c r="J1681">
        <v>344000</v>
      </c>
      <c r="K1681">
        <v>78502</v>
      </c>
      <c r="L1681" s="57">
        <v>1.3</v>
      </c>
      <c r="M1681" s="57">
        <v>4.3820539604086521</v>
      </c>
      <c r="N1681" t="s">
        <v>149</v>
      </c>
      <c r="O1681" t="s">
        <v>149</v>
      </c>
      <c r="P1681">
        <v>0</v>
      </c>
      <c r="Q1681">
        <v>0</v>
      </c>
      <c r="R1681" t="s">
        <v>1098</v>
      </c>
    </row>
    <row r="1682" spans="1:18" x14ac:dyDescent="0.3">
      <c r="A1682">
        <v>218</v>
      </c>
      <c r="B1682" t="s">
        <v>148</v>
      </c>
      <c r="C1682" t="s">
        <v>90</v>
      </c>
      <c r="D1682" t="s">
        <v>21</v>
      </c>
      <c r="E1682" t="s">
        <v>54</v>
      </c>
      <c r="F1682" s="101">
        <v>44742</v>
      </c>
      <c r="G1682">
        <v>2022</v>
      </c>
      <c r="H1682" t="s">
        <v>734</v>
      </c>
      <c r="I1682" t="s">
        <v>810</v>
      </c>
      <c r="J1682">
        <v>516000</v>
      </c>
      <c r="K1682">
        <v>98441</v>
      </c>
      <c r="L1682" s="57">
        <v>1.3</v>
      </c>
      <c r="M1682" s="57">
        <v>5.2417183896953503</v>
      </c>
      <c r="N1682" t="s">
        <v>149</v>
      </c>
      <c r="O1682" t="s">
        <v>149</v>
      </c>
      <c r="P1682">
        <v>0</v>
      </c>
      <c r="Q1682">
        <v>0</v>
      </c>
      <c r="R1682" t="s">
        <v>1109</v>
      </c>
    </row>
    <row r="1683" spans="1:18" x14ac:dyDescent="0.3">
      <c r="A1683">
        <v>218</v>
      </c>
      <c r="B1683" t="s">
        <v>148</v>
      </c>
      <c r="C1683" t="s">
        <v>90</v>
      </c>
      <c r="D1683" t="s">
        <v>21</v>
      </c>
      <c r="E1683" t="s">
        <v>54</v>
      </c>
      <c r="F1683" s="101">
        <v>44926</v>
      </c>
      <c r="G1683">
        <v>2022</v>
      </c>
      <c r="H1683" t="s">
        <v>736</v>
      </c>
      <c r="I1683" t="s">
        <v>741</v>
      </c>
      <c r="J1683">
        <v>516000</v>
      </c>
      <c r="K1683">
        <v>125564</v>
      </c>
      <c r="L1683" s="57">
        <v>1.3</v>
      </c>
      <c r="M1683" s="57">
        <v>4.1094581249402697</v>
      </c>
      <c r="N1683" t="s">
        <v>149</v>
      </c>
      <c r="O1683" t="s">
        <v>149</v>
      </c>
      <c r="P1683">
        <v>0</v>
      </c>
      <c r="Q1683">
        <v>0</v>
      </c>
      <c r="R1683" t="s">
        <v>1115</v>
      </c>
    </row>
    <row r="1684" spans="1:18" x14ac:dyDescent="0.3">
      <c r="A1684">
        <v>218</v>
      </c>
      <c r="B1684" t="s">
        <v>148</v>
      </c>
      <c r="C1684" t="s">
        <v>90</v>
      </c>
      <c r="D1684" t="s">
        <v>21</v>
      </c>
      <c r="E1684" t="s">
        <v>54</v>
      </c>
      <c r="F1684" s="101">
        <v>46022</v>
      </c>
      <c r="G1684">
        <v>2025</v>
      </c>
      <c r="H1684" t="s">
        <v>736</v>
      </c>
      <c r="I1684" t="s">
        <v>743</v>
      </c>
      <c r="J1684">
        <v>188000</v>
      </c>
      <c r="K1684">
        <v>123820.0390625</v>
      </c>
      <c r="L1684" s="57">
        <v>1.3</v>
      </c>
      <c r="M1684" s="57">
        <v>1.5183325851246441</v>
      </c>
      <c r="N1684" t="s">
        <v>149</v>
      </c>
      <c r="O1684" t="s">
        <v>149</v>
      </c>
      <c r="P1684">
        <v>0</v>
      </c>
      <c r="Q1684">
        <v>0</v>
      </c>
      <c r="R1684" t="s">
        <v>1123</v>
      </c>
    </row>
    <row r="1685" spans="1:18" x14ac:dyDescent="0.3">
      <c r="A1685">
        <v>219</v>
      </c>
      <c r="B1685" t="s">
        <v>150</v>
      </c>
      <c r="C1685" t="s">
        <v>90</v>
      </c>
      <c r="D1685" t="s">
        <v>47</v>
      </c>
      <c r="E1685" t="s">
        <v>22</v>
      </c>
      <c r="F1685" s="101">
        <v>44742</v>
      </c>
      <c r="G1685">
        <v>2022</v>
      </c>
      <c r="H1685" t="s">
        <v>734</v>
      </c>
      <c r="I1685" t="s">
        <v>810</v>
      </c>
      <c r="J1685">
        <v>1</v>
      </c>
      <c r="K1685">
        <v>16.685183396325002</v>
      </c>
      <c r="L1685" s="57">
        <v>1.3</v>
      </c>
      <c r="M1685" s="57">
        <v>16.685183396325002</v>
      </c>
      <c r="N1685" t="s">
        <v>23</v>
      </c>
      <c r="O1685" t="s">
        <v>23</v>
      </c>
      <c r="P1685">
        <v>0</v>
      </c>
      <c r="Q1685">
        <v>0</v>
      </c>
      <c r="R1685" t="s">
        <v>1124</v>
      </c>
    </row>
    <row r="1686" spans="1:18" x14ac:dyDescent="0.3">
      <c r="A1686">
        <v>219</v>
      </c>
      <c r="B1686" t="s">
        <v>150</v>
      </c>
      <c r="C1686" t="s">
        <v>90</v>
      </c>
      <c r="D1686" t="s">
        <v>47</v>
      </c>
      <c r="E1686" t="s">
        <v>22</v>
      </c>
      <c r="F1686" s="101">
        <v>44926</v>
      </c>
      <c r="G1686">
        <v>2022</v>
      </c>
      <c r="H1686" t="s">
        <v>736</v>
      </c>
      <c r="I1686" t="s">
        <v>741</v>
      </c>
      <c r="J1686">
        <v>1</v>
      </c>
      <c r="K1686">
        <v>-68.789622683372002</v>
      </c>
      <c r="L1686" s="57">
        <v>0</v>
      </c>
      <c r="M1686" s="57">
        <v>0</v>
      </c>
      <c r="N1686" t="s">
        <v>23</v>
      </c>
      <c r="O1686" t="s">
        <v>23</v>
      </c>
      <c r="P1686">
        <v>0</v>
      </c>
      <c r="Q1686">
        <v>0</v>
      </c>
      <c r="R1686" t="s">
        <v>1125</v>
      </c>
    </row>
    <row r="1687" spans="1:18" x14ac:dyDescent="0.3">
      <c r="A1687">
        <v>219</v>
      </c>
      <c r="B1687" t="s">
        <v>150</v>
      </c>
      <c r="C1687" t="s">
        <v>90</v>
      </c>
      <c r="D1687" t="s">
        <v>47</v>
      </c>
      <c r="E1687" t="s">
        <v>22</v>
      </c>
      <c r="F1687" s="101">
        <v>45838</v>
      </c>
      <c r="G1687">
        <v>2025</v>
      </c>
      <c r="H1687" t="s">
        <v>734</v>
      </c>
      <c r="I1687" t="s">
        <v>832</v>
      </c>
      <c r="J1687">
        <v>1</v>
      </c>
      <c r="K1687">
        <v>18.43</v>
      </c>
      <c r="L1687" s="57">
        <v>1.3</v>
      </c>
      <c r="M1687" s="57">
        <v>18.43</v>
      </c>
      <c r="N1687" t="s">
        <v>23</v>
      </c>
      <c r="O1687" t="s">
        <v>23</v>
      </c>
      <c r="P1687">
        <v>0</v>
      </c>
      <c r="Q1687">
        <v>0</v>
      </c>
      <c r="R1687" t="s">
        <v>1126</v>
      </c>
    </row>
    <row r="1688" spans="1:18" x14ac:dyDescent="0.3">
      <c r="A1688">
        <v>219</v>
      </c>
      <c r="B1688" t="s">
        <v>150</v>
      </c>
      <c r="C1688" t="s">
        <v>90</v>
      </c>
      <c r="D1688" t="s">
        <v>47</v>
      </c>
      <c r="E1688" t="s">
        <v>22</v>
      </c>
      <c r="F1688" s="101">
        <v>46022</v>
      </c>
      <c r="G1688">
        <v>2025</v>
      </c>
      <c r="H1688" t="s">
        <v>736</v>
      </c>
      <c r="I1688" t="s">
        <v>743</v>
      </c>
      <c r="J1688">
        <v>1</v>
      </c>
      <c r="K1688">
        <v>-18.28</v>
      </c>
      <c r="L1688" s="57">
        <v>0</v>
      </c>
      <c r="M1688" s="57">
        <v>0</v>
      </c>
      <c r="N1688" t="s">
        <v>23</v>
      </c>
      <c r="O1688" t="s">
        <v>23</v>
      </c>
      <c r="P1688">
        <v>0</v>
      </c>
      <c r="Q1688">
        <v>0</v>
      </c>
      <c r="R1688" t="s">
        <v>1127</v>
      </c>
    </row>
    <row r="1689" spans="1:18" x14ac:dyDescent="0.3">
      <c r="A1689">
        <v>220</v>
      </c>
      <c r="B1689" t="s">
        <v>151</v>
      </c>
      <c r="C1689" t="s">
        <v>90</v>
      </c>
      <c r="D1689" t="s">
        <v>47</v>
      </c>
      <c r="E1689" t="s">
        <v>22</v>
      </c>
      <c r="F1689" s="101">
        <v>44742</v>
      </c>
      <c r="G1689">
        <v>2022</v>
      </c>
      <c r="H1689" t="s">
        <v>734</v>
      </c>
      <c r="I1689" t="s">
        <v>810</v>
      </c>
      <c r="J1689">
        <v>1</v>
      </c>
      <c r="K1689">
        <v>-88.603565901063007</v>
      </c>
      <c r="L1689" s="57">
        <v>0</v>
      </c>
      <c r="M1689" s="57">
        <v>0</v>
      </c>
      <c r="N1689" t="s">
        <v>23</v>
      </c>
      <c r="O1689" t="s">
        <v>23</v>
      </c>
      <c r="P1689">
        <v>0</v>
      </c>
      <c r="Q1689">
        <v>0</v>
      </c>
      <c r="R1689" t="s">
        <v>1128</v>
      </c>
    </row>
    <row r="1690" spans="1:18" x14ac:dyDescent="0.3">
      <c r="A1690">
        <v>220</v>
      </c>
      <c r="B1690" t="s">
        <v>151</v>
      </c>
      <c r="C1690" t="s">
        <v>90</v>
      </c>
      <c r="D1690" t="s">
        <v>47</v>
      </c>
      <c r="E1690" t="s">
        <v>22</v>
      </c>
      <c r="F1690" s="101">
        <v>44926</v>
      </c>
      <c r="G1690">
        <v>2022</v>
      </c>
      <c r="H1690" t="s">
        <v>736</v>
      </c>
      <c r="I1690" t="s">
        <v>741</v>
      </c>
      <c r="J1690">
        <v>1</v>
      </c>
      <c r="K1690">
        <v>-85.889409840455002</v>
      </c>
      <c r="L1690" s="57">
        <v>0</v>
      </c>
      <c r="M1690" s="57">
        <v>0</v>
      </c>
      <c r="N1690" t="s">
        <v>23</v>
      </c>
      <c r="O1690" t="s">
        <v>23</v>
      </c>
      <c r="P1690">
        <v>0</v>
      </c>
      <c r="Q1690">
        <v>0</v>
      </c>
      <c r="R1690" t="s">
        <v>1129</v>
      </c>
    </row>
    <row r="1691" spans="1:18" x14ac:dyDescent="0.3">
      <c r="A1691">
        <v>220</v>
      </c>
      <c r="B1691" t="s">
        <v>151</v>
      </c>
      <c r="C1691" t="s">
        <v>90</v>
      </c>
      <c r="D1691" t="s">
        <v>47</v>
      </c>
      <c r="E1691" t="s">
        <v>22</v>
      </c>
      <c r="F1691" s="101">
        <v>45838</v>
      </c>
      <c r="G1691">
        <v>2025</v>
      </c>
      <c r="H1691" t="s">
        <v>734</v>
      </c>
      <c r="I1691" t="s">
        <v>832</v>
      </c>
      <c r="J1691">
        <v>1</v>
      </c>
      <c r="K1691">
        <v>33.979999999999997</v>
      </c>
      <c r="L1691" s="57">
        <v>1.3</v>
      </c>
      <c r="M1691" s="57">
        <v>33.979999999999997</v>
      </c>
      <c r="N1691" t="s">
        <v>23</v>
      </c>
      <c r="O1691" t="s">
        <v>23</v>
      </c>
      <c r="P1691">
        <v>0</v>
      </c>
      <c r="Q1691">
        <v>0</v>
      </c>
      <c r="R1691" t="s">
        <v>1131</v>
      </c>
    </row>
    <row r="1692" spans="1:18" x14ac:dyDescent="0.3">
      <c r="A1692">
        <v>220</v>
      </c>
      <c r="B1692" t="s">
        <v>151</v>
      </c>
      <c r="C1692" t="s">
        <v>90</v>
      </c>
      <c r="D1692" t="s">
        <v>47</v>
      </c>
      <c r="E1692" t="s">
        <v>22</v>
      </c>
      <c r="F1692" s="101">
        <v>46022</v>
      </c>
      <c r="G1692">
        <v>2025</v>
      </c>
      <c r="H1692" t="s">
        <v>736</v>
      </c>
      <c r="I1692" t="s">
        <v>743</v>
      </c>
      <c r="J1692">
        <v>1</v>
      </c>
      <c r="K1692">
        <v>-10.18</v>
      </c>
      <c r="L1692" s="57">
        <v>0</v>
      </c>
      <c r="M1692" s="57">
        <v>0</v>
      </c>
      <c r="N1692" t="s">
        <v>23</v>
      </c>
      <c r="O1692" t="s">
        <v>23</v>
      </c>
      <c r="P1692">
        <v>0</v>
      </c>
      <c r="Q1692">
        <v>0</v>
      </c>
      <c r="R1692" t="s">
        <v>1132</v>
      </c>
    </row>
    <row r="1693" spans="1:18" x14ac:dyDescent="0.3">
      <c r="A1693">
        <v>221</v>
      </c>
      <c r="B1693" t="s">
        <v>152</v>
      </c>
      <c r="C1693" t="s">
        <v>90</v>
      </c>
      <c r="D1693" t="s">
        <v>65</v>
      </c>
      <c r="E1693" t="s">
        <v>22</v>
      </c>
      <c r="F1693" s="101">
        <v>44561</v>
      </c>
      <c r="G1693">
        <v>2021</v>
      </c>
      <c r="H1693" t="s">
        <v>736</v>
      </c>
      <c r="I1693" t="s">
        <v>739</v>
      </c>
      <c r="J1693">
        <v>100</v>
      </c>
      <c r="K1693">
        <v>0</v>
      </c>
      <c r="L1693" s="57">
        <v>0</v>
      </c>
      <c r="M1693" s="57">
        <v>0</v>
      </c>
      <c r="N1693" t="s">
        <v>23</v>
      </c>
      <c r="O1693" t="s">
        <v>23</v>
      </c>
      <c r="P1693">
        <v>0</v>
      </c>
      <c r="Q1693">
        <v>0</v>
      </c>
      <c r="R1693" t="s">
        <v>1133</v>
      </c>
    </row>
    <row r="1694" spans="1:18" x14ac:dyDescent="0.3">
      <c r="A1694">
        <v>221</v>
      </c>
      <c r="B1694" t="s">
        <v>152</v>
      </c>
      <c r="C1694" t="s">
        <v>90</v>
      </c>
      <c r="D1694" t="s">
        <v>65</v>
      </c>
      <c r="E1694" t="s">
        <v>22</v>
      </c>
      <c r="F1694" s="101">
        <v>44926</v>
      </c>
      <c r="G1694">
        <v>2022</v>
      </c>
      <c r="H1694" t="s">
        <v>736</v>
      </c>
      <c r="I1694" t="s">
        <v>741</v>
      </c>
      <c r="J1694">
        <v>100</v>
      </c>
      <c r="K1694">
        <v>0</v>
      </c>
      <c r="L1694" s="57">
        <v>0</v>
      </c>
      <c r="M1694" s="57">
        <v>0</v>
      </c>
      <c r="N1694" t="s">
        <v>23</v>
      </c>
      <c r="O1694" t="s">
        <v>23</v>
      </c>
      <c r="P1694">
        <v>0</v>
      </c>
      <c r="Q1694">
        <v>0</v>
      </c>
      <c r="R1694" t="s">
        <v>1134</v>
      </c>
    </row>
    <row r="1695" spans="1:18" x14ac:dyDescent="0.3">
      <c r="A1695">
        <v>221</v>
      </c>
      <c r="B1695" t="s">
        <v>152</v>
      </c>
      <c r="C1695" t="s">
        <v>90</v>
      </c>
      <c r="D1695" t="s">
        <v>65</v>
      </c>
      <c r="E1695" t="s">
        <v>22</v>
      </c>
      <c r="F1695" s="101">
        <v>46022</v>
      </c>
      <c r="G1695">
        <v>2025</v>
      </c>
      <c r="H1695" t="s">
        <v>736</v>
      </c>
      <c r="I1695" t="s">
        <v>743</v>
      </c>
      <c r="J1695">
        <v>100</v>
      </c>
      <c r="K1695">
        <v>27.5</v>
      </c>
      <c r="L1695" s="57">
        <v>0.27500000000000002</v>
      </c>
      <c r="M1695" s="57">
        <v>0.27500000000000002</v>
      </c>
      <c r="N1695" t="s">
        <v>23</v>
      </c>
      <c r="O1695" t="s">
        <v>23</v>
      </c>
      <c r="P1695">
        <v>0</v>
      </c>
      <c r="Q1695">
        <v>0</v>
      </c>
      <c r="R1695" t="s">
        <v>1136</v>
      </c>
    </row>
    <row r="1696" spans="1:18" x14ac:dyDescent="0.3">
      <c r="A1696">
        <v>222</v>
      </c>
      <c r="B1696" t="s">
        <v>153</v>
      </c>
      <c r="C1696" t="s">
        <v>90</v>
      </c>
      <c r="D1696" t="s">
        <v>65</v>
      </c>
      <c r="E1696" t="s">
        <v>22</v>
      </c>
      <c r="F1696" s="101">
        <v>44561</v>
      </c>
      <c r="G1696">
        <v>2021</v>
      </c>
      <c r="H1696" t="s">
        <v>736</v>
      </c>
      <c r="I1696" t="s">
        <v>739</v>
      </c>
      <c r="J1696">
        <v>90</v>
      </c>
      <c r="K1696">
        <v>0</v>
      </c>
      <c r="L1696" s="57">
        <v>0</v>
      </c>
      <c r="M1696" s="57">
        <v>0</v>
      </c>
      <c r="N1696" t="s">
        <v>23</v>
      </c>
      <c r="O1696" t="s">
        <v>23</v>
      </c>
      <c r="P1696">
        <v>0</v>
      </c>
      <c r="Q1696">
        <v>0</v>
      </c>
      <c r="R1696" t="s">
        <v>1137</v>
      </c>
    </row>
    <row r="1697" spans="1:19" x14ac:dyDescent="0.3">
      <c r="A1697">
        <v>222</v>
      </c>
      <c r="B1697" t="s">
        <v>153</v>
      </c>
      <c r="C1697" t="s">
        <v>90</v>
      </c>
      <c r="D1697" t="s">
        <v>65</v>
      </c>
      <c r="E1697" t="s">
        <v>22</v>
      </c>
      <c r="F1697" s="101">
        <v>46022</v>
      </c>
      <c r="G1697">
        <v>2025</v>
      </c>
      <c r="H1697" t="s">
        <v>736</v>
      </c>
      <c r="I1697" t="s">
        <v>743</v>
      </c>
      <c r="J1697">
        <v>90</v>
      </c>
      <c r="K1697">
        <v>68.75</v>
      </c>
      <c r="L1697" s="57">
        <v>0.76388888888888884</v>
      </c>
      <c r="M1697" s="57">
        <v>0.76388888888888884</v>
      </c>
      <c r="N1697" t="s">
        <v>23</v>
      </c>
      <c r="O1697" t="s">
        <v>23</v>
      </c>
      <c r="P1697">
        <v>0</v>
      </c>
      <c r="Q1697">
        <v>0</v>
      </c>
      <c r="R1697" t="s">
        <v>1139</v>
      </c>
    </row>
    <row r="1698" spans="1:19" x14ac:dyDescent="0.3">
      <c r="A1698">
        <v>223</v>
      </c>
      <c r="B1698" t="s">
        <v>154</v>
      </c>
      <c r="C1698" t="s">
        <v>90</v>
      </c>
      <c r="D1698" t="s">
        <v>65</v>
      </c>
      <c r="E1698" t="s">
        <v>22</v>
      </c>
      <c r="F1698" s="101">
        <v>44561</v>
      </c>
      <c r="G1698">
        <v>2021</v>
      </c>
      <c r="H1698" t="s">
        <v>736</v>
      </c>
      <c r="I1698" t="s">
        <v>739</v>
      </c>
      <c r="J1698">
        <v>100</v>
      </c>
      <c r="K1698">
        <v>0</v>
      </c>
      <c r="L1698" s="57">
        <v>0</v>
      </c>
      <c r="M1698" s="57">
        <v>0</v>
      </c>
      <c r="N1698" t="s">
        <v>23</v>
      </c>
      <c r="O1698" t="s">
        <v>23</v>
      </c>
      <c r="P1698">
        <v>0</v>
      </c>
      <c r="Q1698">
        <v>0</v>
      </c>
      <c r="R1698" t="s">
        <v>1140</v>
      </c>
    </row>
    <row r="1699" spans="1:19" x14ac:dyDescent="0.3">
      <c r="A1699">
        <v>223</v>
      </c>
      <c r="B1699" t="s">
        <v>154</v>
      </c>
      <c r="C1699" t="s">
        <v>90</v>
      </c>
      <c r="D1699" t="s">
        <v>65</v>
      </c>
      <c r="E1699" t="s">
        <v>22</v>
      </c>
      <c r="F1699" s="101">
        <v>44742</v>
      </c>
      <c r="G1699">
        <v>2022</v>
      </c>
      <c r="H1699" t="s">
        <v>734</v>
      </c>
      <c r="I1699" t="s">
        <v>810</v>
      </c>
      <c r="J1699">
        <v>100</v>
      </c>
      <c r="N1699" t="s">
        <v>23</v>
      </c>
      <c r="O1699" t="s">
        <v>119</v>
      </c>
      <c r="P1699">
        <v>0</v>
      </c>
      <c r="Q1699">
        <v>0</v>
      </c>
      <c r="R1699" t="s">
        <v>1143</v>
      </c>
      <c r="S1699" t="s">
        <v>119</v>
      </c>
    </row>
    <row r="1700" spans="1:19" x14ac:dyDescent="0.3">
      <c r="A1700">
        <v>223</v>
      </c>
      <c r="B1700" t="s">
        <v>154</v>
      </c>
      <c r="C1700" t="s">
        <v>90</v>
      </c>
      <c r="D1700" t="s">
        <v>65</v>
      </c>
      <c r="E1700" t="s">
        <v>22</v>
      </c>
      <c r="F1700" s="101">
        <v>44926</v>
      </c>
      <c r="G1700">
        <v>2022</v>
      </c>
      <c r="H1700" t="s">
        <v>736</v>
      </c>
      <c r="I1700" t="s">
        <v>741</v>
      </c>
      <c r="J1700">
        <v>100</v>
      </c>
      <c r="K1700">
        <v>0</v>
      </c>
      <c r="L1700" s="57">
        <v>0</v>
      </c>
      <c r="M1700" s="57">
        <v>0</v>
      </c>
      <c r="N1700" t="s">
        <v>23</v>
      </c>
      <c r="O1700" t="s">
        <v>23</v>
      </c>
      <c r="P1700">
        <v>0</v>
      </c>
      <c r="Q1700">
        <v>0</v>
      </c>
      <c r="R1700" t="s">
        <v>1145</v>
      </c>
    </row>
    <row r="1701" spans="1:19" x14ac:dyDescent="0.3">
      <c r="A1701">
        <v>223</v>
      </c>
      <c r="B1701" t="s">
        <v>154</v>
      </c>
      <c r="C1701" t="s">
        <v>90</v>
      </c>
      <c r="D1701" t="s">
        <v>65</v>
      </c>
      <c r="E1701" t="s">
        <v>22</v>
      </c>
      <c r="F1701" s="101">
        <v>46022</v>
      </c>
      <c r="G1701">
        <v>2025</v>
      </c>
      <c r="H1701" t="s">
        <v>736</v>
      </c>
      <c r="I1701" t="s">
        <v>743</v>
      </c>
      <c r="J1701">
        <v>100</v>
      </c>
      <c r="K1701">
        <v>91.67</v>
      </c>
      <c r="L1701" s="57">
        <v>0.91670000000000007</v>
      </c>
      <c r="M1701" s="57">
        <v>0.91670000000000007</v>
      </c>
      <c r="N1701" t="s">
        <v>23</v>
      </c>
      <c r="O1701" t="s">
        <v>23</v>
      </c>
      <c r="P1701">
        <v>0</v>
      </c>
      <c r="Q1701">
        <v>0</v>
      </c>
      <c r="R1701" t="s">
        <v>1147</v>
      </c>
    </row>
    <row r="1702" spans="1:19" x14ac:dyDescent="0.3">
      <c r="A1702">
        <v>224</v>
      </c>
      <c r="B1702" t="s">
        <v>155</v>
      </c>
      <c r="C1702" t="s">
        <v>90</v>
      </c>
      <c r="D1702" t="s">
        <v>65</v>
      </c>
      <c r="E1702" t="s">
        <v>22</v>
      </c>
      <c r="F1702" s="101">
        <v>44926</v>
      </c>
      <c r="G1702">
        <v>2022</v>
      </c>
      <c r="H1702" t="s">
        <v>736</v>
      </c>
      <c r="I1702" t="s">
        <v>741</v>
      </c>
      <c r="J1702">
        <v>100</v>
      </c>
      <c r="K1702">
        <v>71.428571428571431</v>
      </c>
      <c r="L1702" s="57">
        <v>0.7142857142857143</v>
      </c>
      <c r="M1702" s="57">
        <v>0.7142857142857143</v>
      </c>
      <c r="N1702" t="s">
        <v>23</v>
      </c>
      <c r="O1702" t="s">
        <v>23</v>
      </c>
      <c r="P1702">
        <v>0</v>
      </c>
      <c r="Q1702">
        <v>0</v>
      </c>
      <c r="R1702" t="s">
        <v>2606</v>
      </c>
    </row>
    <row r="1703" spans="1:19" x14ac:dyDescent="0.3">
      <c r="A1703">
        <v>224</v>
      </c>
      <c r="B1703" t="s">
        <v>155</v>
      </c>
      <c r="C1703" t="s">
        <v>90</v>
      </c>
      <c r="D1703" t="s">
        <v>65</v>
      </c>
      <c r="E1703" t="s">
        <v>22</v>
      </c>
      <c r="F1703" s="101">
        <v>46022</v>
      </c>
      <c r="G1703">
        <v>2025</v>
      </c>
      <c r="H1703" t="s">
        <v>736</v>
      </c>
      <c r="I1703" t="s">
        <v>743</v>
      </c>
      <c r="J1703">
        <v>100</v>
      </c>
      <c r="K1703">
        <v>100</v>
      </c>
      <c r="L1703" s="57">
        <v>1</v>
      </c>
      <c r="M1703" s="57">
        <v>1</v>
      </c>
      <c r="N1703" t="s">
        <v>23</v>
      </c>
      <c r="O1703" t="s">
        <v>23</v>
      </c>
      <c r="P1703">
        <v>0</v>
      </c>
      <c r="Q1703">
        <v>0</v>
      </c>
      <c r="R1703" t="s">
        <v>1149</v>
      </c>
    </row>
    <row r="1704" spans="1:19" x14ac:dyDescent="0.3">
      <c r="A1704">
        <v>225</v>
      </c>
      <c r="B1704" t="s">
        <v>156</v>
      </c>
      <c r="C1704" t="s">
        <v>90</v>
      </c>
      <c r="D1704" t="s">
        <v>21</v>
      </c>
      <c r="E1704" t="s">
        <v>22</v>
      </c>
      <c r="F1704" s="101">
        <v>44377</v>
      </c>
      <c r="G1704">
        <v>2021</v>
      </c>
      <c r="H1704" t="s">
        <v>734</v>
      </c>
      <c r="I1704" t="s">
        <v>787</v>
      </c>
      <c r="J1704">
        <v>1</v>
      </c>
      <c r="K1704">
        <v>0</v>
      </c>
      <c r="L1704" s="57">
        <v>0</v>
      </c>
      <c r="M1704" s="57">
        <v>0</v>
      </c>
      <c r="N1704" t="s">
        <v>23</v>
      </c>
      <c r="O1704" t="s">
        <v>23</v>
      </c>
      <c r="P1704">
        <v>0</v>
      </c>
      <c r="Q1704">
        <v>0</v>
      </c>
      <c r="R1704" t="s">
        <v>1155</v>
      </c>
    </row>
    <row r="1705" spans="1:19" x14ac:dyDescent="0.3">
      <c r="A1705">
        <v>225</v>
      </c>
      <c r="B1705" t="s">
        <v>156</v>
      </c>
      <c r="C1705" t="s">
        <v>90</v>
      </c>
      <c r="D1705" t="s">
        <v>21</v>
      </c>
      <c r="E1705" t="s">
        <v>22</v>
      </c>
      <c r="F1705" s="101">
        <v>44561</v>
      </c>
      <c r="G1705">
        <v>2021</v>
      </c>
      <c r="H1705" t="s">
        <v>736</v>
      </c>
      <c r="I1705" t="s">
        <v>739</v>
      </c>
      <c r="J1705">
        <v>1</v>
      </c>
      <c r="K1705">
        <v>0</v>
      </c>
      <c r="L1705" s="57">
        <v>0</v>
      </c>
      <c r="M1705" s="57">
        <v>0</v>
      </c>
      <c r="N1705" t="s">
        <v>23</v>
      </c>
      <c r="O1705" t="s">
        <v>23</v>
      </c>
      <c r="P1705">
        <v>0</v>
      </c>
      <c r="Q1705">
        <v>0</v>
      </c>
      <c r="R1705" t="s">
        <v>1161</v>
      </c>
    </row>
    <row r="1706" spans="1:19" x14ac:dyDescent="0.3">
      <c r="A1706">
        <v>225</v>
      </c>
      <c r="B1706" t="s">
        <v>156</v>
      </c>
      <c r="C1706" t="s">
        <v>90</v>
      </c>
      <c r="D1706" t="s">
        <v>21</v>
      </c>
      <c r="E1706" t="s">
        <v>22</v>
      </c>
      <c r="F1706" s="101">
        <v>44742</v>
      </c>
      <c r="G1706">
        <v>2022</v>
      </c>
      <c r="H1706" t="s">
        <v>734</v>
      </c>
      <c r="I1706" t="s">
        <v>810</v>
      </c>
      <c r="J1706">
        <v>1</v>
      </c>
      <c r="K1706">
        <v>0</v>
      </c>
      <c r="L1706" s="57">
        <v>0</v>
      </c>
      <c r="M1706" s="57">
        <v>0</v>
      </c>
      <c r="N1706" t="s">
        <v>23</v>
      </c>
      <c r="O1706" t="s">
        <v>23</v>
      </c>
      <c r="P1706">
        <v>0</v>
      </c>
      <c r="Q1706">
        <v>0</v>
      </c>
      <c r="R1706" t="s">
        <v>1167</v>
      </c>
    </row>
    <row r="1707" spans="1:19" x14ac:dyDescent="0.3">
      <c r="A1707">
        <v>225</v>
      </c>
      <c r="B1707" t="s">
        <v>156</v>
      </c>
      <c r="C1707" t="s">
        <v>90</v>
      </c>
      <c r="D1707" t="s">
        <v>21</v>
      </c>
      <c r="E1707" t="s">
        <v>22</v>
      </c>
      <c r="F1707" s="101">
        <v>44926</v>
      </c>
      <c r="G1707">
        <v>2022</v>
      </c>
      <c r="H1707" t="s">
        <v>736</v>
      </c>
      <c r="I1707" t="s">
        <v>741</v>
      </c>
      <c r="J1707">
        <v>1</v>
      </c>
      <c r="K1707">
        <v>0</v>
      </c>
      <c r="L1707" s="57">
        <v>0</v>
      </c>
      <c r="M1707" s="57">
        <v>0</v>
      </c>
      <c r="N1707" t="s">
        <v>23</v>
      </c>
      <c r="O1707" t="s">
        <v>23</v>
      </c>
      <c r="P1707">
        <v>0</v>
      </c>
      <c r="Q1707">
        <v>0</v>
      </c>
      <c r="R1707" t="s">
        <v>1173</v>
      </c>
    </row>
    <row r="1708" spans="1:19" x14ac:dyDescent="0.3">
      <c r="A1708">
        <v>225</v>
      </c>
      <c r="B1708" t="s">
        <v>156</v>
      </c>
      <c r="C1708" t="s">
        <v>90</v>
      </c>
      <c r="D1708" t="s">
        <v>21</v>
      </c>
      <c r="E1708" t="s">
        <v>22</v>
      </c>
      <c r="F1708" s="101">
        <v>46022</v>
      </c>
      <c r="G1708">
        <v>2025</v>
      </c>
      <c r="H1708" t="s">
        <v>736</v>
      </c>
      <c r="I1708" t="s">
        <v>743</v>
      </c>
      <c r="J1708">
        <v>1</v>
      </c>
      <c r="K1708">
        <v>0</v>
      </c>
      <c r="L1708" s="57">
        <v>0</v>
      </c>
      <c r="M1708" s="57">
        <v>0</v>
      </c>
      <c r="N1708" t="s">
        <v>23</v>
      </c>
      <c r="O1708" t="s">
        <v>23</v>
      </c>
      <c r="P1708">
        <v>0</v>
      </c>
      <c r="Q1708">
        <v>0</v>
      </c>
      <c r="R1708" t="s">
        <v>1178</v>
      </c>
    </row>
    <row r="1709" spans="1:19" x14ac:dyDescent="0.3">
      <c r="A1709">
        <v>226</v>
      </c>
      <c r="B1709" t="s">
        <v>157</v>
      </c>
      <c r="C1709" t="s">
        <v>90</v>
      </c>
      <c r="D1709" t="s">
        <v>65</v>
      </c>
      <c r="E1709" t="s">
        <v>22</v>
      </c>
      <c r="F1709" s="101">
        <v>46022</v>
      </c>
      <c r="G1709">
        <v>2025</v>
      </c>
      <c r="H1709" t="s">
        <v>736</v>
      </c>
      <c r="I1709" t="s">
        <v>743</v>
      </c>
      <c r="J1709">
        <v>2</v>
      </c>
      <c r="N1709" t="s">
        <v>23</v>
      </c>
      <c r="O1709" t="s">
        <v>119</v>
      </c>
      <c r="P1709">
        <v>0</v>
      </c>
      <c r="Q1709">
        <v>0</v>
      </c>
      <c r="R1709" t="s">
        <v>1181</v>
      </c>
      <c r="S1709" t="s">
        <v>119</v>
      </c>
    </row>
    <row r="1710" spans="1:19" x14ac:dyDescent="0.3">
      <c r="A1710">
        <v>227</v>
      </c>
      <c r="B1710" t="s">
        <v>1182</v>
      </c>
      <c r="C1710" t="s">
        <v>90</v>
      </c>
      <c r="D1710" t="s">
        <v>65</v>
      </c>
      <c r="E1710" t="s">
        <v>54</v>
      </c>
      <c r="F1710" s="101">
        <v>44561</v>
      </c>
      <c r="G1710">
        <v>2021</v>
      </c>
      <c r="H1710" t="s">
        <v>736</v>
      </c>
      <c r="I1710" t="s">
        <v>739</v>
      </c>
      <c r="J1710">
        <v>0.3</v>
      </c>
      <c r="K1710">
        <v>0</v>
      </c>
      <c r="N1710" t="s">
        <v>23</v>
      </c>
      <c r="O1710" t="s">
        <v>23</v>
      </c>
      <c r="P1710">
        <v>0</v>
      </c>
      <c r="Q1710">
        <v>0</v>
      </c>
      <c r="R1710" t="s">
        <v>1183</v>
      </c>
    </row>
    <row r="1711" spans="1:19" x14ac:dyDescent="0.3">
      <c r="A1711">
        <v>227</v>
      </c>
      <c r="B1711" t="s">
        <v>1182</v>
      </c>
      <c r="C1711" t="s">
        <v>90</v>
      </c>
      <c r="D1711" t="s">
        <v>65</v>
      </c>
      <c r="E1711" t="s">
        <v>54</v>
      </c>
      <c r="F1711" s="101">
        <v>44926</v>
      </c>
      <c r="G1711">
        <v>2022</v>
      </c>
      <c r="H1711" t="s">
        <v>736</v>
      </c>
      <c r="I1711" t="s">
        <v>741</v>
      </c>
      <c r="J1711">
        <v>0.3</v>
      </c>
      <c r="K1711">
        <v>0.01</v>
      </c>
      <c r="L1711" s="57">
        <v>1.3</v>
      </c>
      <c r="M1711" s="57">
        <v>30</v>
      </c>
      <c r="N1711" t="s">
        <v>23</v>
      </c>
      <c r="O1711" t="s">
        <v>23</v>
      </c>
      <c r="P1711">
        <v>0</v>
      </c>
      <c r="Q1711">
        <v>0</v>
      </c>
      <c r="R1711" t="s">
        <v>2607</v>
      </c>
    </row>
    <row r="1712" spans="1:19" x14ac:dyDescent="0.3">
      <c r="A1712">
        <v>227</v>
      </c>
      <c r="B1712" t="s">
        <v>1182</v>
      </c>
      <c r="C1712" t="s">
        <v>90</v>
      </c>
      <c r="D1712" t="s">
        <v>65</v>
      </c>
      <c r="E1712" t="s">
        <v>54</v>
      </c>
      <c r="F1712" s="101">
        <v>46022</v>
      </c>
      <c r="G1712">
        <v>2025</v>
      </c>
      <c r="H1712" t="s">
        <v>736</v>
      </c>
      <c r="I1712" t="s">
        <v>743</v>
      </c>
      <c r="J1712">
        <v>0.3</v>
      </c>
      <c r="N1712" t="s">
        <v>23</v>
      </c>
      <c r="O1712" t="s">
        <v>119</v>
      </c>
      <c r="P1712">
        <v>0</v>
      </c>
      <c r="Q1712">
        <v>0</v>
      </c>
      <c r="R1712" t="s">
        <v>1185</v>
      </c>
      <c r="S1712" t="s">
        <v>119</v>
      </c>
    </row>
    <row r="1713" spans="1:19" x14ac:dyDescent="0.3">
      <c r="A1713">
        <v>228</v>
      </c>
      <c r="B1713" t="s">
        <v>159</v>
      </c>
      <c r="C1713" t="s">
        <v>90</v>
      </c>
      <c r="D1713" t="s">
        <v>65</v>
      </c>
      <c r="E1713" t="s">
        <v>22</v>
      </c>
      <c r="F1713" s="101">
        <v>44561</v>
      </c>
      <c r="G1713">
        <v>2021</v>
      </c>
      <c r="H1713" t="s">
        <v>736</v>
      </c>
      <c r="I1713" t="s">
        <v>739</v>
      </c>
      <c r="J1713">
        <v>100</v>
      </c>
      <c r="K1713">
        <v>137.43493771565591</v>
      </c>
      <c r="L1713" s="57">
        <v>1.3</v>
      </c>
      <c r="M1713" s="57">
        <v>1.3743493771565589</v>
      </c>
      <c r="N1713" t="s">
        <v>160</v>
      </c>
      <c r="O1713" t="s">
        <v>160</v>
      </c>
      <c r="P1713">
        <v>1</v>
      </c>
      <c r="Q1713">
        <v>1</v>
      </c>
      <c r="R1713" t="s">
        <v>1186</v>
      </c>
    </row>
    <row r="1714" spans="1:19" x14ac:dyDescent="0.3">
      <c r="A1714">
        <v>228</v>
      </c>
      <c r="B1714" t="s">
        <v>159</v>
      </c>
      <c r="C1714" t="s">
        <v>90</v>
      </c>
      <c r="D1714" t="s">
        <v>65</v>
      </c>
      <c r="E1714" t="s">
        <v>22</v>
      </c>
      <c r="F1714" s="101">
        <v>45291</v>
      </c>
      <c r="G1714">
        <v>2023</v>
      </c>
      <c r="H1714" t="s">
        <v>736</v>
      </c>
      <c r="I1714" t="s">
        <v>737</v>
      </c>
      <c r="J1714">
        <v>100</v>
      </c>
      <c r="K1714">
        <v>100</v>
      </c>
      <c r="L1714" s="57">
        <v>1</v>
      </c>
      <c r="M1714" s="57">
        <v>1</v>
      </c>
      <c r="N1714" t="s">
        <v>160</v>
      </c>
      <c r="O1714" t="s">
        <v>160</v>
      </c>
      <c r="P1714">
        <v>1</v>
      </c>
      <c r="Q1714">
        <v>1</v>
      </c>
      <c r="R1714" t="s">
        <v>2608</v>
      </c>
    </row>
    <row r="1715" spans="1:19" x14ac:dyDescent="0.3">
      <c r="A1715">
        <v>230</v>
      </c>
      <c r="B1715" t="s">
        <v>161</v>
      </c>
      <c r="C1715" t="s">
        <v>90</v>
      </c>
      <c r="D1715" t="s">
        <v>47</v>
      </c>
      <c r="E1715" t="s">
        <v>22</v>
      </c>
      <c r="F1715" s="101">
        <v>45838</v>
      </c>
      <c r="G1715">
        <v>2025</v>
      </c>
      <c r="H1715" t="s">
        <v>734</v>
      </c>
      <c r="I1715" t="s">
        <v>832</v>
      </c>
      <c r="J1715">
        <v>90</v>
      </c>
      <c r="K1715">
        <v>96.77</v>
      </c>
      <c r="L1715" s="57">
        <v>1.0752222222222221</v>
      </c>
      <c r="M1715" s="57">
        <v>1.0752222222222221</v>
      </c>
      <c r="N1715" t="s">
        <v>23</v>
      </c>
      <c r="O1715" t="s">
        <v>23</v>
      </c>
      <c r="P1715">
        <v>0</v>
      </c>
      <c r="Q1715">
        <v>0</v>
      </c>
      <c r="R1715" t="s">
        <v>1188</v>
      </c>
    </row>
    <row r="1716" spans="1:19" x14ac:dyDescent="0.3">
      <c r="A1716">
        <v>230</v>
      </c>
      <c r="B1716" t="s">
        <v>161</v>
      </c>
      <c r="C1716" t="s">
        <v>90</v>
      </c>
      <c r="D1716" t="s">
        <v>47</v>
      </c>
      <c r="E1716" t="s">
        <v>22</v>
      </c>
      <c r="F1716" s="101">
        <v>46022</v>
      </c>
      <c r="G1716">
        <v>2025</v>
      </c>
      <c r="H1716" t="s">
        <v>736</v>
      </c>
      <c r="I1716" t="s">
        <v>743</v>
      </c>
      <c r="J1716">
        <v>90</v>
      </c>
      <c r="K1716">
        <v>96.72</v>
      </c>
      <c r="L1716" s="57">
        <v>1.0746666666666671</v>
      </c>
      <c r="M1716" s="57">
        <v>1.0746666666666671</v>
      </c>
      <c r="N1716" t="s">
        <v>23</v>
      </c>
      <c r="O1716" t="s">
        <v>23</v>
      </c>
      <c r="P1716">
        <v>0</v>
      </c>
      <c r="Q1716">
        <v>0</v>
      </c>
      <c r="R1716" t="s">
        <v>1189</v>
      </c>
    </row>
    <row r="1717" spans="1:19" x14ac:dyDescent="0.3">
      <c r="A1717">
        <v>231</v>
      </c>
      <c r="B1717" t="s">
        <v>162</v>
      </c>
      <c r="C1717" t="s">
        <v>90</v>
      </c>
      <c r="D1717" t="s">
        <v>47</v>
      </c>
      <c r="E1717" t="s">
        <v>22</v>
      </c>
      <c r="F1717" s="101">
        <v>45838</v>
      </c>
      <c r="G1717">
        <v>2025</v>
      </c>
      <c r="H1717" t="s">
        <v>734</v>
      </c>
      <c r="I1717" t="s">
        <v>832</v>
      </c>
      <c r="J1717">
        <v>35</v>
      </c>
      <c r="K1717">
        <v>570.89</v>
      </c>
      <c r="L1717" s="57">
        <v>1.3</v>
      </c>
      <c r="M1717" s="57">
        <v>16.311142857142858</v>
      </c>
      <c r="N1717" t="s">
        <v>23</v>
      </c>
      <c r="O1717" t="s">
        <v>23</v>
      </c>
      <c r="P1717">
        <v>0</v>
      </c>
      <c r="Q1717">
        <v>0</v>
      </c>
      <c r="R1717" t="s">
        <v>1191</v>
      </c>
    </row>
    <row r="1718" spans="1:19" x14ac:dyDescent="0.3">
      <c r="A1718">
        <v>231</v>
      </c>
      <c r="B1718" t="s">
        <v>162</v>
      </c>
      <c r="C1718" t="s">
        <v>90</v>
      </c>
      <c r="D1718" t="s">
        <v>47</v>
      </c>
      <c r="E1718" t="s">
        <v>22</v>
      </c>
      <c r="F1718" s="101">
        <v>46022</v>
      </c>
      <c r="G1718">
        <v>2025</v>
      </c>
      <c r="H1718" t="s">
        <v>736</v>
      </c>
      <c r="I1718" t="s">
        <v>743</v>
      </c>
      <c r="J1718">
        <v>35</v>
      </c>
      <c r="K1718">
        <v>7277.98</v>
      </c>
      <c r="L1718" s="57">
        <v>1.3</v>
      </c>
      <c r="M1718" s="57">
        <v>207.9422857142857</v>
      </c>
      <c r="N1718" t="s">
        <v>23</v>
      </c>
      <c r="O1718" t="s">
        <v>23</v>
      </c>
      <c r="P1718">
        <v>0</v>
      </c>
      <c r="Q1718">
        <v>0</v>
      </c>
      <c r="R1718" t="s">
        <v>1192</v>
      </c>
    </row>
    <row r="1719" spans="1:19" x14ac:dyDescent="0.3">
      <c r="A1719">
        <v>232</v>
      </c>
      <c r="B1719" t="s">
        <v>163</v>
      </c>
      <c r="C1719" t="s">
        <v>90</v>
      </c>
      <c r="D1719" t="s">
        <v>47</v>
      </c>
      <c r="E1719" t="s">
        <v>22</v>
      </c>
      <c r="F1719" s="101">
        <v>45838</v>
      </c>
      <c r="G1719">
        <v>2025</v>
      </c>
      <c r="H1719" t="s">
        <v>734</v>
      </c>
      <c r="I1719" t="s">
        <v>832</v>
      </c>
      <c r="J1719">
        <v>90</v>
      </c>
      <c r="K1719">
        <v>85.71</v>
      </c>
      <c r="L1719" s="57">
        <v>0.95233333333333325</v>
      </c>
      <c r="M1719" s="57">
        <v>0.95233333333333325</v>
      </c>
      <c r="N1719" t="s">
        <v>23</v>
      </c>
      <c r="O1719" t="s">
        <v>23</v>
      </c>
      <c r="P1719">
        <v>0</v>
      </c>
      <c r="Q1719">
        <v>0</v>
      </c>
      <c r="R1719" t="s">
        <v>1194</v>
      </c>
    </row>
    <row r="1720" spans="1:19" x14ac:dyDescent="0.3">
      <c r="A1720">
        <v>232</v>
      </c>
      <c r="B1720" t="s">
        <v>163</v>
      </c>
      <c r="C1720" t="s">
        <v>90</v>
      </c>
      <c r="D1720" t="s">
        <v>47</v>
      </c>
      <c r="E1720" t="s">
        <v>22</v>
      </c>
      <c r="F1720" s="101">
        <v>46022</v>
      </c>
      <c r="G1720">
        <v>2025</v>
      </c>
      <c r="H1720" t="s">
        <v>736</v>
      </c>
      <c r="I1720" t="s">
        <v>743</v>
      </c>
      <c r="J1720">
        <v>90</v>
      </c>
      <c r="K1720">
        <v>80.849999999999994</v>
      </c>
      <c r="L1720" s="57">
        <v>0.89833333333333332</v>
      </c>
      <c r="M1720" s="57">
        <v>0.89833333333333332</v>
      </c>
      <c r="N1720" t="s">
        <v>23</v>
      </c>
      <c r="O1720" t="s">
        <v>23</v>
      </c>
      <c r="P1720">
        <v>0</v>
      </c>
      <c r="Q1720">
        <v>0</v>
      </c>
      <c r="R1720" t="s">
        <v>1195</v>
      </c>
    </row>
    <row r="1721" spans="1:19" x14ac:dyDescent="0.3">
      <c r="A1721">
        <v>233</v>
      </c>
      <c r="B1721" t="s">
        <v>164</v>
      </c>
      <c r="C1721" t="s">
        <v>90</v>
      </c>
      <c r="D1721" t="s">
        <v>52</v>
      </c>
      <c r="E1721" t="s">
        <v>22</v>
      </c>
      <c r="F1721" s="101">
        <v>45838</v>
      </c>
      <c r="G1721">
        <v>2025</v>
      </c>
      <c r="H1721" t="s">
        <v>734</v>
      </c>
      <c r="I1721" t="s">
        <v>832</v>
      </c>
      <c r="J1721">
        <v>20</v>
      </c>
      <c r="K1721">
        <v>11.77</v>
      </c>
      <c r="L1721" s="57">
        <v>0.58850000000000002</v>
      </c>
      <c r="M1721" s="57">
        <v>0.58850000000000002</v>
      </c>
      <c r="N1721" t="s">
        <v>23</v>
      </c>
      <c r="O1721" t="s">
        <v>23</v>
      </c>
      <c r="P1721">
        <v>0</v>
      </c>
      <c r="Q1721">
        <v>0</v>
      </c>
      <c r="R1721" t="s">
        <v>1200</v>
      </c>
    </row>
    <row r="1722" spans="1:19" x14ac:dyDescent="0.3">
      <c r="A1722">
        <v>233</v>
      </c>
      <c r="B1722" t="s">
        <v>164</v>
      </c>
      <c r="C1722" t="s">
        <v>90</v>
      </c>
      <c r="D1722" t="s">
        <v>52</v>
      </c>
      <c r="E1722" t="s">
        <v>22</v>
      </c>
      <c r="F1722" s="101">
        <v>46022</v>
      </c>
      <c r="G1722">
        <v>2025</v>
      </c>
      <c r="H1722" t="s">
        <v>736</v>
      </c>
      <c r="I1722" t="s">
        <v>743</v>
      </c>
      <c r="J1722">
        <v>20</v>
      </c>
      <c r="N1722" t="s">
        <v>23</v>
      </c>
      <c r="O1722" t="s">
        <v>119</v>
      </c>
      <c r="P1722">
        <v>0</v>
      </c>
      <c r="Q1722">
        <v>0</v>
      </c>
      <c r="R1722" t="s">
        <v>1202</v>
      </c>
      <c r="S1722" t="s">
        <v>119</v>
      </c>
    </row>
    <row r="1723" spans="1:19" x14ac:dyDescent="0.3">
      <c r="A1723">
        <v>234</v>
      </c>
      <c r="B1723" t="s">
        <v>165</v>
      </c>
      <c r="C1723" t="s">
        <v>90</v>
      </c>
      <c r="D1723" t="s">
        <v>52</v>
      </c>
      <c r="E1723" t="s">
        <v>22</v>
      </c>
      <c r="F1723" s="101">
        <v>45838</v>
      </c>
      <c r="G1723">
        <v>2025</v>
      </c>
      <c r="H1723" t="s">
        <v>734</v>
      </c>
      <c r="I1723" t="s">
        <v>832</v>
      </c>
      <c r="J1723">
        <v>56170</v>
      </c>
      <c r="K1723">
        <v>4</v>
      </c>
      <c r="L1723" s="57">
        <v>7.121239095602635E-5</v>
      </c>
      <c r="M1723" s="57">
        <v>7.121239095602635E-5</v>
      </c>
      <c r="N1723" t="s">
        <v>48</v>
      </c>
      <c r="O1723" t="s">
        <v>48</v>
      </c>
      <c r="P1723">
        <v>0</v>
      </c>
      <c r="Q1723">
        <v>0</v>
      </c>
      <c r="R1723" t="s">
        <v>1207</v>
      </c>
    </row>
    <row r="1724" spans="1:19" x14ac:dyDescent="0.3">
      <c r="A1724">
        <v>234</v>
      </c>
      <c r="B1724" t="s">
        <v>165</v>
      </c>
      <c r="C1724" t="s">
        <v>90</v>
      </c>
      <c r="D1724" t="s">
        <v>52</v>
      </c>
      <c r="E1724" t="s">
        <v>22</v>
      </c>
      <c r="F1724" s="101">
        <v>46022</v>
      </c>
      <c r="G1724">
        <v>2025</v>
      </c>
      <c r="H1724" t="s">
        <v>736</v>
      </c>
      <c r="I1724" t="s">
        <v>743</v>
      </c>
      <c r="J1724">
        <v>4000</v>
      </c>
      <c r="N1724" t="s">
        <v>48</v>
      </c>
      <c r="O1724" t="s">
        <v>119</v>
      </c>
      <c r="P1724">
        <v>0</v>
      </c>
      <c r="Q1724">
        <v>0</v>
      </c>
      <c r="R1724" t="s">
        <v>1209</v>
      </c>
      <c r="S1724" t="s">
        <v>119</v>
      </c>
    </row>
    <row r="1725" spans="1:19" x14ac:dyDescent="0.3">
      <c r="A1725">
        <v>236</v>
      </c>
      <c r="B1725" t="s">
        <v>167</v>
      </c>
      <c r="C1725" t="s">
        <v>90</v>
      </c>
      <c r="D1725" t="s">
        <v>65</v>
      </c>
      <c r="E1725" t="s">
        <v>54</v>
      </c>
      <c r="F1725" s="101">
        <v>46022</v>
      </c>
      <c r="G1725">
        <v>2025</v>
      </c>
      <c r="H1725" t="s">
        <v>736</v>
      </c>
      <c r="I1725" t="s">
        <v>743</v>
      </c>
      <c r="J1725">
        <v>0</v>
      </c>
      <c r="K1725">
        <v>0</v>
      </c>
      <c r="N1725" t="s">
        <v>23</v>
      </c>
      <c r="O1725" t="s">
        <v>23</v>
      </c>
      <c r="P1725">
        <v>0</v>
      </c>
      <c r="Q1725">
        <v>0</v>
      </c>
      <c r="R1725" t="s">
        <v>1212</v>
      </c>
    </row>
    <row r="1726" spans="1:19" x14ac:dyDescent="0.3">
      <c r="A1726">
        <v>238</v>
      </c>
      <c r="B1726" t="s">
        <v>168</v>
      </c>
      <c r="C1726" t="s">
        <v>90</v>
      </c>
      <c r="D1726" t="s">
        <v>52</v>
      </c>
      <c r="E1726" t="s">
        <v>22</v>
      </c>
      <c r="F1726" s="101">
        <v>44742</v>
      </c>
      <c r="G1726">
        <v>2022</v>
      </c>
      <c r="H1726" t="s">
        <v>734</v>
      </c>
      <c r="I1726" t="s">
        <v>810</v>
      </c>
      <c r="J1726">
        <v>90</v>
      </c>
      <c r="N1726" t="s">
        <v>169</v>
      </c>
      <c r="O1726" t="s">
        <v>119</v>
      </c>
      <c r="P1726">
        <v>0</v>
      </c>
      <c r="Q1726">
        <v>0</v>
      </c>
      <c r="R1726" t="s">
        <v>1216</v>
      </c>
      <c r="S1726" t="s">
        <v>119</v>
      </c>
    </row>
    <row r="1727" spans="1:19" x14ac:dyDescent="0.3">
      <c r="A1727">
        <v>238</v>
      </c>
      <c r="B1727" t="s">
        <v>168</v>
      </c>
      <c r="C1727" t="s">
        <v>90</v>
      </c>
      <c r="D1727" t="s">
        <v>52</v>
      </c>
      <c r="E1727" t="s">
        <v>22</v>
      </c>
      <c r="F1727" s="101">
        <v>44926</v>
      </c>
      <c r="G1727">
        <v>2022</v>
      </c>
      <c r="H1727" t="s">
        <v>736</v>
      </c>
      <c r="I1727" t="s">
        <v>741</v>
      </c>
      <c r="J1727">
        <v>90</v>
      </c>
      <c r="N1727" t="s">
        <v>169</v>
      </c>
      <c r="O1727" t="s">
        <v>119</v>
      </c>
      <c r="P1727">
        <v>0</v>
      </c>
      <c r="Q1727">
        <v>0</v>
      </c>
      <c r="R1727" t="s">
        <v>1219</v>
      </c>
      <c r="S1727" t="s">
        <v>119</v>
      </c>
    </row>
    <row r="1728" spans="1:19" x14ac:dyDescent="0.3">
      <c r="A1728">
        <v>238</v>
      </c>
      <c r="B1728" t="s">
        <v>168</v>
      </c>
      <c r="C1728" t="s">
        <v>90</v>
      </c>
      <c r="D1728" t="s">
        <v>52</v>
      </c>
      <c r="E1728" t="s">
        <v>22</v>
      </c>
      <c r="F1728" s="101">
        <v>45838</v>
      </c>
      <c r="G1728">
        <v>2025</v>
      </c>
      <c r="H1728" t="s">
        <v>734</v>
      </c>
      <c r="I1728" t="s">
        <v>832</v>
      </c>
      <c r="J1728">
        <v>90</v>
      </c>
      <c r="K1728">
        <v>90.48</v>
      </c>
      <c r="L1728" s="57">
        <v>1.005333333333333</v>
      </c>
      <c r="M1728" s="57">
        <v>1.005333333333333</v>
      </c>
      <c r="N1728" t="s">
        <v>169</v>
      </c>
      <c r="O1728" t="s">
        <v>169</v>
      </c>
      <c r="P1728">
        <v>0</v>
      </c>
      <c r="Q1728">
        <v>0</v>
      </c>
      <c r="R1728" t="s">
        <v>1223</v>
      </c>
    </row>
    <row r="1729" spans="1:19" x14ac:dyDescent="0.3">
      <c r="A1729">
        <v>238</v>
      </c>
      <c r="B1729" t="s">
        <v>168</v>
      </c>
      <c r="C1729" t="s">
        <v>90</v>
      </c>
      <c r="D1729" t="s">
        <v>52</v>
      </c>
      <c r="E1729" t="s">
        <v>22</v>
      </c>
      <c r="F1729" s="101">
        <v>46022</v>
      </c>
      <c r="G1729">
        <v>2025</v>
      </c>
      <c r="H1729" t="s">
        <v>736</v>
      </c>
      <c r="I1729" t="s">
        <v>743</v>
      </c>
      <c r="J1729">
        <v>90</v>
      </c>
      <c r="K1729">
        <v>68</v>
      </c>
      <c r="L1729" s="57">
        <v>0.75555555555555554</v>
      </c>
      <c r="M1729" s="57">
        <v>0.75555555555555554</v>
      </c>
      <c r="N1729" t="s">
        <v>169</v>
      </c>
      <c r="O1729" t="s">
        <v>169</v>
      </c>
      <c r="P1729">
        <v>0</v>
      </c>
      <c r="Q1729">
        <v>0</v>
      </c>
      <c r="R1729" t="s">
        <v>1225</v>
      </c>
    </row>
    <row r="1730" spans="1:19" x14ac:dyDescent="0.3">
      <c r="A1730">
        <v>239</v>
      </c>
      <c r="B1730" t="s">
        <v>1226</v>
      </c>
      <c r="C1730" t="s">
        <v>29</v>
      </c>
      <c r="D1730" t="s">
        <v>21</v>
      </c>
      <c r="E1730" t="s">
        <v>22</v>
      </c>
      <c r="F1730" s="101">
        <v>46022</v>
      </c>
      <c r="G1730">
        <v>2025</v>
      </c>
      <c r="H1730" t="s">
        <v>736</v>
      </c>
      <c r="I1730" t="s">
        <v>743</v>
      </c>
      <c r="K1730">
        <v>44</v>
      </c>
      <c r="N1730" t="s">
        <v>171</v>
      </c>
      <c r="O1730" t="s">
        <v>48</v>
      </c>
      <c r="P1730">
        <v>0</v>
      </c>
      <c r="Q1730">
        <v>0</v>
      </c>
      <c r="R1730" t="s">
        <v>1230</v>
      </c>
      <c r="S1730" t="s">
        <v>171</v>
      </c>
    </row>
    <row r="1731" spans="1:19" x14ac:dyDescent="0.3">
      <c r="A1731">
        <v>240</v>
      </c>
      <c r="B1731" t="s">
        <v>172</v>
      </c>
      <c r="C1731" t="s">
        <v>29</v>
      </c>
      <c r="D1731" t="s">
        <v>52</v>
      </c>
      <c r="E1731" t="s">
        <v>22</v>
      </c>
      <c r="F1731" s="101">
        <v>46022</v>
      </c>
      <c r="G1731">
        <v>2025</v>
      </c>
      <c r="H1731" t="s">
        <v>736</v>
      </c>
      <c r="I1731" t="s">
        <v>743</v>
      </c>
      <c r="J1731">
        <v>100</v>
      </c>
      <c r="K1731">
        <v>100</v>
      </c>
      <c r="L1731" s="57">
        <v>1</v>
      </c>
      <c r="M1731" s="57">
        <v>1</v>
      </c>
      <c r="N1731" t="s">
        <v>23</v>
      </c>
      <c r="O1731" t="s">
        <v>23</v>
      </c>
      <c r="P1731">
        <v>0</v>
      </c>
      <c r="Q1731">
        <v>0</v>
      </c>
      <c r="R1731" t="s">
        <v>1232</v>
      </c>
    </row>
    <row r="1732" spans="1:19" x14ac:dyDescent="0.3">
      <c r="A1732">
        <v>241</v>
      </c>
      <c r="B1732" t="s">
        <v>173</v>
      </c>
      <c r="C1732" t="s">
        <v>29</v>
      </c>
      <c r="D1732" t="s">
        <v>21</v>
      </c>
      <c r="E1732" t="s">
        <v>22</v>
      </c>
      <c r="F1732" s="101">
        <v>46022</v>
      </c>
      <c r="G1732">
        <v>2025</v>
      </c>
      <c r="H1732" t="s">
        <v>736</v>
      </c>
      <c r="I1732" t="s">
        <v>743</v>
      </c>
      <c r="J1732">
        <v>80</v>
      </c>
      <c r="K1732">
        <v>98.611666666666665</v>
      </c>
      <c r="L1732" s="57">
        <v>1.232645833333333</v>
      </c>
      <c r="M1732" s="57">
        <v>1.232645833333333</v>
      </c>
      <c r="N1732" t="s">
        <v>23</v>
      </c>
      <c r="O1732" t="s">
        <v>23</v>
      </c>
      <c r="P1732">
        <v>0</v>
      </c>
      <c r="Q1732">
        <v>0</v>
      </c>
      <c r="R1732" t="s">
        <v>1240</v>
      </c>
    </row>
    <row r="1733" spans="1:19" x14ac:dyDescent="0.3">
      <c r="A1733">
        <v>244</v>
      </c>
      <c r="B1733" t="s">
        <v>176</v>
      </c>
      <c r="C1733" t="s">
        <v>90</v>
      </c>
      <c r="D1733" t="s">
        <v>65</v>
      </c>
      <c r="E1733" t="s">
        <v>54</v>
      </c>
      <c r="F1733" s="101">
        <v>44561</v>
      </c>
      <c r="G1733">
        <v>2021</v>
      </c>
      <c r="H1733" t="s">
        <v>736</v>
      </c>
      <c r="I1733" t="s">
        <v>739</v>
      </c>
      <c r="K1733">
        <v>20</v>
      </c>
      <c r="N1733" t="s">
        <v>48</v>
      </c>
      <c r="O1733" t="s">
        <v>48</v>
      </c>
      <c r="P1733">
        <v>0</v>
      </c>
      <c r="Q1733">
        <v>0</v>
      </c>
      <c r="R1733" t="s">
        <v>1241</v>
      </c>
    </row>
    <row r="1734" spans="1:19" x14ac:dyDescent="0.3">
      <c r="A1734">
        <v>244</v>
      </c>
      <c r="B1734" t="s">
        <v>176</v>
      </c>
      <c r="C1734" t="s">
        <v>90</v>
      </c>
      <c r="D1734" t="s">
        <v>65</v>
      </c>
      <c r="E1734" t="s">
        <v>54</v>
      </c>
      <c r="F1734" s="101">
        <v>44926</v>
      </c>
      <c r="G1734">
        <v>2022</v>
      </c>
      <c r="H1734" t="s">
        <v>736</v>
      </c>
      <c r="I1734" t="s">
        <v>741</v>
      </c>
      <c r="K1734">
        <v>27</v>
      </c>
      <c r="N1734" t="s">
        <v>48</v>
      </c>
      <c r="O1734" t="s">
        <v>48</v>
      </c>
      <c r="P1734">
        <v>0</v>
      </c>
      <c r="Q1734">
        <v>0</v>
      </c>
      <c r="R1734" t="s">
        <v>1242</v>
      </c>
    </row>
    <row r="1735" spans="1:19" x14ac:dyDescent="0.3">
      <c r="A1735">
        <v>244</v>
      </c>
      <c r="B1735" t="s">
        <v>176</v>
      </c>
      <c r="C1735" t="s">
        <v>90</v>
      </c>
      <c r="D1735" t="s">
        <v>65</v>
      </c>
      <c r="E1735" t="s">
        <v>54</v>
      </c>
      <c r="F1735" s="101">
        <v>46022</v>
      </c>
      <c r="G1735">
        <v>2025</v>
      </c>
      <c r="H1735" t="s">
        <v>736</v>
      </c>
      <c r="I1735" t="s">
        <v>743</v>
      </c>
      <c r="J1735">
        <v>25</v>
      </c>
      <c r="K1735">
        <v>13</v>
      </c>
      <c r="L1735" s="57">
        <v>1.3</v>
      </c>
      <c r="M1735" s="57">
        <v>1.9230769230769229</v>
      </c>
      <c r="N1735" t="s">
        <v>48</v>
      </c>
      <c r="O1735" t="s">
        <v>48</v>
      </c>
      <c r="P1735">
        <v>0</v>
      </c>
      <c r="Q1735">
        <v>0</v>
      </c>
      <c r="R1735" t="s">
        <v>1244</v>
      </c>
    </row>
    <row r="1736" spans="1:19" x14ac:dyDescent="0.3">
      <c r="A1736">
        <v>246</v>
      </c>
      <c r="B1736" t="s">
        <v>181</v>
      </c>
      <c r="C1736" t="s">
        <v>180</v>
      </c>
      <c r="D1736" t="s">
        <v>47</v>
      </c>
      <c r="E1736" t="s">
        <v>22</v>
      </c>
      <c r="F1736" s="101">
        <v>46022</v>
      </c>
      <c r="G1736">
        <v>2025</v>
      </c>
      <c r="H1736" t="s">
        <v>736</v>
      </c>
      <c r="I1736" t="s">
        <v>743</v>
      </c>
      <c r="J1736">
        <v>90</v>
      </c>
      <c r="K1736">
        <v>92.7</v>
      </c>
      <c r="L1736" s="57">
        <v>1.03</v>
      </c>
      <c r="M1736" s="57">
        <v>1.03</v>
      </c>
      <c r="N1736" t="s">
        <v>23</v>
      </c>
      <c r="O1736" t="s">
        <v>23</v>
      </c>
      <c r="P1736">
        <v>0</v>
      </c>
      <c r="Q1736">
        <v>0</v>
      </c>
      <c r="R1736" t="s">
        <v>1247</v>
      </c>
    </row>
    <row r="1737" spans="1:19" x14ac:dyDescent="0.3">
      <c r="A1737">
        <v>251</v>
      </c>
      <c r="B1737" t="s">
        <v>1248</v>
      </c>
      <c r="C1737" t="s">
        <v>186</v>
      </c>
      <c r="D1737" t="s">
        <v>52</v>
      </c>
      <c r="E1737" t="s">
        <v>22</v>
      </c>
      <c r="F1737" s="101">
        <v>46022</v>
      </c>
      <c r="G1737">
        <v>2025</v>
      </c>
      <c r="H1737" t="s">
        <v>736</v>
      </c>
      <c r="I1737" t="s">
        <v>743</v>
      </c>
      <c r="J1737">
        <v>100</v>
      </c>
      <c r="K1737">
        <v>100</v>
      </c>
      <c r="L1737" s="57">
        <v>1</v>
      </c>
      <c r="M1737" s="57">
        <v>1</v>
      </c>
      <c r="N1737" t="s">
        <v>23</v>
      </c>
      <c r="O1737" t="s">
        <v>23</v>
      </c>
      <c r="P1737">
        <v>0</v>
      </c>
      <c r="Q1737">
        <v>0</v>
      </c>
      <c r="R1737" t="s">
        <v>1252</v>
      </c>
    </row>
    <row r="1738" spans="1:19" x14ac:dyDescent="0.3">
      <c r="A1738">
        <v>252</v>
      </c>
      <c r="B1738" t="s">
        <v>1253</v>
      </c>
      <c r="C1738" t="s">
        <v>178</v>
      </c>
      <c r="D1738" t="s">
        <v>47</v>
      </c>
      <c r="E1738" t="s">
        <v>22</v>
      </c>
      <c r="F1738" s="101">
        <v>46022</v>
      </c>
      <c r="G1738">
        <v>2025</v>
      </c>
      <c r="H1738" t="s">
        <v>736</v>
      </c>
      <c r="I1738" t="s">
        <v>743</v>
      </c>
      <c r="J1738">
        <v>77.400000000000006</v>
      </c>
      <c r="K1738">
        <v>74.2</v>
      </c>
      <c r="L1738" s="57">
        <v>0.95865633074935397</v>
      </c>
      <c r="M1738" s="57">
        <v>0.95865633074935397</v>
      </c>
      <c r="N1738" t="s">
        <v>23</v>
      </c>
      <c r="O1738" t="s">
        <v>23</v>
      </c>
      <c r="P1738">
        <v>1</v>
      </c>
      <c r="Q1738">
        <v>1</v>
      </c>
      <c r="R1738" t="s">
        <v>1254</v>
      </c>
    </row>
    <row r="1739" spans="1:19" x14ac:dyDescent="0.3">
      <c r="A1739">
        <v>254</v>
      </c>
      <c r="B1739" t="s">
        <v>189</v>
      </c>
      <c r="C1739" t="s">
        <v>190</v>
      </c>
      <c r="D1739" t="s">
        <v>52</v>
      </c>
      <c r="E1739" t="s">
        <v>22</v>
      </c>
      <c r="F1739" s="6">
        <v>46022</v>
      </c>
      <c r="G1739">
        <v>2025</v>
      </c>
      <c r="H1739" t="s">
        <v>736</v>
      </c>
      <c r="I1739" t="s">
        <v>743</v>
      </c>
      <c r="J1739">
        <v>84</v>
      </c>
      <c r="K1739">
        <v>84</v>
      </c>
      <c r="L1739" s="57">
        <v>1</v>
      </c>
      <c r="M1739" s="57">
        <v>1</v>
      </c>
      <c r="N1739" t="s">
        <v>48</v>
      </c>
      <c r="O1739" t="s">
        <v>48</v>
      </c>
      <c r="P1739">
        <v>0</v>
      </c>
      <c r="Q1739">
        <v>0</v>
      </c>
      <c r="R1739" t="s">
        <v>1257</v>
      </c>
    </row>
    <row r="1740" spans="1:19" x14ac:dyDescent="0.3">
      <c r="A1740">
        <v>255</v>
      </c>
      <c r="B1740" t="s">
        <v>1258</v>
      </c>
      <c r="C1740" t="s">
        <v>118</v>
      </c>
      <c r="D1740" t="s">
        <v>65</v>
      </c>
      <c r="E1740" t="s">
        <v>22</v>
      </c>
      <c r="F1740" s="101">
        <v>44926</v>
      </c>
      <c r="G1740">
        <v>2022</v>
      </c>
      <c r="H1740" t="s">
        <v>736</v>
      </c>
      <c r="I1740" t="s">
        <v>741</v>
      </c>
      <c r="N1740" t="s">
        <v>48</v>
      </c>
      <c r="O1740" t="s">
        <v>119</v>
      </c>
      <c r="P1740">
        <v>0</v>
      </c>
      <c r="Q1740">
        <v>0</v>
      </c>
      <c r="R1740" t="s">
        <v>1262</v>
      </c>
      <c r="S1740" t="s">
        <v>119</v>
      </c>
    </row>
    <row r="1741" spans="1:19" x14ac:dyDescent="0.3">
      <c r="A1741">
        <v>255</v>
      </c>
      <c r="B1741" t="s">
        <v>1258</v>
      </c>
      <c r="C1741" t="s">
        <v>118</v>
      </c>
      <c r="D1741" t="s">
        <v>65</v>
      </c>
      <c r="E1741" t="s">
        <v>22</v>
      </c>
      <c r="F1741" s="101">
        <v>46022</v>
      </c>
      <c r="G1741">
        <v>2025</v>
      </c>
      <c r="H1741" t="s">
        <v>736</v>
      </c>
      <c r="I1741" t="s">
        <v>743</v>
      </c>
      <c r="J1741">
        <v>100</v>
      </c>
      <c r="N1741" t="s">
        <v>48</v>
      </c>
      <c r="O1741" t="s">
        <v>119</v>
      </c>
      <c r="P1741">
        <v>0</v>
      </c>
      <c r="Q1741">
        <v>0</v>
      </c>
      <c r="R1741" t="s">
        <v>1263</v>
      </c>
      <c r="S1741" t="s">
        <v>119</v>
      </c>
    </row>
    <row r="1742" spans="1:19" x14ac:dyDescent="0.3">
      <c r="A1742">
        <v>256</v>
      </c>
      <c r="B1742" t="s">
        <v>193</v>
      </c>
      <c r="C1742" t="s">
        <v>118</v>
      </c>
      <c r="D1742" t="s">
        <v>47</v>
      </c>
      <c r="E1742" t="s">
        <v>22</v>
      </c>
      <c r="F1742" s="101">
        <v>46022</v>
      </c>
      <c r="G1742">
        <v>2025</v>
      </c>
      <c r="H1742" t="s">
        <v>736</v>
      </c>
      <c r="I1742" t="s">
        <v>743</v>
      </c>
      <c r="J1742">
        <v>23</v>
      </c>
      <c r="K1742">
        <v>17</v>
      </c>
      <c r="L1742" s="57">
        <v>0.73913043478260865</v>
      </c>
      <c r="M1742" s="57">
        <v>0.73913043478260865</v>
      </c>
      <c r="N1742" t="s">
        <v>48</v>
      </c>
      <c r="O1742" t="s">
        <v>48</v>
      </c>
      <c r="P1742">
        <v>0</v>
      </c>
      <c r="Q1742">
        <v>0</v>
      </c>
      <c r="R1742" t="s">
        <v>1264</v>
      </c>
    </row>
    <row r="1743" spans="1:19" x14ac:dyDescent="0.3">
      <c r="A1743">
        <v>260</v>
      </c>
      <c r="B1743" t="s">
        <v>196</v>
      </c>
      <c r="C1743" t="s">
        <v>197</v>
      </c>
      <c r="D1743" t="s">
        <v>47</v>
      </c>
      <c r="E1743" t="s">
        <v>54</v>
      </c>
      <c r="F1743" s="101">
        <v>46022</v>
      </c>
      <c r="G1743">
        <v>2025</v>
      </c>
      <c r="H1743" t="s">
        <v>736</v>
      </c>
      <c r="I1743" t="s">
        <v>743</v>
      </c>
      <c r="J1743">
        <v>2.1</v>
      </c>
      <c r="K1743">
        <v>1.9</v>
      </c>
      <c r="L1743" s="57">
        <v>1.1052631578947369</v>
      </c>
      <c r="M1743" s="57">
        <v>1.1052631578947369</v>
      </c>
      <c r="N1743" t="s">
        <v>83</v>
      </c>
      <c r="O1743" t="s">
        <v>83</v>
      </c>
      <c r="P1743">
        <v>1</v>
      </c>
      <c r="Q1743">
        <v>1</v>
      </c>
      <c r="R1743" t="s">
        <v>1265</v>
      </c>
    </row>
    <row r="1744" spans="1:19" x14ac:dyDescent="0.3">
      <c r="A1744">
        <v>261</v>
      </c>
      <c r="B1744" t="s">
        <v>198</v>
      </c>
      <c r="C1744" t="s">
        <v>46</v>
      </c>
      <c r="D1744" t="s">
        <v>47</v>
      </c>
      <c r="E1744" t="s">
        <v>54</v>
      </c>
      <c r="F1744" s="101">
        <v>46022</v>
      </c>
      <c r="G1744">
        <v>2025</v>
      </c>
      <c r="H1744" t="s">
        <v>736</v>
      </c>
      <c r="I1744" t="s">
        <v>743</v>
      </c>
      <c r="J1744">
        <v>3</v>
      </c>
      <c r="K1744">
        <v>2.1</v>
      </c>
      <c r="L1744" s="57">
        <v>1.3</v>
      </c>
      <c r="M1744" s="57">
        <v>1.428571428571429</v>
      </c>
      <c r="N1744" t="s">
        <v>48</v>
      </c>
      <c r="O1744" t="s">
        <v>83</v>
      </c>
      <c r="P1744">
        <v>1</v>
      </c>
      <c r="Q1744">
        <v>1</v>
      </c>
      <c r="R1744" t="s">
        <v>1266</v>
      </c>
    </row>
    <row r="1745" spans="1:19" x14ac:dyDescent="0.3">
      <c r="A1745">
        <v>262</v>
      </c>
      <c r="B1745" t="s">
        <v>200</v>
      </c>
      <c r="C1745" t="s">
        <v>41</v>
      </c>
      <c r="D1745" t="s">
        <v>47</v>
      </c>
      <c r="E1745" t="s">
        <v>54</v>
      </c>
      <c r="F1745" s="101">
        <v>46022</v>
      </c>
      <c r="G1745">
        <v>2025</v>
      </c>
      <c r="H1745" t="s">
        <v>736</v>
      </c>
      <c r="I1745" t="s">
        <v>743</v>
      </c>
      <c r="K1745">
        <v>0</v>
      </c>
      <c r="N1745" t="s">
        <v>23</v>
      </c>
      <c r="O1745" t="s">
        <v>23</v>
      </c>
      <c r="P1745">
        <v>0</v>
      </c>
      <c r="Q1745">
        <v>0</v>
      </c>
      <c r="R1745" t="s">
        <v>1267</v>
      </c>
    </row>
    <row r="1746" spans="1:19" x14ac:dyDescent="0.3">
      <c r="A1746">
        <v>263</v>
      </c>
      <c r="B1746" t="s">
        <v>201</v>
      </c>
      <c r="C1746" t="s">
        <v>41</v>
      </c>
      <c r="D1746" t="s">
        <v>52</v>
      </c>
      <c r="E1746" t="s">
        <v>22</v>
      </c>
      <c r="F1746" s="101">
        <v>46022</v>
      </c>
      <c r="G1746">
        <v>2025</v>
      </c>
      <c r="H1746" t="s">
        <v>736</v>
      </c>
      <c r="I1746" t="s">
        <v>743</v>
      </c>
      <c r="J1746">
        <v>100</v>
      </c>
      <c r="K1746">
        <v>100</v>
      </c>
      <c r="L1746" s="57">
        <v>1</v>
      </c>
      <c r="M1746" s="57">
        <v>1</v>
      </c>
      <c r="N1746" t="s">
        <v>23</v>
      </c>
      <c r="O1746" t="s">
        <v>23</v>
      </c>
      <c r="P1746">
        <v>0</v>
      </c>
      <c r="Q1746">
        <v>0</v>
      </c>
      <c r="R1746" t="s">
        <v>1269</v>
      </c>
    </row>
    <row r="1747" spans="1:19" x14ac:dyDescent="0.3">
      <c r="A1747">
        <v>265</v>
      </c>
      <c r="B1747" t="s">
        <v>205</v>
      </c>
      <c r="C1747" t="s">
        <v>41</v>
      </c>
      <c r="D1747" t="s">
        <v>52</v>
      </c>
      <c r="E1747" t="s">
        <v>22</v>
      </c>
      <c r="F1747" s="101">
        <v>46022</v>
      </c>
      <c r="G1747">
        <v>2025</v>
      </c>
      <c r="H1747" t="s">
        <v>736</v>
      </c>
      <c r="I1747" t="s">
        <v>743</v>
      </c>
      <c r="J1747">
        <v>95</v>
      </c>
      <c r="K1747">
        <v>100</v>
      </c>
      <c r="L1747" s="57">
        <v>1.0526315789473679</v>
      </c>
      <c r="M1747" s="57">
        <v>1.0526315789473679</v>
      </c>
      <c r="N1747" t="s">
        <v>23</v>
      </c>
      <c r="O1747" t="s">
        <v>23</v>
      </c>
      <c r="P1747">
        <v>0</v>
      </c>
      <c r="Q1747">
        <v>0</v>
      </c>
      <c r="R1747" t="s">
        <v>1276</v>
      </c>
    </row>
    <row r="1748" spans="1:19" x14ac:dyDescent="0.3">
      <c r="A1748">
        <v>266</v>
      </c>
      <c r="B1748" t="s">
        <v>206</v>
      </c>
      <c r="C1748" t="s">
        <v>41</v>
      </c>
      <c r="D1748" t="s">
        <v>52</v>
      </c>
      <c r="E1748" t="s">
        <v>22</v>
      </c>
      <c r="F1748" s="101">
        <v>46022</v>
      </c>
      <c r="G1748">
        <v>2025</v>
      </c>
      <c r="H1748" t="s">
        <v>736</v>
      </c>
      <c r="I1748" t="s">
        <v>743</v>
      </c>
      <c r="J1748">
        <v>95</v>
      </c>
      <c r="K1748">
        <v>96.2</v>
      </c>
      <c r="L1748" s="57">
        <v>1.012631578947369</v>
      </c>
      <c r="M1748" s="57">
        <v>1.012631578947369</v>
      </c>
      <c r="N1748" t="s">
        <v>23</v>
      </c>
      <c r="O1748" t="s">
        <v>23</v>
      </c>
      <c r="P1748">
        <v>0</v>
      </c>
      <c r="Q1748">
        <v>0</v>
      </c>
      <c r="R1748" t="s">
        <v>1283</v>
      </c>
    </row>
    <row r="1749" spans="1:19" x14ac:dyDescent="0.3">
      <c r="A1749">
        <v>268</v>
      </c>
      <c r="B1749" t="s">
        <v>1284</v>
      </c>
      <c r="C1749" t="s">
        <v>208</v>
      </c>
      <c r="D1749" t="s">
        <v>47</v>
      </c>
      <c r="E1749" t="s">
        <v>22</v>
      </c>
      <c r="F1749" s="101">
        <v>45838</v>
      </c>
      <c r="G1749">
        <v>2025</v>
      </c>
      <c r="H1749" t="s">
        <v>734</v>
      </c>
      <c r="I1749" t="s">
        <v>832</v>
      </c>
      <c r="K1749">
        <v>765</v>
      </c>
      <c r="N1749" t="s">
        <v>23</v>
      </c>
      <c r="O1749" t="s">
        <v>48</v>
      </c>
      <c r="P1749">
        <v>0</v>
      </c>
      <c r="Q1749">
        <v>0</v>
      </c>
      <c r="R1749" t="s">
        <v>1285</v>
      </c>
      <c r="S1749" t="s">
        <v>171</v>
      </c>
    </row>
    <row r="1750" spans="1:19" x14ac:dyDescent="0.3">
      <c r="A1750">
        <v>268</v>
      </c>
      <c r="B1750" t="s">
        <v>1284</v>
      </c>
      <c r="C1750" t="s">
        <v>208</v>
      </c>
      <c r="D1750" t="s">
        <v>47</v>
      </c>
      <c r="E1750" t="s">
        <v>22</v>
      </c>
      <c r="F1750" s="101">
        <v>46022</v>
      </c>
      <c r="G1750">
        <v>2025</v>
      </c>
      <c r="H1750" t="s">
        <v>736</v>
      </c>
      <c r="I1750" t="s">
        <v>743</v>
      </c>
      <c r="K1750">
        <v>877</v>
      </c>
      <c r="N1750" t="s">
        <v>23</v>
      </c>
      <c r="O1750" t="s">
        <v>48</v>
      </c>
      <c r="P1750">
        <v>0</v>
      </c>
      <c r="Q1750">
        <v>0</v>
      </c>
      <c r="R1750" t="s">
        <v>1286</v>
      </c>
      <c r="S1750" t="s">
        <v>171</v>
      </c>
    </row>
    <row r="1751" spans="1:19" x14ac:dyDescent="0.3">
      <c r="A1751">
        <v>269</v>
      </c>
      <c r="B1751" t="s">
        <v>1287</v>
      </c>
      <c r="C1751" t="s">
        <v>208</v>
      </c>
      <c r="D1751" t="s">
        <v>47</v>
      </c>
      <c r="E1751" t="s">
        <v>22</v>
      </c>
      <c r="F1751" s="101">
        <v>45838</v>
      </c>
      <c r="G1751">
        <v>2025</v>
      </c>
      <c r="H1751" t="s">
        <v>734</v>
      </c>
      <c r="I1751" t="s">
        <v>832</v>
      </c>
      <c r="K1751">
        <v>1.83</v>
      </c>
      <c r="N1751" t="s">
        <v>83</v>
      </c>
      <c r="O1751" t="s">
        <v>83</v>
      </c>
      <c r="P1751">
        <v>2</v>
      </c>
      <c r="Q1751">
        <v>2</v>
      </c>
      <c r="R1751" t="s">
        <v>1288</v>
      </c>
      <c r="S1751" t="s">
        <v>171</v>
      </c>
    </row>
    <row r="1752" spans="1:19" x14ac:dyDescent="0.3">
      <c r="A1752">
        <v>269</v>
      </c>
      <c r="B1752" t="s">
        <v>1287</v>
      </c>
      <c r="C1752" t="s">
        <v>208</v>
      </c>
      <c r="D1752" t="s">
        <v>47</v>
      </c>
      <c r="E1752" t="s">
        <v>22</v>
      </c>
      <c r="F1752" s="101">
        <v>46022</v>
      </c>
      <c r="G1752">
        <v>2025</v>
      </c>
      <c r="H1752" t="s">
        <v>736</v>
      </c>
      <c r="I1752" t="s">
        <v>743</v>
      </c>
      <c r="K1752">
        <v>1.65</v>
      </c>
      <c r="N1752" t="s">
        <v>83</v>
      </c>
      <c r="O1752" t="s">
        <v>83</v>
      </c>
      <c r="P1752">
        <v>2</v>
      </c>
      <c r="Q1752">
        <v>2</v>
      </c>
      <c r="R1752" t="s">
        <v>1289</v>
      </c>
      <c r="S1752" t="s">
        <v>171</v>
      </c>
    </row>
    <row r="1753" spans="1:19" x14ac:dyDescent="0.3">
      <c r="A1753">
        <v>270</v>
      </c>
      <c r="B1753" t="s">
        <v>1290</v>
      </c>
      <c r="C1753" t="s">
        <v>208</v>
      </c>
      <c r="D1753" t="s">
        <v>47</v>
      </c>
      <c r="E1753" t="s">
        <v>22</v>
      </c>
      <c r="F1753" s="101">
        <v>45838</v>
      </c>
      <c r="G1753">
        <v>2025</v>
      </c>
      <c r="H1753" t="s">
        <v>734</v>
      </c>
      <c r="I1753" t="s">
        <v>832</v>
      </c>
      <c r="K1753">
        <v>4.17</v>
      </c>
      <c r="N1753" t="s">
        <v>83</v>
      </c>
      <c r="O1753" t="s">
        <v>48</v>
      </c>
      <c r="P1753">
        <v>0</v>
      </c>
      <c r="Q1753">
        <v>0</v>
      </c>
      <c r="R1753" t="s">
        <v>1291</v>
      </c>
      <c r="S1753" t="s">
        <v>171</v>
      </c>
    </row>
    <row r="1754" spans="1:19" x14ac:dyDescent="0.3">
      <c r="A1754">
        <v>270</v>
      </c>
      <c r="B1754" t="s">
        <v>1290</v>
      </c>
      <c r="C1754" t="s">
        <v>208</v>
      </c>
      <c r="D1754" t="s">
        <v>47</v>
      </c>
      <c r="E1754" t="s">
        <v>22</v>
      </c>
      <c r="F1754" s="101">
        <v>46022</v>
      </c>
      <c r="G1754">
        <v>2025</v>
      </c>
      <c r="H1754" t="s">
        <v>736</v>
      </c>
      <c r="I1754" t="s">
        <v>743</v>
      </c>
      <c r="K1754">
        <v>4.3</v>
      </c>
      <c r="N1754" t="s">
        <v>83</v>
      </c>
      <c r="O1754" t="s">
        <v>48</v>
      </c>
      <c r="P1754">
        <v>0</v>
      </c>
      <c r="Q1754">
        <v>0</v>
      </c>
      <c r="R1754" t="s">
        <v>1292</v>
      </c>
      <c r="S1754" t="s">
        <v>171</v>
      </c>
    </row>
    <row r="1755" spans="1:19" x14ac:dyDescent="0.3">
      <c r="A1755">
        <v>271</v>
      </c>
      <c r="B1755" t="s">
        <v>1293</v>
      </c>
      <c r="C1755" t="s">
        <v>208</v>
      </c>
      <c r="D1755" t="s">
        <v>47</v>
      </c>
      <c r="E1755" t="s">
        <v>22</v>
      </c>
      <c r="F1755" s="101">
        <v>45838</v>
      </c>
      <c r="G1755">
        <v>2025</v>
      </c>
      <c r="H1755" t="s">
        <v>734</v>
      </c>
      <c r="I1755" t="s">
        <v>832</v>
      </c>
      <c r="K1755">
        <v>23.85</v>
      </c>
      <c r="N1755">
        <v>0</v>
      </c>
      <c r="O1755" t="s">
        <v>48</v>
      </c>
      <c r="P1755">
        <v>0</v>
      </c>
      <c r="Q1755">
        <v>0</v>
      </c>
      <c r="R1755" t="s">
        <v>1295</v>
      </c>
      <c r="S1755" t="s">
        <v>171</v>
      </c>
    </row>
    <row r="1756" spans="1:19" x14ac:dyDescent="0.3">
      <c r="A1756">
        <v>271</v>
      </c>
      <c r="B1756" t="s">
        <v>1293</v>
      </c>
      <c r="C1756" t="s">
        <v>208</v>
      </c>
      <c r="D1756" t="s">
        <v>47</v>
      </c>
      <c r="E1756" t="s">
        <v>22</v>
      </c>
      <c r="F1756" s="101">
        <v>46022</v>
      </c>
      <c r="G1756">
        <v>2025</v>
      </c>
      <c r="H1756" t="s">
        <v>736</v>
      </c>
      <c r="I1756" t="s">
        <v>743</v>
      </c>
      <c r="K1756">
        <v>19.93</v>
      </c>
      <c r="N1756">
        <v>0</v>
      </c>
      <c r="O1756" t="s">
        <v>48</v>
      </c>
      <c r="P1756">
        <v>0</v>
      </c>
      <c r="Q1756">
        <v>0</v>
      </c>
      <c r="R1756" t="s">
        <v>1296</v>
      </c>
      <c r="S1756" t="s">
        <v>171</v>
      </c>
    </row>
    <row r="1757" spans="1:19" x14ac:dyDescent="0.3">
      <c r="A1757">
        <v>272</v>
      </c>
      <c r="B1757" t="s">
        <v>212</v>
      </c>
      <c r="C1757" t="s">
        <v>64</v>
      </c>
      <c r="D1757" t="s">
        <v>65</v>
      </c>
      <c r="E1757" t="s">
        <v>54</v>
      </c>
      <c r="F1757" s="101">
        <v>44561</v>
      </c>
      <c r="G1757">
        <v>2021</v>
      </c>
      <c r="H1757" t="s">
        <v>736</v>
      </c>
      <c r="I1757" t="s">
        <v>739</v>
      </c>
      <c r="J1757">
        <v>0</v>
      </c>
      <c r="K1757">
        <v>0</v>
      </c>
      <c r="N1757">
        <v>0</v>
      </c>
      <c r="O1757" t="s">
        <v>48</v>
      </c>
      <c r="P1757">
        <v>0</v>
      </c>
      <c r="Q1757">
        <v>0</v>
      </c>
      <c r="R1757" t="s">
        <v>1297</v>
      </c>
    </row>
    <row r="1758" spans="1:19" x14ac:dyDescent="0.3">
      <c r="A1758">
        <v>272</v>
      </c>
      <c r="B1758" t="s">
        <v>212</v>
      </c>
      <c r="C1758" t="s">
        <v>64</v>
      </c>
      <c r="D1758" t="s">
        <v>65</v>
      </c>
      <c r="E1758" t="s">
        <v>54</v>
      </c>
      <c r="F1758" s="101">
        <v>44926</v>
      </c>
      <c r="G1758">
        <v>2022</v>
      </c>
      <c r="H1758" t="s">
        <v>736</v>
      </c>
      <c r="I1758" t="s">
        <v>741</v>
      </c>
      <c r="J1758">
        <v>0</v>
      </c>
      <c r="K1758">
        <v>0</v>
      </c>
      <c r="N1758">
        <v>0</v>
      </c>
      <c r="O1758" t="s">
        <v>48</v>
      </c>
      <c r="P1758">
        <v>0</v>
      </c>
      <c r="Q1758">
        <v>0</v>
      </c>
      <c r="R1758" t="s">
        <v>1298</v>
      </c>
    </row>
    <row r="1759" spans="1:19" x14ac:dyDescent="0.3">
      <c r="A1759">
        <v>272</v>
      </c>
      <c r="B1759" t="s">
        <v>212</v>
      </c>
      <c r="C1759" t="s">
        <v>64</v>
      </c>
      <c r="D1759" t="s">
        <v>65</v>
      </c>
      <c r="E1759" t="s">
        <v>54</v>
      </c>
      <c r="F1759" s="101">
        <v>46022</v>
      </c>
      <c r="G1759">
        <v>2025</v>
      </c>
      <c r="H1759" t="s">
        <v>736</v>
      </c>
      <c r="I1759" t="s">
        <v>743</v>
      </c>
      <c r="J1759">
        <v>0</v>
      </c>
      <c r="K1759">
        <v>0</v>
      </c>
      <c r="N1759">
        <v>0</v>
      </c>
      <c r="O1759" t="s">
        <v>48</v>
      </c>
      <c r="P1759">
        <v>0</v>
      </c>
      <c r="Q1759">
        <v>0</v>
      </c>
      <c r="R1759" t="s">
        <v>1299</v>
      </c>
    </row>
    <row r="1760" spans="1:19" x14ac:dyDescent="0.3">
      <c r="A1760">
        <v>273</v>
      </c>
      <c r="B1760" t="s">
        <v>213</v>
      </c>
      <c r="C1760" t="s">
        <v>214</v>
      </c>
      <c r="D1760" t="s">
        <v>47</v>
      </c>
      <c r="E1760" t="s">
        <v>22</v>
      </c>
      <c r="F1760" s="101">
        <v>46022</v>
      </c>
      <c r="G1760">
        <v>2025</v>
      </c>
      <c r="H1760" t="s">
        <v>736</v>
      </c>
      <c r="I1760" t="s">
        <v>743</v>
      </c>
      <c r="J1760">
        <v>1</v>
      </c>
      <c r="K1760">
        <v>1</v>
      </c>
      <c r="L1760" s="57">
        <v>1</v>
      </c>
      <c r="M1760" s="57">
        <v>1</v>
      </c>
      <c r="N1760" t="s">
        <v>48</v>
      </c>
      <c r="O1760" t="s">
        <v>48</v>
      </c>
      <c r="P1760">
        <v>0</v>
      </c>
      <c r="Q1760">
        <v>0</v>
      </c>
      <c r="R1760" t="s">
        <v>1300</v>
      </c>
    </row>
    <row r="1761" spans="1:19" x14ac:dyDescent="0.3">
      <c r="A1761">
        <v>275</v>
      </c>
      <c r="B1761" t="s">
        <v>216</v>
      </c>
      <c r="C1761" t="s">
        <v>217</v>
      </c>
      <c r="D1761" t="s">
        <v>47</v>
      </c>
      <c r="E1761" t="s">
        <v>22</v>
      </c>
      <c r="F1761" s="101">
        <v>44742</v>
      </c>
      <c r="G1761">
        <v>2022</v>
      </c>
      <c r="H1761" t="s">
        <v>734</v>
      </c>
      <c r="I1761" t="s">
        <v>810</v>
      </c>
      <c r="J1761">
        <v>80</v>
      </c>
      <c r="N1761" t="s">
        <v>23</v>
      </c>
      <c r="O1761" t="s">
        <v>119</v>
      </c>
      <c r="P1761">
        <v>0</v>
      </c>
      <c r="Q1761">
        <v>0</v>
      </c>
      <c r="R1761" t="s">
        <v>1307</v>
      </c>
      <c r="S1761" t="s">
        <v>119</v>
      </c>
    </row>
    <row r="1762" spans="1:19" x14ac:dyDescent="0.3">
      <c r="A1762">
        <v>275</v>
      </c>
      <c r="B1762" t="s">
        <v>216</v>
      </c>
      <c r="C1762" t="s">
        <v>217</v>
      </c>
      <c r="D1762" t="s">
        <v>47</v>
      </c>
      <c r="E1762" t="s">
        <v>22</v>
      </c>
      <c r="F1762" s="101">
        <v>45107</v>
      </c>
      <c r="G1762">
        <v>2023</v>
      </c>
      <c r="H1762" t="s">
        <v>734</v>
      </c>
      <c r="I1762" t="s">
        <v>735</v>
      </c>
      <c r="J1762">
        <v>80</v>
      </c>
      <c r="N1762" t="s">
        <v>23</v>
      </c>
      <c r="O1762" t="s">
        <v>119</v>
      </c>
      <c r="P1762">
        <v>0</v>
      </c>
      <c r="Q1762">
        <v>0</v>
      </c>
      <c r="R1762" t="s">
        <v>1315</v>
      </c>
      <c r="S1762" t="s">
        <v>119</v>
      </c>
    </row>
    <row r="1763" spans="1:19" x14ac:dyDescent="0.3">
      <c r="A1763">
        <v>275</v>
      </c>
      <c r="B1763" t="s">
        <v>216</v>
      </c>
      <c r="C1763" t="s">
        <v>217</v>
      </c>
      <c r="D1763" t="s">
        <v>47</v>
      </c>
      <c r="E1763" t="s">
        <v>22</v>
      </c>
      <c r="F1763" s="101">
        <v>45838</v>
      </c>
      <c r="G1763">
        <v>2025</v>
      </c>
      <c r="H1763" t="s">
        <v>734</v>
      </c>
      <c r="I1763" t="s">
        <v>832</v>
      </c>
      <c r="J1763">
        <v>80</v>
      </c>
      <c r="K1763">
        <v>90</v>
      </c>
      <c r="L1763" s="57">
        <v>1.125</v>
      </c>
      <c r="M1763" s="57">
        <v>1.125</v>
      </c>
      <c r="N1763" t="s">
        <v>23</v>
      </c>
      <c r="O1763" t="s">
        <v>23</v>
      </c>
      <c r="P1763">
        <v>0</v>
      </c>
      <c r="Q1763">
        <v>0</v>
      </c>
      <c r="R1763" t="s">
        <v>2609</v>
      </c>
    </row>
    <row r="1764" spans="1:19" x14ac:dyDescent="0.3">
      <c r="A1764">
        <v>275</v>
      </c>
      <c r="B1764" t="s">
        <v>216</v>
      </c>
      <c r="C1764" t="s">
        <v>217</v>
      </c>
      <c r="D1764" t="s">
        <v>47</v>
      </c>
      <c r="E1764" t="s">
        <v>22</v>
      </c>
      <c r="F1764" s="101">
        <v>46022</v>
      </c>
      <c r="G1764">
        <v>2025</v>
      </c>
      <c r="H1764" t="s">
        <v>736</v>
      </c>
      <c r="I1764" t="s">
        <v>743</v>
      </c>
      <c r="J1764">
        <v>240</v>
      </c>
      <c r="K1764">
        <v>275</v>
      </c>
      <c r="L1764" s="57">
        <v>1.145833333333333</v>
      </c>
      <c r="M1764" s="57">
        <v>1.145833333333333</v>
      </c>
      <c r="N1764" t="s">
        <v>23</v>
      </c>
      <c r="O1764" t="s">
        <v>23</v>
      </c>
      <c r="P1764">
        <v>0</v>
      </c>
      <c r="Q1764">
        <v>0</v>
      </c>
      <c r="R1764" t="s">
        <v>1321</v>
      </c>
    </row>
    <row r="1765" spans="1:19" x14ac:dyDescent="0.3">
      <c r="A1765">
        <v>276</v>
      </c>
      <c r="B1765" t="s">
        <v>218</v>
      </c>
      <c r="C1765" t="s">
        <v>219</v>
      </c>
      <c r="D1765" t="s">
        <v>47</v>
      </c>
      <c r="E1765" t="s">
        <v>54</v>
      </c>
      <c r="F1765" s="101">
        <v>45838</v>
      </c>
      <c r="G1765">
        <v>2025</v>
      </c>
      <c r="H1765" t="s">
        <v>734</v>
      </c>
      <c r="I1765" t="s">
        <v>832</v>
      </c>
      <c r="J1765">
        <v>81</v>
      </c>
      <c r="K1765">
        <v>84.18</v>
      </c>
      <c r="L1765" s="57">
        <v>0.96222380612972191</v>
      </c>
      <c r="M1765" s="57">
        <v>0.96222380612972191</v>
      </c>
      <c r="N1765" t="s">
        <v>48</v>
      </c>
      <c r="O1765" t="s">
        <v>83</v>
      </c>
      <c r="P1765">
        <v>0</v>
      </c>
      <c r="Q1765">
        <v>1</v>
      </c>
      <c r="R1765" t="s">
        <v>2610</v>
      </c>
    </row>
    <row r="1766" spans="1:19" x14ac:dyDescent="0.3">
      <c r="A1766">
        <v>276</v>
      </c>
      <c r="B1766" t="s">
        <v>218</v>
      </c>
      <c r="C1766" t="s">
        <v>219</v>
      </c>
      <c r="D1766" t="s">
        <v>47</v>
      </c>
      <c r="E1766" t="s">
        <v>54</v>
      </c>
      <c r="F1766" s="101">
        <v>46022</v>
      </c>
      <c r="G1766">
        <v>2025</v>
      </c>
      <c r="H1766" t="s">
        <v>736</v>
      </c>
      <c r="I1766" t="s">
        <v>743</v>
      </c>
      <c r="J1766">
        <v>81</v>
      </c>
      <c r="K1766">
        <v>82.81</v>
      </c>
      <c r="L1766" s="57">
        <v>0.97814273638449456</v>
      </c>
      <c r="M1766" s="57">
        <v>0.97814273638449456</v>
      </c>
      <c r="N1766" t="s">
        <v>48</v>
      </c>
      <c r="O1766" t="s">
        <v>83</v>
      </c>
      <c r="P1766">
        <v>0</v>
      </c>
      <c r="Q1766">
        <v>1</v>
      </c>
      <c r="R1766" t="s">
        <v>1322</v>
      </c>
    </row>
    <row r="1767" spans="1:19" x14ac:dyDescent="0.3">
      <c r="A1767">
        <v>277</v>
      </c>
      <c r="B1767" t="s">
        <v>1323</v>
      </c>
      <c r="C1767" t="s">
        <v>219</v>
      </c>
      <c r="D1767" t="s">
        <v>47</v>
      </c>
      <c r="E1767" t="s">
        <v>54</v>
      </c>
      <c r="F1767" s="101">
        <v>46022</v>
      </c>
      <c r="G1767">
        <v>2025</v>
      </c>
      <c r="H1767" t="s">
        <v>736</v>
      </c>
      <c r="I1767" t="s">
        <v>743</v>
      </c>
      <c r="J1767">
        <v>71</v>
      </c>
      <c r="K1767">
        <v>68.400000000000006</v>
      </c>
      <c r="L1767" s="57">
        <v>1.0380116959064329</v>
      </c>
      <c r="M1767" s="57">
        <v>1.0380116959064329</v>
      </c>
      <c r="N1767" t="s">
        <v>48</v>
      </c>
      <c r="O1767" t="s">
        <v>83</v>
      </c>
      <c r="P1767">
        <v>1</v>
      </c>
      <c r="Q1767">
        <v>1</v>
      </c>
      <c r="R1767" t="s">
        <v>1324</v>
      </c>
    </row>
    <row r="1768" spans="1:19" x14ac:dyDescent="0.3">
      <c r="A1768">
        <v>278</v>
      </c>
      <c r="B1768" t="s">
        <v>1325</v>
      </c>
      <c r="C1768" t="s">
        <v>219</v>
      </c>
      <c r="D1768" t="s">
        <v>47</v>
      </c>
      <c r="E1768" t="s">
        <v>22</v>
      </c>
      <c r="F1768" s="101">
        <v>44377</v>
      </c>
      <c r="G1768">
        <v>2021</v>
      </c>
      <c r="H1768" t="s">
        <v>734</v>
      </c>
      <c r="I1768" t="s">
        <v>787</v>
      </c>
      <c r="K1768">
        <v>0</v>
      </c>
      <c r="N1768" t="s">
        <v>171</v>
      </c>
      <c r="O1768" t="s">
        <v>171</v>
      </c>
      <c r="P1768">
        <v>0</v>
      </c>
      <c r="Q1768">
        <v>0</v>
      </c>
      <c r="R1768" t="s">
        <v>1326</v>
      </c>
      <c r="S1768" t="s">
        <v>171</v>
      </c>
    </row>
    <row r="1769" spans="1:19" x14ac:dyDescent="0.3">
      <c r="A1769">
        <v>278</v>
      </c>
      <c r="B1769" t="s">
        <v>1325</v>
      </c>
      <c r="C1769" t="s">
        <v>219</v>
      </c>
      <c r="D1769" t="s">
        <v>47</v>
      </c>
      <c r="E1769" t="s">
        <v>22</v>
      </c>
      <c r="F1769" s="101">
        <v>44561</v>
      </c>
      <c r="G1769">
        <v>2021</v>
      </c>
      <c r="H1769" t="s">
        <v>736</v>
      </c>
      <c r="I1769" t="s">
        <v>739</v>
      </c>
      <c r="K1769">
        <v>0</v>
      </c>
      <c r="N1769" t="s">
        <v>171</v>
      </c>
      <c r="O1769" t="s">
        <v>171</v>
      </c>
      <c r="P1769">
        <v>0</v>
      </c>
      <c r="Q1769">
        <v>0</v>
      </c>
      <c r="R1769" t="s">
        <v>1327</v>
      </c>
      <c r="S1769" t="s">
        <v>171</v>
      </c>
    </row>
    <row r="1770" spans="1:19" x14ac:dyDescent="0.3">
      <c r="A1770">
        <v>278</v>
      </c>
      <c r="B1770" t="s">
        <v>1325</v>
      </c>
      <c r="C1770" t="s">
        <v>219</v>
      </c>
      <c r="D1770" t="s">
        <v>47</v>
      </c>
      <c r="E1770" t="s">
        <v>22</v>
      </c>
      <c r="F1770" s="101">
        <v>44742</v>
      </c>
      <c r="G1770">
        <v>2022</v>
      </c>
      <c r="H1770" t="s">
        <v>734</v>
      </c>
      <c r="I1770" t="s">
        <v>810</v>
      </c>
      <c r="K1770">
        <v>0</v>
      </c>
      <c r="N1770" t="s">
        <v>171</v>
      </c>
      <c r="O1770" t="s">
        <v>171</v>
      </c>
      <c r="P1770">
        <v>0</v>
      </c>
      <c r="Q1770">
        <v>0</v>
      </c>
      <c r="R1770" t="s">
        <v>1330</v>
      </c>
      <c r="S1770" t="s">
        <v>171</v>
      </c>
    </row>
    <row r="1771" spans="1:19" x14ac:dyDescent="0.3">
      <c r="A1771">
        <v>278</v>
      </c>
      <c r="B1771" t="s">
        <v>1325</v>
      </c>
      <c r="C1771" t="s">
        <v>219</v>
      </c>
      <c r="D1771" t="s">
        <v>47</v>
      </c>
      <c r="E1771" t="s">
        <v>22</v>
      </c>
      <c r="F1771" s="101">
        <v>44926</v>
      </c>
      <c r="G1771">
        <v>2022</v>
      </c>
      <c r="H1771" t="s">
        <v>736</v>
      </c>
      <c r="I1771" t="s">
        <v>741</v>
      </c>
      <c r="K1771">
        <v>0</v>
      </c>
      <c r="N1771" t="s">
        <v>171</v>
      </c>
      <c r="O1771" t="s">
        <v>171</v>
      </c>
      <c r="P1771">
        <v>0</v>
      </c>
      <c r="Q1771">
        <v>0</v>
      </c>
      <c r="R1771" t="s">
        <v>1333</v>
      </c>
      <c r="S1771" t="s">
        <v>171</v>
      </c>
    </row>
    <row r="1772" spans="1:19" x14ac:dyDescent="0.3">
      <c r="A1772">
        <v>278</v>
      </c>
      <c r="B1772" t="s">
        <v>1325</v>
      </c>
      <c r="C1772" t="s">
        <v>219</v>
      </c>
      <c r="D1772" t="s">
        <v>47</v>
      </c>
      <c r="E1772" t="s">
        <v>22</v>
      </c>
      <c r="F1772" s="101">
        <v>45838</v>
      </c>
      <c r="G1772">
        <v>2025</v>
      </c>
      <c r="H1772" t="s">
        <v>734</v>
      </c>
      <c r="I1772" t="s">
        <v>832</v>
      </c>
      <c r="K1772">
        <v>1099</v>
      </c>
      <c r="N1772" t="s">
        <v>171</v>
      </c>
      <c r="O1772" t="s">
        <v>171</v>
      </c>
      <c r="P1772">
        <v>0</v>
      </c>
      <c r="Q1772">
        <v>0</v>
      </c>
      <c r="R1772" t="s">
        <v>1334</v>
      </c>
      <c r="S1772" t="s">
        <v>171</v>
      </c>
    </row>
    <row r="1773" spans="1:19" x14ac:dyDescent="0.3">
      <c r="A1773">
        <v>278</v>
      </c>
      <c r="B1773" t="s">
        <v>1325</v>
      </c>
      <c r="C1773" t="s">
        <v>219</v>
      </c>
      <c r="D1773" t="s">
        <v>47</v>
      </c>
      <c r="E1773" t="s">
        <v>22</v>
      </c>
      <c r="F1773" s="101">
        <v>46022</v>
      </c>
      <c r="G1773">
        <v>2025</v>
      </c>
      <c r="H1773" t="s">
        <v>736</v>
      </c>
      <c r="I1773" t="s">
        <v>743</v>
      </c>
      <c r="K1773">
        <v>1071</v>
      </c>
      <c r="N1773" t="s">
        <v>171</v>
      </c>
      <c r="O1773" t="s">
        <v>171</v>
      </c>
      <c r="P1773">
        <v>0</v>
      </c>
      <c r="Q1773">
        <v>0</v>
      </c>
      <c r="R1773" t="s">
        <v>1335</v>
      </c>
      <c r="S1773" t="s">
        <v>171</v>
      </c>
    </row>
    <row r="1774" spans="1:19" x14ac:dyDescent="0.3">
      <c r="A1774">
        <v>282</v>
      </c>
      <c r="B1774" t="s">
        <v>225</v>
      </c>
      <c r="C1774" t="s">
        <v>219</v>
      </c>
      <c r="D1774" t="s">
        <v>47</v>
      </c>
      <c r="E1774" t="s">
        <v>22</v>
      </c>
      <c r="F1774" s="101">
        <v>46022</v>
      </c>
      <c r="G1774">
        <v>2025</v>
      </c>
      <c r="H1774" t="s">
        <v>736</v>
      </c>
      <c r="I1774" t="s">
        <v>743</v>
      </c>
      <c r="J1774">
        <v>97</v>
      </c>
      <c r="K1774">
        <v>97.56</v>
      </c>
      <c r="L1774" s="57">
        <v>1.005773195876289</v>
      </c>
      <c r="M1774" s="57">
        <v>1.005773195876289</v>
      </c>
      <c r="N1774" t="s">
        <v>23</v>
      </c>
      <c r="O1774" t="s">
        <v>23</v>
      </c>
      <c r="P1774">
        <v>0</v>
      </c>
      <c r="Q1774">
        <v>0</v>
      </c>
      <c r="R1774" t="s">
        <v>1336</v>
      </c>
    </row>
    <row r="1775" spans="1:19" x14ac:dyDescent="0.3">
      <c r="A1775">
        <v>283</v>
      </c>
      <c r="B1775" t="s">
        <v>226</v>
      </c>
      <c r="C1775" t="s">
        <v>219</v>
      </c>
      <c r="D1775" t="s">
        <v>47</v>
      </c>
      <c r="E1775" t="s">
        <v>22</v>
      </c>
      <c r="F1775" s="101">
        <v>46022</v>
      </c>
      <c r="G1775">
        <v>2025</v>
      </c>
      <c r="H1775" t="s">
        <v>736</v>
      </c>
      <c r="I1775" t="s">
        <v>743</v>
      </c>
      <c r="J1775">
        <v>4.5999999999999996</v>
      </c>
      <c r="K1775">
        <v>4.67</v>
      </c>
      <c r="L1775" s="57">
        <v>1.0152173913043481</v>
      </c>
      <c r="M1775" s="57">
        <v>1.0152173913043481</v>
      </c>
      <c r="N1775" t="s">
        <v>83</v>
      </c>
      <c r="O1775" t="s">
        <v>83</v>
      </c>
      <c r="P1775">
        <v>1</v>
      </c>
      <c r="Q1775">
        <v>2</v>
      </c>
      <c r="R1775" t="s">
        <v>1337</v>
      </c>
    </row>
    <row r="1776" spans="1:19" x14ac:dyDescent="0.3">
      <c r="A1776">
        <v>285</v>
      </c>
      <c r="B1776" t="s">
        <v>228</v>
      </c>
      <c r="C1776" t="s">
        <v>219</v>
      </c>
      <c r="D1776" t="s">
        <v>47</v>
      </c>
      <c r="E1776" t="s">
        <v>22</v>
      </c>
      <c r="F1776" s="101">
        <v>46022</v>
      </c>
      <c r="G1776">
        <v>2025</v>
      </c>
      <c r="H1776" t="s">
        <v>736</v>
      </c>
      <c r="I1776" t="s">
        <v>743</v>
      </c>
      <c r="J1776">
        <v>100</v>
      </c>
      <c r="K1776">
        <v>100</v>
      </c>
      <c r="L1776" s="57">
        <v>1</v>
      </c>
      <c r="M1776" s="57">
        <v>1</v>
      </c>
      <c r="N1776" t="s">
        <v>23</v>
      </c>
      <c r="O1776" t="s">
        <v>23</v>
      </c>
      <c r="P1776">
        <v>0</v>
      </c>
      <c r="Q1776">
        <v>0</v>
      </c>
      <c r="R1776" t="s">
        <v>1338</v>
      </c>
    </row>
    <row r="1777" spans="1:19" x14ac:dyDescent="0.3">
      <c r="A1777">
        <v>286</v>
      </c>
      <c r="B1777" t="s">
        <v>1339</v>
      </c>
      <c r="C1777" t="s">
        <v>219</v>
      </c>
      <c r="D1777" t="s">
        <v>47</v>
      </c>
      <c r="E1777" t="s">
        <v>22</v>
      </c>
      <c r="F1777" s="101">
        <v>44377</v>
      </c>
      <c r="G1777">
        <v>2021</v>
      </c>
      <c r="H1777" t="s">
        <v>734</v>
      </c>
      <c r="I1777" t="s">
        <v>787</v>
      </c>
      <c r="K1777">
        <v>0</v>
      </c>
      <c r="N1777" t="s">
        <v>171</v>
      </c>
      <c r="O1777" t="s">
        <v>171</v>
      </c>
      <c r="P1777">
        <v>0</v>
      </c>
      <c r="Q1777">
        <v>0</v>
      </c>
      <c r="R1777" t="s">
        <v>1340</v>
      </c>
      <c r="S1777" t="s">
        <v>171</v>
      </c>
    </row>
    <row r="1778" spans="1:19" x14ac:dyDescent="0.3">
      <c r="A1778">
        <v>286</v>
      </c>
      <c r="B1778" t="s">
        <v>1339</v>
      </c>
      <c r="C1778" t="s">
        <v>219</v>
      </c>
      <c r="D1778" t="s">
        <v>47</v>
      </c>
      <c r="E1778" t="s">
        <v>22</v>
      </c>
      <c r="F1778" s="101">
        <v>44561</v>
      </c>
      <c r="G1778">
        <v>2021</v>
      </c>
      <c r="H1778" t="s">
        <v>736</v>
      </c>
      <c r="I1778" t="s">
        <v>739</v>
      </c>
      <c r="K1778">
        <v>0</v>
      </c>
      <c r="N1778" t="s">
        <v>171</v>
      </c>
      <c r="O1778" t="s">
        <v>171</v>
      </c>
      <c r="P1778">
        <v>0</v>
      </c>
      <c r="Q1778">
        <v>0</v>
      </c>
      <c r="R1778" t="s">
        <v>1341</v>
      </c>
      <c r="S1778" t="s">
        <v>171</v>
      </c>
    </row>
    <row r="1779" spans="1:19" x14ac:dyDescent="0.3">
      <c r="A1779">
        <v>286</v>
      </c>
      <c r="B1779" t="s">
        <v>1339</v>
      </c>
      <c r="C1779" t="s">
        <v>219</v>
      </c>
      <c r="D1779" t="s">
        <v>47</v>
      </c>
      <c r="E1779" t="s">
        <v>22</v>
      </c>
      <c r="F1779" s="101">
        <v>44742</v>
      </c>
      <c r="G1779">
        <v>2022</v>
      </c>
      <c r="H1779" t="s">
        <v>734</v>
      </c>
      <c r="I1779" t="s">
        <v>810</v>
      </c>
      <c r="K1779">
        <v>0</v>
      </c>
      <c r="N1779" t="s">
        <v>171</v>
      </c>
      <c r="O1779" t="s">
        <v>171</v>
      </c>
      <c r="P1779">
        <v>0</v>
      </c>
      <c r="Q1779">
        <v>0</v>
      </c>
      <c r="R1779" t="s">
        <v>1344</v>
      </c>
      <c r="S1779" t="s">
        <v>171</v>
      </c>
    </row>
    <row r="1780" spans="1:19" x14ac:dyDescent="0.3">
      <c r="A1780">
        <v>286</v>
      </c>
      <c r="B1780" t="s">
        <v>1339</v>
      </c>
      <c r="C1780" t="s">
        <v>219</v>
      </c>
      <c r="D1780" t="s">
        <v>47</v>
      </c>
      <c r="E1780" t="s">
        <v>22</v>
      </c>
      <c r="F1780" s="101">
        <v>44926</v>
      </c>
      <c r="G1780">
        <v>2022</v>
      </c>
      <c r="H1780" t="s">
        <v>736</v>
      </c>
      <c r="I1780" t="s">
        <v>741</v>
      </c>
      <c r="K1780">
        <v>0</v>
      </c>
      <c r="N1780" t="s">
        <v>171</v>
      </c>
      <c r="O1780" t="s">
        <v>171</v>
      </c>
      <c r="P1780">
        <v>0</v>
      </c>
      <c r="Q1780">
        <v>0</v>
      </c>
      <c r="R1780" t="s">
        <v>1347</v>
      </c>
      <c r="S1780" t="s">
        <v>171</v>
      </c>
    </row>
    <row r="1781" spans="1:19" x14ac:dyDescent="0.3">
      <c r="A1781">
        <v>286</v>
      </c>
      <c r="B1781" t="s">
        <v>1339</v>
      </c>
      <c r="C1781" t="s">
        <v>219</v>
      </c>
      <c r="D1781" t="s">
        <v>47</v>
      </c>
      <c r="E1781" t="s">
        <v>22</v>
      </c>
      <c r="F1781" s="101">
        <v>45838</v>
      </c>
      <c r="G1781">
        <v>2025</v>
      </c>
      <c r="H1781" t="s">
        <v>734</v>
      </c>
      <c r="I1781" t="s">
        <v>832</v>
      </c>
      <c r="K1781">
        <v>1099</v>
      </c>
      <c r="N1781" t="s">
        <v>171</v>
      </c>
      <c r="O1781" t="s">
        <v>171</v>
      </c>
      <c r="P1781">
        <v>0</v>
      </c>
      <c r="Q1781">
        <v>0</v>
      </c>
      <c r="R1781" t="s">
        <v>1348</v>
      </c>
      <c r="S1781" t="s">
        <v>171</v>
      </c>
    </row>
    <row r="1782" spans="1:19" x14ac:dyDescent="0.3">
      <c r="A1782">
        <v>286</v>
      </c>
      <c r="B1782" t="s">
        <v>1339</v>
      </c>
      <c r="C1782" t="s">
        <v>219</v>
      </c>
      <c r="D1782" t="s">
        <v>47</v>
      </c>
      <c r="E1782" t="s">
        <v>22</v>
      </c>
      <c r="F1782" s="101">
        <v>46022</v>
      </c>
      <c r="G1782">
        <v>2025</v>
      </c>
      <c r="H1782" t="s">
        <v>736</v>
      </c>
      <c r="I1782" t="s">
        <v>743</v>
      </c>
      <c r="K1782">
        <v>1071</v>
      </c>
      <c r="N1782" t="s">
        <v>171</v>
      </c>
      <c r="O1782" t="s">
        <v>171</v>
      </c>
      <c r="P1782">
        <v>0</v>
      </c>
      <c r="Q1782">
        <v>0</v>
      </c>
      <c r="R1782" t="s">
        <v>1349</v>
      </c>
      <c r="S1782" t="s">
        <v>171</v>
      </c>
    </row>
    <row r="1783" spans="1:19" x14ac:dyDescent="0.3">
      <c r="A1783">
        <v>288</v>
      </c>
      <c r="B1783" t="s">
        <v>230</v>
      </c>
      <c r="C1783" t="s">
        <v>219</v>
      </c>
      <c r="D1783" t="s">
        <v>65</v>
      </c>
      <c r="E1783" t="s">
        <v>22</v>
      </c>
      <c r="F1783" s="101">
        <v>45838</v>
      </c>
      <c r="G1783">
        <v>2025</v>
      </c>
      <c r="H1783" t="s">
        <v>734</v>
      </c>
      <c r="I1783" t="s">
        <v>832</v>
      </c>
      <c r="J1783">
        <v>17</v>
      </c>
      <c r="K1783">
        <v>17</v>
      </c>
      <c r="L1783" s="57">
        <v>1</v>
      </c>
      <c r="M1783" s="57">
        <v>1</v>
      </c>
      <c r="N1783" t="s">
        <v>48</v>
      </c>
      <c r="O1783" t="s">
        <v>48</v>
      </c>
      <c r="P1783">
        <v>0</v>
      </c>
      <c r="Q1783">
        <v>0</v>
      </c>
      <c r="R1783" t="s">
        <v>1351</v>
      </c>
    </row>
    <row r="1784" spans="1:19" x14ac:dyDescent="0.3">
      <c r="A1784">
        <v>290</v>
      </c>
      <c r="B1784" t="s">
        <v>232</v>
      </c>
      <c r="C1784" t="s">
        <v>27</v>
      </c>
      <c r="D1784" t="s">
        <v>61</v>
      </c>
      <c r="E1784" t="s">
        <v>22</v>
      </c>
      <c r="F1784" s="101">
        <v>44742</v>
      </c>
      <c r="G1784">
        <v>2022</v>
      </c>
      <c r="H1784" t="s">
        <v>734</v>
      </c>
      <c r="I1784" t="s">
        <v>810</v>
      </c>
      <c r="N1784" t="s">
        <v>23</v>
      </c>
      <c r="O1784" t="s">
        <v>119</v>
      </c>
      <c r="P1784">
        <v>0</v>
      </c>
      <c r="Q1784">
        <v>0</v>
      </c>
      <c r="R1784" t="s">
        <v>1355</v>
      </c>
      <c r="S1784" t="s">
        <v>119</v>
      </c>
    </row>
    <row r="1785" spans="1:19" x14ac:dyDescent="0.3">
      <c r="A1785">
        <v>290</v>
      </c>
      <c r="B1785" t="s">
        <v>232</v>
      </c>
      <c r="C1785" t="s">
        <v>27</v>
      </c>
      <c r="D1785" t="s">
        <v>61</v>
      </c>
      <c r="E1785" t="s">
        <v>22</v>
      </c>
      <c r="F1785" s="101">
        <v>44926</v>
      </c>
      <c r="G1785">
        <v>2022</v>
      </c>
      <c r="H1785" t="s">
        <v>736</v>
      </c>
      <c r="I1785" t="s">
        <v>741</v>
      </c>
      <c r="N1785" t="s">
        <v>23</v>
      </c>
      <c r="O1785" t="s">
        <v>119</v>
      </c>
      <c r="P1785">
        <v>0</v>
      </c>
      <c r="Q1785">
        <v>0</v>
      </c>
      <c r="R1785" t="s">
        <v>1358</v>
      </c>
      <c r="S1785" t="s">
        <v>119</v>
      </c>
    </row>
    <row r="1786" spans="1:19" x14ac:dyDescent="0.3">
      <c r="A1786">
        <v>292</v>
      </c>
      <c r="B1786" t="s">
        <v>235</v>
      </c>
      <c r="C1786" t="s">
        <v>234</v>
      </c>
      <c r="D1786" t="s">
        <v>47</v>
      </c>
      <c r="E1786" t="s">
        <v>22</v>
      </c>
      <c r="F1786" s="101">
        <v>44742</v>
      </c>
      <c r="G1786">
        <v>2022</v>
      </c>
      <c r="H1786" t="s">
        <v>734</v>
      </c>
      <c r="I1786" t="s">
        <v>810</v>
      </c>
      <c r="N1786" t="s">
        <v>23</v>
      </c>
      <c r="O1786" t="s">
        <v>119</v>
      </c>
      <c r="P1786">
        <v>0</v>
      </c>
      <c r="Q1786">
        <v>0</v>
      </c>
      <c r="R1786" t="s">
        <v>1363</v>
      </c>
      <c r="S1786" t="s">
        <v>119</v>
      </c>
    </row>
    <row r="1787" spans="1:19" x14ac:dyDescent="0.3">
      <c r="A1787">
        <v>292</v>
      </c>
      <c r="B1787" t="s">
        <v>235</v>
      </c>
      <c r="C1787" t="s">
        <v>234</v>
      </c>
      <c r="D1787" t="s">
        <v>47</v>
      </c>
      <c r="E1787" t="s">
        <v>22</v>
      </c>
      <c r="F1787" s="101">
        <v>44926</v>
      </c>
      <c r="G1787">
        <v>2022</v>
      </c>
      <c r="H1787" t="s">
        <v>736</v>
      </c>
      <c r="I1787" t="s">
        <v>741</v>
      </c>
      <c r="N1787" t="s">
        <v>23</v>
      </c>
      <c r="O1787" t="s">
        <v>119</v>
      </c>
      <c r="P1787">
        <v>0</v>
      </c>
      <c r="Q1787">
        <v>0</v>
      </c>
      <c r="R1787" t="s">
        <v>1366</v>
      </c>
      <c r="S1787" t="s">
        <v>119</v>
      </c>
    </row>
    <row r="1788" spans="1:19" x14ac:dyDescent="0.3">
      <c r="A1788">
        <v>292</v>
      </c>
      <c r="B1788" t="s">
        <v>235</v>
      </c>
      <c r="C1788" t="s">
        <v>234</v>
      </c>
      <c r="D1788" t="s">
        <v>47</v>
      </c>
      <c r="E1788" t="s">
        <v>22</v>
      </c>
      <c r="F1788" s="101">
        <v>46022</v>
      </c>
      <c r="G1788">
        <v>2025</v>
      </c>
      <c r="H1788" t="s">
        <v>736</v>
      </c>
      <c r="I1788" t="s">
        <v>743</v>
      </c>
      <c r="J1788">
        <v>8</v>
      </c>
      <c r="K1788">
        <v>11.21</v>
      </c>
      <c r="L1788" s="57">
        <v>1.3</v>
      </c>
      <c r="M1788" s="57">
        <v>1.4012500000000001</v>
      </c>
      <c r="N1788" t="s">
        <v>23</v>
      </c>
      <c r="O1788" t="s">
        <v>23</v>
      </c>
      <c r="P1788">
        <v>0</v>
      </c>
      <c r="Q1788">
        <v>0</v>
      </c>
      <c r="R1788" t="s">
        <v>1367</v>
      </c>
    </row>
    <row r="1789" spans="1:19" x14ac:dyDescent="0.3">
      <c r="A1789">
        <v>294</v>
      </c>
      <c r="B1789" t="s">
        <v>238</v>
      </c>
      <c r="C1789" t="s">
        <v>234</v>
      </c>
      <c r="D1789" t="s">
        <v>47</v>
      </c>
      <c r="E1789" t="s">
        <v>22</v>
      </c>
      <c r="F1789" s="101">
        <v>44742</v>
      </c>
      <c r="G1789">
        <v>2022</v>
      </c>
      <c r="H1789" t="s">
        <v>734</v>
      </c>
      <c r="I1789" t="s">
        <v>810</v>
      </c>
      <c r="N1789" t="s">
        <v>23</v>
      </c>
      <c r="O1789" t="s">
        <v>119</v>
      </c>
      <c r="P1789">
        <v>0</v>
      </c>
      <c r="Q1789">
        <v>0</v>
      </c>
      <c r="R1789" t="s">
        <v>1370</v>
      </c>
      <c r="S1789" t="s">
        <v>119</v>
      </c>
    </row>
    <row r="1790" spans="1:19" x14ac:dyDescent="0.3">
      <c r="A1790">
        <v>294</v>
      </c>
      <c r="B1790" t="s">
        <v>238</v>
      </c>
      <c r="C1790" t="s">
        <v>234</v>
      </c>
      <c r="D1790" t="s">
        <v>47</v>
      </c>
      <c r="E1790" t="s">
        <v>22</v>
      </c>
      <c r="F1790" s="101">
        <v>44926</v>
      </c>
      <c r="G1790">
        <v>2022</v>
      </c>
      <c r="H1790" t="s">
        <v>736</v>
      </c>
      <c r="I1790" t="s">
        <v>741</v>
      </c>
      <c r="N1790" t="s">
        <v>23</v>
      </c>
      <c r="O1790" t="s">
        <v>119</v>
      </c>
      <c r="P1790">
        <v>0</v>
      </c>
      <c r="Q1790">
        <v>0</v>
      </c>
      <c r="R1790" t="s">
        <v>1373</v>
      </c>
      <c r="S1790" t="s">
        <v>119</v>
      </c>
    </row>
    <row r="1791" spans="1:19" x14ac:dyDescent="0.3">
      <c r="A1791">
        <v>294</v>
      </c>
      <c r="B1791" t="s">
        <v>238</v>
      </c>
      <c r="C1791" t="s">
        <v>234</v>
      </c>
      <c r="D1791" t="s">
        <v>47</v>
      </c>
      <c r="E1791" t="s">
        <v>22</v>
      </c>
      <c r="F1791" s="101">
        <v>46022</v>
      </c>
      <c r="G1791">
        <v>2025</v>
      </c>
      <c r="H1791" t="s">
        <v>736</v>
      </c>
      <c r="I1791" t="s">
        <v>743</v>
      </c>
      <c r="J1791">
        <v>8</v>
      </c>
      <c r="K1791">
        <v>54.02</v>
      </c>
      <c r="L1791" s="57">
        <v>1.3</v>
      </c>
      <c r="M1791" s="57">
        <v>6.7525000000000004</v>
      </c>
      <c r="N1791" t="s">
        <v>23</v>
      </c>
      <c r="O1791" t="s">
        <v>23</v>
      </c>
      <c r="P1791">
        <v>0</v>
      </c>
      <c r="Q1791">
        <v>0</v>
      </c>
      <c r="R1791" t="s">
        <v>1374</v>
      </c>
    </row>
    <row r="1792" spans="1:19" x14ac:dyDescent="0.3">
      <c r="A1792">
        <v>300</v>
      </c>
      <c r="B1792" t="s">
        <v>244</v>
      </c>
      <c r="C1792" t="s">
        <v>245</v>
      </c>
      <c r="D1792" t="s">
        <v>52</v>
      </c>
      <c r="E1792" t="s">
        <v>22</v>
      </c>
      <c r="F1792" s="101">
        <v>46022</v>
      </c>
      <c r="G1792">
        <v>2025</v>
      </c>
      <c r="H1792" t="s">
        <v>736</v>
      </c>
      <c r="I1792" t="s">
        <v>743</v>
      </c>
      <c r="J1792">
        <v>100</v>
      </c>
      <c r="K1792">
        <v>100</v>
      </c>
      <c r="L1792" s="57">
        <v>1</v>
      </c>
      <c r="M1792" s="57">
        <v>1</v>
      </c>
      <c r="N1792" t="s">
        <v>23</v>
      </c>
      <c r="O1792" t="s">
        <v>23</v>
      </c>
      <c r="P1792">
        <v>0</v>
      </c>
      <c r="Q1792">
        <v>0</v>
      </c>
      <c r="R1792" t="s">
        <v>1376</v>
      </c>
    </row>
    <row r="1793" spans="1:19" x14ac:dyDescent="0.3">
      <c r="A1793">
        <v>301</v>
      </c>
      <c r="B1793" t="s">
        <v>246</v>
      </c>
      <c r="C1793" t="s">
        <v>245</v>
      </c>
      <c r="D1793" t="s">
        <v>52</v>
      </c>
      <c r="E1793" t="s">
        <v>22</v>
      </c>
      <c r="F1793" s="101">
        <v>46022</v>
      </c>
      <c r="G1793">
        <v>2025</v>
      </c>
      <c r="H1793" t="s">
        <v>736</v>
      </c>
      <c r="I1793" t="s">
        <v>743</v>
      </c>
      <c r="J1793">
        <v>100</v>
      </c>
      <c r="K1793">
        <v>100</v>
      </c>
      <c r="L1793" s="57">
        <v>1</v>
      </c>
      <c r="M1793" s="57">
        <v>1</v>
      </c>
      <c r="N1793" t="s">
        <v>23</v>
      </c>
      <c r="O1793" t="s">
        <v>23</v>
      </c>
      <c r="P1793">
        <v>0</v>
      </c>
      <c r="Q1793">
        <v>0</v>
      </c>
      <c r="R1793" t="s">
        <v>1378</v>
      </c>
    </row>
    <row r="1794" spans="1:19" x14ac:dyDescent="0.3">
      <c r="A1794">
        <v>302</v>
      </c>
      <c r="B1794" t="s">
        <v>1379</v>
      </c>
      <c r="C1794" t="s">
        <v>208</v>
      </c>
      <c r="D1794" t="s">
        <v>47</v>
      </c>
      <c r="E1794" t="s">
        <v>22</v>
      </c>
      <c r="F1794" s="101">
        <v>45838</v>
      </c>
      <c r="G1794">
        <v>2025</v>
      </c>
      <c r="H1794" t="s">
        <v>734</v>
      </c>
      <c r="I1794" t="s">
        <v>832</v>
      </c>
      <c r="K1794">
        <v>21712</v>
      </c>
      <c r="N1794" t="s">
        <v>23</v>
      </c>
      <c r="O1794" t="s">
        <v>48</v>
      </c>
      <c r="P1794">
        <v>0</v>
      </c>
      <c r="Q1794">
        <v>0</v>
      </c>
      <c r="R1794" t="s">
        <v>1384</v>
      </c>
      <c r="S1794" t="s">
        <v>171</v>
      </c>
    </row>
    <row r="1795" spans="1:19" x14ac:dyDescent="0.3">
      <c r="A1795">
        <v>302</v>
      </c>
      <c r="B1795" t="s">
        <v>1379</v>
      </c>
      <c r="C1795" t="s">
        <v>208</v>
      </c>
      <c r="D1795" t="s">
        <v>47</v>
      </c>
      <c r="E1795" t="s">
        <v>22</v>
      </c>
      <c r="F1795" s="101">
        <v>46022</v>
      </c>
      <c r="G1795">
        <v>2025</v>
      </c>
      <c r="H1795" t="s">
        <v>736</v>
      </c>
      <c r="I1795" t="s">
        <v>743</v>
      </c>
      <c r="K1795">
        <v>31371</v>
      </c>
      <c r="N1795" t="s">
        <v>23</v>
      </c>
      <c r="O1795" t="s">
        <v>48</v>
      </c>
      <c r="P1795">
        <v>0</v>
      </c>
      <c r="Q1795">
        <v>0</v>
      </c>
      <c r="R1795" t="s">
        <v>1385</v>
      </c>
      <c r="S1795" t="s">
        <v>171</v>
      </c>
    </row>
    <row r="1796" spans="1:19" x14ac:dyDescent="0.3">
      <c r="A1796">
        <v>303</v>
      </c>
      <c r="B1796" t="s">
        <v>248</v>
      </c>
      <c r="C1796" t="s">
        <v>249</v>
      </c>
      <c r="D1796" t="s">
        <v>47</v>
      </c>
      <c r="E1796" t="s">
        <v>22</v>
      </c>
      <c r="F1796" s="101">
        <v>44742</v>
      </c>
      <c r="G1796">
        <v>2022</v>
      </c>
      <c r="H1796" t="s">
        <v>734</v>
      </c>
      <c r="I1796" t="s">
        <v>810</v>
      </c>
      <c r="J1796">
        <v>100</v>
      </c>
      <c r="N1796" t="s">
        <v>23</v>
      </c>
      <c r="O1796" t="s">
        <v>119</v>
      </c>
      <c r="P1796">
        <v>0</v>
      </c>
      <c r="Q1796">
        <v>0</v>
      </c>
      <c r="R1796" t="s">
        <v>1387</v>
      </c>
      <c r="S1796" t="s">
        <v>119</v>
      </c>
    </row>
    <row r="1797" spans="1:19" x14ac:dyDescent="0.3">
      <c r="A1797">
        <v>303</v>
      </c>
      <c r="B1797" t="s">
        <v>248</v>
      </c>
      <c r="C1797" t="s">
        <v>249</v>
      </c>
      <c r="D1797" t="s">
        <v>47</v>
      </c>
      <c r="E1797" t="s">
        <v>22</v>
      </c>
      <c r="F1797" s="101">
        <v>44926</v>
      </c>
      <c r="G1797">
        <v>2022</v>
      </c>
      <c r="H1797" t="s">
        <v>736</v>
      </c>
      <c r="I1797" t="s">
        <v>741</v>
      </c>
      <c r="J1797">
        <v>100</v>
      </c>
      <c r="N1797" t="s">
        <v>23</v>
      </c>
      <c r="O1797" t="s">
        <v>119</v>
      </c>
      <c r="P1797">
        <v>0</v>
      </c>
      <c r="Q1797">
        <v>0</v>
      </c>
      <c r="R1797" t="s">
        <v>1390</v>
      </c>
      <c r="S1797" t="s">
        <v>119</v>
      </c>
    </row>
    <row r="1798" spans="1:19" x14ac:dyDescent="0.3">
      <c r="A1798">
        <v>303</v>
      </c>
      <c r="B1798" t="s">
        <v>248</v>
      </c>
      <c r="C1798" t="s">
        <v>249</v>
      </c>
      <c r="D1798" t="s">
        <v>47</v>
      </c>
      <c r="E1798" t="s">
        <v>22</v>
      </c>
      <c r="F1798" s="101">
        <v>46022</v>
      </c>
      <c r="G1798">
        <v>2025</v>
      </c>
      <c r="H1798" t="s">
        <v>736</v>
      </c>
      <c r="I1798" t="s">
        <v>743</v>
      </c>
      <c r="J1798">
        <v>95</v>
      </c>
      <c r="K1798">
        <v>100</v>
      </c>
      <c r="L1798" s="57">
        <v>1.0526315789473679</v>
      </c>
      <c r="M1798" s="57">
        <v>1.0526315789473679</v>
      </c>
      <c r="N1798" t="s">
        <v>23</v>
      </c>
      <c r="O1798" t="s">
        <v>23</v>
      </c>
      <c r="P1798">
        <v>0</v>
      </c>
      <c r="Q1798">
        <v>0</v>
      </c>
      <c r="R1798" t="s">
        <v>1391</v>
      </c>
    </row>
    <row r="1799" spans="1:19" x14ac:dyDescent="0.3">
      <c r="A1799">
        <v>304</v>
      </c>
      <c r="B1799" t="s">
        <v>250</v>
      </c>
      <c r="C1799" t="s">
        <v>249</v>
      </c>
      <c r="D1799" t="s">
        <v>47</v>
      </c>
      <c r="E1799" t="s">
        <v>22</v>
      </c>
      <c r="F1799" s="101">
        <v>46022</v>
      </c>
      <c r="G1799">
        <v>2025</v>
      </c>
      <c r="H1799" t="s">
        <v>736</v>
      </c>
      <c r="I1799" t="s">
        <v>743</v>
      </c>
      <c r="J1799">
        <v>3947</v>
      </c>
      <c r="K1799">
        <v>3400</v>
      </c>
      <c r="L1799" s="57">
        <v>0.86141373194831516</v>
      </c>
      <c r="M1799" s="57">
        <v>0.86141373194831516</v>
      </c>
      <c r="N1799" t="s">
        <v>48</v>
      </c>
      <c r="O1799" t="s">
        <v>48</v>
      </c>
      <c r="P1799">
        <v>0</v>
      </c>
      <c r="Q1799">
        <v>0</v>
      </c>
      <c r="R1799" t="s">
        <v>1392</v>
      </c>
    </row>
    <row r="1800" spans="1:19" x14ac:dyDescent="0.3">
      <c r="A1800">
        <v>306</v>
      </c>
      <c r="B1800" t="s">
        <v>252</v>
      </c>
      <c r="C1800" t="s">
        <v>186</v>
      </c>
      <c r="D1800" t="s">
        <v>52</v>
      </c>
      <c r="E1800" t="s">
        <v>22</v>
      </c>
      <c r="F1800" s="101">
        <v>45838</v>
      </c>
      <c r="G1800">
        <v>2025</v>
      </c>
      <c r="H1800" t="s">
        <v>734</v>
      </c>
      <c r="I1800" t="s">
        <v>832</v>
      </c>
      <c r="J1800">
        <v>600</v>
      </c>
      <c r="K1800">
        <v>652</v>
      </c>
      <c r="L1800" s="57">
        <v>1.0866666666666669</v>
      </c>
      <c r="M1800" s="57">
        <v>1.0866666666666669</v>
      </c>
      <c r="N1800" t="s">
        <v>23</v>
      </c>
      <c r="O1800" t="s">
        <v>23</v>
      </c>
      <c r="P1800">
        <v>0</v>
      </c>
      <c r="Q1800">
        <v>0</v>
      </c>
      <c r="R1800" t="s">
        <v>1397</v>
      </c>
    </row>
    <row r="1801" spans="1:19" x14ac:dyDescent="0.3">
      <c r="A1801">
        <v>306</v>
      </c>
      <c r="B1801" t="s">
        <v>252</v>
      </c>
      <c r="C1801" t="s">
        <v>186</v>
      </c>
      <c r="D1801" t="s">
        <v>52</v>
      </c>
      <c r="E1801" t="s">
        <v>22</v>
      </c>
      <c r="F1801" s="101">
        <v>46022</v>
      </c>
      <c r="G1801">
        <v>2025</v>
      </c>
      <c r="H1801" t="s">
        <v>736</v>
      </c>
      <c r="I1801" t="s">
        <v>743</v>
      </c>
      <c r="J1801">
        <v>600</v>
      </c>
      <c r="K1801">
        <v>645.69999694824219</v>
      </c>
      <c r="L1801" s="57">
        <v>1.076166661580404</v>
      </c>
      <c r="M1801" s="57">
        <v>1.076166661580404</v>
      </c>
      <c r="N1801" t="s">
        <v>23</v>
      </c>
      <c r="O1801" t="s">
        <v>23</v>
      </c>
      <c r="P1801">
        <v>0</v>
      </c>
      <c r="Q1801">
        <v>0</v>
      </c>
      <c r="R1801" t="s">
        <v>1399</v>
      </c>
    </row>
    <row r="1802" spans="1:19" x14ac:dyDescent="0.3">
      <c r="A1802">
        <v>318</v>
      </c>
      <c r="B1802" t="s">
        <v>267</v>
      </c>
      <c r="C1802" t="s">
        <v>102</v>
      </c>
      <c r="D1802" t="s">
        <v>65</v>
      </c>
      <c r="E1802" t="s">
        <v>22</v>
      </c>
      <c r="F1802" s="101">
        <v>46022</v>
      </c>
      <c r="G1802">
        <v>2025</v>
      </c>
      <c r="H1802" t="s">
        <v>736</v>
      </c>
      <c r="I1802" t="s">
        <v>743</v>
      </c>
      <c r="J1802">
        <v>85</v>
      </c>
      <c r="K1802">
        <v>86.16</v>
      </c>
      <c r="L1802" s="57">
        <v>1.0136470588235289</v>
      </c>
      <c r="M1802" s="57">
        <v>1.0136470588235289</v>
      </c>
      <c r="N1802" t="s">
        <v>23</v>
      </c>
      <c r="O1802" t="s">
        <v>23</v>
      </c>
      <c r="P1802">
        <v>0</v>
      </c>
      <c r="Q1802">
        <v>0</v>
      </c>
      <c r="R1802" t="s">
        <v>1400</v>
      </c>
    </row>
    <row r="1803" spans="1:19" x14ac:dyDescent="0.3">
      <c r="A1803">
        <v>323</v>
      </c>
      <c r="B1803" t="s">
        <v>273</v>
      </c>
      <c r="C1803" t="s">
        <v>39</v>
      </c>
      <c r="D1803" t="s">
        <v>47</v>
      </c>
      <c r="E1803" t="s">
        <v>22</v>
      </c>
      <c r="F1803" s="101">
        <v>46022</v>
      </c>
      <c r="G1803">
        <v>2025</v>
      </c>
      <c r="H1803" t="s">
        <v>736</v>
      </c>
      <c r="I1803" t="s">
        <v>743</v>
      </c>
      <c r="J1803">
        <v>6</v>
      </c>
      <c r="K1803">
        <v>6</v>
      </c>
      <c r="L1803" s="57">
        <v>1</v>
      </c>
      <c r="M1803" s="57">
        <v>1</v>
      </c>
      <c r="N1803" t="s">
        <v>48</v>
      </c>
      <c r="O1803" t="s">
        <v>48</v>
      </c>
      <c r="P1803">
        <v>0</v>
      </c>
      <c r="Q1803">
        <v>0</v>
      </c>
      <c r="R1803" t="s">
        <v>1401</v>
      </c>
    </row>
    <row r="1804" spans="1:19" x14ac:dyDescent="0.3">
      <c r="A1804">
        <v>324</v>
      </c>
      <c r="B1804" t="s">
        <v>274</v>
      </c>
      <c r="C1804" t="s">
        <v>39</v>
      </c>
      <c r="D1804" t="s">
        <v>47</v>
      </c>
      <c r="E1804" t="s">
        <v>22</v>
      </c>
      <c r="F1804" s="101">
        <v>46022</v>
      </c>
      <c r="G1804">
        <v>2025</v>
      </c>
      <c r="H1804" t="s">
        <v>736</v>
      </c>
      <c r="I1804" t="s">
        <v>743</v>
      </c>
      <c r="J1804">
        <v>1</v>
      </c>
      <c r="K1804">
        <v>2</v>
      </c>
      <c r="L1804" s="57">
        <v>1.3</v>
      </c>
      <c r="M1804" s="57">
        <v>2</v>
      </c>
      <c r="N1804" t="s">
        <v>48</v>
      </c>
      <c r="O1804" t="s">
        <v>48</v>
      </c>
      <c r="P1804">
        <v>0</v>
      </c>
      <c r="Q1804">
        <v>0</v>
      </c>
      <c r="R1804" t="s">
        <v>1402</v>
      </c>
    </row>
    <row r="1805" spans="1:19" x14ac:dyDescent="0.3">
      <c r="A1805">
        <v>325</v>
      </c>
      <c r="B1805" t="s">
        <v>1403</v>
      </c>
      <c r="C1805" t="s">
        <v>39</v>
      </c>
      <c r="D1805" t="s">
        <v>47</v>
      </c>
      <c r="E1805" t="s">
        <v>22</v>
      </c>
      <c r="F1805" s="101">
        <v>46022</v>
      </c>
      <c r="G1805">
        <v>2025</v>
      </c>
      <c r="H1805" t="s">
        <v>736</v>
      </c>
      <c r="I1805" t="s">
        <v>743</v>
      </c>
      <c r="J1805">
        <v>4</v>
      </c>
      <c r="K1805">
        <v>4</v>
      </c>
      <c r="L1805" s="57">
        <v>1</v>
      </c>
      <c r="M1805" s="57">
        <v>1</v>
      </c>
      <c r="N1805" t="s">
        <v>48</v>
      </c>
      <c r="O1805" t="s">
        <v>48</v>
      </c>
      <c r="P1805">
        <v>0</v>
      </c>
      <c r="Q1805">
        <v>0</v>
      </c>
      <c r="R1805" t="s">
        <v>1404</v>
      </c>
      <c r="S1805" t="s">
        <v>171</v>
      </c>
    </row>
    <row r="1806" spans="1:19" x14ac:dyDescent="0.3">
      <c r="A1806">
        <v>326</v>
      </c>
      <c r="B1806" t="s">
        <v>1405</v>
      </c>
      <c r="C1806" t="s">
        <v>214</v>
      </c>
      <c r="D1806" t="s">
        <v>65</v>
      </c>
      <c r="E1806" t="s">
        <v>22</v>
      </c>
      <c r="F1806" s="101">
        <v>46022</v>
      </c>
      <c r="G1806">
        <v>2025</v>
      </c>
      <c r="H1806" t="s">
        <v>736</v>
      </c>
      <c r="I1806" t="s">
        <v>743</v>
      </c>
      <c r="J1806">
        <v>3</v>
      </c>
      <c r="K1806">
        <v>3</v>
      </c>
      <c r="L1806" s="57">
        <v>1</v>
      </c>
      <c r="M1806" s="57">
        <v>1</v>
      </c>
      <c r="N1806" t="s">
        <v>48</v>
      </c>
      <c r="O1806" t="s">
        <v>48</v>
      </c>
      <c r="P1806">
        <v>0</v>
      </c>
      <c r="Q1806">
        <v>0</v>
      </c>
      <c r="R1806" t="s">
        <v>1407</v>
      </c>
      <c r="S1806" t="s">
        <v>171</v>
      </c>
    </row>
    <row r="1807" spans="1:19" x14ac:dyDescent="0.3">
      <c r="A1807">
        <v>327</v>
      </c>
      <c r="B1807" t="s">
        <v>1408</v>
      </c>
      <c r="C1807" t="s">
        <v>214</v>
      </c>
      <c r="D1807" t="s">
        <v>47</v>
      </c>
      <c r="E1807" t="s">
        <v>22</v>
      </c>
      <c r="F1807" s="101">
        <v>46022</v>
      </c>
      <c r="G1807">
        <v>2025</v>
      </c>
      <c r="H1807" t="s">
        <v>736</v>
      </c>
      <c r="I1807" t="s">
        <v>743</v>
      </c>
      <c r="J1807">
        <v>1</v>
      </c>
      <c r="K1807">
        <v>1</v>
      </c>
      <c r="L1807" s="57">
        <v>1</v>
      </c>
      <c r="M1807" s="57">
        <v>1</v>
      </c>
      <c r="N1807" t="s">
        <v>48</v>
      </c>
      <c r="O1807" t="s">
        <v>48</v>
      </c>
      <c r="P1807">
        <v>0</v>
      </c>
      <c r="Q1807">
        <v>0</v>
      </c>
      <c r="R1807" t="s">
        <v>1409</v>
      </c>
      <c r="S1807" t="s">
        <v>171</v>
      </c>
    </row>
    <row r="1808" spans="1:19" x14ac:dyDescent="0.3">
      <c r="A1808">
        <v>332</v>
      </c>
      <c r="B1808" t="s">
        <v>282</v>
      </c>
      <c r="C1808" t="s">
        <v>25</v>
      </c>
      <c r="D1808" t="s">
        <v>47</v>
      </c>
      <c r="E1808" t="s">
        <v>54</v>
      </c>
      <c r="F1808" s="101">
        <v>46022</v>
      </c>
      <c r="G1808">
        <v>2025</v>
      </c>
      <c r="H1808" t="s">
        <v>736</v>
      </c>
      <c r="I1808" t="s">
        <v>743</v>
      </c>
      <c r="J1808">
        <v>1.18</v>
      </c>
      <c r="K1808">
        <v>0.93</v>
      </c>
      <c r="L1808" s="57">
        <v>1.268817204301075</v>
      </c>
      <c r="M1808" s="57">
        <v>1.268817204301075</v>
      </c>
      <c r="N1808" t="s">
        <v>83</v>
      </c>
      <c r="O1808" t="s">
        <v>83</v>
      </c>
      <c r="P1808">
        <v>2</v>
      </c>
      <c r="Q1808">
        <v>2</v>
      </c>
      <c r="R1808" t="s">
        <v>1410</v>
      </c>
    </row>
    <row r="1809" spans="1:19" x14ac:dyDescent="0.3">
      <c r="A1809">
        <v>334</v>
      </c>
      <c r="B1809" t="s">
        <v>283</v>
      </c>
      <c r="C1809" t="s">
        <v>25</v>
      </c>
      <c r="D1809" t="s">
        <v>65</v>
      </c>
      <c r="E1809" t="s">
        <v>22</v>
      </c>
      <c r="F1809" s="101">
        <v>44926</v>
      </c>
      <c r="G1809">
        <v>2022</v>
      </c>
      <c r="H1809" t="s">
        <v>736</v>
      </c>
      <c r="I1809" t="s">
        <v>741</v>
      </c>
      <c r="K1809">
        <v>86</v>
      </c>
      <c r="N1809" t="s">
        <v>48</v>
      </c>
      <c r="O1809" t="s">
        <v>83</v>
      </c>
      <c r="P1809">
        <v>0</v>
      </c>
      <c r="Q1809">
        <v>1</v>
      </c>
      <c r="R1809" t="s">
        <v>2611</v>
      </c>
    </row>
    <row r="1810" spans="1:19" x14ac:dyDescent="0.3">
      <c r="A1810">
        <v>334</v>
      </c>
      <c r="B1810" t="s">
        <v>283</v>
      </c>
      <c r="C1810" t="s">
        <v>25</v>
      </c>
      <c r="D1810" t="s">
        <v>65</v>
      </c>
      <c r="E1810" t="s">
        <v>22</v>
      </c>
      <c r="F1810" s="101">
        <v>46022</v>
      </c>
      <c r="G1810">
        <v>2025</v>
      </c>
      <c r="H1810" t="s">
        <v>736</v>
      </c>
      <c r="I1810" t="s">
        <v>743</v>
      </c>
      <c r="J1810">
        <v>89</v>
      </c>
      <c r="K1810">
        <v>90.1</v>
      </c>
      <c r="L1810" s="57">
        <v>1.0123595505617979</v>
      </c>
      <c r="M1810" s="57">
        <v>1.0123595505617979</v>
      </c>
      <c r="N1810" t="s">
        <v>48</v>
      </c>
      <c r="O1810" t="s">
        <v>83</v>
      </c>
      <c r="P1810">
        <v>0</v>
      </c>
      <c r="Q1810">
        <v>1</v>
      </c>
      <c r="R1810" t="s">
        <v>1411</v>
      </c>
    </row>
    <row r="1811" spans="1:19" x14ac:dyDescent="0.3">
      <c r="A1811">
        <v>336</v>
      </c>
      <c r="B1811" t="s">
        <v>285</v>
      </c>
      <c r="C1811" t="s">
        <v>104</v>
      </c>
      <c r="D1811" t="s">
        <v>65</v>
      </c>
      <c r="E1811" t="s">
        <v>54</v>
      </c>
      <c r="F1811" s="101">
        <v>46022</v>
      </c>
      <c r="G1811">
        <v>2025</v>
      </c>
      <c r="H1811" t="s">
        <v>736</v>
      </c>
      <c r="I1811" t="s">
        <v>743</v>
      </c>
      <c r="J1811">
        <v>2</v>
      </c>
      <c r="K1811">
        <v>0.36</v>
      </c>
      <c r="L1811" s="57">
        <v>1.3</v>
      </c>
      <c r="M1811" s="57">
        <v>5.5555555555555554</v>
      </c>
      <c r="N1811" t="s">
        <v>23</v>
      </c>
      <c r="O1811" t="s">
        <v>23</v>
      </c>
      <c r="P1811">
        <v>0</v>
      </c>
      <c r="Q1811">
        <v>0</v>
      </c>
      <c r="R1811" t="s">
        <v>1413</v>
      </c>
    </row>
    <row r="1812" spans="1:19" x14ac:dyDescent="0.3">
      <c r="A1812">
        <v>337</v>
      </c>
      <c r="B1812" t="s">
        <v>1414</v>
      </c>
      <c r="C1812" t="s">
        <v>214</v>
      </c>
      <c r="D1812" t="s">
        <v>47</v>
      </c>
      <c r="E1812" t="s">
        <v>22</v>
      </c>
      <c r="F1812" s="101">
        <v>45838</v>
      </c>
      <c r="G1812">
        <v>2025</v>
      </c>
      <c r="H1812" t="s">
        <v>734</v>
      </c>
      <c r="I1812" t="s">
        <v>832</v>
      </c>
      <c r="J1812">
        <v>100</v>
      </c>
      <c r="O1812" t="s">
        <v>119</v>
      </c>
      <c r="P1812">
        <v>0</v>
      </c>
      <c r="Q1812">
        <v>0</v>
      </c>
      <c r="R1812" t="s">
        <v>1417</v>
      </c>
      <c r="S1812" t="s">
        <v>171</v>
      </c>
    </row>
    <row r="1813" spans="1:19" x14ac:dyDescent="0.3">
      <c r="A1813">
        <v>337</v>
      </c>
      <c r="B1813" t="s">
        <v>1414</v>
      </c>
      <c r="C1813" t="s">
        <v>214</v>
      </c>
      <c r="D1813" t="s">
        <v>47</v>
      </c>
      <c r="E1813" t="s">
        <v>22</v>
      </c>
      <c r="F1813" s="101">
        <v>46022</v>
      </c>
      <c r="G1813">
        <v>2025</v>
      </c>
      <c r="H1813" t="s">
        <v>736</v>
      </c>
      <c r="I1813" t="s">
        <v>743</v>
      </c>
      <c r="J1813">
        <v>100</v>
      </c>
      <c r="O1813" t="s">
        <v>119</v>
      </c>
      <c r="P1813">
        <v>0</v>
      </c>
      <c r="Q1813">
        <v>0</v>
      </c>
      <c r="R1813" t="s">
        <v>1418</v>
      </c>
      <c r="S1813" t="s">
        <v>171</v>
      </c>
    </row>
    <row r="1814" spans="1:19" x14ac:dyDescent="0.3">
      <c r="A1814">
        <v>338</v>
      </c>
      <c r="B1814" t="s">
        <v>1419</v>
      </c>
      <c r="C1814" t="s">
        <v>214</v>
      </c>
      <c r="D1814" t="s">
        <v>47</v>
      </c>
      <c r="E1814" t="s">
        <v>22</v>
      </c>
      <c r="F1814" s="101">
        <v>46022</v>
      </c>
      <c r="G1814">
        <v>2025</v>
      </c>
      <c r="H1814" t="s">
        <v>736</v>
      </c>
      <c r="I1814" t="s">
        <v>743</v>
      </c>
      <c r="J1814">
        <v>2</v>
      </c>
      <c r="K1814">
        <v>2</v>
      </c>
      <c r="L1814" s="57">
        <v>1</v>
      </c>
      <c r="M1814" s="57">
        <v>1</v>
      </c>
      <c r="N1814" t="s">
        <v>48</v>
      </c>
      <c r="O1814" t="s">
        <v>48</v>
      </c>
      <c r="P1814">
        <v>0</v>
      </c>
      <c r="Q1814">
        <v>0</v>
      </c>
      <c r="R1814" t="s">
        <v>1422</v>
      </c>
      <c r="S1814" t="s">
        <v>171</v>
      </c>
    </row>
    <row r="1815" spans="1:19" x14ac:dyDescent="0.3">
      <c r="A1815">
        <v>339</v>
      </c>
      <c r="B1815" t="s">
        <v>289</v>
      </c>
      <c r="C1815" t="s">
        <v>290</v>
      </c>
      <c r="D1815" t="s">
        <v>65</v>
      </c>
      <c r="E1815" t="s">
        <v>22</v>
      </c>
      <c r="F1815" s="101">
        <v>46022</v>
      </c>
      <c r="G1815">
        <v>2025</v>
      </c>
      <c r="H1815" t="s">
        <v>736</v>
      </c>
      <c r="I1815" t="s">
        <v>743</v>
      </c>
      <c r="J1815">
        <v>30</v>
      </c>
      <c r="K1815">
        <v>35.29</v>
      </c>
      <c r="L1815" s="57">
        <v>1.176333333333333</v>
      </c>
      <c r="M1815" s="57">
        <v>1.176333333333333</v>
      </c>
      <c r="N1815" t="s">
        <v>23</v>
      </c>
      <c r="O1815" t="s">
        <v>23</v>
      </c>
      <c r="P1815">
        <v>0</v>
      </c>
      <c r="Q1815">
        <v>1</v>
      </c>
      <c r="R1815" t="s">
        <v>1423</v>
      </c>
    </row>
    <row r="1816" spans="1:19" x14ac:dyDescent="0.3">
      <c r="A1816">
        <v>341</v>
      </c>
      <c r="B1816" t="s">
        <v>1424</v>
      </c>
      <c r="C1816" t="s">
        <v>50</v>
      </c>
      <c r="D1816" t="s">
        <v>47</v>
      </c>
      <c r="E1816" t="s">
        <v>22</v>
      </c>
      <c r="F1816" s="101">
        <v>46022</v>
      </c>
      <c r="G1816">
        <v>2025</v>
      </c>
      <c r="H1816" t="s">
        <v>736</v>
      </c>
      <c r="I1816" t="s">
        <v>743</v>
      </c>
      <c r="J1816">
        <v>900000000</v>
      </c>
      <c r="K1816">
        <v>923878000</v>
      </c>
      <c r="L1816" s="57">
        <v>1.0265311111111111</v>
      </c>
      <c r="M1816" s="57">
        <v>1.0265311111111111</v>
      </c>
      <c r="N1816" t="s">
        <v>95</v>
      </c>
      <c r="O1816" t="s">
        <v>95</v>
      </c>
      <c r="P1816">
        <v>0</v>
      </c>
      <c r="Q1816">
        <v>0</v>
      </c>
      <c r="R1816" t="s">
        <v>1425</v>
      </c>
    </row>
    <row r="1817" spans="1:19" x14ac:dyDescent="0.3">
      <c r="A1817">
        <v>344</v>
      </c>
      <c r="B1817" t="s">
        <v>294</v>
      </c>
      <c r="C1817" t="s">
        <v>25</v>
      </c>
      <c r="D1817" t="s">
        <v>47</v>
      </c>
      <c r="E1817" t="s">
        <v>22</v>
      </c>
      <c r="F1817" s="101">
        <v>45838</v>
      </c>
      <c r="G1817">
        <v>2025</v>
      </c>
      <c r="H1817" t="s">
        <v>734</v>
      </c>
      <c r="I1817" t="s">
        <v>832</v>
      </c>
      <c r="J1817">
        <v>93</v>
      </c>
      <c r="K1817">
        <v>99.43</v>
      </c>
      <c r="L1817" s="57">
        <v>1.069139784946237</v>
      </c>
      <c r="M1817" s="57">
        <v>1.069139784946237</v>
      </c>
      <c r="N1817" t="s">
        <v>23</v>
      </c>
      <c r="O1817" t="s">
        <v>23</v>
      </c>
      <c r="P1817">
        <v>0</v>
      </c>
      <c r="Q1817">
        <v>0</v>
      </c>
      <c r="R1817" t="s">
        <v>2612</v>
      </c>
    </row>
    <row r="1818" spans="1:19" x14ac:dyDescent="0.3">
      <c r="A1818">
        <v>344</v>
      </c>
      <c r="B1818" t="s">
        <v>294</v>
      </c>
      <c r="C1818" t="s">
        <v>25</v>
      </c>
      <c r="D1818" t="s">
        <v>47</v>
      </c>
      <c r="E1818" t="s">
        <v>22</v>
      </c>
      <c r="F1818" s="101">
        <v>46022</v>
      </c>
      <c r="G1818">
        <v>2025</v>
      </c>
      <c r="H1818" t="s">
        <v>736</v>
      </c>
      <c r="I1818" t="s">
        <v>743</v>
      </c>
      <c r="J1818">
        <v>93</v>
      </c>
      <c r="K1818">
        <v>100</v>
      </c>
      <c r="L1818" s="57">
        <v>1.075268817204301</v>
      </c>
      <c r="M1818" s="57">
        <v>1.075268817204301</v>
      </c>
      <c r="N1818" t="s">
        <v>23</v>
      </c>
      <c r="O1818" t="s">
        <v>23</v>
      </c>
      <c r="P1818">
        <v>0</v>
      </c>
      <c r="Q1818">
        <v>0</v>
      </c>
      <c r="R1818" t="s">
        <v>1426</v>
      </c>
    </row>
    <row r="1819" spans="1:19" x14ac:dyDescent="0.3">
      <c r="A1819">
        <v>346</v>
      </c>
      <c r="B1819" t="s">
        <v>296</v>
      </c>
      <c r="C1819" t="s">
        <v>25</v>
      </c>
      <c r="D1819" t="s">
        <v>65</v>
      </c>
      <c r="E1819" t="s">
        <v>22</v>
      </c>
      <c r="F1819" s="101">
        <v>46022</v>
      </c>
      <c r="G1819">
        <v>2025</v>
      </c>
      <c r="H1819" t="s">
        <v>736</v>
      </c>
      <c r="I1819" t="s">
        <v>743</v>
      </c>
      <c r="J1819">
        <v>85</v>
      </c>
      <c r="K1819">
        <v>97.28</v>
      </c>
      <c r="L1819" s="57">
        <v>1.1444705882352939</v>
      </c>
      <c r="M1819" s="57">
        <v>1.1444705882352939</v>
      </c>
      <c r="N1819" t="s">
        <v>133</v>
      </c>
      <c r="O1819" t="s">
        <v>23</v>
      </c>
      <c r="P1819">
        <v>0</v>
      </c>
      <c r="Q1819">
        <v>0</v>
      </c>
      <c r="R1819" t="s">
        <v>1427</v>
      </c>
    </row>
    <row r="1820" spans="1:19" x14ac:dyDescent="0.3">
      <c r="A1820">
        <v>347</v>
      </c>
      <c r="B1820" t="s">
        <v>297</v>
      </c>
      <c r="C1820" t="s">
        <v>298</v>
      </c>
      <c r="D1820" t="s">
        <v>52</v>
      </c>
      <c r="E1820" t="s">
        <v>54</v>
      </c>
      <c r="F1820" s="101">
        <v>46022</v>
      </c>
      <c r="G1820">
        <v>2025</v>
      </c>
      <c r="H1820" t="s">
        <v>736</v>
      </c>
      <c r="I1820" t="s">
        <v>743</v>
      </c>
      <c r="J1820">
        <v>5</v>
      </c>
      <c r="K1820">
        <v>7</v>
      </c>
      <c r="L1820" s="57">
        <v>0.7142857142857143</v>
      </c>
      <c r="M1820" s="57">
        <v>0.7142857142857143</v>
      </c>
      <c r="N1820" t="s">
        <v>48</v>
      </c>
      <c r="O1820" t="s">
        <v>48</v>
      </c>
      <c r="P1820">
        <v>0</v>
      </c>
      <c r="Q1820">
        <v>0</v>
      </c>
      <c r="R1820" t="s">
        <v>1429</v>
      </c>
    </row>
    <row r="1821" spans="1:19" x14ac:dyDescent="0.3">
      <c r="A1821">
        <v>348</v>
      </c>
      <c r="B1821" t="s">
        <v>299</v>
      </c>
      <c r="C1821" t="s">
        <v>298</v>
      </c>
      <c r="D1821" t="s">
        <v>52</v>
      </c>
      <c r="E1821" t="s">
        <v>22</v>
      </c>
      <c r="F1821" s="101">
        <v>46022</v>
      </c>
      <c r="G1821">
        <v>2025</v>
      </c>
      <c r="H1821" t="s">
        <v>736</v>
      </c>
      <c r="I1821" t="s">
        <v>743</v>
      </c>
      <c r="J1821">
        <v>99</v>
      </c>
      <c r="K1821">
        <v>100</v>
      </c>
      <c r="L1821" s="57">
        <v>1.0101010101010099</v>
      </c>
      <c r="M1821" s="57">
        <v>1.0101010101010099</v>
      </c>
      <c r="N1821" t="s">
        <v>23</v>
      </c>
      <c r="O1821" t="s">
        <v>23</v>
      </c>
      <c r="P1821">
        <v>0</v>
      </c>
      <c r="Q1821">
        <v>0</v>
      </c>
      <c r="R1821" t="s">
        <v>1431</v>
      </c>
    </row>
    <row r="1822" spans="1:19" x14ac:dyDescent="0.3">
      <c r="A1822">
        <v>355</v>
      </c>
      <c r="B1822" t="s">
        <v>305</v>
      </c>
      <c r="C1822" t="s">
        <v>306</v>
      </c>
      <c r="D1822" t="s">
        <v>65</v>
      </c>
      <c r="E1822" t="s">
        <v>22</v>
      </c>
      <c r="F1822" s="101">
        <v>45107</v>
      </c>
      <c r="G1822">
        <v>2023</v>
      </c>
      <c r="H1822" t="s">
        <v>734</v>
      </c>
      <c r="I1822" t="s">
        <v>735</v>
      </c>
      <c r="J1822">
        <v>1</v>
      </c>
      <c r="K1822">
        <v>0.31754780991781001</v>
      </c>
      <c r="L1822" s="57">
        <v>0.31754780991781001</v>
      </c>
      <c r="M1822" s="57">
        <v>0.31754780991781001</v>
      </c>
      <c r="N1822" t="s">
        <v>48</v>
      </c>
      <c r="O1822" t="s">
        <v>83</v>
      </c>
      <c r="P1822">
        <v>1</v>
      </c>
      <c r="Q1822">
        <v>1</v>
      </c>
      <c r="R1822" t="s">
        <v>1434</v>
      </c>
    </row>
    <row r="1823" spans="1:19" x14ac:dyDescent="0.3">
      <c r="A1823">
        <v>355</v>
      </c>
      <c r="B1823" t="s">
        <v>305</v>
      </c>
      <c r="C1823" t="s">
        <v>306</v>
      </c>
      <c r="D1823" t="s">
        <v>65</v>
      </c>
      <c r="E1823" t="s">
        <v>22</v>
      </c>
      <c r="F1823" s="101">
        <v>46022</v>
      </c>
      <c r="G1823">
        <v>2025</v>
      </c>
      <c r="H1823" t="s">
        <v>736</v>
      </c>
      <c r="I1823" t="s">
        <v>743</v>
      </c>
      <c r="J1823">
        <v>1.4</v>
      </c>
      <c r="K1823">
        <v>1.56</v>
      </c>
      <c r="L1823" s="57">
        <v>1.1142857142857141</v>
      </c>
      <c r="M1823" s="57">
        <v>1.1142857142857141</v>
      </c>
      <c r="N1823" t="s">
        <v>48</v>
      </c>
      <c r="O1823" t="s">
        <v>83</v>
      </c>
      <c r="P1823">
        <v>1</v>
      </c>
      <c r="Q1823">
        <v>1</v>
      </c>
      <c r="R1823" t="s">
        <v>1435</v>
      </c>
    </row>
    <row r="1824" spans="1:19" x14ac:dyDescent="0.3">
      <c r="A1824">
        <v>356</v>
      </c>
      <c r="B1824" t="s">
        <v>307</v>
      </c>
      <c r="C1824" t="s">
        <v>306</v>
      </c>
      <c r="D1824" t="s">
        <v>47</v>
      </c>
      <c r="E1824" t="s">
        <v>54</v>
      </c>
      <c r="F1824" s="101">
        <v>46022</v>
      </c>
      <c r="G1824">
        <v>2025</v>
      </c>
      <c r="H1824" t="s">
        <v>736</v>
      </c>
      <c r="I1824" t="s">
        <v>743</v>
      </c>
      <c r="J1824">
        <v>60</v>
      </c>
      <c r="K1824">
        <v>64.77</v>
      </c>
      <c r="L1824" s="57">
        <v>0.92635479388605846</v>
      </c>
      <c r="M1824" s="57">
        <v>0.92635479388605846</v>
      </c>
      <c r="N1824" t="s">
        <v>23</v>
      </c>
      <c r="O1824" t="s">
        <v>23</v>
      </c>
      <c r="P1824">
        <v>0</v>
      </c>
      <c r="Q1824">
        <v>1</v>
      </c>
      <c r="R1824" t="s">
        <v>1436</v>
      </c>
    </row>
    <row r="1825" spans="1:19" x14ac:dyDescent="0.3">
      <c r="A1825">
        <v>357</v>
      </c>
      <c r="B1825" t="s">
        <v>1437</v>
      </c>
      <c r="C1825" t="s">
        <v>306</v>
      </c>
      <c r="D1825" t="s">
        <v>47</v>
      </c>
      <c r="E1825" t="s">
        <v>22</v>
      </c>
      <c r="F1825" s="101">
        <v>46022</v>
      </c>
      <c r="G1825">
        <v>2025</v>
      </c>
      <c r="H1825" t="s">
        <v>736</v>
      </c>
      <c r="I1825" t="s">
        <v>743</v>
      </c>
      <c r="K1825">
        <v>0.44</v>
      </c>
      <c r="N1825" t="s">
        <v>171</v>
      </c>
      <c r="P1825">
        <v>0</v>
      </c>
      <c r="Q1825">
        <v>2</v>
      </c>
      <c r="R1825" t="s">
        <v>1438</v>
      </c>
      <c r="S1825" t="s">
        <v>171</v>
      </c>
    </row>
    <row r="1826" spans="1:19" x14ac:dyDescent="0.3">
      <c r="A1826">
        <v>358</v>
      </c>
      <c r="B1826" t="s">
        <v>1439</v>
      </c>
      <c r="C1826" t="s">
        <v>310</v>
      </c>
      <c r="D1826" t="s">
        <v>47</v>
      </c>
      <c r="E1826" t="s">
        <v>22</v>
      </c>
      <c r="F1826" s="101">
        <v>46022</v>
      </c>
      <c r="G1826">
        <v>2025</v>
      </c>
      <c r="H1826" t="s">
        <v>736</v>
      </c>
      <c r="I1826" t="s">
        <v>743</v>
      </c>
      <c r="J1826">
        <v>100</v>
      </c>
      <c r="K1826">
        <v>100</v>
      </c>
      <c r="L1826" s="57">
        <v>1</v>
      </c>
      <c r="M1826" s="57">
        <v>1</v>
      </c>
      <c r="N1826" t="s">
        <v>23</v>
      </c>
      <c r="O1826" t="s">
        <v>23</v>
      </c>
      <c r="P1826">
        <v>0</v>
      </c>
      <c r="Q1826">
        <v>0</v>
      </c>
      <c r="R1826" t="s">
        <v>2613</v>
      </c>
    </row>
    <row r="1827" spans="1:19" x14ac:dyDescent="0.3">
      <c r="A1827">
        <v>359</v>
      </c>
      <c r="B1827" t="s">
        <v>1441</v>
      </c>
      <c r="C1827" t="s">
        <v>217</v>
      </c>
      <c r="D1827" t="s">
        <v>47</v>
      </c>
      <c r="E1827" t="s">
        <v>22</v>
      </c>
      <c r="F1827" s="101">
        <v>45473</v>
      </c>
      <c r="G1827">
        <v>2024</v>
      </c>
      <c r="H1827" t="s">
        <v>734</v>
      </c>
      <c r="I1827" t="s">
        <v>774</v>
      </c>
      <c r="J1827">
        <v>80</v>
      </c>
      <c r="N1827" t="s">
        <v>23</v>
      </c>
      <c r="O1827" t="s">
        <v>119</v>
      </c>
      <c r="P1827">
        <v>0</v>
      </c>
      <c r="Q1827">
        <v>0</v>
      </c>
      <c r="R1827" t="s">
        <v>1442</v>
      </c>
      <c r="S1827" t="s">
        <v>119</v>
      </c>
    </row>
    <row r="1828" spans="1:19" x14ac:dyDescent="0.3">
      <c r="A1828">
        <v>359</v>
      </c>
      <c r="B1828" t="s">
        <v>1441</v>
      </c>
      <c r="C1828" t="s">
        <v>217</v>
      </c>
      <c r="D1828" t="s">
        <v>47</v>
      </c>
      <c r="E1828" t="s">
        <v>22</v>
      </c>
      <c r="F1828" s="101">
        <v>46022</v>
      </c>
      <c r="G1828">
        <v>2025</v>
      </c>
      <c r="H1828" t="s">
        <v>736</v>
      </c>
      <c r="I1828" t="s">
        <v>743</v>
      </c>
      <c r="J1828">
        <v>85</v>
      </c>
      <c r="K1828">
        <v>89.9</v>
      </c>
      <c r="L1828" s="57">
        <v>1.0576470588235289</v>
      </c>
      <c r="M1828" s="57">
        <v>1.0576470588235289</v>
      </c>
      <c r="N1828" t="s">
        <v>23</v>
      </c>
      <c r="O1828" t="s">
        <v>23</v>
      </c>
      <c r="P1828">
        <v>0</v>
      </c>
      <c r="Q1828">
        <v>0</v>
      </c>
      <c r="R1828" t="s">
        <v>1443</v>
      </c>
    </row>
    <row r="1829" spans="1:19" x14ac:dyDescent="0.3">
      <c r="A1829">
        <v>361</v>
      </c>
      <c r="B1829" t="s">
        <v>1444</v>
      </c>
      <c r="C1829" t="s">
        <v>32</v>
      </c>
      <c r="D1829" t="s">
        <v>65</v>
      </c>
      <c r="E1829" t="s">
        <v>22</v>
      </c>
      <c r="F1829" s="101">
        <v>46022</v>
      </c>
      <c r="G1829">
        <v>2025</v>
      </c>
      <c r="H1829" t="s">
        <v>736</v>
      </c>
      <c r="I1829" t="s">
        <v>743</v>
      </c>
      <c r="J1829">
        <v>4.5999999999999996</v>
      </c>
      <c r="K1829">
        <v>4.78</v>
      </c>
      <c r="L1829" s="57">
        <v>1.0391304347826089</v>
      </c>
      <c r="M1829" s="57">
        <v>1.0391304347826089</v>
      </c>
      <c r="N1829" t="s">
        <v>83</v>
      </c>
      <c r="O1829" t="s">
        <v>83</v>
      </c>
      <c r="P1829">
        <v>1</v>
      </c>
      <c r="Q1829">
        <v>2</v>
      </c>
      <c r="R1829" t="s">
        <v>1446</v>
      </c>
    </row>
    <row r="1830" spans="1:19" x14ac:dyDescent="0.3">
      <c r="A1830">
        <v>362</v>
      </c>
      <c r="B1830" t="s">
        <v>314</v>
      </c>
      <c r="C1830" t="s">
        <v>315</v>
      </c>
      <c r="D1830" t="s">
        <v>47</v>
      </c>
      <c r="E1830" t="s">
        <v>22</v>
      </c>
      <c r="F1830" s="101">
        <v>44742</v>
      </c>
      <c r="G1830">
        <v>2022</v>
      </c>
      <c r="H1830" t="s">
        <v>734</v>
      </c>
      <c r="I1830" t="s">
        <v>810</v>
      </c>
      <c r="N1830" t="s">
        <v>23</v>
      </c>
      <c r="O1830" t="s">
        <v>119</v>
      </c>
      <c r="P1830">
        <v>0</v>
      </c>
      <c r="Q1830">
        <v>0</v>
      </c>
      <c r="R1830" t="s">
        <v>1448</v>
      </c>
      <c r="S1830" t="s">
        <v>119</v>
      </c>
    </row>
    <row r="1831" spans="1:19" x14ac:dyDescent="0.3">
      <c r="A1831">
        <v>362</v>
      </c>
      <c r="B1831" t="s">
        <v>314</v>
      </c>
      <c r="C1831" t="s">
        <v>315</v>
      </c>
      <c r="D1831" t="s">
        <v>47</v>
      </c>
      <c r="E1831" t="s">
        <v>22</v>
      </c>
      <c r="F1831" s="101">
        <v>44926</v>
      </c>
      <c r="G1831">
        <v>2022</v>
      </c>
      <c r="H1831" t="s">
        <v>736</v>
      </c>
      <c r="I1831" t="s">
        <v>741</v>
      </c>
      <c r="N1831" t="s">
        <v>23</v>
      </c>
      <c r="O1831" t="s">
        <v>119</v>
      </c>
      <c r="P1831">
        <v>0</v>
      </c>
      <c r="Q1831">
        <v>0</v>
      </c>
      <c r="R1831" t="s">
        <v>1451</v>
      </c>
      <c r="S1831" t="s">
        <v>119</v>
      </c>
    </row>
    <row r="1832" spans="1:19" x14ac:dyDescent="0.3">
      <c r="A1832">
        <v>362</v>
      </c>
      <c r="B1832" t="s">
        <v>314</v>
      </c>
      <c r="C1832" t="s">
        <v>315</v>
      </c>
      <c r="D1832" t="s">
        <v>47</v>
      </c>
      <c r="E1832" t="s">
        <v>22</v>
      </c>
      <c r="F1832" s="101">
        <v>45107</v>
      </c>
      <c r="G1832">
        <v>2023</v>
      </c>
      <c r="H1832" t="s">
        <v>734</v>
      </c>
      <c r="I1832" t="s">
        <v>735</v>
      </c>
      <c r="N1832" t="s">
        <v>23</v>
      </c>
      <c r="O1832" t="s">
        <v>119</v>
      </c>
      <c r="P1832">
        <v>0</v>
      </c>
      <c r="Q1832">
        <v>0</v>
      </c>
      <c r="R1832" t="s">
        <v>1455</v>
      </c>
      <c r="S1832" t="s">
        <v>119</v>
      </c>
    </row>
    <row r="1833" spans="1:19" x14ac:dyDescent="0.3">
      <c r="A1833">
        <v>362</v>
      </c>
      <c r="B1833" t="s">
        <v>314</v>
      </c>
      <c r="C1833" t="s">
        <v>315</v>
      </c>
      <c r="D1833" t="s">
        <v>47</v>
      </c>
      <c r="E1833" t="s">
        <v>22</v>
      </c>
      <c r="F1833" s="101">
        <v>46022</v>
      </c>
      <c r="G1833">
        <v>2025</v>
      </c>
      <c r="H1833" t="s">
        <v>736</v>
      </c>
      <c r="I1833" t="s">
        <v>743</v>
      </c>
      <c r="J1833">
        <v>98</v>
      </c>
      <c r="K1833">
        <v>99.7</v>
      </c>
      <c r="L1833" s="57">
        <v>1.0173469387755101</v>
      </c>
      <c r="M1833" s="57">
        <v>1.0173469387755101</v>
      </c>
      <c r="N1833" t="s">
        <v>23</v>
      </c>
      <c r="O1833" t="s">
        <v>23</v>
      </c>
      <c r="P1833">
        <v>0</v>
      </c>
      <c r="Q1833">
        <v>0</v>
      </c>
      <c r="R1833" t="s">
        <v>1456</v>
      </c>
    </row>
    <row r="1834" spans="1:19" x14ac:dyDescent="0.3">
      <c r="A1834">
        <v>363</v>
      </c>
      <c r="B1834" t="s">
        <v>316</v>
      </c>
      <c r="C1834" t="s">
        <v>315</v>
      </c>
      <c r="D1834" t="s">
        <v>47</v>
      </c>
      <c r="E1834" t="s">
        <v>22</v>
      </c>
      <c r="F1834" s="101">
        <v>46022</v>
      </c>
      <c r="G1834">
        <v>2025</v>
      </c>
      <c r="H1834" t="s">
        <v>736</v>
      </c>
      <c r="I1834" t="s">
        <v>743</v>
      </c>
      <c r="J1834">
        <v>100</v>
      </c>
      <c r="K1834">
        <v>100</v>
      </c>
      <c r="L1834" s="57">
        <v>1</v>
      </c>
      <c r="M1834" s="57">
        <v>1</v>
      </c>
      <c r="N1834" t="s">
        <v>23</v>
      </c>
      <c r="O1834" t="s">
        <v>23</v>
      </c>
      <c r="P1834">
        <v>0</v>
      </c>
      <c r="Q1834">
        <v>0</v>
      </c>
      <c r="R1834" t="s">
        <v>1458</v>
      </c>
    </row>
    <row r="1835" spans="1:19" x14ac:dyDescent="0.3">
      <c r="A1835">
        <v>364</v>
      </c>
      <c r="B1835" t="s">
        <v>317</v>
      </c>
      <c r="C1835" t="s">
        <v>32</v>
      </c>
      <c r="D1835" t="s">
        <v>47</v>
      </c>
      <c r="E1835" t="s">
        <v>22</v>
      </c>
      <c r="F1835" s="101">
        <v>45838</v>
      </c>
      <c r="G1835">
        <v>2025</v>
      </c>
      <c r="H1835" t="s">
        <v>734</v>
      </c>
      <c r="I1835" t="s">
        <v>832</v>
      </c>
      <c r="J1835">
        <v>33279</v>
      </c>
      <c r="K1835">
        <v>31244</v>
      </c>
      <c r="L1835" s="57">
        <v>0.93885032603143126</v>
      </c>
      <c r="M1835" s="57">
        <v>0.93885032603143126</v>
      </c>
      <c r="N1835" t="s">
        <v>48</v>
      </c>
      <c r="O1835" t="s">
        <v>48</v>
      </c>
      <c r="P1835">
        <v>0</v>
      </c>
      <c r="Q1835">
        <v>0</v>
      </c>
      <c r="R1835" t="s">
        <v>1459</v>
      </c>
    </row>
    <row r="1836" spans="1:19" x14ac:dyDescent="0.3">
      <c r="A1836">
        <v>364</v>
      </c>
      <c r="B1836" t="s">
        <v>317</v>
      </c>
      <c r="C1836" t="s">
        <v>32</v>
      </c>
      <c r="D1836" t="s">
        <v>47</v>
      </c>
      <c r="E1836" t="s">
        <v>22</v>
      </c>
      <c r="F1836" s="101">
        <v>46022</v>
      </c>
      <c r="G1836">
        <v>2025</v>
      </c>
      <c r="H1836" t="s">
        <v>736</v>
      </c>
      <c r="I1836" t="s">
        <v>743</v>
      </c>
      <c r="J1836">
        <v>49918</v>
      </c>
      <c r="K1836">
        <v>38989</v>
      </c>
      <c r="L1836" s="57">
        <v>0.78106093994150405</v>
      </c>
      <c r="M1836" s="57">
        <v>0.78106093994150405</v>
      </c>
      <c r="N1836" t="s">
        <v>48</v>
      </c>
      <c r="O1836" t="s">
        <v>48</v>
      </c>
      <c r="P1836">
        <v>0</v>
      </c>
      <c r="Q1836">
        <v>0</v>
      </c>
      <c r="R1836" t="s">
        <v>1460</v>
      </c>
    </row>
    <row r="1837" spans="1:19" x14ac:dyDescent="0.3">
      <c r="A1837">
        <v>366</v>
      </c>
      <c r="B1837" t="s">
        <v>319</v>
      </c>
      <c r="C1837" t="s">
        <v>315</v>
      </c>
      <c r="D1837" t="s">
        <v>65</v>
      </c>
      <c r="E1837" t="s">
        <v>22</v>
      </c>
      <c r="F1837" s="101">
        <v>46022</v>
      </c>
      <c r="G1837">
        <v>2025</v>
      </c>
      <c r="H1837" t="s">
        <v>736</v>
      </c>
      <c r="I1837" t="s">
        <v>743</v>
      </c>
      <c r="J1837">
        <v>100</v>
      </c>
      <c r="K1837">
        <v>100</v>
      </c>
      <c r="L1837" s="57">
        <v>1</v>
      </c>
      <c r="M1837" s="57">
        <v>1</v>
      </c>
      <c r="N1837" t="s">
        <v>48</v>
      </c>
      <c r="O1837" t="s">
        <v>48</v>
      </c>
      <c r="P1837">
        <v>0</v>
      </c>
      <c r="Q1837">
        <v>0</v>
      </c>
      <c r="R1837" t="s">
        <v>1461</v>
      </c>
    </row>
    <row r="1838" spans="1:19" x14ac:dyDescent="0.3">
      <c r="A1838">
        <v>367</v>
      </c>
      <c r="B1838" t="s">
        <v>320</v>
      </c>
      <c r="C1838" t="s">
        <v>32</v>
      </c>
      <c r="D1838" t="s">
        <v>65</v>
      </c>
      <c r="E1838" t="s">
        <v>22</v>
      </c>
      <c r="F1838" s="101">
        <v>46022</v>
      </c>
      <c r="G1838">
        <v>2025</v>
      </c>
      <c r="H1838" t="s">
        <v>736</v>
      </c>
      <c r="I1838" t="s">
        <v>743</v>
      </c>
      <c r="J1838">
        <v>5</v>
      </c>
      <c r="K1838">
        <v>3.82</v>
      </c>
      <c r="L1838" s="57">
        <v>0.76400000000000001</v>
      </c>
      <c r="M1838" s="57">
        <v>0.76400000000000001</v>
      </c>
      <c r="N1838" t="s">
        <v>23</v>
      </c>
      <c r="O1838" t="s">
        <v>23</v>
      </c>
      <c r="P1838">
        <v>0</v>
      </c>
      <c r="Q1838">
        <v>2</v>
      </c>
      <c r="R1838" t="s">
        <v>1462</v>
      </c>
    </row>
    <row r="1839" spans="1:19" x14ac:dyDescent="0.3">
      <c r="A1839">
        <v>368</v>
      </c>
      <c r="B1839" t="s">
        <v>322</v>
      </c>
      <c r="C1839" t="s">
        <v>1463</v>
      </c>
      <c r="D1839" t="s">
        <v>52</v>
      </c>
      <c r="E1839" t="s">
        <v>22</v>
      </c>
      <c r="F1839" s="101">
        <v>46022</v>
      </c>
      <c r="G1839">
        <v>2025</v>
      </c>
      <c r="H1839" t="s">
        <v>736</v>
      </c>
      <c r="I1839" t="s">
        <v>743</v>
      </c>
      <c r="J1839">
        <v>93</v>
      </c>
      <c r="K1839">
        <v>95</v>
      </c>
      <c r="L1839" s="57">
        <v>1.021505376344086</v>
      </c>
      <c r="M1839" s="57">
        <v>1.021505376344086</v>
      </c>
      <c r="N1839" t="s">
        <v>23</v>
      </c>
      <c r="O1839" t="s">
        <v>23</v>
      </c>
      <c r="P1839">
        <v>0</v>
      </c>
      <c r="Q1839">
        <v>0</v>
      </c>
      <c r="R1839" t="s">
        <v>1465</v>
      </c>
    </row>
    <row r="1840" spans="1:19" x14ac:dyDescent="0.3">
      <c r="A1840">
        <v>369</v>
      </c>
      <c r="B1840" t="s">
        <v>324</v>
      </c>
      <c r="C1840" t="s">
        <v>32</v>
      </c>
      <c r="D1840" t="s">
        <v>47</v>
      </c>
      <c r="E1840" t="s">
        <v>22</v>
      </c>
      <c r="F1840" s="101">
        <v>45838</v>
      </c>
      <c r="G1840">
        <v>2025</v>
      </c>
      <c r="H1840" t="s">
        <v>734</v>
      </c>
      <c r="I1840" t="s">
        <v>832</v>
      </c>
      <c r="J1840">
        <v>200</v>
      </c>
      <c r="K1840">
        <v>170.13999938964841</v>
      </c>
      <c r="L1840" s="57">
        <v>0.85069999694824217</v>
      </c>
      <c r="M1840" s="57">
        <v>0.85069999694824217</v>
      </c>
      <c r="N1840" t="s">
        <v>48</v>
      </c>
      <c r="O1840" t="s">
        <v>48</v>
      </c>
      <c r="P1840">
        <v>0</v>
      </c>
      <c r="Q1840">
        <v>0</v>
      </c>
      <c r="R1840" t="s">
        <v>1469</v>
      </c>
    </row>
    <row r="1841" spans="1:18" x14ac:dyDescent="0.3">
      <c r="A1841">
        <v>369</v>
      </c>
      <c r="B1841" t="s">
        <v>324</v>
      </c>
      <c r="C1841" t="s">
        <v>32</v>
      </c>
      <c r="D1841" t="s">
        <v>47</v>
      </c>
      <c r="E1841" t="s">
        <v>22</v>
      </c>
      <c r="F1841" s="101">
        <v>46022</v>
      </c>
      <c r="G1841">
        <v>2025</v>
      </c>
      <c r="H1841" t="s">
        <v>736</v>
      </c>
      <c r="I1841" t="s">
        <v>743</v>
      </c>
      <c r="J1841">
        <v>200</v>
      </c>
      <c r="K1841">
        <v>314.09999084472662</v>
      </c>
      <c r="L1841" s="57">
        <v>1.3</v>
      </c>
      <c r="M1841" s="57">
        <v>1.5704999542236331</v>
      </c>
      <c r="N1841" t="s">
        <v>48</v>
      </c>
      <c r="O1841" t="s">
        <v>48</v>
      </c>
      <c r="P1841">
        <v>0</v>
      </c>
      <c r="Q1841">
        <v>0</v>
      </c>
      <c r="R1841" t="s">
        <v>1470</v>
      </c>
    </row>
    <row r="1842" spans="1:18" x14ac:dyDescent="0.3">
      <c r="A1842">
        <v>371</v>
      </c>
      <c r="B1842" t="s">
        <v>326</v>
      </c>
      <c r="C1842" t="s">
        <v>32</v>
      </c>
      <c r="D1842" t="s">
        <v>47</v>
      </c>
      <c r="E1842" t="s">
        <v>22</v>
      </c>
      <c r="F1842" s="101">
        <v>46022</v>
      </c>
      <c r="G1842">
        <v>2025</v>
      </c>
      <c r="H1842" t="s">
        <v>736</v>
      </c>
      <c r="I1842" t="s">
        <v>743</v>
      </c>
      <c r="J1842">
        <v>157833523</v>
      </c>
      <c r="K1842">
        <v>189200000</v>
      </c>
      <c r="L1842" s="57">
        <v>1.1987314000461109</v>
      </c>
      <c r="M1842" s="57">
        <v>1.1987314000461109</v>
      </c>
      <c r="N1842" t="s">
        <v>95</v>
      </c>
      <c r="O1842" t="s">
        <v>95</v>
      </c>
      <c r="P1842">
        <v>0</v>
      </c>
      <c r="Q1842">
        <v>0</v>
      </c>
      <c r="R1842" t="s">
        <v>1471</v>
      </c>
    </row>
    <row r="1843" spans="1:18" x14ac:dyDescent="0.3">
      <c r="A1843">
        <v>372</v>
      </c>
      <c r="B1843" t="s">
        <v>327</v>
      </c>
      <c r="C1843" t="s">
        <v>1463</v>
      </c>
      <c r="D1843" t="s">
        <v>52</v>
      </c>
      <c r="E1843" t="s">
        <v>22</v>
      </c>
      <c r="F1843" s="101">
        <v>46022</v>
      </c>
      <c r="G1843">
        <v>2025</v>
      </c>
      <c r="H1843" t="s">
        <v>736</v>
      </c>
      <c r="I1843" t="s">
        <v>743</v>
      </c>
      <c r="J1843">
        <v>90</v>
      </c>
      <c r="K1843">
        <v>97</v>
      </c>
      <c r="L1843" s="57">
        <v>1.0777777777777779</v>
      </c>
      <c r="M1843" s="57">
        <v>1.0777777777777779</v>
      </c>
      <c r="N1843" t="s">
        <v>23</v>
      </c>
      <c r="O1843" t="s">
        <v>23</v>
      </c>
      <c r="P1843">
        <v>0</v>
      </c>
      <c r="Q1843">
        <v>0</v>
      </c>
      <c r="R1843" t="s">
        <v>1473</v>
      </c>
    </row>
    <row r="1844" spans="1:18" x14ac:dyDescent="0.3">
      <c r="A1844">
        <v>373</v>
      </c>
      <c r="B1844" t="s">
        <v>328</v>
      </c>
      <c r="C1844" t="s">
        <v>190</v>
      </c>
      <c r="D1844" t="s">
        <v>52</v>
      </c>
      <c r="E1844" t="s">
        <v>22</v>
      </c>
      <c r="F1844" s="101">
        <v>44377</v>
      </c>
      <c r="G1844">
        <v>2021</v>
      </c>
      <c r="H1844" t="s">
        <v>734</v>
      </c>
      <c r="I1844" t="s">
        <v>787</v>
      </c>
      <c r="K1844">
        <v>0</v>
      </c>
      <c r="N1844" t="s">
        <v>23</v>
      </c>
      <c r="O1844" t="s">
        <v>23</v>
      </c>
      <c r="P1844">
        <v>0</v>
      </c>
      <c r="Q1844">
        <v>0</v>
      </c>
      <c r="R1844" t="s">
        <v>1475</v>
      </c>
    </row>
    <row r="1845" spans="1:18" x14ac:dyDescent="0.3">
      <c r="A1845">
        <v>373</v>
      </c>
      <c r="B1845" t="s">
        <v>328</v>
      </c>
      <c r="C1845" t="s">
        <v>190</v>
      </c>
      <c r="D1845" t="s">
        <v>52</v>
      </c>
      <c r="E1845" t="s">
        <v>22</v>
      </c>
      <c r="F1845" s="101">
        <v>44561</v>
      </c>
      <c r="G1845">
        <v>2021</v>
      </c>
      <c r="H1845" t="s">
        <v>736</v>
      </c>
      <c r="I1845" t="s">
        <v>739</v>
      </c>
      <c r="K1845">
        <v>0</v>
      </c>
      <c r="N1845" t="s">
        <v>23</v>
      </c>
      <c r="O1845" t="s">
        <v>23</v>
      </c>
      <c r="P1845">
        <v>0</v>
      </c>
      <c r="Q1845">
        <v>0</v>
      </c>
      <c r="R1845" t="s">
        <v>1477</v>
      </c>
    </row>
    <row r="1846" spans="1:18" x14ac:dyDescent="0.3">
      <c r="A1846">
        <v>373</v>
      </c>
      <c r="B1846" t="s">
        <v>328</v>
      </c>
      <c r="C1846" t="s">
        <v>190</v>
      </c>
      <c r="D1846" t="s">
        <v>52</v>
      </c>
      <c r="E1846" t="s">
        <v>22</v>
      </c>
      <c r="F1846" s="101">
        <v>44742</v>
      </c>
      <c r="G1846">
        <v>2022</v>
      </c>
      <c r="H1846" t="s">
        <v>734</v>
      </c>
      <c r="I1846" t="s">
        <v>810</v>
      </c>
      <c r="K1846">
        <v>0</v>
      </c>
      <c r="N1846" t="s">
        <v>23</v>
      </c>
      <c r="O1846" t="s">
        <v>23</v>
      </c>
      <c r="P1846">
        <v>0</v>
      </c>
      <c r="Q1846">
        <v>0</v>
      </c>
      <c r="R1846" t="s">
        <v>1481</v>
      </c>
    </row>
    <row r="1847" spans="1:18" x14ac:dyDescent="0.3">
      <c r="A1847">
        <v>373</v>
      </c>
      <c r="B1847" t="s">
        <v>328</v>
      </c>
      <c r="C1847" t="s">
        <v>190</v>
      </c>
      <c r="D1847" t="s">
        <v>52</v>
      </c>
      <c r="E1847" t="s">
        <v>22</v>
      </c>
      <c r="F1847" s="101">
        <v>44926</v>
      </c>
      <c r="G1847">
        <v>2022</v>
      </c>
      <c r="H1847" t="s">
        <v>736</v>
      </c>
      <c r="I1847" t="s">
        <v>741</v>
      </c>
      <c r="K1847">
        <v>0</v>
      </c>
      <c r="N1847" t="s">
        <v>23</v>
      </c>
      <c r="O1847" t="s">
        <v>23</v>
      </c>
      <c r="P1847">
        <v>0</v>
      </c>
      <c r="Q1847">
        <v>0</v>
      </c>
      <c r="R1847" t="s">
        <v>1484</v>
      </c>
    </row>
    <row r="1848" spans="1:18" x14ac:dyDescent="0.3">
      <c r="A1848">
        <v>373</v>
      </c>
      <c r="B1848" t="s">
        <v>328</v>
      </c>
      <c r="C1848" t="s">
        <v>190</v>
      </c>
      <c r="D1848" t="s">
        <v>52</v>
      </c>
      <c r="E1848" t="s">
        <v>22</v>
      </c>
      <c r="F1848" s="101">
        <v>45838</v>
      </c>
      <c r="G1848">
        <v>2025</v>
      </c>
      <c r="H1848" t="s">
        <v>734</v>
      </c>
      <c r="I1848" t="s">
        <v>832</v>
      </c>
      <c r="J1848">
        <v>100</v>
      </c>
      <c r="K1848">
        <v>101.75</v>
      </c>
      <c r="L1848" s="57">
        <v>1.0175000000000001</v>
      </c>
      <c r="M1848" s="57">
        <v>1.0175000000000001</v>
      </c>
      <c r="N1848" t="s">
        <v>23</v>
      </c>
      <c r="O1848" t="s">
        <v>23</v>
      </c>
      <c r="P1848">
        <v>0</v>
      </c>
      <c r="Q1848">
        <v>0</v>
      </c>
      <c r="R1848" t="s">
        <v>1487</v>
      </c>
    </row>
    <row r="1849" spans="1:18" x14ac:dyDescent="0.3">
      <c r="A1849">
        <v>373</v>
      </c>
      <c r="B1849" t="s">
        <v>328</v>
      </c>
      <c r="C1849" t="s">
        <v>190</v>
      </c>
      <c r="D1849" t="s">
        <v>52</v>
      </c>
      <c r="E1849" t="s">
        <v>22</v>
      </c>
      <c r="F1849" s="101">
        <v>46022</v>
      </c>
      <c r="G1849">
        <v>2025</v>
      </c>
      <c r="H1849" t="s">
        <v>736</v>
      </c>
      <c r="I1849" t="s">
        <v>743</v>
      </c>
      <c r="J1849">
        <v>100</v>
      </c>
      <c r="K1849">
        <v>99.33</v>
      </c>
      <c r="L1849" s="57">
        <v>0.99329999999999996</v>
      </c>
      <c r="M1849" s="57">
        <v>0.99329999999999996</v>
      </c>
      <c r="N1849" t="s">
        <v>23</v>
      </c>
      <c r="O1849" t="s">
        <v>23</v>
      </c>
      <c r="P1849">
        <v>0</v>
      </c>
      <c r="Q1849">
        <v>0</v>
      </c>
      <c r="R1849" t="s">
        <v>1489</v>
      </c>
    </row>
    <row r="1850" spans="1:18" x14ac:dyDescent="0.3">
      <c r="A1850">
        <v>375</v>
      </c>
      <c r="B1850" t="s">
        <v>330</v>
      </c>
      <c r="C1850" t="s">
        <v>315</v>
      </c>
      <c r="D1850" t="s">
        <v>47</v>
      </c>
      <c r="E1850" t="s">
        <v>22</v>
      </c>
      <c r="F1850" s="101">
        <v>44377</v>
      </c>
      <c r="G1850">
        <v>2021</v>
      </c>
      <c r="H1850" t="s">
        <v>734</v>
      </c>
      <c r="I1850" t="s">
        <v>787</v>
      </c>
      <c r="J1850">
        <v>100</v>
      </c>
      <c r="K1850">
        <v>0</v>
      </c>
      <c r="L1850" s="57">
        <v>0</v>
      </c>
      <c r="M1850" s="57">
        <v>0</v>
      </c>
      <c r="N1850" t="s">
        <v>23</v>
      </c>
      <c r="O1850" t="s">
        <v>23</v>
      </c>
      <c r="P1850">
        <v>0</v>
      </c>
      <c r="Q1850">
        <v>0</v>
      </c>
      <c r="R1850" t="s">
        <v>1490</v>
      </c>
    </row>
    <row r="1851" spans="1:18" x14ac:dyDescent="0.3">
      <c r="A1851">
        <v>375</v>
      </c>
      <c r="B1851" t="s">
        <v>330</v>
      </c>
      <c r="C1851" t="s">
        <v>315</v>
      </c>
      <c r="D1851" t="s">
        <v>47</v>
      </c>
      <c r="E1851" t="s">
        <v>22</v>
      </c>
      <c r="F1851" s="101">
        <v>44561</v>
      </c>
      <c r="G1851">
        <v>2021</v>
      </c>
      <c r="H1851" t="s">
        <v>736</v>
      </c>
      <c r="I1851" t="s">
        <v>739</v>
      </c>
      <c r="J1851">
        <v>100</v>
      </c>
      <c r="K1851">
        <v>0</v>
      </c>
      <c r="L1851" s="57">
        <v>0</v>
      </c>
      <c r="M1851" s="57">
        <v>0</v>
      </c>
      <c r="N1851" t="s">
        <v>23</v>
      </c>
      <c r="O1851" t="s">
        <v>23</v>
      </c>
      <c r="P1851">
        <v>0</v>
      </c>
      <c r="Q1851">
        <v>0</v>
      </c>
      <c r="R1851" t="s">
        <v>1491</v>
      </c>
    </row>
    <row r="1852" spans="1:18" x14ac:dyDescent="0.3">
      <c r="A1852">
        <v>375</v>
      </c>
      <c r="B1852" t="s">
        <v>330</v>
      </c>
      <c r="C1852" t="s">
        <v>315</v>
      </c>
      <c r="D1852" t="s">
        <v>47</v>
      </c>
      <c r="E1852" t="s">
        <v>22</v>
      </c>
      <c r="F1852" s="101">
        <v>44742</v>
      </c>
      <c r="G1852">
        <v>2022</v>
      </c>
      <c r="H1852" t="s">
        <v>734</v>
      </c>
      <c r="I1852" t="s">
        <v>810</v>
      </c>
      <c r="J1852">
        <v>100</v>
      </c>
      <c r="K1852">
        <v>0</v>
      </c>
      <c r="L1852" s="57">
        <v>0</v>
      </c>
      <c r="M1852" s="57">
        <v>0</v>
      </c>
      <c r="N1852" t="s">
        <v>23</v>
      </c>
      <c r="O1852" t="s">
        <v>23</v>
      </c>
      <c r="P1852">
        <v>0</v>
      </c>
      <c r="Q1852">
        <v>0</v>
      </c>
      <c r="R1852" t="s">
        <v>1493</v>
      </c>
    </row>
    <row r="1853" spans="1:18" x14ac:dyDescent="0.3">
      <c r="A1853">
        <v>375</v>
      </c>
      <c r="B1853" t="s">
        <v>330</v>
      </c>
      <c r="C1853" t="s">
        <v>315</v>
      </c>
      <c r="D1853" t="s">
        <v>47</v>
      </c>
      <c r="E1853" t="s">
        <v>22</v>
      </c>
      <c r="F1853" s="101">
        <v>44926</v>
      </c>
      <c r="G1853">
        <v>2022</v>
      </c>
      <c r="H1853" t="s">
        <v>736</v>
      </c>
      <c r="I1853" t="s">
        <v>741</v>
      </c>
      <c r="J1853">
        <v>100</v>
      </c>
      <c r="K1853">
        <v>0</v>
      </c>
      <c r="L1853" s="57">
        <v>0</v>
      </c>
      <c r="M1853" s="57">
        <v>0</v>
      </c>
      <c r="N1853" t="s">
        <v>23</v>
      </c>
      <c r="O1853" t="s">
        <v>23</v>
      </c>
      <c r="P1853">
        <v>0</v>
      </c>
      <c r="Q1853">
        <v>0</v>
      </c>
      <c r="R1853" t="s">
        <v>1496</v>
      </c>
    </row>
    <row r="1854" spans="1:18" x14ac:dyDescent="0.3">
      <c r="A1854">
        <v>375</v>
      </c>
      <c r="B1854" t="s">
        <v>330</v>
      </c>
      <c r="C1854" t="s">
        <v>315</v>
      </c>
      <c r="D1854" t="s">
        <v>47</v>
      </c>
      <c r="E1854" t="s">
        <v>22</v>
      </c>
      <c r="F1854" s="101">
        <v>45107</v>
      </c>
      <c r="G1854">
        <v>2023</v>
      </c>
      <c r="H1854" t="s">
        <v>734</v>
      </c>
      <c r="I1854" t="s">
        <v>735</v>
      </c>
      <c r="J1854">
        <v>100</v>
      </c>
      <c r="K1854">
        <v>0</v>
      </c>
      <c r="L1854" s="57">
        <v>0</v>
      </c>
      <c r="M1854" s="57">
        <v>0</v>
      </c>
      <c r="N1854" t="s">
        <v>23</v>
      </c>
      <c r="O1854" t="s">
        <v>23</v>
      </c>
      <c r="P1854">
        <v>0</v>
      </c>
      <c r="Q1854">
        <v>0</v>
      </c>
      <c r="R1854" t="s">
        <v>1501</v>
      </c>
    </row>
    <row r="1855" spans="1:18" x14ac:dyDescent="0.3">
      <c r="A1855">
        <v>375</v>
      </c>
      <c r="B1855" t="s">
        <v>330</v>
      </c>
      <c r="C1855" t="s">
        <v>315</v>
      </c>
      <c r="D1855" t="s">
        <v>47</v>
      </c>
      <c r="E1855" t="s">
        <v>22</v>
      </c>
      <c r="F1855" s="101">
        <v>46022</v>
      </c>
      <c r="G1855">
        <v>2025</v>
      </c>
      <c r="H1855" t="s">
        <v>736</v>
      </c>
      <c r="I1855" t="s">
        <v>743</v>
      </c>
      <c r="J1855">
        <v>100</v>
      </c>
      <c r="K1855">
        <v>100</v>
      </c>
      <c r="L1855" s="57">
        <v>1</v>
      </c>
      <c r="M1855" s="57">
        <v>1</v>
      </c>
      <c r="N1855" t="s">
        <v>23</v>
      </c>
      <c r="O1855" t="s">
        <v>23</v>
      </c>
      <c r="P1855">
        <v>0</v>
      </c>
      <c r="Q1855">
        <v>0</v>
      </c>
      <c r="R1855" t="s">
        <v>1502</v>
      </c>
    </row>
    <row r="1856" spans="1:18" x14ac:dyDescent="0.3">
      <c r="A1856">
        <v>376</v>
      </c>
      <c r="B1856" t="s">
        <v>332</v>
      </c>
      <c r="C1856" t="s">
        <v>86</v>
      </c>
      <c r="D1856" t="s">
        <v>47</v>
      </c>
      <c r="E1856" t="s">
        <v>22</v>
      </c>
      <c r="F1856" s="101">
        <v>46022</v>
      </c>
      <c r="G1856">
        <v>2025</v>
      </c>
      <c r="H1856" t="s">
        <v>736</v>
      </c>
      <c r="I1856" t="s">
        <v>743</v>
      </c>
      <c r="J1856">
        <v>37751457388</v>
      </c>
      <c r="K1856">
        <v>32126483785</v>
      </c>
      <c r="L1856" s="57">
        <v>0.85099982908771088</v>
      </c>
      <c r="M1856" s="57">
        <v>0.85099982908771088</v>
      </c>
      <c r="N1856" t="s">
        <v>95</v>
      </c>
      <c r="O1856" t="s">
        <v>95</v>
      </c>
      <c r="P1856">
        <v>0</v>
      </c>
      <c r="Q1856">
        <v>0</v>
      </c>
      <c r="R1856" t="s">
        <v>1503</v>
      </c>
    </row>
    <row r="1857" spans="1:19" x14ac:dyDescent="0.3">
      <c r="A1857">
        <v>377</v>
      </c>
      <c r="B1857" t="s">
        <v>333</v>
      </c>
      <c r="C1857" t="s">
        <v>86</v>
      </c>
      <c r="D1857" t="s">
        <v>65</v>
      </c>
      <c r="E1857" t="s">
        <v>22</v>
      </c>
      <c r="F1857" s="101">
        <v>46022</v>
      </c>
      <c r="G1857">
        <v>2025</v>
      </c>
      <c r="H1857" t="s">
        <v>736</v>
      </c>
      <c r="I1857" t="s">
        <v>743</v>
      </c>
      <c r="J1857">
        <v>10285243492.814301</v>
      </c>
      <c r="K1857">
        <v>11016899103</v>
      </c>
      <c r="L1857" s="57">
        <v>1.071136440347461</v>
      </c>
      <c r="M1857" s="57">
        <v>1.071136440347461</v>
      </c>
      <c r="N1857" t="s">
        <v>95</v>
      </c>
      <c r="O1857" t="s">
        <v>95</v>
      </c>
      <c r="P1857">
        <v>0</v>
      </c>
      <c r="Q1857">
        <v>0</v>
      </c>
      <c r="R1857" t="s">
        <v>1504</v>
      </c>
    </row>
    <row r="1858" spans="1:19" x14ac:dyDescent="0.3">
      <c r="A1858">
        <v>379</v>
      </c>
      <c r="B1858" t="s">
        <v>335</v>
      </c>
      <c r="C1858" t="s">
        <v>336</v>
      </c>
      <c r="D1858" t="s">
        <v>47</v>
      </c>
      <c r="E1858" t="s">
        <v>22</v>
      </c>
      <c r="F1858" s="101">
        <v>46022</v>
      </c>
      <c r="G1858">
        <v>2025</v>
      </c>
      <c r="H1858" t="s">
        <v>736</v>
      </c>
      <c r="I1858" t="s">
        <v>743</v>
      </c>
      <c r="J1858">
        <v>11019</v>
      </c>
      <c r="K1858">
        <v>11285</v>
      </c>
      <c r="L1858" s="57">
        <v>1.0241401216081309</v>
      </c>
      <c r="M1858" s="57">
        <v>1.0241401216081309</v>
      </c>
      <c r="N1858" t="s">
        <v>48</v>
      </c>
      <c r="O1858" t="s">
        <v>48</v>
      </c>
      <c r="P1858">
        <v>0</v>
      </c>
      <c r="Q1858">
        <v>0</v>
      </c>
      <c r="R1858" t="s">
        <v>1505</v>
      </c>
    </row>
    <row r="1859" spans="1:19" x14ac:dyDescent="0.3">
      <c r="A1859">
        <v>381</v>
      </c>
      <c r="B1859" t="s">
        <v>338</v>
      </c>
      <c r="C1859" t="s">
        <v>336</v>
      </c>
      <c r="D1859" t="s">
        <v>47</v>
      </c>
      <c r="E1859" t="s">
        <v>22</v>
      </c>
      <c r="F1859" s="101">
        <v>46022</v>
      </c>
      <c r="G1859">
        <v>2025</v>
      </c>
      <c r="H1859" t="s">
        <v>736</v>
      </c>
      <c r="I1859" t="s">
        <v>743</v>
      </c>
      <c r="J1859">
        <v>981</v>
      </c>
      <c r="K1859">
        <v>1115</v>
      </c>
      <c r="L1859" s="57">
        <v>1.136595310907238</v>
      </c>
      <c r="M1859" s="57">
        <v>1.136595310907238</v>
      </c>
      <c r="N1859" t="s">
        <v>48</v>
      </c>
      <c r="O1859" t="s">
        <v>48</v>
      </c>
      <c r="P1859">
        <v>0</v>
      </c>
      <c r="Q1859">
        <v>0</v>
      </c>
      <c r="R1859" t="s">
        <v>1506</v>
      </c>
    </row>
    <row r="1860" spans="1:19" x14ac:dyDescent="0.3">
      <c r="A1860">
        <v>382</v>
      </c>
      <c r="B1860" t="s">
        <v>339</v>
      </c>
      <c r="C1860" t="s">
        <v>336</v>
      </c>
      <c r="D1860" t="s">
        <v>47</v>
      </c>
      <c r="E1860" t="s">
        <v>22</v>
      </c>
      <c r="F1860" s="101">
        <v>46022</v>
      </c>
      <c r="G1860">
        <v>2025</v>
      </c>
      <c r="H1860" t="s">
        <v>736</v>
      </c>
      <c r="I1860" t="s">
        <v>743</v>
      </c>
      <c r="J1860">
        <v>8507</v>
      </c>
      <c r="K1860">
        <v>8270</v>
      </c>
      <c r="L1860" s="57">
        <v>0.97214059010226872</v>
      </c>
      <c r="M1860" s="57">
        <v>0.97214059010226872</v>
      </c>
      <c r="N1860" t="s">
        <v>48</v>
      </c>
      <c r="O1860" t="s">
        <v>48</v>
      </c>
      <c r="P1860">
        <v>0</v>
      </c>
      <c r="Q1860">
        <v>0</v>
      </c>
      <c r="R1860" t="s">
        <v>1507</v>
      </c>
    </row>
    <row r="1861" spans="1:19" x14ac:dyDescent="0.3">
      <c r="A1861">
        <v>383</v>
      </c>
      <c r="B1861" t="s">
        <v>340</v>
      </c>
      <c r="C1861" t="s">
        <v>336</v>
      </c>
      <c r="D1861" t="s">
        <v>47</v>
      </c>
      <c r="E1861" t="s">
        <v>22</v>
      </c>
      <c r="F1861" s="101">
        <v>45838</v>
      </c>
      <c r="G1861">
        <v>2025</v>
      </c>
      <c r="H1861" t="s">
        <v>734</v>
      </c>
      <c r="I1861" t="s">
        <v>832</v>
      </c>
      <c r="J1861">
        <v>1599</v>
      </c>
      <c r="K1861">
        <v>2190</v>
      </c>
      <c r="L1861" s="57">
        <v>1.3</v>
      </c>
      <c r="M1861" s="57">
        <v>1.369606003752345</v>
      </c>
      <c r="N1861" t="s">
        <v>48</v>
      </c>
      <c r="O1861" t="s">
        <v>48</v>
      </c>
      <c r="P1861">
        <v>0</v>
      </c>
      <c r="Q1861">
        <v>0</v>
      </c>
      <c r="R1861" t="s">
        <v>2614</v>
      </c>
    </row>
    <row r="1862" spans="1:19" x14ac:dyDescent="0.3">
      <c r="A1862">
        <v>383</v>
      </c>
      <c r="B1862" t="s">
        <v>340</v>
      </c>
      <c r="C1862" t="s">
        <v>336</v>
      </c>
      <c r="D1862" t="s">
        <v>47</v>
      </c>
      <c r="E1862" t="s">
        <v>22</v>
      </c>
      <c r="F1862" s="101">
        <v>46022</v>
      </c>
      <c r="G1862">
        <v>2025</v>
      </c>
      <c r="H1862" t="s">
        <v>736</v>
      </c>
      <c r="I1862" t="s">
        <v>743</v>
      </c>
      <c r="J1862">
        <v>1317</v>
      </c>
      <c r="K1862">
        <v>1684</v>
      </c>
      <c r="L1862" s="57">
        <v>1.278663629460896</v>
      </c>
      <c r="M1862" s="57">
        <v>1.278663629460896</v>
      </c>
      <c r="N1862" t="s">
        <v>48</v>
      </c>
      <c r="O1862" t="s">
        <v>48</v>
      </c>
      <c r="P1862">
        <v>0</v>
      </c>
      <c r="Q1862">
        <v>0</v>
      </c>
      <c r="R1862" t="s">
        <v>1508</v>
      </c>
    </row>
    <row r="1863" spans="1:19" x14ac:dyDescent="0.3">
      <c r="A1863">
        <v>384</v>
      </c>
      <c r="B1863" t="s">
        <v>341</v>
      </c>
      <c r="C1863" t="s">
        <v>336</v>
      </c>
      <c r="D1863" t="s">
        <v>47</v>
      </c>
      <c r="E1863" t="s">
        <v>22</v>
      </c>
      <c r="F1863" s="101">
        <v>46022</v>
      </c>
      <c r="G1863">
        <v>2025</v>
      </c>
      <c r="H1863" t="s">
        <v>736</v>
      </c>
      <c r="I1863" t="s">
        <v>743</v>
      </c>
      <c r="J1863">
        <v>214</v>
      </c>
      <c r="K1863">
        <v>216</v>
      </c>
      <c r="L1863" s="57">
        <v>1.009345794392523</v>
      </c>
      <c r="M1863" s="57">
        <v>1.009345794392523</v>
      </c>
      <c r="N1863" t="s">
        <v>48</v>
      </c>
      <c r="O1863" t="s">
        <v>48</v>
      </c>
      <c r="P1863">
        <v>0</v>
      </c>
      <c r="Q1863">
        <v>0</v>
      </c>
      <c r="R1863" t="s">
        <v>1509</v>
      </c>
    </row>
    <row r="1864" spans="1:19" x14ac:dyDescent="0.3">
      <c r="A1864">
        <v>385</v>
      </c>
      <c r="B1864" t="s">
        <v>342</v>
      </c>
      <c r="C1864" t="s">
        <v>343</v>
      </c>
      <c r="D1864" t="s">
        <v>47</v>
      </c>
      <c r="E1864" t="s">
        <v>22</v>
      </c>
      <c r="F1864" s="101">
        <v>46022</v>
      </c>
      <c r="G1864">
        <v>2025</v>
      </c>
      <c r="H1864" t="s">
        <v>736</v>
      </c>
      <c r="I1864" t="s">
        <v>743</v>
      </c>
      <c r="J1864">
        <v>17058242411</v>
      </c>
      <c r="K1864">
        <v>18574150197</v>
      </c>
      <c r="L1864" s="57">
        <v>1.088866587159206</v>
      </c>
      <c r="M1864" s="57">
        <v>1.088866587159206</v>
      </c>
      <c r="N1864" t="s">
        <v>95</v>
      </c>
      <c r="O1864" t="s">
        <v>95</v>
      </c>
      <c r="P1864">
        <v>0</v>
      </c>
      <c r="Q1864">
        <v>0</v>
      </c>
      <c r="R1864" t="s">
        <v>1510</v>
      </c>
    </row>
    <row r="1865" spans="1:19" x14ac:dyDescent="0.3">
      <c r="A1865">
        <v>386</v>
      </c>
      <c r="B1865" t="s">
        <v>344</v>
      </c>
      <c r="C1865" t="s">
        <v>343</v>
      </c>
      <c r="D1865" t="s">
        <v>47</v>
      </c>
      <c r="E1865" t="s">
        <v>22</v>
      </c>
      <c r="F1865" s="101">
        <v>44742</v>
      </c>
      <c r="G1865">
        <v>2022</v>
      </c>
      <c r="H1865" t="s">
        <v>734</v>
      </c>
      <c r="I1865" t="s">
        <v>810</v>
      </c>
      <c r="J1865">
        <v>100</v>
      </c>
      <c r="N1865" t="s">
        <v>23</v>
      </c>
      <c r="O1865" t="s">
        <v>119</v>
      </c>
      <c r="P1865">
        <v>0</v>
      </c>
      <c r="Q1865">
        <v>0</v>
      </c>
      <c r="R1865" t="s">
        <v>1512</v>
      </c>
      <c r="S1865" t="s">
        <v>119</v>
      </c>
    </row>
    <row r="1866" spans="1:19" x14ac:dyDescent="0.3">
      <c r="A1866">
        <v>386</v>
      </c>
      <c r="B1866" t="s">
        <v>344</v>
      </c>
      <c r="C1866" t="s">
        <v>343</v>
      </c>
      <c r="D1866" t="s">
        <v>47</v>
      </c>
      <c r="E1866" t="s">
        <v>22</v>
      </c>
      <c r="F1866" s="101">
        <v>44926</v>
      </c>
      <c r="G1866">
        <v>2022</v>
      </c>
      <c r="H1866" t="s">
        <v>736</v>
      </c>
      <c r="I1866" t="s">
        <v>741</v>
      </c>
      <c r="J1866">
        <v>100</v>
      </c>
      <c r="N1866" t="s">
        <v>23</v>
      </c>
      <c r="O1866" t="s">
        <v>119</v>
      </c>
      <c r="P1866">
        <v>0</v>
      </c>
      <c r="Q1866">
        <v>0</v>
      </c>
      <c r="R1866" t="s">
        <v>1515</v>
      </c>
      <c r="S1866" t="s">
        <v>119</v>
      </c>
    </row>
    <row r="1867" spans="1:19" x14ac:dyDescent="0.3">
      <c r="A1867">
        <v>386</v>
      </c>
      <c r="B1867" t="s">
        <v>344</v>
      </c>
      <c r="C1867" t="s">
        <v>343</v>
      </c>
      <c r="D1867" t="s">
        <v>47</v>
      </c>
      <c r="E1867" t="s">
        <v>22</v>
      </c>
      <c r="F1867" s="101">
        <v>46022</v>
      </c>
      <c r="G1867">
        <v>2025</v>
      </c>
      <c r="H1867" t="s">
        <v>736</v>
      </c>
      <c r="I1867" t="s">
        <v>743</v>
      </c>
      <c r="J1867">
        <v>300</v>
      </c>
      <c r="K1867">
        <v>325.15000152587891</v>
      </c>
      <c r="L1867" s="57">
        <v>1.0838333384195959</v>
      </c>
      <c r="M1867" s="57">
        <v>1.0838333384195959</v>
      </c>
      <c r="N1867" t="s">
        <v>23</v>
      </c>
      <c r="O1867" t="s">
        <v>23</v>
      </c>
      <c r="P1867">
        <v>0</v>
      </c>
      <c r="Q1867">
        <v>0</v>
      </c>
      <c r="R1867" t="s">
        <v>1517</v>
      </c>
    </row>
    <row r="1868" spans="1:19" x14ac:dyDescent="0.3">
      <c r="A1868">
        <v>389</v>
      </c>
      <c r="B1868" t="s">
        <v>347</v>
      </c>
      <c r="C1868" t="s">
        <v>439</v>
      </c>
      <c r="D1868" t="s">
        <v>47</v>
      </c>
      <c r="E1868" t="s">
        <v>22</v>
      </c>
      <c r="F1868" s="101">
        <v>44377</v>
      </c>
      <c r="G1868">
        <v>2021</v>
      </c>
      <c r="H1868" t="s">
        <v>734</v>
      </c>
      <c r="I1868" t="s">
        <v>787</v>
      </c>
      <c r="K1868">
        <v>0</v>
      </c>
      <c r="N1868" t="s">
        <v>23</v>
      </c>
      <c r="O1868" t="s">
        <v>23</v>
      </c>
      <c r="P1868">
        <v>0</v>
      </c>
      <c r="Q1868">
        <v>0</v>
      </c>
      <c r="R1868" t="s">
        <v>1518</v>
      </c>
    </row>
    <row r="1869" spans="1:19" x14ac:dyDescent="0.3">
      <c r="A1869">
        <v>389</v>
      </c>
      <c r="B1869" t="s">
        <v>347</v>
      </c>
      <c r="C1869" t="s">
        <v>439</v>
      </c>
      <c r="D1869" t="s">
        <v>47</v>
      </c>
      <c r="E1869" t="s">
        <v>22</v>
      </c>
      <c r="F1869" s="101">
        <v>44561</v>
      </c>
      <c r="G1869">
        <v>2021</v>
      </c>
      <c r="H1869" t="s">
        <v>736</v>
      </c>
      <c r="I1869" t="s">
        <v>739</v>
      </c>
      <c r="K1869">
        <v>0</v>
      </c>
      <c r="N1869" t="s">
        <v>23</v>
      </c>
      <c r="O1869" t="s">
        <v>23</v>
      </c>
      <c r="P1869">
        <v>0</v>
      </c>
      <c r="Q1869">
        <v>0</v>
      </c>
      <c r="R1869" t="s">
        <v>1519</v>
      </c>
    </row>
    <row r="1870" spans="1:19" x14ac:dyDescent="0.3">
      <c r="A1870">
        <v>389</v>
      </c>
      <c r="B1870" t="s">
        <v>347</v>
      </c>
      <c r="C1870" t="s">
        <v>439</v>
      </c>
      <c r="D1870" t="s">
        <v>47</v>
      </c>
      <c r="E1870" t="s">
        <v>22</v>
      </c>
      <c r="F1870" s="101">
        <v>44742</v>
      </c>
      <c r="G1870">
        <v>2022</v>
      </c>
      <c r="H1870" t="s">
        <v>734</v>
      </c>
      <c r="I1870" t="s">
        <v>810</v>
      </c>
      <c r="K1870">
        <v>0</v>
      </c>
      <c r="N1870" t="s">
        <v>23</v>
      </c>
      <c r="O1870" t="s">
        <v>23</v>
      </c>
      <c r="P1870">
        <v>0</v>
      </c>
      <c r="Q1870">
        <v>0</v>
      </c>
      <c r="R1870" t="s">
        <v>1521</v>
      </c>
    </row>
    <row r="1871" spans="1:19" x14ac:dyDescent="0.3">
      <c r="A1871">
        <v>389</v>
      </c>
      <c r="B1871" t="s">
        <v>347</v>
      </c>
      <c r="C1871" t="s">
        <v>439</v>
      </c>
      <c r="D1871" t="s">
        <v>47</v>
      </c>
      <c r="E1871" t="s">
        <v>22</v>
      </c>
      <c r="F1871" s="101">
        <v>44926</v>
      </c>
      <c r="G1871">
        <v>2022</v>
      </c>
      <c r="H1871" t="s">
        <v>736</v>
      </c>
      <c r="I1871" t="s">
        <v>741</v>
      </c>
      <c r="K1871">
        <v>0</v>
      </c>
      <c r="N1871" t="s">
        <v>23</v>
      </c>
      <c r="O1871" t="s">
        <v>23</v>
      </c>
      <c r="P1871">
        <v>0</v>
      </c>
      <c r="Q1871">
        <v>0</v>
      </c>
      <c r="R1871" t="s">
        <v>1524</v>
      </c>
    </row>
    <row r="1872" spans="1:19" x14ac:dyDescent="0.3">
      <c r="A1872">
        <v>389</v>
      </c>
      <c r="B1872" t="s">
        <v>347</v>
      </c>
      <c r="C1872" t="s">
        <v>439</v>
      </c>
      <c r="D1872" t="s">
        <v>47</v>
      </c>
      <c r="E1872" t="s">
        <v>22</v>
      </c>
      <c r="F1872" s="101">
        <v>45838</v>
      </c>
      <c r="G1872">
        <v>2025</v>
      </c>
      <c r="H1872" t="s">
        <v>734</v>
      </c>
      <c r="I1872" t="s">
        <v>832</v>
      </c>
      <c r="K1872">
        <v>0</v>
      </c>
      <c r="N1872" t="s">
        <v>23</v>
      </c>
      <c r="O1872" t="s">
        <v>23</v>
      </c>
      <c r="P1872">
        <v>0</v>
      </c>
      <c r="Q1872">
        <v>0</v>
      </c>
      <c r="R1872" t="s">
        <v>1525</v>
      </c>
    </row>
    <row r="1873" spans="1:19" x14ac:dyDescent="0.3">
      <c r="A1873">
        <v>389</v>
      </c>
      <c r="B1873" t="s">
        <v>347</v>
      </c>
      <c r="C1873" t="s">
        <v>439</v>
      </c>
      <c r="D1873" t="s">
        <v>47</v>
      </c>
      <c r="E1873" t="s">
        <v>22</v>
      </c>
      <c r="F1873" s="101">
        <v>46022</v>
      </c>
      <c r="G1873">
        <v>2025</v>
      </c>
      <c r="H1873" t="s">
        <v>736</v>
      </c>
      <c r="I1873" t="s">
        <v>743</v>
      </c>
      <c r="N1873" t="s">
        <v>23</v>
      </c>
      <c r="O1873" t="s">
        <v>119</v>
      </c>
      <c r="P1873">
        <v>0</v>
      </c>
      <c r="Q1873">
        <v>0</v>
      </c>
      <c r="R1873" t="s">
        <v>1526</v>
      </c>
      <c r="S1873" t="s">
        <v>119</v>
      </c>
    </row>
    <row r="1874" spans="1:19" x14ac:dyDescent="0.3">
      <c r="A1874">
        <v>390</v>
      </c>
      <c r="B1874" t="s">
        <v>348</v>
      </c>
      <c r="C1874" t="s">
        <v>190</v>
      </c>
      <c r="D1874" t="s">
        <v>52</v>
      </c>
      <c r="E1874" t="s">
        <v>22</v>
      </c>
      <c r="F1874" s="101">
        <v>44377</v>
      </c>
      <c r="G1874">
        <v>2021</v>
      </c>
      <c r="H1874" t="s">
        <v>734</v>
      </c>
      <c r="I1874" t="s">
        <v>787</v>
      </c>
      <c r="K1874">
        <v>0</v>
      </c>
      <c r="N1874" t="s">
        <v>23</v>
      </c>
      <c r="O1874" t="s">
        <v>23</v>
      </c>
      <c r="P1874">
        <v>0</v>
      </c>
      <c r="Q1874">
        <v>0</v>
      </c>
      <c r="R1874" t="s">
        <v>1528</v>
      </c>
    </row>
    <row r="1875" spans="1:19" x14ac:dyDescent="0.3">
      <c r="A1875">
        <v>390</v>
      </c>
      <c r="B1875" t="s">
        <v>348</v>
      </c>
      <c r="C1875" t="s">
        <v>190</v>
      </c>
      <c r="D1875" t="s">
        <v>52</v>
      </c>
      <c r="E1875" t="s">
        <v>22</v>
      </c>
      <c r="F1875" s="101">
        <v>44561</v>
      </c>
      <c r="G1875">
        <v>2021</v>
      </c>
      <c r="H1875" t="s">
        <v>736</v>
      </c>
      <c r="I1875" t="s">
        <v>739</v>
      </c>
      <c r="K1875">
        <v>0</v>
      </c>
      <c r="N1875" t="s">
        <v>23</v>
      </c>
      <c r="O1875" t="s">
        <v>23</v>
      </c>
      <c r="P1875">
        <v>0</v>
      </c>
      <c r="Q1875">
        <v>0</v>
      </c>
      <c r="R1875" t="s">
        <v>1530</v>
      </c>
    </row>
    <row r="1876" spans="1:19" x14ac:dyDescent="0.3">
      <c r="A1876">
        <v>390</v>
      </c>
      <c r="B1876" t="s">
        <v>348</v>
      </c>
      <c r="C1876" t="s">
        <v>190</v>
      </c>
      <c r="D1876" t="s">
        <v>52</v>
      </c>
      <c r="E1876" t="s">
        <v>22</v>
      </c>
      <c r="F1876" s="101">
        <v>44742</v>
      </c>
      <c r="G1876">
        <v>2022</v>
      </c>
      <c r="H1876" t="s">
        <v>734</v>
      </c>
      <c r="I1876" t="s">
        <v>810</v>
      </c>
      <c r="K1876">
        <v>0</v>
      </c>
      <c r="N1876" t="s">
        <v>23</v>
      </c>
      <c r="O1876" t="s">
        <v>23</v>
      </c>
      <c r="P1876">
        <v>0</v>
      </c>
      <c r="Q1876">
        <v>0</v>
      </c>
      <c r="R1876" t="s">
        <v>1534</v>
      </c>
    </row>
    <row r="1877" spans="1:19" x14ac:dyDescent="0.3">
      <c r="A1877">
        <v>390</v>
      </c>
      <c r="B1877" t="s">
        <v>348</v>
      </c>
      <c r="C1877" t="s">
        <v>190</v>
      </c>
      <c r="D1877" t="s">
        <v>52</v>
      </c>
      <c r="E1877" t="s">
        <v>22</v>
      </c>
      <c r="F1877" s="101">
        <v>44926</v>
      </c>
      <c r="G1877">
        <v>2022</v>
      </c>
      <c r="H1877" t="s">
        <v>736</v>
      </c>
      <c r="I1877" t="s">
        <v>741</v>
      </c>
      <c r="K1877">
        <v>0</v>
      </c>
      <c r="N1877" t="s">
        <v>23</v>
      </c>
      <c r="O1877" t="s">
        <v>23</v>
      </c>
      <c r="P1877">
        <v>0</v>
      </c>
      <c r="Q1877">
        <v>0</v>
      </c>
      <c r="R1877" t="s">
        <v>1537</v>
      </c>
    </row>
    <row r="1878" spans="1:19" x14ac:dyDescent="0.3">
      <c r="A1878">
        <v>390</v>
      </c>
      <c r="B1878" t="s">
        <v>348</v>
      </c>
      <c r="C1878" t="s">
        <v>190</v>
      </c>
      <c r="D1878" t="s">
        <v>52</v>
      </c>
      <c r="E1878" t="s">
        <v>22</v>
      </c>
      <c r="F1878" s="101">
        <v>45838</v>
      </c>
      <c r="G1878">
        <v>2025</v>
      </c>
      <c r="H1878" t="s">
        <v>734</v>
      </c>
      <c r="I1878" t="s">
        <v>832</v>
      </c>
      <c r="J1878">
        <v>100</v>
      </c>
      <c r="K1878">
        <v>103.55</v>
      </c>
      <c r="L1878" s="57">
        <v>1.0355000000000001</v>
      </c>
      <c r="M1878" s="57">
        <v>1.0355000000000001</v>
      </c>
      <c r="N1878" t="s">
        <v>23</v>
      </c>
      <c r="O1878" t="s">
        <v>23</v>
      </c>
      <c r="P1878">
        <v>0</v>
      </c>
      <c r="Q1878">
        <v>0</v>
      </c>
      <c r="R1878" t="s">
        <v>1540</v>
      </c>
    </row>
    <row r="1879" spans="1:19" x14ac:dyDescent="0.3">
      <c r="A1879">
        <v>390</v>
      </c>
      <c r="B1879" t="s">
        <v>348</v>
      </c>
      <c r="C1879" t="s">
        <v>190</v>
      </c>
      <c r="D1879" t="s">
        <v>52</v>
      </c>
      <c r="E1879" t="s">
        <v>22</v>
      </c>
      <c r="F1879" s="101">
        <v>46022</v>
      </c>
      <c r="G1879">
        <v>2025</v>
      </c>
      <c r="H1879" t="s">
        <v>736</v>
      </c>
      <c r="I1879" t="s">
        <v>743</v>
      </c>
      <c r="J1879">
        <v>100</v>
      </c>
      <c r="K1879">
        <v>99.78</v>
      </c>
      <c r="L1879" s="57">
        <v>0.99780000000000002</v>
      </c>
      <c r="M1879" s="57">
        <v>0.99780000000000002</v>
      </c>
      <c r="N1879" t="s">
        <v>23</v>
      </c>
      <c r="O1879" t="s">
        <v>23</v>
      </c>
      <c r="P1879">
        <v>0</v>
      </c>
      <c r="Q1879">
        <v>0</v>
      </c>
      <c r="R1879" t="s">
        <v>1542</v>
      </c>
    </row>
    <row r="1880" spans="1:19" x14ac:dyDescent="0.3">
      <c r="A1880">
        <v>392</v>
      </c>
      <c r="B1880" t="s">
        <v>351</v>
      </c>
      <c r="C1880" t="s">
        <v>350</v>
      </c>
      <c r="D1880" t="s">
        <v>65</v>
      </c>
      <c r="E1880" t="s">
        <v>22</v>
      </c>
      <c r="F1880" s="101">
        <v>46022</v>
      </c>
      <c r="G1880">
        <v>2025</v>
      </c>
      <c r="H1880" t="s">
        <v>736</v>
      </c>
      <c r="I1880" t="s">
        <v>743</v>
      </c>
      <c r="J1880">
        <v>1224000000</v>
      </c>
      <c r="K1880">
        <v>1233823393</v>
      </c>
      <c r="L1880" s="57">
        <v>1.0080256478758169</v>
      </c>
      <c r="M1880" s="57">
        <v>1.0080256478758169</v>
      </c>
      <c r="N1880" t="s">
        <v>95</v>
      </c>
      <c r="O1880" t="s">
        <v>95</v>
      </c>
      <c r="P1880">
        <v>0</v>
      </c>
      <c r="Q1880">
        <v>0</v>
      </c>
      <c r="R1880" t="s">
        <v>1543</v>
      </c>
    </row>
    <row r="1881" spans="1:19" x14ac:dyDescent="0.3">
      <c r="A1881">
        <v>393</v>
      </c>
      <c r="B1881" t="s">
        <v>352</v>
      </c>
      <c r="C1881" t="s">
        <v>350</v>
      </c>
      <c r="D1881" t="s">
        <v>65</v>
      </c>
      <c r="E1881" t="s">
        <v>54</v>
      </c>
      <c r="F1881" s="101">
        <v>46022</v>
      </c>
      <c r="G1881">
        <v>2025</v>
      </c>
      <c r="H1881" t="s">
        <v>736</v>
      </c>
      <c r="I1881" t="s">
        <v>743</v>
      </c>
      <c r="K1881">
        <v>12</v>
      </c>
      <c r="N1881" t="s">
        <v>48</v>
      </c>
      <c r="O1881" t="s">
        <v>83</v>
      </c>
      <c r="P1881">
        <v>1</v>
      </c>
      <c r="Q1881">
        <v>1</v>
      </c>
      <c r="R1881" t="s">
        <v>1544</v>
      </c>
    </row>
    <row r="1882" spans="1:19" x14ac:dyDescent="0.3">
      <c r="A1882">
        <v>394</v>
      </c>
      <c r="B1882" t="s">
        <v>353</v>
      </c>
      <c r="C1882" t="s">
        <v>354</v>
      </c>
      <c r="D1882" t="s">
        <v>52</v>
      </c>
      <c r="E1882" t="s">
        <v>22</v>
      </c>
      <c r="F1882" s="101">
        <v>46022</v>
      </c>
      <c r="G1882">
        <v>2025</v>
      </c>
      <c r="H1882" t="s">
        <v>736</v>
      </c>
      <c r="I1882" t="s">
        <v>743</v>
      </c>
      <c r="J1882">
        <v>275</v>
      </c>
      <c r="K1882">
        <v>200</v>
      </c>
      <c r="L1882" s="57">
        <v>0.72727272727272729</v>
      </c>
      <c r="M1882" s="57">
        <v>0.72727272727272729</v>
      </c>
      <c r="N1882" t="s">
        <v>48</v>
      </c>
      <c r="O1882" t="s">
        <v>48</v>
      </c>
      <c r="P1882">
        <v>0</v>
      </c>
      <c r="Q1882">
        <v>0</v>
      </c>
      <c r="R1882" t="s">
        <v>1550</v>
      </c>
    </row>
    <row r="1883" spans="1:19" x14ac:dyDescent="0.3">
      <c r="A1883">
        <v>395</v>
      </c>
      <c r="B1883" t="s">
        <v>356</v>
      </c>
      <c r="C1883" t="s">
        <v>354</v>
      </c>
      <c r="D1883" t="s">
        <v>52</v>
      </c>
      <c r="E1883" t="s">
        <v>22</v>
      </c>
      <c r="F1883" s="101">
        <v>46022</v>
      </c>
      <c r="G1883">
        <v>2025</v>
      </c>
      <c r="H1883" t="s">
        <v>736</v>
      </c>
      <c r="I1883" t="s">
        <v>743</v>
      </c>
      <c r="J1883">
        <v>35</v>
      </c>
      <c r="K1883">
        <v>62</v>
      </c>
      <c r="L1883" s="57">
        <v>1.3</v>
      </c>
      <c r="M1883" s="57">
        <v>1.7714285714285709</v>
      </c>
      <c r="N1883" t="s">
        <v>48</v>
      </c>
      <c r="O1883" t="s">
        <v>48</v>
      </c>
      <c r="P1883">
        <v>0</v>
      </c>
      <c r="Q1883">
        <v>0</v>
      </c>
      <c r="R1883" t="s">
        <v>1555</v>
      </c>
    </row>
    <row r="1884" spans="1:19" x14ac:dyDescent="0.3">
      <c r="A1884">
        <v>397</v>
      </c>
      <c r="B1884" t="s">
        <v>1556</v>
      </c>
      <c r="C1884" t="s">
        <v>358</v>
      </c>
      <c r="D1884" t="s">
        <v>47</v>
      </c>
      <c r="E1884" t="s">
        <v>22</v>
      </c>
      <c r="F1884" s="101">
        <v>46022</v>
      </c>
      <c r="G1884">
        <v>2025</v>
      </c>
      <c r="H1884" t="s">
        <v>736</v>
      </c>
      <c r="I1884" t="s">
        <v>743</v>
      </c>
      <c r="J1884">
        <v>90</v>
      </c>
      <c r="K1884">
        <v>96.14</v>
      </c>
      <c r="L1884" s="57">
        <v>1.068222222222222</v>
      </c>
      <c r="M1884" s="57">
        <v>1.068222222222222</v>
      </c>
      <c r="N1884" t="s">
        <v>23</v>
      </c>
      <c r="O1884" t="s">
        <v>23</v>
      </c>
      <c r="P1884">
        <v>0</v>
      </c>
      <c r="Q1884">
        <v>1</v>
      </c>
      <c r="R1884" t="s">
        <v>1557</v>
      </c>
    </row>
    <row r="1885" spans="1:19" x14ac:dyDescent="0.3">
      <c r="A1885">
        <v>398</v>
      </c>
      <c r="B1885" t="s">
        <v>360</v>
      </c>
      <c r="C1885" t="s">
        <v>361</v>
      </c>
      <c r="D1885" t="s">
        <v>47</v>
      </c>
      <c r="E1885" t="s">
        <v>22</v>
      </c>
      <c r="F1885" s="101">
        <v>46022</v>
      </c>
      <c r="G1885">
        <v>2025</v>
      </c>
      <c r="H1885" t="s">
        <v>736</v>
      </c>
      <c r="I1885" t="s">
        <v>743</v>
      </c>
      <c r="J1885">
        <v>1400</v>
      </c>
      <c r="K1885">
        <v>2362</v>
      </c>
      <c r="L1885" s="57">
        <v>1.3</v>
      </c>
      <c r="M1885" s="57">
        <v>1.6871428571428571</v>
      </c>
      <c r="N1885" t="s">
        <v>48</v>
      </c>
      <c r="O1885" t="s">
        <v>48</v>
      </c>
      <c r="P1885">
        <v>0</v>
      </c>
      <c r="Q1885">
        <v>0</v>
      </c>
      <c r="R1885" t="s">
        <v>1558</v>
      </c>
    </row>
    <row r="1886" spans="1:19" x14ac:dyDescent="0.3">
      <c r="A1886">
        <v>399</v>
      </c>
      <c r="B1886" t="s">
        <v>363</v>
      </c>
      <c r="C1886" t="s">
        <v>361</v>
      </c>
      <c r="D1886" t="s">
        <v>47</v>
      </c>
      <c r="E1886" t="s">
        <v>22</v>
      </c>
      <c r="F1886" s="101">
        <v>46022</v>
      </c>
      <c r="G1886">
        <v>2025</v>
      </c>
      <c r="H1886" t="s">
        <v>736</v>
      </c>
      <c r="I1886" t="s">
        <v>743</v>
      </c>
      <c r="J1886">
        <v>796</v>
      </c>
      <c r="K1886">
        <v>750</v>
      </c>
      <c r="L1886" s="57">
        <v>0.94221105527638194</v>
      </c>
      <c r="M1886" s="57">
        <v>0.94221105527638194</v>
      </c>
      <c r="N1886" t="s">
        <v>48</v>
      </c>
      <c r="O1886" t="s">
        <v>48</v>
      </c>
      <c r="P1886">
        <v>0</v>
      </c>
      <c r="Q1886">
        <v>0</v>
      </c>
      <c r="R1886" t="s">
        <v>1559</v>
      </c>
    </row>
    <row r="1887" spans="1:19" x14ac:dyDescent="0.3">
      <c r="A1887">
        <v>400</v>
      </c>
      <c r="B1887" t="s">
        <v>364</v>
      </c>
      <c r="C1887" t="s">
        <v>361</v>
      </c>
      <c r="D1887" t="s">
        <v>47</v>
      </c>
      <c r="E1887" t="s">
        <v>22</v>
      </c>
      <c r="F1887" s="101">
        <v>46022</v>
      </c>
      <c r="G1887">
        <v>2025</v>
      </c>
      <c r="H1887" t="s">
        <v>736</v>
      </c>
      <c r="I1887" t="s">
        <v>743</v>
      </c>
      <c r="J1887">
        <v>89</v>
      </c>
      <c r="K1887">
        <v>70</v>
      </c>
      <c r="L1887" s="57">
        <v>0.7865168539325843</v>
      </c>
      <c r="M1887" s="57">
        <v>0.7865168539325843</v>
      </c>
      <c r="N1887" t="s">
        <v>48</v>
      </c>
      <c r="O1887" t="s">
        <v>48</v>
      </c>
      <c r="P1887">
        <v>0</v>
      </c>
      <c r="Q1887">
        <v>0</v>
      </c>
      <c r="R1887" t="s">
        <v>1560</v>
      </c>
    </row>
    <row r="1888" spans="1:19" x14ac:dyDescent="0.3">
      <c r="A1888">
        <v>401</v>
      </c>
      <c r="B1888" t="s">
        <v>365</v>
      </c>
      <c r="C1888" t="s">
        <v>366</v>
      </c>
      <c r="D1888" t="s">
        <v>47</v>
      </c>
      <c r="E1888" t="s">
        <v>22</v>
      </c>
      <c r="F1888" s="101">
        <v>46022</v>
      </c>
      <c r="G1888">
        <v>2025</v>
      </c>
      <c r="H1888" t="s">
        <v>736</v>
      </c>
      <c r="I1888" t="s">
        <v>743</v>
      </c>
      <c r="J1888">
        <v>8</v>
      </c>
      <c r="K1888">
        <v>8</v>
      </c>
      <c r="L1888" s="57">
        <v>1</v>
      </c>
      <c r="M1888" s="57">
        <v>1</v>
      </c>
      <c r="N1888" t="s">
        <v>48</v>
      </c>
      <c r="O1888" t="s">
        <v>48</v>
      </c>
      <c r="P1888">
        <v>0</v>
      </c>
      <c r="Q1888">
        <v>0</v>
      </c>
      <c r="R1888" t="s">
        <v>1561</v>
      </c>
    </row>
    <row r="1889" spans="1:19" x14ac:dyDescent="0.3">
      <c r="A1889">
        <v>402</v>
      </c>
      <c r="B1889" t="s">
        <v>367</v>
      </c>
      <c r="C1889" t="s">
        <v>366</v>
      </c>
      <c r="D1889" t="s">
        <v>65</v>
      </c>
      <c r="E1889" t="s">
        <v>22</v>
      </c>
      <c r="F1889" s="101">
        <v>46022</v>
      </c>
      <c r="G1889">
        <v>2025</v>
      </c>
      <c r="H1889" t="s">
        <v>736</v>
      </c>
      <c r="I1889" t="s">
        <v>743</v>
      </c>
      <c r="K1889">
        <v>22.73</v>
      </c>
      <c r="N1889" t="s">
        <v>48</v>
      </c>
      <c r="O1889" t="s">
        <v>48</v>
      </c>
      <c r="P1889">
        <v>0</v>
      </c>
      <c r="Q1889">
        <v>0</v>
      </c>
      <c r="R1889" t="s">
        <v>1562</v>
      </c>
    </row>
    <row r="1890" spans="1:19" x14ac:dyDescent="0.3">
      <c r="A1890">
        <v>403</v>
      </c>
      <c r="B1890" t="s">
        <v>1563</v>
      </c>
      <c r="C1890" t="s">
        <v>366</v>
      </c>
      <c r="D1890" t="s">
        <v>47</v>
      </c>
      <c r="E1890" t="s">
        <v>22</v>
      </c>
      <c r="F1890" s="101">
        <v>46022</v>
      </c>
      <c r="G1890">
        <v>2025</v>
      </c>
      <c r="H1890" t="s">
        <v>736</v>
      </c>
      <c r="I1890" t="s">
        <v>743</v>
      </c>
      <c r="K1890">
        <v>12510</v>
      </c>
      <c r="N1890" t="s">
        <v>171</v>
      </c>
      <c r="O1890" t="s">
        <v>48</v>
      </c>
      <c r="P1890">
        <v>0</v>
      </c>
      <c r="Q1890">
        <v>0</v>
      </c>
      <c r="R1890" t="s">
        <v>1564</v>
      </c>
      <c r="S1890" t="s">
        <v>171</v>
      </c>
    </row>
    <row r="1891" spans="1:19" x14ac:dyDescent="0.3">
      <c r="A1891">
        <v>408</v>
      </c>
      <c r="B1891" t="s">
        <v>374</v>
      </c>
      <c r="C1891" t="s">
        <v>39</v>
      </c>
      <c r="D1891" t="s">
        <v>47</v>
      </c>
      <c r="E1891" t="s">
        <v>22</v>
      </c>
      <c r="F1891" s="101">
        <v>44742</v>
      </c>
      <c r="G1891">
        <v>2022</v>
      </c>
      <c r="H1891" t="s">
        <v>734</v>
      </c>
      <c r="I1891" t="s">
        <v>810</v>
      </c>
      <c r="N1891" t="s">
        <v>48</v>
      </c>
      <c r="O1891" t="s">
        <v>119</v>
      </c>
      <c r="P1891">
        <v>0</v>
      </c>
      <c r="Q1891">
        <v>0</v>
      </c>
      <c r="R1891" t="s">
        <v>1566</v>
      </c>
      <c r="S1891" t="s">
        <v>119</v>
      </c>
    </row>
    <row r="1892" spans="1:19" x14ac:dyDescent="0.3">
      <c r="A1892">
        <v>408</v>
      </c>
      <c r="B1892" t="s">
        <v>374</v>
      </c>
      <c r="C1892" t="s">
        <v>39</v>
      </c>
      <c r="D1892" t="s">
        <v>47</v>
      </c>
      <c r="E1892" t="s">
        <v>22</v>
      </c>
      <c r="F1892" s="101">
        <v>44926</v>
      </c>
      <c r="G1892">
        <v>2022</v>
      </c>
      <c r="H1892" t="s">
        <v>736</v>
      </c>
      <c r="I1892" t="s">
        <v>741</v>
      </c>
      <c r="N1892" t="s">
        <v>48</v>
      </c>
      <c r="O1892" t="s">
        <v>119</v>
      </c>
      <c r="P1892">
        <v>0</v>
      </c>
      <c r="Q1892">
        <v>0</v>
      </c>
      <c r="R1892" t="s">
        <v>1569</v>
      </c>
      <c r="S1892" t="s">
        <v>119</v>
      </c>
    </row>
    <row r="1893" spans="1:19" x14ac:dyDescent="0.3">
      <c r="A1893">
        <v>408</v>
      </c>
      <c r="B1893" t="s">
        <v>374</v>
      </c>
      <c r="C1893" t="s">
        <v>39</v>
      </c>
      <c r="D1893" t="s">
        <v>47</v>
      </c>
      <c r="E1893" t="s">
        <v>22</v>
      </c>
      <c r="F1893" s="101">
        <v>45838</v>
      </c>
      <c r="G1893">
        <v>2025</v>
      </c>
      <c r="H1893" t="s">
        <v>734</v>
      </c>
      <c r="I1893" t="s">
        <v>832</v>
      </c>
      <c r="J1893">
        <v>100</v>
      </c>
      <c r="K1893">
        <v>100</v>
      </c>
      <c r="L1893" s="57">
        <v>1</v>
      </c>
      <c r="M1893" s="57">
        <v>1</v>
      </c>
      <c r="N1893" t="s">
        <v>48</v>
      </c>
      <c r="O1893" t="s">
        <v>48</v>
      </c>
      <c r="P1893">
        <v>0</v>
      </c>
      <c r="Q1893">
        <v>0</v>
      </c>
      <c r="R1893" t="s">
        <v>1570</v>
      </c>
    </row>
    <row r="1894" spans="1:19" x14ac:dyDescent="0.3">
      <c r="A1894">
        <v>408</v>
      </c>
      <c r="B1894" t="s">
        <v>374</v>
      </c>
      <c r="C1894" t="s">
        <v>39</v>
      </c>
      <c r="D1894" t="s">
        <v>47</v>
      </c>
      <c r="E1894" t="s">
        <v>22</v>
      </c>
      <c r="F1894" s="101">
        <v>46022</v>
      </c>
      <c r="G1894">
        <v>2025</v>
      </c>
      <c r="H1894" t="s">
        <v>736</v>
      </c>
      <c r="I1894" t="s">
        <v>743</v>
      </c>
      <c r="J1894">
        <v>100</v>
      </c>
      <c r="K1894">
        <v>100</v>
      </c>
      <c r="L1894" s="57">
        <v>1</v>
      </c>
      <c r="M1894" s="57">
        <v>1</v>
      </c>
      <c r="N1894" t="s">
        <v>48</v>
      </c>
      <c r="O1894" t="s">
        <v>48</v>
      </c>
      <c r="P1894">
        <v>0</v>
      </c>
      <c r="Q1894">
        <v>0</v>
      </c>
      <c r="R1894" t="s">
        <v>1571</v>
      </c>
    </row>
    <row r="1895" spans="1:19" x14ac:dyDescent="0.3">
      <c r="A1895">
        <v>409</v>
      </c>
      <c r="B1895" t="s">
        <v>375</v>
      </c>
      <c r="C1895" t="s">
        <v>41</v>
      </c>
      <c r="D1895" t="s">
        <v>52</v>
      </c>
      <c r="E1895" t="s">
        <v>22</v>
      </c>
      <c r="F1895" s="101">
        <v>44742</v>
      </c>
      <c r="G1895">
        <v>2022</v>
      </c>
      <c r="H1895" t="s">
        <v>734</v>
      </c>
      <c r="I1895" t="s">
        <v>810</v>
      </c>
      <c r="N1895" t="s">
        <v>23</v>
      </c>
      <c r="O1895" t="s">
        <v>119</v>
      </c>
      <c r="P1895">
        <v>0</v>
      </c>
      <c r="Q1895">
        <v>0</v>
      </c>
      <c r="R1895" t="s">
        <v>1575</v>
      </c>
      <c r="S1895" t="s">
        <v>119</v>
      </c>
    </row>
    <row r="1896" spans="1:19" x14ac:dyDescent="0.3">
      <c r="A1896">
        <v>409</v>
      </c>
      <c r="B1896" t="s">
        <v>375</v>
      </c>
      <c r="C1896" t="s">
        <v>41</v>
      </c>
      <c r="D1896" t="s">
        <v>52</v>
      </c>
      <c r="E1896" t="s">
        <v>22</v>
      </c>
      <c r="F1896" s="101">
        <v>44926</v>
      </c>
      <c r="G1896">
        <v>2022</v>
      </c>
      <c r="H1896" t="s">
        <v>736</v>
      </c>
      <c r="I1896" t="s">
        <v>741</v>
      </c>
      <c r="N1896" t="s">
        <v>23</v>
      </c>
      <c r="O1896" t="s">
        <v>119</v>
      </c>
      <c r="P1896">
        <v>0</v>
      </c>
      <c r="Q1896">
        <v>0</v>
      </c>
      <c r="R1896" t="s">
        <v>1578</v>
      </c>
      <c r="S1896" t="s">
        <v>119</v>
      </c>
    </row>
    <row r="1897" spans="1:19" x14ac:dyDescent="0.3">
      <c r="A1897">
        <v>409</v>
      </c>
      <c r="B1897" t="s">
        <v>375</v>
      </c>
      <c r="C1897" t="s">
        <v>41</v>
      </c>
      <c r="D1897" t="s">
        <v>52</v>
      </c>
      <c r="E1897" t="s">
        <v>22</v>
      </c>
      <c r="F1897" s="101">
        <v>45838</v>
      </c>
      <c r="G1897">
        <v>2025</v>
      </c>
      <c r="H1897" t="s">
        <v>734</v>
      </c>
      <c r="I1897" t="s">
        <v>832</v>
      </c>
      <c r="J1897">
        <v>95</v>
      </c>
      <c r="N1897" t="s">
        <v>23</v>
      </c>
      <c r="O1897" t="s">
        <v>119</v>
      </c>
      <c r="P1897">
        <v>0</v>
      </c>
      <c r="Q1897">
        <v>0</v>
      </c>
      <c r="R1897" t="s">
        <v>1584</v>
      </c>
      <c r="S1897" t="s">
        <v>119</v>
      </c>
    </row>
    <row r="1898" spans="1:19" x14ac:dyDescent="0.3">
      <c r="A1898">
        <v>413</v>
      </c>
      <c r="B1898" t="s">
        <v>381</v>
      </c>
      <c r="C1898" t="s">
        <v>354</v>
      </c>
      <c r="D1898" t="s">
        <v>65</v>
      </c>
      <c r="E1898" t="s">
        <v>22</v>
      </c>
      <c r="F1898" s="101">
        <v>46022</v>
      </c>
      <c r="G1898">
        <v>2025</v>
      </c>
      <c r="H1898" t="s">
        <v>736</v>
      </c>
      <c r="I1898" t="s">
        <v>743</v>
      </c>
      <c r="J1898">
        <v>100</v>
      </c>
      <c r="K1898">
        <v>100</v>
      </c>
      <c r="L1898" s="57">
        <v>1</v>
      </c>
      <c r="M1898" s="57">
        <v>1</v>
      </c>
      <c r="N1898" t="s">
        <v>133</v>
      </c>
      <c r="O1898" t="s">
        <v>48</v>
      </c>
      <c r="P1898">
        <v>0</v>
      </c>
      <c r="Q1898">
        <v>0</v>
      </c>
      <c r="R1898" t="s">
        <v>1585</v>
      </c>
    </row>
    <row r="1899" spans="1:19" x14ac:dyDescent="0.3">
      <c r="A1899">
        <v>414</v>
      </c>
      <c r="B1899" t="s">
        <v>382</v>
      </c>
      <c r="C1899" t="s">
        <v>190</v>
      </c>
      <c r="D1899" t="s">
        <v>52</v>
      </c>
      <c r="E1899" t="s">
        <v>22</v>
      </c>
      <c r="F1899" s="101">
        <v>44377</v>
      </c>
      <c r="G1899">
        <v>2021</v>
      </c>
      <c r="H1899" t="s">
        <v>734</v>
      </c>
      <c r="I1899" t="s">
        <v>787</v>
      </c>
      <c r="K1899">
        <v>0</v>
      </c>
      <c r="N1899" t="s">
        <v>23</v>
      </c>
      <c r="O1899" t="s">
        <v>23</v>
      </c>
      <c r="P1899">
        <v>0</v>
      </c>
      <c r="Q1899">
        <v>0</v>
      </c>
      <c r="R1899" t="s">
        <v>1587</v>
      </c>
    </row>
    <row r="1900" spans="1:19" x14ac:dyDescent="0.3">
      <c r="A1900">
        <v>414</v>
      </c>
      <c r="B1900" t="s">
        <v>382</v>
      </c>
      <c r="C1900" t="s">
        <v>190</v>
      </c>
      <c r="D1900" t="s">
        <v>52</v>
      </c>
      <c r="E1900" t="s">
        <v>22</v>
      </c>
      <c r="F1900" s="101">
        <v>44561</v>
      </c>
      <c r="G1900">
        <v>2021</v>
      </c>
      <c r="H1900" t="s">
        <v>736</v>
      </c>
      <c r="I1900" t="s">
        <v>739</v>
      </c>
      <c r="K1900">
        <v>0</v>
      </c>
      <c r="N1900" t="s">
        <v>23</v>
      </c>
      <c r="O1900" t="s">
        <v>23</v>
      </c>
      <c r="P1900">
        <v>0</v>
      </c>
      <c r="Q1900">
        <v>0</v>
      </c>
      <c r="R1900" t="s">
        <v>1589</v>
      </c>
    </row>
    <row r="1901" spans="1:19" x14ac:dyDescent="0.3">
      <c r="A1901">
        <v>414</v>
      </c>
      <c r="B1901" t="s">
        <v>382</v>
      </c>
      <c r="C1901" t="s">
        <v>190</v>
      </c>
      <c r="D1901" t="s">
        <v>52</v>
      </c>
      <c r="E1901" t="s">
        <v>22</v>
      </c>
      <c r="F1901" s="101">
        <v>44742</v>
      </c>
      <c r="G1901">
        <v>2022</v>
      </c>
      <c r="H1901" t="s">
        <v>734</v>
      </c>
      <c r="I1901" t="s">
        <v>810</v>
      </c>
      <c r="K1901">
        <v>0</v>
      </c>
      <c r="N1901" t="s">
        <v>23</v>
      </c>
      <c r="O1901" t="s">
        <v>23</v>
      </c>
      <c r="P1901">
        <v>0</v>
      </c>
      <c r="Q1901">
        <v>0</v>
      </c>
      <c r="R1901" t="s">
        <v>1593</v>
      </c>
    </row>
    <row r="1902" spans="1:19" x14ac:dyDescent="0.3">
      <c r="A1902">
        <v>414</v>
      </c>
      <c r="B1902" t="s">
        <v>382</v>
      </c>
      <c r="C1902" t="s">
        <v>190</v>
      </c>
      <c r="D1902" t="s">
        <v>52</v>
      </c>
      <c r="E1902" t="s">
        <v>22</v>
      </c>
      <c r="F1902" s="101">
        <v>44926</v>
      </c>
      <c r="G1902">
        <v>2022</v>
      </c>
      <c r="H1902" t="s">
        <v>736</v>
      </c>
      <c r="I1902" t="s">
        <v>741</v>
      </c>
      <c r="K1902">
        <v>0</v>
      </c>
      <c r="N1902" t="s">
        <v>23</v>
      </c>
      <c r="O1902" t="s">
        <v>23</v>
      </c>
      <c r="P1902">
        <v>0</v>
      </c>
      <c r="Q1902">
        <v>0</v>
      </c>
      <c r="R1902" t="s">
        <v>1596</v>
      </c>
    </row>
    <row r="1903" spans="1:19" x14ac:dyDescent="0.3">
      <c r="A1903">
        <v>414</v>
      </c>
      <c r="B1903" t="s">
        <v>382</v>
      </c>
      <c r="C1903" t="s">
        <v>190</v>
      </c>
      <c r="D1903" t="s">
        <v>52</v>
      </c>
      <c r="E1903" t="s">
        <v>22</v>
      </c>
      <c r="F1903" s="101">
        <v>45838</v>
      </c>
      <c r="G1903">
        <v>2025</v>
      </c>
      <c r="H1903" t="s">
        <v>734</v>
      </c>
      <c r="I1903" t="s">
        <v>832</v>
      </c>
      <c r="J1903">
        <v>100</v>
      </c>
      <c r="K1903">
        <v>108.55</v>
      </c>
      <c r="L1903" s="57">
        <v>1.0854999999999999</v>
      </c>
      <c r="M1903" s="57">
        <v>1.0854999999999999</v>
      </c>
      <c r="N1903" t="s">
        <v>23</v>
      </c>
      <c r="O1903" t="s">
        <v>23</v>
      </c>
      <c r="P1903">
        <v>0</v>
      </c>
      <c r="Q1903">
        <v>0</v>
      </c>
      <c r="R1903" t="s">
        <v>1599</v>
      </c>
    </row>
    <row r="1904" spans="1:19" x14ac:dyDescent="0.3">
      <c r="A1904">
        <v>414</v>
      </c>
      <c r="B1904" t="s">
        <v>382</v>
      </c>
      <c r="C1904" t="s">
        <v>190</v>
      </c>
      <c r="D1904" t="s">
        <v>52</v>
      </c>
      <c r="E1904" t="s">
        <v>22</v>
      </c>
      <c r="F1904" s="101">
        <v>46022</v>
      </c>
      <c r="G1904">
        <v>2025</v>
      </c>
      <c r="H1904" t="s">
        <v>736</v>
      </c>
      <c r="I1904" t="s">
        <v>743</v>
      </c>
      <c r="J1904">
        <v>100</v>
      </c>
      <c r="K1904">
        <v>98.87</v>
      </c>
      <c r="L1904" s="57">
        <v>0.98870000000000002</v>
      </c>
      <c r="M1904" s="57">
        <v>0.98870000000000002</v>
      </c>
      <c r="N1904" t="s">
        <v>23</v>
      </c>
      <c r="O1904" t="s">
        <v>23</v>
      </c>
      <c r="P1904">
        <v>0</v>
      </c>
      <c r="Q1904">
        <v>0</v>
      </c>
      <c r="R1904" t="s">
        <v>1601</v>
      </c>
    </row>
    <row r="1905" spans="1:18" x14ac:dyDescent="0.3">
      <c r="A1905">
        <v>415</v>
      </c>
      <c r="B1905" t="s">
        <v>383</v>
      </c>
      <c r="C1905" t="s">
        <v>190</v>
      </c>
      <c r="D1905" t="s">
        <v>52</v>
      </c>
      <c r="E1905" t="s">
        <v>22</v>
      </c>
      <c r="F1905" s="101">
        <v>44377</v>
      </c>
      <c r="G1905">
        <v>2021</v>
      </c>
      <c r="H1905" t="s">
        <v>734</v>
      </c>
      <c r="I1905" t="s">
        <v>787</v>
      </c>
      <c r="K1905">
        <v>0</v>
      </c>
      <c r="N1905" t="s">
        <v>23</v>
      </c>
      <c r="O1905" t="s">
        <v>23</v>
      </c>
      <c r="P1905">
        <v>0</v>
      </c>
      <c r="Q1905">
        <v>0</v>
      </c>
      <c r="R1905" t="s">
        <v>1603</v>
      </c>
    </row>
    <row r="1906" spans="1:18" x14ac:dyDescent="0.3">
      <c r="A1906">
        <v>415</v>
      </c>
      <c r="B1906" t="s">
        <v>383</v>
      </c>
      <c r="C1906" t="s">
        <v>190</v>
      </c>
      <c r="D1906" t="s">
        <v>52</v>
      </c>
      <c r="E1906" t="s">
        <v>22</v>
      </c>
      <c r="F1906" s="101">
        <v>44561</v>
      </c>
      <c r="G1906">
        <v>2021</v>
      </c>
      <c r="H1906" t="s">
        <v>736</v>
      </c>
      <c r="I1906" t="s">
        <v>739</v>
      </c>
      <c r="K1906">
        <v>0</v>
      </c>
      <c r="N1906" t="s">
        <v>23</v>
      </c>
      <c r="O1906" t="s">
        <v>23</v>
      </c>
      <c r="P1906">
        <v>0</v>
      </c>
      <c r="Q1906">
        <v>0</v>
      </c>
      <c r="R1906" t="s">
        <v>1605</v>
      </c>
    </row>
    <row r="1907" spans="1:18" x14ac:dyDescent="0.3">
      <c r="A1907">
        <v>415</v>
      </c>
      <c r="B1907" t="s">
        <v>383</v>
      </c>
      <c r="C1907" t="s">
        <v>190</v>
      </c>
      <c r="D1907" t="s">
        <v>52</v>
      </c>
      <c r="E1907" t="s">
        <v>22</v>
      </c>
      <c r="F1907" s="101">
        <v>44742</v>
      </c>
      <c r="G1907">
        <v>2022</v>
      </c>
      <c r="H1907" t="s">
        <v>734</v>
      </c>
      <c r="I1907" t="s">
        <v>810</v>
      </c>
      <c r="K1907">
        <v>0</v>
      </c>
      <c r="N1907" t="s">
        <v>23</v>
      </c>
      <c r="O1907" t="s">
        <v>23</v>
      </c>
      <c r="P1907">
        <v>0</v>
      </c>
      <c r="Q1907">
        <v>0</v>
      </c>
      <c r="R1907" t="s">
        <v>1609</v>
      </c>
    </row>
    <row r="1908" spans="1:18" x14ac:dyDescent="0.3">
      <c r="A1908">
        <v>415</v>
      </c>
      <c r="B1908" t="s">
        <v>383</v>
      </c>
      <c r="C1908" t="s">
        <v>190</v>
      </c>
      <c r="D1908" t="s">
        <v>52</v>
      </c>
      <c r="E1908" t="s">
        <v>22</v>
      </c>
      <c r="F1908" s="101">
        <v>44926</v>
      </c>
      <c r="G1908">
        <v>2022</v>
      </c>
      <c r="H1908" t="s">
        <v>736</v>
      </c>
      <c r="I1908" t="s">
        <v>741</v>
      </c>
      <c r="K1908">
        <v>0</v>
      </c>
      <c r="N1908" t="s">
        <v>23</v>
      </c>
      <c r="O1908" t="s">
        <v>23</v>
      </c>
      <c r="P1908">
        <v>0</v>
      </c>
      <c r="Q1908">
        <v>0</v>
      </c>
      <c r="R1908" t="s">
        <v>1612</v>
      </c>
    </row>
    <row r="1909" spans="1:18" x14ac:dyDescent="0.3">
      <c r="A1909">
        <v>415</v>
      </c>
      <c r="B1909" t="s">
        <v>383</v>
      </c>
      <c r="C1909" t="s">
        <v>190</v>
      </c>
      <c r="D1909" t="s">
        <v>52</v>
      </c>
      <c r="E1909" t="s">
        <v>22</v>
      </c>
      <c r="F1909" s="101">
        <v>45838</v>
      </c>
      <c r="G1909">
        <v>2025</v>
      </c>
      <c r="H1909" t="s">
        <v>734</v>
      </c>
      <c r="I1909" t="s">
        <v>832</v>
      </c>
      <c r="J1909">
        <v>100</v>
      </c>
      <c r="K1909">
        <v>96.44</v>
      </c>
      <c r="L1909" s="57">
        <v>0.96439999999999992</v>
      </c>
      <c r="M1909" s="57">
        <v>0.96439999999999992</v>
      </c>
      <c r="N1909" t="s">
        <v>23</v>
      </c>
      <c r="O1909" t="s">
        <v>23</v>
      </c>
      <c r="P1909">
        <v>0</v>
      </c>
      <c r="Q1909">
        <v>0</v>
      </c>
      <c r="R1909" t="s">
        <v>1615</v>
      </c>
    </row>
    <row r="1910" spans="1:18" x14ac:dyDescent="0.3">
      <c r="A1910">
        <v>415</v>
      </c>
      <c r="B1910" t="s">
        <v>383</v>
      </c>
      <c r="C1910" t="s">
        <v>190</v>
      </c>
      <c r="D1910" t="s">
        <v>52</v>
      </c>
      <c r="E1910" t="s">
        <v>22</v>
      </c>
      <c r="F1910" s="101">
        <v>46022</v>
      </c>
      <c r="G1910">
        <v>2025</v>
      </c>
      <c r="H1910" t="s">
        <v>736</v>
      </c>
      <c r="I1910" t="s">
        <v>743</v>
      </c>
      <c r="J1910">
        <v>100</v>
      </c>
      <c r="K1910">
        <v>99.3</v>
      </c>
      <c r="L1910" s="57">
        <v>0.99299999999999999</v>
      </c>
      <c r="M1910" s="57">
        <v>0.99299999999999999</v>
      </c>
      <c r="N1910" t="s">
        <v>23</v>
      </c>
      <c r="O1910" t="s">
        <v>23</v>
      </c>
      <c r="P1910">
        <v>0</v>
      </c>
      <c r="Q1910">
        <v>0</v>
      </c>
      <c r="R1910" t="s">
        <v>1617</v>
      </c>
    </row>
    <row r="1911" spans="1:18" x14ac:dyDescent="0.3">
      <c r="A1911">
        <v>416</v>
      </c>
      <c r="B1911" t="s">
        <v>384</v>
      </c>
      <c r="C1911" t="s">
        <v>190</v>
      </c>
      <c r="D1911" t="s">
        <v>52</v>
      </c>
      <c r="E1911" t="s">
        <v>22</v>
      </c>
      <c r="F1911" s="101">
        <v>44377</v>
      </c>
      <c r="G1911">
        <v>2021</v>
      </c>
      <c r="H1911" t="s">
        <v>734</v>
      </c>
      <c r="I1911" t="s">
        <v>787</v>
      </c>
      <c r="K1911">
        <v>0</v>
      </c>
      <c r="N1911" t="s">
        <v>23</v>
      </c>
      <c r="O1911" t="s">
        <v>23</v>
      </c>
      <c r="P1911">
        <v>0</v>
      </c>
      <c r="Q1911">
        <v>0</v>
      </c>
      <c r="R1911" t="s">
        <v>1619</v>
      </c>
    </row>
    <row r="1912" spans="1:18" x14ac:dyDescent="0.3">
      <c r="A1912">
        <v>416</v>
      </c>
      <c r="B1912" t="s">
        <v>384</v>
      </c>
      <c r="C1912" t="s">
        <v>190</v>
      </c>
      <c r="D1912" t="s">
        <v>52</v>
      </c>
      <c r="E1912" t="s">
        <v>22</v>
      </c>
      <c r="F1912" s="101">
        <v>44561</v>
      </c>
      <c r="G1912">
        <v>2021</v>
      </c>
      <c r="H1912" t="s">
        <v>736</v>
      </c>
      <c r="I1912" t="s">
        <v>739</v>
      </c>
      <c r="K1912">
        <v>0</v>
      </c>
      <c r="N1912" t="s">
        <v>23</v>
      </c>
      <c r="O1912" t="s">
        <v>23</v>
      </c>
      <c r="P1912">
        <v>0</v>
      </c>
      <c r="Q1912">
        <v>0</v>
      </c>
      <c r="R1912" t="s">
        <v>1621</v>
      </c>
    </row>
    <row r="1913" spans="1:18" x14ac:dyDescent="0.3">
      <c r="A1913">
        <v>416</v>
      </c>
      <c r="B1913" t="s">
        <v>384</v>
      </c>
      <c r="C1913" t="s">
        <v>190</v>
      </c>
      <c r="D1913" t="s">
        <v>52</v>
      </c>
      <c r="E1913" t="s">
        <v>22</v>
      </c>
      <c r="F1913" s="101">
        <v>44742</v>
      </c>
      <c r="G1913">
        <v>2022</v>
      </c>
      <c r="H1913" t="s">
        <v>734</v>
      </c>
      <c r="I1913" t="s">
        <v>810</v>
      </c>
      <c r="K1913">
        <v>0</v>
      </c>
      <c r="N1913" t="s">
        <v>23</v>
      </c>
      <c r="O1913" t="s">
        <v>23</v>
      </c>
      <c r="P1913">
        <v>0</v>
      </c>
      <c r="Q1913">
        <v>0</v>
      </c>
      <c r="R1913" t="s">
        <v>1625</v>
      </c>
    </row>
    <row r="1914" spans="1:18" x14ac:dyDescent="0.3">
      <c r="A1914">
        <v>416</v>
      </c>
      <c r="B1914" t="s">
        <v>384</v>
      </c>
      <c r="C1914" t="s">
        <v>190</v>
      </c>
      <c r="D1914" t="s">
        <v>52</v>
      </c>
      <c r="E1914" t="s">
        <v>22</v>
      </c>
      <c r="F1914" s="101">
        <v>44926</v>
      </c>
      <c r="G1914">
        <v>2022</v>
      </c>
      <c r="H1914" t="s">
        <v>736</v>
      </c>
      <c r="I1914" t="s">
        <v>741</v>
      </c>
      <c r="K1914">
        <v>0</v>
      </c>
      <c r="N1914" t="s">
        <v>23</v>
      </c>
      <c r="O1914" t="s">
        <v>23</v>
      </c>
      <c r="P1914">
        <v>0</v>
      </c>
      <c r="Q1914">
        <v>0</v>
      </c>
      <c r="R1914" t="s">
        <v>1628</v>
      </c>
    </row>
    <row r="1915" spans="1:18" x14ac:dyDescent="0.3">
      <c r="A1915">
        <v>416</v>
      </c>
      <c r="B1915" t="s">
        <v>384</v>
      </c>
      <c r="C1915" t="s">
        <v>190</v>
      </c>
      <c r="D1915" t="s">
        <v>52</v>
      </c>
      <c r="E1915" t="s">
        <v>22</v>
      </c>
      <c r="F1915" s="101">
        <v>45838</v>
      </c>
      <c r="G1915">
        <v>2025</v>
      </c>
      <c r="H1915" t="s">
        <v>734</v>
      </c>
      <c r="I1915" t="s">
        <v>832</v>
      </c>
      <c r="J1915">
        <v>100</v>
      </c>
      <c r="K1915">
        <v>109.24</v>
      </c>
      <c r="L1915" s="57">
        <v>1.0924</v>
      </c>
      <c r="M1915" s="57">
        <v>1.0924</v>
      </c>
      <c r="N1915" t="s">
        <v>23</v>
      </c>
      <c r="O1915" t="s">
        <v>23</v>
      </c>
      <c r="P1915">
        <v>0</v>
      </c>
      <c r="Q1915">
        <v>0</v>
      </c>
      <c r="R1915" t="s">
        <v>1631</v>
      </c>
    </row>
    <row r="1916" spans="1:18" x14ac:dyDescent="0.3">
      <c r="A1916">
        <v>416</v>
      </c>
      <c r="B1916" t="s">
        <v>384</v>
      </c>
      <c r="C1916" t="s">
        <v>190</v>
      </c>
      <c r="D1916" t="s">
        <v>52</v>
      </c>
      <c r="E1916" t="s">
        <v>22</v>
      </c>
      <c r="F1916" s="101">
        <v>46022</v>
      </c>
      <c r="G1916">
        <v>2025</v>
      </c>
      <c r="H1916" t="s">
        <v>736</v>
      </c>
      <c r="I1916" t="s">
        <v>743</v>
      </c>
      <c r="J1916">
        <v>100</v>
      </c>
      <c r="K1916">
        <v>100</v>
      </c>
      <c r="L1916" s="57">
        <v>1</v>
      </c>
      <c r="M1916" s="57">
        <v>1</v>
      </c>
      <c r="N1916" t="s">
        <v>23</v>
      </c>
      <c r="O1916" t="s">
        <v>23</v>
      </c>
      <c r="P1916">
        <v>0</v>
      </c>
      <c r="Q1916">
        <v>0</v>
      </c>
      <c r="R1916" t="s">
        <v>1633</v>
      </c>
    </row>
    <row r="1917" spans="1:18" x14ac:dyDescent="0.3">
      <c r="A1917">
        <v>417</v>
      </c>
      <c r="B1917" t="s">
        <v>385</v>
      </c>
      <c r="C1917" t="s">
        <v>190</v>
      </c>
      <c r="D1917" t="s">
        <v>52</v>
      </c>
      <c r="E1917" t="s">
        <v>22</v>
      </c>
      <c r="F1917" s="101">
        <v>44377</v>
      </c>
      <c r="G1917">
        <v>2021</v>
      </c>
      <c r="H1917" t="s">
        <v>734</v>
      </c>
      <c r="I1917" t="s">
        <v>787</v>
      </c>
      <c r="K1917">
        <v>0</v>
      </c>
      <c r="N1917" t="s">
        <v>23</v>
      </c>
      <c r="O1917" t="s">
        <v>23</v>
      </c>
      <c r="P1917">
        <v>0</v>
      </c>
      <c r="Q1917">
        <v>0</v>
      </c>
      <c r="R1917" t="s">
        <v>1635</v>
      </c>
    </row>
    <row r="1918" spans="1:18" x14ac:dyDescent="0.3">
      <c r="A1918">
        <v>417</v>
      </c>
      <c r="B1918" t="s">
        <v>385</v>
      </c>
      <c r="C1918" t="s">
        <v>190</v>
      </c>
      <c r="D1918" t="s">
        <v>52</v>
      </c>
      <c r="E1918" t="s">
        <v>22</v>
      </c>
      <c r="F1918" s="101">
        <v>44561</v>
      </c>
      <c r="G1918">
        <v>2021</v>
      </c>
      <c r="H1918" t="s">
        <v>736</v>
      </c>
      <c r="I1918" t="s">
        <v>739</v>
      </c>
      <c r="K1918">
        <v>0</v>
      </c>
      <c r="N1918" t="s">
        <v>23</v>
      </c>
      <c r="O1918" t="s">
        <v>23</v>
      </c>
      <c r="P1918">
        <v>0</v>
      </c>
      <c r="Q1918">
        <v>0</v>
      </c>
      <c r="R1918" t="s">
        <v>1637</v>
      </c>
    </row>
    <row r="1919" spans="1:18" x14ac:dyDescent="0.3">
      <c r="A1919">
        <v>417</v>
      </c>
      <c r="B1919" t="s">
        <v>385</v>
      </c>
      <c r="C1919" t="s">
        <v>190</v>
      </c>
      <c r="D1919" t="s">
        <v>52</v>
      </c>
      <c r="E1919" t="s">
        <v>22</v>
      </c>
      <c r="F1919" s="101">
        <v>44742</v>
      </c>
      <c r="G1919">
        <v>2022</v>
      </c>
      <c r="H1919" t="s">
        <v>734</v>
      </c>
      <c r="I1919" t="s">
        <v>810</v>
      </c>
      <c r="K1919">
        <v>0</v>
      </c>
      <c r="N1919" t="s">
        <v>23</v>
      </c>
      <c r="O1919" t="s">
        <v>23</v>
      </c>
      <c r="P1919">
        <v>0</v>
      </c>
      <c r="Q1919">
        <v>0</v>
      </c>
      <c r="R1919" t="s">
        <v>1641</v>
      </c>
    </row>
    <row r="1920" spans="1:18" x14ac:dyDescent="0.3">
      <c r="A1920">
        <v>417</v>
      </c>
      <c r="B1920" t="s">
        <v>385</v>
      </c>
      <c r="C1920" t="s">
        <v>190</v>
      </c>
      <c r="D1920" t="s">
        <v>52</v>
      </c>
      <c r="E1920" t="s">
        <v>22</v>
      </c>
      <c r="F1920" s="101">
        <v>44926</v>
      </c>
      <c r="G1920">
        <v>2022</v>
      </c>
      <c r="H1920" t="s">
        <v>736</v>
      </c>
      <c r="I1920" t="s">
        <v>741</v>
      </c>
      <c r="K1920">
        <v>0</v>
      </c>
      <c r="N1920" t="s">
        <v>23</v>
      </c>
      <c r="O1920" t="s">
        <v>23</v>
      </c>
      <c r="P1920">
        <v>0</v>
      </c>
      <c r="Q1920">
        <v>0</v>
      </c>
      <c r="R1920" t="s">
        <v>1644</v>
      </c>
    </row>
    <row r="1921" spans="1:18" x14ac:dyDescent="0.3">
      <c r="A1921">
        <v>417</v>
      </c>
      <c r="B1921" t="s">
        <v>385</v>
      </c>
      <c r="C1921" t="s">
        <v>190</v>
      </c>
      <c r="D1921" t="s">
        <v>52</v>
      </c>
      <c r="E1921" t="s">
        <v>22</v>
      </c>
      <c r="F1921" s="101">
        <v>45838</v>
      </c>
      <c r="G1921">
        <v>2025</v>
      </c>
      <c r="H1921" t="s">
        <v>734</v>
      </c>
      <c r="I1921" t="s">
        <v>832</v>
      </c>
      <c r="J1921">
        <v>100</v>
      </c>
      <c r="K1921">
        <v>101.28</v>
      </c>
      <c r="L1921" s="57">
        <v>1.0127999999999999</v>
      </c>
      <c r="M1921" s="57">
        <v>1.0127999999999999</v>
      </c>
      <c r="N1921" t="s">
        <v>23</v>
      </c>
      <c r="O1921" t="s">
        <v>23</v>
      </c>
      <c r="P1921">
        <v>0</v>
      </c>
      <c r="Q1921">
        <v>0</v>
      </c>
      <c r="R1921" t="s">
        <v>1647</v>
      </c>
    </row>
    <row r="1922" spans="1:18" x14ac:dyDescent="0.3">
      <c r="A1922">
        <v>417</v>
      </c>
      <c r="B1922" t="s">
        <v>385</v>
      </c>
      <c r="C1922" t="s">
        <v>190</v>
      </c>
      <c r="D1922" t="s">
        <v>52</v>
      </c>
      <c r="E1922" t="s">
        <v>22</v>
      </c>
      <c r="F1922" s="101">
        <v>46022</v>
      </c>
      <c r="G1922">
        <v>2025</v>
      </c>
      <c r="H1922" t="s">
        <v>736</v>
      </c>
      <c r="I1922" t="s">
        <v>743</v>
      </c>
      <c r="J1922">
        <v>100</v>
      </c>
      <c r="K1922">
        <v>97.99</v>
      </c>
      <c r="L1922" s="57">
        <v>0.97989999999999999</v>
      </c>
      <c r="M1922" s="57">
        <v>0.97989999999999999</v>
      </c>
      <c r="N1922" t="s">
        <v>23</v>
      </c>
      <c r="O1922" t="s">
        <v>23</v>
      </c>
      <c r="P1922">
        <v>0</v>
      </c>
      <c r="Q1922">
        <v>0</v>
      </c>
      <c r="R1922" t="s">
        <v>1649</v>
      </c>
    </row>
    <row r="1923" spans="1:18" x14ac:dyDescent="0.3">
      <c r="A1923">
        <v>418</v>
      </c>
      <c r="B1923" t="s">
        <v>386</v>
      </c>
      <c r="C1923" t="s">
        <v>190</v>
      </c>
      <c r="D1923" t="s">
        <v>52</v>
      </c>
      <c r="E1923" t="s">
        <v>22</v>
      </c>
      <c r="F1923" s="101">
        <v>44377</v>
      </c>
      <c r="G1923">
        <v>2021</v>
      </c>
      <c r="H1923" t="s">
        <v>734</v>
      </c>
      <c r="I1923" t="s">
        <v>787</v>
      </c>
      <c r="K1923">
        <v>0</v>
      </c>
      <c r="N1923" t="s">
        <v>23</v>
      </c>
      <c r="O1923" t="s">
        <v>23</v>
      </c>
      <c r="P1923">
        <v>0</v>
      </c>
      <c r="Q1923">
        <v>0</v>
      </c>
      <c r="R1923" t="s">
        <v>1651</v>
      </c>
    </row>
    <row r="1924" spans="1:18" x14ac:dyDescent="0.3">
      <c r="A1924">
        <v>418</v>
      </c>
      <c r="B1924" t="s">
        <v>386</v>
      </c>
      <c r="C1924" t="s">
        <v>190</v>
      </c>
      <c r="D1924" t="s">
        <v>52</v>
      </c>
      <c r="E1924" t="s">
        <v>22</v>
      </c>
      <c r="F1924" s="101">
        <v>44561</v>
      </c>
      <c r="G1924">
        <v>2021</v>
      </c>
      <c r="H1924" t="s">
        <v>736</v>
      </c>
      <c r="I1924" t="s">
        <v>739</v>
      </c>
      <c r="K1924">
        <v>0</v>
      </c>
      <c r="N1924" t="s">
        <v>23</v>
      </c>
      <c r="O1924" t="s">
        <v>23</v>
      </c>
      <c r="P1924">
        <v>0</v>
      </c>
      <c r="Q1924">
        <v>0</v>
      </c>
      <c r="R1924" t="s">
        <v>1653</v>
      </c>
    </row>
    <row r="1925" spans="1:18" x14ac:dyDescent="0.3">
      <c r="A1925">
        <v>418</v>
      </c>
      <c r="B1925" t="s">
        <v>386</v>
      </c>
      <c r="C1925" t="s">
        <v>190</v>
      </c>
      <c r="D1925" t="s">
        <v>52</v>
      </c>
      <c r="E1925" t="s">
        <v>22</v>
      </c>
      <c r="F1925" s="101">
        <v>44742</v>
      </c>
      <c r="G1925">
        <v>2022</v>
      </c>
      <c r="H1925" t="s">
        <v>734</v>
      </c>
      <c r="I1925" t="s">
        <v>810</v>
      </c>
      <c r="K1925">
        <v>0</v>
      </c>
      <c r="N1925" t="s">
        <v>23</v>
      </c>
      <c r="O1925" t="s">
        <v>23</v>
      </c>
      <c r="P1925">
        <v>0</v>
      </c>
      <c r="Q1925">
        <v>0</v>
      </c>
      <c r="R1925" t="s">
        <v>1657</v>
      </c>
    </row>
    <row r="1926" spans="1:18" x14ac:dyDescent="0.3">
      <c r="A1926">
        <v>418</v>
      </c>
      <c r="B1926" t="s">
        <v>386</v>
      </c>
      <c r="C1926" t="s">
        <v>190</v>
      </c>
      <c r="D1926" t="s">
        <v>52</v>
      </c>
      <c r="E1926" t="s">
        <v>22</v>
      </c>
      <c r="F1926" s="101">
        <v>44926</v>
      </c>
      <c r="G1926">
        <v>2022</v>
      </c>
      <c r="H1926" t="s">
        <v>736</v>
      </c>
      <c r="I1926" t="s">
        <v>741</v>
      </c>
      <c r="K1926">
        <v>0</v>
      </c>
      <c r="N1926" t="s">
        <v>23</v>
      </c>
      <c r="O1926" t="s">
        <v>23</v>
      </c>
      <c r="P1926">
        <v>0</v>
      </c>
      <c r="Q1926">
        <v>0</v>
      </c>
      <c r="R1926" t="s">
        <v>1660</v>
      </c>
    </row>
    <row r="1927" spans="1:18" x14ac:dyDescent="0.3">
      <c r="A1927">
        <v>418</v>
      </c>
      <c r="B1927" t="s">
        <v>386</v>
      </c>
      <c r="C1927" t="s">
        <v>190</v>
      </c>
      <c r="D1927" t="s">
        <v>52</v>
      </c>
      <c r="E1927" t="s">
        <v>22</v>
      </c>
      <c r="F1927" s="101">
        <v>45838</v>
      </c>
      <c r="G1927">
        <v>2025</v>
      </c>
      <c r="H1927" t="s">
        <v>734</v>
      </c>
      <c r="I1927" t="s">
        <v>832</v>
      </c>
      <c r="J1927">
        <v>100</v>
      </c>
      <c r="K1927">
        <v>105.83</v>
      </c>
      <c r="L1927" s="57">
        <v>1.0583</v>
      </c>
      <c r="M1927" s="57">
        <v>1.0583</v>
      </c>
      <c r="N1927" t="s">
        <v>23</v>
      </c>
      <c r="O1927" t="s">
        <v>23</v>
      </c>
      <c r="P1927">
        <v>0</v>
      </c>
      <c r="Q1927">
        <v>0</v>
      </c>
      <c r="R1927" t="s">
        <v>1663</v>
      </c>
    </row>
    <row r="1928" spans="1:18" x14ac:dyDescent="0.3">
      <c r="A1928">
        <v>418</v>
      </c>
      <c r="B1928" t="s">
        <v>386</v>
      </c>
      <c r="C1928" t="s">
        <v>190</v>
      </c>
      <c r="D1928" t="s">
        <v>52</v>
      </c>
      <c r="E1928" t="s">
        <v>22</v>
      </c>
      <c r="F1928" s="101">
        <v>46022</v>
      </c>
      <c r="G1928">
        <v>2025</v>
      </c>
      <c r="H1928" t="s">
        <v>736</v>
      </c>
      <c r="I1928" t="s">
        <v>743</v>
      </c>
      <c r="J1928">
        <v>100</v>
      </c>
      <c r="K1928">
        <v>99.61</v>
      </c>
      <c r="L1928" s="57">
        <v>0.99609999999999999</v>
      </c>
      <c r="M1928" s="57">
        <v>0.99609999999999999</v>
      </c>
      <c r="N1928" t="s">
        <v>23</v>
      </c>
      <c r="O1928" t="s">
        <v>23</v>
      </c>
      <c r="P1928">
        <v>0</v>
      </c>
      <c r="Q1928">
        <v>0</v>
      </c>
      <c r="R1928" t="s">
        <v>1665</v>
      </c>
    </row>
    <row r="1929" spans="1:18" x14ac:dyDescent="0.3">
      <c r="A1929">
        <v>420</v>
      </c>
      <c r="B1929" t="s">
        <v>388</v>
      </c>
      <c r="C1929" t="s">
        <v>190</v>
      </c>
      <c r="D1929" t="s">
        <v>52</v>
      </c>
      <c r="E1929" t="s">
        <v>22</v>
      </c>
      <c r="F1929" s="101">
        <v>44377</v>
      </c>
      <c r="G1929">
        <v>2021</v>
      </c>
      <c r="H1929" t="s">
        <v>734</v>
      </c>
      <c r="I1929" t="s">
        <v>787</v>
      </c>
      <c r="K1929">
        <v>0</v>
      </c>
      <c r="N1929" t="s">
        <v>23</v>
      </c>
      <c r="O1929" t="s">
        <v>23</v>
      </c>
      <c r="P1929">
        <v>0</v>
      </c>
      <c r="Q1929">
        <v>0</v>
      </c>
      <c r="R1929" t="s">
        <v>1667</v>
      </c>
    </row>
    <row r="1930" spans="1:18" x14ac:dyDescent="0.3">
      <c r="A1930">
        <v>420</v>
      </c>
      <c r="B1930" t="s">
        <v>388</v>
      </c>
      <c r="C1930" t="s">
        <v>190</v>
      </c>
      <c r="D1930" t="s">
        <v>52</v>
      </c>
      <c r="E1930" t="s">
        <v>22</v>
      </c>
      <c r="F1930" s="101">
        <v>44561</v>
      </c>
      <c r="G1930">
        <v>2021</v>
      </c>
      <c r="H1930" t="s">
        <v>736</v>
      </c>
      <c r="I1930" t="s">
        <v>739</v>
      </c>
      <c r="K1930">
        <v>0</v>
      </c>
      <c r="N1930" t="s">
        <v>23</v>
      </c>
      <c r="O1930" t="s">
        <v>23</v>
      </c>
      <c r="P1930">
        <v>0</v>
      </c>
      <c r="Q1930">
        <v>0</v>
      </c>
      <c r="R1930" t="s">
        <v>1669</v>
      </c>
    </row>
    <row r="1931" spans="1:18" x14ac:dyDescent="0.3">
      <c r="A1931">
        <v>420</v>
      </c>
      <c r="B1931" t="s">
        <v>388</v>
      </c>
      <c r="C1931" t="s">
        <v>190</v>
      </c>
      <c r="D1931" t="s">
        <v>52</v>
      </c>
      <c r="E1931" t="s">
        <v>22</v>
      </c>
      <c r="F1931" s="101">
        <v>44742</v>
      </c>
      <c r="G1931">
        <v>2022</v>
      </c>
      <c r="H1931" t="s">
        <v>734</v>
      </c>
      <c r="I1931" t="s">
        <v>810</v>
      </c>
      <c r="K1931">
        <v>0</v>
      </c>
      <c r="N1931" t="s">
        <v>23</v>
      </c>
      <c r="O1931" t="s">
        <v>23</v>
      </c>
      <c r="P1931">
        <v>0</v>
      </c>
      <c r="Q1931">
        <v>0</v>
      </c>
      <c r="R1931" t="s">
        <v>1673</v>
      </c>
    </row>
    <row r="1932" spans="1:18" x14ac:dyDescent="0.3">
      <c r="A1932">
        <v>420</v>
      </c>
      <c r="B1932" t="s">
        <v>388</v>
      </c>
      <c r="C1932" t="s">
        <v>190</v>
      </c>
      <c r="D1932" t="s">
        <v>52</v>
      </c>
      <c r="E1932" t="s">
        <v>22</v>
      </c>
      <c r="F1932" s="101">
        <v>44926</v>
      </c>
      <c r="G1932">
        <v>2022</v>
      </c>
      <c r="H1932" t="s">
        <v>736</v>
      </c>
      <c r="I1932" t="s">
        <v>741</v>
      </c>
      <c r="K1932">
        <v>0</v>
      </c>
      <c r="N1932" t="s">
        <v>23</v>
      </c>
      <c r="O1932" t="s">
        <v>23</v>
      </c>
      <c r="P1932">
        <v>0</v>
      </c>
      <c r="Q1932">
        <v>0</v>
      </c>
      <c r="R1932" t="s">
        <v>1676</v>
      </c>
    </row>
    <row r="1933" spans="1:18" x14ac:dyDescent="0.3">
      <c r="A1933">
        <v>420</v>
      </c>
      <c r="B1933" t="s">
        <v>388</v>
      </c>
      <c r="C1933" t="s">
        <v>190</v>
      </c>
      <c r="D1933" t="s">
        <v>52</v>
      </c>
      <c r="E1933" t="s">
        <v>22</v>
      </c>
      <c r="F1933" s="101">
        <v>45838</v>
      </c>
      <c r="G1933">
        <v>2025</v>
      </c>
      <c r="H1933" t="s">
        <v>734</v>
      </c>
      <c r="I1933" t="s">
        <v>832</v>
      </c>
      <c r="J1933">
        <v>100</v>
      </c>
      <c r="K1933">
        <v>108.52</v>
      </c>
      <c r="L1933" s="57">
        <v>1.0851999999999999</v>
      </c>
      <c r="M1933" s="57">
        <v>1.0851999999999999</v>
      </c>
      <c r="N1933" t="s">
        <v>23</v>
      </c>
      <c r="O1933" t="s">
        <v>23</v>
      </c>
      <c r="P1933">
        <v>0</v>
      </c>
      <c r="Q1933">
        <v>0</v>
      </c>
      <c r="R1933" t="s">
        <v>1679</v>
      </c>
    </row>
    <row r="1934" spans="1:18" x14ac:dyDescent="0.3">
      <c r="A1934">
        <v>420</v>
      </c>
      <c r="B1934" t="s">
        <v>388</v>
      </c>
      <c r="C1934" t="s">
        <v>190</v>
      </c>
      <c r="D1934" t="s">
        <v>52</v>
      </c>
      <c r="E1934" t="s">
        <v>22</v>
      </c>
      <c r="F1934" s="101">
        <v>46022</v>
      </c>
      <c r="G1934">
        <v>2025</v>
      </c>
      <c r="H1934" t="s">
        <v>736</v>
      </c>
      <c r="I1934" t="s">
        <v>743</v>
      </c>
      <c r="J1934">
        <v>100</v>
      </c>
      <c r="K1934">
        <v>100</v>
      </c>
      <c r="L1934" s="57">
        <v>1</v>
      </c>
      <c r="M1934" s="57">
        <v>1</v>
      </c>
      <c r="N1934" t="s">
        <v>23</v>
      </c>
      <c r="O1934" t="s">
        <v>23</v>
      </c>
      <c r="P1934">
        <v>0</v>
      </c>
      <c r="Q1934">
        <v>0</v>
      </c>
      <c r="R1934" t="s">
        <v>1681</v>
      </c>
    </row>
    <row r="1935" spans="1:18" x14ac:dyDescent="0.3">
      <c r="A1935">
        <v>422</v>
      </c>
      <c r="B1935" t="s">
        <v>390</v>
      </c>
      <c r="C1935" t="s">
        <v>79</v>
      </c>
      <c r="D1935" t="s">
        <v>47</v>
      </c>
      <c r="E1935" t="s">
        <v>22</v>
      </c>
      <c r="F1935" s="101">
        <v>45838</v>
      </c>
      <c r="G1935">
        <v>2025</v>
      </c>
      <c r="H1935" t="s">
        <v>734</v>
      </c>
      <c r="I1935" t="s">
        <v>832</v>
      </c>
      <c r="J1935">
        <v>7.83</v>
      </c>
      <c r="K1935">
        <v>8.1999999999999993</v>
      </c>
      <c r="L1935" s="57">
        <v>1.047254150702426</v>
      </c>
      <c r="M1935" s="57">
        <v>1.047254150702426</v>
      </c>
      <c r="N1935" t="s">
        <v>23</v>
      </c>
      <c r="O1935" t="s">
        <v>23</v>
      </c>
      <c r="P1935">
        <v>2</v>
      </c>
      <c r="Q1935">
        <v>2</v>
      </c>
      <c r="R1935" t="s">
        <v>1682</v>
      </c>
    </row>
    <row r="1936" spans="1:18" x14ac:dyDescent="0.3">
      <c r="A1936">
        <v>422</v>
      </c>
      <c r="B1936" t="s">
        <v>390</v>
      </c>
      <c r="C1936" t="s">
        <v>79</v>
      </c>
      <c r="D1936" t="s">
        <v>47</v>
      </c>
      <c r="E1936" t="s">
        <v>22</v>
      </c>
      <c r="F1936" s="101">
        <v>46022</v>
      </c>
      <c r="G1936">
        <v>2025</v>
      </c>
      <c r="H1936" t="s">
        <v>736</v>
      </c>
      <c r="I1936" t="s">
        <v>743</v>
      </c>
      <c r="J1936">
        <v>7.68</v>
      </c>
      <c r="K1936">
        <v>7.87</v>
      </c>
      <c r="L1936" s="57">
        <v>1.024739583333333</v>
      </c>
      <c r="M1936" s="57">
        <v>1.024739583333333</v>
      </c>
      <c r="N1936" t="s">
        <v>23</v>
      </c>
      <c r="O1936" t="s">
        <v>23</v>
      </c>
      <c r="P1936">
        <v>2</v>
      </c>
      <c r="Q1936">
        <v>2</v>
      </c>
      <c r="R1936" t="s">
        <v>1683</v>
      </c>
    </row>
    <row r="1937" spans="1:18" x14ac:dyDescent="0.3">
      <c r="A1937">
        <v>427</v>
      </c>
      <c r="B1937" t="s">
        <v>396</v>
      </c>
      <c r="C1937" t="s">
        <v>90</v>
      </c>
      <c r="D1937" t="s">
        <v>47</v>
      </c>
      <c r="E1937" t="s">
        <v>54</v>
      </c>
      <c r="F1937" s="101">
        <v>44377</v>
      </c>
      <c r="G1937">
        <v>2021</v>
      </c>
      <c r="H1937" t="s">
        <v>734</v>
      </c>
      <c r="I1937" t="s">
        <v>787</v>
      </c>
      <c r="J1937">
        <v>0.2</v>
      </c>
      <c r="K1937">
        <v>0</v>
      </c>
      <c r="N1937" t="s">
        <v>83</v>
      </c>
      <c r="O1937" t="s">
        <v>83</v>
      </c>
      <c r="P1937">
        <v>2</v>
      </c>
      <c r="Q1937">
        <v>2</v>
      </c>
      <c r="R1937" t="s">
        <v>1687</v>
      </c>
    </row>
    <row r="1938" spans="1:18" x14ac:dyDescent="0.3">
      <c r="A1938">
        <v>427</v>
      </c>
      <c r="B1938" t="s">
        <v>396</v>
      </c>
      <c r="C1938" t="s">
        <v>90</v>
      </c>
      <c r="D1938" t="s">
        <v>47</v>
      </c>
      <c r="E1938" t="s">
        <v>54</v>
      </c>
      <c r="F1938" s="101">
        <v>44561</v>
      </c>
      <c r="G1938">
        <v>2021</v>
      </c>
      <c r="H1938" t="s">
        <v>736</v>
      </c>
      <c r="I1938" t="s">
        <v>739</v>
      </c>
      <c r="J1938">
        <v>0.2</v>
      </c>
      <c r="K1938">
        <v>0</v>
      </c>
      <c r="N1938" t="s">
        <v>83</v>
      </c>
      <c r="O1938" t="s">
        <v>83</v>
      </c>
      <c r="P1938">
        <v>2</v>
      </c>
      <c r="Q1938">
        <v>2</v>
      </c>
      <c r="R1938" t="s">
        <v>1688</v>
      </c>
    </row>
    <row r="1939" spans="1:18" x14ac:dyDescent="0.3">
      <c r="A1939">
        <v>427</v>
      </c>
      <c r="B1939" t="s">
        <v>396</v>
      </c>
      <c r="C1939" t="s">
        <v>90</v>
      </c>
      <c r="D1939" t="s">
        <v>47</v>
      </c>
      <c r="E1939" t="s">
        <v>54</v>
      </c>
      <c r="F1939" s="101">
        <v>44742</v>
      </c>
      <c r="G1939">
        <v>2022</v>
      </c>
      <c r="H1939" t="s">
        <v>734</v>
      </c>
      <c r="I1939" t="s">
        <v>810</v>
      </c>
      <c r="J1939">
        <v>0.2</v>
      </c>
      <c r="K1939">
        <v>0</v>
      </c>
      <c r="N1939" t="s">
        <v>83</v>
      </c>
      <c r="O1939" t="s">
        <v>83</v>
      </c>
      <c r="P1939">
        <v>2</v>
      </c>
      <c r="Q1939">
        <v>2</v>
      </c>
      <c r="R1939" t="s">
        <v>1689</v>
      </c>
    </row>
    <row r="1940" spans="1:18" x14ac:dyDescent="0.3">
      <c r="A1940">
        <v>427</v>
      </c>
      <c r="B1940" t="s">
        <v>396</v>
      </c>
      <c r="C1940" t="s">
        <v>90</v>
      </c>
      <c r="D1940" t="s">
        <v>47</v>
      </c>
      <c r="E1940" t="s">
        <v>54</v>
      </c>
      <c r="F1940" s="101">
        <v>44926</v>
      </c>
      <c r="G1940">
        <v>2022</v>
      </c>
      <c r="H1940" t="s">
        <v>736</v>
      </c>
      <c r="I1940" t="s">
        <v>741</v>
      </c>
      <c r="J1940">
        <v>0.2</v>
      </c>
      <c r="K1940">
        <v>0</v>
      </c>
      <c r="N1940" t="s">
        <v>83</v>
      </c>
      <c r="O1940" t="s">
        <v>83</v>
      </c>
      <c r="P1940">
        <v>2</v>
      </c>
      <c r="Q1940">
        <v>2</v>
      </c>
      <c r="R1940" t="s">
        <v>1690</v>
      </c>
    </row>
    <row r="1941" spans="1:18" x14ac:dyDescent="0.3">
      <c r="A1941">
        <v>427</v>
      </c>
      <c r="B1941" t="s">
        <v>396</v>
      </c>
      <c r="C1941" t="s">
        <v>90</v>
      </c>
      <c r="D1941" t="s">
        <v>47</v>
      </c>
      <c r="E1941" t="s">
        <v>54</v>
      </c>
      <c r="F1941" s="101">
        <v>45838</v>
      </c>
      <c r="G1941">
        <v>2025</v>
      </c>
      <c r="H1941" t="s">
        <v>734</v>
      </c>
      <c r="I1941" t="s">
        <v>832</v>
      </c>
      <c r="J1941">
        <v>0.2</v>
      </c>
      <c r="K1941">
        <v>0.14000000000000001</v>
      </c>
      <c r="L1941" s="57">
        <v>1.3</v>
      </c>
      <c r="M1941" s="57">
        <v>1.428571428571429</v>
      </c>
      <c r="N1941" t="s">
        <v>83</v>
      </c>
      <c r="O1941" t="s">
        <v>83</v>
      </c>
      <c r="P1941">
        <v>2</v>
      </c>
      <c r="Q1941">
        <v>2</v>
      </c>
      <c r="R1941" t="s">
        <v>2615</v>
      </c>
    </row>
    <row r="1942" spans="1:18" x14ac:dyDescent="0.3">
      <c r="A1942">
        <v>427</v>
      </c>
      <c r="B1942" t="s">
        <v>396</v>
      </c>
      <c r="C1942" t="s">
        <v>90</v>
      </c>
      <c r="D1942" t="s">
        <v>47</v>
      </c>
      <c r="E1942" t="s">
        <v>54</v>
      </c>
      <c r="F1942" s="101">
        <v>46022</v>
      </c>
      <c r="G1942">
        <v>2025</v>
      </c>
      <c r="H1942" t="s">
        <v>736</v>
      </c>
      <c r="I1942" t="s">
        <v>743</v>
      </c>
      <c r="J1942">
        <v>0.2</v>
      </c>
      <c r="K1942">
        <v>0.15</v>
      </c>
      <c r="L1942" s="57">
        <v>1.3</v>
      </c>
      <c r="M1942" s="57">
        <v>1.333333333333333</v>
      </c>
      <c r="N1942" t="s">
        <v>83</v>
      </c>
      <c r="O1942" t="s">
        <v>83</v>
      </c>
      <c r="P1942">
        <v>2</v>
      </c>
      <c r="Q1942">
        <v>2</v>
      </c>
      <c r="R1942" t="s">
        <v>1691</v>
      </c>
    </row>
    <row r="1943" spans="1:18" x14ac:dyDescent="0.3">
      <c r="A1943">
        <v>428</v>
      </c>
      <c r="B1943" t="s">
        <v>397</v>
      </c>
      <c r="C1943" t="s">
        <v>90</v>
      </c>
      <c r="D1943" t="s">
        <v>47</v>
      </c>
      <c r="E1943" t="s">
        <v>54</v>
      </c>
      <c r="F1943" s="101">
        <v>44377</v>
      </c>
      <c r="G1943">
        <v>2021</v>
      </c>
      <c r="H1943" t="s">
        <v>734</v>
      </c>
      <c r="I1943" t="s">
        <v>787</v>
      </c>
      <c r="J1943">
        <v>1</v>
      </c>
      <c r="K1943">
        <v>16.284636924839301</v>
      </c>
      <c r="L1943" s="57">
        <v>6.1407571112296583E-2</v>
      </c>
      <c r="M1943" s="57">
        <v>6.1407571112296583E-2</v>
      </c>
      <c r="N1943" t="s">
        <v>149</v>
      </c>
      <c r="O1943" t="s">
        <v>149</v>
      </c>
      <c r="P1943">
        <v>0</v>
      </c>
      <c r="Q1943">
        <v>1</v>
      </c>
      <c r="R1943" t="s">
        <v>1692</v>
      </c>
    </row>
    <row r="1944" spans="1:18" x14ac:dyDescent="0.3">
      <c r="A1944">
        <v>428</v>
      </c>
      <c r="B1944" t="s">
        <v>397</v>
      </c>
      <c r="C1944" t="s">
        <v>90</v>
      </c>
      <c r="D1944" t="s">
        <v>47</v>
      </c>
      <c r="E1944" t="s">
        <v>54</v>
      </c>
      <c r="F1944" s="101">
        <v>44561</v>
      </c>
      <c r="G1944">
        <v>2021</v>
      </c>
      <c r="H1944" t="s">
        <v>736</v>
      </c>
      <c r="I1944" t="s">
        <v>739</v>
      </c>
      <c r="J1944">
        <v>1</v>
      </c>
      <c r="K1944">
        <v>17.40108659740832</v>
      </c>
      <c r="L1944" s="57">
        <v>5.7467675619115532E-2</v>
      </c>
      <c r="M1944" s="57">
        <v>5.7467675619115532E-2</v>
      </c>
      <c r="N1944" t="s">
        <v>149</v>
      </c>
      <c r="O1944" t="s">
        <v>149</v>
      </c>
      <c r="P1944">
        <v>0</v>
      </c>
      <c r="Q1944">
        <v>1</v>
      </c>
      <c r="R1944" t="s">
        <v>1693</v>
      </c>
    </row>
    <row r="1945" spans="1:18" x14ac:dyDescent="0.3">
      <c r="A1945">
        <v>428</v>
      </c>
      <c r="B1945" t="s">
        <v>397</v>
      </c>
      <c r="C1945" t="s">
        <v>90</v>
      </c>
      <c r="D1945" t="s">
        <v>47</v>
      </c>
      <c r="E1945" t="s">
        <v>54</v>
      </c>
      <c r="F1945" s="101">
        <v>44742</v>
      </c>
      <c r="G1945">
        <v>2022</v>
      </c>
      <c r="H1945" t="s">
        <v>734</v>
      </c>
      <c r="I1945" t="s">
        <v>810</v>
      </c>
      <c r="J1945">
        <v>1</v>
      </c>
      <c r="K1945">
        <v>13.214886008045999</v>
      </c>
      <c r="L1945" s="57">
        <v>7.5672238064796116E-2</v>
      </c>
      <c r="M1945" s="57">
        <v>7.5672238064796116E-2</v>
      </c>
      <c r="N1945" t="s">
        <v>149</v>
      </c>
      <c r="O1945" t="s">
        <v>149</v>
      </c>
      <c r="P1945">
        <v>0</v>
      </c>
      <c r="Q1945">
        <v>1</v>
      </c>
      <c r="R1945" t="s">
        <v>1694</v>
      </c>
    </row>
    <row r="1946" spans="1:18" x14ac:dyDescent="0.3">
      <c r="A1946">
        <v>428</v>
      </c>
      <c r="B1946" t="s">
        <v>397</v>
      </c>
      <c r="C1946" t="s">
        <v>90</v>
      </c>
      <c r="D1946" t="s">
        <v>47</v>
      </c>
      <c r="E1946" t="s">
        <v>54</v>
      </c>
      <c r="F1946" s="101">
        <v>44926</v>
      </c>
      <c r="G1946">
        <v>2022</v>
      </c>
      <c r="H1946" t="s">
        <v>736</v>
      </c>
      <c r="I1946" t="s">
        <v>741</v>
      </c>
      <c r="J1946">
        <v>1</v>
      </c>
      <c r="K1946">
        <v>22.305356231019001</v>
      </c>
      <c r="L1946" s="57">
        <v>4.4832281073787443E-2</v>
      </c>
      <c r="M1946" s="57">
        <v>4.4832281073787443E-2</v>
      </c>
      <c r="N1946" t="s">
        <v>149</v>
      </c>
      <c r="O1946" t="s">
        <v>149</v>
      </c>
      <c r="P1946">
        <v>0</v>
      </c>
      <c r="Q1946">
        <v>1</v>
      </c>
      <c r="R1946" t="s">
        <v>1695</v>
      </c>
    </row>
    <row r="1947" spans="1:18" x14ac:dyDescent="0.3">
      <c r="A1947">
        <v>428</v>
      </c>
      <c r="B1947" t="s">
        <v>397</v>
      </c>
      <c r="C1947" t="s">
        <v>90</v>
      </c>
      <c r="D1947" t="s">
        <v>47</v>
      </c>
      <c r="E1947" t="s">
        <v>54</v>
      </c>
      <c r="F1947" s="101">
        <v>45838</v>
      </c>
      <c r="G1947">
        <v>2025</v>
      </c>
      <c r="H1947" t="s">
        <v>734</v>
      </c>
      <c r="I1947" t="s">
        <v>832</v>
      </c>
      <c r="J1947">
        <v>1</v>
      </c>
      <c r="K1947">
        <v>15.12</v>
      </c>
      <c r="L1947" s="57">
        <v>6.6137566137566148E-2</v>
      </c>
      <c r="M1947" s="57">
        <v>6.6137566137566148E-2</v>
      </c>
      <c r="N1947" t="s">
        <v>149</v>
      </c>
      <c r="O1947" t="s">
        <v>149</v>
      </c>
      <c r="P1947">
        <v>0</v>
      </c>
      <c r="Q1947">
        <v>1</v>
      </c>
      <c r="R1947" t="s">
        <v>2616</v>
      </c>
    </row>
    <row r="1948" spans="1:18" x14ac:dyDescent="0.3">
      <c r="A1948">
        <v>428</v>
      </c>
      <c r="B1948" t="s">
        <v>397</v>
      </c>
      <c r="C1948" t="s">
        <v>90</v>
      </c>
      <c r="D1948" t="s">
        <v>47</v>
      </c>
      <c r="E1948" t="s">
        <v>54</v>
      </c>
      <c r="F1948" s="101">
        <v>46022</v>
      </c>
      <c r="G1948">
        <v>2025</v>
      </c>
      <c r="H1948" t="s">
        <v>736</v>
      </c>
      <c r="I1948" t="s">
        <v>743</v>
      </c>
      <c r="J1948">
        <v>1</v>
      </c>
      <c r="K1948">
        <v>17.88</v>
      </c>
      <c r="L1948" s="57">
        <v>5.5928411633109618E-2</v>
      </c>
      <c r="M1948" s="57">
        <v>5.5928411633109618E-2</v>
      </c>
      <c r="N1948" t="s">
        <v>149</v>
      </c>
      <c r="O1948" t="s">
        <v>149</v>
      </c>
      <c r="P1948">
        <v>0</v>
      </c>
      <c r="Q1948">
        <v>1</v>
      </c>
      <c r="R1948" t="s">
        <v>1696</v>
      </c>
    </row>
    <row r="1949" spans="1:18" x14ac:dyDescent="0.3">
      <c r="A1949">
        <v>429</v>
      </c>
      <c r="B1949" t="s">
        <v>398</v>
      </c>
      <c r="C1949" t="s">
        <v>90</v>
      </c>
      <c r="D1949" t="s">
        <v>47</v>
      </c>
      <c r="E1949" t="s">
        <v>54</v>
      </c>
      <c r="F1949" s="101">
        <v>44742</v>
      </c>
      <c r="G1949">
        <v>2022</v>
      </c>
      <c r="H1949" t="s">
        <v>734</v>
      </c>
      <c r="I1949" t="s">
        <v>810</v>
      </c>
      <c r="J1949">
        <v>0.76</v>
      </c>
      <c r="K1949">
        <v>0.25392715346106998</v>
      </c>
      <c r="L1949" s="57">
        <v>1.3</v>
      </c>
      <c r="M1949" s="57">
        <v>2.9929843643780178</v>
      </c>
      <c r="N1949" t="s">
        <v>83</v>
      </c>
      <c r="O1949" t="s">
        <v>83</v>
      </c>
      <c r="P1949">
        <v>2</v>
      </c>
      <c r="Q1949">
        <v>2</v>
      </c>
      <c r="R1949" t="s">
        <v>1697</v>
      </c>
    </row>
    <row r="1950" spans="1:18" x14ac:dyDescent="0.3">
      <c r="A1950">
        <v>429</v>
      </c>
      <c r="B1950" t="s">
        <v>398</v>
      </c>
      <c r="C1950" t="s">
        <v>90</v>
      </c>
      <c r="D1950" t="s">
        <v>47</v>
      </c>
      <c r="E1950" t="s">
        <v>54</v>
      </c>
      <c r="F1950" s="101">
        <v>44926</v>
      </c>
      <c r="G1950">
        <v>2022</v>
      </c>
      <c r="H1950" t="s">
        <v>736</v>
      </c>
      <c r="I1950" t="s">
        <v>741</v>
      </c>
      <c r="J1950">
        <v>0.76</v>
      </c>
      <c r="K1950">
        <v>0.27551598619033002</v>
      </c>
      <c r="L1950" s="57">
        <v>1.3</v>
      </c>
      <c r="M1950" s="57">
        <v>2.7584606269451899</v>
      </c>
      <c r="N1950" t="s">
        <v>83</v>
      </c>
      <c r="O1950" t="s">
        <v>83</v>
      </c>
      <c r="P1950">
        <v>2</v>
      </c>
      <c r="Q1950">
        <v>2</v>
      </c>
      <c r="R1950" t="s">
        <v>1698</v>
      </c>
    </row>
    <row r="1951" spans="1:18" x14ac:dyDescent="0.3">
      <c r="A1951">
        <v>429</v>
      </c>
      <c r="B1951" t="s">
        <v>398</v>
      </c>
      <c r="C1951" t="s">
        <v>90</v>
      </c>
      <c r="D1951" t="s">
        <v>47</v>
      </c>
      <c r="E1951" t="s">
        <v>54</v>
      </c>
      <c r="F1951" s="101">
        <v>45838</v>
      </c>
      <c r="G1951">
        <v>2025</v>
      </c>
      <c r="H1951" t="s">
        <v>734</v>
      </c>
      <c r="I1951" t="s">
        <v>832</v>
      </c>
      <c r="J1951">
        <v>0.76</v>
      </c>
      <c r="K1951">
        <v>0.59</v>
      </c>
      <c r="L1951" s="57">
        <v>1.2881355932203391</v>
      </c>
      <c r="M1951" s="57">
        <v>1.2881355932203391</v>
      </c>
      <c r="N1951" t="s">
        <v>83</v>
      </c>
      <c r="O1951" t="s">
        <v>83</v>
      </c>
      <c r="P1951">
        <v>2</v>
      </c>
      <c r="Q1951">
        <v>2</v>
      </c>
      <c r="R1951" t="s">
        <v>2617</v>
      </c>
    </row>
    <row r="1952" spans="1:18" x14ac:dyDescent="0.3">
      <c r="A1952">
        <v>429</v>
      </c>
      <c r="B1952" t="s">
        <v>398</v>
      </c>
      <c r="C1952" t="s">
        <v>90</v>
      </c>
      <c r="D1952" t="s">
        <v>47</v>
      </c>
      <c r="E1952" t="s">
        <v>54</v>
      </c>
      <c r="F1952" s="101">
        <v>46022</v>
      </c>
      <c r="G1952">
        <v>2025</v>
      </c>
      <c r="H1952" t="s">
        <v>736</v>
      </c>
      <c r="I1952" t="s">
        <v>743</v>
      </c>
      <c r="J1952">
        <v>0.76</v>
      </c>
      <c r="K1952">
        <v>0.52</v>
      </c>
      <c r="L1952" s="57">
        <v>1.3</v>
      </c>
      <c r="M1952" s="57">
        <v>1.461538461538461</v>
      </c>
      <c r="N1952" t="s">
        <v>83</v>
      </c>
      <c r="O1952" t="s">
        <v>83</v>
      </c>
      <c r="P1952">
        <v>2</v>
      </c>
      <c r="Q1952">
        <v>2</v>
      </c>
      <c r="R1952" t="s">
        <v>1699</v>
      </c>
    </row>
    <row r="1953" spans="1:19" x14ac:dyDescent="0.3">
      <c r="A1953">
        <v>430</v>
      </c>
      <c r="B1953" t="s">
        <v>399</v>
      </c>
      <c r="C1953" t="s">
        <v>86</v>
      </c>
      <c r="D1953" t="s">
        <v>47</v>
      </c>
      <c r="E1953" t="s">
        <v>22</v>
      </c>
      <c r="F1953" s="101">
        <v>44742</v>
      </c>
      <c r="G1953">
        <v>2022</v>
      </c>
      <c r="H1953" t="s">
        <v>734</v>
      </c>
      <c r="I1953" t="s">
        <v>810</v>
      </c>
      <c r="N1953" t="s">
        <v>23</v>
      </c>
      <c r="O1953" t="s">
        <v>119</v>
      </c>
      <c r="P1953">
        <v>0</v>
      </c>
      <c r="Q1953">
        <v>0</v>
      </c>
      <c r="R1953" t="s">
        <v>1701</v>
      </c>
      <c r="S1953" t="s">
        <v>119</v>
      </c>
    </row>
    <row r="1954" spans="1:19" x14ac:dyDescent="0.3">
      <c r="A1954">
        <v>430</v>
      </c>
      <c r="B1954" t="s">
        <v>399</v>
      </c>
      <c r="C1954" t="s">
        <v>86</v>
      </c>
      <c r="D1954" t="s">
        <v>47</v>
      </c>
      <c r="E1954" t="s">
        <v>22</v>
      </c>
      <c r="F1954" s="101">
        <v>45838</v>
      </c>
      <c r="G1954">
        <v>2025</v>
      </c>
      <c r="H1954" t="s">
        <v>734</v>
      </c>
      <c r="I1954" t="s">
        <v>832</v>
      </c>
      <c r="J1954">
        <v>380</v>
      </c>
      <c r="K1954">
        <v>456.77001190185553</v>
      </c>
      <c r="L1954" s="57">
        <v>1.202026347110146</v>
      </c>
      <c r="M1954" s="57">
        <v>1.202026347110146</v>
      </c>
      <c r="N1954" t="s">
        <v>23</v>
      </c>
      <c r="O1954" t="s">
        <v>23</v>
      </c>
      <c r="P1954">
        <v>0</v>
      </c>
      <c r="Q1954">
        <v>0</v>
      </c>
      <c r="R1954" t="s">
        <v>2618</v>
      </c>
    </row>
    <row r="1955" spans="1:19" x14ac:dyDescent="0.3">
      <c r="A1955">
        <v>430</v>
      </c>
      <c r="B1955" t="s">
        <v>399</v>
      </c>
      <c r="C1955" t="s">
        <v>86</v>
      </c>
      <c r="D1955" t="s">
        <v>47</v>
      </c>
      <c r="E1955" t="s">
        <v>22</v>
      </c>
      <c r="F1955" s="101">
        <v>46022</v>
      </c>
      <c r="G1955">
        <v>2025</v>
      </c>
      <c r="H1955" t="s">
        <v>736</v>
      </c>
      <c r="I1955" t="s">
        <v>743</v>
      </c>
      <c r="J1955">
        <v>380</v>
      </c>
      <c r="K1955">
        <v>434.07999420166021</v>
      </c>
      <c r="L1955" s="57">
        <v>1.1423157742148951</v>
      </c>
      <c r="M1955" s="57">
        <v>1.1423157742148951</v>
      </c>
      <c r="N1955" t="s">
        <v>23</v>
      </c>
      <c r="O1955" t="s">
        <v>23</v>
      </c>
      <c r="P1955">
        <v>0</v>
      </c>
      <c r="Q1955">
        <v>0</v>
      </c>
      <c r="R1955" t="s">
        <v>1704</v>
      </c>
    </row>
    <row r="1956" spans="1:19" x14ac:dyDescent="0.3">
      <c r="A1956">
        <v>431</v>
      </c>
      <c r="B1956" t="s">
        <v>400</v>
      </c>
      <c r="C1956" t="s">
        <v>64</v>
      </c>
      <c r="D1956" t="s">
        <v>52</v>
      </c>
      <c r="E1956" t="s">
        <v>22</v>
      </c>
      <c r="F1956" s="101">
        <v>46022</v>
      </c>
      <c r="G1956">
        <v>2025</v>
      </c>
      <c r="H1956" t="s">
        <v>736</v>
      </c>
      <c r="I1956" t="s">
        <v>743</v>
      </c>
      <c r="J1956">
        <v>100</v>
      </c>
      <c r="K1956">
        <v>100</v>
      </c>
      <c r="L1956" s="57">
        <v>1</v>
      </c>
      <c r="M1956" s="57">
        <v>1</v>
      </c>
      <c r="N1956" t="s">
        <v>23</v>
      </c>
      <c r="O1956" t="s">
        <v>23</v>
      </c>
      <c r="P1956">
        <v>0</v>
      </c>
      <c r="Q1956">
        <v>0</v>
      </c>
      <c r="R1956" t="s">
        <v>1706</v>
      </c>
    </row>
    <row r="1957" spans="1:19" x14ac:dyDescent="0.3">
      <c r="A1957">
        <v>432</v>
      </c>
      <c r="B1957" t="s">
        <v>401</v>
      </c>
      <c r="C1957" t="s">
        <v>64</v>
      </c>
      <c r="D1957" t="s">
        <v>52</v>
      </c>
      <c r="E1957" t="s">
        <v>22</v>
      </c>
      <c r="F1957" s="101">
        <v>44742</v>
      </c>
      <c r="G1957">
        <v>2022</v>
      </c>
      <c r="H1957" t="s">
        <v>734</v>
      </c>
      <c r="I1957" t="s">
        <v>810</v>
      </c>
      <c r="N1957" t="s">
        <v>23</v>
      </c>
      <c r="O1957" t="s">
        <v>119</v>
      </c>
      <c r="P1957">
        <v>0</v>
      </c>
      <c r="Q1957">
        <v>0</v>
      </c>
      <c r="R1957" t="s">
        <v>1710</v>
      </c>
      <c r="S1957" t="s">
        <v>119</v>
      </c>
    </row>
    <row r="1958" spans="1:19" x14ac:dyDescent="0.3">
      <c r="A1958">
        <v>432</v>
      </c>
      <c r="B1958" t="s">
        <v>401</v>
      </c>
      <c r="C1958" t="s">
        <v>64</v>
      </c>
      <c r="D1958" t="s">
        <v>52</v>
      </c>
      <c r="E1958" t="s">
        <v>22</v>
      </c>
      <c r="F1958" s="101">
        <v>44926</v>
      </c>
      <c r="G1958">
        <v>2022</v>
      </c>
      <c r="H1958" t="s">
        <v>736</v>
      </c>
      <c r="I1958" t="s">
        <v>741</v>
      </c>
      <c r="N1958" t="s">
        <v>23</v>
      </c>
      <c r="O1958" t="s">
        <v>119</v>
      </c>
      <c r="P1958">
        <v>0</v>
      </c>
      <c r="Q1958">
        <v>0</v>
      </c>
      <c r="R1958" t="s">
        <v>1713</v>
      </c>
      <c r="S1958" t="s">
        <v>119</v>
      </c>
    </row>
    <row r="1959" spans="1:19" x14ac:dyDescent="0.3">
      <c r="A1959">
        <v>432</v>
      </c>
      <c r="B1959" t="s">
        <v>401</v>
      </c>
      <c r="C1959" t="s">
        <v>64</v>
      </c>
      <c r="D1959" t="s">
        <v>52</v>
      </c>
      <c r="E1959" t="s">
        <v>22</v>
      </c>
      <c r="F1959" s="101">
        <v>45107</v>
      </c>
      <c r="G1959">
        <v>2023</v>
      </c>
      <c r="H1959" t="s">
        <v>734</v>
      </c>
      <c r="I1959" t="s">
        <v>735</v>
      </c>
      <c r="N1959" t="s">
        <v>23</v>
      </c>
      <c r="O1959" t="s">
        <v>119</v>
      </c>
      <c r="P1959">
        <v>0</v>
      </c>
      <c r="Q1959">
        <v>0</v>
      </c>
      <c r="R1959" t="s">
        <v>1717</v>
      </c>
      <c r="S1959" t="s">
        <v>119</v>
      </c>
    </row>
    <row r="1960" spans="1:19" x14ac:dyDescent="0.3">
      <c r="A1960">
        <v>432</v>
      </c>
      <c r="B1960" t="s">
        <v>401</v>
      </c>
      <c r="C1960" t="s">
        <v>64</v>
      </c>
      <c r="D1960" t="s">
        <v>52</v>
      </c>
      <c r="E1960" t="s">
        <v>22</v>
      </c>
      <c r="F1960" s="101">
        <v>46022</v>
      </c>
      <c r="G1960">
        <v>2025</v>
      </c>
      <c r="H1960" t="s">
        <v>736</v>
      </c>
      <c r="I1960" t="s">
        <v>743</v>
      </c>
      <c r="J1960">
        <v>90</v>
      </c>
      <c r="K1960">
        <v>100</v>
      </c>
      <c r="L1960" s="57">
        <v>1.1111111111111109</v>
      </c>
      <c r="M1960" s="57">
        <v>1.1111111111111109</v>
      </c>
      <c r="N1960" t="s">
        <v>23</v>
      </c>
      <c r="O1960" t="s">
        <v>23</v>
      </c>
      <c r="P1960">
        <v>0</v>
      </c>
      <c r="Q1960">
        <v>0</v>
      </c>
      <c r="R1960" t="s">
        <v>1719</v>
      </c>
    </row>
    <row r="1961" spans="1:19" x14ac:dyDescent="0.3">
      <c r="A1961">
        <v>433</v>
      </c>
      <c r="B1961" t="s">
        <v>402</v>
      </c>
      <c r="C1961" t="s">
        <v>90</v>
      </c>
      <c r="D1961" t="s">
        <v>47</v>
      </c>
      <c r="E1961" t="s">
        <v>54</v>
      </c>
      <c r="F1961" s="101">
        <v>44742</v>
      </c>
      <c r="G1961">
        <v>2022</v>
      </c>
      <c r="H1961" t="s">
        <v>734</v>
      </c>
      <c r="I1961" t="s">
        <v>810</v>
      </c>
      <c r="J1961">
        <v>0.05</v>
      </c>
      <c r="K1961">
        <v>6.1890925346440003E-4</v>
      </c>
      <c r="L1961" s="57">
        <v>1.3</v>
      </c>
      <c r="M1961" s="57">
        <v>80.787287829549356</v>
      </c>
      <c r="N1961" t="s">
        <v>83</v>
      </c>
      <c r="O1961" t="s">
        <v>83</v>
      </c>
      <c r="P1961">
        <v>2</v>
      </c>
      <c r="Q1961">
        <v>2</v>
      </c>
      <c r="R1961" t="s">
        <v>1720</v>
      </c>
    </row>
    <row r="1962" spans="1:19" x14ac:dyDescent="0.3">
      <c r="A1962">
        <v>433</v>
      </c>
      <c r="B1962" t="s">
        <v>402</v>
      </c>
      <c r="C1962" t="s">
        <v>90</v>
      </c>
      <c r="D1962" t="s">
        <v>47</v>
      </c>
      <c r="E1962" t="s">
        <v>54</v>
      </c>
      <c r="F1962" s="101">
        <v>45838</v>
      </c>
      <c r="G1962">
        <v>2025</v>
      </c>
      <c r="H1962" t="s">
        <v>734</v>
      </c>
      <c r="I1962" t="s">
        <v>832</v>
      </c>
      <c r="J1962">
        <v>0.05</v>
      </c>
      <c r="K1962">
        <v>0.02</v>
      </c>
      <c r="L1962" s="57">
        <v>1.3</v>
      </c>
      <c r="M1962" s="57">
        <v>2.5</v>
      </c>
      <c r="N1962" t="s">
        <v>83</v>
      </c>
      <c r="O1962" t="s">
        <v>83</v>
      </c>
      <c r="P1962">
        <v>2</v>
      </c>
      <c r="Q1962">
        <v>2</v>
      </c>
      <c r="R1962" t="s">
        <v>2619</v>
      </c>
    </row>
    <row r="1963" spans="1:19" x14ac:dyDescent="0.3">
      <c r="A1963">
        <v>433</v>
      </c>
      <c r="B1963" t="s">
        <v>402</v>
      </c>
      <c r="C1963" t="s">
        <v>90</v>
      </c>
      <c r="D1963" t="s">
        <v>47</v>
      </c>
      <c r="E1963" t="s">
        <v>54</v>
      </c>
      <c r="F1963" s="101">
        <v>46022</v>
      </c>
      <c r="G1963">
        <v>2025</v>
      </c>
      <c r="H1963" t="s">
        <v>736</v>
      </c>
      <c r="I1963" t="s">
        <v>743</v>
      </c>
      <c r="J1963">
        <v>0.05</v>
      </c>
      <c r="K1963">
        <v>0.17</v>
      </c>
      <c r="L1963" s="57">
        <v>0.29411764705882348</v>
      </c>
      <c r="M1963" s="57">
        <v>0.29411764705882348</v>
      </c>
      <c r="N1963" t="s">
        <v>83</v>
      </c>
      <c r="O1963" t="s">
        <v>83</v>
      </c>
      <c r="P1963">
        <v>2</v>
      </c>
      <c r="Q1963">
        <v>2</v>
      </c>
      <c r="R1963" t="s">
        <v>1721</v>
      </c>
    </row>
    <row r="1964" spans="1:19" x14ac:dyDescent="0.3">
      <c r="A1964">
        <v>434</v>
      </c>
      <c r="B1964" t="s">
        <v>403</v>
      </c>
      <c r="C1964" t="s">
        <v>90</v>
      </c>
      <c r="D1964" t="s">
        <v>21</v>
      </c>
      <c r="E1964" t="s">
        <v>54</v>
      </c>
      <c r="F1964" s="101">
        <v>44561</v>
      </c>
      <c r="G1964">
        <v>2021</v>
      </c>
      <c r="H1964" t="s">
        <v>736</v>
      </c>
      <c r="I1964" t="s">
        <v>739</v>
      </c>
      <c r="J1964">
        <v>200</v>
      </c>
      <c r="K1964">
        <v>0</v>
      </c>
      <c r="N1964" t="s">
        <v>144</v>
      </c>
      <c r="O1964" t="s">
        <v>144</v>
      </c>
      <c r="P1964">
        <v>0</v>
      </c>
      <c r="Q1964">
        <v>0</v>
      </c>
      <c r="R1964" t="s">
        <v>1732</v>
      </c>
    </row>
    <row r="1965" spans="1:19" x14ac:dyDescent="0.3">
      <c r="A1965">
        <v>434</v>
      </c>
      <c r="B1965" t="s">
        <v>403</v>
      </c>
      <c r="C1965" t="s">
        <v>90</v>
      </c>
      <c r="D1965" t="s">
        <v>21</v>
      </c>
      <c r="E1965" t="s">
        <v>54</v>
      </c>
      <c r="F1965" s="101">
        <v>44742</v>
      </c>
      <c r="G1965">
        <v>2022</v>
      </c>
      <c r="H1965" t="s">
        <v>734</v>
      </c>
      <c r="I1965" t="s">
        <v>810</v>
      </c>
      <c r="J1965">
        <v>200</v>
      </c>
      <c r="K1965">
        <v>0</v>
      </c>
      <c r="N1965" t="s">
        <v>144</v>
      </c>
      <c r="O1965" t="s">
        <v>144</v>
      </c>
      <c r="P1965">
        <v>0</v>
      </c>
      <c r="Q1965">
        <v>0</v>
      </c>
      <c r="R1965" t="s">
        <v>1738</v>
      </c>
    </row>
    <row r="1966" spans="1:19" x14ac:dyDescent="0.3">
      <c r="A1966">
        <v>434</v>
      </c>
      <c r="B1966" t="s">
        <v>403</v>
      </c>
      <c r="C1966" t="s">
        <v>90</v>
      </c>
      <c r="D1966" t="s">
        <v>21</v>
      </c>
      <c r="E1966" t="s">
        <v>54</v>
      </c>
      <c r="F1966" s="101">
        <v>44926</v>
      </c>
      <c r="G1966">
        <v>2022</v>
      </c>
      <c r="H1966" t="s">
        <v>736</v>
      </c>
      <c r="I1966" t="s">
        <v>741</v>
      </c>
      <c r="J1966">
        <v>200</v>
      </c>
      <c r="K1966">
        <v>0</v>
      </c>
      <c r="N1966" t="s">
        <v>144</v>
      </c>
      <c r="O1966" t="s">
        <v>144</v>
      </c>
      <c r="P1966">
        <v>0</v>
      </c>
      <c r="Q1966">
        <v>0</v>
      </c>
      <c r="R1966" t="s">
        <v>1744</v>
      </c>
    </row>
    <row r="1967" spans="1:19" x14ac:dyDescent="0.3">
      <c r="A1967">
        <v>434</v>
      </c>
      <c r="B1967" t="s">
        <v>403</v>
      </c>
      <c r="C1967" t="s">
        <v>90</v>
      </c>
      <c r="D1967" t="s">
        <v>21</v>
      </c>
      <c r="E1967" t="s">
        <v>54</v>
      </c>
      <c r="F1967" s="101">
        <v>45107</v>
      </c>
      <c r="G1967">
        <v>2023</v>
      </c>
      <c r="H1967" t="s">
        <v>734</v>
      </c>
      <c r="I1967" t="s">
        <v>735</v>
      </c>
      <c r="J1967">
        <v>200</v>
      </c>
      <c r="K1967">
        <v>5.0999999999999996</v>
      </c>
      <c r="L1967" s="57">
        <v>1.3</v>
      </c>
      <c r="M1967" s="57">
        <v>39.215686274509807</v>
      </c>
      <c r="N1967" t="s">
        <v>144</v>
      </c>
      <c r="O1967" t="s">
        <v>144</v>
      </c>
      <c r="P1967">
        <v>0</v>
      </c>
      <c r="Q1967">
        <v>0</v>
      </c>
      <c r="R1967" t="s">
        <v>1750</v>
      </c>
    </row>
    <row r="1968" spans="1:19" x14ac:dyDescent="0.3">
      <c r="A1968">
        <v>434</v>
      </c>
      <c r="B1968" t="s">
        <v>403</v>
      </c>
      <c r="C1968" t="s">
        <v>90</v>
      </c>
      <c r="D1968" t="s">
        <v>21</v>
      </c>
      <c r="E1968" t="s">
        <v>54</v>
      </c>
      <c r="F1968" s="101">
        <v>45838</v>
      </c>
      <c r="G1968">
        <v>2025</v>
      </c>
      <c r="H1968" t="s">
        <v>734</v>
      </c>
      <c r="I1968" t="s">
        <v>832</v>
      </c>
      <c r="J1968">
        <v>200</v>
      </c>
      <c r="K1968">
        <v>130.58000000000001</v>
      </c>
      <c r="L1968" s="57">
        <v>1.3</v>
      </c>
      <c r="M1968" s="57">
        <v>1.5316281206922959</v>
      </c>
      <c r="N1968" t="s">
        <v>144</v>
      </c>
      <c r="O1968" t="s">
        <v>144</v>
      </c>
      <c r="P1968">
        <v>0</v>
      </c>
      <c r="Q1968">
        <v>0</v>
      </c>
      <c r="R1968" t="s">
        <v>2620</v>
      </c>
    </row>
    <row r="1969" spans="1:19" x14ac:dyDescent="0.3">
      <c r="A1969">
        <v>435</v>
      </c>
      <c r="B1969" t="s">
        <v>404</v>
      </c>
      <c r="C1969" t="s">
        <v>90</v>
      </c>
      <c r="D1969" t="s">
        <v>47</v>
      </c>
      <c r="E1969" t="s">
        <v>22</v>
      </c>
      <c r="F1969" s="101">
        <v>44742</v>
      </c>
      <c r="G1969">
        <v>2022</v>
      </c>
      <c r="H1969" t="s">
        <v>734</v>
      </c>
      <c r="I1969" t="s">
        <v>810</v>
      </c>
      <c r="J1969">
        <v>100</v>
      </c>
      <c r="N1969" t="s">
        <v>23</v>
      </c>
      <c r="O1969" t="s">
        <v>119</v>
      </c>
      <c r="P1969">
        <v>2</v>
      </c>
      <c r="Q1969">
        <v>2</v>
      </c>
      <c r="R1969" t="s">
        <v>1759</v>
      </c>
      <c r="S1969" t="s">
        <v>119</v>
      </c>
    </row>
    <row r="1970" spans="1:19" x14ac:dyDescent="0.3">
      <c r="A1970">
        <v>435</v>
      </c>
      <c r="B1970" t="s">
        <v>404</v>
      </c>
      <c r="C1970" t="s">
        <v>90</v>
      </c>
      <c r="D1970" t="s">
        <v>47</v>
      </c>
      <c r="E1970" t="s">
        <v>22</v>
      </c>
      <c r="F1970" s="101">
        <v>45838</v>
      </c>
      <c r="G1970">
        <v>2025</v>
      </c>
      <c r="H1970" t="s">
        <v>734</v>
      </c>
      <c r="I1970" t="s">
        <v>832</v>
      </c>
      <c r="J1970">
        <v>100</v>
      </c>
      <c r="K1970">
        <v>96.09</v>
      </c>
      <c r="L1970" s="57">
        <v>0.96090000000000009</v>
      </c>
      <c r="M1970" s="57">
        <v>0.96090000000000009</v>
      </c>
      <c r="N1970" t="s">
        <v>23</v>
      </c>
      <c r="O1970" t="s">
        <v>23</v>
      </c>
      <c r="P1970">
        <v>2</v>
      </c>
      <c r="Q1970">
        <v>2</v>
      </c>
      <c r="R1970" t="s">
        <v>2621</v>
      </c>
    </row>
    <row r="1971" spans="1:19" x14ac:dyDescent="0.3">
      <c r="A1971">
        <v>435</v>
      </c>
      <c r="B1971" t="s">
        <v>404</v>
      </c>
      <c r="C1971" t="s">
        <v>90</v>
      </c>
      <c r="D1971" t="s">
        <v>47</v>
      </c>
      <c r="E1971" t="s">
        <v>22</v>
      </c>
      <c r="F1971" s="101">
        <v>46022</v>
      </c>
      <c r="G1971">
        <v>2025</v>
      </c>
      <c r="H1971" t="s">
        <v>736</v>
      </c>
      <c r="I1971" t="s">
        <v>743</v>
      </c>
      <c r="J1971">
        <v>100</v>
      </c>
      <c r="K1971">
        <v>-732.08</v>
      </c>
      <c r="L1971" s="57">
        <v>0</v>
      </c>
      <c r="M1971" s="57">
        <v>0</v>
      </c>
      <c r="N1971" t="s">
        <v>23</v>
      </c>
      <c r="O1971" t="s">
        <v>23</v>
      </c>
      <c r="P1971">
        <v>2</v>
      </c>
      <c r="Q1971">
        <v>2</v>
      </c>
      <c r="R1971" t="s">
        <v>1761</v>
      </c>
    </row>
    <row r="1972" spans="1:19" x14ac:dyDescent="0.3">
      <c r="A1972">
        <v>436</v>
      </c>
      <c r="B1972" t="s">
        <v>121</v>
      </c>
      <c r="C1972" t="s">
        <v>93</v>
      </c>
      <c r="D1972" t="s">
        <v>21</v>
      </c>
      <c r="E1972" t="s">
        <v>54</v>
      </c>
      <c r="F1972" s="101">
        <v>44561</v>
      </c>
      <c r="G1972">
        <v>2021</v>
      </c>
      <c r="H1972" t="s">
        <v>736</v>
      </c>
      <c r="I1972" t="s">
        <v>739</v>
      </c>
      <c r="J1972">
        <v>14</v>
      </c>
      <c r="K1972">
        <v>0</v>
      </c>
      <c r="N1972" t="s">
        <v>55</v>
      </c>
      <c r="O1972" t="s">
        <v>55</v>
      </c>
      <c r="P1972">
        <v>0</v>
      </c>
      <c r="Q1972">
        <v>1</v>
      </c>
      <c r="R1972" t="s">
        <v>1772</v>
      </c>
    </row>
    <row r="1973" spans="1:19" x14ac:dyDescent="0.3">
      <c r="A1973">
        <v>436</v>
      </c>
      <c r="B1973" t="s">
        <v>121</v>
      </c>
      <c r="C1973" t="s">
        <v>93</v>
      </c>
      <c r="D1973" t="s">
        <v>21</v>
      </c>
      <c r="E1973" t="s">
        <v>54</v>
      </c>
      <c r="F1973" s="101">
        <v>44742</v>
      </c>
      <c r="G1973">
        <v>2022</v>
      </c>
      <c r="H1973" t="s">
        <v>734</v>
      </c>
      <c r="I1973" t="s">
        <v>810</v>
      </c>
      <c r="J1973">
        <v>14</v>
      </c>
      <c r="K1973">
        <v>0</v>
      </c>
      <c r="N1973" t="s">
        <v>55</v>
      </c>
      <c r="O1973" t="s">
        <v>55</v>
      </c>
      <c r="P1973">
        <v>0</v>
      </c>
      <c r="Q1973">
        <v>1</v>
      </c>
      <c r="R1973" t="s">
        <v>1778</v>
      </c>
    </row>
    <row r="1974" spans="1:19" x14ac:dyDescent="0.3">
      <c r="A1974">
        <v>436</v>
      </c>
      <c r="B1974" t="s">
        <v>121</v>
      </c>
      <c r="C1974" t="s">
        <v>93</v>
      </c>
      <c r="D1974" t="s">
        <v>21</v>
      </c>
      <c r="E1974" t="s">
        <v>54</v>
      </c>
      <c r="F1974" s="101">
        <v>44926</v>
      </c>
      <c r="G1974">
        <v>2022</v>
      </c>
      <c r="H1974" t="s">
        <v>736</v>
      </c>
      <c r="I1974" t="s">
        <v>741</v>
      </c>
      <c r="J1974">
        <v>14</v>
      </c>
      <c r="K1974">
        <v>0</v>
      </c>
      <c r="N1974" t="s">
        <v>55</v>
      </c>
      <c r="O1974" t="s">
        <v>55</v>
      </c>
      <c r="P1974">
        <v>0</v>
      </c>
      <c r="Q1974">
        <v>1</v>
      </c>
      <c r="R1974" t="s">
        <v>1784</v>
      </c>
    </row>
    <row r="1975" spans="1:19" x14ac:dyDescent="0.3">
      <c r="A1975">
        <v>436</v>
      </c>
      <c r="B1975" t="s">
        <v>121</v>
      </c>
      <c r="C1975" t="s">
        <v>93</v>
      </c>
      <c r="D1975" t="s">
        <v>21</v>
      </c>
      <c r="E1975" t="s">
        <v>54</v>
      </c>
      <c r="F1975" s="101">
        <v>45107</v>
      </c>
      <c r="G1975">
        <v>2023</v>
      </c>
      <c r="H1975" t="s">
        <v>734</v>
      </c>
      <c r="I1975" t="s">
        <v>735</v>
      </c>
      <c r="J1975">
        <v>14</v>
      </c>
      <c r="N1975" t="s">
        <v>55</v>
      </c>
      <c r="O1975" t="s">
        <v>119</v>
      </c>
      <c r="P1975">
        <v>0</v>
      </c>
      <c r="Q1975">
        <v>1</v>
      </c>
      <c r="R1975" t="s">
        <v>1790</v>
      </c>
      <c r="S1975" t="s">
        <v>119</v>
      </c>
    </row>
    <row r="1976" spans="1:19" x14ac:dyDescent="0.3">
      <c r="A1976">
        <v>436</v>
      </c>
      <c r="B1976" t="s">
        <v>121</v>
      </c>
      <c r="C1976" t="s">
        <v>93</v>
      </c>
      <c r="D1976" t="s">
        <v>21</v>
      </c>
      <c r="E1976" t="s">
        <v>54</v>
      </c>
      <c r="F1976" s="101">
        <v>45838</v>
      </c>
      <c r="G1976">
        <v>2025</v>
      </c>
      <c r="H1976" t="s">
        <v>734</v>
      </c>
      <c r="I1976" t="s">
        <v>832</v>
      </c>
      <c r="J1976">
        <v>14</v>
      </c>
      <c r="K1976">
        <v>11.93</v>
      </c>
      <c r="L1976" s="57">
        <v>1.173512154233026</v>
      </c>
      <c r="M1976" s="57">
        <v>1.173512154233026</v>
      </c>
      <c r="N1976" t="s">
        <v>55</v>
      </c>
      <c r="O1976" t="s">
        <v>55</v>
      </c>
      <c r="P1976">
        <v>0</v>
      </c>
      <c r="Q1976">
        <v>1</v>
      </c>
      <c r="R1976" t="s">
        <v>2622</v>
      </c>
    </row>
    <row r="1977" spans="1:19" x14ac:dyDescent="0.3">
      <c r="A1977">
        <v>436</v>
      </c>
      <c r="B1977" t="s">
        <v>121</v>
      </c>
      <c r="C1977" t="s">
        <v>93</v>
      </c>
      <c r="D1977" t="s">
        <v>21</v>
      </c>
      <c r="E1977" t="s">
        <v>54</v>
      </c>
      <c r="F1977" s="101">
        <v>46022</v>
      </c>
      <c r="G1977">
        <v>2025</v>
      </c>
      <c r="H1977" t="s">
        <v>736</v>
      </c>
      <c r="I1977" t="s">
        <v>743</v>
      </c>
      <c r="J1977">
        <v>14</v>
      </c>
      <c r="K1977">
        <v>11.77</v>
      </c>
      <c r="L1977" s="57">
        <v>1.1894647408666099</v>
      </c>
      <c r="M1977" s="57">
        <v>1.1894647408666099</v>
      </c>
      <c r="N1977" t="s">
        <v>55</v>
      </c>
      <c r="O1977" t="s">
        <v>55</v>
      </c>
      <c r="P1977">
        <v>0</v>
      </c>
      <c r="Q1977">
        <v>1</v>
      </c>
      <c r="R1977" t="s">
        <v>1794</v>
      </c>
    </row>
    <row r="1978" spans="1:19" x14ac:dyDescent="0.3">
      <c r="A1978">
        <v>437</v>
      </c>
      <c r="B1978" t="s">
        <v>405</v>
      </c>
      <c r="C1978" t="s">
        <v>241</v>
      </c>
      <c r="D1978" t="s">
        <v>65</v>
      </c>
      <c r="E1978" t="s">
        <v>22</v>
      </c>
      <c r="F1978" s="101">
        <v>46022</v>
      </c>
      <c r="G1978">
        <v>2025</v>
      </c>
      <c r="H1978" t="s">
        <v>736</v>
      </c>
      <c r="I1978" t="s">
        <v>743</v>
      </c>
      <c r="J1978">
        <v>80</v>
      </c>
      <c r="K1978">
        <v>99</v>
      </c>
      <c r="L1978" s="57">
        <v>1.2375</v>
      </c>
      <c r="M1978" s="57">
        <v>1.2375</v>
      </c>
      <c r="N1978" t="s">
        <v>23</v>
      </c>
      <c r="O1978" t="s">
        <v>23</v>
      </c>
      <c r="P1978">
        <v>0</v>
      </c>
      <c r="Q1978">
        <v>0</v>
      </c>
      <c r="R1978" t="s">
        <v>1795</v>
      </c>
    </row>
    <row r="1979" spans="1:19" x14ac:dyDescent="0.3">
      <c r="A1979">
        <v>439</v>
      </c>
      <c r="B1979" t="s">
        <v>407</v>
      </c>
      <c r="C1979" t="s">
        <v>315</v>
      </c>
      <c r="D1979" t="s">
        <v>47</v>
      </c>
      <c r="E1979" t="s">
        <v>22</v>
      </c>
      <c r="F1979" s="101">
        <v>44377</v>
      </c>
      <c r="G1979">
        <v>2021</v>
      </c>
      <c r="H1979" t="s">
        <v>734</v>
      </c>
      <c r="I1979" t="s">
        <v>787</v>
      </c>
      <c r="K1979">
        <v>0</v>
      </c>
      <c r="N1979" t="s">
        <v>23</v>
      </c>
      <c r="O1979" t="s">
        <v>23</v>
      </c>
      <c r="P1979">
        <v>0</v>
      </c>
      <c r="Q1979">
        <v>0</v>
      </c>
      <c r="R1979" t="s">
        <v>1796</v>
      </c>
    </row>
    <row r="1980" spans="1:19" x14ac:dyDescent="0.3">
      <c r="A1980">
        <v>439</v>
      </c>
      <c r="B1980" t="s">
        <v>407</v>
      </c>
      <c r="C1980" t="s">
        <v>315</v>
      </c>
      <c r="D1980" t="s">
        <v>47</v>
      </c>
      <c r="E1980" t="s">
        <v>22</v>
      </c>
      <c r="F1980" s="101">
        <v>44561</v>
      </c>
      <c r="G1980">
        <v>2021</v>
      </c>
      <c r="H1980" t="s">
        <v>736</v>
      </c>
      <c r="I1980" t="s">
        <v>739</v>
      </c>
      <c r="K1980">
        <v>0</v>
      </c>
      <c r="N1980" t="s">
        <v>23</v>
      </c>
      <c r="O1980" t="s">
        <v>23</v>
      </c>
      <c r="P1980">
        <v>0</v>
      </c>
      <c r="Q1980">
        <v>0</v>
      </c>
      <c r="R1980" t="s">
        <v>1797</v>
      </c>
    </row>
    <row r="1981" spans="1:19" x14ac:dyDescent="0.3">
      <c r="A1981">
        <v>439</v>
      </c>
      <c r="B1981" t="s">
        <v>407</v>
      </c>
      <c r="C1981" t="s">
        <v>315</v>
      </c>
      <c r="D1981" t="s">
        <v>47</v>
      </c>
      <c r="E1981" t="s">
        <v>22</v>
      </c>
      <c r="F1981" s="101">
        <v>44742</v>
      </c>
      <c r="G1981">
        <v>2022</v>
      </c>
      <c r="H1981" t="s">
        <v>734</v>
      </c>
      <c r="I1981" t="s">
        <v>810</v>
      </c>
      <c r="K1981">
        <v>0</v>
      </c>
      <c r="N1981" t="s">
        <v>23</v>
      </c>
      <c r="O1981" t="s">
        <v>23</v>
      </c>
      <c r="P1981">
        <v>0</v>
      </c>
      <c r="Q1981">
        <v>0</v>
      </c>
      <c r="R1981" t="s">
        <v>1799</v>
      </c>
    </row>
    <row r="1982" spans="1:19" x14ac:dyDescent="0.3">
      <c r="A1982">
        <v>439</v>
      </c>
      <c r="B1982" t="s">
        <v>407</v>
      </c>
      <c r="C1982" t="s">
        <v>315</v>
      </c>
      <c r="D1982" t="s">
        <v>47</v>
      </c>
      <c r="E1982" t="s">
        <v>22</v>
      </c>
      <c r="F1982" s="101">
        <v>44926</v>
      </c>
      <c r="G1982">
        <v>2022</v>
      </c>
      <c r="H1982" t="s">
        <v>736</v>
      </c>
      <c r="I1982" t="s">
        <v>741</v>
      </c>
      <c r="K1982">
        <v>0</v>
      </c>
      <c r="N1982" t="s">
        <v>23</v>
      </c>
      <c r="O1982" t="s">
        <v>23</v>
      </c>
      <c r="P1982">
        <v>0</v>
      </c>
      <c r="Q1982">
        <v>0</v>
      </c>
      <c r="R1982" t="s">
        <v>1802</v>
      </c>
    </row>
    <row r="1983" spans="1:19" x14ac:dyDescent="0.3">
      <c r="A1983">
        <v>439</v>
      </c>
      <c r="B1983" t="s">
        <v>407</v>
      </c>
      <c r="C1983" t="s">
        <v>315</v>
      </c>
      <c r="D1983" t="s">
        <v>47</v>
      </c>
      <c r="E1983" t="s">
        <v>22</v>
      </c>
      <c r="F1983" s="101">
        <v>45107</v>
      </c>
      <c r="G1983">
        <v>2023</v>
      </c>
      <c r="H1983" t="s">
        <v>734</v>
      </c>
      <c r="I1983" t="s">
        <v>735</v>
      </c>
      <c r="N1983" t="s">
        <v>23</v>
      </c>
      <c r="O1983" t="s">
        <v>119</v>
      </c>
      <c r="P1983">
        <v>0</v>
      </c>
      <c r="Q1983">
        <v>0</v>
      </c>
      <c r="R1983" t="s">
        <v>1807</v>
      </c>
      <c r="S1983" t="s">
        <v>119</v>
      </c>
    </row>
    <row r="1984" spans="1:19" x14ac:dyDescent="0.3">
      <c r="A1984">
        <v>439</v>
      </c>
      <c r="B1984" t="s">
        <v>407</v>
      </c>
      <c r="C1984" t="s">
        <v>315</v>
      </c>
      <c r="D1984" t="s">
        <v>47</v>
      </c>
      <c r="E1984" t="s">
        <v>22</v>
      </c>
      <c r="F1984" s="101">
        <v>45838</v>
      </c>
      <c r="G1984">
        <v>2025</v>
      </c>
      <c r="H1984" t="s">
        <v>734</v>
      </c>
      <c r="I1984" t="s">
        <v>832</v>
      </c>
      <c r="J1984">
        <v>100</v>
      </c>
      <c r="K1984">
        <v>100</v>
      </c>
      <c r="L1984" s="57">
        <v>1</v>
      </c>
      <c r="M1984" s="57">
        <v>1</v>
      </c>
      <c r="N1984" t="s">
        <v>23</v>
      </c>
      <c r="O1984" t="s">
        <v>23</v>
      </c>
      <c r="P1984">
        <v>0</v>
      </c>
      <c r="Q1984">
        <v>0</v>
      </c>
      <c r="R1984" t="s">
        <v>2623</v>
      </c>
    </row>
    <row r="1985" spans="1:19" x14ac:dyDescent="0.3">
      <c r="A1985">
        <v>439</v>
      </c>
      <c r="B1985" t="s">
        <v>407</v>
      </c>
      <c r="C1985" t="s">
        <v>315</v>
      </c>
      <c r="D1985" t="s">
        <v>47</v>
      </c>
      <c r="E1985" t="s">
        <v>22</v>
      </c>
      <c r="F1985" s="101">
        <v>46022</v>
      </c>
      <c r="G1985">
        <v>2025</v>
      </c>
      <c r="H1985" t="s">
        <v>736</v>
      </c>
      <c r="I1985" t="s">
        <v>743</v>
      </c>
      <c r="J1985">
        <v>100</v>
      </c>
      <c r="K1985">
        <v>100</v>
      </c>
      <c r="L1985" s="57">
        <v>1</v>
      </c>
      <c r="M1985" s="57">
        <v>1</v>
      </c>
      <c r="N1985" t="s">
        <v>23</v>
      </c>
      <c r="O1985" t="s">
        <v>23</v>
      </c>
      <c r="P1985">
        <v>0</v>
      </c>
      <c r="Q1985">
        <v>0</v>
      </c>
      <c r="R1985" t="s">
        <v>1808</v>
      </c>
    </row>
    <row r="1986" spans="1:19" x14ac:dyDescent="0.3">
      <c r="A1986">
        <v>440</v>
      </c>
      <c r="B1986" t="s">
        <v>408</v>
      </c>
      <c r="C1986" t="s">
        <v>315</v>
      </c>
      <c r="D1986" t="s">
        <v>47</v>
      </c>
      <c r="E1986" t="s">
        <v>22</v>
      </c>
      <c r="F1986" s="101">
        <v>44742</v>
      </c>
      <c r="G1986">
        <v>2022</v>
      </c>
      <c r="H1986" t="s">
        <v>734</v>
      </c>
      <c r="I1986" t="s">
        <v>810</v>
      </c>
      <c r="N1986" t="s">
        <v>23</v>
      </c>
      <c r="O1986" t="s">
        <v>119</v>
      </c>
      <c r="P1986">
        <v>0</v>
      </c>
      <c r="Q1986">
        <v>1</v>
      </c>
      <c r="R1986" t="s">
        <v>1810</v>
      </c>
      <c r="S1986" t="s">
        <v>119</v>
      </c>
    </row>
    <row r="1987" spans="1:19" x14ac:dyDescent="0.3">
      <c r="A1987">
        <v>440</v>
      </c>
      <c r="B1987" t="s">
        <v>408</v>
      </c>
      <c r="C1987" t="s">
        <v>315</v>
      </c>
      <c r="D1987" t="s">
        <v>47</v>
      </c>
      <c r="E1987" t="s">
        <v>22</v>
      </c>
      <c r="F1987" s="101">
        <v>44926</v>
      </c>
      <c r="G1987">
        <v>2022</v>
      </c>
      <c r="H1987" t="s">
        <v>736</v>
      </c>
      <c r="I1987" t="s">
        <v>741</v>
      </c>
      <c r="N1987" t="s">
        <v>23</v>
      </c>
      <c r="O1987" t="s">
        <v>119</v>
      </c>
      <c r="P1987">
        <v>0</v>
      </c>
      <c r="Q1987">
        <v>1</v>
      </c>
      <c r="R1987" t="s">
        <v>1813</v>
      </c>
      <c r="S1987" t="s">
        <v>119</v>
      </c>
    </row>
    <row r="1988" spans="1:19" x14ac:dyDescent="0.3">
      <c r="A1988">
        <v>440</v>
      </c>
      <c r="B1988" t="s">
        <v>408</v>
      </c>
      <c r="C1988" t="s">
        <v>315</v>
      </c>
      <c r="D1988" t="s">
        <v>47</v>
      </c>
      <c r="E1988" t="s">
        <v>22</v>
      </c>
      <c r="F1988" s="101">
        <v>45107</v>
      </c>
      <c r="G1988">
        <v>2023</v>
      </c>
      <c r="H1988" t="s">
        <v>734</v>
      </c>
      <c r="I1988" t="s">
        <v>735</v>
      </c>
      <c r="N1988" t="s">
        <v>23</v>
      </c>
      <c r="O1988" t="s">
        <v>119</v>
      </c>
      <c r="P1988">
        <v>0</v>
      </c>
      <c r="Q1988">
        <v>1</v>
      </c>
      <c r="R1988" t="s">
        <v>1818</v>
      </c>
      <c r="S1988" t="s">
        <v>119</v>
      </c>
    </row>
    <row r="1989" spans="1:19" x14ac:dyDescent="0.3">
      <c r="A1989">
        <v>440</v>
      </c>
      <c r="B1989" t="s">
        <v>408</v>
      </c>
      <c r="C1989" t="s">
        <v>315</v>
      </c>
      <c r="D1989" t="s">
        <v>47</v>
      </c>
      <c r="E1989" t="s">
        <v>22</v>
      </c>
      <c r="F1989" s="101">
        <v>45838</v>
      </c>
      <c r="G1989">
        <v>2025</v>
      </c>
      <c r="H1989" t="s">
        <v>734</v>
      </c>
      <c r="I1989" t="s">
        <v>832</v>
      </c>
      <c r="J1989">
        <v>98</v>
      </c>
      <c r="K1989">
        <v>99.77</v>
      </c>
      <c r="L1989" s="57">
        <v>1.018061224489796</v>
      </c>
      <c r="M1989" s="57">
        <v>1.018061224489796</v>
      </c>
      <c r="N1989" t="s">
        <v>23</v>
      </c>
      <c r="O1989" t="s">
        <v>23</v>
      </c>
      <c r="P1989">
        <v>0</v>
      </c>
      <c r="Q1989">
        <v>1</v>
      </c>
      <c r="R1989" t="s">
        <v>2624</v>
      </c>
    </row>
    <row r="1990" spans="1:19" x14ac:dyDescent="0.3">
      <c r="A1990">
        <v>440</v>
      </c>
      <c r="B1990" t="s">
        <v>408</v>
      </c>
      <c r="C1990" t="s">
        <v>315</v>
      </c>
      <c r="D1990" t="s">
        <v>47</v>
      </c>
      <c r="E1990" t="s">
        <v>22</v>
      </c>
      <c r="F1990" s="101">
        <v>46022</v>
      </c>
      <c r="G1990">
        <v>2025</v>
      </c>
      <c r="H1990" t="s">
        <v>736</v>
      </c>
      <c r="I1990" t="s">
        <v>743</v>
      </c>
      <c r="J1990">
        <v>98</v>
      </c>
      <c r="K1990">
        <v>99.74</v>
      </c>
      <c r="L1990" s="57">
        <v>1.017755102040816</v>
      </c>
      <c r="M1990" s="57">
        <v>1.017755102040816</v>
      </c>
      <c r="N1990" t="s">
        <v>23</v>
      </c>
      <c r="O1990" t="s">
        <v>23</v>
      </c>
      <c r="P1990">
        <v>0</v>
      </c>
      <c r="Q1990">
        <v>1</v>
      </c>
      <c r="R1990" t="s">
        <v>1819</v>
      </c>
    </row>
    <row r="1991" spans="1:19" x14ac:dyDescent="0.3">
      <c r="A1991">
        <v>444</v>
      </c>
      <c r="B1991" t="s">
        <v>412</v>
      </c>
      <c r="C1991" t="s">
        <v>180</v>
      </c>
      <c r="D1991" t="s">
        <v>47</v>
      </c>
      <c r="E1991" t="s">
        <v>54</v>
      </c>
      <c r="F1991" s="101">
        <v>45838</v>
      </c>
      <c r="G1991">
        <v>2025</v>
      </c>
      <c r="H1991" t="s">
        <v>734</v>
      </c>
      <c r="I1991" t="s">
        <v>832</v>
      </c>
      <c r="J1991">
        <v>3</v>
      </c>
      <c r="K1991">
        <v>1.6</v>
      </c>
      <c r="L1991" s="57">
        <v>1.3</v>
      </c>
      <c r="M1991" s="57">
        <v>1.875</v>
      </c>
      <c r="N1991" t="s">
        <v>48</v>
      </c>
      <c r="O1991" t="s">
        <v>83</v>
      </c>
      <c r="P1991">
        <v>0</v>
      </c>
      <c r="Q1991">
        <v>1</v>
      </c>
      <c r="R1991" t="s">
        <v>2625</v>
      </c>
    </row>
    <row r="1992" spans="1:19" x14ac:dyDescent="0.3">
      <c r="A1992">
        <v>444</v>
      </c>
      <c r="B1992" t="s">
        <v>412</v>
      </c>
      <c r="C1992" t="s">
        <v>180</v>
      </c>
      <c r="D1992" t="s">
        <v>47</v>
      </c>
      <c r="E1992" t="s">
        <v>54</v>
      </c>
      <c r="F1992" s="101">
        <v>46022</v>
      </c>
      <c r="G1992">
        <v>2025</v>
      </c>
      <c r="H1992" t="s">
        <v>736</v>
      </c>
      <c r="I1992" t="s">
        <v>743</v>
      </c>
      <c r="J1992">
        <v>3</v>
      </c>
      <c r="K1992">
        <v>1.7</v>
      </c>
      <c r="L1992" s="57">
        <v>1.3</v>
      </c>
      <c r="M1992" s="57">
        <v>1.7647058823529409</v>
      </c>
      <c r="N1992" t="s">
        <v>48</v>
      </c>
      <c r="O1992" t="s">
        <v>83</v>
      </c>
      <c r="P1992">
        <v>0</v>
      </c>
      <c r="Q1992">
        <v>1</v>
      </c>
      <c r="R1992" t="s">
        <v>1820</v>
      </c>
    </row>
    <row r="1993" spans="1:19" x14ac:dyDescent="0.3">
      <c r="A1993">
        <v>445</v>
      </c>
      <c r="B1993" t="s">
        <v>413</v>
      </c>
      <c r="C1993" t="s">
        <v>180</v>
      </c>
      <c r="D1993" t="s">
        <v>47</v>
      </c>
      <c r="E1993" t="s">
        <v>22</v>
      </c>
      <c r="F1993" s="101">
        <v>45838</v>
      </c>
      <c r="G1993">
        <v>2025</v>
      </c>
      <c r="H1993" t="s">
        <v>734</v>
      </c>
      <c r="I1993" t="s">
        <v>832</v>
      </c>
      <c r="J1993">
        <v>70</v>
      </c>
      <c r="K1993">
        <v>75.7</v>
      </c>
      <c r="L1993" s="57">
        <v>1.081428571428571</v>
      </c>
      <c r="M1993" s="57">
        <v>1.081428571428571</v>
      </c>
      <c r="N1993" t="s">
        <v>23</v>
      </c>
      <c r="O1993" t="s">
        <v>23</v>
      </c>
      <c r="P1993">
        <v>0</v>
      </c>
      <c r="Q1993">
        <v>0</v>
      </c>
      <c r="R1993" t="s">
        <v>1821</v>
      </c>
    </row>
    <row r="1994" spans="1:19" x14ac:dyDescent="0.3">
      <c r="A1994">
        <v>445</v>
      </c>
      <c r="B1994" t="s">
        <v>413</v>
      </c>
      <c r="C1994" t="s">
        <v>180</v>
      </c>
      <c r="D1994" t="s">
        <v>47</v>
      </c>
      <c r="E1994" t="s">
        <v>22</v>
      </c>
      <c r="F1994" s="101">
        <v>46022</v>
      </c>
      <c r="G1994">
        <v>2025</v>
      </c>
      <c r="H1994" t="s">
        <v>736</v>
      </c>
      <c r="I1994" t="s">
        <v>743</v>
      </c>
      <c r="J1994">
        <v>70</v>
      </c>
      <c r="K1994">
        <v>85.3</v>
      </c>
      <c r="L1994" s="57">
        <v>1.2185714285714291</v>
      </c>
      <c r="M1994" s="57">
        <v>1.2185714285714291</v>
      </c>
      <c r="N1994" t="s">
        <v>23</v>
      </c>
      <c r="O1994" t="s">
        <v>23</v>
      </c>
      <c r="P1994">
        <v>0</v>
      </c>
      <c r="Q1994">
        <v>0</v>
      </c>
      <c r="R1994" t="s">
        <v>1822</v>
      </c>
    </row>
    <row r="1995" spans="1:19" x14ac:dyDescent="0.3">
      <c r="A1995">
        <v>447</v>
      </c>
      <c r="B1995" t="s">
        <v>238</v>
      </c>
      <c r="C1995" t="s">
        <v>104</v>
      </c>
      <c r="D1995" t="s">
        <v>47</v>
      </c>
      <c r="E1995" t="s">
        <v>22</v>
      </c>
      <c r="F1995" s="101">
        <v>45838</v>
      </c>
      <c r="G1995">
        <v>2025</v>
      </c>
      <c r="H1995" t="s">
        <v>734</v>
      </c>
      <c r="I1995" t="s">
        <v>832</v>
      </c>
      <c r="J1995">
        <v>15</v>
      </c>
      <c r="K1995">
        <v>16.54</v>
      </c>
      <c r="L1995" s="57">
        <v>1.1026666666666669</v>
      </c>
      <c r="M1995" s="57">
        <v>1.1026666666666669</v>
      </c>
      <c r="N1995" t="s">
        <v>23</v>
      </c>
      <c r="O1995" t="s">
        <v>23</v>
      </c>
      <c r="P1995">
        <v>0</v>
      </c>
      <c r="Q1995">
        <v>0</v>
      </c>
      <c r="R1995" t="s">
        <v>2626</v>
      </c>
    </row>
    <row r="1996" spans="1:19" x14ac:dyDescent="0.3">
      <c r="A1996">
        <v>447</v>
      </c>
      <c r="B1996" t="s">
        <v>238</v>
      </c>
      <c r="C1996" t="s">
        <v>104</v>
      </c>
      <c r="D1996" t="s">
        <v>47</v>
      </c>
      <c r="E1996" t="s">
        <v>22</v>
      </c>
      <c r="F1996" s="101">
        <v>46022</v>
      </c>
      <c r="G1996">
        <v>2025</v>
      </c>
      <c r="H1996" t="s">
        <v>736</v>
      </c>
      <c r="I1996" t="s">
        <v>743</v>
      </c>
      <c r="J1996">
        <v>15</v>
      </c>
      <c r="K1996">
        <v>15.01</v>
      </c>
      <c r="L1996" s="57">
        <v>1.000666666666667</v>
      </c>
      <c r="M1996" s="57">
        <v>1.000666666666667</v>
      </c>
      <c r="N1996" t="s">
        <v>23</v>
      </c>
      <c r="O1996" t="s">
        <v>23</v>
      </c>
      <c r="P1996">
        <v>0</v>
      </c>
      <c r="Q1996">
        <v>0</v>
      </c>
      <c r="R1996" t="s">
        <v>1823</v>
      </c>
    </row>
    <row r="1997" spans="1:19" x14ac:dyDescent="0.3">
      <c r="A1997">
        <v>448</v>
      </c>
      <c r="B1997" t="s">
        <v>414</v>
      </c>
      <c r="C1997" t="s">
        <v>104</v>
      </c>
      <c r="D1997" t="s">
        <v>47</v>
      </c>
      <c r="E1997" t="s">
        <v>22</v>
      </c>
      <c r="F1997" s="101">
        <v>45838</v>
      </c>
      <c r="G1997">
        <v>2025</v>
      </c>
      <c r="H1997" t="s">
        <v>734</v>
      </c>
      <c r="I1997" t="s">
        <v>832</v>
      </c>
      <c r="J1997">
        <v>17</v>
      </c>
      <c r="K1997">
        <v>39.619999999999997</v>
      </c>
      <c r="L1997" s="57">
        <v>1.3</v>
      </c>
      <c r="M1997" s="57">
        <v>2.3305882352941181</v>
      </c>
      <c r="N1997" t="s">
        <v>23</v>
      </c>
      <c r="O1997" t="s">
        <v>23</v>
      </c>
      <c r="P1997">
        <v>0</v>
      </c>
      <c r="Q1997">
        <v>1</v>
      </c>
      <c r="R1997" t="s">
        <v>2627</v>
      </c>
    </row>
    <row r="1998" spans="1:19" x14ac:dyDescent="0.3">
      <c r="A1998">
        <v>448</v>
      </c>
      <c r="B1998" t="s">
        <v>414</v>
      </c>
      <c r="C1998" t="s">
        <v>104</v>
      </c>
      <c r="D1998" t="s">
        <v>47</v>
      </c>
      <c r="E1998" t="s">
        <v>22</v>
      </c>
      <c r="F1998" s="101">
        <v>46022</v>
      </c>
      <c r="G1998">
        <v>2025</v>
      </c>
      <c r="H1998" t="s">
        <v>736</v>
      </c>
      <c r="I1998" t="s">
        <v>743</v>
      </c>
      <c r="J1998">
        <v>17</v>
      </c>
      <c r="K1998">
        <v>59.36</v>
      </c>
      <c r="L1998" s="57">
        <v>1.3</v>
      </c>
      <c r="M1998" s="57">
        <v>3.4917647058823529</v>
      </c>
      <c r="N1998" t="s">
        <v>23</v>
      </c>
      <c r="O1998" t="s">
        <v>23</v>
      </c>
      <c r="P1998">
        <v>0</v>
      </c>
      <c r="Q1998">
        <v>1</v>
      </c>
      <c r="R1998" t="s">
        <v>1824</v>
      </c>
    </row>
    <row r="1999" spans="1:19" x14ac:dyDescent="0.3">
      <c r="A1999">
        <v>451</v>
      </c>
      <c r="B1999" t="s">
        <v>1825</v>
      </c>
      <c r="C1999" t="s">
        <v>354</v>
      </c>
      <c r="D1999" t="s">
        <v>47</v>
      </c>
      <c r="E1999" t="s">
        <v>22</v>
      </c>
      <c r="F1999" s="101">
        <v>45838</v>
      </c>
      <c r="G1999">
        <v>2025</v>
      </c>
      <c r="H1999" t="s">
        <v>734</v>
      </c>
      <c r="I1999" t="s">
        <v>832</v>
      </c>
      <c r="J1999">
        <v>100</v>
      </c>
      <c r="K1999">
        <v>119.5</v>
      </c>
      <c r="L1999" s="57">
        <v>1.1950000000000001</v>
      </c>
      <c r="M1999" s="57">
        <v>1.1950000000000001</v>
      </c>
      <c r="N1999" t="s">
        <v>23</v>
      </c>
      <c r="O1999" t="s">
        <v>23</v>
      </c>
      <c r="P1999">
        <v>0</v>
      </c>
      <c r="Q1999">
        <v>0</v>
      </c>
      <c r="R1999" t="s">
        <v>2628</v>
      </c>
    </row>
    <row r="2000" spans="1:19" x14ac:dyDescent="0.3">
      <c r="A2000">
        <v>451</v>
      </c>
      <c r="B2000" t="s">
        <v>1825</v>
      </c>
      <c r="C2000" t="s">
        <v>354</v>
      </c>
      <c r="D2000" t="s">
        <v>47</v>
      </c>
      <c r="E2000" t="s">
        <v>22</v>
      </c>
      <c r="F2000" s="101">
        <v>46022</v>
      </c>
      <c r="G2000">
        <v>2025</v>
      </c>
      <c r="H2000" t="s">
        <v>736</v>
      </c>
      <c r="I2000" t="s">
        <v>743</v>
      </c>
      <c r="J2000">
        <v>100</v>
      </c>
      <c r="K2000">
        <v>130.80000000000001</v>
      </c>
      <c r="L2000" s="57">
        <v>1.3</v>
      </c>
      <c r="M2000" s="57">
        <v>1.3080000000000001</v>
      </c>
      <c r="N2000" t="s">
        <v>23</v>
      </c>
      <c r="O2000" t="s">
        <v>23</v>
      </c>
      <c r="P2000">
        <v>0</v>
      </c>
      <c r="Q2000">
        <v>0</v>
      </c>
      <c r="R2000" t="s">
        <v>1826</v>
      </c>
    </row>
    <row r="2001" spans="1:19" x14ac:dyDescent="0.3">
      <c r="A2001">
        <v>452</v>
      </c>
      <c r="B2001" t="s">
        <v>417</v>
      </c>
      <c r="C2001" t="s">
        <v>354</v>
      </c>
      <c r="D2001" t="s">
        <v>47</v>
      </c>
      <c r="E2001" t="s">
        <v>22</v>
      </c>
      <c r="F2001" s="101">
        <v>45838</v>
      </c>
      <c r="G2001">
        <v>2025</v>
      </c>
      <c r="H2001" t="s">
        <v>734</v>
      </c>
      <c r="I2001" t="s">
        <v>832</v>
      </c>
      <c r="J2001">
        <v>100</v>
      </c>
      <c r="K2001">
        <v>102.27</v>
      </c>
      <c r="L2001" s="57">
        <v>1.0226999999999999</v>
      </c>
      <c r="M2001" s="57">
        <v>1.0226999999999999</v>
      </c>
      <c r="N2001" t="s">
        <v>23</v>
      </c>
      <c r="O2001" t="s">
        <v>23</v>
      </c>
      <c r="P2001">
        <v>0</v>
      </c>
      <c r="Q2001">
        <v>0</v>
      </c>
      <c r="R2001" t="s">
        <v>1828</v>
      </c>
    </row>
    <row r="2002" spans="1:19" x14ac:dyDescent="0.3">
      <c r="A2002">
        <v>452</v>
      </c>
      <c r="B2002" t="s">
        <v>417</v>
      </c>
      <c r="C2002" t="s">
        <v>354</v>
      </c>
      <c r="D2002" t="s">
        <v>47</v>
      </c>
      <c r="E2002" t="s">
        <v>22</v>
      </c>
      <c r="F2002" s="101">
        <v>46022</v>
      </c>
      <c r="G2002">
        <v>2025</v>
      </c>
      <c r="H2002" t="s">
        <v>736</v>
      </c>
      <c r="I2002" t="s">
        <v>743</v>
      </c>
      <c r="J2002">
        <v>100</v>
      </c>
      <c r="K2002">
        <v>200</v>
      </c>
      <c r="L2002" s="57">
        <v>1.3</v>
      </c>
      <c r="M2002" s="57">
        <v>2</v>
      </c>
      <c r="N2002" t="s">
        <v>23</v>
      </c>
      <c r="O2002" t="s">
        <v>23</v>
      </c>
      <c r="P2002">
        <v>0</v>
      </c>
      <c r="Q2002">
        <v>0</v>
      </c>
      <c r="R2002" t="s">
        <v>1829</v>
      </c>
    </row>
    <row r="2003" spans="1:19" x14ac:dyDescent="0.3">
      <c r="A2003">
        <v>453</v>
      </c>
      <c r="B2003" t="s">
        <v>418</v>
      </c>
      <c r="C2003" t="s">
        <v>358</v>
      </c>
      <c r="D2003" t="s">
        <v>52</v>
      </c>
      <c r="E2003" t="s">
        <v>22</v>
      </c>
      <c r="F2003" s="101">
        <v>45838</v>
      </c>
      <c r="G2003">
        <v>2025</v>
      </c>
      <c r="H2003" t="s">
        <v>734</v>
      </c>
      <c r="I2003" t="s">
        <v>832</v>
      </c>
      <c r="J2003">
        <v>100</v>
      </c>
      <c r="K2003">
        <v>100</v>
      </c>
      <c r="L2003" s="57">
        <v>1</v>
      </c>
      <c r="M2003" s="57">
        <v>1</v>
      </c>
      <c r="N2003" t="s">
        <v>23</v>
      </c>
      <c r="O2003" t="s">
        <v>23</v>
      </c>
      <c r="P2003">
        <v>0</v>
      </c>
      <c r="Q2003">
        <v>0</v>
      </c>
      <c r="R2003" t="s">
        <v>2629</v>
      </c>
    </row>
    <row r="2004" spans="1:19" x14ac:dyDescent="0.3">
      <c r="A2004">
        <v>453</v>
      </c>
      <c r="B2004" t="s">
        <v>418</v>
      </c>
      <c r="C2004" t="s">
        <v>358</v>
      </c>
      <c r="D2004" t="s">
        <v>52</v>
      </c>
      <c r="E2004" t="s">
        <v>22</v>
      </c>
      <c r="F2004" s="101">
        <v>46022</v>
      </c>
      <c r="G2004">
        <v>2025</v>
      </c>
      <c r="H2004" t="s">
        <v>736</v>
      </c>
      <c r="I2004" t="s">
        <v>743</v>
      </c>
      <c r="J2004">
        <v>100</v>
      </c>
      <c r="K2004">
        <v>100</v>
      </c>
      <c r="L2004" s="57">
        <v>1</v>
      </c>
      <c r="M2004" s="57">
        <v>1</v>
      </c>
      <c r="N2004" t="s">
        <v>23</v>
      </c>
      <c r="O2004" t="s">
        <v>23</v>
      </c>
      <c r="P2004">
        <v>0</v>
      </c>
      <c r="Q2004">
        <v>0</v>
      </c>
      <c r="R2004" t="s">
        <v>1831</v>
      </c>
    </row>
    <row r="2005" spans="1:19" x14ac:dyDescent="0.3">
      <c r="A2005">
        <v>455</v>
      </c>
      <c r="B2005" t="s">
        <v>420</v>
      </c>
      <c r="C2005" t="s">
        <v>358</v>
      </c>
      <c r="D2005" t="s">
        <v>52</v>
      </c>
      <c r="E2005" t="s">
        <v>22</v>
      </c>
      <c r="F2005" s="101">
        <v>45838</v>
      </c>
      <c r="G2005">
        <v>2025</v>
      </c>
      <c r="H2005" t="s">
        <v>734</v>
      </c>
      <c r="I2005" t="s">
        <v>832</v>
      </c>
      <c r="J2005">
        <v>100</v>
      </c>
      <c r="K2005">
        <v>100</v>
      </c>
      <c r="L2005" s="57">
        <v>1</v>
      </c>
      <c r="M2005" s="57">
        <v>1</v>
      </c>
      <c r="N2005" t="s">
        <v>23</v>
      </c>
      <c r="O2005" t="s">
        <v>23</v>
      </c>
      <c r="P2005">
        <v>0</v>
      </c>
      <c r="Q2005">
        <v>0</v>
      </c>
      <c r="R2005" t="s">
        <v>2630</v>
      </c>
    </row>
    <row r="2006" spans="1:19" x14ac:dyDescent="0.3">
      <c r="A2006">
        <v>455</v>
      </c>
      <c r="B2006" t="s">
        <v>420</v>
      </c>
      <c r="C2006" t="s">
        <v>358</v>
      </c>
      <c r="D2006" t="s">
        <v>52</v>
      </c>
      <c r="E2006" t="s">
        <v>22</v>
      </c>
      <c r="F2006" s="101">
        <v>46022</v>
      </c>
      <c r="G2006">
        <v>2025</v>
      </c>
      <c r="H2006" t="s">
        <v>736</v>
      </c>
      <c r="I2006" t="s">
        <v>743</v>
      </c>
      <c r="J2006">
        <v>100</v>
      </c>
      <c r="K2006">
        <v>100</v>
      </c>
      <c r="L2006" s="57">
        <v>1</v>
      </c>
      <c r="M2006" s="57">
        <v>1</v>
      </c>
      <c r="N2006" t="s">
        <v>23</v>
      </c>
      <c r="O2006" t="s">
        <v>23</v>
      </c>
      <c r="P2006">
        <v>0</v>
      </c>
      <c r="Q2006">
        <v>0</v>
      </c>
      <c r="R2006" t="s">
        <v>1834</v>
      </c>
    </row>
    <row r="2007" spans="1:19" x14ac:dyDescent="0.3">
      <c r="A2007">
        <v>456</v>
      </c>
      <c r="B2007" t="s">
        <v>421</v>
      </c>
      <c r="C2007" t="s">
        <v>395</v>
      </c>
      <c r="D2007" t="s">
        <v>52</v>
      </c>
      <c r="E2007" t="s">
        <v>22</v>
      </c>
      <c r="F2007" s="101">
        <v>44742</v>
      </c>
      <c r="G2007">
        <v>2022</v>
      </c>
      <c r="H2007" t="s">
        <v>734</v>
      </c>
      <c r="I2007" t="s">
        <v>810</v>
      </c>
      <c r="N2007" t="s">
        <v>23</v>
      </c>
      <c r="O2007" t="s">
        <v>119</v>
      </c>
      <c r="P2007">
        <v>0</v>
      </c>
      <c r="Q2007">
        <v>0</v>
      </c>
      <c r="R2007" t="s">
        <v>1837</v>
      </c>
      <c r="S2007" t="s">
        <v>119</v>
      </c>
    </row>
    <row r="2008" spans="1:19" x14ac:dyDescent="0.3">
      <c r="A2008">
        <v>456</v>
      </c>
      <c r="B2008" t="s">
        <v>421</v>
      </c>
      <c r="C2008" t="s">
        <v>395</v>
      </c>
      <c r="D2008" t="s">
        <v>52</v>
      </c>
      <c r="E2008" t="s">
        <v>22</v>
      </c>
      <c r="F2008" s="101">
        <v>44926</v>
      </c>
      <c r="G2008">
        <v>2022</v>
      </c>
      <c r="H2008" t="s">
        <v>736</v>
      </c>
      <c r="I2008" t="s">
        <v>741</v>
      </c>
      <c r="N2008" t="s">
        <v>23</v>
      </c>
      <c r="O2008" t="s">
        <v>119</v>
      </c>
      <c r="P2008">
        <v>0</v>
      </c>
      <c r="Q2008">
        <v>0</v>
      </c>
      <c r="R2008" t="s">
        <v>1840</v>
      </c>
      <c r="S2008" t="s">
        <v>119</v>
      </c>
    </row>
    <row r="2009" spans="1:19" x14ac:dyDescent="0.3">
      <c r="A2009">
        <v>456</v>
      </c>
      <c r="B2009" t="s">
        <v>421</v>
      </c>
      <c r="C2009" t="s">
        <v>395</v>
      </c>
      <c r="D2009" t="s">
        <v>52</v>
      </c>
      <c r="E2009" t="s">
        <v>22</v>
      </c>
      <c r="F2009" s="101">
        <v>45107</v>
      </c>
      <c r="G2009">
        <v>2023</v>
      </c>
      <c r="H2009" t="s">
        <v>734</v>
      </c>
      <c r="I2009" t="s">
        <v>735</v>
      </c>
      <c r="N2009" t="s">
        <v>23</v>
      </c>
      <c r="O2009" t="s">
        <v>119</v>
      </c>
      <c r="P2009">
        <v>0</v>
      </c>
      <c r="Q2009">
        <v>0</v>
      </c>
      <c r="R2009" t="s">
        <v>1846</v>
      </c>
      <c r="S2009" t="s">
        <v>119</v>
      </c>
    </row>
    <row r="2010" spans="1:19" x14ac:dyDescent="0.3">
      <c r="A2010">
        <v>456</v>
      </c>
      <c r="B2010" t="s">
        <v>421</v>
      </c>
      <c r="C2010" t="s">
        <v>395</v>
      </c>
      <c r="D2010" t="s">
        <v>52</v>
      </c>
      <c r="E2010" t="s">
        <v>22</v>
      </c>
      <c r="F2010" s="101">
        <v>45291</v>
      </c>
      <c r="G2010">
        <v>2023</v>
      </c>
      <c r="H2010" t="s">
        <v>736</v>
      </c>
      <c r="I2010" t="s">
        <v>737</v>
      </c>
      <c r="N2010" t="s">
        <v>23</v>
      </c>
      <c r="O2010" t="s">
        <v>119</v>
      </c>
      <c r="P2010">
        <v>0</v>
      </c>
      <c r="Q2010">
        <v>0</v>
      </c>
      <c r="R2010" t="s">
        <v>1852</v>
      </c>
      <c r="S2010" t="s">
        <v>119</v>
      </c>
    </row>
    <row r="2011" spans="1:19" x14ac:dyDescent="0.3">
      <c r="A2011">
        <v>456</v>
      </c>
      <c r="B2011" t="s">
        <v>421</v>
      </c>
      <c r="C2011" t="s">
        <v>395</v>
      </c>
      <c r="D2011" t="s">
        <v>52</v>
      </c>
      <c r="E2011" t="s">
        <v>22</v>
      </c>
      <c r="F2011" s="101">
        <v>45838</v>
      </c>
      <c r="G2011">
        <v>2025</v>
      </c>
      <c r="H2011" t="s">
        <v>734</v>
      </c>
      <c r="I2011" t="s">
        <v>832</v>
      </c>
      <c r="J2011">
        <v>100</v>
      </c>
      <c r="K2011">
        <v>104.12</v>
      </c>
      <c r="L2011" s="57">
        <v>1.0411999999999999</v>
      </c>
      <c r="M2011" s="57">
        <v>1.0411999999999999</v>
      </c>
      <c r="N2011" t="s">
        <v>23</v>
      </c>
      <c r="O2011" t="s">
        <v>23</v>
      </c>
      <c r="P2011">
        <v>0</v>
      </c>
      <c r="Q2011">
        <v>0</v>
      </c>
      <c r="R2011" t="s">
        <v>2631</v>
      </c>
    </row>
    <row r="2012" spans="1:19" x14ac:dyDescent="0.3">
      <c r="A2012">
        <v>456</v>
      </c>
      <c r="B2012" t="s">
        <v>421</v>
      </c>
      <c r="C2012" t="s">
        <v>395</v>
      </c>
      <c r="D2012" t="s">
        <v>52</v>
      </c>
      <c r="E2012" t="s">
        <v>22</v>
      </c>
      <c r="F2012" s="101">
        <v>46022</v>
      </c>
      <c r="G2012">
        <v>2025</v>
      </c>
      <c r="H2012" t="s">
        <v>736</v>
      </c>
      <c r="I2012" t="s">
        <v>743</v>
      </c>
      <c r="J2012">
        <v>100</v>
      </c>
      <c r="K2012">
        <v>114.43</v>
      </c>
      <c r="L2012" s="57">
        <v>1.1443000000000001</v>
      </c>
      <c r="M2012" s="57">
        <v>1.1443000000000001</v>
      </c>
      <c r="N2012" t="s">
        <v>23</v>
      </c>
      <c r="O2012" t="s">
        <v>23</v>
      </c>
      <c r="P2012">
        <v>0</v>
      </c>
      <c r="Q2012">
        <v>0</v>
      </c>
      <c r="R2012" t="s">
        <v>1856</v>
      </c>
    </row>
    <row r="2013" spans="1:19" x14ac:dyDescent="0.3">
      <c r="A2013">
        <v>457</v>
      </c>
      <c r="B2013" t="s">
        <v>422</v>
      </c>
      <c r="C2013" t="s">
        <v>395</v>
      </c>
      <c r="D2013" t="s">
        <v>52</v>
      </c>
      <c r="E2013" t="s">
        <v>22</v>
      </c>
      <c r="F2013" s="101">
        <v>44742</v>
      </c>
      <c r="G2013">
        <v>2022</v>
      </c>
      <c r="H2013" t="s">
        <v>734</v>
      </c>
      <c r="I2013" t="s">
        <v>810</v>
      </c>
      <c r="N2013" t="s">
        <v>23</v>
      </c>
      <c r="O2013" t="s">
        <v>119</v>
      </c>
      <c r="P2013">
        <v>0</v>
      </c>
      <c r="Q2013">
        <v>0</v>
      </c>
      <c r="R2013" t="s">
        <v>1859</v>
      </c>
      <c r="S2013" t="s">
        <v>119</v>
      </c>
    </row>
    <row r="2014" spans="1:19" x14ac:dyDescent="0.3">
      <c r="A2014">
        <v>457</v>
      </c>
      <c r="B2014" t="s">
        <v>422</v>
      </c>
      <c r="C2014" t="s">
        <v>395</v>
      </c>
      <c r="D2014" t="s">
        <v>52</v>
      </c>
      <c r="E2014" t="s">
        <v>22</v>
      </c>
      <c r="F2014" s="101">
        <v>44926</v>
      </c>
      <c r="G2014">
        <v>2022</v>
      </c>
      <c r="H2014" t="s">
        <v>736</v>
      </c>
      <c r="I2014" t="s">
        <v>741</v>
      </c>
      <c r="N2014" t="s">
        <v>23</v>
      </c>
      <c r="O2014" t="s">
        <v>119</v>
      </c>
      <c r="P2014">
        <v>0</v>
      </c>
      <c r="Q2014">
        <v>0</v>
      </c>
      <c r="R2014" t="s">
        <v>1862</v>
      </c>
      <c r="S2014" t="s">
        <v>119</v>
      </c>
    </row>
    <row r="2015" spans="1:19" x14ac:dyDescent="0.3">
      <c r="A2015">
        <v>457</v>
      </c>
      <c r="B2015" t="s">
        <v>422</v>
      </c>
      <c r="C2015" t="s">
        <v>395</v>
      </c>
      <c r="D2015" t="s">
        <v>52</v>
      </c>
      <c r="E2015" t="s">
        <v>22</v>
      </c>
      <c r="F2015" s="101">
        <v>45107</v>
      </c>
      <c r="G2015">
        <v>2023</v>
      </c>
      <c r="H2015" t="s">
        <v>734</v>
      </c>
      <c r="I2015" t="s">
        <v>735</v>
      </c>
      <c r="N2015" t="s">
        <v>23</v>
      </c>
      <c r="O2015" t="s">
        <v>119</v>
      </c>
      <c r="P2015">
        <v>0</v>
      </c>
      <c r="Q2015">
        <v>0</v>
      </c>
      <c r="R2015" t="s">
        <v>1868</v>
      </c>
      <c r="S2015" t="s">
        <v>119</v>
      </c>
    </row>
    <row r="2016" spans="1:19" x14ac:dyDescent="0.3">
      <c r="A2016">
        <v>457</v>
      </c>
      <c r="B2016" t="s">
        <v>422</v>
      </c>
      <c r="C2016" t="s">
        <v>395</v>
      </c>
      <c r="D2016" t="s">
        <v>52</v>
      </c>
      <c r="E2016" t="s">
        <v>22</v>
      </c>
      <c r="F2016" s="101">
        <v>45291</v>
      </c>
      <c r="G2016">
        <v>2023</v>
      </c>
      <c r="H2016" t="s">
        <v>736</v>
      </c>
      <c r="I2016" t="s">
        <v>737</v>
      </c>
      <c r="N2016" t="s">
        <v>23</v>
      </c>
      <c r="O2016" t="s">
        <v>119</v>
      </c>
      <c r="P2016">
        <v>0</v>
      </c>
      <c r="Q2016">
        <v>0</v>
      </c>
      <c r="R2016" t="s">
        <v>1874</v>
      </c>
      <c r="S2016" t="s">
        <v>119</v>
      </c>
    </row>
    <row r="2017" spans="1:19" x14ac:dyDescent="0.3">
      <c r="A2017">
        <v>457</v>
      </c>
      <c r="B2017" t="s">
        <v>422</v>
      </c>
      <c r="C2017" t="s">
        <v>395</v>
      </c>
      <c r="D2017" t="s">
        <v>52</v>
      </c>
      <c r="E2017" t="s">
        <v>22</v>
      </c>
      <c r="F2017" s="101">
        <v>45838</v>
      </c>
      <c r="G2017">
        <v>2025</v>
      </c>
      <c r="H2017" t="s">
        <v>734</v>
      </c>
      <c r="I2017" t="s">
        <v>832</v>
      </c>
      <c r="J2017">
        <v>100</v>
      </c>
      <c r="K2017">
        <v>83.33</v>
      </c>
      <c r="L2017" s="57">
        <v>0.83329999999999993</v>
      </c>
      <c r="M2017" s="57">
        <v>0.83329999999999993</v>
      </c>
      <c r="N2017" t="s">
        <v>23</v>
      </c>
      <c r="O2017" t="s">
        <v>23</v>
      </c>
      <c r="P2017">
        <v>0</v>
      </c>
      <c r="Q2017">
        <v>0</v>
      </c>
      <c r="R2017" t="s">
        <v>2632</v>
      </c>
    </row>
    <row r="2018" spans="1:19" x14ac:dyDescent="0.3">
      <c r="A2018">
        <v>457</v>
      </c>
      <c r="B2018" t="s">
        <v>422</v>
      </c>
      <c r="C2018" t="s">
        <v>395</v>
      </c>
      <c r="D2018" t="s">
        <v>52</v>
      </c>
      <c r="E2018" t="s">
        <v>22</v>
      </c>
      <c r="F2018" s="101">
        <v>46022</v>
      </c>
      <c r="G2018">
        <v>2025</v>
      </c>
      <c r="H2018" t="s">
        <v>736</v>
      </c>
      <c r="I2018" t="s">
        <v>743</v>
      </c>
      <c r="J2018">
        <v>100</v>
      </c>
      <c r="K2018">
        <v>83.33</v>
      </c>
      <c r="L2018" s="57">
        <v>0.83329999999999993</v>
      </c>
      <c r="M2018" s="57">
        <v>0.83329999999999993</v>
      </c>
      <c r="N2018" t="s">
        <v>23</v>
      </c>
      <c r="O2018" t="s">
        <v>23</v>
      </c>
      <c r="P2018">
        <v>0</v>
      </c>
      <c r="Q2018">
        <v>0</v>
      </c>
      <c r="R2018" t="s">
        <v>1878</v>
      </c>
    </row>
    <row r="2019" spans="1:19" x14ac:dyDescent="0.3">
      <c r="A2019">
        <v>460</v>
      </c>
      <c r="B2019" t="s">
        <v>425</v>
      </c>
      <c r="C2019" t="s">
        <v>25</v>
      </c>
      <c r="D2019" t="s">
        <v>65</v>
      </c>
      <c r="E2019" t="s">
        <v>22</v>
      </c>
      <c r="F2019" s="101">
        <v>46022</v>
      </c>
      <c r="G2019">
        <v>2025</v>
      </c>
      <c r="H2019" t="s">
        <v>736</v>
      </c>
      <c r="I2019" t="s">
        <v>743</v>
      </c>
      <c r="J2019">
        <v>80</v>
      </c>
      <c r="K2019">
        <v>84.18</v>
      </c>
      <c r="L2019" s="57">
        <v>1.0522499999999999</v>
      </c>
      <c r="M2019" s="57">
        <v>1.0522499999999999</v>
      </c>
      <c r="N2019" t="s">
        <v>23</v>
      </c>
      <c r="O2019" t="s">
        <v>23</v>
      </c>
      <c r="P2019">
        <v>0</v>
      </c>
      <c r="Q2019">
        <v>1</v>
      </c>
      <c r="R2019" t="s">
        <v>1879</v>
      </c>
    </row>
    <row r="2020" spans="1:19" x14ac:dyDescent="0.3">
      <c r="A2020">
        <v>466</v>
      </c>
      <c r="B2020" t="s">
        <v>429</v>
      </c>
      <c r="C2020" t="s">
        <v>217</v>
      </c>
      <c r="D2020" t="s">
        <v>47</v>
      </c>
      <c r="E2020" t="s">
        <v>22</v>
      </c>
      <c r="F2020" s="101">
        <v>45838</v>
      </c>
      <c r="G2020">
        <v>2025</v>
      </c>
      <c r="H2020" t="s">
        <v>734</v>
      </c>
      <c r="I2020" t="s">
        <v>832</v>
      </c>
      <c r="J2020">
        <v>100</v>
      </c>
      <c r="N2020" t="s">
        <v>48</v>
      </c>
      <c r="O2020" t="s">
        <v>119</v>
      </c>
      <c r="P2020">
        <v>1</v>
      </c>
      <c r="Q2020">
        <v>1</v>
      </c>
      <c r="R2020" t="s">
        <v>2633</v>
      </c>
      <c r="S2020" t="s">
        <v>119</v>
      </c>
    </row>
    <row r="2021" spans="1:19" x14ac:dyDescent="0.3">
      <c r="A2021">
        <v>467</v>
      </c>
      <c r="B2021" t="s">
        <v>430</v>
      </c>
      <c r="C2021" t="s">
        <v>217</v>
      </c>
      <c r="D2021" t="s">
        <v>47</v>
      </c>
      <c r="E2021" t="s">
        <v>22</v>
      </c>
      <c r="F2021" s="101">
        <v>45838</v>
      </c>
      <c r="G2021">
        <v>2025</v>
      </c>
      <c r="H2021" t="s">
        <v>734</v>
      </c>
      <c r="I2021" t="s">
        <v>832</v>
      </c>
      <c r="J2021">
        <v>100</v>
      </c>
      <c r="K2021">
        <v>118</v>
      </c>
      <c r="L2021" s="57">
        <v>1.18</v>
      </c>
      <c r="M2021" s="57">
        <v>1.18</v>
      </c>
      <c r="N2021" t="s">
        <v>48</v>
      </c>
      <c r="O2021" t="s">
        <v>83</v>
      </c>
      <c r="P2021">
        <v>0</v>
      </c>
      <c r="Q2021">
        <v>1</v>
      </c>
      <c r="R2021" t="s">
        <v>2634</v>
      </c>
    </row>
    <row r="2022" spans="1:19" x14ac:dyDescent="0.3">
      <c r="A2022">
        <v>467</v>
      </c>
      <c r="B2022" t="s">
        <v>430</v>
      </c>
      <c r="C2022" t="s">
        <v>217</v>
      </c>
      <c r="D2022" t="s">
        <v>47</v>
      </c>
      <c r="E2022" t="s">
        <v>22</v>
      </c>
      <c r="F2022" s="101">
        <v>46022</v>
      </c>
      <c r="G2022">
        <v>2025</v>
      </c>
      <c r="H2022" t="s">
        <v>736</v>
      </c>
      <c r="I2022" t="s">
        <v>743</v>
      </c>
      <c r="J2022">
        <v>100</v>
      </c>
      <c r="K2022">
        <v>99.5</v>
      </c>
      <c r="L2022" s="57">
        <v>0.995</v>
      </c>
      <c r="M2022" s="57">
        <v>0.995</v>
      </c>
      <c r="N2022" t="s">
        <v>48</v>
      </c>
      <c r="O2022" t="s">
        <v>83</v>
      </c>
      <c r="P2022">
        <v>0</v>
      </c>
      <c r="Q2022">
        <v>1</v>
      </c>
      <c r="R2022" t="s">
        <v>1881</v>
      </c>
    </row>
    <row r="2023" spans="1:19" x14ac:dyDescent="0.3">
      <c r="A2023">
        <v>468</v>
      </c>
      <c r="B2023" t="s">
        <v>431</v>
      </c>
      <c r="C2023" t="s">
        <v>217</v>
      </c>
      <c r="D2023" t="s">
        <v>47</v>
      </c>
      <c r="E2023" t="s">
        <v>54</v>
      </c>
      <c r="F2023" s="101">
        <v>45838</v>
      </c>
      <c r="G2023">
        <v>2025</v>
      </c>
      <c r="H2023" t="s">
        <v>734</v>
      </c>
      <c r="I2023" t="s">
        <v>832</v>
      </c>
      <c r="J2023">
        <v>2.5</v>
      </c>
      <c r="K2023">
        <v>2.4</v>
      </c>
      <c r="L2023" s="57">
        <v>1.041666666666667</v>
      </c>
      <c r="M2023" s="57">
        <v>1.041666666666667</v>
      </c>
      <c r="N2023" t="s">
        <v>83</v>
      </c>
      <c r="O2023" t="s">
        <v>83</v>
      </c>
      <c r="P2023">
        <v>1</v>
      </c>
      <c r="Q2023">
        <v>1</v>
      </c>
      <c r="R2023" t="s">
        <v>2635</v>
      </c>
    </row>
    <row r="2024" spans="1:19" x14ac:dyDescent="0.3">
      <c r="A2024">
        <v>468</v>
      </c>
      <c r="B2024" t="s">
        <v>431</v>
      </c>
      <c r="C2024" t="s">
        <v>217</v>
      </c>
      <c r="D2024" t="s">
        <v>47</v>
      </c>
      <c r="E2024" t="s">
        <v>54</v>
      </c>
      <c r="F2024" s="101">
        <v>46022</v>
      </c>
      <c r="G2024">
        <v>2025</v>
      </c>
      <c r="H2024" t="s">
        <v>736</v>
      </c>
      <c r="I2024" t="s">
        <v>743</v>
      </c>
      <c r="J2024">
        <v>2.5</v>
      </c>
      <c r="K2024">
        <v>2.1</v>
      </c>
      <c r="L2024" s="57">
        <v>1.19047619047619</v>
      </c>
      <c r="M2024" s="57">
        <v>1.19047619047619</v>
      </c>
      <c r="N2024" t="s">
        <v>83</v>
      </c>
      <c r="O2024" t="s">
        <v>83</v>
      </c>
      <c r="P2024">
        <v>1</v>
      </c>
      <c r="Q2024">
        <v>1</v>
      </c>
      <c r="R2024" t="s">
        <v>1882</v>
      </c>
    </row>
    <row r="2025" spans="1:19" x14ac:dyDescent="0.3">
      <c r="A2025">
        <v>469</v>
      </c>
      <c r="B2025" t="s">
        <v>387</v>
      </c>
      <c r="C2025" t="s">
        <v>190</v>
      </c>
      <c r="D2025" t="s">
        <v>52</v>
      </c>
      <c r="E2025" t="s">
        <v>22</v>
      </c>
      <c r="F2025" s="101">
        <v>44742</v>
      </c>
      <c r="G2025">
        <v>2022</v>
      </c>
      <c r="H2025" t="s">
        <v>734</v>
      </c>
      <c r="I2025" t="s">
        <v>810</v>
      </c>
      <c r="N2025" t="s">
        <v>23</v>
      </c>
      <c r="O2025" t="s">
        <v>119</v>
      </c>
      <c r="P2025">
        <v>0</v>
      </c>
      <c r="Q2025">
        <v>0</v>
      </c>
      <c r="R2025" t="s">
        <v>1886</v>
      </c>
      <c r="S2025" t="s">
        <v>119</v>
      </c>
    </row>
    <row r="2026" spans="1:19" x14ac:dyDescent="0.3">
      <c r="A2026">
        <v>469</v>
      </c>
      <c r="B2026" t="s">
        <v>387</v>
      </c>
      <c r="C2026" t="s">
        <v>190</v>
      </c>
      <c r="D2026" t="s">
        <v>52</v>
      </c>
      <c r="E2026" t="s">
        <v>22</v>
      </c>
      <c r="F2026" s="101">
        <v>44926</v>
      </c>
      <c r="G2026">
        <v>2022</v>
      </c>
      <c r="H2026" t="s">
        <v>736</v>
      </c>
      <c r="I2026" t="s">
        <v>741</v>
      </c>
      <c r="N2026" t="s">
        <v>23</v>
      </c>
      <c r="O2026" t="s">
        <v>119</v>
      </c>
      <c r="P2026">
        <v>0</v>
      </c>
      <c r="Q2026">
        <v>0</v>
      </c>
      <c r="R2026" t="s">
        <v>1889</v>
      </c>
      <c r="S2026" t="s">
        <v>119</v>
      </c>
    </row>
    <row r="2027" spans="1:19" x14ac:dyDescent="0.3">
      <c r="A2027">
        <v>469</v>
      </c>
      <c r="B2027" t="s">
        <v>387</v>
      </c>
      <c r="C2027" t="s">
        <v>190</v>
      </c>
      <c r="D2027" t="s">
        <v>52</v>
      </c>
      <c r="E2027" t="s">
        <v>22</v>
      </c>
      <c r="F2027" s="101">
        <v>45107</v>
      </c>
      <c r="G2027">
        <v>2023</v>
      </c>
      <c r="H2027" t="s">
        <v>734</v>
      </c>
      <c r="I2027" t="s">
        <v>735</v>
      </c>
      <c r="N2027" t="s">
        <v>23</v>
      </c>
      <c r="O2027" t="s">
        <v>119</v>
      </c>
      <c r="P2027">
        <v>0</v>
      </c>
      <c r="Q2027">
        <v>0</v>
      </c>
      <c r="R2027" t="s">
        <v>2636</v>
      </c>
      <c r="S2027" t="s">
        <v>119</v>
      </c>
    </row>
    <row r="2028" spans="1:19" x14ac:dyDescent="0.3">
      <c r="A2028">
        <v>469</v>
      </c>
      <c r="B2028" t="s">
        <v>387</v>
      </c>
      <c r="C2028" t="s">
        <v>190</v>
      </c>
      <c r="D2028" t="s">
        <v>52</v>
      </c>
      <c r="E2028" t="s">
        <v>22</v>
      </c>
      <c r="F2028" s="101">
        <v>45291</v>
      </c>
      <c r="G2028">
        <v>2023</v>
      </c>
      <c r="H2028" t="s">
        <v>736</v>
      </c>
      <c r="I2028" t="s">
        <v>737</v>
      </c>
      <c r="N2028" t="s">
        <v>23</v>
      </c>
      <c r="O2028" t="s">
        <v>119</v>
      </c>
      <c r="P2028">
        <v>0</v>
      </c>
      <c r="Q2028">
        <v>0</v>
      </c>
      <c r="R2028" t="s">
        <v>2637</v>
      </c>
      <c r="S2028" t="s">
        <v>119</v>
      </c>
    </row>
    <row r="2029" spans="1:19" x14ac:dyDescent="0.3">
      <c r="A2029">
        <v>469</v>
      </c>
      <c r="B2029" t="s">
        <v>387</v>
      </c>
      <c r="C2029" t="s">
        <v>190</v>
      </c>
      <c r="D2029" t="s">
        <v>52</v>
      </c>
      <c r="E2029" t="s">
        <v>22</v>
      </c>
      <c r="F2029" s="101">
        <v>45838</v>
      </c>
      <c r="G2029">
        <v>2025</v>
      </c>
      <c r="H2029" t="s">
        <v>734</v>
      </c>
      <c r="I2029" t="s">
        <v>832</v>
      </c>
      <c r="J2029">
        <v>100</v>
      </c>
      <c r="K2029">
        <v>103.52</v>
      </c>
      <c r="L2029" s="57">
        <v>1.0351999999999999</v>
      </c>
      <c r="M2029" s="57">
        <v>1.0351999999999999</v>
      </c>
      <c r="N2029" t="s">
        <v>23</v>
      </c>
      <c r="O2029" t="s">
        <v>23</v>
      </c>
      <c r="P2029">
        <v>0</v>
      </c>
      <c r="Q2029">
        <v>0</v>
      </c>
      <c r="R2029" t="s">
        <v>1897</v>
      </c>
    </row>
    <row r="2030" spans="1:19" x14ac:dyDescent="0.3">
      <c r="A2030">
        <v>469</v>
      </c>
      <c r="B2030" t="s">
        <v>387</v>
      </c>
      <c r="C2030" t="s">
        <v>190</v>
      </c>
      <c r="D2030" t="s">
        <v>52</v>
      </c>
      <c r="E2030" t="s">
        <v>22</v>
      </c>
      <c r="F2030" s="101">
        <v>46022</v>
      </c>
      <c r="G2030">
        <v>2025</v>
      </c>
      <c r="H2030" t="s">
        <v>736</v>
      </c>
      <c r="I2030" t="s">
        <v>743</v>
      </c>
      <c r="J2030">
        <v>100</v>
      </c>
      <c r="K2030">
        <v>99.13</v>
      </c>
      <c r="L2030" s="57">
        <v>0.99129999999999996</v>
      </c>
      <c r="M2030" s="57">
        <v>0.99129999999999996</v>
      </c>
      <c r="N2030" t="s">
        <v>23</v>
      </c>
      <c r="O2030" t="s">
        <v>23</v>
      </c>
      <c r="P2030">
        <v>0</v>
      </c>
      <c r="Q2030">
        <v>0</v>
      </c>
      <c r="R2030" t="s">
        <v>1899</v>
      </c>
    </row>
    <row r="2031" spans="1:19" x14ac:dyDescent="0.3">
      <c r="A2031">
        <v>470</v>
      </c>
      <c r="B2031" t="s">
        <v>433</v>
      </c>
      <c r="C2031" t="s">
        <v>190</v>
      </c>
      <c r="D2031" t="s">
        <v>52</v>
      </c>
      <c r="E2031" t="s">
        <v>22</v>
      </c>
      <c r="F2031" s="101">
        <v>44742</v>
      </c>
      <c r="G2031">
        <v>2022</v>
      </c>
      <c r="H2031" t="s">
        <v>734</v>
      </c>
      <c r="I2031" t="s">
        <v>810</v>
      </c>
      <c r="J2031">
        <v>100</v>
      </c>
      <c r="N2031" t="s">
        <v>23</v>
      </c>
      <c r="O2031" t="s">
        <v>119</v>
      </c>
      <c r="P2031">
        <v>0</v>
      </c>
      <c r="Q2031">
        <v>0</v>
      </c>
      <c r="R2031" t="s">
        <v>1903</v>
      </c>
      <c r="S2031" t="s">
        <v>119</v>
      </c>
    </row>
    <row r="2032" spans="1:19" x14ac:dyDescent="0.3">
      <c r="A2032">
        <v>470</v>
      </c>
      <c r="B2032" t="s">
        <v>433</v>
      </c>
      <c r="C2032" t="s">
        <v>190</v>
      </c>
      <c r="D2032" t="s">
        <v>52</v>
      </c>
      <c r="E2032" t="s">
        <v>22</v>
      </c>
      <c r="F2032" s="101">
        <v>44926</v>
      </c>
      <c r="G2032">
        <v>2022</v>
      </c>
      <c r="H2032" t="s">
        <v>736</v>
      </c>
      <c r="I2032" t="s">
        <v>741</v>
      </c>
      <c r="J2032">
        <v>100</v>
      </c>
      <c r="N2032" t="s">
        <v>23</v>
      </c>
      <c r="O2032" t="s">
        <v>119</v>
      </c>
      <c r="P2032">
        <v>0</v>
      </c>
      <c r="Q2032">
        <v>0</v>
      </c>
      <c r="R2032" t="s">
        <v>1906</v>
      </c>
      <c r="S2032" t="s">
        <v>119</v>
      </c>
    </row>
    <row r="2033" spans="1:19" x14ac:dyDescent="0.3">
      <c r="A2033">
        <v>470</v>
      </c>
      <c r="B2033" t="s">
        <v>433</v>
      </c>
      <c r="C2033" t="s">
        <v>190</v>
      </c>
      <c r="D2033" t="s">
        <v>52</v>
      </c>
      <c r="E2033" t="s">
        <v>22</v>
      </c>
      <c r="F2033" s="101">
        <v>45291</v>
      </c>
      <c r="G2033">
        <v>2023</v>
      </c>
      <c r="H2033" t="s">
        <v>736</v>
      </c>
      <c r="I2033" t="s">
        <v>737</v>
      </c>
      <c r="J2033">
        <v>100</v>
      </c>
      <c r="N2033" t="s">
        <v>23</v>
      </c>
      <c r="O2033" t="s">
        <v>119</v>
      </c>
      <c r="P2033">
        <v>0</v>
      </c>
      <c r="Q2033">
        <v>0</v>
      </c>
      <c r="R2033" t="s">
        <v>1913</v>
      </c>
      <c r="S2033" t="s">
        <v>119</v>
      </c>
    </row>
    <row r="2034" spans="1:19" x14ac:dyDescent="0.3">
      <c r="A2034">
        <v>470</v>
      </c>
      <c r="B2034" t="s">
        <v>433</v>
      </c>
      <c r="C2034" t="s">
        <v>190</v>
      </c>
      <c r="D2034" t="s">
        <v>52</v>
      </c>
      <c r="E2034" t="s">
        <v>22</v>
      </c>
      <c r="F2034" s="101">
        <v>45838</v>
      </c>
      <c r="G2034">
        <v>2025</v>
      </c>
      <c r="H2034" t="s">
        <v>734</v>
      </c>
      <c r="I2034" t="s">
        <v>832</v>
      </c>
      <c r="J2034">
        <v>100</v>
      </c>
      <c r="K2034">
        <v>148.38</v>
      </c>
      <c r="L2034" s="57">
        <v>1.3</v>
      </c>
      <c r="M2034" s="57">
        <v>1.4838</v>
      </c>
      <c r="N2034" t="s">
        <v>23</v>
      </c>
      <c r="O2034" t="s">
        <v>23</v>
      </c>
      <c r="P2034">
        <v>0</v>
      </c>
      <c r="Q2034">
        <v>0</v>
      </c>
      <c r="R2034" t="s">
        <v>1915</v>
      </c>
    </row>
    <row r="2035" spans="1:19" x14ac:dyDescent="0.3">
      <c r="A2035">
        <v>470</v>
      </c>
      <c r="B2035" t="s">
        <v>433</v>
      </c>
      <c r="C2035" t="s">
        <v>190</v>
      </c>
      <c r="D2035" t="s">
        <v>52</v>
      </c>
      <c r="E2035" t="s">
        <v>22</v>
      </c>
      <c r="F2035" s="101">
        <v>46022</v>
      </c>
      <c r="G2035">
        <v>2025</v>
      </c>
      <c r="H2035" t="s">
        <v>736</v>
      </c>
      <c r="I2035" t="s">
        <v>743</v>
      </c>
      <c r="J2035">
        <v>100</v>
      </c>
      <c r="K2035">
        <v>100</v>
      </c>
      <c r="L2035" s="57">
        <v>1</v>
      </c>
      <c r="M2035" s="57">
        <v>1</v>
      </c>
      <c r="N2035" t="s">
        <v>23</v>
      </c>
      <c r="O2035" t="s">
        <v>23</v>
      </c>
      <c r="P2035">
        <v>0</v>
      </c>
      <c r="Q2035">
        <v>0</v>
      </c>
      <c r="R2035" t="s">
        <v>1917</v>
      </c>
    </row>
    <row r="2036" spans="1:19" x14ac:dyDescent="0.3">
      <c r="A2036">
        <v>471</v>
      </c>
      <c r="B2036" t="s">
        <v>434</v>
      </c>
      <c r="C2036" t="s">
        <v>190</v>
      </c>
      <c r="D2036" t="s">
        <v>52</v>
      </c>
      <c r="E2036" t="s">
        <v>22</v>
      </c>
      <c r="F2036" s="101">
        <v>44742</v>
      </c>
      <c r="G2036">
        <v>2022</v>
      </c>
      <c r="H2036" t="s">
        <v>734</v>
      </c>
      <c r="I2036" t="s">
        <v>810</v>
      </c>
      <c r="N2036" t="s">
        <v>23</v>
      </c>
      <c r="O2036" t="s">
        <v>119</v>
      </c>
      <c r="P2036">
        <v>0</v>
      </c>
      <c r="Q2036">
        <v>0</v>
      </c>
      <c r="R2036" t="s">
        <v>1921</v>
      </c>
      <c r="S2036" t="s">
        <v>119</v>
      </c>
    </row>
    <row r="2037" spans="1:19" x14ac:dyDescent="0.3">
      <c r="A2037">
        <v>471</v>
      </c>
      <c r="B2037" t="s">
        <v>434</v>
      </c>
      <c r="C2037" t="s">
        <v>190</v>
      </c>
      <c r="D2037" t="s">
        <v>52</v>
      </c>
      <c r="E2037" t="s">
        <v>22</v>
      </c>
      <c r="F2037" s="101">
        <v>44926</v>
      </c>
      <c r="G2037">
        <v>2022</v>
      </c>
      <c r="H2037" t="s">
        <v>736</v>
      </c>
      <c r="I2037" t="s">
        <v>741</v>
      </c>
      <c r="N2037" t="s">
        <v>23</v>
      </c>
      <c r="O2037" t="s">
        <v>119</v>
      </c>
      <c r="P2037">
        <v>0</v>
      </c>
      <c r="Q2037">
        <v>0</v>
      </c>
      <c r="R2037" t="s">
        <v>1924</v>
      </c>
      <c r="S2037" t="s">
        <v>119</v>
      </c>
    </row>
    <row r="2038" spans="1:19" x14ac:dyDescent="0.3">
      <c r="A2038">
        <v>471</v>
      </c>
      <c r="B2038" t="s">
        <v>434</v>
      </c>
      <c r="C2038" t="s">
        <v>190</v>
      </c>
      <c r="D2038" t="s">
        <v>52</v>
      </c>
      <c r="E2038" t="s">
        <v>22</v>
      </c>
      <c r="F2038" s="101">
        <v>45107</v>
      </c>
      <c r="G2038">
        <v>2023</v>
      </c>
      <c r="H2038" t="s">
        <v>734</v>
      </c>
      <c r="I2038" t="s">
        <v>735</v>
      </c>
      <c r="N2038" t="s">
        <v>23</v>
      </c>
      <c r="O2038" t="s">
        <v>119</v>
      </c>
      <c r="P2038">
        <v>0</v>
      </c>
      <c r="Q2038">
        <v>0</v>
      </c>
      <c r="R2038" t="s">
        <v>1928</v>
      </c>
      <c r="S2038" t="s">
        <v>119</v>
      </c>
    </row>
    <row r="2039" spans="1:19" x14ac:dyDescent="0.3">
      <c r="A2039">
        <v>471</v>
      </c>
      <c r="B2039" t="s">
        <v>434</v>
      </c>
      <c r="C2039" t="s">
        <v>190</v>
      </c>
      <c r="D2039" t="s">
        <v>52</v>
      </c>
      <c r="E2039" t="s">
        <v>22</v>
      </c>
      <c r="F2039" s="101">
        <v>45291</v>
      </c>
      <c r="G2039">
        <v>2023</v>
      </c>
      <c r="H2039" t="s">
        <v>736</v>
      </c>
      <c r="I2039" t="s">
        <v>737</v>
      </c>
      <c r="N2039" t="s">
        <v>23</v>
      </c>
      <c r="O2039" t="s">
        <v>119</v>
      </c>
      <c r="P2039">
        <v>0</v>
      </c>
      <c r="Q2039">
        <v>0</v>
      </c>
      <c r="R2039" t="s">
        <v>1932</v>
      </c>
      <c r="S2039" t="s">
        <v>119</v>
      </c>
    </row>
    <row r="2040" spans="1:19" x14ac:dyDescent="0.3">
      <c r="A2040">
        <v>471</v>
      </c>
      <c r="B2040" t="s">
        <v>434</v>
      </c>
      <c r="C2040" t="s">
        <v>190</v>
      </c>
      <c r="D2040" t="s">
        <v>52</v>
      </c>
      <c r="E2040" t="s">
        <v>22</v>
      </c>
      <c r="F2040" s="101">
        <v>45838</v>
      </c>
      <c r="G2040">
        <v>2025</v>
      </c>
      <c r="H2040" t="s">
        <v>734</v>
      </c>
      <c r="I2040" t="s">
        <v>832</v>
      </c>
      <c r="J2040">
        <v>100</v>
      </c>
      <c r="K2040">
        <v>94.02</v>
      </c>
      <c r="L2040" s="57">
        <v>0.94019999999999992</v>
      </c>
      <c r="M2040" s="57">
        <v>0.94019999999999992</v>
      </c>
      <c r="N2040" t="s">
        <v>23</v>
      </c>
      <c r="O2040" t="s">
        <v>23</v>
      </c>
      <c r="P2040">
        <v>0</v>
      </c>
      <c r="Q2040">
        <v>0</v>
      </c>
      <c r="R2040" t="s">
        <v>1934</v>
      </c>
    </row>
    <row r="2041" spans="1:19" x14ac:dyDescent="0.3">
      <c r="A2041">
        <v>471</v>
      </c>
      <c r="B2041" t="s">
        <v>434</v>
      </c>
      <c r="C2041" t="s">
        <v>190</v>
      </c>
      <c r="D2041" t="s">
        <v>52</v>
      </c>
      <c r="E2041" t="s">
        <v>22</v>
      </c>
      <c r="F2041" s="101">
        <v>46022</v>
      </c>
      <c r="G2041">
        <v>2025</v>
      </c>
      <c r="H2041" t="s">
        <v>736</v>
      </c>
      <c r="I2041" t="s">
        <v>743</v>
      </c>
      <c r="J2041">
        <v>100</v>
      </c>
      <c r="K2041">
        <v>99.86</v>
      </c>
      <c r="L2041" s="57">
        <v>0.99860000000000004</v>
      </c>
      <c r="M2041" s="57">
        <v>0.99860000000000004</v>
      </c>
      <c r="N2041" t="s">
        <v>23</v>
      </c>
      <c r="O2041" t="s">
        <v>23</v>
      </c>
      <c r="P2041">
        <v>0</v>
      </c>
      <c r="Q2041">
        <v>0</v>
      </c>
      <c r="R2041" t="s">
        <v>1936</v>
      </c>
    </row>
    <row r="2042" spans="1:19" x14ac:dyDescent="0.3">
      <c r="A2042">
        <v>473</v>
      </c>
      <c r="B2042" t="s">
        <v>437</v>
      </c>
      <c r="C2042" t="s">
        <v>20</v>
      </c>
      <c r="D2042" t="s">
        <v>47</v>
      </c>
      <c r="E2042" t="s">
        <v>22</v>
      </c>
      <c r="F2042" s="101">
        <v>46022</v>
      </c>
      <c r="G2042">
        <v>2025</v>
      </c>
      <c r="H2042" t="s">
        <v>736</v>
      </c>
      <c r="I2042" t="s">
        <v>743</v>
      </c>
      <c r="J2042">
        <v>300</v>
      </c>
      <c r="K2042">
        <v>0</v>
      </c>
      <c r="L2042" s="57">
        <v>0</v>
      </c>
      <c r="M2042" s="57">
        <v>0</v>
      </c>
      <c r="N2042" t="s">
        <v>48</v>
      </c>
      <c r="O2042" t="s">
        <v>48</v>
      </c>
      <c r="P2042">
        <v>0</v>
      </c>
      <c r="Q2042">
        <v>0</v>
      </c>
      <c r="R2042" t="s">
        <v>1949</v>
      </c>
    </row>
    <row r="2043" spans="1:19" x14ac:dyDescent="0.3">
      <c r="A2043">
        <v>474</v>
      </c>
      <c r="B2043" t="s">
        <v>440</v>
      </c>
      <c r="C2043" t="s">
        <v>439</v>
      </c>
      <c r="D2043" t="s">
        <v>47</v>
      </c>
      <c r="E2043" t="s">
        <v>22</v>
      </c>
      <c r="F2043" s="101">
        <v>44742</v>
      </c>
      <c r="G2043">
        <v>2022</v>
      </c>
      <c r="H2043" t="s">
        <v>734</v>
      </c>
      <c r="I2043" t="s">
        <v>810</v>
      </c>
      <c r="N2043" t="s">
        <v>48</v>
      </c>
      <c r="O2043" t="s">
        <v>119</v>
      </c>
      <c r="P2043">
        <v>0</v>
      </c>
      <c r="Q2043">
        <v>0</v>
      </c>
      <c r="R2043" t="s">
        <v>1951</v>
      </c>
      <c r="S2043" t="s">
        <v>119</v>
      </c>
    </row>
    <row r="2044" spans="1:19" x14ac:dyDescent="0.3">
      <c r="A2044">
        <v>474</v>
      </c>
      <c r="B2044" t="s">
        <v>440</v>
      </c>
      <c r="C2044" t="s">
        <v>439</v>
      </c>
      <c r="D2044" t="s">
        <v>47</v>
      </c>
      <c r="E2044" t="s">
        <v>22</v>
      </c>
      <c r="F2044" s="101">
        <v>44926</v>
      </c>
      <c r="G2044">
        <v>2022</v>
      </c>
      <c r="H2044" t="s">
        <v>736</v>
      </c>
      <c r="I2044" t="s">
        <v>741</v>
      </c>
      <c r="N2044" t="s">
        <v>48</v>
      </c>
      <c r="O2044" t="s">
        <v>119</v>
      </c>
      <c r="P2044">
        <v>0</v>
      </c>
      <c r="Q2044">
        <v>0</v>
      </c>
      <c r="R2044" t="s">
        <v>1954</v>
      </c>
      <c r="S2044" t="s">
        <v>119</v>
      </c>
    </row>
    <row r="2045" spans="1:19" x14ac:dyDescent="0.3">
      <c r="A2045">
        <v>474</v>
      </c>
      <c r="B2045" t="s">
        <v>440</v>
      </c>
      <c r="C2045" t="s">
        <v>439</v>
      </c>
      <c r="D2045" t="s">
        <v>47</v>
      </c>
      <c r="E2045" t="s">
        <v>22</v>
      </c>
      <c r="F2045" s="101">
        <v>45107</v>
      </c>
      <c r="G2045">
        <v>2023</v>
      </c>
      <c r="H2045" t="s">
        <v>734</v>
      </c>
      <c r="I2045" t="s">
        <v>735</v>
      </c>
      <c r="N2045" t="s">
        <v>48</v>
      </c>
      <c r="O2045" t="s">
        <v>119</v>
      </c>
      <c r="P2045">
        <v>0</v>
      </c>
      <c r="Q2045">
        <v>0</v>
      </c>
      <c r="R2045" t="s">
        <v>1959</v>
      </c>
      <c r="S2045" t="s">
        <v>119</v>
      </c>
    </row>
    <row r="2046" spans="1:19" x14ac:dyDescent="0.3">
      <c r="A2046">
        <v>474</v>
      </c>
      <c r="B2046" t="s">
        <v>440</v>
      </c>
      <c r="C2046" t="s">
        <v>439</v>
      </c>
      <c r="D2046" t="s">
        <v>47</v>
      </c>
      <c r="E2046" t="s">
        <v>22</v>
      </c>
      <c r="F2046" s="101">
        <v>45291</v>
      </c>
      <c r="G2046">
        <v>2023</v>
      </c>
      <c r="H2046" t="s">
        <v>736</v>
      </c>
      <c r="I2046" t="s">
        <v>737</v>
      </c>
      <c r="N2046" t="s">
        <v>48</v>
      </c>
      <c r="O2046" t="s">
        <v>119</v>
      </c>
      <c r="P2046">
        <v>0</v>
      </c>
      <c r="Q2046">
        <v>0</v>
      </c>
      <c r="R2046" t="s">
        <v>1965</v>
      </c>
      <c r="S2046" t="s">
        <v>119</v>
      </c>
    </row>
    <row r="2047" spans="1:19" x14ac:dyDescent="0.3">
      <c r="A2047">
        <v>474</v>
      </c>
      <c r="B2047" t="s">
        <v>440</v>
      </c>
      <c r="C2047" t="s">
        <v>439</v>
      </c>
      <c r="D2047" t="s">
        <v>47</v>
      </c>
      <c r="E2047" t="s">
        <v>22</v>
      </c>
      <c r="F2047" s="101">
        <v>45838</v>
      </c>
      <c r="G2047">
        <v>2025</v>
      </c>
      <c r="H2047" t="s">
        <v>734</v>
      </c>
      <c r="I2047" t="s">
        <v>832</v>
      </c>
      <c r="K2047">
        <v>0</v>
      </c>
      <c r="N2047" t="s">
        <v>48</v>
      </c>
      <c r="O2047" t="s">
        <v>48</v>
      </c>
      <c r="P2047">
        <v>0</v>
      </c>
      <c r="Q2047">
        <v>0</v>
      </c>
      <c r="R2047" t="s">
        <v>1966</v>
      </c>
    </row>
    <row r="2048" spans="1:19" x14ac:dyDescent="0.3">
      <c r="A2048">
        <v>474</v>
      </c>
      <c r="B2048" t="s">
        <v>440</v>
      </c>
      <c r="C2048" t="s">
        <v>439</v>
      </c>
      <c r="D2048" t="s">
        <v>47</v>
      </c>
      <c r="E2048" t="s">
        <v>22</v>
      </c>
      <c r="F2048" s="101">
        <v>46022</v>
      </c>
      <c r="G2048">
        <v>2025</v>
      </c>
      <c r="H2048" t="s">
        <v>736</v>
      </c>
      <c r="I2048" t="s">
        <v>743</v>
      </c>
      <c r="N2048" t="s">
        <v>48</v>
      </c>
      <c r="O2048" t="s">
        <v>119</v>
      </c>
      <c r="P2048">
        <v>0</v>
      </c>
      <c r="Q2048">
        <v>0</v>
      </c>
      <c r="R2048" t="s">
        <v>1967</v>
      </c>
      <c r="S2048" t="s">
        <v>119</v>
      </c>
    </row>
    <row r="2049" spans="1:19" x14ac:dyDescent="0.3">
      <c r="A2049">
        <v>475</v>
      </c>
      <c r="B2049" t="s">
        <v>441</v>
      </c>
      <c r="C2049" t="s">
        <v>39</v>
      </c>
      <c r="D2049" t="s">
        <v>47</v>
      </c>
      <c r="E2049" t="s">
        <v>22</v>
      </c>
      <c r="F2049" s="101">
        <v>45838</v>
      </c>
      <c r="G2049">
        <v>2025</v>
      </c>
      <c r="H2049" t="s">
        <v>734</v>
      </c>
      <c r="I2049" t="s">
        <v>832</v>
      </c>
      <c r="J2049">
        <v>100</v>
      </c>
      <c r="N2049" t="s">
        <v>48</v>
      </c>
      <c r="O2049" t="s">
        <v>119</v>
      </c>
      <c r="P2049">
        <v>0</v>
      </c>
      <c r="Q2049">
        <v>0</v>
      </c>
      <c r="R2049" t="s">
        <v>1969</v>
      </c>
      <c r="S2049" t="s">
        <v>119</v>
      </c>
    </row>
    <row r="2050" spans="1:19" x14ac:dyDescent="0.3">
      <c r="A2050">
        <v>475</v>
      </c>
      <c r="B2050" t="s">
        <v>441</v>
      </c>
      <c r="C2050" t="s">
        <v>39</v>
      </c>
      <c r="D2050" t="s">
        <v>47</v>
      </c>
      <c r="E2050" t="s">
        <v>22</v>
      </c>
      <c r="F2050" s="101">
        <v>46022</v>
      </c>
      <c r="G2050">
        <v>2025</v>
      </c>
      <c r="H2050" t="s">
        <v>736</v>
      </c>
      <c r="I2050" t="s">
        <v>743</v>
      </c>
      <c r="J2050">
        <v>5</v>
      </c>
      <c r="K2050">
        <v>5</v>
      </c>
      <c r="L2050" s="57">
        <v>1</v>
      </c>
      <c r="M2050" s="57">
        <v>1</v>
      </c>
      <c r="N2050" t="s">
        <v>48</v>
      </c>
      <c r="O2050" t="s">
        <v>48</v>
      </c>
      <c r="P2050">
        <v>0</v>
      </c>
      <c r="Q2050">
        <v>0</v>
      </c>
      <c r="R2050" t="s">
        <v>1970</v>
      </c>
    </row>
    <row r="2051" spans="1:19" x14ac:dyDescent="0.3">
      <c r="A2051">
        <v>476</v>
      </c>
      <c r="B2051" t="s">
        <v>442</v>
      </c>
      <c r="C2051" t="s">
        <v>20</v>
      </c>
      <c r="D2051" t="s">
        <v>47</v>
      </c>
      <c r="E2051" t="s">
        <v>22</v>
      </c>
      <c r="F2051" s="101">
        <v>46022</v>
      </c>
      <c r="G2051">
        <v>2025</v>
      </c>
      <c r="H2051" t="s">
        <v>736</v>
      </c>
      <c r="I2051" t="s">
        <v>743</v>
      </c>
      <c r="J2051">
        <v>100</v>
      </c>
      <c r="K2051">
        <v>100</v>
      </c>
      <c r="L2051" s="57">
        <v>1</v>
      </c>
      <c r="M2051" s="57">
        <v>1</v>
      </c>
      <c r="N2051" t="s">
        <v>48</v>
      </c>
      <c r="O2051" t="s">
        <v>48</v>
      </c>
      <c r="P2051">
        <v>0</v>
      </c>
      <c r="Q2051">
        <v>0</v>
      </c>
      <c r="R2051" t="s">
        <v>1983</v>
      </c>
    </row>
    <row r="2052" spans="1:19" x14ac:dyDescent="0.3">
      <c r="A2052">
        <v>477</v>
      </c>
      <c r="B2052" t="s">
        <v>443</v>
      </c>
      <c r="C2052" t="s">
        <v>439</v>
      </c>
      <c r="D2052" t="s">
        <v>47</v>
      </c>
      <c r="E2052" t="s">
        <v>22</v>
      </c>
      <c r="F2052" s="101">
        <v>44742</v>
      </c>
      <c r="G2052">
        <v>2022</v>
      </c>
      <c r="H2052" t="s">
        <v>734</v>
      </c>
      <c r="I2052" t="s">
        <v>810</v>
      </c>
      <c r="N2052" t="s">
        <v>48</v>
      </c>
      <c r="O2052" t="s">
        <v>119</v>
      </c>
      <c r="P2052">
        <v>0</v>
      </c>
      <c r="Q2052">
        <v>0</v>
      </c>
      <c r="R2052" t="s">
        <v>1984</v>
      </c>
      <c r="S2052" t="s">
        <v>119</v>
      </c>
    </row>
    <row r="2053" spans="1:19" x14ac:dyDescent="0.3">
      <c r="A2053">
        <v>477</v>
      </c>
      <c r="B2053" t="s">
        <v>443</v>
      </c>
      <c r="C2053" t="s">
        <v>439</v>
      </c>
      <c r="D2053" t="s">
        <v>47</v>
      </c>
      <c r="E2053" t="s">
        <v>22</v>
      </c>
      <c r="F2053" s="101">
        <v>44926</v>
      </c>
      <c r="G2053">
        <v>2022</v>
      </c>
      <c r="H2053" t="s">
        <v>736</v>
      </c>
      <c r="I2053" t="s">
        <v>741</v>
      </c>
      <c r="N2053" t="s">
        <v>48</v>
      </c>
      <c r="O2053" t="s">
        <v>119</v>
      </c>
      <c r="P2053">
        <v>0</v>
      </c>
      <c r="Q2053">
        <v>0</v>
      </c>
      <c r="R2053" t="s">
        <v>1987</v>
      </c>
      <c r="S2053" t="s">
        <v>119</v>
      </c>
    </row>
    <row r="2054" spans="1:19" x14ac:dyDescent="0.3">
      <c r="A2054">
        <v>477</v>
      </c>
      <c r="B2054" t="s">
        <v>443</v>
      </c>
      <c r="C2054" t="s">
        <v>439</v>
      </c>
      <c r="D2054" t="s">
        <v>47</v>
      </c>
      <c r="E2054" t="s">
        <v>22</v>
      </c>
      <c r="F2054" s="101">
        <v>45107</v>
      </c>
      <c r="G2054">
        <v>2023</v>
      </c>
      <c r="H2054" t="s">
        <v>734</v>
      </c>
      <c r="I2054" t="s">
        <v>735</v>
      </c>
      <c r="N2054" t="s">
        <v>48</v>
      </c>
      <c r="O2054" t="s">
        <v>119</v>
      </c>
      <c r="P2054">
        <v>0</v>
      </c>
      <c r="Q2054">
        <v>0</v>
      </c>
      <c r="R2054" t="s">
        <v>1992</v>
      </c>
      <c r="S2054" t="s">
        <v>119</v>
      </c>
    </row>
    <row r="2055" spans="1:19" x14ac:dyDescent="0.3">
      <c r="A2055">
        <v>477</v>
      </c>
      <c r="B2055" t="s">
        <v>443</v>
      </c>
      <c r="C2055" t="s">
        <v>439</v>
      </c>
      <c r="D2055" t="s">
        <v>47</v>
      </c>
      <c r="E2055" t="s">
        <v>22</v>
      </c>
      <c r="F2055" s="101">
        <v>45291</v>
      </c>
      <c r="G2055">
        <v>2023</v>
      </c>
      <c r="H2055" t="s">
        <v>736</v>
      </c>
      <c r="I2055" t="s">
        <v>737</v>
      </c>
      <c r="N2055" t="s">
        <v>48</v>
      </c>
      <c r="O2055" t="s">
        <v>119</v>
      </c>
      <c r="P2055">
        <v>0</v>
      </c>
      <c r="Q2055">
        <v>0</v>
      </c>
      <c r="R2055" t="s">
        <v>1998</v>
      </c>
      <c r="S2055" t="s">
        <v>119</v>
      </c>
    </row>
    <row r="2056" spans="1:19" x14ac:dyDescent="0.3">
      <c r="A2056">
        <v>477</v>
      </c>
      <c r="B2056" t="s">
        <v>443</v>
      </c>
      <c r="C2056" t="s">
        <v>439</v>
      </c>
      <c r="D2056" t="s">
        <v>47</v>
      </c>
      <c r="E2056" t="s">
        <v>22</v>
      </c>
      <c r="F2056" s="101">
        <v>45838</v>
      </c>
      <c r="G2056">
        <v>2025</v>
      </c>
      <c r="H2056" t="s">
        <v>734</v>
      </c>
      <c r="I2056" t="s">
        <v>832</v>
      </c>
      <c r="N2056" t="s">
        <v>48</v>
      </c>
      <c r="O2056" t="s">
        <v>119</v>
      </c>
      <c r="P2056">
        <v>0</v>
      </c>
      <c r="Q2056">
        <v>0</v>
      </c>
      <c r="R2056" t="s">
        <v>1999</v>
      </c>
      <c r="S2056" t="s">
        <v>119</v>
      </c>
    </row>
    <row r="2057" spans="1:19" x14ac:dyDescent="0.3">
      <c r="A2057">
        <v>478</v>
      </c>
      <c r="B2057" t="s">
        <v>444</v>
      </c>
      <c r="C2057" t="s">
        <v>439</v>
      </c>
      <c r="D2057" t="s">
        <v>47</v>
      </c>
      <c r="E2057" t="s">
        <v>22</v>
      </c>
      <c r="F2057" s="101">
        <v>44377</v>
      </c>
      <c r="G2057">
        <v>2021</v>
      </c>
      <c r="H2057" t="s">
        <v>734</v>
      </c>
      <c r="I2057" t="s">
        <v>787</v>
      </c>
      <c r="K2057">
        <v>0</v>
      </c>
      <c r="N2057" t="s">
        <v>48</v>
      </c>
      <c r="O2057" t="s">
        <v>48</v>
      </c>
      <c r="P2057">
        <v>0</v>
      </c>
      <c r="Q2057">
        <v>0</v>
      </c>
      <c r="R2057" t="s">
        <v>2000</v>
      </c>
    </row>
    <row r="2058" spans="1:19" x14ac:dyDescent="0.3">
      <c r="A2058">
        <v>478</v>
      </c>
      <c r="B2058" t="s">
        <v>444</v>
      </c>
      <c r="C2058" t="s">
        <v>439</v>
      </c>
      <c r="D2058" t="s">
        <v>47</v>
      </c>
      <c r="E2058" t="s">
        <v>22</v>
      </c>
      <c r="F2058" s="101">
        <v>44561</v>
      </c>
      <c r="G2058">
        <v>2021</v>
      </c>
      <c r="H2058" t="s">
        <v>736</v>
      </c>
      <c r="I2058" t="s">
        <v>739</v>
      </c>
      <c r="K2058">
        <v>0</v>
      </c>
      <c r="N2058" t="s">
        <v>48</v>
      </c>
      <c r="O2058" t="s">
        <v>48</v>
      </c>
      <c r="P2058">
        <v>0</v>
      </c>
      <c r="Q2058">
        <v>0</v>
      </c>
      <c r="R2058" t="s">
        <v>2001</v>
      </c>
    </row>
    <row r="2059" spans="1:19" x14ac:dyDescent="0.3">
      <c r="A2059">
        <v>478</v>
      </c>
      <c r="B2059" t="s">
        <v>444</v>
      </c>
      <c r="C2059" t="s">
        <v>439</v>
      </c>
      <c r="D2059" t="s">
        <v>47</v>
      </c>
      <c r="E2059" t="s">
        <v>22</v>
      </c>
      <c r="F2059" s="101">
        <v>44742</v>
      </c>
      <c r="G2059">
        <v>2022</v>
      </c>
      <c r="H2059" t="s">
        <v>734</v>
      </c>
      <c r="I2059" t="s">
        <v>810</v>
      </c>
      <c r="K2059">
        <v>0</v>
      </c>
      <c r="N2059" t="s">
        <v>48</v>
      </c>
      <c r="O2059" t="s">
        <v>48</v>
      </c>
      <c r="P2059">
        <v>0</v>
      </c>
      <c r="Q2059">
        <v>0</v>
      </c>
      <c r="R2059" t="s">
        <v>2002</v>
      </c>
    </row>
    <row r="2060" spans="1:19" x14ac:dyDescent="0.3">
      <c r="A2060">
        <v>478</v>
      </c>
      <c r="B2060" t="s">
        <v>444</v>
      </c>
      <c r="C2060" t="s">
        <v>439</v>
      </c>
      <c r="D2060" t="s">
        <v>47</v>
      </c>
      <c r="E2060" t="s">
        <v>22</v>
      </c>
      <c r="F2060" s="101">
        <v>44926</v>
      </c>
      <c r="G2060">
        <v>2022</v>
      </c>
      <c r="H2060" t="s">
        <v>736</v>
      </c>
      <c r="I2060" t="s">
        <v>741</v>
      </c>
      <c r="K2060">
        <v>0</v>
      </c>
      <c r="N2060" t="s">
        <v>48</v>
      </c>
      <c r="O2060" t="s">
        <v>48</v>
      </c>
      <c r="P2060">
        <v>0</v>
      </c>
      <c r="Q2060">
        <v>0</v>
      </c>
      <c r="R2060" t="s">
        <v>2005</v>
      </c>
    </row>
    <row r="2061" spans="1:19" x14ac:dyDescent="0.3">
      <c r="A2061">
        <v>478</v>
      </c>
      <c r="B2061" t="s">
        <v>444</v>
      </c>
      <c r="C2061" t="s">
        <v>439</v>
      </c>
      <c r="D2061" t="s">
        <v>47</v>
      </c>
      <c r="E2061" t="s">
        <v>22</v>
      </c>
      <c r="F2061" s="101">
        <v>45107</v>
      </c>
      <c r="G2061">
        <v>2023</v>
      </c>
      <c r="H2061" t="s">
        <v>734</v>
      </c>
      <c r="I2061" t="s">
        <v>735</v>
      </c>
      <c r="K2061">
        <v>0</v>
      </c>
      <c r="N2061" t="s">
        <v>48</v>
      </c>
      <c r="O2061" t="s">
        <v>48</v>
      </c>
      <c r="P2061">
        <v>0</v>
      </c>
      <c r="Q2061">
        <v>0</v>
      </c>
      <c r="R2061" t="s">
        <v>2010</v>
      </c>
    </row>
    <row r="2062" spans="1:19" x14ac:dyDescent="0.3">
      <c r="A2062">
        <v>478</v>
      </c>
      <c r="B2062" t="s">
        <v>444</v>
      </c>
      <c r="C2062" t="s">
        <v>439</v>
      </c>
      <c r="D2062" t="s">
        <v>47</v>
      </c>
      <c r="E2062" t="s">
        <v>22</v>
      </c>
      <c r="F2062" s="101">
        <v>45291</v>
      </c>
      <c r="G2062">
        <v>2023</v>
      </c>
      <c r="H2062" t="s">
        <v>736</v>
      </c>
      <c r="I2062" t="s">
        <v>737</v>
      </c>
      <c r="K2062">
        <v>0</v>
      </c>
      <c r="N2062" t="s">
        <v>48</v>
      </c>
      <c r="O2062" t="s">
        <v>48</v>
      </c>
      <c r="P2062">
        <v>0</v>
      </c>
      <c r="Q2062">
        <v>0</v>
      </c>
      <c r="R2062" t="s">
        <v>2016</v>
      </c>
    </row>
    <row r="2063" spans="1:19" x14ac:dyDescent="0.3">
      <c r="A2063">
        <v>478</v>
      </c>
      <c r="B2063" t="s">
        <v>444</v>
      </c>
      <c r="C2063" t="s">
        <v>439</v>
      </c>
      <c r="D2063" t="s">
        <v>47</v>
      </c>
      <c r="E2063" t="s">
        <v>22</v>
      </c>
      <c r="F2063" s="101">
        <v>45838</v>
      </c>
      <c r="G2063">
        <v>2025</v>
      </c>
      <c r="H2063" t="s">
        <v>734</v>
      </c>
      <c r="I2063" t="s">
        <v>832</v>
      </c>
      <c r="K2063">
        <v>0</v>
      </c>
      <c r="N2063" t="s">
        <v>48</v>
      </c>
      <c r="O2063" t="s">
        <v>48</v>
      </c>
      <c r="P2063">
        <v>0</v>
      </c>
      <c r="Q2063">
        <v>0</v>
      </c>
      <c r="R2063" t="s">
        <v>2017</v>
      </c>
    </row>
    <row r="2064" spans="1:19" x14ac:dyDescent="0.3">
      <c r="A2064">
        <v>478</v>
      </c>
      <c r="B2064" t="s">
        <v>444</v>
      </c>
      <c r="C2064" t="s">
        <v>439</v>
      </c>
      <c r="D2064" t="s">
        <v>47</v>
      </c>
      <c r="E2064" t="s">
        <v>22</v>
      </c>
      <c r="F2064" s="101">
        <v>46022</v>
      </c>
      <c r="G2064">
        <v>2025</v>
      </c>
      <c r="H2064" t="s">
        <v>736</v>
      </c>
      <c r="I2064" t="s">
        <v>743</v>
      </c>
      <c r="N2064" t="s">
        <v>48</v>
      </c>
      <c r="O2064" t="s">
        <v>119</v>
      </c>
      <c r="P2064">
        <v>0</v>
      </c>
      <c r="Q2064">
        <v>0</v>
      </c>
      <c r="R2064" t="s">
        <v>2018</v>
      </c>
      <c r="S2064" t="s">
        <v>119</v>
      </c>
    </row>
    <row r="2065" spans="1:19" x14ac:dyDescent="0.3">
      <c r="A2065">
        <v>479</v>
      </c>
      <c r="B2065" t="s">
        <v>445</v>
      </c>
      <c r="C2065" t="s">
        <v>439</v>
      </c>
      <c r="D2065" t="s">
        <v>47</v>
      </c>
      <c r="E2065" t="s">
        <v>22</v>
      </c>
      <c r="F2065" s="101">
        <v>44377</v>
      </c>
      <c r="G2065">
        <v>2021</v>
      </c>
      <c r="H2065" t="s">
        <v>734</v>
      </c>
      <c r="I2065" t="s">
        <v>787</v>
      </c>
      <c r="K2065">
        <v>0</v>
      </c>
      <c r="N2065" t="s">
        <v>48</v>
      </c>
      <c r="O2065" t="s">
        <v>48</v>
      </c>
      <c r="P2065">
        <v>0</v>
      </c>
      <c r="Q2065">
        <v>0</v>
      </c>
      <c r="R2065" t="s">
        <v>2019</v>
      </c>
    </row>
    <row r="2066" spans="1:19" x14ac:dyDescent="0.3">
      <c r="A2066">
        <v>479</v>
      </c>
      <c r="B2066" t="s">
        <v>445</v>
      </c>
      <c r="C2066" t="s">
        <v>439</v>
      </c>
      <c r="D2066" t="s">
        <v>47</v>
      </c>
      <c r="E2066" t="s">
        <v>22</v>
      </c>
      <c r="F2066" s="101">
        <v>44561</v>
      </c>
      <c r="G2066">
        <v>2021</v>
      </c>
      <c r="H2066" t="s">
        <v>736</v>
      </c>
      <c r="I2066" t="s">
        <v>739</v>
      </c>
      <c r="K2066">
        <v>0</v>
      </c>
      <c r="N2066" t="s">
        <v>48</v>
      </c>
      <c r="O2066" t="s">
        <v>48</v>
      </c>
      <c r="P2066">
        <v>0</v>
      </c>
      <c r="Q2066">
        <v>0</v>
      </c>
      <c r="R2066" t="s">
        <v>2020</v>
      </c>
    </row>
    <row r="2067" spans="1:19" x14ac:dyDescent="0.3">
      <c r="A2067">
        <v>479</v>
      </c>
      <c r="B2067" t="s">
        <v>445</v>
      </c>
      <c r="C2067" t="s">
        <v>439</v>
      </c>
      <c r="D2067" t="s">
        <v>47</v>
      </c>
      <c r="E2067" t="s">
        <v>22</v>
      </c>
      <c r="F2067" s="101">
        <v>44742</v>
      </c>
      <c r="G2067">
        <v>2022</v>
      </c>
      <c r="H2067" t="s">
        <v>734</v>
      </c>
      <c r="I2067" t="s">
        <v>810</v>
      </c>
      <c r="K2067">
        <v>0</v>
      </c>
      <c r="N2067" t="s">
        <v>48</v>
      </c>
      <c r="O2067" t="s">
        <v>48</v>
      </c>
      <c r="P2067">
        <v>0</v>
      </c>
      <c r="Q2067">
        <v>0</v>
      </c>
      <c r="R2067" t="s">
        <v>2021</v>
      </c>
    </row>
    <row r="2068" spans="1:19" x14ac:dyDescent="0.3">
      <c r="A2068">
        <v>479</v>
      </c>
      <c r="B2068" t="s">
        <v>445</v>
      </c>
      <c r="C2068" t="s">
        <v>439</v>
      </c>
      <c r="D2068" t="s">
        <v>47</v>
      </c>
      <c r="E2068" t="s">
        <v>22</v>
      </c>
      <c r="F2068" s="101">
        <v>44926</v>
      </c>
      <c r="G2068">
        <v>2022</v>
      </c>
      <c r="H2068" t="s">
        <v>736</v>
      </c>
      <c r="I2068" t="s">
        <v>741</v>
      </c>
      <c r="K2068">
        <v>0</v>
      </c>
      <c r="N2068" t="s">
        <v>48</v>
      </c>
      <c r="O2068" t="s">
        <v>48</v>
      </c>
      <c r="P2068">
        <v>0</v>
      </c>
      <c r="Q2068">
        <v>0</v>
      </c>
      <c r="R2068" t="s">
        <v>2024</v>
      </c>
    </row>
    <row r="2069" spans="1:19" x14ac:dyDescent="0.3">
      <c r="A2069">
        <v>479</v>
      </c>
      <c r="B2069" t="s">
        <v>445</v>
      </c>
      <c r="C2069" t="s">
        <v>439</v>
      </c>
      <c r="D2069" t="s">
        <v>47</v>
      </c>
      <c r="E2069" t="s">
        <v>22</v>
      </c>
      <c r="F2069" s="101">
        <v>45107</v>
      </c>
      <c r="G2069">
        <v>2023</v>
      </c>
      <c r="H2069" t="s">
        <v>734</v>
      </c>
      <c r="I2069" t="s">
        <v>735</v>
      </c>
      <c r="K2069">
        <v>0</v>
      </c>
      <c r="N2069" t="s">
        <v>48</v>
      </c>
      <c r="O2069" t="s">
        <v>48</v>
      </c>
      <c r="P2069">
        <v>0</v>
      </c>
      <c r="Q2069">
        <v>0</v>
      </c>
      <c r="R2069" t="s">
        <v>2029</v>
      </c>
    </row>
    <row r="2070" spans="1:19" x14ac:dyDescent="0.3">
      <c r="A2070">
        <v>479</v>
      </c>
      <c r="B2070" t="s">
        <v>445</v>
      </c>
      <c r="C2070" t="s">
        <v>439</v>
      </c>
      <c r="D2070" t="s">
        <v>47</v>
      </c>
      <c r="E2070" t="s">
        <v>22</v>
      </c>
      <c r="F2070" s="101">
        <v>45291</v>
      </c>
      <c r="G2070">
        <v>2023</v>
      </c>
      <c r="H2070" t="s">
        <v>736</v>
      </c>
      <c r="I2070" t="s">
        <v>737</v>
      </c>
      <c r="K2070">
        <v>0</v>
      </c>
      <c r="N2070" t="s">
        <v>48</v>
      </c>
      <c r="O2070" t="s">
        <v>48</v>
      </c>
      <c r="P2070">
        <v>0</v>
      </c>
      <c r="Q2070">
        <v>0</v>
      </c>
      <c r="R2070" t="s">
        <v>2035</v>
      </c>
    </row>
    <row r="2071" spans="1:19" x14ac:dyDescent="0.3">
      <c r="A2071">
        <v>479</v>
      </c>
      <c r="B2071" t="s">
        <v>445</v>
      </c>
      <c r="C2071" t="s">
        <v>439</v>
      </c>
      <c r="D2071" t="s">
        <v>47</v>
      </c>
      <c r="E2071" t="s">
        <v>22</v>
      </c>
      <c r="F2071" s="101">
        <v>45838</v>
      </c>
      <c r="G2071">
        <v>2025</v>
      </c>
      <c r="H2071" t="s">
        <v>734</v>
      </c>
      <c r="I2071" t="s">
        <v>832</v>
      </c>
      <c r="J2071">
        <v>100</v>
      </c>
      <c r="N2071" t="s">
        <v>48</v>
      </c>
      <c r="O2071" t="s">
        <v>119</v>
      </c>
      <c r="P2071">
        <v>0</v>
      </c>
      <c r="Q2071">
        <v>0</v>
      </c>
      <c r="R2071" t="s">
        <v>2036</v>
      </c>
      <c r="S2071" t="s">
        <v>119</v>
      </c>
    </row>
    <row r="2072" spans="1:19" x14ac:dyDescent="0.3">
      <c r="A2072">
        <v>480</v>
      </c>
      <c r="B2072" t="s">
        <v>446</v>
      </c>
      <c r="C2072" t="s">
        <v>439</v>
      </c>
      <c r="D2072" t="s">
        <v>47</v>
      </c>
      <c r="E2072" t="s">
        <v>22</v>
      </c>
      <c r="F2072" s="101">
        <v>44742</v>
      </c>
      <c r="G2072">
        <v>2022</v>
      </c>
      <c r="H2072" t="s">
        <v>734</v>
      </c>
      <c r="I2072" t="s">
        <v>810</v>
      </c>
      <c r="N2072" t="s">
        <v>48</v>
      </c>
      <c r="O2072" t="s">
        <v>119</v>
      </c>
      <c r="P2072">
        <v>0</v>
      </c>
      <c r="Q2072">
        <v>0</v>
      </c>
      <c r="R2072" t="s">
        <v>2037</v>
      </c>
      <c r="S2072" t="s">
        <v>119</v>
      </c>
    </row>
    <row r="2073" spans="1:19" x14ac:dyDescent="0.3">
      <c r="A2073">
        <v>480</v>
      </c>
      <c r="B2073" t="s">
        <v>446</v>
      </c>
      <c r="C2073" t="s">
        <v>439</v>
      </c>
      <c r="D2073" t="s">
        <v>47</v>
      </c>
      <c r="E2073" t="s">
        <v>22</v>
      </c>
      <c r="F2073" s="101">
        <v>44926</v>
      </c>
      <c r="G2073">
        <v>2022</v>
      </c>
      <c r="H2073" t="s">
        <v>736</v>
      </c>
      <c r="I2073" t="s">
        <v>741</v>
      </c>
      <c r="N2073" t="s">
        <v>48</v>
      </c>
      <c r="O2073" t="s">
        <v>119</v>
      </c>
      <c r="P2073">
        <v>0</v>
      </c>
      <c r="Q2073">
        <v>0</v>
      </c>
      <c r="R2073" t="s">
        <v>2040</v>
      </c>
      <c r="S2073" t="s">
        <v>119</v>
      </c>
    </row>
    <row r="2074" spans="1:19" x14ac:dyDescent="0.3">
      <c r="A2074">
        <v>480</v>
      </c>
      <c r="B2074" t="s">
        <v>446</v>
      </c>
      <c r="C2074" t="s">
        <v>439</v>
      </c>
      <c r="D2074" t="s">
        <v>47</v>
      </c>
      <c r="E2074" t="s">
        <v>22</v>
      </c>
      <c r="F2074" s="101">
        <v>45107</v>
      </c>
      <c r="G2074">
        <v>2023</v>
      </c>
      <c r="H2074" t="s">
        <v>734</v>
      </c>
      <c r="I2074" t="s">
        <v>735</v>
      </c>
      <c r="N2074" t="s">
        <v>48</v>
      </c>
      <c r="O2074" t="s">
        <v>119</v>
      </c>
      <c r="P2074">
        <v>0</v>
      </c>
      <c r="Q2074">
        <v>0</v>
      </c>
      <c r="R2074" t="s">
        <v>2045</v>
      </c>
      <c r="S2074" t="s">
        <v>119</v>
      </c>
    </row>
    <row r="2075" spans="1:19" x14ac:dyDescent="0.3">
      <c r="A2075">
        <v>480</v>
      </c>
      <c r="B2075" t="s">
        <v>446</v>
      </c>
      <c r="C2075" t="s">
        <v>439</v>
      </c>
      <c r="D2075" t="s">
        <v>47</v>
      </c>
      <c r="E2075" t="s">
        <v>22</v>
      </c>
      <c r="F2075" s="101">
        <v>45291</v>
      </c>
      <c r="G2075">
        <v>2023</v>
      </c>
      <c r="H2075" t="s">
        <v>736</v>
      </c>
      <c r="I2075" t="s">
        <v>737</v>
      </c>
      <c r="N2075" t="s">
        <v>48</v>
      </c>
      <c r="O2075" t="s">
        <v>119</v>
      </c>
      <c r="P2075">
        <v>0</v>
      </c>
      <c r="Q2075">
        <v>0</v>
      </c>
      <c r="R2075" t="s">
        <v>2051</v>
      </c>
      <c r="S2075" t="s">
        <v>119</v>
      </c>
    </row>
    <row r="2076" spans="1:19" x14ac:dyDescent="0.3">
      <c r="A2076">
        <v>480</v>
      </c>
      <c r="B2076" t="s">
        <v>446</v>
      </c>
      <c r="C2076" t="s">
        <v>439</v>
      </c>
      <c r="D2076" t="s">
        <v>47</v>
      </c>
      <c r="E2076" t="s">
        <v>22</v>
      </c>
      <c r="F2076" s="101">
        <v>45838</v>
      </c>
      <c r="G2076">
        <v>2025</v>
      </c>
      <c r="H2076" t="s">
        <v>734</v>
      </c>
      <c r="I2076" t="s">
        <v>832</v>
      </c>
      <c r="J2076">
        <v>100</v>
      </c>
      <c r="N2076" t="s">
        <v>48</v>
      </c>
      <c r="O2076" t="s">
        <v>119</v>
      </c>
      <c r="P2076">
        <v>0</v>
      </c>
      <c r="Q2076">
        <v>0</v>
      </c>
      <c r="R2076" t="s">
        <v>2052</v>
      </c>
      <c r="S2076" t="s">
        <v>119</v>
      </c>
    </row>
    <row r="2077" spans="1:19" x14ac:dyDescent="0.3">
      <c r="A2077">
        <v>481</v>
      </c>
      <c r="B2077" t="s">
        <v>447</v>
      </c>
      <c r="C2077" t="s">
        <v>20</v>
      </c>
      <c r="D2077" t="s">
        <v>47</v>
      </c>
      <c r="E2077" t="s">
        <v>22</v>
      </c>
      <c r="F2077" s="101">
        <v>45838</v>
      </c>
      <c r="G2077">
        <v>2025</v>
      </c>
      <c r="H2077" t="s">
        <v>734</v>
      </c>
      <c r="I2077" t="s">
        <v>832</v>
      </c>
      <c r="J2077">
        <v>100</v>
      </c>
      <c r="K2077">
        <v>100</v>
      </c>
      <c r="L2077" s="57">
        <v>1</v>
      </c>
      <c r="M2077" s="57">
        <v>1</v>
      </c>
      <c r="N2077" t="s">
        <v>23</v>
      </c>
      <c r="O2077" t="s">
        <v>23</v>
      </c>
      <c r="P2077">
        <v>0</v>
      </c>
      <c r="Q2077">
        <v>0</v>
      </c>
      <c r="R2077" t="s">
        <v>2054</v>
      </c>
    </row>
    <row r="2078" spans="1:19" x14ac:dyDescent="0.3">
      <c r="A2078">
        <v>481</v>
      </c>
      <c r="B2078" t="s">
        <v>447</v>
      </c>
      <c r="C2078" t="s">
        <v>20</v>
      </c>
      <c r="D2078" t="s">
        <v>47</v>
      </c>
      <c r="E2078" t="s">
        <v>22</v>
      </c>
      <c r="F2078" s="101">
        <v>46022</v>
      </c>
      <c r="G2078">
        <v>2025</v>
      </c>
      <c r="H2078" t="s">
        <v>736</v>
      </c>
      <c r="I2078" t="s">
        <v>743</v>
      </c>
      <c r="J2078">
        <v>100</v>
      </c>
      <c r="N2078" t="s">
        <v>23</v>
      </c>
      <c r="O2078" t="s">
        <v>119</v>
      </c>
      <c r="P2078">
        <v>0</v>
      </c>
      <c r="Q2078">
        <v>0</v>
      </c>
      <c r="R2078" t="s">
        <v>2055</v>
      </c>
      <c r="S2078" t="s">
        <v>119</v>
      </c>
    </row>
    <row r="2079" spans="1:19" x14ac:dyDescent="0.3">
      <c r="A2079">
        <v>484</v>
      </c>
      <c r="B2079" t="s">
        <v>449</v>
      </c>
      <c r="C2079" t="s">
        <v>64</v>
      </c>
      <c r="D2079" t="s">
        <v>52</v>
      </c>
      <c r="E2079" t="s">
        <v>22</v>
      </c>
      <c r="F2079" s="101">
        <v>46022</v>
      </c>
      <c r="G2079">
        <v>2025</v>
      </c>
      <c r="H2079" t="s">
        <v>736</v>
      </c>
      <c r="I2079" t="s">
        <v>743</v>
      </c>
      <c r="J2079">
        <v>90</v>
      </c>
      <c r="K2079">
        <v>100</v>
      </c>
      <c r="L2079" s="57">
        <v>1.1111111111111109</v>
      </c>
      <c r="M2079" s="57">
        <v>1.1111111111111109</v>
      </c>
      <c r="N2079" t="s">
        <v>23</v>
      </c>
      <c r="O2079" t="s">
        <v>23</v>
      </c>
      <c r="P2079">
        <v>0</v>
      </c>
      <c r="Q2079">
        <v>0</v>
      </c>
      <c r="R2079" t="s">
        <v>2057</v>
      </c>
    </row>
    <row r="2080" spans="1:19" x14ac:dyDescent="0.3">
      <c r="A2080">
        <v>485</v>
      </c>
      <c r="B2080" t="s">
        <v>450</v>
      </c>
      <c r="C2080" t="s">
        <v>93</v>
      </c>
      <c r="D2080" t="s">
        <v>21</v>
      </c>
      <c r="E2080" t="s">
        <v>22</v>
      </c>
      <c r="F2080" s="101">
        <v>44742</v>
      </c>
      <c r="G2080">
        <v>2022</v>
      </c>
      <c r="H2080" t="s">
        <v>734</v>
      </c>
      <c r="I2080" t="s">
        <v>810</v>
      </c>
      <c r="N2080" t="s">
        <v>23</v>
      </c>
      <c r="O2080" t="s">
        <v>119</v>
      </c>
      <c r="P2080">
        <v>0</v>
      </c>
      <c r="Q2080">
        <v>0</v>
      </c>
      <c r="R2080" t="s">
        <v>2063</v>
      </c>
      <c r="S2080" t="s">
        <v>119</v>
      </c>
    </row>
    <row r="2081" spans="1:19" x14ac:dyDescent="0.3">
      <c r="A2081">
        <v>485</v>
      </c>
      <c r="B2081" t="s">
        <v>450</v>
      </c>
      <c r="C2081" t="s">
        <v>93</v>
      </c>
      <c r="D2081" t="s">
        <v>21</v>
      </c>
      <c r="E2081" t="s">
        <v>22</v>
      </c>
      <c r="F2081" s="101">
        <v>44926</v>
      </c>
      <c r="G2081">
        <v>2022</v>
      </c>
      <c r="H2081" t="s">
        <v>736</v>
      </c>
      <c r="I2081" t="s">
        <v>741</v>
      </c>
      <c r="N2081" t="s">
        <v>23</v>
      </c>
      <c r="O2081" t="s">
        <v>119</v>
      </c>
      <c r="P2081">
        <v>0</v>
      </c>
      <c r="Q2081">
        <v>0</v>
      </c>
      <c r="R2081" t="s">
        <v>2069</v>
      </c>
      <c r="S2081" t="s">
        <v>119</v>
      </c>
    </row>
    <row r="2082" spans="1:19" x14ac:dyDescent="0.3">
      <c r="A2082">
        <v>485</v>
      </c>
      <c r="B2082" t="s">
        <v>450</v>
      </c>
      <c r="C2082" t="s">
        <v>93</v>
      </c>
      <c r="D2082" t="s">
        <v>21</v>
      </c>
      <c r="E2082" t="s">
        <v>22</v>
      </c>
      <c r="F2082" s="101">
        <v>45107</v>
      </c>
      <c r="G2082">
        <v>2023</v>
      </c>
      <c r="H2082" t="s">
        <v>734</v>
      </c>
      <c r="I2082" t="s">
        <v>735</v>
      </c>
      <c r="N2082" t="s">
        <v>23</v>
      </c>
      <c r="O2082" t="s">
        <v>119</v>
      </c>
      <c r="P2082">
        <v>0</v>
      </c>
      <c r="Q2082">
        <v>0</v>
      </c>
      <c r="R2082" t="s">
        <v>2075</v>
      </c>
      <c r="S2082" t="s">
        <v>119</v>
      </c>
    </row>
    <row r="2083" spans="1:19" x14ac:dyDescent="0.3">
      <c r="A2083">
        <v>485</v>
      </c>
      <c r="B2083" t="s">
        <v>450</v>
      </c>
      <c r="C2083" t="s">
        <v>93</v>
      </c>
      <c r="D2083" t="s">
        <v>21</v>
      </c>
      <c r="E2083" t="s">
        <v>22</v>
      </c>
      <c r="F2083" s="101">
        <v>45291</v>
      </c>
      <c r="G2083">
        <v>2023</v>
      </c>
      <c r="H2083" t="s">
        <v>736</v>
      </c>
      <c r="I2083" t="s">
        <v>737</v>
      </c>
      <c r="N2083" t="s">
        <v>23</v>
      </c>
      <c r="O2083" t="s">
        <v>119</v>
      </c>
      <c r="P2083">
        <v>0</v>
      </c>
      <c r="Q2083">
        <v>0</v>
      </c>
      <c r="R2083" t="s">
        <v>2081</v>
      </c>
      <c r="S2083" t="s">
        <v>119</v>
      </c>
    </row>
    <row r="2084" spans="1:19" x14ac:dyDescent="0.3">
      <c r="A2084">
        <v>485</v>
      </c>
      <c r="B2084" t="s">
        <v>450</v>
      </c>
      <c r="C2084" t="s">
        <v>93</v>
      </c>
      <c r="D2084" t="s">
        <v>21</v>
      </c>
      <c r="E2084" t="s">
        <v>22</v>
      </c>
      <c r="F2084" s="101">
        <v>45838</v>
      </c>
      <c r="G2084">
        <v>2025</v>
      </c>
      <c r="H2084" t="s">
        <v>734</v>
      </c>
      <c r="I2084" t="s">
        <v>832</v>
      </c>
      <c r="J2084">
        <v>80</v>
      </c>
      <c r="K2084">
        <v>66.67</v>
      </c>
      <c r="L2084" s="57">
        <v>0.83337499999999998</v>
      </c>
      <c r="M2084" s="57">
        <v>0.83337499999999998</v>
      </c>
      <c r="N2084" t="s">
        <v>23</v>
      </c>
      <c r="O2084" t="s">
        <v>23</v>
      </c>
      <c r="P2084">
        <v>0</v>
      </c>
      <c r="Q2084">
        <v>0</v>
      </c>
      <c r="R2084" t="s">
        <v>2638</v>
      </c>
    </row>
    <row r="2085" spans="1:19" x14ac:dyDescent="0.3">
      <c r="A2085">
        <v>486</v>
      </c>
      <c r="B2085" t="s">
        <v>451</v>
      </c>
      <c r="C2085" t="s">
        <v>395</v>
      </c>
      <c r="D2085" t="s">
        <v>47</v>
      </c>
      <c r="E2085" t="s">
        <v>22</v>
      </c>
      <c r="F2085" s="101">
        <v>45838</v>
      </c>
      <c r="G2085">
        <v>2025</v>
      </c>
      <c r="H2085" t="s">
        <v>734</v>
      </c>
      <c r="I2085" t="s">
        <v>832</v>
      </c>
      <c r="K2085">
        <v>2890610</v>
      </c>
      <c r="N2085" t="s">
        <v>23</v>
      </c>
      <c r="O2085" t="s">
        <v>23</v>
      </c>
      <c r="P2085">
        <v>0</v>
      </c>
      <c r="Q2085">
        <v>0</v>
      </c>
      <c r="R2085" t="s">
        <v>2094</v>
      </c>
    </row>
    <row r="2086" spans="1:19" x14ac:dyDescent="0.3">
      <c r="A2086">
        <v>486</v>
      </c>
      <c r="B2086" t="s">
        <v>451</v>
      </c>
      <c r="C2086" t="s">
        <v>395</v>
      </c>
      <c r="D2086" t="s">
        <v>47</v>
      </c>
      <c r="E2086" t="s">
        <v>22</v>
      </c>
      <c r="F2086" s="101">
        <v>46022</v>
      </c>
      <c r="G2086">
        <v>2025</v>
      </c>
      <c r="H2086" t="s">
        <v>736</v>
      </c>
      <c r="I2086" t="s">
        <v>743</v>
      </c>
      <c r="K2086">
        <v>2703941</v>
      </c>
      <c r="N2086" t="s">
        <v>23</v>
      </c>
      <c r="O2086" t="s">
        <v>23</v>
      </c>
      <c r="P2086">
        <v>0</v>
      </c>
      <c r="Q2086">
        <v>0</v>
      </c>
      <c r="R2086" t="s">
        <v>2095</v>
      </c>
    </row>
    <row r="2087" spans="1:19" x14ac:dyDescent="0.3">
      <c r="A2087">
        <v>487</v>
      </c>
      <c r="B2087" t="s">
        <v>2096</v>
      </c>
      <c r="C2087" t="s">
        <v>208</v>
      </c>
      <c r="D2087" t="s">
        <v>65</v>
      </c>
      <c r="E2087" t="s">
        <v>22</v>
      </c>
      <c r="F2087" s="101">
        <v>46022</v>
      </c>
      <c r="G2087">
        <v>2025</v>
      </c>
      <c r="H2087" t="s">
        <v>736</v>
      </c>
      <c r="I2087" t="s">
        <v>743</v>
      </c>
      <c r="J2087">
        <v>278</v>
      </c>
      <c r="K2087">
        <v>175</v>
      </c>
      <c r="L2087" s="57">
        <v>0.62949640287769781</v>
      </c>
      <c r="M2087" s="57">
        <v>0.62949640287769781</v>
      </c>
      <c r="N2087" t="s">
        <v>23</v>
      </c>
      <c r="O2087" t="s">
        <v>23</v>
      </c>
      <c r="P2087">
        <v>0</v>
      </c>
      <c r="Q2087">
        <v>0</v>
      </c>
      <c r="R2087" t="s">
        <v>2097</v>
      </c>
    </row>
    <row r="2088" spans="1:19" x14ac:dyDescent="0.3">
      <c r="A2088">
        <v>488</v>
      </c>
      <c r="B2088" t="s">
        <v>453</v>
      </c>
      <c r="C2088" t="s">
        <v>93</v>
      </c>
      <c r="D2088" t="s">
        <v>21</v>
      </c>
      <c r="E2088" t="s">
        <v>22</v>
      </c>
      <c r="F2088" s="101">
        <v>44742</v>
      </c>
      <c r="G2088">
        <v>2022</v>
      </c>
      <c r="H2088" t="s">
        <v>734</v>
      </c>
      <c r="I2088" t="s">
        <v>810</v>
      </c>
      <c r="N2088" t="s">
        <v>23</v>
      </c>
      <c r="O2088" t="s">
        <v>119</v>
      </c>
      <c r="P2088">
        <v>0</v>
      </c>
      <c r="Q2088">
        <v>0</v>
      </c>
      <c r="R2088" t="s">
        <v>2103</v>
      </c>
      <c r="S2088" t="s">
        <v>119</v>
      </c>
    </row>
    <row r="2089" spans="1:19" x14ac:dyDescent="0.3">
      <c r="A2089">
        <v>488</v>
      </c>
      <c r="B2089" t="s">
        <v>453</v>
      </c>
      <c r="C2089" t="s">
        <v>93</v>
      </c>
      <c r="D2089" t="s">
        <v>21</v>
      </c>
      <c r="E2089" t="s">
        <v>22</v>
      </c>
      <c r="F2089" s="101">
        <v>44926</v>
      </c>
      <c r="G2089">
        <v>2022</v>
      </c>
      <c r="H2089" t="s">
        <v>736</v>
      </c>
      <c r="I2089" t="s">
        <v>741</v>
      </c>
      <c r="N2089" t="s">
        <v>23</v>
      </c>
      <c r="O2089" t="s">
        <v>119</v>
      </c>
      <c r="P2089">
        <v>0</v>
      </c>
      <c r="Q2089">
        <v>0</v>
      </c>
      <c r="R2089" t="s">
        <v>2109</v>
      </c>
      <c r="S2089" t="s">
        <v>119</v>
      </c>
    </row>
    <row r="2090" spans="1:19" x14ac:dyDescent="0.3">
      <c r="A2090">
        <v>488</v>
      </c>
      <c r="B2090" t="s">
        <v>453</v>
      </c>
      <c r="C2090" t="s">
        <v>93</v>
      </c>
      <c r="D2090" t="s">
        <v>21</v>
      </c>
      <c r="E2090" t="s">
        <v>22</v>
      </c>
      <c r="F2090" s="101">
        <v>45107</v>
      </c>
      <c r="G2090">
        <v>2023</v>
      </c>
      <c r="H2090" t="s">
        <v>734</v>
      </c>
      <c r="I2090" t="s">
        <v>735</v>
      </c>
      <c r="N2090" t="s">
        <v>23</v>
      </c>
      <c r="O2090" t="s">
        <v>119</v>
      </c>
      <c r="P2090">
        <v>0</v>
      </c>
      <c r="Q2090">
        <v>0</v>
      </c>
      <c r="R2090" t="s">
        <v>2115</v>
      </c>
      <c r="S2090" t="s">
        <v>119</v>
      </c>
    </row>
    <row r="2091" spans="1:19" x14ac:dyDescent="0.3">
      <c r="A2091">
        <v>488</v>
      </c>
      <c r="B2091" t="s">
        <v>453</v>
      </c>
      <c r="C2091" t="s">
        <v>93</v>
      </c>
      <c r="D2091" t="s">
        <v>21</v>
      </c>
      <c r="E2091" t="s">
        <v>22</v>
      </c>
      <c r="F2091" s="101">
        <v>45291</v>
      </c>
      <c r="G2091">
        <v>2023</v>
      </c>
      <c r="H2091" t="s">
        <v>736</v>
      </c>
      <c r="I2091" t="s">
        <v>737</v>
      </c>
      <c r="N2091" t="s">
        <v>23</v>
      </c>
      <c r="O2091" t="s">
        <v>119</v>
      </c>
      <c r="P2091">
        <v>0</v>
      </c>
      <c r="Q2091">
        <v>0</v>
      </c>
      <c r="R2091" t="s">
        <v>2121</v>
      </c>
      <c r="S2091" t="s">
        <v>119</v>
      </c>
    </row>
    <row r="2092" spans="1:19" x14ac:dyDescent="0.3">
      <c r="A2092">
        <v>488</v>
      </c>
      <c r="B2092" t="s">
        <v>453</v>
      </c>
      <c r="C2092" t="s">
        <v>93</v>
      </c>
      <c r="D2092" t="s">
        <v>21</v>
      </c>
      <c r="E2092" t="s">
        <v>22</v>
      </c>
      <c r="F2092" s="101">
        <v>45838</v>
      </c>
      <c r="G2092">
        <v>2025</v>
      </c>
      <c r="H2092" t="s">
        <v>734</v>
      </c>
      <c r="I2092" t="s">
        <v>832</v>
      </c>
      <c r="J2092">
        <v>85</v>
      </c>
      <c r="K2092">
        <v>72.41</v>
      </c>
      <c r="L2092" s="57">
        <v>0.85188235294117642</v>
      </c>
      <c r="M2092" s="57">
        <v>0.85188235294117642</v>
      </c>
      <c r="N2092" t="s">
        <v>23</v>
      </c>
      <c r="O2092" t="s">
        <v>23</v>
      </c>
      <c r="P2092">
        <v>0</v>
      </c>
      <c r="Q2092">
        <v>0</v>
      </c>
      <c r="R2092" t="s">
        <v>2639</v>
      </c>
    </row>
    <row r="2093" spans="1:19" x14ac:dyDescent="0.3">
      <c r="A2093">
        <v>488</v>
      </c>
      <c r="B2093" t="s">
        <v>453</v>
      </c>
      <c r="C2093" t="s">
        <v>93</v>
      </c>
      <c r="D2093" t="s">
        <v>21</v>
      </c>
      <c r="E2093" t="s">
        <v>22</v>
      </c>
      <c r="F2093" s="101">
        <v>46022</v>
      </c>
      <c r="G2093">
        <v>2025</v>
      </c>
      <c r="H2093" t="s">
        <v>736</v>
      </c>
      <c r="I2093" t="s">
        <v>743</v>
      </c>
      <c r="J2093">
        <v>85</v>
      </c>
      <c r="K2093">
        <v>76.739999999999995</v>
      </c>
      <c r="L2093" s="57">
        <v>0.90282352941176469</v>
      </c>
      <c r="M2093" s="57">
        <v>0.90282352941176469</v>
      </c>
      <c r="N2093" t="s">
        <v>23</v>
      </c>
      <c r="O2093" t="s">
        <v>23</v>
      </c>
      <c r="P2093">
        <v>0</v>
      </c>
      <c r="Q2093">
        <v>0</v>
      </c>
      <c r="R2093" t="s">
        <v>2135</v>
      </c>
    </row>
    <row r="2094" spans="1:19" x14ac:dyDescent="0.3">
      <c r="A2094">
        <v>490</v>
      </c>
      <c r="B2094" t="s">
        <v>455</v>
      </c>
      <c r="C2094" t="s">
        <v>190</v>
      </c>
      <c r="D2094" t="s">
        <v>65</v>
      </c>
      <c r="E2094" t="s">
        <v>22</v>
      </c>
      <c r="F2094" s="101">
        <v>46022</v>
      </c>
      <c r="G2094">
        <v>2025</v>
      </c>
      <c r="H2094" t="s">
        <v>736</v>
      </c>
      <c r="I2094" t="s">
        <v>743</v>
      </c>
      <c r="J2094">
        <v>80</v>
      </c>
      <c r="K2094">
        <v>100</v>
      </c>
      <c r="L2094" s="57">
        <v>1.25</v>
      </c>
      <c r="M2094" s="57">
        <v>1.25</v>
      </c>
      <c r="N2094" t="s">
        <v>23</v>
      </c>
      <c r="O2094" t="s">
        <v>23</v>
      </c>
      <c r="P2094">
        <v>0</v>
      </c>
      <c r="Q2094">
        <v>0</v>
      </c>
      <c r="R2094" t="s">
        <v>2136</v>
      </c>
    </row>
    <row r="2095" spans="1:19" x14ac:dyDescent="0.3">
      <c r="A2095">
        <v>491</v>
      </c>
      <c r="B2095" t="s">
        <v>456</v>
      </c>
      <c r="C2095" t="s">
        <v>29</v>
      </c>
      <c r="D2095" t="s">
        <v>65</v>
      </c>
      <c r="E2095" t="s">
        <v>22</v>
      </c>
      <c r="F2095" s="101">
        <v>46022</v>
      </c>
      <c r="G2095">
        <v>2025</v>
      </c>
      <c r="H2095" t="s">
        <v>736</v>
      </c>
      <c r="I2095" t="s">
        <v>743</v>
      </c>
      <c r="J2095">
        <v>80</v>
      </c>
      <c r="K2095">
        <v>100</v>
      </c>
      <c r="L2095" s="57">
        <v>1.25</v>
      </c>
      <c r="M2095" s="57">
        <v>1.25</v>
      </c>
      <c r="N2095" t="s">
        <v>23</v>
      </c>
      <c r="O2095" t="s">
        <v>23</v>
      </c>
      <c r="P2095">
        <v>0</v>
      </c>
      <c r="Q2095">
        <v>0</v>
      </c>
      <c r="R2095" t="s">
        <v>2137</v>
      </c>
    </row>
    <row r="2096" spans="1:19" x14ac:dyDescent="0.3">
      <c r="A2096">
        <v>492</v>
      </c>
      <c r="B2096" t="s">
        <v>457</v>
      </c>
      <c r="C2096" t="s">
        <v>186</v>
      </c>
      <c r="D2096" t="s">
        <v>65</v>
      </c>
      <c r="E2096" t="s">
        <v>22</v>
      </c>
      <c r="F2096" s="101">
        <v>46022</v>
      </c>
      <c r="G2096">
        <v>2025</v>
      </c>
      <c r="H2096" t="s">
        <v>736</v>
      </c>
      <c r="I2096" t="s">
        <v>743</v>
      </c>
      <c r="J2096">
        <v>80</v>
      </c>
      <c r="K2096">
        <v>95</v>
      </c>
      <c r="L2096" s="57">
        <v>1.1875</v>
      </c>
      <c r="M2096" s="57">
        <v>1.1875</v>
      </c>
      <c r="N2096" t="s">
        <v>23</v>
      </c>
      <c r="O2096" t="s">
        <v>23</v>
      </c>
      <c r="P2096">
        <v>0</v>
      </c>
      <c r="Q2096">
        <v>0</v>
      </c>
      <c r="R2096" t="s">
        <v>2138</v>
      </c>
    </row>
    <row r="2097" spans="1:19" x14ac:dyDescent="0.3">
      <c r="A2097">
        <v>493</v>
      </c>
      <c r="B2097" t="s">
        <v>458</v>
      </c>
      <c r="C2097" t="s">
        <v>41</v>
      </c>
      <c r="D2097" t="s">
        <v>65</v>
      </c>
      <c r="E2097" t="s">
        <v>22</v>
      </c>
      <c r="F2097" s="101">
        <v>46022</v>
      </c>
      <c r="G2097">
        <v>2025</v>
      </c>
      <c r="H2097" t="s">
        <v>736</v>
      </c>
      <c r="I2097" t="s">
        <v>743</v>
      </c>
      <c r="J2097">
        <v>80</v>
      </c>
      <c r="K2097">
        <v>77</v>
      </c>
      <c r="L2097" s="57">
        <v>0.96250000000000002</v>
      </c>
      <c r="M2097" s="57">
        <v>0.96250000000000002</v>
      </c>
      <c r="N2097" t="s">
        <v>23</v>
      </c>
      <c r="O2097" t="s">
        <v>23</v>
      </c>
      <c r="P2097">
        <v>0</v>
      </c>
      <c r="Q2097">
        <v>0</v>
      </c>
      <c r="R2097" t="s">
        <v>2139</v>
      </c>
    </row>
    <row r="2098" spans="1:19" x14ac:dyDescent="0.3">
      <c r="A2098">
        <v>494</v>
      </c>
      <c r="B2098" t="s">
        <v>459</v>
      </c>
      <c r="C2098" t="s">
        <v>245</v>
      </c>
      <c r="D2098" t="s">
        <v>65</v>
      </c>
      <c r="E2098" t="s">
        <v>22</v>
      </c>
      <c r="F2098" s="101">
        <v>46022</v>
      </c>
      <c r="G2098">
        <v>2025</v>
      </c>
      <c r="H2098" t="s">
        <v>736</v>
      </c>
      <c r="I2098" t="s">
        <v>743</v>
      </c>
      <c r="J2098">
        <v>80</v>
      </c>
      <c r="K2098">
        <v>93</v>
      </c>
      <c r="L2098" s="57">
        <v>1.1625000000000001</v>
      </c>
      <c r="M2098" s="57">
        <v>1.1625000000000001</v>
      </c>
      <c r="N2098" t="s">
        <v>23</v>
      </c>
      <c r="O2098" t="s">
        <v>23</v>
      </c>
      <c r="P2098">
        <v>0</v>
      </c>
      <c r="Q2098">
        <v>0</v>
      </c>
      <c r="R2098" t="s">
        <v>2140</v>
      </c>
    </row>
    <row r="2099" spans="1:19" x14ac:dyDescent="0.3">
      <c r="A2099">
        <v>495</v>
      </c>
      <c r="B2099" t="s">
        <v>460</v>
      </c>
      <c r="C2099" t="s">
        <v>298</v>
      </c>
      <c r="D2099" t="s">
        <v>65</v>
      </c>
      <c r="E2099" t="s">
        <v>22</v>
      </c>
      <c r="F2099" s="101">
        <v>46022</v>
      </c>
      <c r="G2099">
        <v>2025</v>
      </c>
      <c r="H2099" t="s">
        <v>736</v>
      </c>
      <c r="I2099" t="s">
        <v>743</v>
      </c>
      <c r="J2099">
        <v>80</v>
      </c>
      <c r="K2099">
        <v>63</v>
      </c>
      <c r="L2099" s="57">
        <v>0.78749999999999998</v>
      </c>
      <c r="M2099" s="57">
        <v>0.78749999999999998</v>
      </c>
      <c r="N2099" t="s">
        <v>23</v>
      </c>
      <c r="O2099" t="s">
        <v>23</v>
      </c>
      <c r="P2099">
        <v>0</v>
      </c>
      <c r="Q2099">
        <v>0</v>
      </c>
      <c r="R2099" t="s">
        <v>2141</v>
      </c>
    </row>
    <row r="2100" spans="1:19" x14ac:dyDescent="0.3">
      <c r="A2100">
        <v>496</v>
      </c>
      <c r="B2100" t="s">
        <v>461</v>
      </c>
      <c r="C2100" t="s">
        <v>86</v>
      </c>
      <c r="D2100" t="s">
        <v>65</v>
      </c>
      <c r="E2100" t="s">
        <v>22</v>
      </c>
      <c r="F2100" s="101">
        <v>46022</v>
      </c>
      <c r="G2100">
        <v>2025</v>
      </c>
      <c r="H2100" t="s">
        <v>736</v>
      </c>
      <c r="I2100" t="s">
        <v>743</v>
      </c>
      <c r="J2100">
        <v>80</v>
      </c>
      <c r="K2100">
        <v>100</v>
      </c>
      <c r="L2100" s="57">
        <v>1.25</v>
      </c>
      <c r="M2100" s="57">
        <v>1.25</v>
      </c>
      <c r="N2100" t="s">
        <v>23</v>
      </c>
      <c r="O2100" t="s">
        <v>23</v>
      </c>
      <c r="P2100">
        <v>0</v>
      </c>
      <c r="Q2100">
        <v>0</v>
      </c>
      <c r="R2100" t="s">
        <v>2142</v>
      </c>
    </row>
    <row r="2101" spans="1:19" x14ac:dyDescent="0.3">
      <c r="A2101">
        <v>498</v>
      </c>
      <c r="B2101" t="s">
        <v>463</v>
      </c>
      <c r="C2101" t="s">
        <v>208</v>
      </c>
      <c r="D2101" t="s">
        <v>65</v>
      </c>
      <c r="E2101" t="s">
        <v>22</v>
      </c>
      <c r="F2101" s="101">
        <v>46022</v>
      </c>
      <c r="G2101">
        <v>2025</v>
      </c>
      <c r="H2101" t="s">
        <v>736</v>
      </c>
      <c r="I2101" t="s">
        <v>743</v>
      </c>
      <c r="J2101">
        <v>80</v>
      </c>
      <c r="K2101">
        <v>95</v>
      </c>
      <c r="L2101" s="57">
        <v>1.1875</v>
      </c>
      <c r="M2101" s="57">
        <v>1.1875</v>
      </c>
      <c r="N2101" t="s">
        <v>23</v>
      </c>
      <c r="O2101" t="s">
        <v>23</v>
      </c>
      <c r="P2101">
        <v>0</v>
      </c>
      <c r="Q2101">
        <v>0</v>
      </c>
      <c r="R2101" t="s">
        <v>2143</v>
      </c>
    </row>
    <row r="2102" spans="1:19" x14ac:dyDescent="0.3">
      <c r="A2102">
        <v>499</v>
      </c>
      <c r="B2102" t="s">
        <v>464</v>
      </c>
      <c r="C2102" t="s">
        <v>303</v>
      </c>
      <c r="D2102" t="s">
        <v>65</v>
      </c>
      <c r="E2102" t="s">
        <v>22</v>
      </c>
      <c r="F2102" s="101">
        <v>46022</v>
      </c>
      <c r="G2102">
        <v>2025</v>
      </c>
      <c r="H2102" t="s">
        <v>736</v>
      </c>
      <c r="I2102" t="s">
        <v>743</v>
      </c>
      <c r="J2102">
        <v>80</v>
      </c>
      <c r="N2102" t="s">
        <v>23</v>
      </c>
      <c r="O2102" t="s">
        <v>119</v>
      </c>
      <c r="P2102">
        <v>0</v>
      </c>
      <c r="Q2102">
        <v>0</v>
      </c>
      <c r="R2102" t="s">
        <v>2144</v>
      </c>
      <c r="S2102" t="s">
        <v>119</v>
      </c>
    </row>
    <row r="2103" spans="1:19" x14ac:dyDescent="0.3">
      <c r="A2103">
        <v>500</v>
      </c>
      <c r="B2103" t="s">
        <v>465</v>
      </c>
      <c r="C2103" t="s">
        <v>249</v>
      </c>
      <c r="D2103" t="s">
        <v>65</v>
      </c>
      <c r="E2103" t="s">
        <v>22</v>
      </c>
      <c r="F2103" s="101">
        <v>46022</v>
      </c>
      <c r="G2103">
        <v>2025</v>
      </c>
      <c r="H2103" t="s">
        <v>736</v>
      </c>
      <c r="I2103" t="s">
        <v>743</v>
      </c>
      <c r="J2103">
        <v>80</v>
      </c>
      <c r="K2103">
        <v>100</v>
      </c>
      <c r="L2103" s="57">
        <v>1.25</v>
      </c>
      <c r="M2103" s="57">
        <v>1.25</v>
      </c>
      <c r="N2103" t="s">
        <v>23</v>
      </c>
      <c r="O2103" t="s">
        <v>23</v>
      </c>
      <c r="P2103">
        <v>0</v>
      </c>
      <c r="Q2103">
        <v>0</v>
      </c>
      <c r="R2103" t="s">
        <v>2145</v>
      </c>
    </row>
    <row r="2104" spans="1:19" x14ac:dyDescent="0.3">
      <c r="A2104">
        <v>501</v>
      </c>
      <c r="B2104" t="s">
        <v>466</v>
      </c>
      <c r="C2104" t="s">
        <v>20</v>
      </c>
      <c r="D2104" t="s">
        <v>65</v>
      </c>
      <c r="E2104" t="s">
        <v>22</v>
      </c>
      <c r="F2104" s="101">
        <v>46022</v>
      </c>
      <c r="G2104">
        <v>2025</v>
      </c>
      <c r="H2104" t="s">
        <v>736</v>
      </c>
      <c r="I2104" t="s">
        <v>743</v>
      </c>
      <c r="J2104">
        <v>80</v>
      </c>
      <c r="K2104">
        <v>100</v>
      </c>
      <c r="L2104" s="57">
        <v>1.25</v>
      </c>
      <c r="M2104" s="57">
        <v>1.25</v>
      </c>
      <c r="N2104" t="s">
        <v>23</v>
      </c>
      <c r="O2104" t="s">
        <v>23</v>
      </c>
      <c r="P2104">
        <v>0</v>
      </c>
      <c r="Q2104">
        <v>0</v>
      </c>
      <c r="R2104" t="s">
        <v>2146</v>
      </c>
    </row>
    <row r="2105" spans="1:19" x14ac:dyDescent="0.3">
      <c r="A2105">
        <v>502</v>
      </c>
      <c r="B2105" t="s">
        <v>467</v>
      </c>
      <c r="C2105" t="s">
        <v>110</v>
      </c>
      <c r="D2105" t="s">
        <v>65</v>
      </c>
      <c r="E2105" t="s">
        <v>22</v>
      </c>
      <c r="F2105" s="101">
        <v>46022</v>
      </c>
      <c r="G2105">
        <v>2025</v>
      </c>
      <c r="H2105" t="s">
        <v>736</v>
      </c>
      <c r="I2105" t="s">
        <v>743</v>
      </c>
      <c r="J2105">
        <v>80</v>
      </c>
      <c r="K2105">
        <v>97</v>
      </c>
      <c r="L2105" s="57">
        <v>1.2124999999999999</v>
      </c>
      <c r="M2105" s="57">
        <v>1.2124999999999999</v>
      </c>
      <c r="N2105" t="s">
        <v>23</v>
      </c>
      <c r="O2105" t="s">
        <v>23</v>
      </c>
      <c r="P2105">
        <v>0</v>
      </c>
      <c r="Q2105">
        <v>0</v>
      </c>
      <c r="R2105" t="s">
        <v>2147</v>
      </c>
    </row>
    <row r="2106" spans="1:19" x14ac:dyDescent="0.3">
      <c r="A2106">
        <v>503</v>
      </c>
      <c r="B2106" t="s">
        <v>468</v>
      </c>
      <c r="C2106" t="s">
        <v>439</v>
      </c>
      <c r="D2106" t="s">
        <v>65</v>
      </c>
      <c r="E2106" t="s">
        <v>22</v>
      </c>
      <c r="F2106" s="101">
        <v>46022</v>
      </c>
      <c r="G2106">
        <v>2025</v>
      </c>
      <c r="H2106" t="s">
        <v>736</v>
      </c>
      <c r="I2106" t="s">
        <v>743</v>
      </c>
      <c r="J2106">
        <v>80</v>
      </c>
      <c r="K2106">
        <v>94</v>
      </c>
      <c r="L2106" s="57">
        <v>1.175</v>
      </c>
      <c r="M2106" s="57">
        <v>1.175</v>
      </c>
      <c r="N2106" t="s">
        <v>23</v>
      </c>
      <c r="O2106" t="s">
        <v>23</v>
      </c>
      <c r="P2106">
        <v>0</v>
      </c>
      <c r="Q2106">
        <v>0</v>
      </c>
      <c r="R2106" t="s">
        <v>2148</v>
      </c>
    </row>
    <row r="2107" spans="1:19" x14ac:dyDescent="0.3">
      <c r="A2107">
        <v>504</v>
      </c>
      <c r="B2107" t="s">
        <v>469</v>
      </c>
      <c r="C2107" t="s">
        <v>366</v>
      </c>
      <c r="D2107" t="s">
        <v>65</v>
      </c>
      <c r="E2107" t="s">
        <v>22</v>
      </c>
      <c r="F2107" s="101">
        <v>46022</v>
      </c>
      <c r="G2107">
        <v>2025</v>
      </c>
      <c r="H2107" t="s">
        <v>736</v>
      </c>
      <c r="I2107" t="s">
        <v>743</v>
      </c>
      <c r="J2107">
        <v>80</v>
      </c>
      <c r="K2107">
        <v>88</v>
      </c>
      <c r="L2107" s="57">
        <v>1.1000000000000001</v>
      </c>
      <c r="M2107" s="57">
        <v>1.1000000000000001</v>
      </c>
      <c r="N2107" t="s">
        <v>23</v>
      </c>
      <c r="O2107" t="s">
        <v>23</v>
      </c>
      <c r="P2107">
        <v>0</v>
      </c>
      <c r="Q2107">
        <v>0</v>
      </c>
      <c r="R2107" t="s">
        <v>2149</v>
      </c>
    </row>
    <row r="2108" spans="1:19" x14ac:dyDescent="0.3">
      <c r="A2108">
        <v>505</v>
      </c>
      <c r="B2108" t="s">
        <v>470</v>
      </c>
      <c r="C2108" t="s">
        <v>79</v>
      </c>
      <c r="D2108" t="s">
        <v>65</v>
      </c>
      <c r="E2108" t="s">
        <v>22</v>
      </c>
      <c r="F2108" s="101">
        <v>46022</v>
      </c>
      <c r="G2108">
        <v>2025</v>
      </c>
      <c r="H2108" t="s">
        <v>736</v>
      </c>
      <c r="I2108" t="s">
        <v>743</v>
      </c>
      <c r="J2108">
        <v>80</v>
      </c>
      <c r="K2108">
        <v>86</v>
      </c>
      <c r="L2108" s="57">
        <v>1.075</v>
      </c>
      <c r="M2108" s="57">
        <v>1.075</v>
      </c>
      <c r="N2108" t="s">
        <v>23</v>
      </c>
      <c r="O2108" t="s">
        <v>23</v>
      </c>
      <c r="P2108">
        <v>0</v>
      </c>
      <c r="Q2108">
        <v>0</v>
      </c>
      <c r="R2108" t="s">
        <v>2150</v>
      </c>
    </row>
    <row r="2109" spans="1:19" x14ac:dyDescent="0.3">
      <c r="A2109">
        <v>506</v>
      </c>
      <c r="B2109" t="s">
        <v>471</v>
      </c>
      <c r="C2109" t="s">
        <v>310</v>
      </c>
      <c r="D2109" t="s">
        <v>47</v>
      </c>
      <c r="E2109" t="s">
        <v>22</v>
      </c>
      <c r="F2109" s="101">
        <v>45838</v>
      </c>
      <c r="G2109">
        <v>2025</v>
      </c>
      <c r="H2109" t="s">
        <v>734</v>
      </c>
      <c r="I2109" t="s">
        <v>832</v>
      </c>
      <c r="J2109">
        <v>80</v>
      </c>
      <c r="K2109">
        <v>95</v>
      </c>
      <c r="L2109" s="57">
        <v>1.1875</v>
      </c>
      <c r="M2109" s="57">
        <v>1.1875</v>
      </c>
      <c r="N2109" t="s">
        <v>23</v>
      </c>
      <c r="O2109" t="s">
        <v>23</v>
      </c>
      <c r="P2109">
        <v>0</v>
      </c>
      <c r="Q2109">
        <v>0</v>
      </c>
      <c r="R2109" t="s">
        <v>2151</v>
      </c>
    </row>
    <row r="2110" spans="1:19" x14ac:dyDescent="0.3">
      <c r="A2110">
        <v>506</v>
      </c>
      <c r="B2110" t="s">
        <v>471</v>
      </c>
      <c r="C2110" t="s">
        <v>310</v>
      </c>
      <c r="D2110" t="s">
        <v>47</v>
      </c>
      <c r="E2110" t="s">
        <v>22</v>
      </c>
      <c r="F2110" s="101">
        <v>46022</v>
      </c>
      <c r="G2110">
        <v>2025</v>
      </c>
      <c r="H2110" t="s">
        <v>736</v>
      </c>
      <c r="I2110" t="s">
        <v>743</v>
      </c>
      <c r="J2110">
        <v>80</v>
      </c>
      <c r="K2110">
        <v>92.5</v>
      </c>
      <c r="L2110" s="57">
        <v>1.15625</v>
      </c>
      <c r="M2110" s="57">
        <v>1.15625</v>
      </c>
      <c r="N2110" t="s">
        <v>23</v>
      </c>
      <c r="O2110" t="s">
        <v>23</v>
      </c>
      <c r="P2110">
        <v>0</v>
      </c>
      <c r="Q2110">
        <v>0</v>
      </c>
      <c r="R2110" t="s">
        <v>2152</v>
      </c>
    </row>
    <row r="2111" spans="1:19" x14ac:dyDescent="0.3">
      <c r="A2111">
        <v>507</v>
      </c>
      <c r="B2111" t="s">
        <v>472</v>
      </c>
      <c r="C2111" t="s">
        <v>234</v>
      </c>
      <c r="D2111" t="s">
        <v>47</v>
      </c>
      <c r="E2111" t="s">
        <v>22</v>
      </c>
      <c r="F2111" s="101">
        <v>45838</v>
      </c>
      <c r="G2111">
        <v>2025</v>
      </c>
      <c r="H2111" t="s">
        <v>734</v>
      </c>
      <c r="I2111" t="s">
        <v>832</v>
      </c>
      <c r="J2111">
        <v>80</v>
      </c>
      <c r="K2111">
        <v>98.75</v>
      </c>
      <c r="L2111" s="57">
        <v>1.234375</v>
      </c>
      <c r="M2111" s="57">
        <v>1.234375</v>
      </c>
      <c r="N2111" t="s">
        <v>23</v>
      </c>
      <c r="O2111" t="s">
        <v>23</v>
      </c>
      <c r="P2111">
        <v>0</v>
      </c>
      <c r="Q2111">
        <v>0</v>
      </c>
      <c r="R2111" t="s">
        <v>2153</v>
      </c>
    </row>
    <row r="2112" spans="1:19" x14ac:dyDescent="0.3">
      <c r="A2112">
        <v>507</v>
      </c>
      <c r="B2112" t="s">
        <v>472</v>
      </c>
      <c r="C2112" t="s">
        <v>234</v>
      </c>
      <c r="D2112" t="s">
        <v>47</v>
      </c>
      <c r="E2112" t="s">
        <v>22</v>
      </c>
      <c r="F2112" s="101">
        <v>46022</v>
      </c>
      <c r="G2112">
        <v>2025</v>
      </c>
      <c r="H2112" t="s">
        <v>736</v>
      </c>
      <c r="I2112" t="s">
        <v>743</v>
      </c>
      <c r="J2112">
        <v>80</v>
      </c>
      <c r="K2112">
        <v>99</v>
      </c>
      <c r="L2112" s="57">
        <v>1.2375</v>
      </c>
      <c r="M2112" s="57">
        <v>1.2375</v>
      </c>
      <c r="N2112" t="s">
        <v>23</v>
      </c>
      <c r="O2112" t="s">
        <v>23</v>
      </c>
      <c r="P2112">
        <v>0</v>
      </c>
      <c r="Q2112">
        <v>0</v>
      </c>
      <c r="R2112" t="s">
        <v>2154</v>
      </c>
    </row>
    <row r="2113" spans="1:19" x14ac:dyDescent="0.3">
      <c r="A2113">
        <v>508</v>
      </c>
      <c r="B2113" t="s">
        <v>473</v>
      </c>
      <c r="C2113" t="s">
        <v>358</v>
      </c>
      <c r="D2113" t="s">
        <v>65</v>
      </c>
      <c r="E2113" t="s">
        <v>22</v>
      </c>
      <c r="F2113" s="101">
        <v>46022</v>
      </c>
      <c r="G2113">
        <v>2025</v>
      </c>
      <c r="H2113" t="s">
        <v>736</v>
      </c>
      <c r="I2113" t="s">
        <v>743</v>
      </c>
      <c r="J2113">
        <v>80</v>
      </c>
      <c r="K2113">
        <v>89</v>
      </c>
      <c r="L2113" s="57">
        <v>1.1125</v>
      </c>
      <c r="M2113" s="57">
        <v>1.1125</v>
      </c>
      <c r="N2113" t="s">
        <v>23</v>
      </c>
      <c r="O2113" t="s">
        <v>23</v>
      </c>
      <c r="P2113">
        <v>0</v>
      </c>
      <c r="Q2113">
        <v>0</v>
      </c>
      <c r="R2113" t="s">
        <v>2155</v>
      </c>
    </row>
    <row r="2114" spans="1:19" x14ac:dyDescent="0.3">
      <c r="A2114">
        <v>509</v>
      </c>
      <c r="B2114" t="s">
        <v>2156</v>
      </c>
      <c r="C2114" t="s">
        <v>29</v>
      </c>
      <c r="D2114" t="s">
        <v>21</v>
      </c>
      <c r="E2114" t="s">
        <v>22</v>
      </c>
      <c r="F2114" s="101">
        <v>44742</v>
      </c>
      <c r="G2114">
        <v>2022</v>
      </c>
      <c r="H2114" t="s">
        <v>734</v>
      </c>
      <c r="I2114" t="s">
        <v>810</v>
      </c>
      <c r="N2114" t="s">
        <v>23</v>
      </c>
      <c r="O2114" t="s">
        <v>119</v>
      </c>
      <c r="P2114">
        <v>0</v>
      </c>
      <c r="Q2114">
        <v>0</v>
      </c>
      <c r="R2114" t="s">
        <v>2162</v>
      </c>
      <c r="S2114" t="s">
        <v>119</v>
      </c>
    </row>
    <row r="2115" spans="1:19" x14ac:dyDescent="0.3">
      <c r="A2115">
        <v>509</v>
      </c>
      <c r="B2115" t="s">
        <v>2156</v>
      </c>
      <c r="C2115" t="s">
        <v>29</v>
      </c>
      <c r="D2115" t="s">
        <v>21</v>
      </c>
      <c r="E2115" t="s">
        <v>22</v>
      </c>
      <c r="F2115" s="101">
        <v>44926</v>
      </c>
      <c r="G2115">
        <v>2022</v>
      </c>
      <c r="H2115" t="s">
        <v>736</v>
      </c>
      <c r="I2115" t="s">
        <v>741</v>
      </c>
      <c r="N2115" t="s">
        <v>23</v>
      </c>
      <c r="O2115" t="s">
        <v>119</v>
      </c>
      <c r="P2115">
        <v>0</v>
      </c>
      <c r="Q2115">
        <v>0</v>
      </c>
      <c r="R2115" t="s">
        <v>2168</v>
      </c>
      <c r="S2115" t="s">
        <v>119</v>
      </c>
    </row>
    <row r="2116" spans="1:19" x14ac:dyDescent="0.3">
      <c r="A2116">
        <v>509</v>
      </c>
      <c r="B2116" t="s">
        <v>2156</v>
      </c>
      <c r="C2116" t="s">
        <v>29</v>
      </c>
      <c r="D2116" t="s">
        <v>21</v>
      </c>
      <c r="E2116" t="s">
        <v>22</v>
      </c>
      <c r="F2116" s="101">
        <v>45107</v>
      </c>
      <c r="G2116">
        <v>2023</v>
      </c>
      <c r="H2116" t="s">
        <v>734</v>
      </c>
      <c r="I2116" t="s">
        <v>735</v>
      </c>
      <c r="N2116" t="s">
        <v>23</v>
      </c>
      <c r="O2116" t="s">
        <v>119</v>
      </c>
      <c r="P2116">
        <v>0</v>
      </c>
      <c r="Q2116">
        <v>0</v>
      </c>
      <c r="R2116" t="s">
        <v>2174</v>
      </c>
      <c r="S2116" t="s">
        <v>119</v>
      </c>
    </row>
    <row r="2117" spans="1:19" x14ac:dyDescent="0.3">
      <c r="A2117">
        <v>509</v>
      </c>
      <c r="B2117" t="s">
        <v>2156</v>
      </c>
      <c r="C2117" t="s">
        <v>29</v>
      </c>
      <c r="D2117" t="s">
        <v>21</v>
      </c>
      <c r="E2117" t="s">
        <v>22</v>
      </c>
      <c r="F2117" s="101">
        <v>45291</v>
      </c>
      <c r="G2117">
        <v>2023</v>
      </c>
      <c r="H2117" t="s">
        <v>736</v>
      </c>
      <c r="I2117" t="s">
        <v>737</v>
      </c>
      <c r="N2117" t="s">
        <v>23</v>
      </c>
      <c r="O2117" t="s">
        <v>119</v>
      </c>
      <c r="P2117">
        <v>0</v>
      </c>
      <c r="Q2117">
        <v>0</v>
      </c>
      <c r="R2117" t="s">
        <v>2180</v>
      </c>
      <c r="S2117" t="s">
        <v>119</v>
      </c>
    </row>
    <row r="2118" spans="1:19" x14ac:dyDescent="0.3">
      <c r="A2118">
        <v>509</v>
      </c>
      <c r="B2118" t="s">
        <v>2156</v>
      </c>
      <c r="C2118" t="s">
        <v>29</v>
      </c>
      <c r="D2118" t="s">
        <v>21</v>
      </c>
      <c r="E2118" t="s">
        <v>22</v>
      </c>
      <c r="F2118" s="101">
        <v>45473</v>
      </c>
      <c r="G2118">
        <v>2024</v>
      </c>
      <c r="H2118" t="s">
        <v>734</v>
      </c>
      <c r="I2118" t="s">
        <v>774</v>
      </c>
      <c r="J2118">
        <v>90</v>
      </c>
      <c r="N2118" t="s">
        <v>23</v>
      </c>
      <c r="O2118" t="s">
        <v>119</v>
      </c>
      <c r="P2118">
        <v>0</v>
      </c>
      <c r="Q2118">
        <v>0</v>
      </c>
      <c r="R2118" t="s">
        <v>2186</v>
      </c>
      <c r="S2118" t="s">
        <v>119</v>
      </c>
    </row>
    <row r="2119" spans="1:19" x14ac:dyDescent="0.3">
      <c r="A2119">
        <v>509</v>
      </c>
      <c r="B2119" t="s">
        <v>2156</v>
      </c>
      <c r="C2119" t="s">
        <v>29</v>
      </c>
      <c r="D2119" t="s">
        <v>21</v>
      </c>
      <c r="E2119" t="s">
        <v>22</v>
      </c>
      <c r="F2119" s="101">
        <v>45657</v>
      </c>
      <c r="G2119">
        <v>2024</v>
      </c>
      <c r="H2119" t="s">
        <v>736</v>
      </c>
      <c r="I2119" t="s">
        <v>753</v>
      </c>
      <c r="J2119">
        <v>90</v>
      </c>
      <c r="N2119" t="s">
        <v>23</v>
      </c>
      <c r="O2119" t="s">
        <v>119</v>
      </c>
      <c r="P2119">
        <v>0</v>
      </c>
      <c r="Q2119">
        <v>0</v>
      </c>
      <c r="R2119" t="s">
        <v>2192</v>
      </c>
      <c r="S2119" t="s">
        <v>119</v>
      </c>
    </row>
    <row r="2120" spans="1:19" x14ac:dyDescent="0.3">
      <c r="A2120">
        <v>509</v>
      </c>
      <c r="B2120" t="s">
        <v>2156</v>
      </c>
      <c r="C2120" t="s">
        <v>29</v>
      </c>
      <c r="D2120" t="s">
        <v>21</v>
      </c>
      <c r="E2120" t="s">
        <v>22</v>
      </c>
      <c r="F2120" s="101">
        <v>45838</v>
      </c>
      <c r="G2120">
        <v>2025</v>
      </c>
      <c r="H2120" t="s">
        <v>734</v>
      </c>
      <c r="I2120" t="s">
        <v>832</v>
      </c>
      <c r="J2120">
        <v>90</v>
      </c>
      <c r="K2120">
        <v>100.59</v>
      </c>
      <c r="L2120" s="57">
        <v>1.117666666666667</v>
      </c>
      <c r="M2120" s="57">
        <v>1.117666666666667</v>
      </c>
      <c r="N2120" t="s">
        <v>23</v>
      </c>
      <c r="O2120" t="s">
        <v>23</v>
      </c>
      <c r="P2120">
        <v>0</v>
      </c>
      <c r="Q2120">
        <v>0</v>
      </c>
      <c r="R2120" t="s">
        <v>2198</v>
      </c>
    </row>
    <row r="2121" spans="1:19" x14ac:dyDescent="0.3">
      <c r="A2121">
        <v>509</v>
      </c>
      <c r="B2121" t="s">
        <v>2156</v>
      </c>
      <c r="C2121" t="s">
        <v>29</v>
      </c>
      <c r="D2121" t="s">
        <v>21</v>
      </c>
      <c r="E2121" t="s">
        <v>22</v>
      </c>
      <c r="F2121" s="101">
        <v>46022</v>
      </c>
      <c r="G2121">
        <v>2025</v>
      </c>
      <c r="H2121" t="s">
        <v>736</v>
      </c>
      <c r="I2121" t="s">
        <v>743</v>
      </c>
      <c r="J2121">
        <v>90</v>
      </c>
      <c r="K2121">
        <v>97.33</v>
      </c>
      <c r="L2121" s="57">
        <v>1.081444444444444</v>
      </c>
      <c r="M2121" s="57">
        <v>1.081444444444444</v>
      </c>
      <c r="N2121" t="s">
        <v>23</v>
      </c>
      <c r="O2121" t="s">
        <v>23</v>
      </c>
      <c r="P2121">
        <v>0</v>
      </c>
      <c r="Q2121">
        <v>0</v>
      </c>
      <c r="R2121" t="s">
        <v>2203</v>
      </c>
    </row>
    <row r="2122" spans="1:19" x14ac:dyDescent="0.3">
      <c r="A2122">
        <v>510</v>
      </c>
      <c r="B2122" t="s">
        <v>2204</v>
      </c>
      <c r="C2122" t="s">
        <v>241</v>
      </c>
      <c r="D2122" t="s">
        <v>52</v>
      </c>
      <c r="E2122" t="s">
        <v>22</v>
      </c>
      <c r="F2122" s="101">
        <v>44742</v>
      </c>
      <c r="G2122">
        <v>2022</v>
      </c>
      <c r="H2122" t="s">
        <v>734</v>
      </c>
      <c r="I2122" t="s">
        <v>810</v>
      </c>
      <c r="N2122" t="s">
        <v>133</v>
      </c>
      <c r="O2122" t="s">
        <v>119</v>
      </c>
      <c r="P2122">
        <v>0</v>
      </c>
      <c r="Q2122">
        <v>0</v>
      </c>
      <c r="R2122" t="s">
        <v>2207</v>
      </c>
      <c r="S2122" t="s">
        <v>119</v>
      </c>
    </row>
    <row r="2123" spans="1:19" x14ac:dyDescent="0.3">
      <c r="A2123">
        <v>510</v>
      </c>
      <c r="B2123" t="s">
        <v>2204</v>
      </c>
      <c r="C2123" t="s">
        <v>241</v>
      </c>
      <c r="D2123" t="s">
        <v>52</v>
      </c>
      <c r="E2123" t="s">
        <v>22</v>
      </c>
      <c r="F2123" s="101">
        <v>44926</v>
      </c>
      <c r="G2123">
        <v>2022</v>
      </c>
      <c r="H2123" t="s">
        <v>736</v>
      </c>
      <c r="I2123" t="s">
        <v>741</v>
      </c>
      <c r="N2123" t="s">
        <v>133</v>
      </c>
      <c r="O2123" t="s">
        <v>119</v>
      </c>
      <c r="P2123">
        <v>0</v>
      </c>
      <c r="Q2123">
        <v>0</v>
      </c>
      <c r="R2123" t="s">
        <v>2210</v>
      </c>
      <c r="S2123" t="s">
        <v>119</v>
      </c>
    </row>
    <row r="2124" spans="1:19" x14ac:dyDescent="0.3">
      <c r="A2124">
        <v>510</v>
      </c>
      <c r="B2124" t="s">
        <v>2204</v>
      </c>
      <c r="C2124" t="s">
        <v>241</v>
      </c>
      <c r="D2124" t="s">
        <v>52</v>
      </c>
      <c r="E2124" t="s">
        <v>22</v>
      </c>
      <c r="F2124" s="101">
        <v>45291</v>
      </c>
      <c r="G2124">
        <v>2023</v>
      </c>
      <c r="H2124" t="s">
        <v>736</v>
      </c>
      <c r="I2124" t="s">
        <v>737</v>
      </c>
      <c r="N2124" t="s">
        <v>133</v>
      </c>
      <c r="O2124" t="s">
        <v>119</v>
      </c>
      <c r="P2124">
        <v>0</v>
      </c>
      <c r="Q2124">
        <v>0</v>
      </c>
      <c r="R2124" t="s">
        <v>2216</v>
      </c>
      <c r="S2124" t="s">
        <v>119</v>
      </c>
    </row>
    <row r="2125" spans="1:19" x14ac:dyDescent="0.3">
      <c r="A2125">
        <v>510</v>
      </c>
      <c r="B2125" t="s">
        <v>2204</v>
      </c>
      <c r="C2125" t="s">
        <v>241</v>
      </c>
      <c r="D2125" t="s">
        <v>52</v>
      </c>
      <c r="E2125" t="s">
        <v>22</v>
      </c>
      <c r="F2125" s="101">
        <v>45473</v>
      </c>
      <c r="G2125">
        <v>2024</v>
      </c>
      <c r="H2125" t="s">
        <v>734</v>
      </c>
      <c r="I2125" t="s">
        <v>774</v>
      </c>
      <c r="J2125">
        <v>40</v>
      </c>
      <c r="N2125" t="s">
        <v>133</v>
      </c>
      <c r="O2125" t="s">
        <v>119</v>
      </c>
      <c r="P2125">
        <v>0</v>
      </c>
      <c r="Q2125">
        <v>0</v>
      </c>
      <c r="R2125" t="s">
        <v>2220</v>
      </c>
      <c r="S2125" t="s">
        <v>119</v>
      </c>
    </row>
    <row r="2126" spans="1:19" x14ac:dyDescent="0.3">
      <c r="A2126">
        <v>510</v>
      </c>
      <c r="B2126" t="s">
        <v>2204</v>
      </c>
      <c r="C2126" t="s">
        <v>241</v>
      </c>
      <c r="D2126" t="s">
        <v>52</v>
      </c>
      <c r="E2126" t="s">
        <v>22</v>
      </c>
      <c r="F2126" s="101">
        <v>45657</v>
      </c>
      <c r="G2126">
        <v>2024</v>
      </c>
      <c r="H2126" t="s">
        <v>736</v>
      </c>
      <c r="I2126" t="s">
        <v>753</v>
      </c>
      <c r="J2126">
        <v>100</v>
      </c>
      <c r="N2126" t="s">
        <v>133</v>
      </c>
      <c r="O2126" t="s">
        <v>119</v>
      </c>
      <c r="P2126">
        <v>0</v>
      </c>
      <c r="Q2126">
        <v>0</v>
      </c>
      <c r="R2126" t="s">
        <v>2223</v>
      </c>
      <c r="S2126" t="s">
        <v>119</v>
      </c>
    </row>
    <row r="2127" spans="1:19" x14ac:dyDescent="0.3">
      <c r="A2127">
        <v>510</v>
      </c>
      <c r="B2127" t="s">
        <v>2204</v>
      </c>
      <c r="C2127" t="s">
        <v>241</v>
      </c>
      <c r="D2127" t="s">
        <v>52</v>
      </c>
      <c r="E2127" t="s">
        <v>22</v>
      </c>
      <c r="F2127" s="101">
        <v>45838</v>
      </c>
      <c r="G2127">
        <v>2025</v>
      </c>
      <c r="H2127" t="s">
        <v>734</v>
      </c>
      <c r="I2127" t="s">
        <v>832</v>
      </c>
      <c r="K2127">
        <v>0</v>
      </c>
      <c r="N2127" t="s">
        <v>133</v>
      </c>
      <c r="O2127" t="s">
        <v>23</v>
      </c>
      <c r="P2127">
        <v>0</v>
      </c>
      <c r="Q2127">
        <v>0</v>
      </c>
      <c r="R2127" t="s">
        <v>2225</v>
      </c>
    </row>
    <row r="2128" spans="1:19" x14ac:dyDescent="0.3">
      <c r="A2128">
        <v>510</v>
      </c>
      <c r="B2128" t="s">
        <v>2204</v>
      </c>
      <c r="C2128" t="s">
        <v>241</v>
      </c>
      <c r="D2128" t="s">
        <v>52</v>
      </c>
      <c r="E2128" t="s">
        <v>22</v>
      </c>
      <c r="F2128" s="101">
        <v>46022</v>
      </c>
      <c r="G2128">
        <v>2025</v>
      </c>
      <c r="H2128" t="s">
        <v>736</v>
      </c>
      <c r="I2128" t="s">
        <v>743</v>
      </c>
      <c r="K2128">
        <v>0</v>
      </c>
      <c r="N2128" t="s">
        <v>133</v>
      </c>
      <c r="O2128" t="s">
        <v>23</v>
      </c>
      <c r="P2128">
        <v>0</v>
      </c>
      <c r="Q2128">
        <v>0</v>
      </c>
      <c r="R2128" t="s">
        <v>2227</v>
      </c>
    </row>
    <row r="2129" spans="1:19" x14ac:dyDescent="0.3">
      <c r="A2129">
        <v>511</v>
      </c>
      <c r="B2129" t="s">
        <v>2228</v>
      </c>
      <c r="C2129" t="s">
        <v>241</v>
      </c>
      <c r="D2129" t="s">
        <v>52</v>
      </c>
      <c r="E2129" t="s">
        <v>22</v>
      </c>
      <c r="F2129" s="101">
        <v>44742</v>
      </c>
      <c r="G2129">
        <v>2022</v>
      </c>
      <c r="H2129" t="s">
        <v>734</v>
      </c>
      <c r="I2129" t="s">
        <v>810</v>
      </c>
      <c r="N2129" t="s">
        <v>133</v>
      </c>
      <c r="O2129" t="s">
        <v>119</v>
      </c>
      <c r="P2129">
        <v>0</v>
      </c>
      <c r="Q2129">
        <v>0</v>
      </c>
      <c r="R2129" t="s">
        <v>2231</v>
      </c>
      <c r="S2129" t="s">
        <v>119</v>
      </c>
    </row>
    <row r="2130" spans="1:19" x14ac:dyDescent="0.3">
      <c r="A2130">
        <v>511</v>
      </c>
      <c r="B2130" t="s">
        <v>2228</v>
      </c>
      <c r="C2130" t="s">
        <v>241</v>
      </c>
      <c r="D2130" t="s">
        <v>52</v>
      </c>
      <c r="E2130" t="s">
        <v>22</v>
      </c>
      <c r="F2130" s="101">
        <v>44926</v>
      </c>
      <c r="G2130">
        <v>2022</v>
      </c>
      <c r="H2130" t="s">
        <v>736</v>
      </c>
      <c r="I2130" t="s">
        <v>741</v>
      </c>
      <c r="N2130" t="s">
        <v>133</v>
      </c>
      <c r="O2130" t="s">
        <v>119</v>
      </c>
      <c r="P2130">
        <v>0</v>
      </c>
      <c r="Q2130">
        <v>0</v>
      </c>
      <c r="R2130" t="s">
        <v>2234</v>
      </c>
      <c r="S2130" t="s">
        <v>119</v>
      </c>
    </row>
    <row r="2131" spans="1:19" x14ac:dyDescent="0.3">
      <c r="A2131">
        <v>511</v>
      </c>
      <c r="B2131" t="s">
        <v>2228</v>
      </c>
      <c r="C2131" t="s">
        <v>241</v>
      </c>
      <c r="D2131" t="s">
        <v>52</v>
      </c>
      <c r="E2131" t="s">
        <v>22</v>
      </c>
      <c r="F2131" s="101">
        <v>45291</v>
      </c>
      <c r="G2131">
        <v>2023</v>
      </c>
      <c r="H2131" t="s">
        <v>736</v>
      </c>
      <c r="I2131" t="s">
        <v>737</v>
      </c>
      <c r="N2131" t="s">
        <v>133</v>
      </c>
      <c r="O2131" t="s">
        <v>119</v>
      </c>
      <c r="P2131">
        <v>0</v>
      </c>
      <c r="Q2131">
        <v>0</v>
      </c>
      <c r="R2131" t="s">
        <v>2240</v>
      </c>
      <c r="S2131" t="s">
        <v>119</v>
      </c>
    </row>
    <row r="2132" spans="1:19" x14ac:dyDescent="0.3">
      <c r="A2132">
        <v>511</v>
      </c>
      <c r="B2132" t="s">
        <v>2228</v>
      </c>
      <c r="C2132" t="s">
        <v>241</v>
      </c>
      <c r="D2132" t="s">
        <v>52</v>
      </c>
      <c r="E2132" t="s">
        <v>22</v>
      </c>
      <c r="F2132" s="101">
        <v>45473</v>
      </c>
      <c r="G2132">
        <v>2024</v>
      </c>
      <c r="H2132" t="s">
        <v>734</v>
      </c>
      <c r="I2132" t="s">
        <v>774</v>
      </c>
      <c r="J2132">
        <v>40</v>
      </c>
      <c r="N2132" t="s">
        <v>133</v>
      </c>
      <c r="O2132" t="s">
        <v>119</v>
      </c>
      <c r="P2132">
        <v>0</v>
      </c>
      <c r="Q2132">
        <v>0</v>
      </c>
      <c r="R2132" t="s">
        <v>2244</v>
      </c>
      <c r="S2132" t="s">
        <v>119</v>
      </c>
    </row>
    <row r="2133" spans="1:19" x14ac:dyDescent="0.3">
      <c r="A2133">
        <v>511</v>
      </c>
      <c r="B2133" t="s">
        <v>2228</v>
      </c>
      <c r="C2133" t="s">
        <v>241</v>
      </c>
      <c r="D2133" t="s">
        <v>52</v>
      </c>
      <c r="E2133" t="s">
        <v>22</v>
      </c>
      <c r="F2133" s="101">
        <v>45657</v>
      </c>
      <c r="G2133">
        <v>2024</v>
      </c>
      <c r="H2133" t="s">
        <v>736</v>
      </c>
      <c r="I2133" t="s">
        <v>753</v>
      </c>
      <c r="J2133">
        <v>100</v>
      </c>
      <c r="N2133" t="s">
        <v>133</v>
      </c>
      <c r="O2133" t="s">
        <v>119</v>
      </c>
      <c r="P2133">
        <v>0</v>
      </c>
      <c r="Q2133">
        <v>0</v>
      </c>
      <c r="R2133" t="s">
        <v>2248</v>
      </c>
      <c r="S2133" t="s">
        <v>119</v>
      </c>
    </row>
    <row r="2134" spans="1:19" x14ac:dyDescent="0.3">
      <c r="A2134">
        <v>511</v>
      </c>
      <c r="B2134" t="s">
        <v>2228</v>
      </c>
      <c r="C2134" t="s">
        <v>241</v>
      </c>
      <c r="D2134" t="s">
        <v>52</v>
      </c>
      <c r="E2134" t="s">
        <v>22</v>
      </c>
      <c r="F2134" s="101">
        <v>45838</v>
      </c>
      <c r="G2134">
        <v>2025</v>
      </c>
      <c r="H2134" t="s">
        <v>734</v>
      </c>
      <c r="I2134" t="s">
        <v>832</v>
      </c>
      <c r="K2134">
        <v>86.36</v>
      </c>
      <c r="N2134" t="s">
        <v>133</v>
      </c>
      <c r="O2134" t="s">
        <v>23</v>
      </c>
      <c r="P2134">
        <v>0</v>
      </c>
      <c r="Q2134">
        <v>0</v>
      </c>
      <c r="R2134" t="s">
        <v>2250</v>
      </c>
    </row>
    <row r="2135" spans="1:19" x14ac:dyDescent="0.3">
      <c r="A2135">
        <v>511</v>
      </c>
      <c r="B2135" t="s">
        <v>2228</v>
      </c>
      <c r="C2135" t="s">
        <v>241</v>
      </c>
      <c r="D2135" t="s">
        <v>52</v>
      </c>
      <c r="E2135" t="s">
        <v>22</v>
      </c>
      <c r="F2135" s="101">
        <v>46022</v>
      </c>
      <c r="G2135">
        <v>2025</v>
      </c>
      <c r="H2135" t="s">
        <v>736</v>
      </c>
      <c r="I2135" t="s">
        <v>743</v>
      </c>
      <c r="K2135">
        <v>84.76</v>
      </c>
      <c r="N2135" t="s">
        <v>133</v>
      </c>
      <c r="O2135" t="s">
        <v>23</v>
      </c>
      <c r="P2135">
        <v>0</v>
      </c>
      <c r="Q2135">
        <v>0</v>
      </c>
      <c r="R2135" t="s">
        <v>2252</v>
      </c>
    </row>
    <row r="2136" spans="1:19" x14ac:dyDescent="0.3">
      <c r="A2136">
        <v>513</v>
      </c>
      <c r="B2136" t="s">
        <v>2253</v>
      </c>
      <c r="C2136" t="s">
        <v>241</v>
      </c>
      <c r="D2136" t="s">
        <v>52</v>
      </c>
      <c r="E2136" t="s">
        <v>22</v>
      </c>
      <c r="F2136" s="101">
        <v>45838</v>
      </c>
      <c r="G2136">
        <v>2025</v>
      </c>
      <c r="H2136" t="s">
        <v>734</v>
      </c>
      <c r="I2136" t="s">
        <v>832</v>
      </c>
      <c r="K2136">
        <v>100</v>
      </c>
      <c r="N2136" t="s">
        <v>133</v>
      </c>
      <c r="O2136" t="s">
        <v>23</v>
      </c>
      <c r="P2136">
        <v>0</v>
      </c>
      <c r="Q2136">
        <v>0</v>
      </c>
      <c r="R2136" t="s">
        <v>2255</v>
      </c>
    </row>
    <row r="2137" spans="1:19" x14ac:dyDescent="0.3">
      <c r="A2137">
        <v>513</v>
      </c>
      <c r="B2137" t="s">
        <v>2253</v>
      </c>
      <c r="C2137" t="s">
        <v>241</v>
      </c>
      <c r="D2137" t="s">
        <v>52</v>
      </c>
      <c r="E2137" t="s">
        <v>22</v>
      </c>
      <c r="F2137" s="101">
        <v>46022</v>
      </c>
      <c r="G2137">
        <v>2025</v>
      </c>
      <c r="H2137" t="s">
        <v>736</v>
      </c>
      <c r="I2137" t="s">
        <v>743</v>
      </c>
      <c r="N2137" t="s">
        <v>133</v>
      </c>
      <c r="O2137" t="s">
        <v>119</v>
      </c>
      <c r="P2137">
        <v>0</v>
      </c>
      <c r="Q2137">
        <v>0</v>
      </c>
      <c r="R2137" t="s">
        <v>2257</v>
      </c>
      <c r="S2137" t="s">
        <v>119</v>
      </c>
    </row>
    <row r="2138" spans="1:19" x14ac:dyDescent="0.3">
      <c r="A2138">
        <v>514</v>
      </c>
      <c r="B2138" t="s">
        <v>2258</v>
      </c>
      <c r="C2138" t="s">
        <v>241</v>
      </c>
      <c r="D2138" t="s">
        <v>47</v>
      </c>
      <c r="E2138" t="s">
        <v>22</v>
      </c>
      <c r="F2138" s="101">
        <v>45838</v>
      </c>
      <c r="G2138">
        <v>2025</v>
      </c>
      <c r="H2138" t="s">
        <v>734</v>
      </c>
      <c r="I2138" t="s">
        <v>832</v>
      </c>
      <c r="J2138">
        <v>70</v>
      </c>
      <c r="K2138">
        <v>91.82</v>
      </c>
      <c r="L2138" s="57">
        <v>1.3</v>
      </c>
      <c r="M2138" s="57">
        <v>1.3117142857142861</v>
      </c>
      <c r="N2138" t="s">
        <v>23</v>
      </c>
      <c r="O2138" t="s">
        <v>23</v>
      </c>
      <c r="P2138">
        <v>0</v>
      </c>
      <c r="Q2138">
        <v>0</v>
      </c>
      <c r="R2138" t="s">
        <v>2259</v>
      </c>
    </row>
    <row r="2139" spans="1:19" x14ac:dyDescent="0.3">
      <c r="A2139">
        <v>514</v>
      </c>
      <c r="B2139" t="s">
        <v>2258</v>
      </c>
      <c r="C2139" t="s">
        <v>241</v>
      </c>
      <c r="D2139" t="s">
        <v>47</v>
      </c>
      <c r="E2139" t="s">
        <v>22</v>
      </c>
      <c r="F2139" s="101">
        <v>46022</v>
      </c>
      <c r="G2139">
        <v>2025</v>
      </c>
      <c r="H2139" t="s">
        <v>736</v>
      </c>
      <c r="I2139" t="s">
        <v>743</v>
      </c>
      <c r="J2139">
        <v>70</v>
      </c>
      <c r="K2139">
        <v>45.96</v>
      </c>
      <c r="L2139" s="57">
        <v>0.65657142857142858</v>
      </c>
      <c r="M2139" s="57">
        <v>0.65657142857142858</v>
      </c>
      <c r="N2139" t="s">
        <v>23</v>
      </c>
      <c r="O2139" t="s">
        <v>23</v>
      </c>
      <c r="P2139">
        <v>0</v>
      </c>
      <c r="Q2139">
        <v>0</v>
      </c>
      <c r="R2139" t="s">
        <v>2260</v>
      </c>
    </row>
    <row r="2140" spans="1:19" x14ac:dyDescent="0.3">
      <c r="A2140">
        <v>515</v>
      </c>
      <c r="B2140" t="s">
        <v>2261</v>
      </c>
      <c r="C2140" t="s">
        <v>58</v>
      </c>
      <c r="D2140" t="s">
        <v>47</v>
      </c>
      <c r="E2140" t="s">
        <v>22</v>
      </c>
      <c r="F2140" s="101">
        <v>46022</v>
      </c>
      <c r="G2140">
        <v>2025</v>
      </c>
      <c r="H2140" t="s">
        <v>736</v>
      </c>
      <c r="I2140" t="s">
        <v>743</v>
      </c>
      <c r="J2140">
        <v>97</v>
      </c>
      <c r="K2140">
        <v>66.67</v>
      </c>
      <c r="L2140" s="57">
        <v>0.68731958762886602</v>
      </c>
      <c r="M2140" s="57">
        <v>0.68731958762886602</v>
      </c>
      <c r="N2140" t="s">
        <v>23</v>
      </c>
      <c r="O2140" t="s">
        <v>23</v>
      </c>
      <c r="P2140">
        <v>0</v>
      </c>
      <c r="Q2140">
        <v>0</v>
      </c>
      <c r="R2140" t="s">
        <v>2262</v>
      </c>
    </row>
    <row r="2141" spans="1:19" x14ac:dyDescent="0.3">
      <c r="A2141">
        <v>516</v>
      </c>
      <c r="B2141" t="s">
        <v>2263</v>
      </c>
      <c r="C2141" t="s">
        <v>58</v>
      </c>
      <c r="D2141" t="s">
        <v>47</v>
      </c>
      <c r="E2141" t="s">
        <v>22</v>
      </c>
      <c r="F2141" s="101">
        <v>46022</v>
      </c>
      <c r="G2141">
        <v>2025</v>
      </c>
      <c r="H2141" t="s">
        <v>736</v>
      </c>
      <c r="I2141" t="s">
        <v>743</v>
      </c>
      <c r="J2141">
        <v>97</v>
      </c>
      <c r="K2141">
        <v>315.79000000000002</v>
      </c>
      <c r="L2141" s="57">
        <v>1.3</v>
      </c>
      <c r="M2141" s="57">
        <v>3.255567010309278</v>
      </c>
      <c r="N2141" t="s">
        <v>23</v>
      </c>
      <c r="O2141" t="s">
        <v>23</v>
      </c>
      <c r="P2141">
        <v>0</v>
      </c>
      <c r="Q2141">
        <v>0</v>
      </c>
      <c r="R2141" t="s">
        <v>2264</v>
      </c>
    </row>
    <row r="2142" spans="1:19" x14ac:dyDescent="0.3">
      <c r="A2142">
        <v>518</v>
      </c>
      <c r="B2142" t="s">
        <v>59</v>
      </c>
      <c r="C2142" t="s">
        <v>60</v>
      </c>
      <c r="D2142" t="s">
        <v>52</v>
      </c>
      <c r="E2142" t="s">
        <v>22</v>
      </c>
      <c r="F2142" s="101">
        <v>46022</v>
      </c>
      <c r="G2142">
        <v>2025</v>
      </c>
      <c r="H2142" t="s">
        <v>736</v>
      </c>
      <c r="I2142" t="s">
        <v>743</v>
      </c>
      <c r="J2142">
        <v>100</v>
      </c>
      <c r="K2142">
        <v>137.5</v>
      </c>
      <c r="L2142" s="57">
        <v>1.3</v>
      </c>
      <c r="M2142" s="57">
        <v>1.375</v>
      </c>
      <c r="N2142" t="s">
        <v>23</v>
      </c>
      <c r="O2142" t="s">
        <v>23</v>
      </c>
      <c r="P2142">
        <v>0</v>
      </c>
      <c r="Q2142">
        <v>0</v>
      </c>
      <c r="R2142" t="s">
        <v>2266</v>
      </c>
    </row>
    <row r="2143" spans="1:19" x14ac:dyDescent="0.3">
      <c r="A2143">
        <v>519</v>
      </c>
      <c r="B2143" t="s">
        <v>2267</v>
      </c>
      <c r="C2143" t="s">
        <v>354</v>
      </c>
      <c r="D2143" t="s">
        <v>47</v>
      </c>
      <c r="E2143" t="s">
        <v>22</v>
      </c>
      <c r="F2143" s="101">
        <v>44742</v>
      </c>
      <c r="G2143">
        <v>2022</v>
      </c>
      <c r="H2143" t="s">
        <v>734</v>
      </c>
      <c r="I2143" t="s">
        <v>810</v>
      </c>
      <c r="N2143" t="s">
        <v>23</v>
      </c>
      <c r="O2143" t="s">
        <v>119</v>
      </c>
      <c r="P2143">
        <v>0</v>
      </c>
      <c r="Q2143">
        <v>0</v>
      </c>
      <c r="R2143" t="s">
        <v>2268</v>
      </c>
      <c r="S2143" t="s">
        <v>119</v>
      </c>
    </row>
    <row r="2144" spans="1:19" x14ac:dyDescent="0.3">
      <c r="A2144">
        <v>519</v>
      </c>
      <c r="B2144" t="s">
        <v>2267</v>
      </c>
      <c r="C2144" t="s">
        <v>354</v>
      </c>
      <c r="D2144" t="s">
        <v>47</v>
      </c>
      <c r="E2144" t="s">
        <v>22</v>
      </c>
      <c r="F2144" s="101">
        <v>44926</v>
      </c>
      <c r="G2144">
        <v>2022</v>
      </c>
      <c r="H2144" t="s">
        <v>736</v>
      </c>
      <c r="I2144" t="s">
        <v>741</v>
      </c>
      <c r="N2144" t="s">
        <v>23</v>
      </c>
      <c r="O2144" t="s">
        <v>119</v>
      </c>
      <c r="P2144">
        <v>0</v>
      </c>
      <c r="Q2144">
        <v>0</v>
      </c>
      <c r="R2144" t="s">
        <v>2271</v>
      </c>
      <c r="S2144" t="s">
        <v>119</v>
      </c>
    </row>
    <row r="2145" spans="1:19" x14ac:dyDescent="0.3">
      <c r="A2145">
        <v>519</v>
      </c>
      <c r="B2145" t="s">
        <v>2267</v>
      </c>
      <c r="C2145" t="s">
        <v>354</v>
      </c>
      <c r="D2145" t="s">
        <v>47</v>
      </c>
      <c r="E2145" t="s">
        <v>22</v>
      </c>
      <c r="F2145" s="101">
        <v>45107</v>
      </c>
      <c r="G2145">
        <v>2023</v>
      </c>
      <c r="H2145" t="s">
        <v>734</v>
      </c>
      <c r="I2145" t="s">
        <v>735</v>
      </c>
      <c r="N2145" t="s">
        <v>23</v>
      </c>
      <c r="O2145" t="s">
        <v>119</v>
      </c>
      <c r="P2145">
        <v>0</v>
      </c>
      <c r="Q2145">
        <v>0</v>
      </c>
      <c r="R2145" t="s">
        <v>2272</v>
      </c>
      <c r="S2145" t="s">
        <v>119</v>
      </c>
    </row>
    <row r="2146" spans="1:19" x14ac:dyDescent="0.3">
      <c r="A2146">
        <v>519</v>
      </c>
      <c r="B2146" t="s">
        <v>2267</v>
      </c>
      <c r="C2146" t="s">
        <v>354</v>
      </c>
      <c r="D2146" t="s">
        <v>47</v>
      </c>
      <c r="E2146" t="s">
        <v>22</v>
      </c>
      <c r="F2146" s="101">
        <v>45291</v>
      </c>
      <c r="G2146">
        <v>2023</v>
      </c>
      <c r="H2146" t="s">
        <v>736</v>
      </c>
      <c r="I2146" t="s">
        <v>737</v>
      </c>
      <c r="N2146" t="s">
        <v>23</v>
      </c>
      <c r="O2146" t="s">
        <v>119</v>
      </c>
      <c r="P2146">
        <v>0</v>
      </c>
      <c r="Q2146">
        <v>0</v>
      </c>
      <c r="R2146" t="s">
        <v>2274</v>
      </c>
      <c r="S2146" t="s">
        <v>119</v>
      </c>
    </row>
    <row r="2147" spans="1:19" x14ac:dyDescent="0.3">
      <c r="A2147">
        <v>519</v>
      </c>
      <c r="B2147" t="s">
        <v>2267</v>
      </c>
      <c r="C2147" t="s">
        <v>354</v>
      </c>
      <c r="D2147" t="s">
        <v>47</v>
      </c>
      <c r="E2147" t="s">
        <v>22</v>
      </c>
      <c r="F2147" s="101">
        <v>45473</v>
      </c>
      <c r="G2147">
        <v>2024</v>
      </c>
      <c r="H2147" t="s">
        <v>734</v>
      </c>
      <c r="I2147" t="s">
        <v>774</v>
      </c>
      <c r="N2147" t="s">
        <v>23</v>
      </c>
      <c r="O2147" t="s">
        <v>119</v>
      </c>
      <c r="P2147">
        <v>0</v>
      </c>
      <c r="Q2147">
        <v>0</v>
      </c>
      <c r="R2147" t="s">
        <v>2275</v>
      </c>
      <c r="S2147" t="s">
        <v>119</v>
      </c>
    </row>
    <row r="2148" spans="1:19" x14ac:dyDescent="0.3">
      <c r="A2148">
        <v>519</v>
      </c>
      <c r="B2148" t="s">
        <v>2267</v>
      </c>
      <c r="C2148" t="s">
        <v>354</v>
      </c>
      <c r="D2148" t="s">
        <v>47</v>
      </c>
      <c r="E2148" t="s">
        <v>22</v>
      </c>
      <c r="F2148" s="101">
        <v>45657</v>
      </c>
      <c r="G2148">
        <v>2024</v>
      </c>
      <c r="H2148" t="s">
        <v>736</v>
      </c>
      <c r="I2148" t="s">
        <v>753</v>
      </c>
      <c r="N2148" t="s">
        <v>23</v>
      </c>
      <c r="O2148" t="s">
        <v>119</v>
      </c>
      <c r="P2148">
        <v>0</v>
      </c>
      <c r="Q2148">
        <v>0</v>
      </c>
      <c r="R2148" t="s">
        <v>2277</v>
      </c>
      <c r="S2148" t="s">
        <v>119</v>
      </c>
    </row>
    <row r="2149" spans="1:19" x14ac:dyDescent="0.3">
      <c r="A2149">
        <v>519</v>
      </c>
      <c r="B2149" t="s">
        <v>2267</v>
      </c>
      <c r="C2149" t="s">
        <v>354</v>
      </c>
      <c r="D2149" t="s">
        <v>47</v>
      </c>
      <c r="E2149" t="s">
        <v>22</v>
      </c>
      <c r="F2149" s="101">
        <v>45838</v>
      </c>
      <c r="G2149">
        <v>2025</v>
      </c>
      <c r="H2149" t="s">
        <v>734</v>
      </c>
      <c r="I2149" t="s">
        <v>832</v>
      </c>
      <c r="J2149">
        <v>100</v>
      </c>
      <c r="K2149">
        <v>431.45</v>
      </c>
      <c r="L2149" s="57">
        <v>1.3</v>
      </c>
      <c r="M2149" s="57">
        <v>4.3144999999999998</v>
      </c>
      <c r="N2149" t="s">
        <v>23</v>
      </c>
      <c r="O2149" t="s">
        <v>23</v>
      </c>
      <c r="P2149">
        <v>0</v>
      </c>
      <c r="Q2149">
        <v>0</v>
      </c>
      <c r="R2149" t="s">
        <v>2278</v>
      </c>
    </row>
    <row r="2150" spans="1:19" x14ac:dyDescent="0.3">
      <c r="A2150">
        <v>519</v>
      </c>
      <c r="B2150" t="s">
        <v>2267</v>
      </c>
      <c r="C2150" t="s">
        <v>354</v>
      </c>
      <c r="D2150" t="s">
        <v>47</v>
      </c>
      <c r="E2150" t="s">
        <v>22</v>
      </c>
      <c r="F2150" s="101">
        <v>46022</v>
      </c>
      <c r="G2150">
        <v>2025</v>
      </c>
      <c r="H2150" t="s">
        <v>736</v>
      </c>
      <c r="I2150" t="s">
        <v>743</v>
      </c>
      <c r="J2150">
        <v>100</v>
      </c>
      <c r="K2150">
        <v>131.13</v>
      </c>
      <c r="L2150" s="57">
        <v>1.3</v>
      </c>
      <c r="M2150" s="57">
        <v>1.3112999999999999</v>
      </c>
      <c r="N2150" t="s">
        <v>23</v>
      </c>
      <c r="O2150" t="s">
        <v>23</v>
      </c>
      <c r="P2150">
        <v>0</v>
      </c>
      <c r="Q2150">
        <v>0</v>
      </c>
      <c r="R2150" t="s">
        <v>2279</v>
      </c>
    </row>
    <row r="2151" spans="1:19" x14ac:dyDescent="0.3">
      <c r="A2151">
        <v>522</v>
      </c>
      <c r="B2151" t="s">
        <v>2280</v>
      </c>
      <c r="C2151" t="s">
        <v>20</v>
      </c>
      <c r="D2151" t="s">
        <v>65</v>
      </c>
      <c r="E2151" t="s">
        <v>22</v>
      </c>
      <c r="F2151" s="101">
        <v>46022</v>
      </c>
      <c r="G2151">
        <v>2025</v>
      </c>
      <c r="H2151" t="s">
        <v>736</v>
      </c>
      <c r="I2151" t="s">
        <v>743</v>
      </c>
      <c r="K2151">
        <v>100</v>
      </c>
      <c r="N2151" t="s">
        <v>23</v>
      </c>
      <c r="O2151" t="s">
        <v>23</v>
      </c>
      <c r="P2151">
        <v>0</v>
      </c>
      <c r="Q2151">
        <v>0</v>
      </c>
      <c r="R2151" t="s">
        <v>2281</v>
      </c>
    </row>
    <row r="2152" spans="1:19" x14ac:dyDescent="0.3">
      <c r="A2152">
        <v>523</v>
      </c>
      <c r="B2152" t="s">
        <v>342</v>
      </c>
      <c r="C2152" t="s">
        <v>86</v>
      </c>
      <c r="D2152" t="s">
        <v>47</v>
      </c>
      <c r="E2152" t="s">
        <v>22</v>
      </c>
      <c r="F2152" s="101">
        <v>44742</v>
      </c>
      <c r="G2152">
        <v>2022</v>
      </c>
      <c r="H2152" t="s">
        <v>734</v>
      </c>
      <c r="I2152" t="s">
        <v>810</v>
      </c>
      <c r="N2152" t="s">
        <v>23</v>
      </c>
      <c r="O2152" t="s">
        <v>119</v>
      </c>
      <c r="P2152">
        <v>0</v>
      </c>
      <c r="Q2152">
        <v>0</v>
      </c>
      <c r="R2152" t="s">
        <v>2282</v>
      </c>
      <c r="S2152" t="s">
        <v>119</v>
      </c>
    </row>
    <row r="2153" spans="1:19" x14ac:dyDescent="0.3">
      <c r="A2153">
        <v>523</v>
      </c>
      <c r="B2153" t="s">
        <v>342</v>
      </c>
      <c r="C2153" t="s">
        <v>86</v>
      </c>
      <c r="D2153" t="s">
        <v>47</v>
      </c>
      <c r="E2153" t="s">
        <v>22</v>
      </c>
      <c r="F2153" s="101">
        <v>44926</v>
      </c>
      <c r="G2153">
        <v>2022</v>
      </c>
      <c r="H2153" t="s">
        <v>736</v>
      </c>
      <c r="I2153" t="s">
        <v>741</v>
      </c>
      <c r="N2153" t="s">
        <v>23</v>
      </c>
      <c r="O2153" t="s">
        <v>119</v>
      </c>
      <c r="P2153">
        <v>0</v>
      </c>
      <c r="Q2153">
        <v>0</v>
      </c>
      <c r="R2153" t="s">
        <v>2285</v>
      </c>
      <c r="S2153" t="s">
        <v>119</v>
      </c>
    </row>
    <row r="2154" spans="1:19" x14ac:dyDescent="0.3">
      <c r="A2154">
        <v>523</v>
      </c>
      <c r="B2154" t="s">
        <v>342</v>
      </c>
      <c r="C2154" t="s">
        <v>86</v>
      </c>
      <c r="D2154" t="s">
        <v>47</v>
      </c>
      <c r="E2154" t="s">
        <v>22</v>
      </c>
      <c r="F2154" s="101">
        <v>45107</v>
      </c>
      <c r="G2154">
        <v>2023</v>
      </c>
      <c r="H2154" t="s">
        <v>734</v>
      </c>
      <c r="I2154" t="s">
        <v>735</v>
      </c>
      <c r="N2154" t="s">
        <v>23</v>
      </c>
      <c r="O2154" t="s">
        <v>119</v>
      </c>
      <c r="P2154">
        <v>0</v>
      </c>
      <c r="Q2154">
        <v>0</v>
      </c>
      <c r="R2154" t="s">
        <v>2286</v>
      </c>
      <c r="S2154" t="s">
        <v>119</v>
      </c>
    </row>
    <row r="2155" spans="1:19" x14ac:dyDescent="0.3">
      <c r="A2155">
        <v>523</v>
      </c>
      <c r="B2155" t="s">
        <v>342</v>
      </c>
      <c r="C2155" t="s">
        <v>86</v>
      </c>
      <c r="D2155" t="s">
        <v>47</v>
      </c>
      <c r="E2155" t="s">
        <v>22</v>
      </c>
      <c r="F2155" s="101">
        <v>45291</v>
      </c>
      <c r="G2155">
        <v>2023</v>
      </c>
      <c r="H2155" t="s">
        <v>736</v>
      </c>
      <c r="I2155" t="s">
        <v>737</v>
      </c>
      <c r="N2155" t="s">
        <v>23</v>
      </c>
      <c r="O2155" t="s">
        <v>119</v>
      </c>
      <c r="P2155">
        <v>0</v>
      </c>
      <c r="Q2155">
        <v>0</v>
      </c>
      <c r="R2155" t="s">
        <v>2288</v>
      </c>
      <c r="S2155" t="s">
        <v>119</v>
      </c>
    </row>
    <row r="2156" spans="1:19" x14ac:dyDescent="0.3">
      <c r="A2156">
        <v>523</v>
      </c>
      <c r="B2156" t="s">
        <v>342</v>
      </c>
      <c r="C2156" t="s">
        <v>86</v>
      </c>
      <c r="D2156" t="s">
        <v>47</v>
      </c>
      <c r="E2156" t="s">
        <v>22</v>
      </c>
      <c r="F2156" s="101">
        <v>45473</v>
      </c>
      <c r="G2156">
        <v>2024</v>
      </c>
      <c r="H2156" t="s">
        <v>734</v>
      </c>
      <c r="I2156" t="s">
        <v>774</v>
      </c>
      <c r="N2156" t="s">
        <v>23</v>
      </c>
      <c r="O2156" t="s">
        <v>119</v>
      </c>
      <c r="P2156">
        <v>0</v>
      </c>
      <c r="Q2156">
        <v>0</v>
      </c>
      <c r="R2156" t="s">
        <v>2289</v>
      </c>
      <c r="S2156" t="s">
        <v>119</v>
      </c>
    </row>
    <row r="2157" spans="1:19" x14ac:dyDescent="0.3">
      <c r="A2157">
        <v>523</v>
      </c>
      <c r="B2157" t="s">
        <v>342</v>
      </c>
      <c r="C2157" t="s">
        <v>86</v>
      </c>
      <c r="D2157" t="s">
        <v>47</v>
      </c>
      <c r="E2157" t="s">
        <v>22</v>
      </c>
      <c r="F2157" s="101">
        <v>45657</v>
      </c>
      <c r="G2157">
        <v>2024</v>
      </c>
      <c r="H2157" t="s">
        <v>736</v>
      </c>
      <c r="I2157" t="s">
        <v>753</v>
      </c>
      <c r="N2157" t="s">
        <v>23</v>
      </c>
      <c r="O2157" t="s">
        <v>119</v>
      </c>
      <c r="P2157">
        <v>0</v>
      </c>
      <c r="Q2157">
        <v>0</v>
      </c>
      <c r="R2157" t="s">
        <v>2291</v>
      </c>
      <c r="S2157" t="s">
        <v>119</v>
      </c>
    </row>
    <row r="2158" spans="1:19" x14ac:dyDescent="0.3">
      <c r="A2158">
        <v>523</v>
      </c>
      <c r="B2158" t="s">
        <v>342</v>
      </c>
      <c r="C2158" t="s">
        <v>86</v>
      </c>
      <c r="D2158" t="s">
        <v>47</v>
      </c>
      <c r="E2158" t="s">
        <v>22</v>
      </c>
      <c r="F2158" s="101">
        <v>45838</v>
      </c>
      <c r="G2158">
        <v>2025</v>
      </c>
      <c r="H2158" t="s">
        <v>734</v>
      </c>
      <c r="I2158" t="s">
        <v>832</v>
      </c>
      <c r="J2158">
        <v>95</v>
      </c>
      <c r="K2158">
        <v>125.74</v>
      </c>
      <c r="L2158" s="57">
        <v>1.3</v>
      </c>
      <c r="M2158" s="57">
        <v>1.323578947368421</v>
      </c>
      <c r="N2158" t="s">
        <v>23</v>
      </c>
      <c r="O2158" t="s">
        <v>23</v>
      </c>
      <c r="P2158">
        <v>0</v>
      </c>
      <c r="Q2158">
        <v>0</v>
      </c>
      <c r="R2158" t="s">
        <v>2292</v>
      </c>
    </row>
    <row r="2159" spans="1:19" x14ac:dyDescent="0.3">
      <c r="A2159">
        <v>523</v>
      </c>
      <c r="B2159" t="s">
        <v>342</v>
      </c>
      <c r="C2159" t="s">
        <v>86</v>
      </c>
      <c r="D2159" t="s">
        <v>47</v>
      </c>
      <c r="E2159" t="s">
        <v>22</v>
      </c>
      <c r="F2159" s="101">
        <v>46022</v>
      </c>
      <c r="G2159">
        <v>2025</v>
      </c>
      <c r="H2159" t="s">
        <v>736</v>
      </c>
      <c r="I2159" t="s">
        <v>743</v>
      </c>
      <c r="J2159">
        <v>95</v>
      </c>
      <c r="K2159">
        <v>95.82</v>
      </c>
      <c r="L2159" s="57">
        <v>1.0086315789473681</v>
      </c>
      <c r="M2159" s="57">
        <v>1.0086315789473681</v>
      </c>
      <c r="N2159" t="s">
        <v>23</v>
      </c>
      <c r="O2159" t="s">
        <v>23</v>
      </c>
      <c r="P2159">
        <v>0</v>
      </c>
      <c r="Q2159">
        <v>0</v>
      </c>
      <c r="R2159" t="s">
        <v>2293</v>
      </c>
    </row>
    <row r="2160" spans="1:19" x14ac:dyDescent="0.3">
      <c r="A2160">
        <v>524</v>
      </c>
      <c r="B2160" t="s">
        <v>389</v>
      </c>
      <c r="C2160" t="s">
        <v>79</v>
      </c>
      <c r="D2160" t="s">
        <v>47</v>
      </c>
      <c r="E2160" t="s">
        <v>22</v>
      </c>
      <c r="F2160" s="101">
        <v>44742</v>
      </c>
      <c r="G2160">
        <v>2022</v>
      </c>
      <c r="H2160" t="s">
        <v>734</v>
      </c>
      <c r="I2160" t="s">
        <v>810</v>
      </c>
      <c r="J2160">
        <v>100</v>
      </c>
      <c r="N2160" t="s">
        <v>48</v>
      </c>
      <c r="O2160" t="s">
        <v>119</v>
      </c>
      <c r="P2160">
        <v>0</v>
      </c>
      <c r="Q2160">
        <v>0</v>
      </c>
      <c r="R2160" t="s">
        <v>2294</v>
      </c>
      <c r="S2160" t="s">
        <v>119</v>
      </c>
    </row>
    <row r="2161" spans="1:19" x14ac:dyDescent="0.3">
      <c r="A2161">
        <v>524</v>
      </c>
      <c r="B2161" t="s">
        <v>389</v>
      </c>
      <c r="C2161" t="s">
        <v>79</v>
      </c>
      <c r="D2161" t="s">
        <v>47</v>
      </c>
      <c r="E2161" t="s">
        <v>22</v>
      </c>
      <c r="F2161" s="101">
        <v>44926</v>
      </c>
      <c r="G2161">
        <v>2022</v>
      </c>
      <c r="H2161" t="s">
        <v>736</v>
      </c>
      <c r="I2161" t="s">
        <v>741</v>
      </c>
      <c r="J2161">
        <v>100</v>
      </c>
      <c r="N2161" t="s">
        <v>48</v>
      </c>
      <c r="O2161" t="s">
        <v>119</v>
      </c>
      <c r="P2161">
        <v>0</v>
      </c>
      <c r="Q2161">
        <v>0</v>
      </c>
      <c r="R2161" t="s">
        <v>2297</v>
      </c>
      <c r="S2161" t="s">
        <v>119</v>
      </c>
    </row>
    <row r="2162" spans="1:19" x14ac:dyDescent="0.3">
      <c r="A2162">
        <v>524</v>
      </c>
      <c r="B2162" t="s">
        <v>389</v>
      </c>
      <c r="C2162" t="s">
        <v>79</v>
      </c>
      <c r="D2162" t="s">
        <v>47</v>
      </c>
      <c r="E2162" t="s">
        <v>22</v>
      </c>
      <c r="F2162" s="101">
        <v>45107</v>
      </c>
      <c r="G2162">
        <v>2023</v>
      </c>
      <c r="H2162" t="s">
        <v>734</v>
      </c>
      <c r="I2162" t="s">
        <v>735</v>
      </c>
      <c r="J2162">
        <v>100</v>
      </c>
      <c r="N2162" t="s">
        <v>48</v>
      </c>
      <c r="O2162" t="s">
        <v>119</v>
      </c>
      <c r="P2162">
        <v>0</v>
      </c>
      <c r="Q2162">
        <v>0</v>
      </c>
      <c r="R2162" t="s">
        <v>2298</v>
      </c>
      <c r="S2162" t="s">
        <v>119</v>
      </c>
    </row>
    <row r="2163" spans="1:19" x14ac:dyDescent="0.3">
      <c r="A2163">
        <v>524</v>
      </c>
      <c r="B2163" t="s">
        <v>389</v>
      </c>
      <c r="C2163" t="s">
        <v>79</v>
      </c>
      <c r="D2163" t="s">
        <v>47</v>
      </c>
      <c r="E2163" t="s">
        <v>22</v>
      </c>
      <c r="F2163" s="101">
        <v>45291</v>
      </c>
      <c r="G2163">
        <v>2023</v>
      </c>
      <c r="H2163" t="s">
        <v>736</v>
      </c>
      <c r="I2163" t="s">
        <v>737</v>
      </c>
      <c r="J2163">
        <v>100</v>
      </c>
      <c r="N2163" t="s">
        <v>48</v>
      </c>
      <c r="O2163" t="s">
        <v>119</v>
      </c>
      <c r="P2163">
        <v>0</v>
      </c>
      <c r="Q2163">
        <v>0</v>
      </c>
      <c r="R2163" t="s">
        <v>2300</v>
      </c>
      <c r="S2163" t="s">
        <v>119</v>
      </c>
    </row>
    <row r="2164" spans="1:19" x14ac:dyDescent="0.3">
      <c r="A2164">
        <v>524</v>
      </c>
      <c r="B2164" t="s">
        <v>389</v>
      </c>
      <c r="C2164" t="s">
        <v>79</v>
      </c>
      <c r="D2164" t="s">
        <v>47</v>
      </c>
      <c r="E2164" t="s">
        <v>22</v>
      </c>
      <c r="F2164" s="101">
        <v>45473</v>
      </c>
      <c r="G2164">
        <v>2024</v>
      </c>
      <c r="H2164" t="s">
        <v>734</v>
      </c>
      <c r="I2164" t="s">
        <v>774</v>
      </c>
      <c r="J2164">
        <v>100</v>
      </c>
      <c r="N2164" t="s">
        <v>48</v>
      </c>
      <c r="O2164" t="s">
        <v>119</v>
      </c>
      <c r="P2164">
        <v>0</v>
      </c>
      <c r="Q2164">
        <v>0</v>
      </c>
      <c r="R2164" t="s">
        <v>2301</v>
      </c>
      <c r="S2164" t="s">
        <v>119</v>
      </c>
    </row>
    <row r="2165" spans="1:19" x14ac:dyDescent="0.3">
      <c r="A2165">
        <v>524</v>
      </c>
      <c r="B2165" t="s">
        <v>389</v>
      </c>
      <c r="C2165" t="s">
        <v>79</v>
      </c>
      <c r="D2165" t="s">
        <v>47</v>
      </c>
      <c r="E2165" t="s">
        <v>22</v>
      </c>
      <c r="F2165" s="101">
        <v>45657</v>
      </c>
      <c r="G2165">
        <v>2024</v>
      </c>
      <c r="H2165" t="s">
        <v>736</v>
      </c>
      <c r="I2165" t="s">
        <v>753</v>
      </c>
      <c r="J2165">
        <v>100</v>
      </c>
      <c r="N2165" t="s">
        <v>48</v>
      </c>
      <c r="O2165" t="s">
        <v>119</v>
      </c>
      <c r="P2165">
        <v>0</v>
      </c>
      <c r="Q2165">
        <v>0</v>
      </c>
      <c r="R2165" t="s">
        <v>2302</v>
      </c>
      <c r="S2165" t="s">
        <v>119</v>
      </c>
    </row>
    <row r="2166" spans="1:19" x14ac:dyDescent="0.3">
      <c r="A2166">
        <v>524</v>
      </c>
      <c r="B2166" t="s">
        <v>389</v>
      </c>
      <c r="C2166" t="s">
        <v>79</v>
      </c>
      <c r="D2166" t="s">
        <v>47</v>
      </c>
      <c r="E2166" t="s">
        <v>22</v>
      </c>
      <c r="F2166" s="101">
        <v>45838</v>
      </c>
      <c r="G2166">
        <v>2025</v>
      </c>
      <c r="H2166" t="s">
        <v>734</v>
      </c>
      <c r="I2166" t="s">
        <v>832</v>
      </c>
      <c r="J2166">
        <v>100</v>
      </c>
      <c r="K2166">
        <v>99.38</v>
      </c>
      <c r="L2166" s="57">
        <v>0.99379999999999991</v>
      </c>
      <c r="M2166" s="57">
        <v>0.99379999999999991</v>
      </c>
      <c r="N2166" t="s">
        <v>48</v>
      </c>
      <c r="O2166" t="s">
        <v>48</v>
      </c>
      <c r="P2166">
        <v>0</v>
      </c>
      <c r="Q2166">
        <v>0</v>
      </c>
      <c r="R2166" t="s">
        <v>2303</v>
      </c>
    </row>
    <row r="2167" spans="1:19" x14ac:dyDescent="0.3">
      <c r="A2167">
        <v>524</v>
      </c>
      <c r="B2167" t="s">
        <v>389</v>
      </c>
      <c r="C2167" t="s">
        <v>79</v>
      </c>
      <c r="D2167" t="s">
        <v>47</v>
      </c>
      <c r="E2167" t="s">
        <v>22</v>
      </c>
      <c r="F2167" s="101">
        <v>46022</v>
      </c>
      <c r="G2167">
        <v>2025</v>
      </c>
      <c r="H2167" t="s">
        <v>736</v>
      </c>
      <c r="I2167" t="s">
        <v>743</v>
      </c>
      <c r="J2167">
        <v>143.41200000000001</v>
      </c>
      <c r="K2167">
        <v>106.07</v>
      </c>
      <c r="L2167" s="57">
        <v>0.73961732630463273</v>
      </c>
      <c r="M2167" s="57">
        <v>0.73961732630463273</v>
      </c>
      <c r="N2167" t="s">
        <v>48</v>
      </c>
      <c r="O2167" t="s">
        <v>48</v>
      </c>
      <c r="P2167">
        <v>0</v>
      </c>
      <c r="Q2167">
        <v>0</v>
      </c>
      <c r="R2167" t="s">
        <v>2304</v>
      </c>
    </row>
    <row r="2168" spans="1:19" x14ac:dyDescent="0.3">
      <c r="A2168">
        <v>526</v>
      </c>
      <c r="B2168" t="s">
        <v>2305</v>
      </c>
      <c r="C2168" t="s">
        <v>27</v>
      </c>
      <c r="D2168" t="s">
        <v>52</v>
      </c>
      <c r="E2168" t="s">
        <v>22</v>
      </c>
      <c r="F2168" s="101">
        <v>45838</v>
      </c>
      <c r="G2168">
        <v>2025</v>
      </c>
      <c r="H2168" t="s">
        <v>734</v>
      </c>
      <c r="I2168" t="s">
        <v>832</v>
      </c>
      <c r="J2168">
        <v>95</v>
      </c>
      <c r="N2168" t="s">
        <v>23</v>
      </c>
      <c r="O2168" t="s">
        <v>119</v>
      </c>
      <c r="P2168">
        <v>0</v>
      </c>
      <c r="Q2168">
        <v>0</v>
      </c>
      <c r="R2168" t="s">
        <v>2306</v>
      </c>
      <c r="S2168" t="s">
        <v>119</v>
      </c>
    </row>
    <row r="2169" spans="1:19" x14ac:dyDescent="0.3">
      <c r="A2169">
        <v>527</v>
      </c>
      <c r="B2169" t="s">
        <v>2308</v>
      </c>
      <c r="C2169" t="s">
        <v>190</v>
      </c>
      <c r="D2169" t="s">
        <v>65</v>
      </c>
      <c r="E2169" t="s">
        <v>22</v>
      </c>
      <c r="F2169" s="101">
        <v>46022</v>
      </c>
      <c r="G2169">
        <v>2025</v>
      </c>
      <c r="H2169" t="s">
        <v>736</v>
      </c>
      <c r="I2169" t="s">
        <v>743</v>
      </c>
      <c r="J2169">
        <v>100</v>
      </c>
      <c r="K2169">
        <v>197.94</v>
      </c>
      <c r="L2169" s="57">
        <v>1.3</v>
      </c>
      <c r="M2169" s="57">
        <v>1.9794</v>
      </c>
      <c r="N2169" t="s">
        <v>23</v>
      </c>
      <c r="O2169" t="s">
        <v>23</v>
      </c>
      <c r="P2169">
        <v>0</v>
      </c>
      <c r="Q2169">
        <v>0</v>
      </c>
      <c r="R2169" t="s">
        <v>2309</v>
      </c>
    </row>
    <row r="2170" spans="1:19" x14ac:dyDescent="0.3">
      <c r="A2170">
        <v>528</v>
      </c>
      <c r="B2170" t="s">
        <v>2310</v>
      </c>
      <c r="C2170" t="s">
        <v>190</v>
      </c>
      <c r="D2170" t="s">
        <v>65</v>
      </c>
      <c r="E2170" t="s">
        <v>22</v>
      </c>
      <c r="F2170" s="101">
        <v>45838</v>
      </c>
      <c r="G2170">
        <v>2025</v>
      </c>
      <c r="H2170" t="s">
        <v>734</v>
      </c>
      <c r="I2170" t="s">
        <v>832</v>
      </c>
      <c r="J2170">
        <v>100</v>
      </c>
      <c r="K2170">
        <v>173.92055267703</v>
      </c>
      <c r="L2170" s="57">
        <v>1.3</v>
      </c>
      <c r="M2170" s="57">
        <v>1.7392055267702999</v>
      </c>
      <c r="N2170" t="s">
        <v>48</v>
      </c>
      <c r="O2170" t="s">
        <v>48</v>
      </c>
      <c r="P2170">
        <v>0</v>
      </c>
      <c r="Q2170">
        <v>0</v>
      </c>
      <c r="R2170" t="s">
        <v>2311</v>
      </c>
    </row>
    <row r="2171" spans="1:19" x14ac:dyDescent="0.3">
      <c r="A2171">
        <v>529</v>
      </c>
      <c r="B2171" t="s">
        <v>2313</v>
      </c>
      <c r="C2171" t="s">
        <v>87</v>
      </c>
      <c r="D2171" t="s">
        <v>52</v>
      </c>
      <c r="E2171" t="s">
        <v>22</v>
      </c>
      <c r="F2171" s="101">
        <v>44742</v>
      </c>
      <c r="G2171">
        <v>2022</v>
      </c>
      <c r="H2171" t="s">
        <v>734</v>
      </c>
      <c r="I2171" t="s">
        <v>810</v>
      </c>
      <c r="N2171" t="s">
        <v>23</v>
      </c>
      <c r="O2171" t="s">
        <v>119</v>
      </c>
      <c r="P2171">
        <v>0</v>
      </c>
      <c r="Q2171">
        <v>0</v>
      </c>
      <c r="R2171" t="s">
        <v>2315</v>
      </c>
      <c r="S2171" t="s">
        <v>119</v>
      </c>
    </row>
    <row r="2172" spans="1:19" x14ac:dyDescent="0.3">
      <c r="A2172">
        <v>529</v>
      </c>
      <c r="B2172" t="s">
        <v>2313</v>
      </c>
      <c r="C2172" t="s">
        <v>87</v>
      </c>
      <c r="D2172" t="s">
        <v>52</v>
      </c>
      <c r="E2172" t="s">
        <v>22</v>
      </c>
      <c r="F2172" s="101">
        <v>44926</v>
      </c>
      <c r="G2172">
        <v>2022</v>
      </c>
      <c r="H2172" t="s">
        <v>736</v>
      </c>
      <c r="I2172" t="s">
        <v>741</v>
      </c>
      <c r="N2172" t="s">
        <v>23</v>
      </c>
      <c r="O2172" t="s">
        <v>119</v>
      </c>
      <c r="P2172">
        <v>0</v>
      </c>
      <c r="Q2172">
        <v>0</v>
      </c>
      <c r="R2172" t="s">
        <v>2317</v>
      </c>
      <c r="S2172" t="s">
        <v>119</v>
      </c>
    </row>
    <row r="2173" spans="1:19" x14ac:dyDescent="0.3">
      <c r="A2173">
        <v>529</v>
      </c>
      <c r="B2173" t="s">
        <v>2313</v>
      </c>
      <c r="C2173" t="s">
        <v>87</v>
      </c>
      <c r="D2173" t="s">
        <v>52</v>
      </c>
      <c r="E2173" t="s">
        <v>22</v>
      </c>
      <c r="F2173" s="101">
        <v>45291</v>
      </c>
      <c r="G2173">
        <v>2023</v>
      </c>
      <c r="H2173" t="s">
        <v>736</v>
      </c>
      <c r="I2173" t="s">
        <v>737</v>
      </c>
      <c r="N2173" t="s">
        <v>23</v>
      </c>
      <c r="O2173" t="s">
        <v>119</v>
      </c>
      <c r="P2173">
        <v>0</v>
      </c>
      <c r="Q2173">
        <v>0</v>
      </c>
      <c r="R2173" t="s">
        <v>2321</v>
      </c>
      <c r="S2173" t="s">
        <v>119</v>
      </c>
    </row>
    <row r="2174" spans="1:19" x14ac:dyDescent="0.3">
      <c r="A2174">
        <v>529</v>
      </c>
      <c r="B2174" t="s">
        <v>2313</v>
      </c>
      <c r="C2174" t="s">
        <v>87</v>
      </c>
      <c r="D2174" t="s">
        <v>52</v>
      </c>
      <c r="E2174" t="s">
        <v>22</v>
      </c>
      <c r="F2174" s="101">
        <v>45473</v>
      </c>
      <c r="G2174">
        <v>2024</v>
      </c>
      <c r="H2174" t="s">
        <v>734</v>
      </c>
      <c r="I2174" t="s">
        <v>774</v>
      </c>
      <c r="N2174" t="s">
        <v>23</v>
      </c>
      <c r="O2174" t="s">
        <v>119</v>
      </c>
      <c r="P2174">
        <v>0</v>
      </c>
      <c r="Q2174">
        <v>0</v>
      </c>
      <c r="R2174" t="s">
        <v>2325</v>
      </c>
      <c r="S2174" t="s">
        <v>119</v>
      </c>
    </row>
    <row r="2175" spans="1:19" x14ac:dyDescent="0.3">
      <c r="A2175">
        <v>529</v>
      </c>
      <c r="B2175" t="s">
        <v>2313</v>
      </c>
      <c r="C2175" t="s">
        <v>87</v>
      </c>
      <c r="D2175" t="s">
        <v>52</v>
      </c>
      <c r="E2175" t="s">
        <v>22</v>
      </c>
      <c r="F2175" s="101">
        <v>45657</v>
      </c>
      <c r="G2175">
        <v>2024</v>
      </c>
      <c r="H2175" t="s">
        <v>736</v>
      </c>
      <c r="I2175" t="s">
        <v>753</v>
      </c>
      <c r="N2175" t="s">
        <v>23</v>
      </c>
      <c r="O2175" t="s">
        <v>119</v>
      </c>
      <c r="P2175">
        <v>0</v>
      </c>
      <c r="Q2175">
        <v>0</v>
      </c>
      <c r="R2175" t="s">
        <v>2328</v>
      </c>
      <c r="S2175" t="s">
        <v>119</v>
      </c>
    </row>
    <row r="2176" spans="1:19" x14ac:dyDescent="0.3">
      <c r="A2176">
        <v>529</v>
      </c>
      <c r="B2176" t="s">
        <v>2313</v>
      </c>
      <c r="C2176" t="s">
        <v>87</v>
      </c>
      <c r="D2176" t="s">
        <v>52</v>
      </c>
      <c r="E2176" t="s">
        <v>22</v>
      </c>
      <c r="F2176" s="101">
        <v>45838</v>
      </c>
      <c r="G2176">
        <v>2025</v>
      </c>
      <c r="H2176" t="s">
        <v>734</v>
      </c>
      <c r="I2176" t="s">
        <v>832</v>
      </c>
      <c r="N2176" t="s">
        <v>23</v>
      </c>
      <c r="O2176" t="s">
        <v>119</v>
      </c>
      <c r="P2176">
        <v>0</v>
      </c>
      <c r="Q2176">
        <v>0</v>
      </c>
      <c r="R2176" t="s">
        <v>2332</v>
      </c>
      <c r="S2176" t="s">
        <v>119</v>
      </c>
    </row>
    <row r="2177" spans="1:19" x14ac:dyDescent="0.3">
      <c r="A2177">
        <v>529</v>
      </c>
      <c r="B2177" t="s">
        <v>2313</v>
      </c>
      <c r="C2177" t="s">
        <v>87</v>
      </c>
      <c r="D2177" t="s">
        <v>52</v>
      </c>
      <c r="E2177" t="s">
        <v>22</v>
      </c>
      <c r="F2177" s="101">
        <v>46022</v>
      </c>
      <c r="G2177">
        <v>2025</v>
      </c>
      <c r="H2177" t="s">
        <v>736</v>
      </c>
      <c r="I2177" t="s">
        <v>743</v>
      </c>
      <c r="J2177">
        <v>90</v>
      </c>
      <c r="K2177">
        <v>97.97</v>
      </c>
      <c r="L2177" s="57">
        <v>1.0885555555555551</v>
      </c>
      <c r="M2177" s="57">
        <v>1.0885555555555551</v>
      </c>
      <c r="N2177" t="s">
        <v>23</v>
      </c>
      <c r="O2177" t="s">
        <v>23</v>
      </c>
      <c r="P2177">
        <v>0</v>
      </c>
      <c r="Q2177">
        <v>0</v>
      </c>
      <c r="R2177" t="s">
        <v>2334</v>
      </c>
    </row>
    <row r="2178" spans="1:19" x14ac:dyDescent="0.3">
      <c r="A2178">
        <v>530</v>
      </c>
      <c r="B2178" t="s">
        <v>2335</v>
      </c>
      <c r="C2178" t="s">
        <v>58</v>
      </c>
      <c r="D2178" t="s">
        <v>47</v>
      </c>
      <c r="E2178" t="s">
        <v>22</v>
      </c>
      <c r="F2178" s="101">
        <v>46022</v>
      </c>
      <c r="G2178">
        <v>2025</v>
      </c>
      <c r="H2178" t="s">
        <v>736</v>
      </c>
      <c r="I2178" t="s">
        <v>743</v>
      </c>
      <c r="J2178">
        <v>97</v>
      </c>
      <c r="K2178">
        <v>85.56</v>
      </c>
      <c r="L2178" s="57">
        <v>0.88206185567010309</v>
      </c>
      <c r="M2178" s="57">
        <v>0.88206185567010309</v>
      </c>
      <c r="N2178" t="s">
        <v>23</v>
      </c>
      <c r="O2178" t="s">
        <v>23</v>
      </c>
      <c r="P2178">
        <v>0</v>
      </c>
      <c r="Q2178">
        <v>0</v>
      </c>
      <c r="R2178" t="s">
        <v>2336</v>
      </c>
    </row>
    <row r="2179" spans="1:19" x14ac:dyDescent="0.3">
      <c r="A2179">
        <v>531</v>
      </c>
      <c r="B2179" t="s">
        <v>2337</v>
      </c>
      <c r="C2179" t="s">
        <v>58</v>
      </c>
      <c r="D2179" t="s">
        <v>47</v>
      </c>
      <c r="E2179" t="s">
        <v>22</v>
      </c>
      <c r="F2179" s="101">
        <v>46022</v>
      </c>
      <c r="G2179">
        <v>2025</v>
      </c>
      <c r="H2179" t="s">
        <v>736</v>
      </c>
      <c r="I2179" t="s">
        <v>743</v>
      </c>
      <c r="J2179">
        <v>90</v>
      </c>
      <c r="K2179">
        <v>93.94</v>
      </c>
      <c r="L2179" s="57">
        <v>1.0437777777777779</v>
      </c>
      <c r="M2179" s="57">
        <v>1.0437777777777779</v>
      </c>
      <c r="N2179" t="s">
        <v>23</v>
      </c>
      <c r="O2179" t="s">
        <v>23</v>
      </c>
      <c r="P2179">
        <v>0</v>
      </c>
      <c r="Q2179">
        <v>0</v>
      </c>
      <c r="R2179" t="s">
        <v>2338</v>
      </c>
    </row>
    <row r="2180" spans="1:19" x14ac:dyDescent="0.3">
      <c r="A2180">
        <v>532</v>
      </c>
      <c r="B2180" t="s">
        <v>2339</v>
      </c>
      <c r="C2180" t="s">
        <v>102</v>
      </c>
      <c r="D2180" t="s">
        <v>47</v>
      </c>
      <c r="E2180" t="s">
        <v>22</v>
      </c>
      <c r="F2180" s="101">
        <v>44742</v>
      </c>
      <c r="G2180">
        <v>2022</v>
      </c>
      <c r="H2180" t="s">
        <v>734</v>
      </c>
      <c r="I2180" t="s">
        <v>810</v>
      </c>
      <c r="N2180" t="s">
        <v>23</v>
      </c>
      <c r="O2180" t="s">
        <v>119</v>
      </c>
      <c r="P2180">
        <v>0</v>
      </c>
      <c r="Q2180">
        <v>0</v>
      </c>
      <c r="R2180" t="s">
        <v>2340</v>
      </c>
      <c r="S2180" t="s">
        <v>119</v>
      </c>
    </row>
    <row r="2181" spans="1:19" x14ac:dyDescent="0.3">
      <c r="A2181">
        <v>532</v>
      </c>
      <c r="B2181" t="s">
        <v>2339</v>
      </c>
      <c r="C2181" t="s">
        <v>102</v>
      </c>
      <c r="D2181" t="s">
        <v>47</v>
      </c>
      <c r="E2181" t="s">
        <v>22</v>
      </c>
      <c r="F2181" s="101">
        <v>44926</v>
      </c>
      <c r="G2181">
        <v>2022</v>
      </c>
      <c r="H2181" t="s">
        <v>736</v>
      </c>
      <c r="I2181" t="s">
        <v>741</v>
      </c>
      <c r="N2181" t="s">
        <v>23</v>
      </c>
      <c r="O2181" t="s">
        <v>119</v>
      </c>
      <c r="P2181">
        <v>0</v>
      </c>
      <c r="Q2181">
        <v>0</v>
      </c>
      <c r="R2181" t="s">
        <v>2343</v>
      </c>
      <c r="S2181" t="s">
        <v>119</v>
      </c>
    </row>
    <row r="2182" spans="1:19" x14ac:dyDescent="0.3">
      <c r="A2182">
        <v>532</v>
      </c>
      <c r="B2182" t="s">
        <v>2339</v>
      </c>
      <c r="C2182" t="s">
        <v>102</v>
      </c>
      <c r="D2182" t="s">
        <v>47</v>
      </c>
      <c r="E2182" t="s">
        <v>22</v>
      </c>
      <c r="F2182" s="101">
        <v>45107</v>
      </c>
      <c r="G2182">
        <v>2023</v>
      </c>
      <c r="H2182" t="s">
        <v>734</v>
      </c>
      <c r="I2182" t="s">
        <v>735</v>
      </c>
      <c r="J2182">
        <v>100</v>
      </c>
      <c r="N2182" t="s">
        <v>23</v>
      </c>
      <c r="O2182" t="s">
        <v>119</v>
      </c>
      <c r="P2182">
        <v>0</v>
      </c>
      <c r="Q2182">
        <v>0</v>
      </c>
      <c r="R2182" t="s">
        <v>2344</v>
      </c>
      <c r="S2182" t="s">
        <v>119</v>
      </c>
    </row>
    <row r="2183" spans="1:19" x14ac:dyDescent="0.3">
      <c r="A2183">
        <v>532</v>
      </c>
      <c r="B2183" t="s">
        <v>2339</v>
      </c>
      <c r="C2183" t="s">
        <v>102</v>
      </c>
      <c r="D2183" t="s">
        <v>47</v>
      </c>
      <c r="E2183" t="s">
        <v>22</v>
      </c>
      <c r="F2183" s="101">
        <v>45291</v>
      </c>
      <c r="G2183">
        <v>2023</v>
      </c>
      <c r="H2183" t="s">
        <v>736</v>
      </c>
      <c r="I2183" t="s">
        <v>737</v>
      </c>
      <c r="J2183">
        <v>100</v>
      </c>
      <c r="N2183" t="s">
        <v>23</v>
      </c>
      <c r="O2183" t="s">
        <v>119</v>
      </c>
      <c r="P2183">
        <v>0</v>
      </c>
      <c r="Q2183">
        <v>0</v>
      </c>
      <c r="R2183" t="s">
        <v>2345</v>
      </c>
      <c r="S2183" t="s">
        <v>119</v>
      </c>
    </row>
    <row r="2184" spans="1:19" x14ac:dyDescent="0.3">
      <c r="A2184">
        <v>532</v>
      </c>
      <c r="B2184" t="s">
        <v>2339</v>
      </c>
      <c r="C2184" t="s">
        <v>102</v>
      </c>
      <c r="D2184" t="s">
        <v>47</v>
      </c>
      <c r="E2184" t="s">
        <v>22</v>
      </c>
      <c r="F2184" s="101">
        <v>45473</v>
      </c>
      <c r="G2184">
        <v>2024</v>
      </c>
      <c r="H2184" t="s">
        <v>734</v>
      </c>
      <c r="I2184" t="s">
        <v>774</v>
      </c>
      <c r="J2184">
        <v>100</v>
      </c>
      <c r="N2184" t="s">
        <v>23</v>
      </c>
      <c r="O2184" t="s">
        <v>119</v>
      </c>
      <c r="P2184">
        <v>0</v>
      </c>
      <c r="Q2184">
        <v>0</v>
      </c>
      <c r="R2184" t="s">
        <v>2346</v>
      </c>
      <c r="S2184" t="s">
        <v>119</v>
      </c>
    </row>
    <row r="2185" spans="1:19" x14ac:dyDescent="0.3">
      <c r="A2185">
        <v>532</v>
      </c>
      <c r="B2185" t="s">
        <v>2339</v>
      </c>
      <c r="C2185" t="s">
        <v>102</v>
      </c>
      <c r="D2185" t="s">
        <v>47</v>
      </c>
      <c r="E2185" t="s">
        <v>22</v>
      </c>
      <c r="F2185" s="101">
        <v>45657</v>
      </c>
      <c r="G2185">
        <v>2024</v>
      </c>
      <c r="H2185" t="s">
        <v>736</v>
      </c>
      <c r="I2185" t="s">
        <v>753</v>
      </c>
      <c r="J2185">
        <v>100</v>
      </c>
      <c r="N2185" t="s">
        <v>23</v>
      </c>
      <c r="O2185" t="s">
        <v>119</v>
      </c>
      <c r="P2185">
        <v>0</v>
      </c>
      <c r="Q2185">
        <v>0</v>
      </c>
      <c r="R2185" t="s">
        <v>2347</v>
      </c>
      <c r="S2185" t="s">
        <v>119</v>
      </c>
    </row>
    <row r="2186" spans="1:19" x14ac:dyDescent="0.3">
      <c r="A2186">
        <v>532</v>
      </c>
      <c r="B2186" t="s">
        <v>2339</v>
      </c>
      <c r="C2186" t="s">
        <v>102</v>
      </c>
      <c r="D2186" t="s">
        <v>47</v>
      </c>
      <c r="E2186" t="s">
        <v>22</v>
      </c>
      <c r="F2186" s="101">
        <v>45838</v>
      </c>
      <c r="G2186">
        <v>2025</v>
      </c>
      <c r="H2186" t="s">
        <v>734</v>
      </c>
      <c r="I2186" t="s">
        <v>832</v>
      </c>
      <c r="J2186">
        <v>100</v>
      </c>
      <c r="K2186">
        <v>133.15</v>
      </c>
      <c r="L2186" s="57">
        <v>1.3</v>
      </c>
      <c r="M2186" s="57">
        <v>1.3314999999999999</v>
      </c>
      <c r="N2186" t="s">
        <v>23</v>
      </c>
      <c r="O2186" t="s">
        <v>23</v>
      </c>
      <c r="P2186">
        <v>0</v>
      </c>
      <c r="Q2186">
        <v>0</v>
      </c>
      <c r="R2186" t="s">
        <v>2348</v>
      </c>
    </row>
    <row r="2187" spans="1:19" x14ac:dyDescent="0.3">
      <c r="A2187">
        <v>532</v>
      </c>
      <c r="B2187" t="s">
        <v>2339</v>
      </c>
      <c r="C2187" t="s">
        <v>102</v>
      </c>
      <c r="D2187" t="s">
        <v>47</v>
      </c>
      <c r="E2187" t="s">
        <v>22</v>
      </c>
      <c r="F2187" s="101">
        <v>46022</v>
      </c>
      <c r="G2187">
        <v>2025</v>
      </c>
      <c r="H2187" t="s">
        <v>736</v>
      </c>
      <c r="I2187" t="s">
        <v>743</v>
      </c>
      <c r="J2187">
        <v>100</v>
      </c>
      <c r="K2187">
        <v>134.78</v>
      </c>
      <c r="L2187" s="57">
        <v>1.3</v>
      </c>
      <c r="M2187" s="57">
        <v>1.3478000000000001</v>
      </c>
      <c r="N2187" t="s">
        <v>23</v>
      </c>
      <c r="O2187" t="s">
        <v>23</v>
      </c>
      <c r="P2187">
        <v>0</v>
      </c>
      <c r="Q2187">
        <v>0</v>
      </c>
      <c r="R2187" t="s">
        <v>2349</v>
      </c>
    </row>
    <row r="2188" spans="1:19" x14ac:dyDescent="0.3">
      <c r="A2188">
        <v>533</v>
      </c>
      <c r="B2188" t="s">
        <v>2350</v>
      </c>
      <c r="C2188" t="s">
        <v>102</v>
      </c>
      <c r="D2188" t="s">
        <v>47</v>
      </c>
      <c r="E2188" t="s">
        <v>22</v>
      </c>
      <c r="F2188" s="101">
        <v>44742</v>
      </c>
      <c r="G2188">
        <v>2022</v>
      </c>
      <c r="H2188" t="s">
        <v>734</v>
      </c>
      <c r="I2188" t="s">
        <v>810</v>
      </c>
      <c r="N2188" t="s">
        <v>23</v>
      </c>
      <c r="O2188" t="s">
        <v>119</v>
      </c>
      <c r="P2188">
        <v>0</v>
      </c>
      <c r="Q2188">
        <v>0</v>
      </c>
      <c r="R2188" t="s">
        <v>2351</v>
      </c>
      <c r="S2188" t="s">
        <v>119</v>
      </c>
    </row>
    <row r="2189" spans="1:19" x14ac:dyDescent="0.3">
      <c r="A2189">
        <v>533</v>
      </c>
      <c r="B2189" t="s">
        <v>2350</v>
      </c>
      <c r="C2189" t="s">
        <v>102</v>
      </c>
      <c r="D2189" t="s">
        <v>47</v>
      </c>
      <c r="E2189" t="s">
        <v>22</v>
      </c>
      <c r="F2189" s="101">
        <v>44926</v>
      </c>
      <c r="G2189">
        <v>2022</v>
      </c>
      <c r="H2189" t="s">
        <v>736</v>
      </c>
      <c r="I2189" t="s">
        <v>741</v>
      </c>
      <c r="N2189" t="s">
        <v>23</v>
      </c>
      <c r="O2189" t="s">
        <v>119</v>
      </c>
      <c r="P2189">
        <v>0</v>
      </c>
      <c r="Q2189">
        <v>0</v>
      </c>
      <c r="R2189" t="s">
        <v>2354</v>
      </c>
      <c r="S2189" t="s">
        <v>119</v>
      </c>
    </row>
    <row r="2190" spans="1:19" x14ac:dyDescent="0.3">
      <c r="A2190">
        <v>533</v>
      </c>
      <c r="B2190" t="s">
        <v>2350</v>
      </c>
      <c r="C2190" t="s">
        <v>102</v>
      </c>
      <c r="D2190" t="s">
        <v>47</v>
      </c>
      <c r="E2190" t="s">
        <v>22</v>
      </c>
      <c r="F2190" s="101">
        <v>45107</v>
      </c>
      <c r="G2190">
        <v>2023</v>
      </c>
      <c r="H2190" t="s">
        <v>734</v>
      </c>
      <c r="I2190" t="s">
        <v>735</v>
      </c>
      <c r="N2190" t="s">
        <v>23</v>
      </c>
      <c r="O2190" t="s">
        <v>119</v>
      </c>
      <c r="P2190">
        <v>0</v>
      </c>
      <c r="Q2190">
        <v>0</v>
      </c>
      <c r="R2190" t="s">
        <v>2355</v>
      </c>
      <c r="S2190" t="s">
        <v>119</v>
      </c>
    </row>
    <row r="2191" spans="1:19" x14ac:dyDescent="0.3">
      <c r="A2191">
        <v>533</v>
      </c>
      <c r="B2191" t="s">
        <v>2350</v>
      </c>
      <c r="C2191" t="s">
        <v>102</v>
      </c>
      <c r="D2191" t="s">
        <v>47</v>
      </c>
      <c r="E2191" t="s">
        <v>22</v>
      </c>
      <c r="F2191" s="101">
        <v>45291</v>
      </c>
      <c r="G2191">
        <v>2023</v>
      </c>
      <c r="H2191" t="s">
        <v>736</v>
      </c>
      <c r="I2191" t="s">
        <v>737</v>
      </c>
      <c r="N2191" t="s">
        <v>23</v>
      </c>
      <c r="O2191" t="s">
        <v>119</v>
      </c>
      <c r="P2191">
        <v>0</v>
      </c>
      <c r="Q2191">
        <v>0</v>
      </c>
      <c r="R2191" t="s">
        <v>2357</v>
      </c>
      <c r="S2191" t="s">
        <v>119</v>
      </c>
    </row>
    <row r="2192" spans="1:19" x14ac:dyDescent="0.3">
      <c r="A2192">
        <v>533</v>
      </c>
      <c r="B2192" t="s">
        <v>2350</v>
      </c>
      <c r="C2192" t="s">
        <v>102</v>
      </c>
      <c r="D2192" t="s">
        <v>47</v>
      </c>
      <c r="E2192" t="s">
        <v>22</v>
      </c>
      <c r="F2192" s="101">
        <v>45473</v>
      </c>
      <c r="G2192">
        <v>2024</v>
      </c>
      <c r="H2192" t="s">
        <v>734</v>
      </c>
      <c r="I2192" t="s">
        <v>774</v>
      </c>
      <c r="N2192" t="s">
        <v>23</v>
      </c>
      <c r="O2192" t="s">
        <v>119</v>
      </c>
      <c r="P2192">
        <v>0</v>
      </c>
      <c r="Q2192">
        <v>0</v>
      </c>
      <c r="R2192" t="s">
        <v>2358</v>
      </c>
      <c r="S2192" t="s">
        <v>119</v>
      </c>
    </row>
    <row r="2193" spans="1:19" x14ac:dyDescent="0.3">
      <c r="A2193">
        <v>533</v>
      </c>
      <c r="B2193" t="s">
        <v>2350</v>
      </c>
      <c r="C2193" t="s">
        <v>102</v>
      </c>
      <c r="D2193" t="s">
        <v>47</v>
      </c>
      <c r="E2193" t="s">
        <v>22</v>
      </c>
      <c r="F2193" s="101">
        <v>45657</v>
      </c>
      <c r="G2193">
        <v>2024</v>
      </c>
      <c r="H2193" t="s">
        <v>736</v>
      </c>
      <c r="I2193" t="s">
        <v>753</v>
      </c>
      <c r="N2193" t="s">
        <v>23</v>
      </c>
      <c r="O2193" t="s">
        <v>119</v>
      </c>
      <c r="P2193">
        <v>0</v>
      </c>
      <c r="Q2193">
        <v>0</v>
      </c>
      <c r="R2193" t="s">
        <v>2359</v>
      </c>
      <c r="S2193" t="s">
        <v>119</v>
      </c>
    </row>
    <row r="2194" spans="1:19" x14ac:dyDescent="0.3">
      <c r="A2194">
        <v>533</v>
      </c>
      <c r="B2194" t="s">
        <v>2350</v>
      </c>
      <c r="C2194" t="s">
        <v>102</v>
      </c>
      <c r="D2194" t="s">
        <v>47</v>
      </c>
      <c r="E2194" t="s">
        <v>22</v>
      </c>
      <c r="F2194" s="101">
        <v>45838</v>
      </c>
      <c r="G2194">
        <v>2025</v>
      </c>
      <c r="H2194" t="s">
        <v>734</v>
      </c>
      <c r="I2194" t="s">
        <v>832</v>
      </c>
      <c r="J2194">
        <v>100</v>
      </c>
      <c r="K2194">
        <v>124.89</v>
      </c>
      <c r="L2194" s="57">
        <v>1.2488999999999999</v>
      </c>
      <c r="M2194" s="57">
        <v>1.2488999999999999</v>
      </c>
      <c r="N2194" t="s">
        <v>23</v>
      </c>
      <c r="O2194" t="s">
        <v>23</v>
      </c>
      <c r="P2194">
        <v>0</v>
      </c>
      <c r="Q2194">
        <v>0</v>
      </c>
      <c r="R2194" t="s">
        <v>2360</v>
      </c>
    </row>
    <row r="2195" spans="1:19" x14ac:dyDescent="0.3">
      <c r="A2195">
        <v>533</v>
      </c>
      <c r="B2195" t="s">
        <v>2350</v>
      </c>
      <c r="C2195" t="s">
        <v>102</v>
      </c>
      <c r="D2195" t="s">
        <v>47</v>
      </c>
      <c r="E2195" t="s">
        <v>22</v>
      </c>
      <c r="F2195" s="101">
        <v>46022</v>
      </c>
      <c r="G2195">
        <v>2025</v>
      </c>
      <c r="H2195" t="s">
        <v>736</v>
      </c>
      <c r="I2195" t="s">
        <v>743</v>
      </c>
      <c r="J2195">
        <v>100</v>
      </c>
      <c r="K2195">
        <v>177.95</v>
      </c>
      <c r="L2195" s="57">
        <v>1.3</v>
      </c>
      <c r="M2195" s="57">
        <v>1.7795000000000001</v>
      </c>
      <c r="N2195" t="s">
        <v>23</v>
      </c>
      <c r="O2195" t="s">
        <v>23</v>
      </c>
      <c r="P2195">
        <v>0</v>
      </c>
      <c r="Q2195">
        <v>0</v>
      </c>
      <c r="R2195" t="s">
        <v>2361</v>
      </c>
    </row>
    <row r="2196" spans="1:19" x14ac:dyDescent="0.3">
      <c r="A2196">
        <v>534</v>
      </c>
      <c r="B2196" t="s">
        <v>2362</v>
      </c>
      <c r="C2196" t="s">
        <v>102</v>
      </c>
      <c r="D2196" t="s">
        <v>47</v>
      </c>
      <c r="E2196" t="s">
        <v>22</v>
      </c>
      <c r="F2196" s="101">
        <v>44742</v>
      </c>
      <c r="G2196">
        <v>2022</v>
      </c>
      <c r="H2196" t="s">
        <v>734</v>
      </c>
      <c r="I2196" t="s">
        <v>810</v>
      </c>
      <c r="N2196" t="s">
        <v>23</v>
      </c>
      <c r="O2196" t="s">
        <v>119</v>
      </c>
      <c r="P2196">
        <v>0</v>
      </c>
      <c r="Q2196">
        <v>0</v>
      </c>
      <c r="R2196" t="s">
        <v>2363</v>
      </c>
      <c r="S2196" t="s">
        <v>119</v>
      </c>
    </row>
    <row r="2197" spans="1:19" x14ac:dyDescent="0.3">
      <c r="A2197">
        <v>534</v>
      </c>
      <c r="B2197" t="s">
        <v>2362</v>
      </c>
      <c r="C2197" t="s">
        <v>102</v>
      </c>
      <c r="D2197" t="s">
        <v>47</v>
      </c>
      <c r="E2197" t="s">
        <v>22</v>
      </c>
      <c r="F2197" s="101">
        <v>44926</v>
      </c>
      <c r="G2197">
        <v>2022</v>
      </c>
      <c r="H2197" t="s">
        <v>736</v>
      </c>
      <c r="I2197" t="s">
        <v>741</v>
      </c>
      <c r="N2197" t="s">
        <v>23</v>
      </c>
      <c r="O2197" t="s">
        <v>119</v>
      </c>
      <c r="P2197">
        <v>0</v>
      </c>
      <c r="Q2197">
        <v>0</v>
      </c>
      <c r="R2197" t="s">
        <v>2366</v>
      </c>
      <c r="S2197" t="s">
        <v>119</v>
      </c>
    </row>
    <row r="2198" spans="1:19" x14ac:dyDescent="0.3">
      <c r="A2198">
        <v>534</v>
      </c>
      <c r="B2198" t="s">
        <v>2362</v>
      </c>
      <c r="C2198" t="s">
        <v>102</v>
      </c>
      <c r="D2198" t="s">
        <v>47</v>
      </c>
      <c r="E2198" t="s">
        <v>22</v>
      </c>
      <c r="F2198" s="101">
        <v>45107</v>
      </c>
      <c r="G2198">
        <v>2023</v>
      </c>
      <c r="H2198" t="s">
        <v>734</v>
      </c>
      <c r="I2198" t="s">
        <v>735</v>
      </c>
      <c r="N2198" t="s">
        <v>23</v>
      </c>
      <c r="O2198" t="s">
        <v>119</v>
      </c>
      <c r="P2198">
        <v>0</v>
      </c>
      <c r="Q2198">
        <v>0</v>
      </c>
      <c r="R2198" t="s">
        <v>2367</v>
      </c>
      <c r="S2198" t="s">
        <v>119</v>
      </c>
    </row>
    <row r="2199" spans="1:19" x14ac:dyDescent="0.3">
      <c r="A2199">
        <v>534</v>
      </c>
      <c r="B2199" t="s">
        <v>2362</v>
      </c>
      <c r="C2199" t="s">
        <v>102</v>
      </c>
      <c r="D2199" t="s">
        <v>47</v>
      </c>
      <c r="E2199" t="s">
        <v>22</v>
      </c>
      <c r="F2199" s="101">
        <v>45291</v>
      </c>
      <c r="G2199">
        <v>2023</v>
      </c>
      <c r="H2199" t="s">
        <v>736</v>
      </c>
      <c r="I2199" t="s">
        <v>737</v>
      </c>
      <c r="N2199" t="s">
        <v>23</v>
      </c>
      <c r="O2199" t="s">
        <v>119</v>
      </c>
      <c r="P2199">
        <v>0</v>
      </c>
      <c r="Q2199">
        <v>0</v>
      </c>
      <c r="R2199" t="s">
        <v>2369</v>
      </c>
      <c r="S2199" t="s">
        <v>119</v>
      </c>
    </row>
    <row r="2200" spans="1:19" x14ac:dyDescent="0.3">
      <c r="A2200">
        <v>534</v>
      </c>
      <c r="B2200" t="s">
        <v>2362</v>
      </c>
      <c r="C2200" t="s">
        <v>102</v>
      </c>
      <c r="D2200" t="s">
        <v>47</v>
      </c>
      <c r="E2200" t="s">
        <v>22</v>
      </c>
      <c r="F2200" s="101">
        <v>45473</v>
      </c>
      <c r="G2200">
        <v>2024</v>
      </c>
      <c r="H2200" t="s">
        <v>734</v>
      </c>
      <c r="I2200" t="s">
        <v>774</v>
      </c>
      <c r="N2200" t="s">
        <v>23</v>
      </c>
      <c r="O2200" t="s">
        <v>119</v>
      </c>
      <c r="P2200">
        <v>0</v>
      </c>
      <c r="Q2200">
        <v>0</v>
      </c>
      <c r="R2200" t="s">
        <v>2370</v>
      </c>
      <c r="S2200" t="s">
        <v>119</v>
      </c>
    </row>
    <row r="2201" spans="1:19" x14ac:dyDescent="0.3">
      <c r="A2201">
        <v>534</v>
      </c>
      <c r="B2201" t="s">
        <v>2362</v>
      </c>
      <c r="C2201" t="s">
        <v>102</v>
      </c>
      <c r="D2201" t="s">
        <v>47</v>
      </c>
      <c r="E2201" t="s">
        <v>22</v>
      </c>
      <c r="F2201" s="101">
        <v>45657</v>
      </c>
      <c r="G2201">
        <v>2024</v>
      </c>
      <c r="H2201" t="s">
        <v>736</v>
      </c>
      <c r="I2201" t="s">
        <v>753</v>
      </c>
      <c r="N2201" t="s">
        <v>23</v>
      </c>
      <c r="O2201" t="s">
        <v>119</v>
      </c>
      <c r="P2201">
        <v>0</v>
      </c>
      <c r="Q2201">
        <v>0</v>
      </c>
      <c r="R2201" t="s">
        <v>2371</v>
      </c>
      <c r="S2201" t="s">
        <v>119</v>
      </c>
    </row>
    <row r="2202" spans="1:19" x14ac:dyDescent="0.3">
      <c r="A2202">
        <v>534</v>
      </c>
      <c r="B2202" t="s">
        <v>2362</v>
      </c>
      <c r="C2202" t="s">
        <v>102</v>
      </c>
      <c r="D2202" t="s">
        <v>47</v>
      </c>
      <c r="E2202" t="s">
        <v>22</v>
      </c>
      <c r="F2202" s="101">
        <v>45838</v>
      </c>
      <c r="G2202">
        <v>2025</v>
      </c>
      <c r="H2202" t="s">
        <v>734</v>
      </c>
      <c r="I2202" t="s">
        <v>832</v>
      </c>
      <c r="J2202">
        <v>100</v>
      </c>
      <c r="K2202">
        <v>134.09</v>
      </c>
      <c r="L2202" s="57">
        <v>1.3</v>
      </c>
      <c r="M2202" s="57">
        <v>1.3409</v>
      </c>
      <c r="N2202" t="s">
        <v>23</v>
      </c>
      <c r="O2202" t="s">
        <v>23</v>
      </c>
      <c r="P2202">
        <v>0</v>
      </c>
      <c r="Q2202">
        <v>0</v>
      </c>
      <c r="R2202" t="s">
        <v>2372</v>
      </c>
    </row>
    <row r="2203" spans="1:19" x14ac:dyDescent="0.3">
      <c r="A2203">
        <v>534</v>
      </c>
      <c r="B2203" t="s">
        <v>2362</v>
      </c>
      <c r="C2203" t="s">
        <v>102</v>
      </c>
      <c r="D2203" t="s">
        <v>47</v>
      </c>
      <c r="E2203" t="s">
        <v>22</v>
      </c>
      <c r="F2203" s="101">
        <v>46022</v>
      </c>
      <c r="G2203">
        <v>2025</v>
      </c>
      <c r="H2203" t="s">
        <v>736</v>
      </c>
      <c r="I2203" t="s">
        <v>743</v>
      </c>
      <c r="J2203">
        <v>100</v>
      </c>
      <c r="K2203">
        <v>134.53</v>
      </c>
      <c r="L2203" s="57">
        <v>1.3</v>
      </c>
      <c r="M2203" s="57">
        <v>1.3452999999999999</v>
      </c>
      <c r="N2203" t="s">
        <v>23</v>
      </c>
      <c r="O2203" t="s">
        <v>23</v>
      </c>
      <c r="P2203">
        <v>0</v>
      </c>
      <c r="Q2203">
        <v>0</v>
      </c>
      <c r="R2203" t="s">
        <v>2373</v>
      </c>
    </row>
    <row r="2204" spans="1:19" x14ac:dyDescent="0.3">
      <c r="A2204">
        <v>535</v>
      </c>
      <c r="B2204" t="s">
        <v>2374</v>
      </c>
      <c r="C2204" t="s">
        <v>102</v>
      </c>
      <c r="D2204" t="s">
        <v>47</v>
      </c>
      <c r="E2204" t="s">
        <v>22</v>
      </c>
      <c r="F2204" s="101">
        <v>44742</v>
      </c>
      <c r="G2204">
        <v>2022</v>
      </c>
      <c r="H2204" t="s">
        <v>734</v>
      </c>
      <c r="I2204" t="s">
        <v>810</v>
      </c>
      <c r="N2204" t="s">
        <v>23</v>
      </c>
      <c r="O2204" t="s">
        <v>119</v>
      </c>
      <c r="P2204">
        <v>0</v>
      </c>
      <c r="Q2204">
        <v>0</v>
      </c>
      <c r="R2204" t="s">
        <v>2375</v>
      </c>
      <c r="S2204" t="s">
        <v>119</v>
      </c>
    </row>
    <row r="2205" spans="1:19" x14ac:dyDescent="0.3">
      <c r="A2205">
        <v>535</v>
      </c>
      <c r="B2205" t="s">
        <v>2374</v>
      </c>
      <c r="C2205" t="s">
        <v>102</v>
      </c>
      <c r="D2205" t="s">
        <v>47</v>
      </c>
      <c r="E2205" t="s">
        <v>22</v>
      </c>
      <c r="F2205" s="101">
        <v>44926</v>
      </c>
      <c r="G2205">
        <v>2022</v>
      </c>
      <c r="H2205" t="s">
        <v>736</v>
      </c>
      <c r="I2205" t="s">
        <v>741</v>
      </c>
      <c r="N2205" t="s">
        <v>23</v>
      </c>
      <c r="O2205" t="s">
        <v>119</v>
      </c>
      <c r="P2205">
        <v>0</v>
      </c>
      <c r="Q2205">
        <v>0</v>
      </c>
      <c r="R2205" t="s">
        <v>2378</v>
      </c>
      <c r="S2205" t="s">
        <v>119</v>
      </c>
    </row>
    <row r="2206" spans="1:19" x14ac:dyDescent="0.3">
      <c r="A2206">
        <v>535</v>
      </c>
      <c r="B2206" t="s">
        <v>2374</v>
      </c>
      <c r="C2206" t="s">
        <v>102</v>
      </c>
      <c r="D2206" t="s">
        <v>47</v>
      </c>
      <c r="E2206" t="s">
        <v>22</v>
      </c>
      <c r="F2206" s="101">
        <v>45107</v>
      </c>
      <c r="G2206">
        <v>2023</v>
      </c>
      <c r="H2206" t="s">
        <v>734</v>
      </c>
      <c r="I2206" t="s">
        <v>735</v>
      </c>
      <c r="N2206" t="s">
        <v>23</v>
      </c>
      <c r="O2206" t="s">
        <v>119</v>
      </c>
      <c r="P2206">
        <v>0</v>
      </c>
      <c r="Q2206">
        <v>0</v>
      </c>
      <c r="R2206" t="s">
        <v>2379</v>
      </c>
      <c r="S2206" t="s">
        <v>119</v>
      </c>
    </row>
    <row r="2207" spans="1:19" x14ac:dyDescent="0.3">
      <c r="A2207">
        <v>535</v>
      </c>
      <c r="B2207" t="s">
        <v>2374</v>
      </c>
      <c r="C2207" t="s">
        <v>102</v>
      </c>
      <c r="D2207" t="s">
        <v>47</v>
      </c>
      <c r="E2207" t="s">
        <v>22</v>
      </c>
      <c r="F2207" s="101">
        <v>45291</v>
      </c>
      <c r="G2207">
        <v>2023</v>
      </c>
      <c r="H2207" t="s">
        <v>736</v>
      </c>
      <c r="I2207" t="s">
        <v>737</v>
      </c>
      <c r="N2207" t="s">
        <v>23</v>
      </c>
      <c r="O2207" t="s">
        <v>119</v>
      </c>
      <c r="P2207">
        <v>0</v>
      </c>
      <c r="Q2207">
        <v>0</v>
      </c>
      <c r="R2207" t="s">
        <v>2381</v>
      </c>
      <c r="S2207" t="s">
        <v>119</v>
      </c>
    </row>
    <row r="2208" spans="1:19" x14ac:dyDescent="0.3">
      <c r="A2208">
        <v>535</v>
      </c>
      <c r="B2208" t="s">
        <v>2374</v>
      </c>
      <c r="C2208" t="s">
        <v>102</v>
      </c>
      <c r="D2208" t="s">
        <v>47</v>
      </c>
      <c r="E2208" t="s">
        <v>22</v>
      </c>
      <c r="F2208" s="101">
        <v>45473</v>
      </c>
      <c r="G2208">
        <v>2024</v>
      </c>
      <c r="H2208" t="s">
        <v>734</v>
      </c>
      <c r="I2208" t="s">
        <v>774</v>
      </c>
      <c r="N2208" t="s">
        <v>23</v>
      </c>
      <c r="O2208" t="s">
        <v>119</v>
      </c>
      <c r="P2208">
        <v>0</v>
      </c>
      <c r="Q2208">
        <v>0</v>
      </c>
      <c r="R2208" t="s">
        <v>2382</v>
      </c>
      <c r="S2208" t="s">
        <v>119</v>
      </c>
    </row>
    <row r="2209" spans="1:19" x14ac:dyDescent="0.3">
      <c r="A2209">
        <v>535</v>
      </c>
      <c r="B2209" t="s">
        <v>2374</v>
      </c>
      <c r="C2209" t="s">
        <v>102</v>
      </c>
      <c r="D2209" t="s">
        <v>47</v>
      </c>
      <c r="E2209" t="s">
        <v>22</v>
      </c>
      <c r="F2209" s="101">
        <v>45657</v>
      </c>
      <c r="G2209">
        <v>2024</v>
      </c>
      <c r="H2209" t="s">
        <v>736</v>
      </c>
      <c r="I2209" t="s">
        <v>753</v>
      </c>
      <c r="N2209" t="s">
        <v>23</v>
      </c>
      <c r="O2209" t="s">
        <v>119</v>
      </c>
      <c r="P2209">
        <v>0</v>
      </c>
      <c r="Q2209">
        <v>0</v>
      </c>
      <c r="R2209" t="s">
        <v>2383</v>
      </c>
      <c r="S2209" t="s">
        <v>119</v>
      </c>
    </row>
    <row r="2210" spans="1:19" x14ac:dyDescent="0.3">
      <c r="A2210">
        <v>535</v>
      </c>
      <c r="B2210" t="s">
        <v>2374</v>
      </c>
      <c r="C2210" t="s">
        <v>102</v>
      </c>
      <c r="D2210" t="s">
        <v>47</v>
      </c>
      <c r="E2210" t="s">
        <v>22</v>
      </c>
      <c r="F2210" s="101">
        <v>45838</v>
      </c>
      <c r="G2210">
        <v>2025</v>
      </c>
      <c r="H2210" t="s">
        <v>734</v>
      </c>
      <c r="I2210" t="s">
        <v>832</v>
      </c>
      <c r="J2210">
        <v>100</v>
      </c>
      <c r="K2210">
        <v>132.66999999999999</v>
      </c>
      <c r="L2210" s="57">
        <v>1.3</v>
      </c>
      <c r="M2210" s="57">
        <v>1.3267</v>
      </c>
      <c r="N2210" t="s">
        <v>23</v>
      </c>
      <c r="O2210" t="s">
        <v>23</v>
      </c>
      <c r="P2210">
        <v>0</v>
      </c>
      <c r="Q2210">
        <v>0</v>
      </c>
      <c r="R2210" t="s">
        <v>2384</v>
      </c>
    </row>
    <row r="2211" spans="1:19" x14ac:dyDescent="0.3">
      <c r="A2211">
        <v>535</v>
      </c>
      <c r="B2211" t="s">
        <v>2374</v>
      </c>
      <c r="C2211" t="s">
        <v>102</v>
      </c>
      <c r="D2211" t="s">
        <v>47</v>
      </c>
      <c r="E2211" t="s">
        <v>22</v>
      </c>
      <c r="F2211" s="101">
        <v>46022</v>
      </c>
      <c r="G2211">
        <v>2025</v>
      </c>
      <c r="H2211" t="s">
        <v>736</v>
      </c>
      <c r="I2211" t="s">
        <v>743</v>
      </c>
      <c r="J2211">
        <v>100</v>
      </c>
      <c r="K2211">
        <v>209.63</v>
      </c>
      <c r="L2211" s="57">
        <v>1.3</v>
      </c>
      <c r="M2211" s="57">
        <v>2.0962999999999998</v>
      </c>
      <c r="N2211" t="s">
        <v>23</v>
      </c>
      <c r="O2211" t="s">
        <v>23</v>
      </c>
      <c r="P2211">
        <v>0</v>
      </c>
      <c r="Q2211">
        <v>0</v>
      </c>
      <c r="R2211" t="s">
        <v>2385</v>
      </c>
    </row>
    <row r="2212" spans="1:19" x14ac:dyDescent="0.3">
      <c r="A2212">
        <v>536</v>
      </c>
      <c r="B2212" t="s">
        <v>2386</v>
      </c>
      <c r="C2212" t="s">
        <v>102</v>
      </c>
      <c r="D2212" t="s">
        <v>47</v>
      </c>
      <c r="E2212" t="s">
        <v>22</v>
      </c>
      <c r="F2212" s="101">
        <v>44742</v>
      </c>
      <c r="G2212">
        <v>2022</v>
      </c>
      <c r="H2212" t="s">
        <v>734</v>
      </c>
      <c r="I2212" t="s">
        <v>810</v>
      </c>
      <c r="N2212" t="s">
        <v>23</v>
      </c>
      <c r="O2212" t="s">
        <v>119</v>
      </c>
      <c r="P2212">
        <v>0</v>
      </c>
      <c r="Q2212">
        <v>0</v>
      </c>
      <c r="R2212" t="s">
        <v>2387</v>
      </c>
      <c r="S2212" t="s">
        <v>119</v>
      </c>
    </row>
    <row r="2213" spans="1:19" x14ac:dyDescent="0.3">
      <c r="A2213">
        <v>536</v>
      </c>
      <c r="B2213" t="s">
        <v>2386</v>
      </c>
      <c r="C2213" t="s">
        <v>102</v>
      </c>
      <c r="D2213" t="s">
        <v>47</v>
      </c>
      <c r="E2213" t="s">
        <v>22</v>
      </c>
      <c r="F2213" s="101">
        <v>44926</v>
      </c>
      <c r="G2213">
        <v>2022</v>
      </c>
      <c r="H2213" t="s">
        <v>736</v>
      </c>
      <c r="I2213" t="s">
        <v>741</v>
      </c>
      <c r="N2213" t="s">
        <v>23</v>
      </c>
      <c r="O2213" t="s">
        <v>119</v>
      </c>
      <c r="P2213">
        <v>0</v>
      </c>
      <c r="Q2213">
        <v>0</v>
      </c>
      <c r="R2213" t="s">
        <v>2390</v>
      </c>
      <c r="S2213" t="s">
        <v>119</v>
      </c>
    </row>
    <row r="2214" spans="1:19" x14ac:dyDescent="0.3">
      <c r="A2214">
        <v>536</v>
      </c>
      <c r="B2214" t="s">
        <v>2386</v>
      </c>
      <c r="C2214" t="s">
        <v>102</v>
      </c>
      <c r="D2214" t="s">
        <v>47</v>
      </c>
      <c r="E2214" t="s">
        <v>22</v>
      </c>
      <c r="F2214" s="101">
        <v>45107</v>
      </c>
      <c r="G2214">
        <v>2023</v>
      </c>
      <c r="H2214" t="s">
        <v>734</v>
      </c>
      <c r="I2214" t="s">
        <v>735</v>
      </c>
      <c r="N2214" t="s">
        <v>23</v>
      </c>
      <c r="O2214" t="s">
        <v>119</v>
      </c>
      <c r="P2214">
        <v>0</v>
      </c>
      <c r="Q2214">
        <v>0</v>
      </c>
      <c r="R2214" t="s">
        <v>2391</v>
      </c>
      <c r="S2214" t="s">
        <v>119</v>
      </c>
    </row>
    <row r="2215" spans="1:19" x14ac:dyDescent="0.3">
      <c r="A2215">
        <v>536</v>
      </c>
      <c r="B2215" t="s">
        <v>2386</v>
      </c>
      <c r="C2215" t="s">
        <v>102</v>
      </c>
      <c r="D2215" t="s">
        <v>47</v>
      </c>
      <c r="E2215" t="s">
        <v>22</v>
      </c>
      <c r="F2215" s="101">
        <v>45291</v>
      </c>
      <c r="G2215">
        <v>2023</v>
      </c>
      <c r="H2215" t="s">
        <v>736</v>
      </c>
      <c r="I2215" t="s">
        <v>737</v>
      </c>
      <c r="N2215" t="s">
        <v>23</v>
      </c>
      <c r="O2215" t="s">
        <v>119</v>
      </c>
      <c r="P2215">
        <v>0</v>
      </c>
      <c r="Q2215">
        <v>0</v>
      </c>
      <c r="R2215" t="s">
        <v>2393</v>
      </c>
      <c r="S2215" t="s">
        <v>119</v>
      </c>
    </row>
    <row r="2216" spans="1:19" x14ac:dyDescent="0.3">
      <c r="A2216">
        <v>536</v>
      </c>
      <c r="B2216" t="s">
        <v>2386</v>
      </c>
      <c r="C2216" t="s">
        <v>102</v>
      </c>
      <c r="D2216" t="s">
        <v>47</v>
      </c>
      <c r="E2216" t="s">
        <v>22</v>
      </c>
      <c r="F2216" s="101">
        <v>45473</v>
      </c>
      <c r="G2216">
        <v>2024</v>
      </c>
      <c r="H2216" t="s">
        <v>734</v>
      </c>
      <c r="I2216" t="s">
        <v>774</v>
      </c>
      <c r="N2216" t="s">
        <v>23</v>
      </c>
      <c r="O2216" t="s">
        <v>119</v>
      </c>
      <c r="P2216">
        <v>0</v>
      </c>
      <c r="Q2216">
        <v>0</v>
      </c>
      <c r="R2216" t="s">
        <v>2394</v>
      </c>
      <c r="S2216" t="s">
        <v>119</v>
      </c>
    </row>
    <row r="2217" spans="1:19" x14ac:dyDescent="0.3">
      <c r="A2217">
        <v>536</v>
      </c>
      <c r="B2217" t="s">
        <v>2386</v>
      </c>
      <c r="C2217" t="s">
        <v>102</v>
      </c>
      <c r="D2217" t="s">
        <v>47</v>
      </c>
      <c r="E2217" t="s">
        <v>22</v>
      </c>
      <c r="F2217" s="101">
        <v>45657</v>
      </c>
      <c r="G2217">
        <v>2024</v>
      </c>
      <c r="H2217" t="s">
        <v>736</v>
      </c>
      <c r="I2217" t="s">
        <v>753</v>
      </c>
      <c r="N2217" t="s">
        <v>23</v>
      </c>
      <c r="O2217" t="s">
        <v>119</v>
      </c>
      <c r="P2217">
        <v>0</v>
      </c>
      <c r="Q2217">
        <v>0</v>
      </c>
      <c r="R2217" t="s">
        <v>2395</v>
      </c>
      <c r="S2217" t="s">
        <v>119</v>
      </c>
    </row>
    <row r="2218" spans="1:19" x14ac:dyDescent="0.3">
      <c r="A2218">
        <v>536</v>
      </c>
      <c r="B2218" t="s">
        <v>2386</v>
      </c>
      <c r="C2218" t="s">
        <v>102</v>
      </c>
      <c r="D2218" t="s">
        <v>47</v>
      </c>
      <c r="E2218" t="s">
        <v>22</v>
      </c>
      <c r="F2218" s="101">
        <v>45838</v>
      </c>
      <c r="G2218">
        <v>2025</v>
      </c>
      <c r="H2218" t="s">
        <v>734</v>
      </c>
      <c r="I2218" t="s">
        <v>832</v>
      </c>
      <c r="J2218">
        <v>100</v>
      </c>
      <c r="K2218">
        <v>109.33</v>
      </c>
      <c r="L2218" s="57">
        <v>1.0932999999999999</v>
      </c>
      <c r="M2218" s="57">
        <v>1.0932999999999999</v>
      </c>
      <c r="N2218" t="s">
        <v>23</v>
      </c>
      <c r="O2218" t="s">
        <v>23</v>
      </c>
      <c r="P2218">
        <v>0</v>
      </c>
      <c r="Q2218">
        <v>0</v>
      </c>
      <c r="R2218" t="s">
        <v>2396</v>
      </c>
    </row>
    <row r="2219" spans="1:19" x14ac:dyDescent="0.3">
      <c r="A2219">
        <v>536</v>
      </c>
      <c r="B2219" t="s">
        <v>2386</v>
      </c>
      <c r="C2219" t="s">
        <v>102</v>
      </c>
      <c r="D2219" t="s">
        <v>47</v>
      </c>
      <c r="E2219" t="s">
        <v>22</v>
      </c>
      <c r="F2219" s="101">
        <v>46022</v>
      </c>
      <c r="G2219">
        <v>2025</v>
      </c>
      <c r="H2219" t="s">
        <v>736</v>
      </c>
      <c r="I2219" t="s">
        <v>743</v>
      </c>
      <c r="J2219">
        <v>100</v>
      </c>
      <c r="K2219">
        <v>260.75</v>
      </c>
      <c r="L2219" s="57">
        <v>1.3</v>
      </c>
      <c r="M2219" s="57">
        <v>2.6074999999999999</v>
      </c>
      <c r="N2219" t="s">
        <v>23</v>
      </c>
      <c r="O2219" t="s">
        <v>23</v>
      </c>
      <c r="P2219">
        <v>0</v>
      </c>
      <c r="Q2219">
        <v>0</v>
      </c>
      <c r="R2219" t="s">
        <v>2397</v>
      </c>
    </row>
    <row r="2220" spans="1:19" x14ac:dyDescent="0.3">
      <c r="A2220">
        <v>537</v>
      </c>
      <c r="B2220" t="s">
        <v>2398</v>
      </c>
      <c r="C2220" t="s">
        <v>46</v>
      </c>
      <c r="D2220" t="s">
        <v>47</v>
      </c>
      <c r="E2220" t="s">
        <v>22</v>
      </c>
      <c r="F2220" s="101">
        <v>45838</v>
      </c>
      <c r="G2220">
        <v>2025</v>
      </c>
      <c r="H2220" t="s">
        <v>734</v>
      </c>
      <c r="I2220" t="s">
        <v>832</v>
      </c>
      <c r="J2220">
        <v>93</v>
      </c>
      <c r="K2220">
        <v>58.9</v>
      </c>
      <c r="L2220" s="57">
        <v>0.6333333333333333</v>
      </c>
      <c r="M2220" s="57">
        <v>0.6333333333333333</v>
      </c>
      <c r="N2220" t="s">
        <v>48</v>
      </c>
      <c r="O2220" t="s">
        <v>48</v>
      </c>
      <c r="P2220">
        <v>0</v>
      </c>
      <c r="Q2220">
        <v>0</v>
      </c>
      <c r="R2220" t="s">
        <v>2399</v>
      </c>
    </row>
    <row r="2221" spans="1:19" x14ac:dyDescent="0.3">
      <c r="A2221">
        <v>537</v>
      </c>
      <c r="B2221" t="s">
        <v>2398</v>
      </c>
      <c r="C2221" t="s">
        <v>46</v>
      </c>
      <c r="D2221" t="s">
        <v>47</v>
      </c>
      <c r="E2221" t="s">
        <v>22</v>
      </c>
      <c r="F2221" s="101">
        <v>46022</v>
      </c>
      <c r="G2221">
        <v>2025</v>
      </c>
      <c r="H2221" t="s">
        <v>736</v>
      </c>
      <c r="I2221" t="s">
        <v>743</v>
      </c>
      <c r="J2221">
        <v>94</v>
      </c>
      <c r="K2221">
        <v>64.3</v>
      </c>
      <c r="L2221" s="57">
        <v>0.68404255319148932</v>
      </c>
      <c r="M2221" s="57">
        <v>0.68404255319148932</v>
      </c>
      <c r="N2221" t="s">
        <v>48</v>
      </c>
      <c r="O2221" t="s">
        <v>48</v>
      </c>
      <c r="P2221">
        <v>0</v>
      </c>
      <c r="Q2221">
        <v>0</v>
      </c>
      <c r="R2221" t="s">
        <v>2400</v>
      </c>
    </row>
    <row r="2222" spans="1:19" x14ac:dyDescent="0.3">
      <c r="A2222">
        <v>538</v>
      </c>
      <c r="B2222" t="s">
        <v>2401</v>
      </c>
      <c r="C2222" t="s">
        <v>180</v>
      </c>
      <c r="D2222" t="s">
        <v>47</v>
      </c>
      <c r="E2222" t="s">
        <v>22</v>
      </c>
      <c r="F2222" s="101">
        <v>46022</v>
      </c>
      <c r="G2222">
        <v>2025</v>
      </c>
      <c r="H2222" t="s">
        <v>736</v>
      </c>
      <c r="I2222" t="s">
        <v>743</v>
      </c>
      <c r="J2222">
        <v>90</v>
      </c>
      <c r="K2222">
        <v>100</v>
      </c>
      <c r="L2222" s="57">
        <v>1.1111111111111109</v>
      </c>
      <c r="M2222" s="57">
        <v>1.1111111111111109</v>
      </c>
      <c r="N2222" t="s">
        <v>23</v>
      </c>
      <c r="O2222" t="s">
        <v>23</v>
      </c>
      <c r="P2222">
        <v>0</v>
      </c>
      <c r="Q2222">
        <v>0</v>
      </c>
      <c r="R2222" t="s">
        <v>2402</v>
      </c>
    </row>
    <row r="2223" spans="1:19" x14ac:dyDescent="0.3">
      <c r="A2223">
        <v>539</v>
      </c>
      <c r="B2223" t="s">
        <v>2403</v>
      </c>
      <c r="C2223" t="s">
        <v>180</v>
      </c>
      <c r="D2223" t="s">
        <v>47</v>
      </c>
      <c r="E2223" t="s">
        <v>54</v>
      </c>
      <c r="F2223" s="101">
        <v>46022</v>
      </c>
      <c r="G2223">
        <v>2025</v>
      </c>
      <c r="H2223" t="s">
        <v>736</v>
      </c>
      <c r="I2223" t="s">
        <v>743</v>
      </c>
      <c r="J2223">
        <v>2.5</v>
      </c>
      <c r="K2223">
        <v>2.5</v>
      </c>
      <c r="L2223" s="57">
        <v>1</v>
      </c>
      <c r="M2223" s="57">
        <v>1</v>
      </c>
      <c r="N2223" t="s">
        <v>23</v>
      </c>
      <c r="O2223" t="s">
        <v>23</v>
      </c>
      <c r="P2223">
        <v>0</v>
      </c>
      <c r="Q2223">
        <v>0</v>
      </c>
      <c r="R2223" t="s">
        <v>2404</v>
      </c>
    </row>
    <row r="2224" spans="1:19" x14ac:dyDescent="0.3">
      <c r="A2224">
        <v>540</v>
      </c>
      <c r="B2224" t="s">
        <v>2405</v>
      </c>
      <c r="C2224" t="s">
        <v>303</v>
      </c>
      <c r="D2224" t="s">
        <v>47</v>
      </c>
      <c r="E2224" t="s">
        <v>22</v>
      </c>
      <c r="F2224" s="101">
        <v>45838</v>
      </c>
      <c r="G2224">
        <v>2025</v>
      </c>
      <c r="H2224" t="s">
        <v>734</v>
      </c>
      <c r="I2224" t="s">
        <v>832</v>
      </c>
      <c r="J2224">
        <v>97</v>
      </c>
      <c r="K2224">
        <v>97.33</v>
      </c>
      <c r="L2224" s="57">
        <v>1.00340206185567</v>
      </c>
      <c r="M2224" s="57">
        <v>1.00340206185567</v>
      </c>
      <c r="N2224" t="s">
        <v>23</v>
      </c>
      <c r="O2224" t="s">
        <v>23</v>
      </c>
      <c r="P2224">
        <v>0</v>
      </c>
      <c r="Q2224">
        <v>0</v>
      </c>
      <c r="R2224" t="s">
        <v>2406</v>
      </c>
    </row>
    <row r="2225" spans="1:19" x14ac:dyDescent="0.3">
      <c r="A2225">
        <v>540</v>
      </c>
      <c r="B2225" t="s">
        <v>2405</v>
      </c>
      <c r="C2225" t="s">
        <v>303</v>
      </c>
      <c r="D2225" t="s">
        <v>47</v>
      </c>
      <c r="E2225" t="s">
        <v>22</v>
      </c>
      <c r="F2225" s="101">
        <v>46022</v>
      </c>
      <c r="G2225">
        <v>2025</v>
      </c>
      <c r="H2225" t="s">
        <v>736</v>
      </c>
      <c r="I2225" t="s">
        <v>743</v>
      </c>
      <c r="J2225">
        <v>97</v>
      </c>
      <c r="K2225">
        <v>97.9</v>
      </c>
      <c r="L2225" s="57">
        <v>1.0092783505154641</v>
      </c>
      <c r="M2225" s="57">
        <v>1.0092783505154641</v>
      </c>
      <c r="N2225" t="s">
        <v>23</v>
      </c>
      <c r="O2225" t="s">
        <v>23</v>
      </c>
      <c r="P2225">
        <v>0</v>
      </c>
      <c r="Q2225">
        <v>0</v>
      </c>
      <c r="R2225" t="s">
        <v>2407</v>
      </c>
    </row>
    <row r="2226" spans="1:19" x14ac:dyDescent="0.3">
      <c r="A2226">
        <v>541</v>
      </c>
      <c r="B2226" t="s">
        <v>2408</v>
      </c>
      <c r="C2226" t="s">
        <v>279</v>
      </c>
      <c r="D2226" t="s">
        <v>65</v>
      </c>
      <c r="E2226" t="s">
        <v>22</v>
      </c>
      <c r="F2226" s="101">
        <v>46022</v>
      </c>
      <c r="G2226">
        <v>2025</v>
      </c>
      <c r="H2226" t="s">
        <v>736</v>
      </c>
      <c r="I2226" t="s">
        <v>743</v>
      </c>
      <c r="J2226">
        <v>4</v>
      </c>
      <c r="K2226">
        <v>6.99</v>
      </c>
      <c r="L2226" s="57">
        <v>1.3</v>
      </c>
      <c r="M2226" s="57">
        <v>1.7475000000000001</v>
      </c>
      <c r="N2226" t="s">
        <v>23</v>
      </c>
      <c r="O2226" t="s">
        <v>23</v>
      </c>
      <c r="P2226">
        <v>0</v>
      </c>
      <c r="Q2226">
        <v>0</v>
      </c>
      <c r="R2226" t="s">
        <v>2409</v>
      </c>
    </row>
    <row r="2227" spans="1:19" x14ac:dyDescent="0.3">
      <c r="A2227">
        <v>542</v>
      </c>
      <c r="B2227" t="s">
        <v>2410</v>
      </c>
      <c r="C2227" t="s">
        <v>279</v>
      </c>
      <c r="D2227" t="s">
        <v>65</v>
      </c>
      <c r="E2227" t="s">
        <v>22</v>
      </c>
      <c r="F2227" s="101">
        <v>44742</v>
      </c>
      <c r="G2227">
        <v>2022</v>
      </c>
      <c r="H2227" t="s">
        <v>734</v>
      </c>
      <c r="I2227" t="s">
        <v>810</v>
      </c>
      <c r="N2227" t="s">
        <v>23</v>
      </c>
      <c r="O2227" t="s">
        <v>119</v>
      </c>
      <c r="P2227">
        <v>0</v>
      </c>
      <c r="Q2227">
        <v>0</v>
      </c>
      <c r="R2227" t="s">
        <v>2414</v>
      </c>
      <c r="S2227" t="s">
        <v>171</v>
      </c>
    </row>
    <row r="2228" spans="1:19" x14ac:dyDescent="0.3">
      <c r="A2228">
        <v>542</v>
      </c>
      <c r="B2228" t="s">
        <v>2410</v>
      </c>
      <c r="C2228" t="s">
        <v>279</v>
      </c>
      <c r="D2228" t="s">
        <v>65</v>
      </c>
      <c r="E2228" t="s">
        <v>22</v>
      </c>
      <c r="F2228" s="101">
        <v>44926</v>
      </c>
      <c r="G2228">
        <v>2022</v>
      </c>
      <c r="H2228" t="s">
        <v>736</v>
      </c>
      <c r="I2228" t="s">
        <v>741</v>
      </c>
      <c r="N2228" t="s">
        <v>23</v>
      </c>
      <c r="O2228" t="s">
        <v>119</v>
      </c>
      <c r="P2228">
        <v>0</v>
      </c>
      <c r="Q2228">
        <v>0</v>
      </c>
      <c r="R2228" t="s">
        <v>2416</v>
      </c>
      <c r="S2228" t="s">
        <v>171</v>
      </c>
    </row>
    <row r="2229" spans="1:19" x14ac:dyDescent="0.3">
      <c r="A2229">
        <v>542</v>
      </c>
      <c r="B2229" t="s">
        <v>2410</v>
      </c>
      <c r="C2229" t="s">
        <v>279</v>
      </c>
      <c r="D2229" t="s">
        <v>65</v>
      </c>
      <c r="E2229" t="s">
        <v>22</v>
      </c>
      <c r="F2229" s="101">
        <v>45291</v>
      </c>
      <c r="G2229">
        <v>2023</v>
      </c>
      <c r="H2229" t="s">
        <v>736</v>
      </c>
      <c r="I2229" t="s">
        <v>737</v>
      </c>
      <c r="N2229" t="s">
        <v>23</v>
      </c>
      <c r="O2229" t="s">
        <v>119</v>
      </c>
      <c r="P2229">
        <v>0</v>
      </c>
      <c r="Q2229">
        <v>0</v>
      </c>
      <c r="R2229" t="s">
        <v>2418</v>
      </c>
      <c r="S2229" t="s">
        <v>171</v>
      </c>
    </row>
    <row r="2230" spans="1:19" x14ac:dyDescent="0.3">
      <c r="A2230">
        <v>542</v>
      </c>
      <c r="B2230" t="s">
        <v>2410</v>
      </c>
      <c r="C2230" t="s">
        <v>279</v>
      </c>
      <c r="D2230" t="s">
        <v>65</v>
      </c>
      <c r="E2230" t="s">
        <v>22</v>
      </c>
      <c r="F2230" s="101">
        <v>45657</v>
      </c>
      <c r="G2230">
        <v>2024</v>
      </c>
      <c r="H2230" t="s">
        <v>736</v>
      </c>
      <c r="I2230" t="s">
        <v>753</v>
      </c>
      <c r="N2230" t="s">
        <v>23</v>
      </c>
      <c r="O2230" t="s">
        <v>119</v>
      </c>
      <c r="P2230">
        <v>0</v>
      </c>
      <c r="Q2230">
        <v>0</v>
      </c>
      <c r="R2230" t="s">
        <v>2419</v>
      </c>
      <c r="S2230" t="s">
        <v>171</v>
      </c>
    </row>
    <row r="2231" spans="1:19" x14ac:dyDescent="0.3">
      <c r="A2231">
        <v>542</v>
      </c>
      <c r="B2231" t="s">
        <v>2410</v>
      </c>
      <c r="C2231" t="s">
        <v>279</v>
      </c>
      <c r="D2231" t="s">
        <v>65</v>
      </c>
      <c r="E2231" t="s">
        <v>22</v>
      </c>
      <c r="F2231" s="101">
        <v>46022</v>
      </c>
      <c r="G2231">
        <v>2025</v>
      </c>
      <c r="H2231" t="s">
        <v>736</v>
      </c>
      <c r="I2231" t="s">
        <v>743</v>
      </c>
      <c r="K2231">
        <v>81.239999999999995</v>
      </c>
      <c r="N2231" t="s">
        <v>23</v>
      </c>
      <c r="O2231" t="s">
        <v>23</v>
      </c>
      <c r="P2231">
        <v>0</v>
      </c>
      <c r="Q2231">
        <v>0</v>
      </c>
      <c r="R2231" t="s">
        <v>2420</v>
      </c>
      <c r="S2231" t="s">
        <v>171</v>
      </c>
    </row>
    <row r="2232" spans="1:19" x14ac:dyDescent="0.3">
      <c r="A2232">
        <v>543</v>
      </c>
      <c r="B2232" t="s">
        <v>2421</v>
      </c>
      <c r="C2232" t="s">
        <v>118</v>
      </c>
      <c r="D2232" t="s">
        <v>47</v>
      </c>
      <c r="E2232" t="s">
        <v>22</v>
      </c>
      <c r="F2232" s="101">
        <v>44742</v>
      </c>
      <c r="G2232">
        <v>2022</v>
      </c>
      <c r="H2232" t="s">
        <v>734</v>
      </c>
      <c r="I2232" t="s">
        <v>810</v>
      </c>
      <c r="N2232" t="s">
        <v>48</v>
      </c>
      <c r="O2232" t="s">
        <v>119</v>
      </c>
      <c r="P2232">
        <v>0</v>
      </c>
      <c r="Q2232">
        <v>0</v>
      </c>
      <c r="R2232" t="s">
        <v>2422</v>
      </c>
      <c r="S2232" t="s">
        <v>119</v>
      </c>
    </row>
    <row r="2233" spans="1:19" x14ac:dyDescent="0.3">
      <c r="A2233">
        <v>543</v>
      </c>
      <c r="B2233" t="s">
        <v>2421</v>
      </c>
      <c r="C2233" t="s">
        <v>118</v>
      </c>
      <c r="D2233" t="s">
        <v>47</v>
      </c>
      <c r="E2233" t="s">
        <v>22</v>
      </c>
      <c r="F2233" s="101">
        <v>44926</v>
      </c>
      <c r="G2233">
        <v>2022</v>
      </c>
      <c r="H2233" t="s">
        <v>736</v>
      </c>
      <c r="I2233" t="s">
        <v>741</v>
      </c>
      <c r="N2233" t="s">
        <v>48</v>
      </c>
      <c r="O2233" t="s">
        <v>119</v>
      </c>
      <c r="P2233">
        <v>0</v>
      </c>
      <c r="Q2233">
        <v>0</v>
      </c>
      <c r="R2233" t="s">
        <v>2425</v>
      </c>
      <c r="S2233" t="s">
        <v>119</v>
      </c>
    </row>
    <row r="2234" spans="1:19" x14ac:dyDescent="0.3">
      <c r="A2234">
        <v>543</v>
      </c>
      <c r="B2234" t="s">
        <v>2421</v>
      </c>
      <c r="C2234" t="s">
        <v>118</v>
      </c>
      <c r="D2234" t="s">
        <v>47</v>
      </c>
      <c r="E2234" t="s">
        <v>22</v>
      </c>
      <c r="F2234" s="101">
        <v>45107</v>
      </c>
      <c r="G2234">
        <v>2023</v>
      </c>
      <c r="H2234" t="s">
        <v>734</v>
      </c>
      <c r="I2234" t="s">
        <v>735</v>
      </c>
      <c r="N2234" t="s">
        <v>48</v>
      </c>
      <c r="O2234" t="s">
        <v>119</v>
      </c>
      <c r="P2234">
        <v>0</v>
      </c>
      <c r="Q2234">
        <v>0</v>
      </c>
      <c r="R2234" t="s">
        <v>2426</v>
      </c>
      <c r="S2234" t="s">
        <v>119</v>
      </c>
    </row>
    <row r="2235" spans="1:19" x14ac:dyDescent="0.3">
      <c r="A2235">
        <v>543</v>
      </c>
      <c r="B2235" t="s">
        <v>2421</v>
      </c>
      <c r="C2235" t="s">
        <v>118</v>
      </c>
      <c r="D2235" t="s">
        <v>47</v>
      </c>
      <c r="E2235" t="s">
        <v>22</v>
      </c>
      <c r="F2235" s="101">
        <v>45291</v>
      </c>
      <c r="G2235">
        <v>2023</v>
      </c>
      <c r="H2235" t="s">
        <v>736</v>
      </c>
      <c r="I2235" t="s">
        <v>737</v>
      </c>
      <c r="N2235" t="s">
        <v>48</v>
      </c>
      <c r="O2235" t="s">
        <v>119</v>
      </c>
      <c r="P2235">
        <v>0</v>
      </c>
      <c r="Q2235">
        <v>0</v>
      </c>
      <c r="R2235" t="s">
        <v>2428</v>
      </c>
      <c r="S2235" t="s">
        <v>119</v>
      </c>
    </row>
    <row r="2236" spans="1:19" x14ac:dyDescent="0.3">
      <c r="A2236">
        <v>543</v>
      </c>
      <c r="B2236" t="s">
        <v>2421</v>
      </c>
      <c r="C2236" t="s">
        <v>118</v>
      </c>
      <c r="D2236" t="s">
        <v>47</v>
      </c>
      <c r="E2236" t="s">
        <v>22</v>
      </c>
      <c r="F2236" s="101">
        <v>45473</v>
      </c>
      <c r="G2236">
        <v>2024</v>
      </c>
      <c r="H2236" t="s">
        <v>734</v>
      </c>
      <c r="I2236" t="s">
        <v>774</v>
      </c>
      <c r="N2236" t="s">
        <v>48</v>
      </c>
      <c r="O2236" t="s">
        <v>119</v>
      </c>
      <c r="P2236">
        <v>0</v>
      </c>
      <c r="Q2236">
        <v>0</v>
      </c>
      <c r="R2236" t="s">
        <v>2429</v>
      </c>
      <c r="S2236" t="s">
        <v>119</v>
      </c>
    </row>
    <row r="2237" spans="1:19" x14ac:dyDescent="0.3">
      <c r="A2237">
        <v>543</v>
      </c>
      <c r="B2237" t="s">
        <v>2421</v>
      </c>
      <c r="C2237" t="s">
        <v>118</v>
      </c>
      <c r="D2237" t="s">
        <v>47</v>
      </c>
      <c r="E2237" t="s">
        <v>22</v>
      </c>
      <c r="F2237" s="101">
        <v>45657</v>
      </c>
      <c r="G2237">
        <v>2024</v>
      </c>
      <c r="H2237" t="s">
        <v>736</v>
      </c>
      <c r="I2237" t="s">
        <v>753</v>
      </c>
      <c r="N2237" t="s">
        <v>48</v>
      </c>
      <c r="O2237" t="s">
        <v>119</v>
      </c>
      <c r="P2237">
        <v>0</v>
      </c>
      <c r="Q2237">
        <v>0</v>
      </c>
      <c r="R2237" t="s">
        <v>2430</v>
      </c>
      <c r="S2237" t="s">
        <v>119</v>
      </c>
    </row>
    <row r="2238" spans="1:19" x14ac:dyDescent="0.3">
      <c r="A2238">
        <v>543</v>
      </c>
      <c r="B2238" t="s">
        <v>2421</v>
      </c>
      <c r="C2238" t="s">
        <v>118</v>
      </c>
      <c r="D2238" t="s">
        <v>47</v>
      </c>
      <c r="E2238" t="s">
        <v>22</v>
      </c>
      <c r="F2238" s="101">
        <v>45838</v>
      </c>
      <c r="G2238">
        <v>2025</v>
      </c>
      <c r="H2238" t="s">
        <v>734</v>
      </c>
      <c r="I2238" t="s">
        <v>832</v>
      </c>
      <c r="K2238">
        <v>7.29</v>
      </c>
      <c r="N2238" t="s">
        <v>48</v>
      </c>
      <c r="O2238" t="s">
        <v>48</v>
      </c>
      <c r="P2238">
        <v>0</v>
      </c>
      <c r="Q2238">
        <v>0</v>
      </c>
      <c r="R2238" t="s">
        <v>2431</v>
      </c>
    </row>
    <row r="2239" spans="1:19" x14ac:dyDescent="0.3">
      <c r="A2239">
        <v>544</v>
      </c>
      <c r="B2239" t="s">
        <v>2432</v>
      </c>
      <c r="C2239" t="s">
        <v>366</v>
      </c>
      <c r="D2239" t="s">
        <v>47</v>
      </c>
      <c r="E2239" t="s">
        <v>22</v>
      </c>
      <c r="F2239" s="101">
        <v>44742</v>
      </c>
      <c r="G2239">
        <v>2022</v>
      </c>
      <c r="H2239" t="s">
        <v>734</v>
      </c>
      <c r="I2239" t="s">
        <v>810</v>
      </c>
      <c r="N2239" t="s">
        <v>48</v>
      </c>
      <c r="O2239" t="s">
        <v>119</v>
      </c>
      <c r="P2239">
        <v>0</v>
      </c>
      <c r="Q2239">
        <v>0</v>
      </c>
      <c r="R2239" t="s">
        <v>2433</v>
      </c>
      <c r="S2239" t="s">
        <v>119</v>
      </c>
    </row>
    <row r="2240" spans="1:19" x14ac:dyDescent="0.3">
      <c r="A2240">
        <v>544</v>
      </c>
      <c r="B2240" t="s">
        <v>2432</v>
      </c>
      <c r="C2240" t="s">
        <v>366</v>
      </c>
      <c r="D2240" t="s">
        <v>47</v>
      </c>
      <c r="E2240" t="s">
        <v>22</v>
      </c>
      <c r="F2240" s="101">
        <v>44926</v>
      </c>
      <c r="G2240">
        <v>2022</v>
      </c>
      <c r="H2240" t="s">
        <v>736</v>
      </c>
      <c r="I2240" t="s">
        <v>741</v>
      </c>
      <c r="N2240" t="s">
        <v>48</v>
      </c>
      <c r="O2240" t="s">
        <v>119</v>
      </c>
      <c r="P2240">
        <v>0</v>
      </c>
      <c r="Q2240">
        <v>0</v>
      </c>
      <c r="R2240" t="s">
        <v>2436</v>
      </c>
      <c r="S2240" t="s">
        <v>119</v>
      </c>
    </row>
    <row r="2241" spans="1:19" x14ac:dyDescent="0.3">
      <c r="A2241">
        <v>544</v>
      </c>
      <c r="B2241" t="s">
        <v>2432</v>
      </c>
      <c r="C2241" t="s">
        <v>366</v>
      </c>
      <c r="D2241" t="s">
        <v>47</v>
      </c>
      <c r="E2241" t="s">
        <v>22</v>
      </c>
      <c r="F2241" s="101">
        <v>45107</v>
      </c>
      <c r="G2241">
        <v>2023</v>
      </c>
      <c r="H2241" t="s">
        <v>734</v>
      </c>
      <c r="I2241" t="s">
        <v>735</v>
      </c>
      <c r="J2241">
        <v>90</v>
      </c>
      <c r="N2241" t="s">
        <v>48</v>
      </c>
      <c r="O2241" t="s">
        <v>119</v>
      </c>
      <c r="P2241">
        <v>0</v>
      </c>
      <c r="Q2241">
        <v>0</v>
      </c>
      <c r="R2241" t="s">
        <v>2437</v>
      </c>
      <c r="S2241" t="s">
        <v>119</v>
      </c>
    </row>
    <row r="2242" spans="1:19" x14ac:dyDescent="0.3">
      <c r="A2242">
        <v>544</v>
      </c>
      <c r="B2242" t="s">
        <v>2432</v>
      </c>
      <c r="C2242" t="s">
        <v>366</v>
      </c>
      <c r="D2242" t="s">
        <v>47</v>
      </c>
      <c r="E2242" t="s">
        <v>22</v>
      </c>
      <c r="F2242" s="101">
        <v>45291</v>
      </c>
      <c r="G2242">
        <v>2023</v>
      </c>
      <c r="H2242" t="s">
        <v>736</v>
      </c>
      <c r="I2242" t="s">
        <v>737</v>
      </c>
      <c r="J2242">
        <v>90</v>
      </c>
      <c r="N2242" t="s">
        <v>48</v>
      </c>
      <c r="O2242" t="s">
        <v>119</v>
      </c>
      <c r="P2242">
        <v>0</v>
      </c>
      <c r="Q2242">
        <v>0</v>
      </c>
      <c r="R2242" t="s">
        <v>2439</v>
      </c>
      <c r="S2242" t="s">
        <v>119</v>
      </c>
    </row>
    <row r="2243" spans="1:19" x14ac:dyDescent="0.3">
      <c r="A2243">
        <v>544</v>
      </c>
      <c r="B2243" t="s">
        <v>2432</v>
      </c>
      <c r="C2243" t="s">
        <v>366</v>
      </c>
      <c r="D2243" t="s">
        <v>47</v>
      </c>
      <c r="E2243" t="s">
        <v>22</v>
      </c>
      <c r="F2243" s="101">
        <v>45473</v>
      </c>
      <c r="G2243">
        <v>2024</v>
      </c>
      <c r="H2243" t="s">
        <v>734</v>
      </c>
      <c r="I2243" t="s">
        <v>774</v>
      </c>
      <c r="J2243">
        <v>90</v>
      </c>
      <c r="N2243" t="s">
        <v>48</v>
      </c>
      <c r="O2243" t="s">
        <v>119</v>
      </c>
      <c r="P2243">
        <v>0</v>
      </c>
      <c r="Q2243">
        <v>0</v>
      </c>
      <c r="R2243" t="s">
        <v>2440</v>
      </c>
      <c r="S2243" t="s">
        <v>119</v>
      </c>
    </row>
    <row r="2244" spans="1:19" x14ac:dyDescent="0.3">
      <c r="A2244">
        <v>544</v>
      </c>
      <c r="B2244" t="s">
        <v>2432</v>
      </c>
      <c r="C2244" t="s">
        <v>366</v>
      </c>
      <c r="D2244" t="s">
        <v>47</v>
      </c>
      <c r="E2244" t="s">
        <v>22</v>
      </c>
      <c r="F2244" s="101">
        <v>45657</v>
      </c>
      <c r="G2244">
        <v>2024</v>
      </c>
      <c r="H2244" t="s">
        <v>736</v>
      </c>
      <c r="I2244" t="s">
        <v>753</v>
      </c>
      <c r="J2244">
        <v>90</v>
      </c>
      <c r="N2244" t="s">
        <v>48</v>
      </c>
      <c r="O2244" t="s">
        <v>119</v>
      </c>
      <c r="P2244">
        <v>0</v>
      </c>
      <c r="Q2244">
        <v>0</v>
      </c>
      <c r="R2244" t="s">
        <v>2441</v>
      </c>
      <c r="S2244" t="s">
        <v>119</v>
      </c>
    </row>
    <row r="2245" spans="1:19" x14ac:dyDescent="0.3">
      <c r="A2245">
        <v>544</v>
      </c>
      <c r="B2245" t="s">
        <v>2432</v>
      </c>
      <c r="C2245" t="s">
        <v>366</v>
      </c>
      <c r="D2245" t="s">
        <v>47</v>
      </c>
      <c r="E2245" t="s">
        <v>22</v>
      </c>
      <c r="F2245" s="101">
        <v>45838</v>
      </c>
      <c r="G2245">
        <v>2025</v>
      </c>
      <c r="H2245" t="s">
        <v>734</v>
      </c>
      <c r="I2245" t="s">
        <v>832</v>
      </c>
      <c r="J2245">
        <v>100</v>
      </c>
      <c r="K2245">
        <v>250</v>
      </c>
      <c r="L2245" s="57">
        <v>1.3</v>
      </c>
      <c r="M2245" s="57">
        <v>2.5</v>
      </c>
      <c r="N2245" t="s">
        <v>48</v>
      </c>
      <c r="O2245" t="s">
        <v>48</v>
      </c>
      <c r="P2245">
        <v>0</v>
      </c>
      <c r="Q2245">
        <v>0</v>
      </c>
      <c r="R2245" t="s">
        <v>2442</v>
      </c>
    </row>
    <row r="2246" spans="1:19" x14ac:dyDescent="0.3">
      <c r="A2246">
        <v>544</v>
      </c>
      <c r="B2246" t="s">
        <v>2432</v>
      </c>
      <c r="C2246" t="s">
        <v>366</v>
      </c>
      <c r="D2246" t="s">
        <v>47</v>
      </c>
      <c r="E2246" t="s">
        <v>22</v>
      </c>
      <c r="F2246" s="101">
        <v>46022</v>
      </c>
      <c r="G2246">
        <v>2025</v>
      </c>
      <c r="H2246" t="s">
        <v>736</v>
      </c>
      <c r="I2246" t="s">
        <v>743</v>
      </c>
      <c r="J2246">
        <v>100</v>
      </c>
      <c r="K2246">
        <v>162.5</v>
      </c>
      <c r="L2246" s="57">
        <v>1.3</v>
      </c>
      <c r="M2246" s="57">
        <v>1.625</v>
      </c>
      <c r="N2246" t="s">
        <v>48</v>
      </c>
      <c r="O2246" t="s">
        <v>48</v>
      </c>
      <c r="P2246">
        <v>0</v>
      </c>
      <c r="Q2246">
        <v>0</v>
      </c>
      <c r="R2246" t="s">
        <v>2443</v>
      </c>
    </row>
    <row r="2247" spans="1:19" x14ac:dyDescent="0.3">
      <c r="A2247">
        <v>546</v>
      </c>
      <c r="B2247" t="s">
        <v>2444</v>
      </c>
      <c r="C2247" t="s">
        <v>279</v>
      </c>
      <c r="D2247" t="s">
        <v>65</v>
      </c>
      <c r="E2247" t="s">
        <v>22</v>
      </c>
      <c r="F2247" s="101">
        <v>44742</v>
      </c>
      <c r="G2247">
        <v>2022</v>
      </c>
      <c r="H2247" t="s">
        <v>734</v>
      </c>
      <c r="I2247" t="s">
        <v>810</v>
      </c>
      <c r="N2247" t="s">
        <v>23</v>
      </c>
      <c r="O2247" t="s">
        <v>119</v>
      </c>
      <c r="P2247">
        <v>0</v>
      </c>
      <c r="Q2247">
        <v>0</v>
      </c>
      <c r="R2247" t="s">
        <v>2448</v>
      </c>
      <c r="S2247" t="s">
        <v>119</v>
      </c>
    </row>
    <row r="2248" spans="1:19" x14ac:dyDescent="0.3">
      <c r="A2248">
        <v>546</v>
      </c>
      <c r="B2248" t="s">
        <v>2444</v>
      </c>
      <c r="C2248" t="s">
        <v>279</v>
      </c>
      <c r="D2248" t="s">
        <v>65</v>
      </c>
      <c r="E2248" t="s">
        <v>22</v>
      </c>
      <c r="F2248" s="101">
        <v>44926</v>
      </c>
      <c r="G2248">
        <v>2022</v>
      </c>
      <c r="H2248" t="s">
        <v>736</v>
      </c>
      <c r="I2248" t="s">
        <v>741</v>
      </c>
      <c r="N2248" t="s">
        <v>23</v>
      </c>
      <c r="O2248" t="s">
        <v>119</v>
      </c>
      <c r="P2248">
        <v>0</v>
      </c>
      <c r="Q2248">
        <v>0</v>
      </c>
      <c r="R2248" t="s">
        <v>2450</v>
      </c>
      <c r="S2248" t="s">
        <v>119</v>
      </c>
    </row>
    <row r="2249" spans="1:19" x14ac:dyDescent="0.3">
      <c r="A2249">
        <v>546</v>
      </c>
      <c r="B2249" t="s">
        <v>2444</v>
      </c>
      <c r="C2249" t="s">
        <v>279</v>
      </c>
      <c r="D2249" t="s">
        <v>65</v>
      </c>
      <c r="E2249" t="s">
        <v>22</v>
      </c>
      <c r="F2249" s="101">
        <v>45291</v>
      </c>
      <c r="G2249">
        <v>2023</v>
      </c>
      <c r="H2249" t="s">
        <v>736</v>
      </c>
      <c r="I2249" t="s">
        <v>737</v>
      </c>
      <c r="N2249" t="s">
        <v>23</v>
      </c>
      <c r="O2249" t="s">
        <v>119</v>
      </c>
      <c r="P2249">
        <v>0</v>
      </c>
      <c r="Q2249">
        <v>0</v>
      </c>
      <c r="R2249" t="s">
        <v>2454</v>
      </c>
      <c r="S2249" t="s">
        <v>119</v>
      </c>
    </row>
    <row r="2250" spans="1:19" x14ac:dyDescent="0.3">
      <c r="A2250">
        <v>546</v>
      </c>
      <c r="B2250" t="s">
        <v>2444</v>
      </c>
      <c r="C2250" t="s">
        <v>279</v>
      </c>
      <c r="D2250" t="s">
        <v>65</v>
      </c>
      <c r="E2250" t="s">
        <v>22</v>
      </c>
      <c r="F2250" s="101">
        <v>45657</v>
      </c>
      <c r="G2250">
        <v>2024</v>
      </c>
      <c r="H2250" t="s">
        <v>736</v>
      </c>
      <c r="I2250" t="s">
        <v>753</v>
      </c>
      <c r="N2250" t="s">
        <v>23</v>
      </c>
      <c r="O2250" t="s">
        <v>119</v>
      </c>
      <c r="P2250">
        <v>0</v>
      </c>
      <c r="Q2250">
        <v>0</v>
      </c>
      <c r="R2250" t="s">
        <v>2455</v>
      </c>
      <c r="S2250" t="s">
        <v>119</v>
      </c>
    </row>
    <row r="2251" spans="1:19" x14ac:dyDescent="0.3">
      <c r="A2251">
        <v>546</v>
      </c>
      <c r="B2251" t="s">
        <v>2444</v>
      </c>
      <c r="C2251" t="s">
        <v>279</v>
      </c>
      <c r="D2251" t="s">
        <v>65</v>
      </c>
      <c r="E2251" t="s">
        <v>22</v>
      </c>
      <c r="F2251" s="101">
        <v>46022</v>
      </c>
      <c r="G2251">
        <v>2025</v>
      </c>
      <c r="H2251" t="s">
        <v>736</v>
      </c>
      <c r="I2251" t="s">
        <v>743</v>
      </c>
      <c r="J2251">
        <v>100</v>
      </c>
      <c r="K2251">
        <v>37.79</v>
      </c>
      <c r="L2251" s="57">
        <v>0.37790000000000001</v>
      </c>
      <c r="M2251" s="57">
        <v>0.37790000000000001</v>
      </c>
      <c r="N2251" t="s">
        <v>23</v>
      </c>
      <c r="O2251" t="s">
        <v>23</v>
      </c>
      <c r="P2251">
        <v>0</v>
      </c>
      <c r="Q2251">
        <v>0</v>
      </c>
      <c r="R2251" t="s">
        <v>2456</v>
      </c>
    </row>
    <row r="2252" spans="1:19" x14ac:dyDescent="0.3">
      <c r="A2252">
        <v>547</v>
      </c>
      <c r="B2252" t="s">
        <v>2457</v>
      </c>
      <c r="C2252" t="s">
        <v>279</v>
      </c>
      <c r="D2252" t="s">
        <v>65</v>
      </c>
      <c r="E2252" t="s">
        <v>22</v>
      </c>
      <c r="F2252" s="101">
        <v>46022</v>
      </c>
      <c r="G2252">
        <v>2025</v>
      </c>
      <c r="H2252" t="s">
        <v>736</v>
      </c>
      <c r="I2252" t="s">
        <v>743</v>
      </c>
      <c r="K2252">
        <v>92</v>
      </c>
      <c r="N2252" t="s">
        <v>23</v>
      </c>
      <c r="O2252" t="s">
        <v>23</v>
      </c>
      <c r="P2252">
        <v>0</v>
      </c>
      <c r="Q2252">
        <v>0</v>
      </c>
      <c r="R2252" t="s">
        <v>2458</v>
      </c>
    </row>
    <row r="2253" spans="1:19" x14ac:dyDescent="0.3">
      <c r="A2253">
        <v>550</v>
      </c>
      <c r="B2253" t="s">
        <v>2459</v>
      </c>
      <c r="C2253" t="s">
        <v>361</v>
      </c>
      <c r="D2253" t="s">
        <v>47</v>
      </c>
      <c r="E2253" t="s">
        <v>22</v>
      </c>
      <c r="F2253" s="101">
        <v>45838</v>
      </c>
      <c r="G2253">
        <v>2025</v>
      </c>
      <c r="H2253" t="s">
        <v>734</v>
      </c>
      <c r="I2253" t="s">
        <v>832</v>
      </c>
      <c r="J2253">
        <v>100</v>
      </c>
      <c r="K2253">
        <v>95</v>
      </c>
      <c r="L2253" s="57">
        <v>0.95</v>
      </c>
      <c r="M2253" s="57">
        <v>0.95</v>
      </c>
      <c r="N2253" t="s">
        <v>23</v>
      </c>
      <c r="O2253" t="s">
        <v>23</v>
      </c>
      <c r="P2253">
        <v>0</v>
      </c>
      <c r="Q2253">
        <v>0</v>
      </c>
      <c r="R2253" t="s">
        <v>2460</v>
      </c>
    </row>
    <row r="2254" spans="1:19" x14ac:dyDescent="0.3">
      <c r="A2254">
        <v>550</v>
      </c>
      <c r="B2254" t="s">
        <v>2459</v>
      </c>
      <c r="C2254" t="s">
        <v>361</v>
      </c>
      <c r="D2254" t="s">
        <v>47</v>
      </c>
      <c r="E2254" t="s">
        <v>22</v>
      </c>
      <c r="F2254" s="101">
        <v>46022</v>
      </c>
      <c r="G2254">
        <v>2025</v>
      </c>
      <c r="H2254" t="s">
        <v>736</v>
      </c>
      <c r="I2254" t="s">
        <v>743</v>
      </c>
      <c r="J2254">
        <v>100</v>
      </c>
      <c r="K2254">
        <v>95.5</v>
      </c>
      <c r="L2254" s="57">
        <v>0.95499999999999996</v>
      </c>
      <c r="M2254" s="57">
        <v>0.95499999999999996</v>
      </c>
      <c r="N2254" t="s">
        <v>23</v>
      </c>
      <c r="O2254" t="s">
        <v>23</v>
      </c>
      <c r="P2254">
        <v>0</v>
      </c>
      <c r="Q2254">
        <v>0</v>
      </c>
      <c r="R2254" t="s">
        <v>2461</v>
      </c>
    </row>
    <row r="2255" spans="1:19" x14ac:dyDescent="0.3">
      <c r="A2255">
        <v>551</v>
      </c>
      <c r="B2255" t="s">
        <v>2462</v>
      </c>
      <c r="C2255" t="s">
        <v>361</v>
      </c>
      <c r="D2255" t="s">
        <v>47</v>
      </c>
      <c r="E2255" t="s">
        <v>22</v>
      </c>
      <c r="F2255" s="101">
        <v>45657</v>
      </c>
      <c r="G2255">
        <v>2024</v>
      </c>
      <c r="H2255" t="s">
        <v>736</v>
      </c>
      <c r="I2255" t="s">
        <v>753</v>
      </c>
      <c r="N2255" t="s">
        <v>23</v>
      </c>
      <c r="O2255" t="s">
        <v>119</v>
      </c>
      <c r="P2255">
        <v>0</v>
      </c>
      <c r="Q2255">
        <v>0</v>
      </c>
      <c r="R2255" t="s">
        <v>2463</v>
      </c>
      <c r="S2255" t="s">
        <v>119</v>
      </c>
    </row>
    <row r="2256" spans="1:19" x14ac:dyDescent="0.3">
      <c r="A2256">
        <v>551</v>
      </c>
      <c r="B2256" t="s">
        <v>2462</v>
      </c>
      <c r="C2256" t="s">
        <v>361</v>
      </c>
      <c r="D2256" t="s">
        <v>47</v>
      </c>
      <c r="E2256" t="s">
        <v>22</v>
      </c>
      <c r="F2256" s="101">
        <v>45838</v>
      </c>
      <c r="G2256">
        <v>2025</v>
      </c>
      <c r="H2256" t="s">
        <v>734</v>
      </c>
      <c r="I2256" t="s">
        <v>832</v>
      </c>
      <c r="J2256">
        <v>80</v>
      </c>
      <c r="K2256">
        <v>5</v>
      </c>
      <c r="L2256" s="57">
        <v>6.25E-2</v>
      </c>
      <c r="M2256" s="57">
        <v>6.25E-2</v>
      </c>
      <c r="N2256" t="s">
        <v>23</v>
      </c>
      <c r="O2256" t="s">
        <v>23</v>
      </c>
      <c r="P2256">
        <v>0</v>
      </c>
      <c r="Q2256">
        <v>0</v>
      </c>
      <c r="R2256" t="s">
        <v>2464</v>
      </c>
    </row>
    <row r="2257" spans="1:18" x14ac:dyDescent="0.3">
      <c r="A2257">
        <v>551</v>
      </c>
      <c r="B2257" t="s">
        <v>2462</v>
      </c>
      <c r="C2257" t="s">
        <v>361</v>
      </c>
      <c r="D2257" t="s">
        <v>47</v>
      </c>
      <c r="E2257" t="s">
        <v>22</v>
      </c>
      <c r="F2257" s="101">
        <v>46022</v>
      </c>
      <c r="G2257">
        <v>2025</v>
      </c>
      <c r="H2257" t="s">
        <v>736</v>
      </c>
      <c r="I2257" t="s">
        <v>743</v>
      </c>
      <c r="J2257">
        <v>80</v>
      </c>
      <c r="K2257">
        <v>5</v>
      </c>
      <c r="L2257" s="57">
        <v>6.25E-2</v>
      </c>
      <c r="M2257" s="57">
        <v>6.25E-2</v>
      </c>
      <c r="N2257" t="s">
        <v>23</v>
      </c>
      <c r="O2257" t="s">
        <v>23</v>
      </c>
      <c r="P2257">
        <v>0</v>
      </c>
      <c r="Q2257">
        <v>0</v>
      </c>
      <c r="R2257" t="s">
        <v>2465</v>
      </c>
    </row>
    <row r="2258" spans="1:18" x14ac:dyDescent="0.3">
      <c r="A2258">
        <v>552</v>
      </c>
      <c r="B2258" t="s">
        <v>2466</v>
      </c>
      <c r="C2258" t="s">
        <v>32</v>
      </c>
      <c r="D2258" t="s">
        <v>65</v>
      </c>
      <c r="E2258" t="s">
        <v>22</v>
      </c>
      <c r="F2258" s="101">
        <v>45838</v>
      </c>
      <c r="G2258">
        <v>2025</v>
      </c>
      <c r="H2258" t="s">
        <v>734</v>
      </c>
      <c r="I2258" t="s">
        <v>832</v>
      </c>
      <c r="J2258">
        <v>80</v>
      </c>
      <c r="K2258">
        <v>92</v>
      </c>
      <c r="L2258" s="57">
        <v>1.1499999999999999</v>
      </c>
      <c r="M2258" s="57">
        <v>1.1499999999999999</v>
      </c>
      <c r="N2258" t="s">
        <v>23</v>
      </c>
      <c r="O2258" t="s">
        <v>23</v>
      </c>
      <c r="P2258">
        <v>0</v>
      </c>
      <c r="Q2258">
        <v>0</v>
      </c>
      <c r="R2258" t="s">
        <v>2467</v>
      </c>
    </row>
    <row r="2259" spans="1:18" x14ac:dyDescent="0.3">
      <c r="A2259">
        <v>552</v>
      </c>
      <c r="B2259" t="s">
        <v>2466</v>
      </c>
      <c r="C2259" t="s">
        <v>32</v>
      </c>
      <c r="D2259" t="s">
        <v>65</v>
      </c>
      <c r="E2259" t="s">
        <v>22</v>
      </c>
      <c r="F2259" s="101">
        <v>46022</v>
      </c>
      <c r="G2259">
        <v>2025</v>
      </c>
      <c r="H2259" t="s">
        <v>736</v>
      </c>
      <c r="I2259" t="s">
        <v>743</v>
      </c>
      <c r="J2259">
        <v>80</v>
      </c>
      <c r="K2259">
        <v>92</v>
      </c>
      <c r="L2259" s="57">
        <v>1.1499999999999999</v>
      </c>
      <c r="M2259" s="57">
        <v>1.1499999999999999</v>
      </c>
      <c r="N2259" t="s">
        <v>23</v>
      </c>
      <c r="O2259" t="s">
        <v>23</v>
      </c>
      <c r="P2259">
        <v>0</v>
      </c>
      <c r="Q2259">
        <v>0</v>
      </c>
      <c r="R2259" t="s">
        <v>2468</v>
      </c>
    </row>
    <row r="2260" spans="1:18" x14ac:dyDescent="0.3">
      <c r="A2260">
        <v>553</v>
      </c>
      <c r="B2260" t="s">
        <v>2469</v>
      </c>
      <c r="C2260" t="s">
        <v>336</v>
      </c>
      <c r="D2260" t="s">
        <v>65</v>
      </c>
      <c r="E2260" t="s">
        <v>22</v>
      </c>
      <c r="F2260" s="101">
        <v>46022</v>
      </c>
      <c r="G2260">
        <v>2025</v>
      </c>
      <c r="H2260" t="s">
        <v>736</v>
      </c>
      <c r="I2260" t="s">
        <v>743</v>
      </c>
      <c r="J2260">
        <v>80</v>
      </c>
      <c r="K2260">
        <v>83</v>
      </c>
      <c r="L2260" s="57">
        <v>1.0375000000000001</v>
      </c>
      <c r="M2260" s="57">
        <v>1.0375000000000001</v>
      </c>
      <c r="N2260" t="s">
        <v>23</v>
      </c>
      <c r="O2260" t="s">
        <v>23</v>
      </c>
      <c r="P2260">
        <v>0</v>
      </c>
      <c r="Q2260">
        <v>0</v>
      </c>
      <c r="R2260" t="s">
        <v>2470</v>
      </c>
    </row>
    <row r="2261" spans="1:18" x14ac:dyDescent="0.3">
      <c r="A2261">
        <v>554</v>
      </c>
      <c r="B2261" t="s">
        <v>2471</v>
      </c>
      <c r="C2261" t="s">
        <v>178</v>
      </c>
      <c r="D2261" t="s">
        <v>47</v>
      </c>
      <c r="E2261" t="s">
        <v>22</v>
      </c>
      <c r="F2261" s="101">
        <v>46022</v>
      </c>
      <c r="G2261">
        <v>2025</v>
      </c>
      <c r="H2261" t="s">
        <v>736</v>
      </c>
      <c r="I2261" t="s">
        <v>743</v>
      </c>
      <c r="J2261">
        <v>80</v>
      </c>
      <c r="K2261">
        <v>95</v>
      </c>
      <c r="L2261" s="57">
        <v>1.1875</v>
      </c>
      <c r="M2261" s="57">
        <v>1.1875</v>
      </c>
      <c r="N2261" t="s">
        <v>23</v>
      </c>
      <c r="O2261" t="s">
        <v>23</v>
      </c>
      <c r="P2261">
        <v>0</v>
      </c>
      <c r="Q2261">
        <v>0</v>
      </c>
      <c r="R2261" t="s">
        <v>2472</v>
      </c>
    </row>
    <row r="2262" spans="1:18" x14ac:dyDescent="0.3">
      <c r="A2262">
        <v>555</v>
      </c>
      <c r="B2262" t="s">
        <v>2473</v>
      </c>
      <c r="C2262" t="s">
        <v>343</v>
      </c>
      <c r="D2262" t="s">
        <v>47</v>
      </c>
      <c r="E2262" t="s">
        <v>22</v>
      </c>
      <c r="F2262" s="101">
        <v>46022</v>
      </c>
      <c r="G2262">
        <v>2025</v>
      </c>
      <c r="H2262" t="s">
        <v>736</v>
      </c>
      <c r="I2262" t="s">
        <v>743</v>
      </c>
      <c r="J2262">
        <v>80</v>
      </c>
      <c r="K2262">
        <v>100</v>
      </c>
      <c r="L2262" s="57">
        <v>1.25</v>
      </c>
      <c r="M2262" s="57">
        <v>1.25</v>
      </c>
      <c r="N2262" t="s">
        <v>23</v>
      </c>
      <c r="O2262" t="s">
        <v>23</v>
      </c>
      <c r="P2262">
        <v>0</v>
      </c>
      <c r="Q2262">
        <v>0</v>
      </c>
      <c r="R2262" t="s">
        <v>2474</v>
      </c>
    </row>
    <row r="2263" spans="1:18" x14ac:dyDescent="0.3">
      <c r="A2263">
        <v>556</v>
      </c>
      <c r="B2263" t="s">
        <v>2475</v>
      </c>
      <c r="C2263" t="s">
        <v>25</v>
      </c>
      <c r="D2263" t="s">
        <v>65</v>
      </c>
      <c r="E2263" t="s">
        <v>22</v>
      </c>
      <c r="F2263" s="101">
        <v>46022</v>
      </c>
      <c r="G2263">
        <v>2025</v>
      </c>
      <c r="H2263" t="s">
        <v>736</v>
      </c>
      <c r="I2263" t="s">
        <v>743</v>
      </c>
      <c r="J2263">
        <v>70</v>
      </c>
      <c r="K2263">
        <v>113.75</v>
      </c>
      <c r="L2263" s="57">
        <v>1.3</v>
      </c>
      <c r="M2263" s="57">
        <v>1.625</v>
      </c>
      <c r="N2263" t="s">
        <v>23</v>
      </c>
      <c r="O2263" t="s">
        <v>23</v>
      </c>
      <c r="P2263">
        <v>0</v>
      </c>
      <c r="Q2263">
        <v>0</v>
      </c>
      <c r="R2263" t="s">
        <v>2476</v>
      </c>
    </row>
    <row r="2264" spans="1:18" x14ac:dyDescent="0.3">
      <c r="A2264">
        <v>68</v>
      </c>
      <c r="B2264" t="s">
        <v>49</v>
      </c>
      <c r="C2264" t="s">
        <v>50</v>
      </c>
      <c r="D2264" t="s">
        <v>47</v>
      </c>
      <c r="E2264" t="s">
        <v>22</v>
      </c>
      <c r="F2264" s="101">
        <v>44377</v>
      </c>
      <c r="G2264">
        <v>2021</v>
      </c>
      <c r="H2264" t="s">
        <v>734</v>
      </c>
      <c r="I2264" t="s">
        <v>787</v>
      </c>
      <c r="J2264">
        <v>80</v>
      </c>
      <c r="K2264">
        <v>98</v>
      </c>
      <c r="L2264" s="57">
        <v>1.2250000000000001</v>
      </c>
      <c r="M2264" s="57">
        <v>1.2250000000000001</v>
      </c>
      <c r="N2264" t="s">
        <v>23</v>
      </c>
      <c r="O2264" t="s">
        <v>23</v>
      </c>
      <c r="P2264">
        <v>0</v>
      </c>
      <c r="Q2264">
        <v>1</v>
      </c>
      <c r="R2264" t="s">
        <v>2477</v>
      </c>
    </row>
    <row r="2265" spans="1:18" x14ac:dyDescent="0.3">
      <c r="A2265">
        <v>68</v>
      </c>
      <c r="B2265" t="s">
        <v>49</v>
      </c>
      <c r="C2265" t="s">
        <v>50</v>
      </c>
      <c r="D2265" t="s">
        <v>47</v>
      </c>
      <c r="E2265" t="s">
        <v>22</v>
      </c>
      <c r="F2265" s="101">
        <v>44561</v>
      </c>
      <c r="G2265">
        <v>2021</v>
      </c>
      <c r="H2265" t="s">
        <v>736</v>
      </c>
      <c r="I2265" t="s">
        <v>739</v>
      </c>
      <c r="J2265">
        <v>80</v>
      </c>
      <c r="K2265">
        <v>94.8</v>
      </c>
      <c r="L2265" s="57">
        <v>1.1850000000000001</v>
      </c>
      <c r="M2265" s="57">
        <v>1.1850000000000001</v>
      </c>
      <c r="N2265" t="s">
        <v>23</v>
      </c>
      <c r="O2265" t="s">
        <v>23</v>
      </c>
      <c r="P2265">
        <v>0</v>
      </c>
      <c r="Q2265">
        <v>1</v>
      </c>
      <c r="R2265" t="s">
        <v>2478</v>
      </c>
    </row>
    <row r="2266" spans="1:18" x14ac:dyDescent="0.3">
      <c r="A2266">
        <v>68</v>
      </c>
      <c r="B2266" t="s">
        <v>49</v>
      </c>
      <c r="C2266" t="s">
        <v>50</v>
      </c>
      <c r="D2266" t="s">
        <v>47</v>
      </c>
      <c r="E2266" t="s">
        <v>22</v>
      </c>
      <c r="F2266" s="101">
        <v>44742</v>
      </c>
      <c r="G2266">
        <v>2022</v>
      </c>
      <c r="H2266" t="s">
        <v>734</v>
      </c>
      <c r="I2266" t="s">
        <v>810</v>
      </c>
      <c r="J2266">
        <v>80</v>
      </c>
      <c r="K2266">
        <v>89</v>
      </c>
      <c r="L2266" s="57">
        <v>1.1125</v>
      </c>
      <c r="M2266" s="57">
        <v>1.1125</v>
      </c>
      <c r="N2266" t="s">
        <v>23</v>
      </c>
      <c r="O2266" t="s">
        <v>23</v>
      </c>
      <c r="P2266">
        <v>0</v>
      </c>
      <c r="Q2266">
        <v>1</v>
      </c>
      <c r="R2266" t="s">
        <v>2479</v>
      </c>
    </row>
    <row r="2267" spans="1:18" x14ac:dyDescent="0.3">
      <c r="A2267">
        <v>68</v>
      </c>
      <c r="B2267" t="s">
        <v>49</v>
      </c>
      <c r="C2267" t="s">
        <v>50</v>
      </c>
      <c r="D2267" t="s">
        <v>47</v>
      </c>
      <c r="E2267" t="s">
        <v>22</v>
      </c>
      <c r="F2267" s="101">
        <v>44926</v>
      </c>
      <c r="G2267">
        <v>2022</v>
      </c>
      <c r="H2267" t="s">
        <v>736</v>
      </c>
      <c r="I2267" t="s">
        <v>741</v>
      </c>
      <c r="J2267">
        <v>80</v>
      </c>
      <c r="K2267">
        <v>93</v>
      </c>
      <c r="L2267" s="57">
        <v>1.1625000000000001</v>
      </c>
      <c r="M2267" s="57">
        <v>1.1625000000000001</v>
      </c>
      <c r="N2267" t="s">
        <v>23</v>
      </c>
      <c r="O2267" t="s">
        <v>23</v>
      </c>
      <c r="P2267">
        <v>0</v>
      </c>
      <c r="Q2267">
        <v>1</v>
      </c>
      <c r="R2267" t="s">
        <v>2480</v>
      </c>
    </row>
    <row r="2268" spans="1:18" x14ac:dyDescent="0.3">
      <c r="A2268">
        <v>68</v>
      </c>
      <c r="B2268" t="s">
        <v>49</v>
      </c>
      <c r="C2268" t="s">
        <v>50</v>
      </c>
      <c r="D2268" t="s">
        <v>47</v>
      </c>
      <c r="E2268" t="s">
        <v>22</v>
      </c>
      <c r="F2268" s="101">
        <v>45838</v>
      </c>
      <c r="G2268">
        <v>2025</v>
      </c>
      <c r="H2268" t="s">
        <v>734</v>
      </c>
      <c r="I2268" t="s">
        <v>832</v>
      </c>
      <c r="J2268">
        <v>85</v>
      </c>
      <c r="K2268">
        <v>85.3</v>
      </c>
      <c r="L2268" s="57">
        <v>1.003529411764706</v>
      </c>
      <c r="M2268" s="57">
        <v>1.003529411764706</v>
      </c>
      <c r="N2268" t="s">
        <v>23</v>
      </c>
      <c r="O2268" t="s">
        <v>23</v>
      </c>
      <c r="P2268">
        <v>0</v>
      </c>
      <c r="Q2268">
        <v>1</v>
      </c>
      <c r="R2268" t="s">
        <v>2481</v>
      </c>
    </row>
    <row r="2269" spans="1:18" x14ac:dyDescent="0.3">
      <c r="A2269">
        <v>69</v>
      </c>
      <c r="B2269" t="s">
        <v>51</v>
      </c>
      <c r="C2269" t="s">
        <v>50</v>
      </c>
      <c r="D2269" t="s">
        <v>52</v>
      </c>
      <c r="E2269" t="s">
        <v>22</v>
      </c>
      <c r="F2269" s="101">
        <v>44377</v>
      </c>
      <c r="G2269">
        <v>2021</v>
      </c>
      <c r="H2269" t="s">
        <v>734</v>
      </c>
      <c r="I2269" t="s">
        <v>787</v>
      </c>
      <c r="J2269">
        <v>90</v>
      </c>
      <c r="K2269">
        <v>42.148760330578511</v>
      </c>
      <c r="L2269" s="57">
        <v>0.46831955922865021</v>
      </c>
      <c r="M2269" s="57">
        <v>0.46831955922865021</v>
      </c>
      <c r="N2269" t="s">
        <v>23</v>
      </c>
      <c r="O2269" t="s">
        <v>23</v>
      </c>
      <c r="P2269">
        <v>0</v>
      </c>
      <c r="Q2269">
        <v>1</v>
      </c>
      <c r="R2269" t="s">
        <v>2483</v>
      </c>
    </row>
    <row r="2270" spans="1:18" x14ac:dyDescent="0.3">
      <c r="A2270">
        <v>69</v>
      </c>
      <c r="B2270" t="s">
        <v>51</v>
      </c>
      <c r="C2270" t="s">
        <v>50</v>
      </c>
      <c r="D2270" t="s">
        <v>52</v>
      </c>
      <c r="E2270" t="s">
        <v>22</v>
      </c>
      <c r="F2270" s="101">
        <v>44561</v>
      </c>
      <c r="G2270">
        <v>2021</v>
      </c>
      <c r="H2270" t="s">
        <v>736</v>
      </c>
      <c r="I2270" t="s">
        <v>739</v>
      </c>
      <c r="J2270">
        <v>80</v>
      </c>
      <c r="K2270">
        <v>81.508739650413986</v>
      </c>
      <c r="L2270" s="57">
        <v>1.018859245630175</v>
      </c>
      <c r="M2270" s="57">
        <v>1.018859245630175</v>
      </c>
      <c r="N2270" t="s">
        <v>23</v>
      </c>
      <c r="O2270" t="s">
        <v>23</v>
      </c>
      <c r="P2270">
        <v>0</v>
      </c>
      <c r="Q2270">
        <v>1</v>
      </c>
      <c r="R2270" t="s">
        <v>2485</v>
      </c>
    </row>
    <row r="2271" spans="1:18" x14ac:dyDescent="0.3">
      <c r="A2271">
        <v>69</v>
      </c>
      <c r="B2271" t="s">
        <v>51</v>
      </c>
      <c r="C2271" t="s">
        <v>50</v>
      </c>
      <c r="D2271" t="s">
        <v>52</v>
      </c>
      <c r="E2271" t="s">
        <v>22</v>
      </c>
      <c r="F2271" s="101">
        <v>44742</v>
      </c>
      <c r="G2271">
        <v>2022</v>
      </c>
      <c r="H2271" t="s">
        <v>734</v>
      </c>
      <c r="I2271" t="s">
        <v>810</v>
      </c>
      <c r="J2271">
        <v>80</v>
      </c>
      <c r="K2271">
        <v>86.824324324323996</v>
      </c>
      <c r="L2271" s="57">
        <v>1.0853040540540499</v>
      </c>
      <c r="M2271" s="57">
        <v>1.0853040540540499</v>
      </c>
      <c r="N2271" t="s">
        <v>23</v>
      </c>
      <c r="O2271" t="s">
        <v>23</v>
      </c>
      <c r="P2271">
        <v>0</v>
      </c>
      <c r="Q2271">
        <v>1</v>
      </c>
      <c r="R2271" t="s">
        <v>2487</v>
      </c>
    </row>
    <row r="2272" spans="1:18" x14ac:dyDescent="0.3">
      <c r="A2272">
        <v>69</v>
      </c>
      <c r="B2272" t="s">
        <v>51</v>
      </c>
      <c r="C2272" t="s">
        <v>50</v>
      </c>
      <c r="D2272" t="s">
        <v>52</v>
      </c>
      <c r="E2272" t="s">
        <v>22</v>
      </c>
      <c r="F2272" s="101">
        <v>44926</v>
      </c>
      <c r="G2272">
        <v>2022</v>
      </c>
      <c r="H2272" t="s">
        <v>736</v>
      </c>
      <c r="I2272" t="s">
        <v>741</v>
      </c>
      <c r="J2272">
        <v>80</v>
      </c>
      <c r="K2272">
        <v>83.754512635379001</v>
      </c>
      <c r="L2272" s="57">
        <v>1.046931407942238</v>
      </c>
      <c r="M2272" s="57">
        <v>1.046931407942238</v>
      </c>
      <c r="N2272" t="s">
        <v>23</v>
      </c>
      <c r="O2272" t="s">
        <v>23</v>
      </c>
      <c r="P2272">
        <v>0</v>
      </c>
      <c r="Q2272">
        <v>1</v>
      </c>
      <c r="R2272" t="s">
        <v>2489</v>
      </c>
    </row>
    <row r="2273" spans="1:18" x14ac:dyDescent="0.3">
      <c r="A2273">
        <v>69</v>
      </c>
      <c r="B2273" t="s">
        <v>51</v>
      </c>
      <c r="C2273" t="s">
        <v>50</v>
      </c>
      <c r="D2273" t="s">
        <v>52</v>
      </c>
      <c r="E2273" t="s">
        <v>22</v>
      </c>
      <c r="F2273" s="101">
        <v>45838</v>
      </c>
      <c r="G2273">
        <v>2025</v>
      </c>
      <c r="H2273" t="s">
        <v>734</v>
      </c>
      <c r="I2273" t="s">
        <v>832</v>
      </c>
      <c r="J2273">
        <v>90</v>
      </c>
      <c r="K2273">
        <v>90.78</v>
      </c>
      <c r="L2273" s="57">
        <v>1.008666666666667</v>
      </c>
      <c r="M2273" s="57">
        <v>1.008666666666667</v>
      </c>
      <c r="N2273" t="s">
        <v>23</v>
      </c>
      <c r="O2273" t="s">
        <v>23</v>
      </c>
      <c r="P2273">
        <v>0</v>
      </c>
      <c r="Q2273">
        <v>1</v>
      </c>
      <c r="R2273" t="s">
        <v>2491</v>
      </c>
    </row>
    <row r="2274" spans="1:18" x14ac:dyDescent="0.3">
      <c r="A2274">
        <v>69</v>
      </c>
      <c r="B2274" t="s">
        <v>51</v>
      </c>
      <c r="C2274" t="s">
        <v>50</v>
      </c>
      <c r="D2274" t="s">
        <v>52</v>
      </c>
      <c r="E2274" t="s">
        <v>22</v>
      </c>
      <c r="F2274" s="101">
        <v>46022</v>
      </c>
      <c r="G2274">
        <v>2025</v>
      </c>
      <c r="H2274" t="s">
        <v>736</v>
      </c>
      <c r="I2274" t="s">
        <v>743</v>
      </c>
      <c r="J2274">
        <v>90</v>
      </c>
      <c r="K2274">
        <v>91.52</v>
      </c>
      <c r="L2274" s="57">
        <v>1.016888888888889</v>
      </c>
      <c r="M2274" s="57">
        <v>1.016888888888889</v>
      </c>
      <c r="N2274" t="s">
        <v>23</v>
      </c>
      <c r="O2274" t="s">
        <v>23</v>
      </c>
      <c r="P2274">
        <v>0</v>
      </c>
      <c r="Q2274">
        <v>1</v>
      </c>
      <c r="R2274" t="s">
        <v>2493</v>
      </c>
    </row>
    <row r="2275" spans="1:18" x14ac:dyDescent="0.3">
      <c r="A2275">
        <v>73</v>
      </c>
      <c r="B2275" t="s">
        <v>53</v>
      </c>
      <c r="C2275" t="s">
        <v>25</v>
      </c>
      <c r="D2275" t="s">
        <v>47</v>
      </c>
      <c r="E2275" t="s">
        <v>54</v>
      </c>
      <c r="F2275" s="101">
        <v>44377</v>
      </c>
      <c r="G2275">
        <v>2021</v>
      </c>
      <c r="H2275" t="s">
        <v>734</v>
      </c>
      <c r="I2275" t="s">
        <v>787</v>
      </c>
      <c r="J2275">
        <v>20</v>
      </c>
      <c r="K2275">
        <v>12.4</v>
      </c>
      <c r="L2275" s="57">
        <v>1.3</v>
      </c>
      <c r="M2275" s="57">
        <v>1.612903225806452</v>
      </c>
      <c r="N2275" t="s">
        <v>55</v>
      </c>
      <c r="O2275" t="s">
        <v>55</v>
      </c>
      <c r="P2275">
        <v>0</v>
      </c>
      <c r="Q2275">
        <v>0</v>
      </c>
      <c r="R2275" t="s">
        <v>2494</v>
      </c>
    </row>
    <row r="2276" spans="1:18" x14ac:dyDescent="0.3">
      <c r="A2276">
        <v>73</v>
      </c>
      <c r="B2276" t="s">
        <v>53</v>
      </c>
      <c r="C2276" t="s">
        <v>25</v>
      </c>
      <c r="D2276" t="s">
        <v>47</v>
      </c>
      <c r="E2276" t="s">
        <v>54</v>
      </c>
      <c r="F2276" s="101">
        <v>44561</v>
      </c>
      <c r="G2276">
        <v>2021</v>
      </c>
      <c r="H2276" t="s">
        <v>736</v>
      </c>
      <c r="I2276" t="s">
        <v>739</v>
      </c>
      <c r="J2276">
        <v>20</v>
      </c>
      <c r="K2276">
        <v>15.5</v>
      </c>
      <c r="L2276" s="57">
        <v>1.290322580645161</v>
      </c>
      <c r="M2276" s="57">
        <v>1.290322580645161</v>
      </c>
      <c r="N2276" t="s">
        <v>55</v>
      </c>
      <c r="O2276" t="s">
        <v>55</v>
      </c>
      <c r="P2276">
        <v>0</v>
      </c>
      <c r="Q2276">
        <v>0</v>
      </c>
      <c r="R2276" t="s">
        <v>2495</v>
      </c>
    </row>
    <row r="2277" spans="1:18" x14ac:dyDescent="0.3">
      <c r="A2277">
        <v>73</v>
      </c>
      <c r="B2277" t="s">
        <v>53</v>
      </c>
      <c r="C2277" t="s">
        <v>25</v>
      </c>
      <c r="D2277" t="s">
        <v>47</v>
      </c>
      <c r="E2277" t="s">
        <v>54</v>
      </c>
      <c r="F2277" s="101">
        <v>44742</v>
      </c>
      <c r="G2277">
        <v>2022</v>
      </c>
      <c r="H2277" t="s">
        <v>734</v>
      </c>
      <c r="I2277" t="s">
        <v>810</v>
      </c>
      <c r="J2277">
        <v>20</v>
      </c>
      <c r="K2277">
        <v>17.670000000000002</v>
      </c>
      <c r="L2277" s="57">
        <v>1.131861912846633</v>
      </c>
      <c r="M2277" s="57">
        <v>1.131861912846633</v>
      </c>
      <c r="N2277" t="s">
        <v>55</v>
      </c>
      <c r="O2277" t="s">
        <v>55</v>
      </c>
      <c r="P2277">
        <v>0</v>
      </c>
      <c r="Q2277">
        <v>0</v>
      </c>
      <c r="R2277" t="s">
        <v>2496</v>
      </c>
    </row>
    <row r="2278" spans="1:18" x14ac:dyDescent="0.3">
      <c r="A2278">
        <v>73</v>
      </c>
      <c r="B2278" t="s">
        <v>53</v>
      </c>
      <c r="C2278" t="s">
        <v>25</v>
      </c>
      <c r="D2278" t="s">
        <v>47</v>
      </c>
      <c r="E2278" t="s">
        <v>54</v>
      </c>
      <c r="F2278" s="101">
        <v>44926</v>
      </c>
      <c r="G2278">
        <v>2022</v>
      </c>
      <c r="H2278" t="s">
        <v>736</v>
      </c>
      <c r="I2278" t="s">
        <v>741</v>
      </c>
      <c r="J2278">
        <v>20</v>
      </c>
      <c r="K2278">
        <v>20</v>
      </c>
      <c r="L2278" s="57">
        <v>1</v>
      </c>
      <c r="M2278" s="57">
        <v>1</v>
      </c>
      <c r="N2278" t="s">
        <v>55</v>
      </c>
      <c r="O2278" t="s">
        <v>55</v>
      </c>
      <c r="P2278">
        <v>0</v>
      </c>
      <c r="Q2278">
        <v>0</v>
      </c>
      <c r="R2278" t="s">
        <v>2497</v>
      </c>
    </row>
    <row r="2279" spans="1:18" x14ac:dyDescent="0.3">
      <c r="A2279">
        <v>73</v>
      </c>
      <c r="B2279" t="s">
        <v>53</v>
      </c>
      <c r="C2279" t="s">
        <v>25</v>
      </c>
      <c r="D2279" t="s">
        <v>47</v>
      </c>
      <c r="E2279" t="s">
        <v>54</v>
      </c>
      <c r="F2279" s="101">
        <v>45838</v>
      </c>
      <c r="G2279">
        <v>2025</v>
      </c>
      <c r="H2279" t="s">
        <v>734</v>
      </c>
      <c r="I2279" t="s">
        <v>832</v>
      </c>
      <c r="J2279">
        <v>20</v>
      </c>
      <c r="K2279">
        <v>19</v>
      </c>
      <c r="L2279" s="57">
        <v>1.0526315789473679</v>
      </c>
      <c r="M2279" s="57">
        <v>1.0526315789473679</v>
      </c>
      <c r="N2279" t="s">
        <v>55</v>
      </c>
      <c r="O2279" t="s">
        <v>55</v>
      </c>
      <c r="P2279">
        <v>0</v>
      </c>
      <c r="Q2279">
        <v>0</v>
      </c>
      <c r="R2279" t="s">
        <v>2498</v>
      </c>
    </row>
    <row r="2280" spans="1:18" x14ac:dyDescent="0.3">
      <c r="A2280">
        <v>73</v>
      </c>
      <c r="B2280" t="s">
        <v>53</v>
      </c>
      <c r="C2280" t="s">
        <v>25</v>
      </c>
      <c r="D2280" t="s">
        <v>47</v>
      </c>
      <c r="E2280" t="s">
        <v>54</v>
      </c>
      <c r="F2280" s="101">
        <v>46022</v>
      </c>
      <c r="G2280">
        <v>2025</v>
      </c>
      <c r="H2280" t="s">
        <v>736</v>
      </c>
      <c r="I2280" t="s">
        <v>743</v>
      </c>
      <c r="J2280">
        <v>20</v>
      </c>
      <c r="K2280">
        <v>20</v>
      </c>
      <c r="L2280" s="57">
        <v>1</v>
      </c>
      <c r="M2280" s="57">
        <v>1</v>
      </c>
      <c r="N2280" t="s">
        <v>55</v>
      </c>
      <c r="O2280" t="s">
        <v>55</v>
      </c>
      <c r="P2280">
        <v>0</v>
      </c>
      <c r="Q2280">
        <v>0</v>
      </c>
      <c r="R2280" t="s">
        <v>2499</v>
      </c>
    </row>
    <row r="2281" spans="1:18" x14ac:dyDescent="0.3">
      <c r="A2281">
        <v>74</v>
      </c>
      <c r="B2281" t="s">
        <v>56</v>
      </c>
      <c r="C2281" t="s">
        <v>25</v>
      </c>
      <c r="D2281" t="s">
        <v>47</v>
      </c>
      <c r="E2281" t="s">
        <v>22</v>
      </c>
      <c r="F2281" s="101">
        <v>44377</v>
      </c>
      <c r="G2281">
        <v>2021</v>
      </c>
      <c r="H2281" t="s">
        <v>734</v>
      </c>
      <c r="I2281" t="s">
        <v>787</v>
      </c>
      <c r="J2281">
        <v>80</v>
      </c>
      <c r="K2281">
        <v>83.2</v>
      </c>
      <c r="L2281" s="57">
        <v>1.04</v>
      </c>
      <c r="M2281" s="57">
        <v>1.04</v>
      </c>
      <c r="N2281" t="s">
        <v>23</v>
      </c>
      <c r="O2281" t="s">
        <v>23</v>
      </c>
      <c r="P2281">
        <v>0</v>
      </c>
      <c r="Q2281">
        <v>0</v>
      </c>
      <c r="R2281" t="s">
        <v>2500</v>
      </c>
    </row>
    <row r="2282" spans="1:18" x14ac:dyDescent="0.3">
      <c r="A2282">
        <v>74</v>
      </c>
      <c r="B2282" t="s">
        <v>56</v>
      </c>
      <c r="C2282" t="s">
        <v>25</v>
      </c>
      <c r="D2282" t="s">
        <v>47</v>
      </c>
      <c r="E2282" t="s">
        <v>22</v>
      </c>
      <c r="F2282" s="101">
        <v>44561</v>
      </c>
      <c r="G2282">
        <v>2021</v>
      </c>
      <c r="H2282" t="s">
        <v>736</v>
      </c>
      <c r="I2282" t="s">
        <v>739</v>
      </c>
      <c r="J2282">
        <v>80</v>
      </c>
      <c r="K2282">
        <v>91.071428571428555</v>
      </c>
      <c r="L2282" s="57">
        <v>1.138392857142857</v>
      </c>
      <c r="M2282" s="57">
        <v>1.138392857142857</v>
      </c>
      <c r="N2282" t="s">
        <v>23</v>
      </c>
      <c r="O2282" t="s">
        <v>23</v>
      </c>
      <c r="P2282">
        <v>0</v>
      </c>
      <c r="Q2282">
        <v>0</v>
      </c>
      <c r="R2282" t="s">
        <v>2501</v>
      </c>
    </row>
    <row r="2283" spans="1:18" x14ac:dyDescent="0.3">
      <c r="A2283">
        <v>74</v>
      </c>
      <c r="B2283" t="s">
        <v>56</v>
      </c>
      <c r="C2283" t="s">
        <v>25</v>
      </c>
      <c r="D2283" t="s">
        <v>47</v>
      </c>
      <c r="E2283" t="s">
        <v>22</v>
      </c>
      <c r="F2283" s="101">
        <v>44742</v>
      </c>
      <c r="G2283">
        <v>2022</v>
      </c>
      <c r="H2283" t="s">
        <v>734</v>
      </c>
      <c r="I2283" t="s">
        <v>810</v>
      </c>
      <c r="J2283">
        <v>80</v>
      </c>
      <c r="K2283">
        <v>88</v>
      </c>
      <c r="L2283" s="57">
        <v>1.1000000000000001</v>
      </c>
      <c r="M2283" s="57">
        <v>1.1000000000000001</v>
      </c>
      <c r="N2283" t="s">
        <v>23</v>
      </c>
      <c r="O2283" t="s">
        <v>23</v>
      </c>
      <c r="P2283">
        <v>0</v>
      </c>
      <c r="Q2283">
        <v>0</v>
      </c>
      <c r="R2283" t="s">
        <v>2502</v>
      </c>
    </row>
    <row r="2284" spans="1:18" x14ac:dyDescent="0.3">
      <c r="A2284">
        <v>74</v>
      </c>
      <c r="B2284" t="s">
        <v>56</v>
      </c>
      <c r="C2284" t="s">
        <v>25</v>
      </c>
      <c r="D2284" t="s">
        <v>47</v>
      </c>
      <c r="E2284" t="s">
        <v>22</v>
      </c>
      <c r="F2284" s="101">
        <v>44926</v>
      </c>
      <c r="G2284">
        <v>2022</v>
      </c>
      <c r="H2284" t="s">
        <v>736</v>
      </c>
      <c r="I2284" t="s">
        <v>741</v>
      </c>
      <c r="J2284">
        <v>80</v>
      </c>
      <c r="K2284">
        <v>82.894736842105004</v>
      </c>
      <c r="L2284" s="57">
        <v>1.036184210526313</v>
      </c>
      <c r="M2284" s="57">
        <v>1.036184210526313</v>
      </c>
      <c r="N2284" t="s">
        <v>23</v>
      </c>
      <c r="O2284" t="s">
        <v>23</v>
      </c>
      <c r="P2284">
        <v>0</v>
      </c>
      <c r="Q2284">
        <v>0</v>
      </c>
      <c r="R2284" t="s">
        <v>2503</v>
      </c>
    </row>
    <row r="2285" spans="1:18" x14ac:dyDescent="0.3">
      <c r="A2285">
        <v>74</v>
      </c>
      <c r="B2285" t="s">
        <v>56</v>
      </c>
      <c r="C2285" t="s">
        <v>25</v>
      </c>
      <c r="D2285" t="s">
        <v>47</v>
      </c>
      <c r="E2285" t="s">
        <v>22</v>
      </c>
      <c r="F2285" s="101">
        <v>45838</v>
      </c>
      <c r="G2285">
        <v>2025</v>
      </c>
      <c r="H2285" t="s">
        <v>734</v>
      </c>
      <c r="I2285" t="s">
        <v>832</v>
      </c>
      <c r="J2285">
        <v>80</v>
      </c>
      <c r="K2285">
        <v>91.49</v>
      </c>
      <c r="L2285" s="57">
        <v>1.1436249999999999</v>
      </c>
      <c r="M2285" s="57">
        <v>1.1436249999999999</v>
      </c>
      <c r="N2285" t="s">
        <v>23</v>
      </c>
      <c r="O2285" t="s">
        <v>23</v>
      </c>
      <c r="P2285">
        <v>0</v>
      </c>
      <c r="Q2285">
        <v>0</v>
      </c>
      <c r="R2285" t="s">
        <v>2504</v>
      </c>
    </row>
    <row r="2286" spans="1:18" x14ac:dyDescent="0.3">
      <c r="A2286">
        <v>74</v>
      </c>
      <c r="B2286" t="s">
        <v>56</v>
      </c>
      <c r="C2286" t="s">
        <v>25</v>
      </c>
      <c r="D2286" t="s">
        <v>47</v>
      </c>
      <c r="E2286" t="s">
        <v>22</v>
      </c>
      <c r="F2286" s="101">
        <v>46022</v>
      </c>
      <c r="G2286">
        <v>2025</v>
      </c>
      <c r="H2286" t="s">
        <v>736</v>
      </c>
      <c r="I2286" t="s">
        <v>743</v>
      </c>
      <c r="J2286">
        <v>80</v>
      </c>
      <c r="K2286">
        <v>90.32</v>
      </c>
      <c r="L2286" s="57">
        <v>1.129</v>
      </c>
      <c r="M2286" s="57">
        <v>1.129</v>
      </c>
      <c r="N2286" t="s">
        <v>23</v>
      </c>
      <c r="O2286" t="s">
        <v>23</v>
      </c>
      <c r="P2286">
        <v>0</v>
      </c>
      <c r="Q2286">
        <v>0</v>
      </c>
      <c r="R2286" t="s">
        <v>2505</v>
      </c>
    </row>
    <row r="2287" spans="1:18" x14ac:dyDescent="0.3">
      <c r="A2287">
        <v>77</v>
      </c>
      <c r="B2287" t="s">
        <v>57</v>
      </c>
      <c r="C2287" t="s">
        <v>58</v>
      </c>
      <c r="D2287" t="s">
        <v>21</v>
      </c>
      <c r="E2287" t="s">
        <v>22</v>
      </c>
      <c r="F2287" s="101">
        <v>44377</v>
      </c>
      <c r="G2287">
        <v>2021</v>
      </c>
      <c r="H2287" t="s">
        <v>734</v>
      </c>
      <c r="I2287" t="s">
        <v>787</v>
      </c>
      <c r="J2287">
        <v>95</v>
      </c>
      <c r="K2287">
        <v>97.415000000000006</v>
      </c>
      <c r="L2287" s="57">
        <v>1.025421052631579</v>
      </c>
      <c r="M2287" s="57">
        <v>1.025421052631579</v>
      </c>
      <c r="N2287" t="s">
        <v>23</v>
      </c>
      <c r="O2287" t="s">
        <v>23</v>
      </c>
      <c r="P2287">
        <v>0</v>
      </c>
      <c r="Q2287">
        <v>1</v>
      </c>
      <c r="R2287" t="s">
        <v>2511</v>
      </c>
    </row>
    <row r="2288" spans="1:18" x14ac:dyDescent="0.3">
      <c r="A2288">
        <v>77</v>
      </c>
      <c r="B2288" t="s">
        <v>57</v>
      </c>
      <c r="C2288" t="s">
        <v>58</v>
      </c>
      <c r="D2288" t="s">
        <v>21</v>
      </c>
      <c r="E2288" t="s">
        <v>22</v>
      </c>
      <c r="F2288" s="101">
        <v>44561</v>
      </c>
      <c r="G2288">
        <v>2021</v>
      </c>
      <c r="H2288" t="s">
        <v>736</v>
      </c>
      <c r="I2288" t="s">
        <v>739</v>
      </c>
      <c r="J2288">
        <v>95</v>
      </c>
      <c r="K2288">
        <v>97.433333333333323</v>
      </c>
      <c r="L2288" s="57">
        <v>1.025614035087719</v>
      </c>
      <c r="M2288" s="57">
        <v>1.025614035087719</v>
      </c>
      <c r="N2288" t="s">
        <v>23</v>
      </c>
      <c r="O2288" t="s">
        <v>23</v>
      </c>
      <c r="P2288">
        <v>0</v>
      </c>
      <c r="Q2288">
        <v>1</v>
      </c>
      <c r="R2288" t="s">
        <v>2517</v>
      </c>
    </row>
    <row r="2289" spans="1:18" x14ac:dyDescent="0.3">
      <c r="A2289">
        <v>77</v>
      </c>
      <c r="B2289" t="s">
        <v>57</v>
      </c>
      <c r="C2289" t="s">
        <v>58</v>
      </c>
      <c r="D2289" t="s">
        <v>21</v>
      </c>
      <c r="E2289" t="s">
        <v>22</v>
      </c>
      <c r="F2289" s="101">
        <v>46022</v>
      </c>
      <c r="G2289">
        <v>2025</v>
      </c>
      <c r="H2289" t="s">
        <v>736</v>
      </c>
      <c r="I2289" t="s">
        <v>743</v>
      </c>
      <c r="J2289">
        <v>97</v>
      </c>
      <c r="K2289">
        <v>96.783333333333346</v>
      </c>
      <c r="L2289" s="57">
        <v>0.9977663230240551</v>
      </c>
      <c r="M2289" s="57">
        <v>0.9977663230240551</v>
      </c>
      <c r="N2289" t="s">
        <v>23</v>
      </c>
      <c r="O2289" t="s">
        <v>23</v>
      </c>
      <c r="P2289">
        <v>0</v>
      </c>
      <c r="Q2289">
        <v>1</v>
      </c>
      <c r="R2289" t="s">
        <v>2523</v>
      </c>
    </row>
    <row r="2290" spans="1:18" x14ac:dyDescent="0.3">
      <c r="A2290">
        <v>84</v>
      </c>
      <c r="B2290" t="s">
        <v>63</v>
      </c>
      <c r="C2290" t="s">
        <v>64</v>
      </c>
      <c r="D2290" t="s">
        <v>65</v>
      </c>
      <c r="E2290" t="s">
        <v>22</v>
      </c>
      <c r="F2290" s="101">
        <v>44561</v>
      </c>
      <c r="G2290">
        <v>2021</v>
      </c>
      <c r="H2290" t="s">
        <v>736</v>
      </c>
      <c r="I2290" t="s">
        <v>739</v>
      </c>
      <c r="J2290">
        <v>100</v>
      </c>
      <c r="K2290">
        <v>100</v>
      </c>
      <c r="L2290" s="57">
        <v>1</v>
      </c>
      <c r="M2290" s="57">
        <v>1</v>
      </c>
      <c r="N2290" t="s">
        <v>23</v>
      </c>
      <c r="O2290" t="s">
        <v>23</v>
      </c>
      <c r="P2290">
        <v>0</v>
      </c>
      <c r="Q2290">
        <v>0</v>
      </c>
      <c r="R2290" t="s">
        <v>2524</v>
      </c>
    </row>
    <row r="2291" spans="1:18" x14ac:dyDescent="0.3">
      <c r="A2291">
        <v>84</v>
      </c>
      <c r="B2291" t="s">
        <v>63</v>
      </c>
      <c r="C2291" t="s">
        <v>64</v>
      </c>
      <c r="D2291" t="s">
        <v>65</v>
      </c>
      <c r="E2291" t="s">
        <v>22</v>
      </c>
      <c r="F2291" s="101">
        <v>44926</v>
      </c>
      <c r="G2291">
        <v>2022</v>
      </c>
      <c r="H2291" t="s">
        <v>736</v>
      </c>
      <c r="I2291" t="s">
        <v>741</v>
      </c>
      <c r="J2291">
        <v>100</v>
      </c>
      <c r="K2291">
        <v>100</v>
      </c>
      <c r="L2291" s="57">
        <v>1</v>
      </c>
      <c r="M2291" s="57">
        <v>1</v>
      </c>
      <c r="N2291" t="s">
        <v>23</v>
      </c>
      <c r="O2291" t="s">
        <v>23</v>
      </c>
      <c r="P2291">
        <v>0</v>
      </c>
      <c r="Q2291">
        <v>0</v>
      </c>
      <c r="R2291" t="s">
        <v>2525</v>
      </c>
    </row>
    <row r="2292" spans="1:18" x14ac:dyDescent="0.3">
      <c r="A2292">
        <v>84</v>
      </c>
      <c r="B2292" t="s">
        <v>63</v>
      </c>
      <c r="C2292" t="s">
        <v>64</v>
      </c>
      <c r="D2292" t="s">
        <v>65</v>
      </c>
      <c r="E2292" t="s">
        <v>22</v>
      </c>
      <c r="F2292" s="101">
        <v>46022</v>
      </c>
      <c r="G2292">
        <v>2025</v>
      </c>
      <c r="H2292" t="s">
        <v>736</v>
      </c>
      <c r="I2292" t="s">
        <v>743</v>
      </c>
      <c r="J2292">
        <v>100</v>
      </c>
      <c r="K2292">
        <v>100</v>
      </c>
      <c r="L2292" s="57">
        <v>1</v>
      </c>
      <c r="M2292" s="57">
        <v>1</v>
      </c>
      <c r="N2292" t="s">
        <v>23</v>
      </c>
      <c r="O2292" t="s">
        <v>23</v>
      </c>
      <c r="P2292">
        <v>0</v>
      </c>
      <c r="Q2292">
        <v>0</v>
      </c>
      <c r="R2292" t="s">
        <v>2526</v>
      </c>
    </row>
    <row r="2293" spans="1:18" x14ac:dyDescent="0.3">
      <c r="A2293">
        <v>85</v>
      </c>
      <c r="B2293" t="s">
        <v>66</v>
      </c>
      <c r="C2293" t="s">
        <v>64</v>
      </c>
      <c r="D2293" t="s">
        <v>65</v>
      </c>
      <c r="E2293" t="s">
        <v>22</v>
      </c>
      <c r="F2293" s="101">
        <v>44561</v>
      </c>
      <c r="G2293">
        <v>2021</v>
      </c>
      <c r="H2293" t="s">
        <v>736</v>
      </c>
      <c r="I2293" t="s">
        <v>739</v>
      </c>
      <c r="J2293">
        <v>100</v>
      </c>
      <c r="K2293">
        <v>100</v>
      </c>
      <c r="L2293" s="57">
        <v>1</v>
      </c>
      <c r="M2293" s="57">
        <v>1</v>
      </c>
      <c r="N2293" t="s">
        <v>23</v>
      </c>
      <c r="O2293" t="s">
        <v>23</v>
      </c>
      <c r="P2293">
        <v>0</v>
      </c>
      <c r="Q2293">
        <v>0</v>
      </c>
      <c r="R2293" t="s">
        <v>2527</v>
      </c>
    </row>
    <row r="2294" spans="1:18" x14ac:dyDescent="0.3">
      <c r="A2294">
        <v>85</v>
      </c>
      <c r="B2294" t="s">
        <v>66</v>
      </c>
      <c r="C2294" t="s">
        <v>64</v>
      </c>
      <c r="D2294" t="s">
        <v>65</v>
      </c>
      <c r="E2294" t="s">
        <v>22</v>
      </c>
      <c r="F2294" s="101">
        <v>44926</v>
      </c>
      <c r="G2294">
        <v>2022</v>
      </c>
      <c r="H2294" t="s">
        <v>736</v>
      </c>
      <c r="I2294" t="s">
        <v>741</v>
      </c>
      <c r="J2294">
        <v>100</v>
      </c>
      <c r="K2294">
        <v>100</v>
      </c>
      <c r="L2294" s="57">
        <v>1</v>
      </c>
      <c r="M2294" s="57">
        <v>1</v>
      </c>
      <c r="N2294" t="s">
        <v>23</v>
      </c>
      <c r="O2294" t="s">
        <v>23</v>
      </c>
      <c r="P2294">
        <v>0</v>
      </c>
      <c r="Q2294">
        <v>0</v>
      </c>
      <c r="R2294" t="s">
        <v>2528</v>
      </c>
    </row>
    <row r="2295" spans="1:18" x14ac:dyDescent="0.3">
      <c r="A2295">
        <v>85</v>
      </c>
      <c r="B2295" t="s">
        <v>66</v>
      </c>
      <c r="C2295" t="s">
        <v>64</v>
      </c>
      <c r="D2295" t="s">
        <v>65</v>
      </c>
      <c r="E2295" t="s">
        <v>22</v>
      </c>
      <c r="F2295" s="101">
        <v>46022</v>
      </c>
      <c r="G2295">
        <v>2025</v>
      </c>
      <c r="H2295" t="s">
        <v>736</v>
      </c>
      <c r="I2295" t="s">
        <v>743</v>
      </c>
      <c r="J2295">
        <v>100</v>
      </c>
      <c r="K2295">
        <v>100</v>
      </c>
      <c r="L2295" s="57">
        <v>1</v>
      </c>
      <c r="M2295" s="57">
        <v>1</v>
      </c>
      <c r="N2295" t="s">
        <v>23</v>
      </c>
      <c r="O2295" t="s">
        <v>23</v>
      </c>
      <c r="P2295">
        <v>0</v>
      </c>
      <c r="Q2295">
        <v>0</v>
      </c>
      <c r="R2295" t="s">
        <v>2529</v>
      </c>
    </row>
    <row r="2296" spans="1:18" x14ac:dyDescent="0.3">
      <c r="A2296">
        <v>86</v>
      </c>
      <c r="B2296" t="s">
        <v>67</v>
      </c>
      <c r="C2296" t="s">
        <v>64</v>
      </c>
      <c r="D2296" t="s">
        <v>47</v>
      </c>
      <c r="E2296" t="s">
        <v>22</v>
      </c>
      <c r="F2296" s="101">
        <v>44377</v>
      </c>
      <c r="G2296">
        <v>2021</v>
      </c>
      <c r="H2296" t="s">
        <v>734</v>
      </c>
      <c r="I2296" t="s">
        <v>787</v>
      </c>
      <c r="J2296">
        <v>100</v>
      </c>
      <c r="K2296">
        <v>100</v>
      </c>
      <c r="L2296" s="57">
        <v>1</v>
      </c>
      <c r="M2296" s="57">
        <v>1</v>
      </c>
      <c r="N2296" t="s">
        <v>23</v>
      </c>
      <c r="O2296" t="s">
        <v>23</v>
      </c>
      <c r="P2296">
        <v>0</v>
      </c>
      <c r="Q2296">
        <v>0</v>
      </c>
      <c r="R2296" t="s">
        <v>2530</v>
      </c>
    </row>
    <row r="2297" spans="1:18" x14ac:dyDescent="0.3">
      <c r="A2297">
        <v>86</v>
      </c>
      <c r="B2297" t="s">
        <v>67</v>
      </c>
      <c r="C2297" t="s">
        <v>64</v>
      </c>
      <c r="D2297" t="s">
        <v>47</v>
      </c>
      <c r="E2297" t="s">
        <v>22</v>
      </c>
      <c r="F2297" s="101">
        <v>44561</v>
      </c>
      <c r="G2297">
        <v>2021</v>
      </c>
      <c r="H2297" t="s">
        <v>736</v>
      </c>
      <c r="I2297" t="s">
        <v>739</v>
      </c>
      <c r="J2297">
        <v>100</v>
      </c>
      <c r="K2297">
        <v>100</v>
      </c>
      <c r="L2297" s="57">
        <v>1</v>
      </c>
      <c r="M2297" s="57">
        <v>1</v>
      </c>
      <c r="N2297" t="s">
        <v>23</v>
      </c>
      <c r="O2297" t="s">
        <v>23</v>
      </c>
      <c r="P2297">
        <v>0</v>
      </c>
      <c r="Q2297">
        <v>0</v>
      </c>
      <c r="R2297" t="s">
        <v>2531</v>
      </c>
    </row>
    <row r="2298" spans="1:18" x14ac:dyDescent="0.3">
      <c r="A2298">
        <v>86</v>
      </c>
      <c r="B2298" t="s">
        <v>67</v>
      </c>
      <c r="C2298" t="s">
        <v>64</v>
      </c>
      <c r="D2298" t="s">
        <v>47</v>
      </c>
      <c r="E2298" t="s">
        <v>22</v>
      </c>
      <c r="F2298" s="101">
        <v>44742</v>
      </c>
      <c r="G2298">
        <v>2022</v>
      </c>
      <c r="H2298" t="s">
        <v>734</v>
      </c>
      <c r="I2298" t="s">
        <v>810</v>
      </c>
      <c r="J2298">
        <v>100</v>
      </c>
      <c r="K2298">
        <v>100</v>
      </c>
      <c r="L2298" s="57">
        <v>1</v>
      </c>
      <c r="M2298" s="57">
        <v>1</v>
      </c>
      <c r="N2298" t="s">
        <v>23</v>
      </c>
      <c r="O2298" t="s">
        <v>23</v>
      </c>
      <c r="P2298">
        <v>0</v>
      </c>
      <c r="Q2298">
        <v>0</v>
      </c>
      <c r="R2298" t="s">
        <v>2532</v>
      </c>
    </row>
    <row r="2299" spans="1:18" x14ac:dyDescent="0.3">
      <c r="A2299">
        <v>86</v>
      </c>
      <c r="B2299" t="s">
        <v>67</v>
      </c>
      <c r="C2299" t="s">
        <v>64</v>
      </c>
      <c r="D2299" t="s">
        <v>47</v>
      </c>
      <c r="E2299" t="s">
        <v>22</v>
      </c>
      <c r="F2299" s="101">
        <v>44926</v>
      </c>
      <c r="G2299">
        <v>2022</v>
      </c>
      <c r="H2299" t="s">
        <v>736</v>
      </c>
      <c r="I2299" t="s">
        <v>741</v>
      </c>
      <c r="J2299">
        <v>100</v>
      </c>
      <c r="K2299">
        <v>100</v>
      </c>
      <c r="L2299" s="57">
        <v>1</v>
      </c>
      <c r="M2299" s="57">
        <v>1</v>
      </c>
      <c r="N2299" t="s">
        <v>23</v>
      </c>
      <c r="O2299" t="s">
        <v>23</v>
      </c>
      <c r="P2299">
        <v>0</v>
      </c>
      <c r="Q2299">
        <v>0</v>
      </c>
      <c r="R2299" t="s">
        <v>2533</v>
      </c>
    </row>
    <row r="2300" spans="1:18" x14ac:dyDescent="0.3">
      <c r="A2300">
        <v>86</v>
      </c>
      <c r="B2300" t="s">
        <v>67</v>
      </c>
      <c r="C2300" t="s">
        <v>64</v>
      </c>
      <c r="D2300" t="s">
        <v>47</v>
      </c>
      <c r="E2300" t="s">
        <v>22</v>
      </c>
      <c r="F2300" s="101">
        <v>46022</v>
      </c>
      <c r="G2300">
        <v>2025</v>
      </c>
      <c r="H2300" t="s">
        <v>736</v>
      </c>
      <c r="I2300" t="s">
        <v>743</v>
      </c>
      <c r="J2300">
        <v>100</v>
      </c>
      <c r="K2300">
        <v>100</v>
      </c>
      <c r="L2300" s="57">
        <v>1</v>
      </c>
      <c r="M2300" s="57">
        <v>1</v>
      </c>
      <c r="N2300" t="s">
        <v>23</v>
      </c>
      <c r="O2300" t="s">
        <v>23</v>
      </c>
      <c r="P2300">
        <v>0</v>
      </c>
      <c r="Q2300">
        <v>0</v>
      </c>
      <c r="R2300" t="s">
        <v>2534</v>
      </c>
    </row>
    <row r="2301" spans="1:18" x14ac:dyDescent="0.3">
      <c r="A2301">
        <v>87</v>
      </c>
      <c r="B2301" t="s">
        <v>68</v>
      </c>
      <c r="C2301" t="s">
        <v>64</v>
      </c>
      <c r="D2301" t="s">
        <v>65</v>
      </c>
      <c r="E2301" t="s">
        <v>22</v>
      </c>
      <c r="F2301" s="101">
        <v>44561</v>
      </c>
      <c r="G2301">
        <v>2021</v>
      </c>
      <c r="H2301" t="s">
        <v>736</v>
      </c>
      <c r="I2301" t="s">
        <v>739</v>
      </c>
      <c r="J2301">
        <v>80</v>
      </c>
      <c r="K2301">
        <v>93</v>
      </c>
      <c r="L2301" s="57">
        <v>1.1625000000000001</v>
      </c>
      <c r="M2301" s="57">
        <v>1.1625000000000001</v>
      </c>
      <c r="N2301" t="s">
        <v>23</v>
      </c>
      <c r="O2301" t="s">
        <v>23</v>
      </c>
      <c r="P2301">
        <v>0</v>
      </c>
      <c r="Q2301">
        <v>0</v>
      </c>
      <c r="R2301" t="s">
        <v>2535</v>
      </c>
    </row>
    <row r="2302" spans="1:18" x14ac:dyDescent="0.3">
      <c r="A2302">
        <v>87</v>
      </c>
      <c r="B2302" t="s">
        <v>68</v>
      </c>
      <c r="C2302" t="s">
        <v>64</v>
      </c>
      <c r="D2302" t="s">
        <v>65</v>
      </c>
      <c r="E2302" t="s">
        <v>22</v>
      </c>
      <c r="F2302" s="101">
        <v>44926</v>
      </c>
      <c r="G2302">
        <v>2022</v>
      </c>
      <c r="H2302" t="s">
        <v>736</v>
      </c>
      <c r="I2302" t="s">
        <v>741</v>
      </c>
      <c r="J2302">
        <v>80</v>
      </c>
      <c r="K2302">
        <v>99</v>
      </c>
      <c r="L2302" s="57">
        <v>1.2375</v>
      </c>
      <c r="M2302" s="57">
        <v>1.2375</v>
      </c>
      <c r="N2302" t="s">
        <v>23</v>
      </c>
      <c r="O2302" t="s">
        <v>23</v>
      </c>
      <c r="P2302">
        <v>0</v>
      </c>
      <c r="Q2302">
        <v>0</v>
      </c>
      <c r="R2302" t="s">
        <v>2536</v>
      </c>
    </row>
    <row r="2303" spans="1:18" x14ac:dyDescent="0.3">
      <c r="A2303">
        <v>87</v>
      </c>
      <c r="B2303" t="s">
        <v>68</v>
      </c>
      <c r="C2303" t="s">
        <v>64</v>
      </c>
      <c r="D2303" t="s">
        <v>65</v>
      </c>
      <c r="E2303" t="s">
        <v>22</v>
      </c>
      <c r="F2303" s="101">
        <v>46022</v>
      </c>
      <c r="G2303">
        <v>2025</v>
      </c>
      <c r="H2303" t="s">
        <v>736</v>
      </c>
      <c r="I2303" t="s">
        <v>743</v>
      </c>
      <c r="J2303">
        <v>80</v>
      </c>
      <c r="K2303">
        <v>100</v>
      </c>
      <c r="L2303" s="57">
        <v>1.25</v>
      </c>
      <c r="M2303" s="57">
        <v>1.25</v>
      </c>
      <c r="N2303" t="s">
        <v>23</v>
      </c>
      <c r="O2303" t="s">
        <v>23</v>
      </c>
      <c r="P2303">
        <v>0</v>
      </c>
      <c r="Q2303">
        <v>0</v>
      </c>
      <c r="R2303" t="s">
        <v>2538</v>
      </c>
    </row>
    <row r="2304" spans="1:18" x14ac:dyDescent="0.3">
      <c r="A2304">
        <v>88</v>
      </c>
      <c r="B2304" t="s">
        <v>69</v>
      </c>
      <c r="C2304" t="s">
        <v>64</v>
      </c>
      <c r="D2304" t="s">
        <v>65</v>
      </c>
      <c r="E2304" t="s">
        <v>22</v>
      </c>
      <c r="F2304" s="101">
        <v>44561</v>
      </c>
      <c r="G2304">
        <v>2021</v>
      </c>
      <c r="H2304" t="s">
        <v>736</v>
      </c>
      <c r="I2304" t="s">
        <v>739</v>
      </c>
      <c r="J2304">
        <v>100</v>
      </c>
      <c r="K2304">
        <v>100</v>
      </c>
      <c r="L2304" s="57">
        <v>1</v>
      </c>
      <c r="M2304" s="57">
        <v>1</v>
      </c>
      <c r="N2304" t="s">
        <v>23</v>
      </c>
      <c r="O2304" t="s">
        <v>23</v>
      </c>
      <c r="P2304">
        <v>0</v>
      </c>
      <c r="Q2304">
        <v>0</v>
      </c>
      <c r="R2304" t="s">
        <v>2539</v>
      </c>
    </row>
    <row r="2305" spans="1:18" x14ac:dyDescent="0.3">
      <c r="A2305">
        <v>88</v>
      </c>
      <c r="B2305" t="s">
        <v>69</v>
      </c>
      <c r="C2305" t="s">
        <v>64</v>
      </c>
      <c r="D2305" t="s">
        <v>65</v>
      </c>
      <c r="E2305" t="s">
        <v>22</v>
      </c>
      <c r="F2305" s="101">
        <v>44926</v>
      </c>
      <c r="G2305">
        <v>2022</v>
      </c>
      <c r="H2305" t="s">
        <v>736</v>
      </c>
      <c r="I2305" t="s">
        <v>741</v>
      </c>
      <c r="J2305">
        <v>100</v>
      </c>
      <c r="K2305">
        <v>99.344262295082004</v>
      </c>
      <c r="L2305" s="57">
        <v>0.99344262295082009</v>
      </c>
      <c r="M2305" s="57">
        <v>0.99344262295082009</v>
      </c>
      <c r="N2305" t="s">
        <v>23</v>
      </c>
      <c r="O2305" t="s">
        <v>23</v>
      </c>
      <c r="P2305">
        <v>0</v>
      </c>
      <c r="Q2305">
        <v>0</v>
      </c>
      <c r="R2305" t="s">
        <v>2540</v>
      </c>
    </row>
    <row r="2306" spans="1:18" x14ac:dyDescent="0.3">
      <c r="A2306">
        <v>88</v>
      </c>
      <c r="B2306" t="s">
        <v>69</v>
      </c>
      <c r="C2306" t="s">
        <v>64</v>
      </c>
      <c r="D2306" t="s">
        <v>65</v>
      </c>
      <c r="E2306" t="s">
        <v>22</v>
      </c>
      <c r="F2306" s="101">
        <v>46022</v>
      </c>
      <c r="G2306">
        <v>2025</v>
      </c>
      <c r="H2306" t="s">
        <v>736</v>
      </c>
      <c r="I2306" t="s">
        <v>743</v>
      </c>
      <c r="J2306">
        <v>100</v>
      </c>
      <c r="K2306">
        <v>100</v>
      </c>
      <c r="L2306" s="57">
        <v>1</v>
      </c>
      <c r="M2306" s="57">
        <v>1</v>
      </c>
      <c r="N2306" t="s">
        <v>23</v>
      </c>
      <c r="O2306" t="s">
        <v>23</v>
      </c>
      <c r="P2306">
        <v>0</v>
      </c>
      <c r="Q2306">
        <v>0</v>
      </c>
      <c r="R2306" t="s">
        <v>2541</v>
      </c>
    </row>
    <row r="2307" spans="1:18" x14ac:dyDescent="0.3">
      <c r="A2307">
        <v>89</v>
      </c>
      <c r="B2307" t="s">
        <v>70</v>
      </c>
      <c r="C2307" t="s">
        <v>64</v>
      </c>
      <c r="D2307" t="s">
        <v>65</v>
      </c>
      <c r="E2307" t="s">
        <v>22</v>
      </c>
      <c r="F2307" s="101">
        <v>44561</v>
      </c>
      <c r="G2307">
        <v>2021</v>
      </c>
      <c r="H2307" t="s">
        <v>736</v>
      </c>
      <c r="I2307" t="s">
        <v>739</v>
      </c>
      <c r="J2307">
        <v>100</v>
      </c>
      <c r="K2307">
        <v>100</v>
      </c>
      <c r="L2307" s="57">
        <v>1</v>
      </c>
      <c r="M2307" s="57">
        <v>1</v>
      </c>
      <c r="N2307" t="s">
        <v>23</v>
      </c>
      <c r="O2307" t="s">
        <v>23</v>
      </c>
      <c r="P2307">
        <v>0</v>
      </c>
      <c r="Q2307">
        <v>0</v>
      </c>
      <c r="R2307" t="s">
        <v>2542</v>
      </c>
    </row>
    <row r="2308" spans="1:18" x14ac:dyDescent="0.3">
      <c r="A2308">
        <v>89</v>
      </c>
      <c r="B2308" t="s">
        <v>70</v>
      </c>
      <c r="C2308" t="s">
        <v>64</v>
      </c>
      <c r="D2308" t="s">
        <v>65</v>
      </c>
      <c r="E2308" t="s">
        <v>22</v>
      </c>
      <c r="F2308" s="101">
        <v>44926</v>
      </c>
      <c r="G2308">
        <v>2022</v>
      </c>
      <c r="H2308" t="s">
        <v>736</v>
      </c>
      <c r="I2308" t="s">
        <v>741</v>
      </c>
      <c r="J2308">
        <v>100</v>
      </c>
      <c r="K2308">
        <v>100</v>
      </c>
      <c r="L2308" s="57">
        <v>1</v>
      </c>
      <c r="M2308" s="57">
        <v>1</v>
      </c>
      <c r="N2308" t="s">
        <v>23</v>
      </c>
      <c r="O2308" t="s">
        <v>23</v>
      </c>
      <c r="P2308">
        <v>0</v>
      </c>
      <c r="Q2308">
        <v>0</v>
      </c>
      <c r="R2308" t="s">
        <v>2543</v>
      </c>
    </row>
    <row r="2309" spans="1:18" x14ac:dyDescent="0.3">
      <c r="A2309">
        <v>89</v>
      </c>
      <c r="B2309" t="s">
        <v>70</v>
      </c>
      <c r="C2309" t="s">
        <v>64</v>
      </c>
      <c r="D2309" t="s">
        <v>65</v>
      </c>
      <c r="E2309" t="s">
        <v>22</v>
      </c>
      <c r="F2309" s="101">
        <v>46022</v>
      </c>
      <c r="G2309">
        <v>2025</v>
      </c>
      <c r="H2309" t="s">
        <v>736</v>
      </c>
      <c r="I2309" t="s">
        <v>743</v>
      </c>
      <c r="J2309">
        <v>100</v>
      </c>
      <c r="K2309">
        <v>100</v>
      </c>
      <c r="L2309" s="57">
        <v>1</v>
      </c>
      <c r="M2309" s="57">
        <v>1</v>
      </c>
      <c r="N2309" t="s">
        <v>23</v>
      </c>
      <c r="O2309" t="s">
        <v>23</v>
      </c>
      <c r="P2309">
        <v>0</v>
      </c>
      <c r="Q2309">
        <v>0</v>
      </c>
      <c r="R2309" t="s">
        <v>2544</v>
      </c>
    </row>
    <row r="2310" spans="1:18" x14ac:dyDescent="0.3">
      <c r="A2310">
        <v>90</v>
      </c>
      <c r="B2310" t="s">
        <v>71</v>
      </c>
      <c r="C2310" t="s">
        <v>64</v>
      </c>
      <c r="D2310" t="s">
        <v>65</v>
      </c>
      <c r="E2310" t="s">
        <v>22</v>
      </c>
      <c r="F2310" s="101">
        <v>44561</v>
      </c>
      <c r="G2310">
        <v>2021</v>
      </c>
      <c r="H2310" t="s">
        <v>736</v>
      </c>
      <c r="I2310" t="s">
        <v>739</v>
      </c>
      <c r="J2310">
        <v>100</v>
      </c>
      <c r="K2310">
        <v>100</v>
      </c>
      <c r="L2310" s="57">
        <v>1</v>
      </c>
      <c r="M2310" s="57">
        <v>1</v>
      </c>
      <c r="N2310" t="s">
        <v>23</v>
      </c>
      <c r="O2310" t="s">
        <v>23</v>
      </c>
      <c r="P2310">
        <v>0</v>
      </c>
      <c r="Q2310">
        <v>0</v>
      </c>
      <c r="R2310" t="s">
        <v>2545</v>
      </c>
    </row>
    <row r="2311" spans="1:18" x14ac:dyDescent="0.3">
      <c r="A2311">
        <v>90</v>
      </c>
      <c r="B2311" t="s">
        <v>71</v>
      </c>
      <c r="C2311" t="s">
        <v>64</v>
      </c>
      <c r="D2311" t="s">
        <v>65</v>
      </c>
      <c r="E2311" t="s">
        <v>22</v>
      </c>
      <c r="F2311" s="101">
        <v>44926</v>
      </c>
      <c r="G2311">
        <v>2022</v>
      </c>
      <c r="H2311" t="s">
        <v>736</v>
      </c>
      <c r="I2311" t="s">
        <v>741</v>
      </c>
      <c r="J2311">
        <v>100</v>
      </c>
      <c r="K2311">
        <v>100</v>
      </c>
      <c r="L2311" s="57">
        <v>1</v>
      </c>
      <c r="M2311" s="57">
        <v>1</v>
      </c>
      <c r="N2311" t="s">
        <v>23</v>
      </c>
      <c r="O2311" t="s">
        <v>23</v>
      </c>
      <c r="P2311">
        <v>0</v>
      </c>
      <c r="Q2311">
        <v>0</v>
      </c>
      <c r="R2311" t="s">
        <v>2546</v>
      </c>
    </row>
    <row r="2312" spans="1:18" x14ac:dyDescent="0.3">
      <c r="A2312">
        <v>90</v>
      </c>
      <c r="B2312" t="s">
        <v>71</v>
      </c>
      <c r="C2312" t="s">
        <v>64</v>
      </c>
      <c r="D2312" t="s">
        <v>65</v>
      </c>
      <c r="E2312" t="s">
        <v>22</v>
      </c>
      <c r="F2312" s="101">
        <v>46022</v>
      </c>
      <c r="G2312">
        <v>2025</v>
      </c>
      <c r="H2312" t="s">
        <v>736</v>
      </c>
      <c r="I2312" t="s">
        <v>743</v>
      </c>
      <c r="J2312">
        <v>100</v>
      </c>
      <c r="K2312">
        <v>100</v>
      </c>
      <c r="L2312" s="57">
        <v>1</v>
      </c>
      <c r="M2312" s="57">
        <v>1</v>
      </c>
      <c r="N2312" t="s">
        <v>23</v>
      </c>
      <c r="O2312" t="s">
        <v>23</v>
      </c>
      <c r="P2312">
        <v>0</v>
      </c>
      <c r="Q2312">
        <v>0</v>
      </c>
      <c r="R2312" t="s">
        <v>2547</v>
      </c>
    </row>
    <row r="2313" spans="1:18" x14ac:dyDescent="0.3">
      <c r="A2313">
        <v>91</v>
      </c>
      <c r="B2313" t="s">
        <v>72</v>
      </c>
      <c r="C2313" t="s">
        <v>64</v>
      </c>
      <c r="D2313" t="s">
        <v>65</v>
      </c>
      <c r="E2313" t="s">
        <v>22</v>
      </c>
      <c r="F2313" s="101">
        <v>44561</v>
      </c>
      <c r="G2313">
        <v>2021</v>
      </c>
      <c r="H2313" t="s">
        <v>736</v>
      </c>
      <c r="I2313" t="s">
        <v>739</v>
      </c>
      <c r="J2313">
        <v>100</v>
      </c>
      <c r="K2313">
        <v>100</v>
      </c>
      <c r="L2313" s="57">
        <v>1</v>
      </c>
      <c r="M2313" s="57">
        <v>1</v>
      </c>
      <c r="N2313" t="s">
        <v>23</v>
      </c>
      <c r="O2313" t="s">
        <v>23</v>
      </c>
      <c r="P2313">
        <v>0</v>
      </c>
      <c r="Q2313">
        <v>0</v>
      </c>
      <c r="R2313" t="s">
        <v>2548</v>
      </c>
    </row>
    <row r="2314" spans="1:18" x14ac:dyDescent="0.3">
      <c r="A2314">
        <v>91</v>
      </c>
      <c r="B2314" t="s">
        <v>72</v>
      </c>
      <c r="C2314" t="s">
        <v>64</v>
      </c>
      <c r="D2314" t="s">
        <v>65</v>
      </c>
      <c r="E2314" t="s">
        <v>22</v>
      </c>
      <c r="F2314" s="101">
        <v>44926</v>
      </c>
      <c r="G2314">
        <v>2022</v>
      </c>
      <c r="H2314" t="s">
        <v>736</v>
      </c>
      <c r="I2314" t="s">
        <v>741</v>
      </c>
      <c r="J2314">
        <v>100</v>
      </c>
      <c r="K2314">
        <v>100</v>
      </c>
      <c r="L2314" s="57">
        <v>1</v>
      </c>
      <c r="M2314" s="57">
        <v>1</v>
      </c>
      <c r="N2314" t="s">
        <v>23</v>
      </c>
      <c r="O2314" t="s">
        <v>23</v>
      </c>
      <c r="P2314">
        <v>0</v>
      </c>
      <c r="Q2314">
        <v>0</v>
      </c>
      <c r="R2314" t="s">
        <v>2549</v>
      </c>
    </row>
    <row r="2315" spans="1:18" x14ac:dyDescent="0.3">
      <c r="A2315">
        <v>91</v>
      </c>
      <c r="B2315" t="s">
        <v>72</v>
      </c>
      <c r="C2315" t="s">
        <v>64</v>
      </c>
      <c r="D2315" t="s">
        <v>65</v>
      </c>
      <c r="E2315" t="s">
        <v>22</v>
      </c>
      <c r="F2315" s="101">
        <v>46022</v>
      </c>
      <c r="G2315">
        <v>2025</v>
      </c>
      <c r="H2315" t="s">
        <v>736</v>
      </c>
      <c r="I2315" t="s">
        <v>743</v>
      </c>
      <c r="J2315">
        <v>100</v>
      </c>
      <c r="K2315">
        <v>100</v>
      </c>
      <c r="L2315" s="57">
        <v>1</v>
      </c>
      <c r="M2315" s="57">
        <v>1</v>
      </c>
      <c r="N2315" t="s">
        <v>23</v>
      </c>
      <c r="O2315" t="s">
        <v>23</v>
      </c>
      <c r="P2315">
        <v>0</v>
      </c>
      <c r="Q2315">
        <v>0</v>
      </c>
      <c r="R2315" t="s">
        <v>2550</v>
      </c>
    </row>
    <row r="2316" spans="1:18" x14ac:dyDescent="0.3">
      <c r="A2316">
        <v>92</v>
      </c>
      <c r="B2316" t="s">
        <v>73</v>
      </c>
      <c r="C2316" t="s">
        <v>64</v>
      </c>
      <c r="D2316" t="s">
        <v>65</v>
      </c>
      <c r="E2316" t="s">
        <v>22</v>
      </c>
      <c r="F2316" s="101">
        <v>44561</v>
      </c>
      <c r="G2316">
        <v>2021</v>
      </c>
      <c r="H2316" t="s">
        <v>736</v>
      </c>
      <c r="I2316" t="s">
        <v>739</v>
      </c>
      <c r="J2316">
        <v>100</v>
      </c>
      <c r="K2316">
        <v>100</v>
      </c>
      <c r="L2316" s="57">
        <v>1</v>
      </c>
      <c r="M2316" s="57">
        <v>1</v>
      </c>
      <c r="N2316" t="s">
        <v>23</v>
      </c>
      <c r="O2316" t="s">
        <v>23</v>
      </c>
      <c r="P2316">
        <v>0</v>
      </c>
      <c r="Q2316">
        <v>0</v>
      </c>
      <c r="R2316" t="s">
        <v>2551</v>
      </c>
    </row>
    <row r="2317" spans="1:18" x14ac:dyDescent="0.3">
      <c r="A2317">
        <v>92</v>
      </c>
      <c r="B2317" t="s">
        <v>73</v>
      </c>
      <c r="C2317" t="s">
        <v>64</v>
      </c>
      <c r="D2317" t="s">
        <v>65</v>
      </c>
      <c r="E2317" t="s">
        <v>22</v>
      </c>
      <c r="F2317" s="101">
        <v>44926</v>
      </c>
      <c r="G2317">
        <v>2022</v>
      </c>
      <c r="H2317" t="s">
        <v>736</v>
      </c>
      <c r="I2317" t="s">
        <v>741</v>
      </c>
      <c r="J2317">
        <v>100</v>
      </c>
      <c r="K2317">
        <v>100</v>
      </c>
      <c r="L2317" s="57">
        <v>1</v>
      </c>
      <c r="M2317" s="57">
        <v>1</v>
      </c>
      <c r="N2317" t="s">
        <v>23</v>
      </c>
      <c r="O2317" t="s">
        <v>23</v>
      </c>
      <c r="P2317">
        <v>0</v>
      </c>
      <c r="Q2317">
        <v>0</v>
      </c>
      <c r="R2317" t="s">
        <v>2552</v>
      </c>
    </row>
    <row r="2318" spans="1:18" x14ac:dyDescent="0.3">
      <c r="A2318">
        <v>92</v>
      </c>
      <c r="B2318" t="s">
        <v>73</v>
      </c>
      <c r="C2318" t="s">
        <v>64</v>
      </c>
      <c r="D2318" t="s">
        <v>65</v>
      </c>
      <c r="E2318" t="s">
        <v>22</v>
      </c>
      <c r="F2318" s="101">
        <v>46022</v>
      </c>
      <c r="G2318">
        <v>2025</v>
      </c>
      <c r="H2318" t="s">
        <v>736</v>
      </c>
      <c r="I2318" t="s">
        <v>743</v>
      </c>
      <c r="J2318">
        <v>98</v>
      </c>
      <c r="K2318">
        <v>100</v>
      </c>
      <c r="L2318" s="57">
        <v>1.0204081632653059</v>
      </c>
      <c r="M2318" s="57">
        <v>1.0204081632653059</v>
      </c>
      <c r="N2318" t="s">
        <v>23</v>
      </c>
      <c r="O2318" t="s">
        <v>23</v>
      </c>
      <c r="P2318">
        <v>0</v>
      </c>
      <c r="Q2318">
        <v>0</v>
      </c>
      <c r="R2318" t="s">
        <v>2553</v>
      </c>
    </row>
    <row r="2319" spans="1:18" x14ac:dyDescent="0.3">
      <c r="A2319">
        <v>94</v>
      </c>
      <c r="B2319" t="s">
        <v>74</v>
      </c>
      <c r="C2319" t="s">
        <v>64</v>
      </c>
      <c r="D2319" t="s">
        <v>65</v>
      </c>
      <c r="E2319" t="s">
        <v>22</v>
      </c>
      <c r="F2319" s="101">
        <v>44561</v>
      </c>
      <c r="G2319">
        <v>2021</v>
      </c>
      <c r="H2319" t="s">
        <v>736</v>
      </c>
      <c r="I2319" t="s">
        <v>739</v>
      </c>
      <c r="J2319">
        <v>100</v>
      </c>
      <c r="K2319">
        <v>100</v>
      </c>
      <c r="L2319" s="57">
        <v>1</v>
      </c>
      <c r="M2319" s="57">
        <v>1</v>
      </c>
      <c r="N2319" t="s">
        <v>23</v>
      </c>
      <c r="O2319" t="s">
        <v>23</v>
      </c>
      <c r="P2319">
        <v>0</v>
      </c>
      <c r="Q2319">
        <v>0</v>
      </c>
      <c r="R2319" t="s">
        <v>2554</v>
      </c>
    </row>
    <row r="2320" spans="1:18" x14ac:dyDescent="0.3">
      <c r="A2320">
        <v>94</v>
      </c>
      <c r="B2320" t="s">
        <v>74</v>
      </c>
      <c r="C2320" t="s">
        <v>64</v>
      </c>
      <c r="D2320" t="s">
        <v>65</v>
      </c>
      <c r="E2320" t="s">
        <v>22</v>
      </c>
      <c r="F2320" s="101">
        <v>44926</v>
      </c>
      <c r="G2320">
        <v>2022</v>
      </c>
      <c r="H2320" t="s">
        <v>736</v>
      </c>
      <c r="I2320" t="s">
        <v>741</v>
      </c>
      <c r="J2320">
        <v>100</v>
      </c>
      <c r="K2320">
        <v>100</v>
      </c>
      <c r="L2320" s="57">
        <v>1</v>
      </c>
      <c r="M2320" s="57">
        <v>1</v>
      </c>
      <c r="N2320" t="s">
        <v>23</v>
      </c>
      <c r="O2320" t="s">
        <v>23</v>
      </c>
      <c r="P2320">
        <v>0</v>
      </c>
      <c r="Q2320">
        <v>0</v>
      </c>
      <c r="R2320" t="s">
        <v>2555</v>
      </c>
    </row>
    <row r="2321" spans="1:18" x14ac:dyDescent="0.3">
      <c r="A2321">
        <v>94</v>
      </c>
      <c r="B2321" t="s">
        <v>74</v>
      </c>
      <c r="C2321" t="s">
        <v>64</v>
      </c>
      <c r="D2321" t="s">
        <v>65</v>
      </c>
      <c r="E2321" t="s">
        <v>22</v>
      </c>
      <c r="F2321" s="101">
        <v>46022</v>
      </c>
      <c r="G2321">
        <v>2025</v>
      </c>
      <c r="H2321" t="s">
        <v>736</v>
      </c>
      <c r="I2321" t="s">
        <v>743</v>
      </c>
      <c r="J2321">
        <v>100</v>
      </c>
      <c r="K2321">
        <v>100</v>
      </c>
      <c r="L2321" s="57">
        <v>1</v>
      </c>
      <c r="M2321" s="57">
        <v>1</v>
      </c>
      <c r="N2321" t="s">
        <v>23</v>
      </c>
      <c r="O2321" t="s">
        <v>23</v>
      </c>
      <c r="P2321">
        <v>0</v>
      </c>
      <c r="Q2321">
        <v>0</v>
      </c>
      <c r="R2321" t="s">
        <v>2556</v>
      </c>
    </row>
    <row r="2322" spans="1:18" x14ac:dyDescent="0.3">
      <c r="A2322">
        <v>95</v>
      </c>
      <c r="B2322" t="s">
        <v>75</v>
      </c>
      <c r="C2322" t="s">
        <v>64</v>
      </c>
      <c r="D2322" t="s">
        <v>47</v>
      </c>
      <c r="E2322" t="s">
        <v>22</v>
      </c>
      <c r="F2322" s="101">
        <v>44377</v>
      </c>
      <c r="G2322">
        <v>2021</v>
      </c>
      <c r="H2322" t="s">
        <v>734</v>
      </c>
      <c r="I2322" t="s">
        <v>787</v>
      </c>
      <c r="J2322">
        <v>100</v>
      </c>
      <c r="K2322">
        <v>100</v>
      </c>
      <c r="L2322" s="57">
        <v>1</v>
      </c>
      <c r="M2322" s="57">
        <v>1</v>
      </c>
      <c r="N2322" t="s">
        <v>23</v>
      </c>
      <c r="O2322" t="s">
        <v>23</v>
      </c>
      <c r="P2322">
        <v>0</v>
      </c>
      <c r="Q2322">
        <v>0</v>
      </c>
      <c r="R2322" t="s">
        <v>2557</v>
      </c>
    </row>
    <row r="2323" spans="1:18" x14ac:dyDescent="0.3">
      <c r="A2323">
        <v>95</v>
      </c>
      <c r="B2323" t="s">
        <v>75</v>
      </c>
      <c r="C2323" t="s">
        <v>64</v>
      </c>
      <c r="D2323" t="s">
        <v>47</v>
      </c>
      <c r="E2323" t="s">
        <v>22</v>
      </c>
      <c r="F2323" s="101">
        <v>44561</v>
      </c>
      <c r="G2323">
        <v>2021</v>
      </c>
      <c r="H2323" t="s">
        <v>736</v>
      </c>
      <c r="I2323" t="s">
        <v>739</v>
      </c>
      <c r="J2323">
        <v>100</v>
      </c>
      <c r="K2323">
        <v>100</v>
      </c>
      <c r="L2323" s="57">
        <v>1</v>
      </c>
      <c r="M2323" s="57">
        <v>1</v>
      </c>
      <c r="N2323" t="s">
        <v>23</v>
      </c>
      <c r="O2323" t="s">
        <v>23</v>
      </c>
      <c r="P2323">
        <v>0</v>
      </c>
      <c r="Q2323">
        <v>0</v>
      </c>
      <c r="R2323" t="s">
        <v>2558</v>
      </c>
    </row>
    <row r="2324" spans="1:18" x14ac:dyDescent="0.3">
      <c r="A2324">
        <v>95</v>
      </c>
      <c r="B2324" t="s">
        <v>75</v>
      </c>
      <c r="C2324" t="s">
        <v>64</v>
      </c>
      <c r="D2324" t="s">
        <v>47</v>
      </c>
      <c r="E2324" t="s">
        <v>22</v>
      </c>
      <c r="F2324" s="101">
        <v>44742</v>
      </c>
      <c r="G2324">
        <v>2022</v>
      </c>
      <c r="H2324" t="s">
        <v>734</v>
      </c>
      <c r="I2324" t="s">
        <v>810</v>
      </c>
      <c r="J2324">
        <v>100</v>
      </c>
      <c r="K2324">
        <v>100</v>
      </c>
      <c r="L2324" s="57">
        <v>1</v>
      </c>
      <c r="M2324" s="57">
        <v>1</v>
      </c>
      <c r="N2324" t="s">
        <v>23</v>
      </c>
      <c r="O2324" t="s">
        <v>23</v>
      </c>
      <c r="P2324">
        <v>0</v>
      </c>
      <c r="Q2324">
        <v>0</v>
      </c>
      <c r="R2324" t="s">
        <v>2559</v>
      </c>
    </row>
    <row r="2325" spans="1:18" x14ac:dyDescent="0.3">
      <c r="A2325">
        <v>95</v>
      </c>
      <c r="B2325" t="s">
        <v>75</v>
      </c>
      <c r="C2325" t="s">
        <v>64</v>
      </c>
      <c r="D2325" t="s">
        <v>47</v>
      </c>
      <c r="E2325" t="s">
        <v>22</v>
      </c>
      <c r="F2325" s="101">
        <v>44926</v>
      </c>
      <c r="G2325">
        <v>2022</v>
      </c>
      <c r="H2325" t="s">
        <v>736</v>
      </c>
      <c r="I2325" t="s">
        <v>741</v>
      </c>
      <c r="J2325">
        <v>100</v>
      </c>
      <c r="K2325">
        <v>100</v>
      </c>
      <c r="L2325" s="57">
        <v>1</v>
      </c>
      <c r="M2325" s="57">
        <v>1</v>
      </c>
      <c r="N2325" t="s">
        <v>23</v>
      </c>
      <c r="O2325" t="s">
        <v>23</v>
      </c>
      <c r="P2325">
        <v>0</v>
      </c>
      <c r="Q2325">
        <v>0</v>
      </c>
      <c r="R2325" t="s">
        <v>2560</v>
      </c>
    </row>
    <row r="2326" spans="1:18" x14ac:dyDescent="0.3">
      <c r="A2326">
        <v>95</v>
      </c>
      <c r="B2326" t="s">
        <v>75</v>
      </c>
      <c r="C2326" t="s">
        <v>64</v>
      </c>
      <c r="D2326" t="s">
        <v>47</v>
      </c>
      <c r="E2326" t="s">
        <v>22</v>
      </c>
      <c r="F2326" s="101">
        <v>46022</v>
      </c>
      <c r="G2326">
        <v>2025</v>
      </c>
      <c r="H2326" t="s">
        <v>736</v>
      </c>
      <c r="I2326" t="s">
        <v>743</v>
      </c>
      <c r="J2326">
        <v>100</v>
      </c>
      <c r="K2326">
        <v>100</v>
      </c>
      <c r="L2326" s="57">
        <v>1</v>
      </c>
      <c r="M2326" s="57">
        <v>1</v>
      </c>
      <c r="N2326" t="s">
        <v>23</v>
      </c>
      <c r="O2326" t="s">
        <v>23</v>
      </c>
      <c r="P2326">
        <v>0</v>
      </c>
      <c r="Q2326">
        <v>0</v>
      </c>
      <c r="R2326" t="s">
        <v>2561</v>
      </c>
    </row>
  </sheetData>
  <autoFilter ref="A1:S2326" xr:uid="{00000000-0001-0000-0100-000000000000}"/>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768"/>
  <sheetViews>
    <sheetView zoomScaleNormal="100" workbookViewId="0"/>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57" customWidth="1"/>
    <col min="14" max="16" width="11.5546875" customWidth="1"/>
    <col min="17" max="17" width="13.109375" customWidth="1"/>
    <col min="18" max="18" width="11.5546875" customWidth="1"/>
  </cols>
  <sheetData>
    <row r="1" spans="1:19" ht="28.8" customHeight="1" x14ac:dyDescent="0.3">
      <c r="A1" s="43" t="s">
        <v>0</v>
      </c>
      <c r="B1" s="36" t="s">
        <v>1</v>
      </c>
      <c r="C1" s="36" t="s">
        <v>2</v>
      </c>
      <c r="D1" s="36" t="s">
        <v>3</v>
      </c>
      <c r="E1" s="36" t="s">
        <v>4</v>
      </c>
      <c r="F1" s="36" t="s">
        <v>5</v>
      </c>
      <c r="G1" s="36" t="s">
        <v>6</v>
      </c>
      <c r="H1" s="36" t="s">
        <v>7</v>
      </c>
      <c r="I1" s="36" t="s">
        <v>2562</v>
      </c>
      <c r="J1" s="1" t="s">
        <v>9</v>
      </c>
      <c r="K1" s="1" t="s">
        <v>10</v>
      </c>
      <c r="L1" s="4" t="s">
        <v>11</v>
      </c>
      <c r="M1" s="1" t="s">
        <v>12</v>
      </c>
      <c r="N1" s="1" t="s">
        <v>13</v>
      </c>
      <c r="O1" s="1" t="s">
        <v>14</v>
      </c>
      <c r="P1" s="54" t="s">
        <v>15</v>
      </c>
      <c r="Q1" s="54" t="s">
        <v>16</v>
      </c>
      <c r="R1" s="1" t="s">
        <v>2640</v>
      </c>
      <c r="S1" t="s">
        <v>18</v>
      </c>
    </row>
    <row r="2" spans="1:19" x14ac:dyDescent="0.3">
      <c r="A2" s="5">
        <v>110</v>
      </c>
      <c r="B2" s="5" t="s">
        <v>85</v>
      </c>
      <c r="C2" s="5" t="s">
        <v>86</v>
      </c>
      <c r="D2" s="5" t="s">
        <v>65</v>
      </c>
      <c r="E2" s="5" t="s">
        <v>22</v>
      </c>
      <c r="F2" s="6">
        <v>44865</v>
      </c>
      <c r="G2" s="5">
        <v>2022</v>
      </c>
      <c r="H2" s="5" t="str">
        <f t="shared" ref="H2:H11" si="0">PROPER(TEXT(F2,"mmmm"))</f>
        <v>Octubre</v>
      </c>
      <c r="I2" s="6" t="str">
        <f t="shared" ref="I2:I11" si="1">IF(OR(H2="Enero",H2="Febrero",H2="Marzo",H2="Abril",H2="Mayo",H2="Junio"),G2&amp;"-1",IF(OR(H2="Julio",H2="Agosto",H2="Septiembre",H2="Octubre",H2="Noviembre",H2="Diciembre"),G2&amp;"-2"))</f>
        <v>2022-2</v>
      </c>
      <c r="J2" s="5">
        <v>80</v>
      </c>
      <c r="K2" s="5">
        <v>73.401915113871596</v>
      </c>
      <c r="L2" s="15">
        <f>IFERROR(IF((K2/J2)&gt;1.3,1.3,K2/J2),"")</f>
        <v>0.9175239389233949</v>
      </c>
      <c r="M2" s="15">
        <f t="shared" ref="M2:M11" si="2">IFERROR(K2/J2,"")</f>
        <v>0.9175239389233949</v>
      </c>
      <c r="N2" s="5" t="s">
        <v>23</v>
      </c>
      <c r="O2" s="5" t="s">
        <v>23</v>
      </c>
      <c r="P2" s="5">
        <v>0</v>
      </c>
      <c r="Q2" s="5">
        <v>0</v>
      </c>
      <c r="R2" s="5" t="str">
        <f t="shared" ref="R2:R11" si="3">A2&amp;"-"&amp;YEAR(F2)&amp;"-"&amp;IF(LEN(MONTH(F2))=1,"0"&amp;MONTH(F2),MONTH(F2))&amp;"-"&amp;IF(LEN(DAY(F2))=1,"0"&amp;DAY(F2),DAY(F2))</f>
        <v>110-2022-10-31</v>
      </c>
    </row>
    <row r="3" spans="1:19" x14ac:dyDescent="0.3">
      <c r="A3" s="5">
        <v>112</v>
      </c>
      <c r="B3" s="5" t="s">
        <v>85</v>
      </c>
      <c r="C3" s="5" t="s">
        <v>87</v>
      </c>
      <c r="D3" s="5" t="s">
        <v>65</v>
      </c>
      <c r="E3" s="5" t="s">
        <v>22</v>
      </c>
      <c r="F3" s="6">
        <v>44865</v>
      </c>
      <c r="G3" s="5">
        <v>2022</v>
      </c>
      <c r="H3" s="5" t="str">
        <f t="shared" si="0"/>
        <v>Octubre</v>
      </c>
      <c r="I3" s="6" t="str">
        <f t="shared" si="1"/>
        <v>2022-2</v>
      </c>
      <c r="J3" s="5">
        <v>80</v>
      </c>
      <c r="K3" s="5">
        <v>74.166215125198292</v>
      </c>
      <c r="L3" s="15">
        <f>IFERROR(IF((K3/J3)&gt;1,1,K3/J3),"")</f>
        <v>0.92707768906497867</v>
      </c>
      <c r="M3" s="15">
        <f t="shared" si="2"/>
        <v>0.92707768906497867</v>
      </c>
      <c r="N3" s="5" t="s">
        <v>23</v>
      </c>
      <c r="O3" s="5" t="s">
        <v>23</v>
      </c>
      <c r="P3" s="5">
        <v>0</v>
      </c>
      <c r="Q3" s="5">
        <v>0</v>
      </c>
      <c r="R3" s="5" t="str">
        <f t="shared" si="3"/>
        <v>112-2022-10-31</v>
      </c>
    </row>
    <row r="4" spans="1:19" x14ac:dyDescent="0.3">
      <c r="A4" s="5">
        <v>113</v>
      </c>
      <c r="B4" s="5" t="s">
        <v>85</v>
      </c>
      <c r="C4" s="5" t="s">
        <v>88</v>
      </c>
      <c r="D4" s="5" t="s">
        <v>65</v>
      </c>
      <c r="E4" s="5" t="s">
        <v>22</v>
      </c>
      <c r="F4" s="6">
        <v>44865</v>
      </c>
      <c r="G4" s="5">
        <v>2022</v>
      </c>
      <c r="H4" s="5" t="str">
        <f t="shared" si="0"/>
        <v>Octubre</v>
      </c>
      <c r="I4" s="6" t="str">
        <f t="shared" si="1"/>
        <v>2022-2</v>
      </c>
      <c r="J4" s="5">
        <v>80</v>
      </c>
      <c r="K4" s="5">
        <v>76.616718813056906</v>
      </c>
      <c r="L4" s="15">
        <f t="shared" ref="L4:L11" si="4">IFERROR(IF((K4/J4)&gt;1.3,1.3,K4/J4),"")</f>
        <v>0.95770898516321135</v>
      </c>
      <c r="M4" s="15">
        <f t="shared" si="2"/>
        <v>0.95770898516321135</v>
      </c>
      <c r="N4" s="5" t="s">
        <v>23</v>
      </c>
      <c r="O4" s="5" t="s">
        <v>23</v>
      </c>
      <c r="P4" s="5">
        <v>0</v>
      </c>
      <c r="Q4" s="5">
        <v>0</v>
      </c>
      <c r="R4" s="5" t="str">
        <f t="shared" si="3"/>
        <v>113-2022-10-31</v>
      </c>
    </row>
    <row r="5" spans="1:19" x14ac:dyDescent="0.3">
      <c r="A5" s="5">
        <v>114</v>
      </c>
      <c r="B5" s="5" t="s">
        <v>85</v>
      </c>
      <c r="C5" s="5" t="s">
        <v>34</v>
      </c>
      <c r="D5" s="5" t="s">
        <v>65</v>
      </c>
      <c r="E5" s="5" t="s">
        <v>22</v>
      </c>
      <c r="F5" s="6">
        <v>44865</v>
      </c>
      <c r="G5" s="5">
        <v>2022</v>
      </c>
      <c r="H5" s="5" t="str">
        <f t="shared" si="0"/>
        <v>Octubre</v>
      </c>
      <c r="I5" s="6" t="str">
        <f t="shared" si="1"/>
        <v>2022-2</v>
      </c>
      <c r="J5" s="5">
        <v>80</v>
      </c>
      <c r="K5" s="5">
        <v>79.427055947965997</v>
      </c>
      <c r="L5" s="15">
        <f t="shared" si="4"/>
        <v>0.99283819934957496</v>
      </c>
      <c r="M5" s="15">
        <f t="shared" si="2"/>
        <v>0.99283819934957496</v>
      </c>
      <c r="N5" s="5" t="s">
        <v>23</v>
      </c>
      <c r="O5" s="5" t="s">
        <v>23</v>
      </c>
      <c r="P5" s="5">
        <v>0</v>
      </c>
      <c r="Q5" s="5">
        <v>0</v>
      </c>
      <c r="R5" s="5" t="str">
        <f t="shared" si="3"/>
        <v>114-2022-10-31</v>
      </c>
    </row>
    <row r="6" spans="1:19" x14ac:dyDescent="0.3">
      <c r="A6" s="5">
        <v>117</v>
      </c>
      <c r="B6" s="5" t="s">
        <v>85</v>
      </c>
      <c r="C6" s="5" t="s">
        <v>90</v>
      </c>
      <c r="D6" s="5" t="s">
        <v>65</v>
      </c>
      <c r="E6" s="5" t="s">
        <v>22</v>
      </c>
      <c r="F6" s="6">
        <v>44865</v>
      </c>
      <c r="G6" s="5">
        <v>2022</v>
      </c>
      <c r="H6" s="5" t="str">
        <f t="shared" si="0"/>
        <v>Octubre</v>
      </c>
      <c r="I6" s="6" t="str">
        <f t="shared" si="1"/>
        <v>2022-2</v>
      </c>
      <c r="J6" s="5">
        <v>80</v>
      </c>
      <c r="K6" s="5">
        <v>86.602201544730292</v>
      </c>
      <c r="L6" s="15">
        <f t="shared" si="4"/>
        <v>1.0825275193091286</v>
      </c>
      <c r="M6" s="15">
        <f t="shared" si="2"/>
        <v>1.0825275193091286</v>
      </c>
      <c r="N6" s="5" t="s">
        <v>23</v>
      </c>
      <c r="O6" s="5" t="s">
        <v>23</v>
      </c>
      <c r="P6" s="5">
        <v>0</v>
      </c>
      <c r="Q6" s="5">
        <v>0</v>
      </c>
      <c r="R6" s="5" t="str">
        <f t="shared" si="3"/>
        <v>117-2022-10-31</v>
      </c>
    </row>
    <row r="7" spans="1:19" x14ac:dyDescent="0.3">
      <c r="A7" s="5">
        <v>118</v>
      </c>
      <c r="B7" s="5" t="s">
        <v>92</v>
      </c>
      <c r="C7" s="5" t="s">
        <v>91</v>
      </c>
      <c r="D7" s="5" t="s">
        <v>65</v>
      </c>
      <c r="E7" s="5" t="s">
        <v>22</v>
      </c>
      <c r="F7" s="6">
        <v>44865</v>
      </c>
      <c r="G7" s="5">
        <v>2022</v>
      </c>
      <c r="H7" s="5" t="str">
        <f t="shared" si="0"/>
        <v>Octubre</v>
      </c>
      <c r="I7" s="6" t="str">
        <f t="shared" si="1"/>
        <v>2022-2</v>
      </c>
      <c r="J7" s="5">
        <v>80</v>
      </c>
      <c r="K7" s="5">
        <v>88.120620620620599</v>
      </c>
      <c r="L7" s="15">
        <f t="shared" si="4"/>
        <v>1.1015077577577574</v>
      </c>
      <c r="M7" s="15">
        <f t="shared" si="2"/>
        <v>1.1015077577577574</v>
      </c>
      <c r="N7" s="5" t="s">
        <v>23</v>
      </c>
      <c r="O7" s="5" t="s">
        <v>23</v>
      </c>
      <c r="P7" s="5">
        <v>0</v>
      </c>
      <c r="Q7" s="5">
        <v>0</v>
      </c>
      <c r="R7" s="5" t="str">
        <f t="shared" si="3"/>
        <v>118-2022-10-31</v>
      </c>
    </row>
    <row r="8" spans="1:19" x14ac:dyDescent="0.3">
      <c r="A8" s="5">
        <v>133</v>
      </c>
      <c r="B8" s="5" t="s">
        <v>85</v>
      </c>
      <c r="C8" s="5" t="s">
        <v>102</v>
      </c>
      <c r="D8" s="5" t="s">
        <v>65</v>
      </c>
      <c r="E8" s="5" t="s">
        <v>22</v>
      </c>
      <c r="F8" s="6">
        <v>44865</v>
      </c>
      <c r="G8" s="5">
        <v>2022</v>
      </c>
      <c r="H8" s="5" t="str">
        <f t="shared" si="0"/>
        <v>Octubre</v>
      </c>
      <c r="I8" s="6" t="str">
        <f t="shared" si="1"/>
        <v>2022-2</v>
      </c>
      <c r="J8" s="5">
        <v>80</v>
      </c>
      <c r="K8" s="5">
        <v>84.895356277709197</v>
      </c>
      <c r="L8" s="15">
        <f t="shared" si="4"/>
        <v>1.061191953471365</v>
      </c>
      <c r="M8" s="15">
        <f t="shared" si="2"/>
        <v>1.061191953471365</v>
      </c>
      <c r="N8" s="5" t="s">
        <v>23</v>
      </c>
      <c r="O8" s="5" t="s">
        <v>23</v>
      </c>
      <c r="P8" s="5">
        <v>0</v>
      </c>
      <c r="Q8" s="5">
        <v>0</v>
      </c>
      <c r="R8" s="5" t="str">
        <f t="shared" si="3"/>
        <v>133-2022-10-31</v>
      </c>
    </row>
    <row r="9" spans="1:19" x14ac:dyDescent="0.3">
      <c r="A9" s="5">
        <v>150</v>
      </c>
      <c r="B9" s="5" t="s">
        <v>85</v>
      </c>
      <c r="C9" s="5" t="s">
        <v>77</v>
      </c>
      <c r="D9" s="5" t="s">
        <v>65</v>
      </c>
      <c r="E9" s="5" t="s">
        <v>22</v>
      </c>
      <c r="F9" s="6">
        <v>44865</v>
      </c>
      <c r="G9" s="5">
        <v>2022</v>
      </c>
      <c r="H9" s="5" t="str">
        <f t="shared" si="0"/>
        <v>Octubre</v>
      </c>
      <c r="I9" s="6" t="str">
        <f t="shared" si="1"/>
        <v>2022-2</v>
      </c>
      <c r="J9" s="5">
        <v>80</v>
      </c>
      <c r="K9" s="5">
        <v>73.639994105511391</v>
      </c>
      <c r="L9" s="15">
        <f t="shared" si="4"/>
        <v>0.92049992631889244</v>
      </c>
      <c r="M9" s="15">
        <f t="shared" si="2"/>
        <v>0.92049992631889244</v>
      </c>
      <c r="N9" s="5" t="s">
        <v>23</v>
      </c>
      <c r="O9" s="5" t="s">
        <v>23</v>
      </c>
      <c r="P9" s="5">
        <v>0</v>
      </c>
      <c r="Q9" s="5">
        <v>0</v>
      </c>
      <c r="R9" s="5" t="str">
        <f t="shared" si="3"/>
        <v>150-2022-10-31</v>
      </c>
    </row>
    <row r="10" spans="1:19" x14ac:dyDescent="0.3">
      <c r="A10" s="5">
        <v>204</v>
      </c>
      <c r="B10" s="5" t="s">
        <v>136</v>
      </c>
      <c r="C10" s="5" t="s">
        <v>86</v>
      </c>
      <c r="D10" s="5" t="s">
        <v>47</v>
      </c>
      <c r="E10" s="5" t="s">
        <v>22</v>
      </c>
      <c r="F10" s="17">
        <v>44925</v>
      </c>
      <c r="G10" s="16">
        <v>2022</v>
      </c>
      <c r="H10" s="6" t="str">
        <f t="shared" si="0"/>
        <v>Diciembre</v>
      </c>
      <c r="I10" s="6" t="str">
        <f t="shared" si="1"/>
        <v>2022-2</v>
      </c>
      <c r="J10" s="11">
        <v>82987</v>
      </c>
      <c r="K10" s="11">
        <v>18386</v>
      </c>
      <c r="L10" s="15">
        <f t="shared" si="4"/>
        <v>0.22155277332594261</v>
      </c>
      <c r="M10" s="15">
        <f t="shared" si="2"/>
        <v>0.22155277332594261</v>
      </c>
      <c r="N10" s="5" t="s">
        <v>95</v>
      </c>
      <c r="O10" s="5" t="s">
        <v>95</v>
      </c>
      <c r="P10" s="5">
        <v>0</v>
      </c>
      <c r="Q10" s="5">
        <v>0</v>
      </c>
      <c r="R10" s="5" t="str">
        <f t="shared" si="3"/>
        <v>204-2022-12-30</v>
      </c>
    </row>
    <row r="11" spans="1:19" x14ac:dyDescent="0.3">
      <c r="A11" s="5">
        <v>376</v>
      </c>
      <c r="B11" s="5" t="s">
        <v>332</v>
      </c>
      <c r="C11" s="5" t="s">
        <v>86</v>
      </c>
      <c r="D11" s="5" t="s">
        <v>47</v>
      </c>
      <c r="E11" s="5" t="s">
        <v>22</v>
      </c>
      <c r="F11" s="17">
        <v>44925</v>
      </c>
      <c r="G11" s="16">
        <v>2022</v>
      </c>
      <c r="H11" s="6" t="str">
        <f t="shared" si="0"/>
        <v>Diciembre</v>
      </c>
      <c r="I11" s="6" t="str">
        <f t="shared" si="1"/>
        <v>2022-2</v>
      </c>
      <c r="J11" s="11">
        <v>16064</v>
      </c>
      <c r="K11" s="11">
        <v>24140</v>
      </c>
      <c r="L11" s="15">
        <f t="shared" si="4"/>
        <v>1.3</v>
      </c>
      <c r="M11" s="15">
        <f t="shared" si="2"/>
        <v>1.5027390438247012</v>
      </c>
      <c r="N11" s="5" t="s">
        <v>95</v>
      </c>
      <c r="O11" s="5" t="s">
        <v>95</v>
      </c>
      <c r="P11" s="5">
        <v>0</v>
      </c>
      <c r="Q11" s="5">
        <v>0</v>
      </c>
      <c r="R11" s="5" t="str">
        <f t="shared" si="3"/>
        <v>376-2022-12-30</v>
      </c>
    </row>
    <row r="12" spans="1:19" x14ac:dyDescent="0.3">
      <c r="A12" s="24" t="s">
        <v>515</v>
      </c>
      <c r="B12" s="23" t="s">
        <v>516</v>
      </c>
      <c r="C12" s="5" t="s">
        <v>178</v>
      </c>
      <c r="D12" s="5" t="s">
        <v>47</v>
      </c>
      <c r="E12" s="5" t="s">
        <v>22</v>
      </c>
      <c r="F12" s="6">
        <v>44925</v>
      </c>
      <c r="G12" s="16">
        <v>2022</v>
      </c>
      <c r="H12" s="6" t="str">
        <f t="shared" ref="H12:H75" si="5">PROPER(TEXT(F13,"mmmm"))</f>
        <v>Diciembre</v>
      </c>
      <c r="I12" s="6" t="str">
        <f t="shared" ref="I12:I75" si="6">IF(OR(H13="Enero",H13="Febrero",H13="Marzo",H13="Abril",H13="Mayo",H13="Junio"),G13&amp;"-1",IF(OR(H13="Julio",H13="Agosto",H13="Septiembre",H13="Octubre",H13="Noviembre",H13="Diciembre"),G13&amp;"-2"))</f>
        <v>2022-2</v>
      </c>
      <c r="J12" s="9">
        <v>4638</v>
      </c>
      <c r="K12" s="9">
        <v>5008</v>
      </c>
      <c r="L12" s="15">
        <f>IFERROR(IF((K13/J13)&gt;1.3,1.3,K13/J13),"")</f>
        <v>1.0454545454545454</v>
      </c>
      <c r="M12" s="15">
        <f>IFERROR(K13/J13,"")</f>
        <v>1.0454545454545454</v>
      </c>
      <c r="N12" s="5" t="s">
        <v>48</v>
      </c>
      <c r="O12" s="5" t="s">
        <v>48</v>
      </c>
      <c r="P12" s="5">
        <v>0</v>
      </c>
      <c r="Q12" s="5">
        <v>0</v>
      </c>
      <c r="R12" s="5" t="str">
        <f t="shared" ref="R12:R75" si="7">A13&amp;"-"&amp;YEAR(F13)&amp;"-"&amp;IF(LEN(MONTH(F13))=1,"0"&amp;MONTH(F13),MONTH(F13))&amp;"-"&amp;IF(LEN(DAY(F13))=1,"0"&amp;DAY(F13),DAY(F13))</f>
        <v>2-2022-12-31</v>
      </c>
    </row>
    <row r="13" spans="1:19" x14ac:dyDescent="0.3">
      <c r="A13" s="5">
        <v>2</v>
      </c>
      <c r="B13" s="5" t="s">
        <v>24</v>
      </c>
      <c r="C13" s="5" t="s">
        <v>29</v>
      </c>
      <c r="D13" s="5" t="s">
        <v>21</v>
      </c>
      <c r="E13" s="5" t="s">
        <v>22</v>
      </c>
      <c r="F13" s="6">
        <v>44926</v>
      </c>
      <c r="G13" s="16">
        <v>2022</v>
      </c>
      <c r="H13" s="6" t="str">
        <f t="shared" si="5"/>
        <v>Diciembre</v>
      </c>
      <c r="I13" s="6" t="str">
        <f t="shared" si="6"/>
        <v>2022-2</v>
      </c>
      <c r="J13" s="5">
        <v>66</v>
      </c>
      <c r="K13" s="5">
        <v>69</v>
      </c>
      <c r="L13" s="15">
        <f>IFERROR(IF((K14/J14)&gt;1,1,K14/J14),"")</f>
        <v>0.94871794871794868</v>
      </c>
      <c r="M13" s="15">
        <f>IFERROR(IF((K14/J14)&gt;1,1,K14/J14),"")</f>
        <v>0.94871794871794868</v>
      </c>
      <c r="N13" s="5" t="s">
        <v>23</v>
      </c>
      <c r="O13" s="5" t="s">
        <v>23</v>
      </c>
      <c r="P13" s="5">
        <v>0</v>
      </c>
      <c r="Q13" s="5">
        <v>0</v>
      </c>
      <c r="R13" s="5" t="str">
        <f t="shared" si="7"/>
        <v>4-2022-12-31</v>
      </c>
    </row>
    <row r="14" spans="1:19" x14ac:dyDescent="0.3">
      <c r="A14" s="5">
        <v>4</v>
      </c>
      <c r="B14" s="5" t="s">
        <v>28</v>
      </c>
      <c r="C14" s="5" t="s">
        <v>29</v>
      </c>
      <c r="D14" s="5" t="s">
        <v>21</v>
      </c>
      <c r="E14" s="5" t="s">
        <v>22</v>
      </c>
      <c r="F14" s="6">
        <v>44926</v>
      </c>
      <c r="G14" s="16">
        <v>2022</v>
      </c>
      <c r="H14" s="6" t="str">
        <f t="shared" si="5"/>
        <v>Diciembre</v>
      </c>
      <c r="I14" s="6" t="str">
        <f t="shared" si="6"/>
        <v>2022-2</v>
      </c>
      <c r="J14" s="5">
        <v>39</v>
      </c>
      <c r="K14" s="5">
        <v>37</v>
      </c>
      <c r="L14" s="15">
        <f>IFERROR(IF((K15/J15)&gt;1,1,K15/J15),"")</f>
        <v>0.99625223081499104</v>
      </c>
      <c r="M14" s="15">
        <f>IFERROR(IF((K15/J15)&gt;1,1,K15/J15),"")</f>
        <v>0.99625223081499104</v>
      </c>
      <c r="N14" s="5" t="s">
        <v>23</v>
      </c>
      <c r="O14" s="5" t="s">
        <v>23</v>
      </c>
      <c r="P14" s="5">
        <v>0</v>
      </c>
      <c r="Q14" s="5">
        <v>0</v>
      </c>
      <c r="R14" s="5" t="str">
        <f t="shared" si="7"/>
        <v>14-2022-12-31</v>
      </c>
    </row>
    <row r="15" spans="1:19" x14ac:dyDescent="0.3">
      <c r="A15" s="5">
        <v>14</v>
      </c>
      <c r="B15" s="5" t="s">
        <v>45</v>
      </c>
      <c r="C15" s="5" t="s">
        <v>178</v>
      </c>
      <c r="D15" s="5" t="s">
        <v>47</v>
      </c>
      <c r="E15" s="5" t="s">
        <v>22</v>
      </c>
      <c r="F15" s="17">
        <v>44926</v>
      </c>
      <c r="G15" s="16">
        <v>2022</v>
      </c>
      <c r="H15" s="6" t="str">
        <f t="shared" si="5"/>
        <v>Diciembre</v>
      </c>
      <c r="I15" s="6" t="str">
        <f t="shared" si="6"/>
        <v>2022-2</v>
      </c>
      <c r="J15" s="9">
        <v>50430</v>
      </c>
      <c r="K15" s="9">
        <v>50241</v>
      </c>
      <c r="L15" s="15">
        <f>IFERROR(IF((K16/J16)&gt;1.3,1.3,K16/J16),"")</f>
        <v>1.0092783505154639</v>
      </c>
      <c r="M15" s="15">
        <f>IFERROR(K16/J16,"")</f>
        <v>1.0092783505154639</v>
      </c>
      <c r="N15" s="5" t="s">
        <v>48</v>
      </c>
      <c r="O15" s="5" t="s">
        <v>48</v>
      </c>
      <c r="P15" s="5">
        <v>0</v>
      </c>
      <c r="Q15" s="5">
        <v>0</v>
      </c>
      <c r="R15" s="5" t="str">
        <f t="shared" si="7"/>
        <v>77-2022-12-31</v>
      </c>
    </row>
    <row r="16" spans="1:19" x14ac:dyDescent="0.3">
      <c r="A16" s="5">
        <v>77</v>
      </c>
      <c r="B16" s="5" t="s">
        <v>57</v>
      </c>
      <c r="C16" s="5" t="s">
        <v>58</v>
      </c>
      <c r="D16" s="5" t="s">
        <v>21</v>
      </c>
      <c r="E16" s="5" t="s">
        <v>22</v>
      </c>
      <c r="F16" s="6">
        <v>44926</v>
      </c>
      <c r="G16" s="16">
        <v>2022</v>
      </c>
      <c r="H16" s="6" t="str">
        <f t="shared" si="5"/>
        <v>Diciembre</v>
      </c>
      <c r="I16" s="6" t="str">
        <f t="shared" si="6"/>
        <v>2022-2</v>
      </c>
      <c r="J16" s="5">
        <v>97</v>
      </c>
      <c r="K16" s="5">
        <v>97.899999999999991</v>
      </c>
      <c r="L16" s="15">
        <f>IFERROR(IF((K17/J17)&gt;1.3,1.3,K17/J17),"")</f>
        <v>1.1100196463654224</v>
      </c>
      <c r="M16" s="15">
        <f>IFERROR(K17/J17,"")</f>
        <v>1.1100196463654224</v>
      </c>
      <c r="N16" s="5" t="s">
        <v>23</v>
      </c>
      <c r="O16" s="5" t="s">
        <v>23</v>
      </c>
      <c r="P16" s="5">
        <v>0</v>
      </c>
      <c r="Q16" s="5">
        <v>1</v>
      </c>
      <c r="R16" s="5" t="str">
        <f t="shared" si="7"/>
        <v>96-2022-12-31</v>
      </c>
    </row>
    <row r="17" spans="1:18" x14ac:dyDescent="0.3">
      <c r="A17" s="5">
        <v>96</v>
      </c>
      <c r="B17" s="23" t="s">
        <v>76</v>
      </c>
      <c r="C17" s="5" t="s">
        <v>77</v>
      </c>
      <c r="D17" s="5" t="s">
        <v>47</v>
      </c>
      <c r="E17" s="5" t="s">
        <v>22</v>
      </c>
      <c r="F17" s="6">
        <v>44926</v>
      </c>
      <c r="G17" s="16">
        <v>2022</v>
      </c>
      <c r="H17" s="6" t="str">
        <f t="shared" si="5"/>
        <v>Diciembre</v>
      </c>
      <c r="I17" s="6" t="str">
        <f t="shared" si="6"/>
        <v>2022-2</v>
      </c>
      <c r="J17" s="5">
        <v>509</v>
      </c>
      <c r="K17" s="5">
        <v>565</v>
      </c>
      <c r="L17" s="15">
        <f>IFERROR(IF((K18/J18)&gt;1,1,K18/J18),"")</f>
        <v>1</v>
      </c>
      <c r="M17" s="15">
        <f>IFERROR(K18/J18,"")</f>
        <v>1</v>
      </c>
      <c r="N17" s="5" t="s">
        <v>48</v>
      </c>
      <c r="O17" s="5" t="s">
        <v>48</v>
      </c>
      <c r="P17" s="5">
        <v>0</v>
      </c>
      <c r="Q17" s="5">
        <v>0</v>
      </c>
      <c r="R17" s="5" t="str">
        <f t="shared" si="7"/>
        <v>97-2022-12-31</v>
      </c>
    </row>
    <row r="18" spans="1:18" x14ac:dyDescent="0.3">
      <c r="A18" s="5">
        <v>97</v>
      </c>
      <c r="B18" s="5" t="s">
        <v>78</v>
      </c>
      <c r="C18" s="5" t="s">
        <v>79</v>
      </c>
      <c r="D18" s="5" t="s">
        <v>47</v>
      </c>
      <c r="E18" s="5" t="s">
        <v>22</v>
      </c>
      <c r="F18" s="17">
        <v>44926</v>
      </c>
      <c r="G18" s="16">
        <v>2022</v>
      </c>
      <c r="H18" s="6" t="str">
        <f t="shared" si="5"/>
        <v>Diciembre</v>
      </c>
      <c r="I18" s="6" t="str">
        <f t="shared" si="6"/>
        <v>2022-2</v>
      </c>
      <c r="J18" s="5">
        <v>2</v>
      </c>
      <c r="K18" s="5">
        <v>2</v>
      </c>
      <c r="L18" s="15">
        <f>IFERROR(IF((K19/J19)&gt;1.3,1.3,K19/J19),"")</f>
        <v>1</v>
      </c>
      <c r="M18" s="15">
        <f>IFERROR(K19/J19,"")</f>
        <v>1</v>
      </c>
      <c r="N18" s="5" t="s">
        <v>48</v>
      </c>
      <c r="O18" s="5" t="s">
        <v>48</v>
      </c>
      <c r="P18" s="5">
        <v>0</v>
      </c>
      <c r="Q18" s="5">
        <v>0</v>
      </c>
      <c r="R18" s="5" t="str">
        <f t="shared" si="7"/>
        <v>98-2022-12-31</v>
      </c>
    </row>
    <row r="19" spans="1:18" x14ac:dyDescent="0.3">
      <c r="A19" s="5">
        <v>98</v>
      </c>
      <c r="B19" s="5" t="s">
        <v>80</v>
      </c>
      <c r="C19" s="5" t="s">
        <v>79</v>
      </c>
      <c r="D19" s="5" t="s">
        <v>47</v>
      </c>
      <c r="E19" s="5" t="s">
        <v>22</v>
      </c>
      <c r="F19" s="17">
        <v>44926</v>
      </c>
      <c r="G19" s="16">
        <v>2022</v>
      </c>
      <c r="H19" s="6" t="str">
        <f t="shared" si="5"/>
        <v>Diciembre</v>
      </c>
      <c r="I19" s="6" t="str">
        <f t="shared" si="6"/>
        <v>2022-2</v>
      </c>
      <c r="J19" s="5">
        <v>2</v>
      </c>
      <c r="K19" s="5">
        <v>2</v>
      </c>
      <c r="L19" s="15">
        <f>IFERROR(IF((K20/J20)&gt;1.3,1.3,K20/J20),"")</f>
        <v>0.99868284606333924</v>
      </c>
      <c r="M19" s="15">
        <f>IFERROR(K20/J20,"")</f>
        <v>0.99868284606333924</v>
      </c>
      <c r="N19" s="5" t="s">
        <v>48</v>
      </c>
      <c r="O19" s="5" t="s">
        <v>48</v>
      </c>
      <c r="P19" s="5">
        <v>0</v>
      </c>
      <c r="Q19" s="5">
        <v>0</v>
      </c>
      <c r="R19" s="5" t="str">
        <f t="shared" si="7"/>
        <v>121-2022-12-31</v>
      </c>
    </row>
    <row r="20" spans="1:18" x14ac:dyDescent="0.3">
      <c r="A20" s="5">
        <v>121</v>
      </c>
      <c r="B20" s="5" t="s">
        <v>94</v>
      </c>
      <c r="C20" s="5" t="s">
        <v>25</v>
      </c>
      <c r="D20" s="5" t="s">
        <v>21</v>
      </c>
      <c r="E20" s="5" t="s">
        <v>54</v>
      </c>
      <c r="F20" s="6">
        <v>44926</v>
      </c>
      <c r="G20" s="5">
        <v>2022</v>
      </c>
      <c r="H20" s="5" t="str">
        <f t="shared" si="5"/>
        <v>Diciembre</v>
      </c>
      <c r="I20" s="6" t="str">
        <f t="shared" si="6"/>
        <v>2022-2</v>
      </c>
      <c r="J20" s="9">
        <v>99442439</v>
      </c>
      <c r="K20" s="9">
        <v>99311458</v>
      </c>
      <c r="L20" s="15">
        <f>IFERROR(IF((J21/K21)&gt;1.3,1.3,J21/K21),"")</f>
        <v>1.3</v>
      </c>
      <c r="M20" s="15">
        <f>IFERROR(IF((J21/K21)&gt;J21/K21,1.3,J21/K21),"")</f>
        <v>53.333333333333336</v>
      </c>
      <c r="N20" s="5" t="s">
        <v>95</v>
      </c>
      <c r="O20" s="5" t="s">
        <v>95</v>
      </c>
      <c r="P20" s="5">
        <v>0</v>
      </c>
      <c r="Q20" s="5">
        <v>0</v>
      </c>
      <c r="R20" s="5" t="str">
        <f t="shared" si="7"/>
        <v>124-2022-12-31</v>
      </c>
    </row>
    <row r="21" spans="1:18" x14ac:dyDescent="0.3">
      <c r="A21" s="5">
        <v>124</v>
      </c>
      <c r="B21" s="5" t="s">
        <v>97</v>
      </c>
      <c r="C21" s="5" t="s">
        <v>64</v>
      </c>
      <c r="D21" s="5" t="s">
        <v>21</v>
      </c>
      <c r="E21" s="5" t="s">
        <v>54</v>
      </c>
      <c r="F21" s="6">
        <v>44926</v>
      </c>
      <c r="G21" s="5">
        <v>2022</v>
      </c>
      <c r="H21" s="5" t="str">
        <f t="shared" si="5"/>
        <v>Diciembre</v>
      </c>
      <c r="I21" s="6" t="str">
        <f t="shared" si="6"/>
        <v>2022-2</v>
      </c>
      <c r="J21" s="5">
        <v>1.6</v>
      </c>
      <c r="K21" s="5">
        <v>0.03</v>
      </c>
      <c r="L21" s="8">
        <f>IF(K22&lt;=J22,100%,J22/K22)</f>
        <v>1</v>
      </c>
      <c r="M21" s="15">
        <f>IF(K22&lt;=J22,100%,J22/K22)</f>
        <v>1</v>
      </c>
      <c r="N21" s="5" t="s">
        <v>83</v>
      </c>
      <c r="O21" s="5" t="s">
        <v>83</v>
      </c>
      <c r="P21" s="5">
        <v>1</v>
      </c>
      <c r="Q21" s="5">
        <v>2</v>
      </c>
      <c r="R21" s="5" t="str">
        <f t="shared" si="7"/>
        <v>125-2022-12-31</v>
      </c>
    </row>
    <row r="22" spans="1:18" x14ac:dyDescent="0.3">
      <c r="A22" s="5">
        <v>125</v>
      </c>
      <c r="B22" s="5" t="s">
        <v>98</v>
      </c>
      <c r="C22" s="5" t="s">
        <v>64</v>
      </c>
      <c r="D22" s="5" t="s">
        <v>21</v>
      </c>
      <c r="E22" s="5" t="s">
        <v>54</v>
      </c>
      <c r="F22" s="6">
        <v>44926</v>
      </c>
      <c r="G22" s="5">
        <v>2022</v>
      </c>
      <c r="H22" s="5" t="str">
        <f t="shared" si="5"/>
        <v>Diciembre</v>
      </c>
      <c r="I22" s="6" t="str">
        <f t="shared" si="6"/>
        <v>2022-2</v>
      </c>
      <c r="J22" s="5">
        <v>4.7</v>
      </c>
      <c r="K22" s="5">
        <v>0.08</v>
      </c>
      <c r="L22" s="8">
        <f>IF(K23&lt;=J23,100%,J23/K23)</f>
        <v>1</v>
      </c>
      <c r="M22" s="15">
        <f>IF(K23&lt;=J23,100%,J23/K23)</f>
        <v>1</v>
      </c>
      <c r="N22" s="5" t="s">
        <v>83</v>
      </c>
      <c r="O22" s="5" t="s">
        <v>83</v>
      </c>
      <c r="P22" s="5">
        <v>1</v>
      </c>
      <c r="Q22" s="5">
        <v>2</v>
      </c>
      <c r="R22" s="5" t="str">
        <f t="shared" si="7"/>
        <v>126-2022-12-31</v>
      </c>
    </row>
    <row r="23" spans="1:18" x14ac:dyDescent="0.3">
      <c r="A23" s="5">
        <v>126</v>
      </c>
      <c r="B23" s="5" t="s">
        <v>99</v>
      </c>
      <c r="C23" s="5" t="s">
        <v>64</v>
      </c>
      <c r="D23" s="5" t="s">
        <v>65</v>
      </c>
      <c r="E23" s="5" t="s">
        <v>54</v>
      </c>
      <c r="F23" s="6">
        <v>44926</v>
      </c>
      <c r="G23" s="5">
        <v>2022</v>
      </c>
      <c r="H23" s="5" t="str">
        <f t="shared" si="5"/>
        <v>Diciembre</v>
      </c>
      <c r="I23" s="6" t="str">
        <f t="shared" si="6"/>
        <v>2022-2</v>
      </c>
      <c r="J23" s="5">
        <v>2</v>
      </c>
      <c r="K23" s="5">
        <v>0.12</v>
      </c>
      <c r="L23" s="8">
        <f>IF(K24&lt;=J24,100%,J24/K24)</f>
        <v>1</v>
      </c>
      <c r="M23" s="15">
        <f>IF(K24&lt;=J24,100%,J24/K24)</f>
        <v>1</v>
      </c>
      <c r="N23" s="5" t="s">
        <v>48</v>
      </c>
      <c r="O23" s="5" t="s">
        <v>83</v>
      </c>
      <c r="P23" s="5">
        <v>0</v>
      </c>
      <c r="Q23" s="5">
        <v>2</v>
      </c>
      <c r="R23" s="5" t="str">
        <f t="shared" si="7"/>
        <v>127-2022-12-31</v>
      </c>
    </row>
    <row r="24" spans="1:18" x14ac:dyDescent="0.3">
      <c r="A24" s="5">
        <v>127</v>
      </c>
      <c r="B24" s="5" t="s">
        <v>100</v>
      </c>
      <c r="C24" s="5" t="s">
        <v>64</v>
      </c>
      <c r="D24" s="5" t="s">
        <v>65</v>
      </c>
      <c r="E24" s="5" t="s">
        <v>54</v>
      </c>
      <c r="F24" s="6">
        <v>44926</v>
      </c>
      <c r="G24" s="5">
        <v>2022</v>
      </c>
      <c r="H24" s="5" t="str">
        <f t="shared" si="5"/>
        <v>Diciembre</v>
      </c>
      <c r="I24" s="6" t="str">
        <f t="shared" si="6"/>
        <v>2022-2</v>
      </c>
      <c r="J24" s="16">
        <v>9.9999999999999995E-7</v>
      </c>
      <c r="K24" s="16">
        <v>9.9999999999999995E-7</v>
      </c>
      <c r="L24" s="8">
        <f>IF(K25&lt;=J25,100%,J25/K25)</f>
        <v>1</v>
      </c>
      <c r="M24" s="15">
        <f>IF(K25&lt;=J25,100%,J25/K25)</f>
        <v>1</v>
      </c>
      <c r="N24" s="5" t="s">
        <v>48</v>
      </c>
      <c r="O24" s="5" t="s">
        <v>83</v>
      </c>
      <c r="P24" s="5">
        <v>0</v>
      </c>
      <c r="Q24" s="5">
        <v>0</v>
      </c>
      <c r="R24" s="5" t="str">
        <f t="shared" si="7"/>
        <v>128-2022-12-31</v>
      </c>
    </row>
    <row r="25" spans="1:18" x14ac:dyDescent="0.3">
      <c r="A25" s="5">
        <v>128</v>
      </c>
      <c r="B25" s="5" t="s">
        <v>101</v>
      </c>
      <c r="C25" s="5" t="s">
        <v>64</v>
      </c>
      <c r="D25" s="5" t="s">
        <v>21</v>
      </c>
      <c r="E25" s="5" t="s">
        <v>54</v>
      </c>
      <c r="F25" s="6">
        <v>44926</v>
      </c>
      <c r="G25" s="5">
        <v>2022</v>
      </c>
      <c r="H25" s="5" t="str">
        <f t="shared" si="5"/>
        <v>Diciembre</v>
      </c>
      <c r="I25" s="6" t="str">
        <f t="shared" si="6"/>
        <v>2022-2</v>
      </c>
      <c r="J25" s="5">
        <v>1</v>
      </c>
      <c r="K25" s="5">
        <v>0.78500000000000003</v>
      </c>
      <c r="L25" s="15">
        <f>IFERROR(IF((J26/K26)&gt;1,1,J26/K26),"")</f>
        <v>1</v>
      </c>
      <c r="M25" s="15">
        <f>IFERROR(IF((J26/K26)&gt;1,1,J26/K26),"")</f>
        <v>1</v>
      </c>
      <c r="N25" s="5" t="s">
        <v>48</v>
      </c>
      <c r="O25" s="5" t="s">
        <v>83</v>
      </c>
      <c r="P25" s="5">
        <v>0</v>
      </c>
      <c r="Q25" s="5">
        <v>2</v>
      </c>
      <c r="R25" s="5" t="str">
        <f t="shared" si="7"/>
        <v>148-2022-12-31</v>
      </c>
    </row>
    <row r="26" spans="1:18" x14ac:dyDescent="0.3">
      <c r="A26" s="5">
        <v>148</v>
      </c>
      <c r="B26" s="5" t="s">
        <v>114</v>
      </c>
      <c r="C26" s="5" t="s">
        <v>110</v>
      </c>
      <c r="D26" s="5" t="s">
        <v>47</v>
      </c>
      <c r="E26" s="5" t="s">
        <v>22</v>
      </c>
      <c r="F26" s="6">
        <v>44926</v>
      </c>
      <c r="G26" s="16">
        <v>2022</v>
      </c>
      <c r="H26" s="6" t="str">
        <f t="shared" si="5"/>
        <v>Diciembre</v>
      </c>
      <c r="I26" s="6" t="str">
        <f t="shared" si="6"/>
        <v>2022-2</v>
      </c>
      <c r="J26" s="5">
        <v>5</v>
      </c>
      <c r="K26" s="5">
        <v>4.66</v>
      </c>
      <c r="L26" s="15">
        <f>IFERROR(IF((K27/J27)&gt;1.3,1.3,K27/J27),"")</f>
        <v>1.0526315789473684</v>
      </c>
      <c r="M26" s="15">
        <f t="shared" ref="M26:M31" si="8">IFERROR(K27/J27,"")</f>
        <v>1.0526315789473684</v>
      </c>
      <c r="N26" s="5" t="s">
        <v>23</v>
      </c>
      <c r="O26" s="5" t="s">
        <v>23</v>
      </c>
      <c r="P26" s="5">
        <v>0</v>
      </c>
      <c r="Q26" s="5">
        <v>1</v>
      </c>
      <c r="R26" s="5" t="str">
        <f t="shared" si="7"/>
        <v>172-2022-12-31</v>
      </c>
    </row>
    <row r="27" spans="1:18" x14ac:dyDescent="0.3">
      <c r="A27" s="5">
        <v>172</v>
      </c>
      <c r="B27" s="5" t="s">
        <v>122</v>
      </c>
      <c r="C27" s="5" t="s">
        <v>93</v>
      </c>
      <c r="D27" s="5" t="s">
        <v>21</v>
      </c>
      <c r="E27" s="5" t="s">
        <v>22</v>
      </c>
      <c r="F27" s="6">
        <v>44926</v>
      </c>
      <c r="G27" s="5">
        <v>2022</v>
      </c>
      <c r="H27" s="5" t="str">
        <f t="shared" si="5"/>
        <v>Diciembre</v>
      </c>
      <c r="I27" s="6" t="str">
        <f t="shared" si="6"/>
        <v>2022-2</v>
      </c>
      <c r="J27" s="5">
        <v>95</v>
      </c>
      <c r="K27" s="5">
        <v>100</v>
      </c>
      <c r="L27" s="15">
        <f>IFERROR(IF((K28/J28)&gt;1.3,1.3,K28/J28),"")</f>
        <v>1.2157894736842105</v>
      </c>
      <c r="M27" s="15">
        <f t="shared" si="8"/>
        <v>1.2157894736842105</v>
      </c>
      <c r="N27" s="5" t="s">
        <v>23</v>
      </c>
      <c r="O27" s="5" t="s">
        <v>23</v>
      </c>
      <c r="P27" s="5">
        <v>0</v>
      </c>
      <c r="Q27" s="5">
        <v>0</v>
      </c>
      <c r="R27" s="5" t="str">
        <f t="shared" si="7"/>
        <v>193-2022-12-31</v>
      </c>
    </row>
    <row r="28" spans="1:18" x14ac:dyDescent="0.3">
      <c r="A28" s="5">
        <v>193</v>
      </c>
      <c r="B28" s="98" t="s">
        <v>2641</v>
      </c>
      <c r="C28" s="5" t="s">
        <v>46</v>
      </c>
      <c r="D28" s="5" t="s">
        <v>47</v>
      </c>
      <c r="E28" s="5" t="s">
        <v>22</v>
      </c>
      <c r="F28" s="17">
        <v>44926</v>
      </c>
      <c r="G28" s="16">
        <v>2022</v>
      </c>
      <c r="H28" s="6" t="str">
        <f t="shared" si="5"/>
        <v>Diciembre</v>
      </c>
      <c r="I28" s="6" t="str">
        <f t="shared" si="6"/>
        <v>2022-2</v>
      </c>
      <c r="J28" s="5">
        <v>76</v>
      </c>
      <c r="K28" s="5">
        <v>92.4</v>
      </c>
      <c r="L28" s="15">
        <f>IFERROR(IF((K29/J29)&gt;1,1,K29/J29),"")</f>
        <v>1</v>
      </c>
      <c r="M28" s="15">
        <f t="shared" si="8"/>
        <v>1.1384931506849314</v>
      </c>
      <c r="N28" s="5" t="s">
        <v>23</v>
      </c>
      <c r="O28" s="5" t="s">
        <v>23</v>
      </c>
      <c r="P28" s="5">
        <v>1</v>
      </c>
      <c r="Q28" s="5">
        <v>1</v>
      </c>
      <c r="R28" s="5" t="str">
        <f t="shared" si="7"/>
        <v>194-2022-12-31</v>
      </c>
    </row>
    <row r="29" spans="1:18" x14ac:dyDescent="0.3">
      <c r="A29" s="5">
        <v>194</v>
      </c>
      <c r="B29" s="5" t="s">
        <v>127</v>
      </c>
      <c r="C29" s="5" t="s">
        <v>46</v>
      </c>
      <c r="D29" s="5" t="s">
        <v>47</v>
      </c>
      <c r="E29" s="5" t="s">
        <v>22</v>
      </c>
      <c r="F29" s="17">
        <v>44926</v>
      </c>
      <c r="G29" s="16">
        <v>2022</v>
      </c>
      <c r="H29" s="6" t="str">
        <f t="shared" si="5"/>
        <v>Diciembre</v>
      </c>
      <c r="I29" s="6" t="str">
        <f t="shared" si="6"/>
        <v>2022-2</v>
      </c>
      <c r="J29" s="5">
        <v>73</v>
      </c>
      <c r="K29" s="5">
        <v>83.11</v>
      </c>
      <c r="L29" s="15">
        <f>IFERROR(IF((K30/J30)&gt;1.3,1.3,K30/J30),"")</f>
        <v>1.0769292461236857</v>
      </c>
      <c r="M29" s="15">
        <f t="shared" si="8"/>
        <v>1.0769292461236857</v>
      </c>
      <c r="N29" s="5" t="s">
        <v>23</v>
      </c>
      <c r="O29" s="5" t="s">
        <v>23</v>
      </c>
      <c r="P29" s="5">
        <v>0</v>
      </c>
      <c r="Q29" s="5">
        <v>0</v>
      </c>
      <c r="R29" s="5" t="str">
        <f t="shared" si="7"/>
        <v>203-2022-12-31</v>
      </c>
    </row>
    <row r="30" spans="1:18" x14ac:dyDescent="0.3">
      <c r="A30" s="5">
        <v>203</v>
      </c>
      <c r="B30" s="5" t="s">
        <v>135</v>
      </c>
      <c r="C30" s="5" t="s">
        <v>86</v>
      </c>
      <c r="D30" s="5" t="s">
        <v>47</v>
      </c>
      <c r="E30" s="5" t="s">
        <v>22</v>
      </c>
      <c r="F30" s="17">
        <v>44926</v>
      </c>
      <c r="G30" s="16">
        <v>2022</v>
      </c>
      <c r="H30" s="6" t="str">
        <f t="shared" si="5"/>
        <v>Diciembre</v>
      </c>
      <c r="I30" s="6" t="str">
        <f t="shared" si="6"/>
        <v>2022-2</v>
      </c>
      <c r="J30" s="12">
        <v>224440</v>
      </c>
      <c r="K30" s="12">
        <v>241706</v>
      </c>
      <c r="L30" s="15">
        <f>IFERROR(IF((K31/J31)&gt;1.3,1.3,K31/J31),"")</f>
        <v>1</v>
      </c>
      <c r="M30" s="15">
        <f t="shared" si="8"/>
        <v>1</v>
      </c>
      <c r="N30" s="5" t="s">
        <v>95</v>
      </c>
      <c r="O30" s="5" t="s">
        <v>95</v>
      </c>
      <c r="P30" s="5">
        <v>0</v>
      </c>
      <c r="Q30" s="5">
        <v>0</v>
      </c>
      <c r="R30" s="5" t="str">
        <f t="shared" si="7"/>
        <v>205-2022-12-31</v>
      </c>
    </row>
    <row r="31" spans="1:18" x14ac:dyDescent="0.3">
      <c r="A31" s="5">
        <v>205</v>
      </c>
      <c r="B31" s="5" t="s">
        <v>137</v>
      </c>
      <c r="C31" s="5" t="s">
        <v>86</v>
      </c>
      <c r="D31" s="5" t="s">
        <v>47</v>
      </c>
      <c r="E31" s="5" t="s">
        <v>22</v>
      </c>
      <c r="F31" s="6">
        <v>44926</v>
      </c>
      <c r="G31" s="5">
        <v>2022</v>
      </c>
      <c r="H31" s="5" t="str">
        <f t="shared" si="5"/>
        <v>Diciembre</v>
      </c>
      <c r="I31" s="6" t="str">
        <f t="shared" si="6"/>
        <v>2022-2</v>
      </c>
      <c r="J31" s="9">
        <v>2605</v>
      </c>
      <c r="K31" s="9">
        <v>2605</v>
      </c>
      <c r="L31" s="15" t="str">
        <f>IFERROR(IF((K32/J32)&gt;1.3,1.3,K32/J32),"")</f>
        <v/>
      </c>
      <c r="M31" s="15" t="str">
        <f t="shared" si="8"/>
        <v/>
      </c>
      <c r="N31" s="5" t="s">
        <v>95</v>
      </c>
      <c r="O31" s="5" t="s">
        <v>95</v>
      </c>
      <c r="P31" s="5">
        <v>0</v>
      </c>
      <c r="Q31" s="5">
        <v>0</v>
      </c>
      <c r="R31" s="5" t="str">
        <f t="shared" si="7"/>
        <v>208-2022-12-31</v>
      </c>
    </row>
    <row r="32" spans="1:18" x14ac:dyDescent="0.3">
      <c r="A32" s="5">
        <v>208</v>
      </c>
      <c r="B32" s="5" t="s">
        <v>140</v>
      </c>
      <c r="C32" s="5" t="s">
        <v>90</v>
      </c>
      <c r="D32" s="5" t="s">
        <v>21</v>
      </c>
      <c r="E32" s="5" t="s">
        <v>54</v>
      </c>
      <c r="F32" s="6">
        <v>44926</v>
      </c>
      <c r="G32" s="5">
        <v>2022</v>
      </c>
      <c r="H32" s="5" t="str">
        <f t="shared" si="5"/>
        <v>Diciembre</v>
      </c>
      <c r="I32" s="6" t="str">
        <f t="shared" si="6"/>
        <v>2022-2</v>
      </c>
      <c r="J32" s="5"/>
      <c r="K32" s="5">
        <v>14698</v>
      </c>
      <c r="L32" s="15">
        <f>IFERROR(IF((J33/K33)&gt;1,1,J33/K33),"")</f>
        <v>1</v>
      </c>
      <c r="M32" s="15">
        <f>IFERROR(IF((J33/K33)&gt;1/K33,1,J33/K33),"")</f>
        <v>1</v>
      </c>
      <c r="N32" s="5" t="s">
        <v>133</v>
      </c>
      <c r="O32" s="5" t="s">
        <v>141</v>
      </c>
      <c r="P32" s="5">
        <v>0</v>
      </c>
      <c r="Q32" s="5">
        <v>0</v>
      </c>
      <c r="R32" s="5" t="str">
        <f t="shared" si="7"/>
        <v>222-2022-12-31</v>
      </c>
    </row>
    <row r="33" spans="1:18" x14ac:dyDescent="0.3">
      <c r="A33" s="5">
        <v>222</v>
      </c>
      <c r="B33" s="5" t="s">
        <v>153</v>
      </c>
      <c r="C33" s="5" t="s">
        <v>90</v>
      </c>
      <c r="D33" s="5" t="s">
        <v>65</v>
      </c>
      <c r="E33" s="5" t="s">
        <v>22</v>
      </c>
      <c r="F33" s="6">
        <v>44926</v>
      </c>
      <c r="G33" s="5">
        <v>2022</v>
      </c>
      <c r="H33" s="5" t="str">
        <f t="shared" si="5"/>
        <v>Diciembre</v>
      </c>
      <c r="I33" s="6" t="str">
        <f t="shared" si="6"/>
        <v>2022-2</v>
      </c>
      <c r="J33" s="5">
        <v>100</v>
      </c>
      <c r="K33" s="5">
        <v>93.75</v>
      </c>
      <c r="L33" s="15">
        <f>IFERROR(IF((K34/J34)&gt;1.3,1.3,K34/J34),"")</f>
        <v>0.71430000000000005</v>
      </c>
      <c r="M33" s="15">
        <f>IFERROR(K34/J34,"")</f>
        <v>0.71430000000000005</v>
      </c>
      <c r="N33" s="5" t="s">
        <v>23</v>
      </c>
      <c r="O33" s="5" t="s">
        <v>23</v>
      </c>
      <c r="P33" s="5">
        <v>0</v>
      </c>
      <c r="Q33" s="5">
        <v>0</v>
      </c>
      <c r="R33" s="5" t="str">
        <f t="shared" si="7"/>
        <v>224-2022-12-31</v>
      </c>
    </row>
    <row r="34" spans="1:18" x14ac:dyDescent="0.3">
      <c r="A34" s="5">
        <v>224</v>
      </c>
      <c r="B34" s="5" t="s">
        <v>155</v>
      </c>
      <c r="C34" s="5" t="s">
        <v>90</v>
      </c>
      <c r="D34" s="5" t="s">
        <v>65</v>
      </c>
      <c r="E34" s="5" t="s">
        <v>22</v>
      </c>
      <c r="F34" s="6">
        <v>44926</v>
      </c>
      <c r="G34" s="5">
        <v>2022</v>
      </c>
      <c r="H34" s="5" t="str">
        <f t="shared" si="5"/>
        <v>Diciembre</v>
      </c>
      <c r="I34" s="6" t="str">
        <f t="shared" si="6"/>
        <v>2022-2</v>
      </c>
      <c r="J34" s="5">
        <v>100</v>
      </c>
      <c r="K34" s="5">
        <v>71.430000000000007</v>
      </c>
      <c r="L34" s="15" t="str">
        <f>IFERROR(IF((K35/J35)&gt;1.3,1.3,K35/J35),"")</f>
        <v/>
      </c>
      <c r="M34" s="15" t="str">
        <f>IFERROR(K35/J35,"")</f>
        <v/>
      </c>
      <c r="N34" s="5" t="s">
        <v>23</v>
      </c>
      <c r="O34" s="5" t="s">
        <v>23</v>
      </c>
      <c r="P34" s="5">
        <v>0</v>
      </c>
      <c r="Q34" s="5">
        <v>0</v>
      </c>
      <c r="R34" s="5" t="str">
        <f t="shared" si="7"/>
        <v>226-2022-12-31</v>
      </c>
    </row>
    <row r="35" spans="1:18" x14ac:dyDescent="0.3">
      <c r="A35" s="5">
        <v>226</v>
      </c>
      <c r="B35" s="5" t="s">
        <v>157</v>
      </c>
      <c r="C35" s="5" t="s">
        <v>90</v>
      </c>
      <c r="D35" s="5" t="s">
        <v>65</v>
      </c>
      <c r="E35" s="5" t="s">
        <v>22</v>
      </c>
      <c r="F35" s="6">
        <v>44926</v>
      </c>
      <c r="G35" s="5">
        <v>2022</v>
      </c>
      <c r="H35" s="5" t="str">
        <f t="shared" si="5"/>
        <v>Diciembre</v>
      </c>
      <c r="I35" s="6" t="str">
        <f t="shared" si="6"/>
        <v>2022-2</v>
      </c>
      <c r="J35" s="5"/>
      <c r="K35" s="5">
        <v>476.49</v>
      </c>
      <c r="L35" s="15">
        <f>IFERROR(IF((K36/J36)&gt;1,1,K36/J36),"")</f>
        <v>0.33333333333333337</v>
      </c>
      <c r="M35" s="15">
        <f>IFERROR(IF((K36/J36)&gt;1,1,K36/J36),"")</f>
        <v>0.33333333333333337</v>
      </c>
      <c r="N35" s="5" t="s">
        <v>23</v>
      </c>
      <c r="O35" s="5" t="s">
        <v>23</v>
      </c>
      <c r="P35" s="5">
        <v>0</v>
      </c>
      <c r="Q35" s="5">
        <v>0</v>
      </c>
      <c r="R35" s="5" t="str">
        <f t="shared" si="7"/>
        <v>227-2022-12-31</v>
      </c>
    </row>
    <row r="36" spans="1:18" x14ac:dyDescent="0.3">
      <c r="A36" s="5">
        <v>227</v>
      </c>
      <c r="B36" s="5" t="s">
        <v>158</v>
      </c>
      <c r="C36" s="5" t="s">
        <v>90</v>
      </c>
      <c r="D36" s="5" t="s">
        <v>65</v>
      </c>
      <c r="E36" s="5" t="s">
        <v>54</v>
      </c>
      <c r="F36" s="6">
        <v>44926</v>
      </c>
      <c r="G36" s="5">
        <v>2022</v>
      </c>
      <c r="H36" s="5" t="str">
        <f t="shared" si="5"/>
        <v>Diciembre</v>
      </c>
      <c r="I36" s="6" t="str">
        <f t="shared" si="6"/>
        <v>2022-2</v>
      </c>
      <c r="J36" s="5">
        <v>0.3</v>
      </c>
      <c r="K36" s="5">
        <v>0.1</v>
      </c>
      <c r="L36" s="15">
        <f>IFERROR(IF((J37/K37)&gt;1,1,J37/K37),"")</f>
        <v>0.72761702127659578</v>
      </c>
      <c r="M36" s="15">
        <f>IFERROR(IF((J37/K37)&gt;1,1,J37/K37),"")</f>
        <v>0.72761702127659578</v>
      </c>
      <c r="N36" s="5" t="s">
        <v>23</v>
      </c>
      <c r="O36" s="5" t="s">
        <v>23</v>
      </c>
      <c r="P36" s="5">
        <v>0</v>
      </c>
      <c r="Q36" s="5">
        <v>0</v>
      </c>
      <c r="R36" s="5" t="str">
        <f t="shared" si="7"/>
        <v>228-2022-12-31</v>
      </c>
    </row>
    <row r="37" spans="1:18" x14ac:dyDescent="0.3">
      <c r="A37" s="5">
        <v>228</v>
      </c>
      <c r="B37" s="5" t="s">
        <v>159</v>
      </c>
      <c r="C37" s="5" t="s">
        <v>90</v>
      </c>
      <c r="D37" s="5" t="s">
        <v>65</v>
      </c>
      <c r="E37" s="5" t="s">
        <v>22</v>
      </c>
      <c r="F37" s="6">
        <v>44926</v>
      </c>
      <c r="G37" s="16">
        <v>2022</v>
      </c>
      <c r="H37" s="6" t="str">
        <f t="shared" si="5"/>
        <v>Diciembre</v>
      </c>
      <c r="I37" s="6" t="str">
        <f t="shared" si="6"/>
        <v>2022-2</v>
      </c>
      <c r="J37" s="5">
        <v>170.99</v>
      </c>
      <c r="K37" s="5">
        <v>235</v>
      </c>
      <c r="L37" s="15">
        <f>IFERROR(IF((K38/J38)&gt;1,1,K38/J38),"")</f>
        <v>1</v>
      </c>
      <c r="M37" s="15">
        <f>IFERROR(K38/J38,"")</f>
        <v>1</v>
      </c>
      <c r="N37" s="5" t="s">
        <v>160</v>
      </c>
      <c r="O37" s="5" t="s">
        <v>160</v>
      </c>
      <c r="P37" s="5">
        <v>1</v>
      </c>
      <c r="Q37" s="5">
        <v>0</v>
      </c>
      <c r="R37" s="5" t="str">
        <f t="shared" si="7"/>
        <v>244-2022-12-31</v>
      </c>
    </row>
    <row r="38" spans="1:18" x14ac:dyDescent="0.3">
      <c r="A38" s="5">
        <v>244</v>
      </c>
      <c r="B38" s="5" t="s">
        <v>176</v>
      </c>
      <c r="C38" s="5" t="s">
        <v>90</v>
      </c>
      <c r="D38" s="5" t="s">
        <v>65</v>
      </c>
      <c r="E38" s="5" t="s">
        <v>54</v>
      </c>
      <c r="F38" s="6">
        <v>44926</v>
      </c>
      <c r="G38" s="16">
        <v>2022</v>
      </c>
      <c r="H38" s="6" t="str">
        <f t="shared" si="5"/>
        <v>Diciembre</v>
      </c>
      <c r="I38" s="6" t="str">
        <f t="shared" si="6"/>
        <v>2022-2</v>
      </c>
      <c r="J38" s="5">
        <v>27</v>
      </c>
      <c r="K38" s="5">
        <v>27</v>
      </c>
      <c r="L38" s="15">
        <f>IFERROR(IF((K39/J39)&gt;1.3,1.3,K39/J39),"")</f>
        <v>0.97062146892655377</v>
      </c>
      <c r="M38" s="15">
        <f>IFERROR(K39/J39,"")</f>
        <v>0.97062146892655377</v>
      </c>
      <c r="N38" s="5" t="s">
        <v>48</v>
      </c>
      <c r="O38" s="5" t="s">
        <v>48</v>
      </c>
      <c r="P38" s="5">
        <v>0</v>
      </c>
      <c r="Q38" s="5">
        <v>0</v>
      </c>
      <c r="R38" s="5" t="str">
        <f t="shared" si="7"/>
        <v>245-2022-12-31</v>
      </c>
    </row>
    <row r="39" spans="1:18" x14ac:dyDescent="0.3">
      <c r="A39" s="5">
        <v>245</v>
      </c>
      <c r="B39" s="5" t="s">
        <v>177</v>
      </c>
      <c r="C39" s="5" t="s">
        <v>178</v>
      </c>
      <c r="D39" s="5" t="s">
        <v>47</v>
      </c>
      <c r="E39" s="5" t="s">
        <v>22</v>
      </c>
      <c r="F39" s="17">
        <v>44926</v>
      </c>
      <c r="G39" s="16">
        <v>2022</v>
      </c>
      <c r="H39" s="6" t="str">
        <f t="shared" si="5"/>
        <v>Diciembre</v>
      </c>
      <c r="I39" s="6" t="str">
        <f t="shared" si="6"/>
        <v>2022-2</v>
      </c>
      <c r="J39" s="5">
        <v>88.5</v>
      </c>
      <c r="K39" s="5">
        <v>85.9</v>
      </c>
      <c r="L39" s="15">
        <f>IFERROR(IF((K40/J40)&gt;1.3,1.3,K40/J40),"")</f>
        <v>1.0212472059673003</v>
      </c>
      <c r="M39" s="15">
        <f>IFERROR(K40/J40,"")</f>
        <v>1.0212472059673003</v>
      </c>
      <c r="N39" s="5" t="s">
        <v>23</v>
      </c>
      <c r="O39" s="5" t="s">
        <v>23</v>
      </c>
      <c r="P39" s="5">
        <v>1</v>
      </c>
      <c r="Q39" s="5">
        <v>1</v>
      </c>
      <c r="R39" s="5" t="str">
        <f t="shared" si="7"/>
        <v>274-2022-12-31</v>
      </c>
    </row>
    <row r="40" spans="1:18" x14ac:dyDescent="0.3">
      <c r="A40" s="5">
        <v>274</v>
      </c>
      <c r="B40" s="5" t="s">
        <v>215</v>
      </c>
      <c r="C40" s="5" t="s">
        <v>197</v>
      </c>
      <c r="D40" s="5" t="s">
        <v>47</v>
      </c>
      <c r="E40" s="5" t="s">
        <v>22</v>
      </c>
      <c r="F40" s="17">
        <v>44926</v>
      </c>
      <c r="G40" s="16">
        <v>2022</v>
      </c>
      <c r="H40" s="6" t="str">
        <f t="shared" si="5"/>
        <v>Diciembre</v>
      </c>
      <c r="I40" s="6" t="str">
        <f t="shared" si="6"/>
        <v>2022-2</v>
      </c>
      <c r="J40" s="5">
        <v>39817</v>
      </c>
      <c r="K40" s="5">
        <v>40663</v>
      </c>
      <c r="L40" s="15">
        <f>IFERROR(IF((K41/J41)&gt;1.3,1.3,K41/J41),"")</f>
        <v>1</v>
      </c>
      <c r="M40" s="15">
        <f>IFERROR(K41/J41,"")</f>
        <v>1</v>
      </c>
      <c r="N40" s="5" t="s">
        <v>48</v>
      </c>
      <c r="O40" s="5" t="s">
        <v>48</v>
      </c>
      <c r="P40" s="5">
        <v>0</v>
      </c>
      <c r="Q40" s="5">
        <v>0</v>
      </c>
      <c r="R40" s="5" t="str">
        <f t="shared" si="7"/>
        <v>276-2022-12-31</v>
      </c>
    </row>
    <row r="41" spans="1:18" x14ac:dyDescent="0.3">
      <c r="A41" s="5">
        <v>276</v>
      </c>
      <c r="B41" s="5" t="s">
        <v>218</v>
      </c>
      <c r="C41" s="5" t="s">
        <v>219</v>
      </c>
      <c r="D41" s="5" t="s">
        <v>47</v>
      </c>
      <c r="E41" s="5" t="s">
        <v>54</v>
      </c>
      <c r="F41" s="17">
        <v>44926</v>
      </c>
      <c r="G41" s="16">
        <v>2022</v>
      </c>
      <c r="H41" s="6" t="str">
        <f t="shared" si="5"/>
        <v>Diciembre</v>
      </c>
      <c r="I41" s="6" t="str">
        <f t="shared" si="6"/>
        <v>2022-2</v>
      </c>
      <c r="J41" s="5">
        <v>88</v>
      </c>
      <c r="K41" s="3">
        <v>88</v>
      </c>
      <c r="L41" s="15">
        <f>IFERROR(IF((J42/K42)&gt;1,1,J42/K42),"")</f>
        <v>1</v>
      </c>
      <c r="M41" s="15">
        <f>IFERROR(IF((J42/K42)&gt;J42/K42,1.3,J42/K42),"")</f>
        <v>1</v>
      </c>
      <c r="N41" s="5" t="s">
        <v>48</v>
      </c>
      <c r="O41" s="5" t="s">
        <v>48</v>
      </c>
      <c r="P41" s="5">
        <v>0</v>
      </c>
      <c r="Q41" s="5">
        <v>0</v>
      </c>
      <c r="R41" s="5" t="str">
        <f t="shared" si="7"/>
        <v>323-2022-12-31</v>
      </c>
    </row>
    <row r="42" spans="1:18" x14ac:dyDescent="0.3">
      <c r="A42" s="5">
        <v>323</v>
      </c>
      <c r="B42" s="5" t="s">
        <v>273</v>
      </c>
      <c r="C42" s="5" t="s">
        <v>39</v>
      </c>
      <c r="D42" s="5" t="s">
        <v>47</v>
      </c>
      <c r="E42" s="5" t="s">
        <v>22</v>
      </c>
      <c r="F42" s="6">
        <v>44926</v>
      </c>
      <c r="G42" s="5">
        <v>2022</v>
      </c>
      <c r="H42" s="5" t="str">
        <f t="shared" si="5"/>
        <v>Diciembre</v>
      </c>
      <c r="I42" s="6" t="str">
        <f t="shared" si="6"/>
        <v>2022-2</v>
      </c>
      <c r="J42" s="5">
        <v>3</v>
      </c>
      <c r="K42" s="5">
        <v>3</v>
      </c>
      <c r="L42" s="15">
        <f>IFERROR(IF((K43/J43)&gt;1.3,1.3,K43/J43),"")</f>
        <v>1</v>
      </c>
      <c r="M42" s="15">
        <f>IFERROR(K43/J43,"")</f>
        <v>1</v>
      </c>
      <c r="N42" s="5" t="s">
        <v>48</v>
      </c>
      <c r="O42" s="5" t="s">
        <v>48</v>
      </c>
      <c r="P42" s="5">
        <v>0</v>
      </c>
      <c r="Q42" s="5">
        <v>0</v>
      </c>
      <c r="R42" s="5" t="str">
        <f t="shared" si="7"/>
        <v>325-2022-12-31</v>
      </c>
    </row>
    <row r="43" spans="1:18" x14ac:dyDescent="0.3">
      <c r="A43" s="5">
        <v>325</v>
      </c>
      <c r="B43" s="5" t="s">
        <v>275</v>
      </c>
      <c r="C43" s="5" t="s">
        <v>39</v>
      </c>
      <c r="D43" s="5" t="s">
        <v>47</v>
      </c>
      <c r="E43" s="5" t="s">
        <v>22</v>
      </c>
      <c r="F43" s="17">
        <v>44926</v>
      </c>
      <c r="G43" s="16">
        <v>2022</v>
      </c>
      <c r="H43" s="6" t="str">
        <f t="shared" si="5"/>
        <v>Diciembre</v>
      </c>
      <c r="I43" s="6" t="str">
        <f t="shared" si="6"/>
        <v>2022-2</v>
      </c>
      <c r="J43" s="5">
        <v>6</v>
      </c>
      <c r="K43" s="5">
        <v>6</v>
      </c>
      <c r="L43" s="15" t="str">
        <f>IFERROR(IF((K44/J44)&gt;1.3,1.3,K44/J44),"")</f>
        <v/>
      </c>
      <c r="M43" s="15" t="str">
        <f>IFERROR(K44/J44,"")</f>
        <v/>
      </c>
      <c r="N43" s="5" t="s">
        <v>48</v>
      </c>
      <c r="O43" s="5" t="s">
        <v>48</v>
      </c>
      <c r="P43" s="5">
        <v>0</v>
      </c>
      <c r="Q43" s="5">
        <v>0</v>
      </c>
      <c r="R43" s="5" t="str">
        <f t="shared" si="7"/>
        <v>327-2022-12-31</v>
      </c>
    </row>
    <row r="44" spans="1:18" x14ac:dyDescent="0.3">
      <c r="A44" s="5">
        <v>327</v>
      </c>
      <c r="B44" s="5" t="s">
        <v>277</v>
      </c>
      <c r="C44" s="5" t="s">
        <v>214</v>
      </c>
      <c r="D44" s="5" t="s">
        <v>47</v>
      </c>
      <c r="E44" s="5" t="s">
        <v>22</v>
      </c>
      <c r="F44" s="6">
        <v>44926</v>
      </c>
      <c r="G44" s="5">
        <v>2022</v>
      </c>
      <c r="H44" s="5" t="str">
        <f t="shared" si="5"/>
        <v>Diciembre</v>
      </c>
      <c r="I44" s="6" t="str">
        <f t="shared" si="6"/>
        <v>2022-2</v>
      </c>
      <c r="J44" s="5">
        <v>0</v>
      </c>
      <c r="K44" s="5">
        <v>0</v>
      </c>
      <c r="L44" s="15">
        <f>IFERROR(IF((K45/J45)&gt;1.3,1.3,K45/J45),"")</f>
        <v>1.09375</v>
      </c>
      <c r="M44" s="15">
        <f>IFERROR(K45/J45,"")</f>
        <v>1.09375</v>
      </c>
      <c r="N44" s="5" t="s">
        <v>48</v>
      </c>
      <c r="O44" s="5" t="s">
        <v>48</v>
      </c>
      <c r="P44" s="5">
        <v>0</v>
      </c>
      <c r="Q44" s="5">
        <v>0</v>
      </c>
      <c r="R44" s="5" t="str">
        <f t="shared" si="7"/>
        <v>332-2022-12-31</v>
      </c>
    </row>
    <row r="45" spans="1:18" x14ac:dyDescent="0.3">
      <c r="A45" s="5">
        <v>332</v>
      </c>
      <c r="B45" s="5" t="s">
        <v>282</v>
      </c>
      <c r="C45" s="5" t="s">
        <v>25</v>
      </c>
      <c r="D45" s="5" t="s">
        <v>47</v>
      </c>
      <c r="E45" s="5" t="s">
        <v>54</v>
      </c>
      <c r="F45" s="17">
        <v>44926</v>
      </c>
      <c r="G45" s="16">
        <v>2022</v>
      </c>
      <c r="H45" s="6" t="str">
        <f t="shared" si="5"/>
        <v>Diciembre</v>
      </c>
      <c r="I45" s="6" t="str">
        <f t="shared" si="6"/>
        <v>2022-2</v>
      </c>
      <c r="J45" s="5">
        <v>1.6</v>
      </c>
      <c r="K45" s="5">
        <v>1.75</v>
      </c>
      <c r="L45" s="15">
        <f>IFERROR(IF((J46/K46)&gt;1.3,1.3,J46/K46),"")</f>
        <v>1</v>
      </c>
      <c r="M45" s="15">
        <f>IFERROR(IF((J46/K46)&gt;J46/K46,1.3,J46/K46),"")</f>
        <v>1</v>
      </c>
      <c r="N45" s="5" t="s">
        <v>83</v>
      </c>
      <c r="O45" s="5" t="s">
        <v>83</v>
      </c>
      <c r="P45" s="5">
        <v>1</v>
      </c>
      <c r="Q45" s="5">
        <v>1</v>
      </c>
      <c r="R45" s="5" t="str">
        <f t="shared" si="7"/>
        <v>334-2022-12-31</v>
      </c>
    </row>
    <row r="46" spans="1:18" x14ac:dyDescent="0.3">
      <c r="A46" s="5">
        <v>334</v>
      </c>
      <c r="B46" s="5" t="s">
        <v>283</v>
      </c>
      <c r="C46" s="5" t="s">
        <v>25</v>
      </c>
      <c r="D46" s="5" t="s">
        <v>65</v>
      </c>
      <c r="E46" s="5" t="s">
        <v>22</v>
      </c>
      <c r="F46" s="6">
        <v>44926</v>
      </c>
      <c r="G46" s="5">
        <v>2022</v>
      </c>
      <c r="H46" s="5" t="str">
        <f t="shared" si="5"/>
        <v>Diciembre</v>
      </c>
      <c r="I46" s="6" t="str">
        <f t="shared" si="6"/>
        <v>2022-2</v>
      </c>
      <c r="J46" s="5">
        <v>86</v>
      </c>
      <c r="K46" s="5">
        <v>86</v>
      </c>
      <c r="L46" s="15">
        <f>IFERROR(IF((K47/J47)&gt;1,1,K47/J47),"")</f>
        <v>1</v>
      </c>
      <c r="M46" s="15">
        <f t="shared" ref="M46:M62" si="9">IFERROR(K47/J47,"")</f>
        <v>1.1754385964912282</v>
      </c>
      <c r="N46" s="5" t="s">
        <v>48</v>
      </c>
      <c r="O46" s="5" t="s">
        <v>48</v>
      </c>
      <c r="P46" s="5">
        <v>0</v>
      </c>
      <c r="Q46" s="5">
        <v>0</v>
      </c>
      <c r="R46" s="5" t="str">
        <f t="shared" si="7"/>
        <v>367-2022-12-31</v>
      </c>
    </row>
    <row r="47" spans="1:18" x14ac:dyDescent="0.3">
      <c r="A47" s="5">
        <v>367</v>
      </c>
      <c r="B47" s="5" t="s">
        <v>321</v>
      </c>
      <c r="C47" s="5" t="s">
        <v>32</v>
      </c>
      <c r="D47" s="5" t="s">
        <v>65</v>
      </c>
      <c r="E47" s="5" t="s">
        <v>22</v>
      </c>
      <c r="F47" s="6">
        <v>44926</v>
      </c>
      <c r="G47" s="5">
        <v>2022</v>
      </c>
      <c r="H47" s="5" t="str">
        <f t="shared" si="5"/>
        <v>Diciembre</v>
      </c>
      <c r="I47" s="6" t="str">
        <f t="shared" si="6"/>
        <v>2022-2</v>
      </c>
      <c r="J47" s="5">
        <v>5.7</v>
      </c>
      <c r="K47" s="5">
        <v>6.7</v>
      </c>
      <c r="L47" s="15">
        <f t="shared" ref="L47:L62" si="10">IFERROR(IF((K48/J48)&gt;1.3,1.3,K48/J48),"")</f>
        <v>1.0295000000000001</v>
      </c>
      <c r="M47" s="15">
        <f t="shared" si="9"/>
        <v>1.0295000000000001</v>
      </c>
      <c r="N47" s="5" t="s">
        <v>23</v>
      </c>
      <c r="O47" s="5" t="s">
        <v>23</v>
      </c>
      <c r="P47" s="5">
        <v>1</v>
      </c>
      <c r="Q47" s="5">
        <v>1</v>
      </c>
      <c r="R47" s="5" t="str">
        <f t="shared" si="7"/>
        <v>379-2022-12-31</v>
      </c>
    </row>
    <row r="48" spans="1:18" x14ac:dyDescent="0.3">
      <c r="A48" s="5">
        <v>379</v>
      </c>
      <c r="B48" s="5" t="s">
        <v>335</v>
      </c>
      <c r="C48" s="5" t="s">
        <v>336</v>
      </c>
      <c r="D48" s="5" t="s">
        <v>47</v>
      </c>
      <c r="E48" s="5" t="s">
        <v>22</v>
      </c>
      <c r="F48" s="17">
        <v>44926</v>
      </c>
      <c r="G48" s="16">
        <v>2022</v>
      </c>
      <c r="H48" s="6" t="str">
        <f t="shared" si="5"/>
        <v>Diciembre</v>
      </c>
      <c r="I48" s="6" t="str">
        <f t="shared" si="6"/>
        <v>2022-2</v>
      </c>
      <c r="J48" s="32">
        <v>20000</v>
      </c>
      <c r="K48" s="32">
        <v>20590</v>
      </c>
      <c r="L48" s="15">
        <f t="shared" si="10"/>
        <v>1.0165837479270314</v>
      </c>
      <c r="M48" s="15">
        <f t="shared" si="9"/>
        <v>1.0165837479270314</v>
      </c>
      <c r="N48" s="5" t="s">
        <v>48</v>
      </c>
      <c r="O48" s="5" t="s">
        <v>48</v>
      </c>
      <c r="P48" s="5">
        <v>0</v>
      </c>
      <c r="Q48" s="5">
        <v>0</v>
      </c>
      <c r="R48" s="5" t="str">
        <f t="shared" si="7"/>
        <v>381-2022-12-31</v>
      </c>
    </row>
    <row r="49" spans="1:18" x14ac:dyDescent="0.3">
      <c r="A49" s="5">
        <v>381</v>
      </c>
      <c r="B49" s="5" t="s">
        <v>338</v>
      </c>
      <c r="C49" s="5" t="s">
        <v>336</v>
      </c>
      <c r="D49" s="5" t="s">
        <v>47</v>
      </c>
      <c r="E49" s="5" t="s">
        <v>22</v>
      </c>
      <c r="F49" s="6">
        <v>44926</v>
      </c>
      <c r="G49" s="5">
        <v>2022</v>
      </c>
      <c r="H49" s="5" t="str">
        <f t="shared" si="5"/>
        <v>Diciembre</v>
      </c>
      <c r="I49" s="6" t="str">
        <f t="shared" si="6"/>
        <v>2022-2</v>
      </c>
      <c r="J49" s="5">
        <v>2412</v>
      </c>
      <c r="K49" s="5">
        <v>2452</v>
      </c>
      <c r="L49" s="15">
        <f t="shared" si="10"/>
        <v>1.0118409001700903</v>
      </c>
      <c r="M49" s="15">
        <f t="shared" si="9"/>
        <v>1.0118409001700903</v>
      </c>
      <c r="N49" s="5" t="s">
        <v>48</v>
      </c>
      <c r="O49" s="5" t="s">
        <v>48</v>
      </c>
      <c r="P49" s="5">
        <v>0</v>
      </c>
      <c r="Q49" s="5">
        <v>0</v>
      </c>
      <c r="R49" s="5" t="str">
        <f t="shared" si="7"/>
        <v>382-2022-12-31</v>
      </c>
    </row>
    <row r="50" spans="1:18" x14ac:dyDescent="0.3">
      <c r="A50" s="5">
        <v>382</v>
      </c>
      <c r="B50" s="5" t="s">
        <v>339</v>
      </c>
      <c r="C50" s="5" t="s">
        <v>336</v>
      </c>
      <c r="D50" s="5" t="s">
        <v>47</v>
      </c>
      <c r="E50" s="5" t="s">
        <v>22</v>
      </c>
      <c r="F50" s="6">
        <v>44926</v>
      </c>
      <c r="G50" s="5">
        <v>2022</v>
      </c>
      <c r="H50" s="5" t="str">
        <f t="shared" si="5"/>
        <v>Diciembre</v>
      </c>
      <c r="I50" s="6" t="str">
        <f t="shared" si="6"/>
        <v>2022-2</v>
      </c>
      <c r="J50" s="5">
        <v>15286</v>
      </c>
      <c r="K50" s="5">
        <v>15467</v>
      </c>
      <c r="L50" s="15">
        <f t="shared" si="10"/>
        <v>1.2352941176470589</v>
      </c>
      <c r="M50" s="15">
        <f t="shared" si="9"/>
        <v>1.2352941176470589</v>
      </c>
      <c r="N50" s="5" t="s">
        <v>48</v>
      </c>
      <c r="O50" s="5" t="s">
        <v>48</v>
      </c>
      <c r="P50" s="5">
        <v>0</v>
      </c>
      <c r="Q50" s="5">
        <v>0</v>
      </c>
      <c r="R50" s="5" t="str">
        <f t="shared" si="7"/>
        <v>383-2022-12-31</v>
      </c>
    </row>
    <row r="51" spans="1:18" x14ac:dyDescent="0.3">
      <c r="A51" s="5">
        <v>383</v>
      </c>
      <c r="B51" s="5" t="s">
        <v>340</v>
      </c>
      <c r="C51" s="5" t="s">
        <v>336</v>
      </c>
      <c r="D51" s="5" t="s">
        <v>47</v>
      </c>
      <c r="E51" s="5" t="s">
        <v>22</v>
      </c>
      <c r="F51" s="6">
        <v>44926</v>
      </c>
      <c r="G51" s="5">
        <v>2022</v>
      </c>
      <c r="H51" s="5" t="str">
        <f t="shared" si="5"/>
        <v>Diciembre</v>
      </c>
      <c r="I51" s="6" t="str">
        <f t="shared" si="6"/>
        <v>2022-2</v>
      </c>
      <c r="J51" s="5">
        <v>1768</v>
      </c>
      <c r="K51" s="5">
        <v>2184</v>
      </c>
      <c r="L51" s="15">
        <f t="shared" si="10"/>
        <v>0.91198501872659177</v>
      </c>
      <c r="M51" s="15">
        <f t="shared" si="9"/>
        <v>0.91198501872659177</v>
      </c>
      <c r="N51" s="5" t="s">
        <v>48</v>
      </c>
      <c r="O51" s="5" t="s">
        <v>48</v>
      </c>
      <c r="P51" s="5">
        <v>0</v>
      </c>
      <c r="Q51" s="5">
        <v>0</v>
      </c>
      <c r="R51" s="5" t="str">
        <f t="shared" si="7"/>
        <v>384-2022-12-31</v>
      </c>
    </row>
    <row r="52" spans="1:18" x14ac:dyDescent="0.3">
      <c r="A52" s="5">
        <v>384</v>
      </c>
      <c r="B52" s="5" t="s">
        <v>341</v>
      </c>
      <c r="C52" s="5" t="s">
        <v>336</v>
      </c>
      <c r="D52" s="5" t="s">
        <v>47</v>
      </c>
      <c r="E52" s="5" t="s">
        <v>22</v>
      </c>
      <c r="F52" s="6">
        <v>44926</v>
      </c>
      <c r="G52" s="5">
        <v>2022</v>
      </c>
      <c r="H52" s="5" t="str">
        <f t="shared" si="5"/>
        <v>Diciembre</v>
      </c>
      <c r="I52" s="6" t="str">
        <f t="shared" si="6"/>
        <v>2022-2</v>
      </c>
      <c r="J52" s="5">
        <v>534</v>
      </c>
      <c r="K52" s="5">
        <v>487</v>
      </c>
      <c r="L52" s="15">
        <f t="shared" si="10"/>
        <v>0.75108988032332902</v>
      </c>
      <c r="M52" s="15">
        <f t="shared" si="9"/>
        <v>0.75108988032332902</v>
      </c>
      <c r="N52" s="5" t="s">
        <v>48</v>
      </c>
      <c r="O52" s="5" t="s">
        <v>48</v>
      </c>
      <c r="P52" s="5">
        <v>0</v>
      </c>
      <c r="Q52" s="5">
        <v>0</v>
      </c>
      <c r="R52" s="5" t="str">
        <f t="shared" si="7"/>
        <v>385-2022-12-31</v>
      </c>
    </row>
    <row r="53" spans="1:18" x14ac:dyDescent="0.3">
      <c r="A53" s="5">
        <v>385</v>
      </c>
      <c r="B53" s="5" t="s">
        <v>342</v>
      </c>
      <c r="C53" s="5" t="s">
        <v>343</v>
      </c>
      <c r="D53" s="5" t="s">
        <v>47</v>
      </c>
      <c r="E53" s="5" t="s">
        <v>22</v>
      </c>
      <c r="F53" s="17">
        <v>44926</v>
      </c>
      <c r="G53" s="16">
        <v>2022</v>
      </c>
      <c r="H53" s="6" t="str">
        <f t="shared" si="5"/>
        <v>Diciembre</v>
      </c>
      <c r="I53" s="6" t="str">
        <f t="shared" si="6"/>
        <v>2022-2</v>
      </c>
      <c r="J53" s="11">
        <v>13361</v>
      </c>
      <c r="K53" s="11">
        <f>10035311891/1000000</f>
        <v>10035.311890999999</v>
      </c>
      <c r="L53" s="15">
        <f t="shared" si="10"/>
        <v>0.88636363636363624</v>
      </c>
      <c r="M53" s="15">
        <f t="shared" si="9"/>
        <v>0.88636363636363624</v>
      </c>
      <c r="N53" s="5" t="s">
        <v>95</v>
      </c>
      <c r="O53" s="5" t="s">
        <v>95</v>
      </c>
      <c r="P53" s="5">
        <v>0</v>
      </c>
      <c r="Q53" s="5">
        <v>0</v>
      </c>
      <c r="R53" s="5" t="str">
        <f t="shared" si="7"/>
        <v>423-2022-12-31</v>
      </c>
    </row>
    <row r="54" spans="1:18" x14ac:dyDescent="0.3">
      <c r="A54" s="5">
        <v>423</v>
      </c>
      <c r="B54" s="5" t="s">
        <v>391</v>
      </c>
      <c r="C54" s="5" t="s">
        <v>79</v>
      </c>
      <c r="D54" s="5" t="s">
        <v>65</v>
      </c>
      <c r="E54" s="5" t="s">
        <v>22</v>
      </c>
      <c r="F54" s="17">
        <v>44926</v>
      </c>
      <c r="G54" s="16">
        <v>2022</v>
      </c>
      <c r="H54" s="6" t="str">
        <f t="shared" si="5"/>
        <v>Diciembre</v>
      </c>
      <c r="I54" s="6" t="str">
        <f t="shared" si="6"/>
        <v>2022-2</v>
      </c>
      <c r="J54" s="5">
        <v>8.8000000000000007</v>
      </c>
      <c r="K54" s="5">
        <v>7.8</v>
      </c>
      <c r="L54" s="15">
        <f t="shared" si="10"/>
        <v>0.76923076923076927</v>
      </c>
      <c r="M54" s="15">
        <f t="shared" si="9"/>
        <v>0.76923076923076927</v>
      </c>
      <c r="N54" s="5" t="s">
        <v>83</v>
      </c>
      <c r="O54" s="5" t="s">
        <v>83</v>
      </c>
      <c r="P54" s="5">
        <v>1</v>
      </c>
      <c r="Q54" s="5">
        <v>1</v>
      </c>
      <c r="R54" s="5" t="str">
        <f t="shared" si="7"/>
        <v>424-2022-12-31</v>
      </c>
    </row>
    <row r="55" spans="1:18" x14ac:dyDescent="0.3">
      <c r="A55" s="5">
        <v>424</v>
      </c>
      <c r="B55" s="5" t="s">
        <v>392</v>
      </c>
      <c r="C55" s="5" t="s">
        <v>79</v>
      </c>
      <c r="D55" s="5" t="s">
        <v>65</v>
      </c>
      <c r="E55" s="5" t="s">
        <v>22</v>
      </c>
      <c r="F55" s="17">
        <v>44926</v>
      </c>
      <c r="G55" s="16">
        <v>2022</v>
      </c>
      <c r="H55" s="6" t="str">
        <f t="shared" si="5"/>
        <v>Diciembre</v>
      </c>
      <c r="I55" s="6" t="str">
        <f t="shared" si="6"/>
        <v>2022-2</v>
      </c>
      <c r="J55" s="5">
        <v>6.5</v>
      </c>
      <c r="K55" s="5">
        <v>5</v>
      </c>
      <c r="L55" s="15">
        <f t="shared" si="10"/>
        <v>1.3</v>
      </c>
      <c r="M55" s="15">
        <f t="shared" si="9"/>
        <v>1.7424000000000002</v>
      </c>
      <c r="N55" s="5" t="s">
        <v>83</v>
      </c>
      <c r="O55" s="5" t="s">
        <v>48</v>
      </c>
      <c r="P55" s="5">
        <v>1</v>
      </c>
      <c r="Q55" s="5">
        <v>0</v>
      </c>
      <c r="R55" s="5" t="str">
        <f t="shared" si="7"/>
        <v>466-2022-12-31</v>
      </c>
    </row>
    <row r="56" spans="1:18" x14ac:dyDescent="0.3">
      <c r="A56" s="5">
        <v>466</v>
      </c>
      <c r="B56" s="5" t="s">
        <v>429</v>
      </c>
      <c r="C56" s="5" t="s">
        <v>46</v>
      </c>
      <c r="D56" s="5" t="s">
        <v>47</v>
      </c>
      <c r="E56" s="5" t="s">
        <v>22</v>
      </c>
      <c r="F56" s="17">
        <v>44926</v>
      </c>
      <c r="G56" s="16">
        <v>2022</v>
      </c>
      <c r="H56" s="6" t="str">
        <f t="shared" si="5"/>
        <v>Diciembre</v>
      </c>
      <c r="I56" s="6" t="str">
        <f t="shared" si="6"/>
        <v>2022-2</v>
      </c>
      <c r="J56" s="5">
        <v>25</v>
      </c>
      <c r="K56" s="5">
        <v>43.56</v>
      </c>
      <c r="L56" s="15">
        <f t="shared" si="10"/>
        <v>1.0059523809523812</v>
      </c>
      <c r="M56" s="15">
        <f t="shared" si="9"/>
        <v>1.0059523809523812</v>
      </c>
      <c r="N56" s="5" t="s">
        <v>48</v>
      </c>
      <c r="O56" s="5" t="s">
        <v>83</v>
      </c>
      <c r="P56" s="5">
        <v>1</v>
      </c>
      <c r="Q56" s="5">
        <v>1</v>
      </c>
      <c r="R56" s="5" t="str">
        <f t="shared" si="7"/>
        <v>108.1-2022-12-31</v>
      </c>
    </row>
    <row r="57" spans="1:18" x14ac:dyDescent="0.3">
      <c r="A57" s="5" t="s">
        <v>486</v>
      </c>
      <c r="B57" s="5" t="s">
        <v>85</v>
      </c>
      <c r="C57" s="5" t="s">
        <v>190</v>
      </c>
      <c r="D57" s="5" t="s">
        <v>65</v>
      </c>
      <c r="E57" s="5" t="s">
        <v>22</v>
      </c>
      <c r="F57" s="6">
        <v>44926</v>
      </c>
      <c r="G57" s="16">
        <v>2022</v>
      </c>
      <c r="H57" s="5" t="str">
        <f t="shared" si="5"/>
        <v>Diciembre</v>
      </c>
      <c r="I57" s="6" t="str">
        <f t="shared" si="6"/>
        <v>2022-2</v>
      </c>
      <c r="J57" s="5">
        <v>80</v>
      </c>
      <c r="K57" s="5">
        <v>80.476190476190496</v>
      </c>
      <c r="L57" s="15">
        <f t="shared" si="10"/>
        <v>0.85</v>
      </c>
      <c r="M57" s="15">
        <f t="shared" si="9"/>
        <v>0.85</v>
      </c>
      <c r="N57" s="5" t="s">
        <v>23</v>
      </c>
      <c r="O57" s="5" t="s">
        <v>23</v>
      </c>
      <c r="P57" s="5">
        <v>0</v>
      </c>
      <c r="Q57" s="5">
        <v>0</v>
      </c>
      <c r="R57" s="5" t="str">
        <f t="shared" si="7"/>
        <v>108.5-2022-12-31</v>
      </c>
    </row>
    <row r="58" spans="1:18" x14ac:dyDescent="0.3">
      <c r="A58" s="5" t="s">
        <v>499</v>
      </c>
      <c r="B58" s="5" t="s">
        <v>85</v>
      </c>
      <c r="C58" s="5" t="s">
        <v>245</v>
      </c>
      <c r="D58" s="5" t="s">
        <v>65</v>
      </c>
      <c r="E58" s="5" t="s">
        <v>22</v>
      </c>
      <c r="F58" s="6">
        <v>44926</v>
      </c>
      <c r="G58" s="5">
        <v>2022</v>
      </c>
      <c r="H58" s="5" t="str">
        <f t="shared" si="5"/>
        <v>Diciembre</v>
      </c>
      <c r="I58" s="6" t="str">
        <f t="shared" si="6"/>
        <v>2022-2</v>
      </c>
      <c r="J58" s="5">
        <v>80</v>
      </c>
      <c r="K58" s="5">
        <v>68</v>
      </c>
      <c r="L58" s="15">
        <f t="shared" si="10"/>
        <v>1.2456140350877194</v>
      </c>
      <c r="M58" s="15">
        <f t="shared" si="9"/>
        <v>1.2456140350877194</v>
      </c>
      <c r="N58" s="5" t="s">
        <v>23</v>
      </c>
      <c r="O58" s="5" t="s">
        <v>23</v>
      </c>
      <c r="P58" s="5">
        <v>0</v>
      </c>
      <c r="Q58" s="5">
        <v>0</v>
      </c>
      <c r="R58" s="5" t="str">
        <f t="shared" si="7"/>
        <v>13.1-2022-12-31</v>
      </c>
    </row>
    <row r="59" spans="1:18" x14ac:dyDescent="0.3">
      <c r="A59" s="5" t="s">
        <v>507</v>
      </c>
      <c r="B59" s="5" t="s">
        <v>508</v>
      </c>
      <c r="C59" s="5" t="s">
        <v>29</v>
      </c>
      <c r="D59" s="5" t="s">
        <v>21</v>
      </c>
      <c r="E59" s="5" t="s">
        <v>22</v>
      </c>
      <c r="F59" s="6">
        <v>44926</v>
      </c>
      <c r="G59" s="16">
        <v>2022</v>
      </c>
      <c r="H59" s="6" t="str">
        <f t="shared" si="5"/>
        <v>Diciembre</v>
      </c>
      <c r="I59" s="6" t="str">
        <f t="shared" si="6"/>
        <v>2022-2</v>
      </c>
      <c r="J59" s="5">
        <v>57</v>
      </c>
      <c r="K59" s="5">
        <v>71</v>
      </c>
      <c r="L59" s="15">
        <f t="shared" si="10"/>
        <v>1.0643963282180646</v>
      </c>
      <c r="M59" s="15">
        <f t="shared" si="9"/>
        <v>1.0643963282180646</v>
      </c>
      <c r="N59" s="5" t="s">
        <v>23</v>
      </c>
      <c r="O59" s="5" t="s">
        <v>23</v>
      </c>
      <c r="P59" s="5">
        <v>0</v>
      </c>
      <c r="Q59" s="5">
        <v>0</v>
      </c>
      <c r="R59" s="5" t="str">
        <f t="shared" si="7"/>
        <v>14.1-2022-12-31</v>
      </c>
    </row>
    <row r="60" spans="1:18" x14ac:dyDescent="0.3">
      <c r="A60" s="24" t="s">
        <v>509</v>
      </c>
      <c r="B60" s="23" t="s">
        <v>510</v>
      </c>
      <c r="C60" s="5" t="s">
        <v>178</v>
      </c>
      <c r="D60" s="5" t="s">
        <v>47</v>
      </c>
      <c r="E60" s="5" t="s">
        <v>22</v>
      </c>
      <c r="F60" s="6">
        <v>44926</v>
      </c>
      <c r="G60" s="16">
        <v>2022</v>
      </c>
      <c r="H60" s="6" t="str">
        <f t="shared" si="5"/>
        <v>Diciembre</v>
      </c>
      <c r="I60" s="6" t="str">
        <f t="shared" si="6"/>
        <v>2022-2</v>
      </c>
      <c r="J60" s="5">
        <v>14271</v>
      </c>
      <c r="K60" s="5">
        <v>15190</v>
      </c>
      <c r="L60" s="15">
        <f t="shared" si="10"/>
        <v>1.0105092587156395</v>
      </c>
      <c r="M60" s="15">
        <f t="shared" si="9"/>
        <v>1.0105092587156395</v>
      </c>
      <c r="N60" s="5" t="s">
        <v>48</v>
      </c>
      <c r="O60" s="5" t="s">
        <v>48</v>
      </c>
      <c r="P60" s="5">
        <v>0</v>
      </c>
      <c r="Q60" s="5">
        <v>0</v>
      </c>
      <c r="R60" s="5" t="str">
        <f t="shared" si="7"/>
        <v>14.2-2022-12-31</v>
      </c>
    </row>
    <row r="61" spans="1:18" x14ac:dyDescent="0.3">
      <c r="A61" s="24" t="s">
        <v>511</v>
      </c>
      <c r="B61" s="23" t="s">
        <v>512</v>
      </c>
      <c r="C61" s="5" t="s">
        <v>46</v>
      </c>
      <c r="D61" s="5" t="s">
        <v>47</v>
      </c>
      <c r="E61" s="5" t="s">
        <v>22</v>
      </c>
      <c r="F61" s="6">
        <v>44926</v>
      </c>
      <c r="G61" s="16">
        <v>2022</v>
      </c>
      <c r="H61" s="6" t="str">
        <f t="shared" si="5"/>
        <v>Diciembre</v>
      </c>
      <c r="I61" s="6" t="str">
        <f t="shared" si="6"/>
        <v>2022-2</v>
      </c>
      <c r="J61" s="5">
        <v>85163</v>
      </c>
      <c r="K61" s="5">
        <v>86058</v>
      </c>
      <c r="L61" s="15">
        <f t="shared" si="10"/>
        <v>1.0152327102409384</v>
      </c>
      <c r="M61" s="15">
        <f t="shared" si="9"/>
        <v>1.0152327102409384</v>
      </c>
      <c r="N61" s="5" t="s">
        <v>48</v>
      </c>
      <c r="O61" s="5" t="s">
        <v>48</v>
      </c>
      <c r="P61" s="5">
        <v>0</v>
      </c>
      <c r="Q61" s="5">
        <v>0</v>
      </c>
      <c r="R61" s="5" t="str">
        <f t="shared" si="7"/>
        <v>14.3-2022-12-31</v>
      </c>
    </row>
    <row r="62" spans="1:18" x14ac:dyDescent="0.3">
      <c r="A62" s="24" t="s">
        <v>513</v>
      </c>
      <c r="B62" s="23" t="s">
        <v>514</v>
      </c>
      <c r="C62" s="5" t="s">
        <v>178</v>
      </c>
      <c r="D62" s="5" t="s">
        <v>47</v>
      </c>
      <c r="E62" s="5" t="s">
        <v>22</v>
      </c>
      <c r="F62" s="6">
        <v>44926</v>
      </c>
      <c r="G62" s="16">
        <v>2022</v>
      </c>
      <c r="H62" s="6" t="str">
        <f t="shared" si="5"/>
        <v>Diciembre</v>
      </c>
      <c r="I62" s="6" t="str">
        <f t="shared" si="6"/>
        <v>2022-2</v>
      </c>
      <c r="J62" s="5">
        <v>94796</v>
      </c>
      <c r="K62" s="5">
        <v>96240</v>
      </c>
      <c r="L62" s="15">
        <f t="shared" si="10"/>
        <v>0.33333333333333331</v>
      </c>
      <c r="M62" s="15">
        <f t="shared" si="9"/>
        <v>0.33333333333333331</v>
      </c>
      <c r="N62" s="5" t="s">
        <v>48</v>
      </c>
      <c r="O62" s="5" t="s">
        <v>48</v>
      </c>
      <c r="P62" s="5">
        <v>0</v>
      </c>
      <c r="Q62" s="5">
        <v>0</v>
      </c>
      <c r="R62" s="5" t="str">
        <f t="shared" si="7"/>
        <v>325.1-2022-12-31</v>
      </c>
    </row>
    <row r="63" spans="1:18" x14ac:dyDescent="0.3">
      <c r="A63" s="5" t="s">
        <v>517</v>
      </c>
      <c r="B63" s="5" t="s">
        <v>78</v>
      </c>
      <c r="C63" s="5" t="s">
        <v>39</v>
      </c>
      <c r="D63" s="5" t="s">
        <v>47</v>
      </c>
      <c r="E63" s="5" t="s">
        <v>22</v>
      </c>
      <c r="F63" s="17">
        <v>44926</v>
      </c>
      <c r="G63" s="16">
        <v>2022</v>
      </c>
      <c r="H63" s="6" t="str">
        <f t="shared" si="5"/>
        <v>Diciembre</v>
      </c>
      <c r="I63" s="6" t="str">
        <f t="shared" si="6"/>
        <v>2022-2</v>
      </c>
      <c r="J63" s="5">
        <v>6</v>
      </c>
      <c r="K63" s="5">
        <v>2</v>
      </c>
      <c r="L63" s="15">
        <f>IFERROR(IF((K64/J64)&gt;1,1,K64/J64),"")</f>
        <v>1</v>
      </c>
      <c r="M63" s="15">
        <f>IFERROR(IF((K64/J64)&gt;1,1,K64/J64),"")</f>
        <v>1</v>
      </c>
      <c r="N63" s="5" t="s">
        <v>48</v>
      </c>
      <c r="O63" s="5" t="s">
        <v>48</v>
      </c>
      <c r="P63" s="5">
        <v>0</v>
      </c>
      <c r="Q63" s="5">
        <v>0</v>
      </c>
      <c r="R63" s="5" t="str">
        <f t="shared" si="7"/>
        <v>325.2-2022-12-31</v>
      </c>
    </row>
    <row r="64" spans="1:18" x14ac:dyDescent="0.3">
      <c r="A64" s="5" t="s">
        <v>518</v>
      </c>
      <c r="B64" s="5" t="s">
        <v>80</v>
      </c>
      <c r="C64" s="5" t="s">
        <v>39</v>
      </c>
      <c r="D64" s="5" t="s">
        <v>47</v>
      </c>
      <c r="E64" s="5" t="s">
        <v>22</v>
      </c>
      <c r="F64" s="17">
        <v>44926</v>
      </c>
      <c r="G64" s="16">
        <v>2022</v>
      </c>
      <c r="H64" s="6" t="str">
        <f t="shared" si="5"/>
        <v>Octubre</v>
      </c>
      <c r="I64" s="6" t="str">
        <f t="shared" si="6"/>
        <v>2023-2</v>
      </c>
      <c r="J64" s="5">
        <v>2</v>
      </c>
      <c r="K64" s="5">
        <v>2</v>
      </c>
      <c r="L64" s="15">
        <f>IFERROR(IF((K65/J65)&gt;1,1,K65/J65),"")</f>
        <v>1</v>
      </c>
      <c r="M64" s="15">
        <f>IFERROR(IF((K65/J65)&gt;1,1,K65/J65),"")</f>
        <v>1</v>
      </c>
      <c r="N64" s="5" t="s">
        <v>48</v>
      </c>
      <c r="O64" s="5" t="s">
        <v>48</v>
      </c>
      <c r="P64" s="5">
        <v>0</v>
      </c>
      <c r="Q64" s="5">
        <v>0</v>
      </c>
      <c r="R64" s="5" t="str">
        <f t="shared" si="7"/>
        <v>112-2023-10-31</v>
      </c>
    </row>
    <row r="65" spans="1:18" x14ac:dyDescent="0.3">
      <c r="A65" s="5">
        <v>112</v>
      </c>
      <c r="B65" s="5" t="s">
        <v>85</v>
      </c>
      <c r="C65" s="5" t="s">
        <v>87</v>
      </c>
      <c r="D65" s="5" t="s">
        <v>65</v>
      </c>
      <c r="E65" s="5" t="s">
        <v>22</v>
      </c>
      <c r="F65" s="6">
        <v>45230</v>
      </c>
      <c r="G65" s="5">
        <v>2023</v>
      </c>
      <c r="H65" s="5" t="str">
        <f t="shared" si="5"/>
        <v>Octubre</v>
      </c>
      <c r="I65" s="6" t="str">
        <f t="shared" si="6"/>
        <v>2023-2</v>
      </c>
      <c r="J65" s="5">
        <v>80</v>
      </c>
      <c r="K65" s="5">
        <v>89.603847284377991</v>
      </c>
      <c r="L65" s="15">
        <f>IFERROR(IF((K66/J66)&gt;1,1,K66/J66),"")</f>
        <v>1</v>
      </c>
      <c r="M65" s="15">
        <f>IFERROR(K66/J66,"")</f>
        <v>1.1012689187788314</v>
      </c>
      <c r="N65" s="5" t="s">
        <v>23</v>
      </c>
      <c r="O65" s="5" t="s">
        <v>23</v>
      </c>
      <c r="P65" s="5">
        <v>0</v>
      </c>
      <c r="Q65" s="5">
        <v>0</v>
      </c>
      <c r="R65" s="5" t="str">
        <f t="shared" si="7"/>
        <v>113-2023-10-31</v>
      </c>
    </row>
    <row r="66" spans="1:18" x14ac:dyDescent="0.3">
      <c r="A66" s="5">
        <v>113</v>
      </c>
      <c r="B66" s="5" t="s">
        <v>85</v>
      </c>
      <c r="C66" s="5" t="s">
        <v>88</v>
      </c>
      <c r="D66" s="5" t="s">
        <v>65</v>
      </c>
      <c r="E66" s="5" t="s">
        <v>22</v>
      </c>
      <c r="F66" s="6">
        <v>45230</v>
      </c>
      <c r="G66" s="5">
        <v>2023</v>
      </c>
      <c r="H66" s="5" t="str">
        <f t="shared" si="5"/>
        <v>Octubre</v>
      </c>
      <c r="I66" s="6" t="str">
        <f t="shared" si="6"/>
        <v>2023-2</v>
      </c>
      <c r="J66" s="5">
        <v>80</v>
      </c>
      <c r="K66" s="5">
        <v>88.101513502306503</v>
      </c>
      <c r="L66" s="15">
        <f>IFERROR(IF((K67/J67)&gt;1.3,1.3,K67/J67),"")</f>
        <v>1.07761540643738</v>
      </c>
      <c r="M66" s="15">
        <f>IFERROR(K67/J67,"")</f>
        <v>1.07761540643738</v>
      </c>
      <c r="N66" s="5" t="s">
        <v>23</v>
      </c>
      <c r="O66" s="5" t="s">
        <v>23</v>
      </c>
      <c r="P66" s="5">
        <v>0</v>
      </c>
      <c r="Q66" s="5">
        <v>0</v>
      </c>
      <c r="R66" s="5" t="str">
        <f t="shared" si="7"/>
        <v>114-2023-10-31</v>
      </c>
    </row>
    <row r="67" spans="1:18" x14ac:dyDescent="0.3">
      <c r="A67" s="5">
        <v>114</v>
      </c>
      <c r="B67" s="5" t="s">
        <v>85</v>
      </c>
      <c r="C67" s="5" t="s">
        <v>34</v>
      </c>
      <c r="D67" s="5" t="s">
        <v>65</v>
      </c>
      <c r="E67" s="5" t="s">
        <v>22</v>
      </c>
      <c r="F67" s="6">
        <v>45230</v>
      </c>
      <c r="G67" s="5">
        <v>2023</v>
      </c>
      <c r="H67" s="5" t="str">
        <f t="shared" si="5"/>
        <v>Octubre</v>
      </c>
      <c r="I67" s="6" t="str">
        <f t="shared" si="6"/>
        <v>2023-2</v>
      </c>
      <c r="J67" s="5">
        <v>80</v>
      </c>
      <c r="K67" s="5">
        <v>86.20923251499039</v>
      </c>
      <c r="L67" s="15">
        <f>IFERROR(IF((K68/J68)&gt;1.3,1.3,K68/J68),"")</f>
        <v>1.1348675685481775</v>
      </c>
      <c r="M67" s="15">
        <f>IFERROR(K68/J68,"")</f>
        <v>1.1348675685481775</v>
      </c>
      <c r="N67" s="5" t="s">
        <v>23</v>
      </c>
      <c r="O67" s="5" t="s">
        <v>23</v>
      </c>
      <c r="P67" s="5">
        <v>0</v>
      </c>
      <c r="Q67" s="5">
        <v>0</v>
      </c>
      <c r="R67" s="5" t="str">
        <f t="shared" si="7"/>
        <v>115-2023-10-31</v>
      </c>
    </row>
    <row r="68" spans="1:18" x14ac:dyDescent="0.3">
      <c r="A68" s="5">
        <v>115</v>
      </c>
      <c r="B68" s="5" t="s">
        <v>85</v>
      </c>
      <c r="C68" s="5" t="s">
        <v>64</v>
      </c>
      <c r="D68" s="5" t="s">
        <v>65</v>
      </c>
      <c r="E68" s="5" t="s">
        <v>22</v>
      </c>
      <c r="F68" s="6">
        <v>45230</v>
      </c>
      <c r="G68" s="16">
        <v>2023</v>
      </c>
      <c r="H68" s="6" t="str">
        <f t="shared" si="5"/>
        <v>Octubre</v>
      </c>
      <c r="I68" s="6" t="str">
        <f t="shared" si="6"/>
        <v>2023-2</v>
      </c>
      <c r="J68" s="5">
        <v>80</v>
      </c>
      <c r="K68" s="10">
        <v>90.789405483854196</v>
      </c>
      <c r="L68" s="15">
        <f>IFERROR(IF((K69/J69)&gt;1.3,1.3,K69/J69),"")</f>
        <v>1.1263426982076061</v>
      </c>
      <c r="M68" s="15">
        <f>IFERROR(K69/J69,"")</f>
        <v>1.1263426982076061</v>
      </c>
      <c r="N68" s="5" t="s">
        <v>23</v>
      </c>
      <c r="O68" s="5" t="s">
        <v>23</v>
      </c>
      <c r="P68" s="5">
        <v>0</v>
      </c>
      <c r="Q68" s="5">
        <v>0</v>
      </c>
      <c r="R68" s="5" t="str">
        <f t="shared" si="7"/>
        <v>117-2023-10-31</v>
      </c>
    </row>
    <row r="69" spans="1:18" x14ac:dyDescent="0.3">
      <c r="A69" s="5">
        <v>117</v>
      </c>
      <c r="B69" s="5" t="s">
        <v>85</v>
      </c>
      <c r="C69" s="5" t="s">
        <v>90</v>
      </c>
      <c r="D69" s="5" t="s">
        <v>65</v>
      </c>
      <c r="E69" s="5" t="s">
        <v>22</v>
      </c>
      <c r="F69" s="6">
        <v>45230</v>
      </c>
      <c r="G69" s="5">
        <v>2023</v>
      </c>
      <c r="H69" s="5" t="str">
        <f t="shared" si="5"/>
        <v>Diciembre</v>
      </c>
      <c r="I69" s="6" t="str">
        <f t="shared" si="6"/>
        <v>2023-2</v>
      </c>
      <c r="J69" s="5">
        <v>80</v>
      </c>
      <c r="K69" s="5">
        <v>90.107415856608498</v>
      </c>
      <c r="L69" s="15">
        <f>IFERROR(IF((K70/J70)&gt;1.3,1.3,K70/J70),"")</f>
        <v>1</v>
      </c>
      <c r="M69" s="15">
        <f>IFERROR(K70/J70,"")</f>
        <v>1</v>
      </c>
      <c r="N69" s="5" t="s">
        <v>23</v>
      </c>
      <c r="O69" s="5" t="s">
        <v>23</v>
      </c>
      <c r="P69" s="5">
        <v>0</v>
      </c>
      <c r="Q69" s="5">
        <v>0</v>
      </c>
      <c r="R69" s="5" t="str">
        <f t="shared" si="7"/>
        <v>1-2023-12-31</v>
      </c>
    </row>
    <row r="70" spans="1:18" x14ac:dyDescent="0.3">
      <c r="A70" s="5">
        <v>1</v>
      </c>
      <c r="B70" s="5" t="s">
        <v>19</v>
      </c>
      <c r="C70" s="5" t="s">
        <v>20</v>
      </c>
      <c r="D70" s="5" t="s">
        <v>21</v>
      </c>
      <c r="E70" s="5" t="s">
        <v>22</v>
      </c>
      <c r="F70" s="6">
        <v>45291</v>
      </c>
      <c r="G70" s="16">
        <v>2023</v>
      </c>
      <c r="H70" s="6" t="str">
        <f t="shared" si="5"/>
        <v>Diciembre</v>
      </c>
      <c r="I70" s="6" t="str">
        <f t="shared" si="6"/>
        <v>2023-2</v>
      </c>
      <c r="J70" s="13">
        <v>100</v>
      </c>
      <c r="K70" s="13">
        <v>100</v>
      </c>
      <c r="L70" s="15">
        <f t="shared" ref="L70:L82" si="11">IFERROR(IF((K71/J71)&gt;1,1,K71/J71),"")</f>
        <v>1</v>
      </c>
      <c r="M70" s="15">
        <f t="shared" ref="M70:M82" si="12">IFERROR(IF((K71/J71)&gt;1,1,K71/J71),"")</f>
        <v>1</v>
      </c>
      <c r="N70" s="5" t="s">
        <v>23</v>
      </c>
      <c r="O70" s="5" t="s">
        <v>23</v>
      </c>
      <c r="P70" s="5">
        <v>0</v>
      </c>
      <c r="Q70" s="5">
        <v>0</v>
      </c>
      <c r="R70" s="5" t="str">
        <f t="shared" si="7"/>
        <v>2-2023-12-31</v>
      </c>
    </row>
    <row r="71" spans="1:18" x14ac:dyDescent="0.3">
      <c r="A71" s="5">
        <v>2</v>
      </c>
      <c r="B71" s="5" t="s">
        <v>24</v>
      </c>
      <c r="C71" s="5" t="s">
        <v>29</v>
      </c>
      <c r="D71" s="5" t="s">
        <v>21</v>
      </c>
      <c r="E71" s="5" t="s">
        <v>22</v>
      </c>
      <c r="F71" s="6">
        <v>45291</v>
      </c>
      <c r="G71" s="16">
        <v>2023</v>
      </c>
      <c r="H71" s="6" t="str">
        <f t="shared" si="5"/>
        <v>Diciembre</v>
      </c>
      <c r="I71" s="6" t="str">
        <f t="shared" si="6"/>
        <v>2023-2</v>
      </c>
      <c r="J71" s="5">
        <v>100</v>
      </c>
      <c r="K71" s="5">
        <v>100</v>
      </c>
      <c r="L71" s="15">
        <f t="shared" si="11"/>
        <v>1</v>
      </c>
      <c r="M71" s="15">
        <f t="shared" si="12"/>
        <v>1</v>
      </c>
      <c r="N71" s="5" t="s">
        <v>23</v>
      </c>
      <c r="O71" s="5" t="s">
        <v>23</v>
      </c>
      <c r="P71" s="5">
        <v>0</v>
      </c>
      <c r="Q71" s="5">
        <v>0</v>
      </c>
      <c r="R71" s="5" t="str">
        <f t="shared" si="7"/>
        <v>3-2023-12-31</v>
      </c>
    </row>
    <row r="72" spans="1:18" x14ac:dyDescent="0.3">
      <c r="A72" s="5">
        <v>3</v>
      </c>
      <c r="B72" s="5" t="s">
        <v>26</v>
      </c>
      <c r="C72" s="5" t="s">
        <v>93</v>
      </c>
      <c r="D72" s="5" t="s">
        <v>21</v>
      </c>
      <c r="E72" s="5" t="s">
        <v>22</v>
      </c>
      <c r="F72" s="6">
        <v>45291</v>
      </c>
      <c r="G72" s="16">
        <v>2023</v>
      </c>
      <c r="H72" s="6" t="str">
        <f t="shared" si="5"/>
        <v>Diciembre</v>
      </c>
      <c r="I72" s="6" t="str">
        <f t="shared" si="6"/>
        <v>2023-2</v>
      </c>
      <c r="J72" s="13">
        <v>100</v>
      </c>
      <c r="K72" s="13">
        <v>100</v>
      </c>
      <c r="L72" s="15">
        <f t="shared" si="11"/>
        <v>1</v>
      </c>
      <c r="M72" s="15">
        <f t="shared" si="12"/>
        <v>1</v>
      </c>
      <c r="N72" s="5" t="s">
        <v>23</v>
      </c>
      <c r="O72" s="5" t="s">
        <v>23</v>
      </c>
      <c r="P72" s="5">
        <v>0</v>
      </c>
      <c r="Q72" s="5">
        <v>0</v>
      </c>
      <c r="R72" s="5" t="str">
        <f t="shared" si="7"/>
        <v>4-2023-12-31</v>
      </c>
    </row>
    <row r="73" spans="1:18" x14ac:dyDescent="0.3">
      <c r="A73" s="5">
        <v>4</v>
      </c>
      <c r="B73" s="5" t="s">
        <v>28</v>
      </c>
      <c r="C73" s="5" t="s">
        <v>30</v>
      </c>
      <c r="D73" s="5" t="s">
        <v>21</v>
      </c>
      <c r="E73" s="5" t="s">
        <v>22</v>
      </c>
      <c r="F73" s="6">
        <v>45291</v>
      </c>
      <c r="G73" s="16">
        <v>2023</v>
      </c>
      <c r="H73" s="6" t="str">
        <f t="shared" si="5"/>
        <v>Diciembre</v>
      </c>
      <c r="I73" s="6" t="str">
        <f t="shared" si="6"/>
        <v>2023-2</v>
      </c>
      <c r="J73" s="13">
        <v>100</v>
      </c>
      <c r="K73" s="13">
        <v>100</v>
      </c>
      <c r="L73" s="15">
        <f t="shared" si="11"/>
        <v>0.94871794871794868</v>
      </c>
      <c r="M73" s="15">
        <f t="shared" si="12"/>
        <v>0.94871794871794868</v>
      </c>
      <c r="N73" s="5" t="s">
        <v>23</v>
      </c>
      <c r="O73" s="5" t="s">
        <v>23</v>
      </c>
      <c r="P73" s="5">
        <v>0</v>
      </c>
      <c r="Q73" s="5">
        <v>0</v>
      </c>
      <c r="R73" s="5" t="str">
        <f t="shared" si="7"/>
        <v>5-2023-12-31</v>
      </c>
    </row>
    <row r="74" spans="1:18" x14ac:dyDescent="0.3">
      <c r="A74" s="5">
        <v>5</v>
      </c>
      <c r="B74" s="5" t="s">
        <v>31</v>
      </c>
      <c r="C74" s="5" t="s">
        <v>32</v>
      </c>
      <c r="D74" s="5" t="s">
        <v>21</v>
      </c>
      <c r="E74" s="5" t="s">
        <v>22</v>
      </c>
      <c r="F74" s="6">
        <v>45291</v>
      </c>
      <c r="G74" s="16">
        <v>2023</v>
      </c>
      <c r="H74" s="6" t="str">
        <f t="shared" si="5"/>
        <v>Diciembre</v>
      </c>
      <c r="I74" s="6" t="str">
        <f t="shared" si="6"/>
        <v>2023-2</v>
      </c>
      <c r="J74" s="13">
        <v>78</v>
      </c>
      <c r="K74" s="13">
        <v>74</v>
      </c>
      <c r="L74" s="15">
        <f t="shared" si="11"/>
        <v>0.96938775510204078</v>
      </c>
      <c r="M74" s="15">
        <f t="shared" si="12"/>
        <v>0.96938775510204078</v>
      </c>
      <c r="N74" s="5" t="s">
        <v>23</v>
      </c>
      <c r="O74" s="5" t="s">
        <v>23</v>
      </c>
      <c r="P74" s="5">
        <v>0</v>
      </c>
      <c r="Q74" s="5">
        <v>0</v>
      </c>
      <c r="R74" s="5" t="str">
        <f t="shared" si="7"/>
        <v>6-2023-12-31</v>
      </c>
    </row>
    <row r="75" spans="1:18" x14ac:dyDescent="0.3">
      <c r="A75" s="5">
        <v>6</v>
      </c>
      <c r="B75" s="5" t="s">
        <v>33</v>
      </c>
      <c r="C75" s="5" t="s">
        <v>34</v>
      </c>
      <c r="D75" s="5" t="s">
        <v>21</v>
      </c>
      <c r="E75" s="5" t="s">
        <v>22</v>
      </c>
      <c r="F75" s="6">
        <v>45291</v>
      </c>
      <c r="G75" s="16">
        <v>2023</v>
      </c>
      <c r="H75" s="6" t="str">
        <f t="shared" si="5"/>
        <v>Diciembre</v>
      </c>
      <c r="I75" s="6" t="str">
        <f t="shared" si="6"/>
        <v>2023-2</v>
      </c>
      <c r="J75" s="13">
        <v>98</v>
      </c>
      <c r="K75" s="13">
        <v>95</v>
      </c>
      <c r="L75" s="15">
        <f t="shared" si="11"/>
        <v>0.8571428571428571</v>
      </c>
      <c r="M75" s="15">
        <f t="shared" si="12"/>
        <v>0.8571428571428571</v>
      </c>
      <c r="N75" s="5" t="s">
        <v>23</v>
      </c>
      <c r="O75" s="5" t="s">
        <v>23</v>
      </c>
      <c r="P75" s="5">
        <v>0</v>
      </c>
      <c r="Q75" s="5">
        <v>0</v>
      </c>
      <c r="R75" s="5" t="str">
        <f t="shared" si="7"/>
        <v>7-2023-12-31</v>
      </c>
    </row>
    <row r="76" spans="1:18" x14ac:dyDescent="0.3">
      <c r="A76" s="5">
        <v>7</v>
      </c>
      <c r="B76" s="5" t="s">
        <v>35</v>
      </c>
      <c r="C76" s="5" t="s">
        <v>34</v>
      </c>
      <c r="D76" s="5" t="s">
        <v>21</v>
      </c>
      <c r="E76" s="5" t="s">
        <v>22</v>
      </c>
      <c r="F76" s="6">
        <v>45291</v>
      </c>
      <c r="G76" s="16">
        <v>2023</v>
      </c>
      <c r="H76" s="6" t="str">
        <f t="shared" ref="H76:H139" si="13">PROPER(TEXT(F77,"mmmm"))</f>
        <v>Diciembre</v>
      </c>
      <c r="I76" s="6" t="str">
        <f t="shared" ref="I76:I139" si="14">IF(OR(H77="Enero",H77="Febrero",H77="Marzo",H77="Abril",H77="Mayo",H77="Junio"),G77&amp;"-1",IF(OR(H77="Julio",H77="Agosto",H77="Septiembre",H77="Octubre",H77="Noviembre",H77="Diciembre"),G77&amp;"-2"))</f>
        <v>2023-2</v>
      </c>
      <c r="J76" s="13">
        <v>98</v>
      </c>
      <c r="K76" s="13">
        <v>84</v>
      </c>
      <c r="L76" s="15">
        <f t="shared" si="11"/>
        <v>1</v>
      </c>
      <c r="M76" s="15">
        <f t="shared" si="12"/>
        <v>1</v>
      </c>
      <c r="N76" s="5" t="s">
        <v>23</v>
      </c>
      <c r="O76" s="5" t="s">
        <v>23</v>
      </c>
      <c r="P76" s="5">
        <v>0</v>
      </c>
      <c r="Q76" s="5">
        <v>0</v>
      </c>
      <c r="R76" s="5" t="str">
        <f t="shared" ref="R76:R139" si="15">A77&amp;"-"&amp;YEAR(F77)&amp;"-"&amp;IF(LEN(MONTH(F77))=1,"0"&amp;MONTH(F77),MONTH(F77))&amp;"-"&amp;IF(LEN(DAY(F77))=1,"0"&amp;DAY(F77),DAY(F77))</f>
        <v>8-2023-12-31</v>
      </c>
    </row>
    <row r="77" spans="1:18" x14ac:dyDescent="0.3">
      <c r="A77" s="5">
        <v>8</v>
      </c>
      <c r="B77" s="5" t="s">
        <v>36</v>
      </c>
      <c r="C77" s="5" t="s">
        <v>20</v>
      </c>
      <c r="D77" s="5" t="s">
        <v>21</v>
      </c>
      <c r="E77" s="5" t="s">
        <v>22</v>
      </c>
      <c r="F77" s="6">
        <v>45291</v>
      </c>
      <c r="G77" s="16">
        <v>2023</v>
      </c>
      <c r="H77" s="6" t="str">
        <f t="shared" si="13"/>
        <v>Diciembre</v>
      </c>
      <c r="I77" s="6" t="str">
        <f t="shared" si="14"/>
        <v>2023-2</v>
      </c>
      <c r="J77" s="13">
        <v>100</v>
      </c>
      <c r="K77" s="13">
        <v>100</v>
      </c>
      <c r="L77" s="15">
        <f t="shared" si="11"/>
        <v>0.96938775510204078</v>
      </c>
      <c r="M77" s="15">
        <f t="shared" si="12"/>
        <v>0.96938775510204078</v>
      </c>
      <c r="N77" s="5" t="s">
        <v>23</v>
      </c>
      <c r="O77" s="5" t="s">
        <v>23</v>
      </c>
      <c r="P77" s="5">
        <v>0</v>
      </c>
      <c r="Q77" s="5">
        <v>0</v>
      </c>
      <c r="R77" s="5" t="str">
        <f t="shared" si="15"/>
        <v>9-2023-12-31</v>
      </c>
    </row>
    <row r="78" spans="1:18" x14ac:dyDescent="0.3">
      <c r="A78" s="5">
        <v>9</v>
      </c>
      <c r="B78" s="5" t="s">
        <v>2642</v>
      </c>
      <c r="C78" s="5" t="s">
        <v>34</v>
      </c>
      <c r="D78" s="5" t="s">
        <v>21</v>
      </c>
      <c r="E78" s="5" t="s">
        <v>22</v>
      </c>
      <c r="F78" s="6">
        <v>45291</v>
      </c>
      <c r="G78" s="16">
        <v>2023</v>
      </c>
      <c r="H78" s="6" t="str">
        <f t="shared" si="13"/>
        <v>Diciembre</v>
      </c>
      <c r="I78" s="6" t="str">
        <f t="shared" si="14"/>
        <v>2023-2</v>
      </c>
      <c r="J78" s="13">
        <v>98</v>
      </c>
      <c r="K78" s="13">
        <v>95</v>
      </c>
      <c r="L78" s="15">
        <f t="shared" si="11"/>
        <v>1</v>
      </c>
      <c r="M78" s="15">
        <f t="shared" si="12"/>
        <v>1</v>
      </c>
      <c r="N78" s="5" t="s">
        <v>23</v>
      </c>
      <c r="O78" s="5" t="s">
        <v>23</v>
      </c>
      <c r="P78" s="5">
        <v>0</v>
      </c>
      <c r="Q78" s="5">
        <v>0</v>
      </c>
      <c r="R78" s="5" t="str">
        <f t="shared" si="15"/>
        <v>10-2023-12-31</v>
      </c>
    </row>
    <row r="79" spans="1:18" x14ac:dyDescent="0.3">
      <c r="A79" s="5">
        <v>10</v>
      </c>
      <c r="B79" s="5" t="s">
        <v>2563</v>
      </c>
      <c r="C79" s="5" t="s">
        <v>39</v>
      </c>
      <c r="D79" s="5" t="s">
        <v>21</v>
      </c>
      <c r="E79" s="5" t="s">
        <v>22</v>
      </c>
      <c r="F79" s="6">
        <v>45291</v>
      </c>
      <c r="G79" s="16">
        <v>2023</v>
      </c>
      <c r="H79" s="6" t="str">
        <f t="shared" si="13"/>
        <v>Diciembre</v>
      </c>
      <c r="I79" s="6" t="str">
        <f t="shared" si="14"/>
        <v>2023-2</v>
      </c>
      <c r="J79" s="13">
        <v>47</v>
      </c>
      <c r="K79" s="13">
        <v>47</v>
      </c>
      <c r="L79" s="15">
        <f t="shared" si="11"/>
        <v>0.8271604938271605</v>
      </c>
      <c r="M79" s="15">
        <f t="shared" si="12"/>
        <v>0.8271604938271605</v>
      </c>
      <c r="N79" s="5" t="s">
        <v>23</v>
      </c>
      <c r="O79" s="5" t="s">
        <v>23</v>
      </c>
      <c r="P79" s="5">
        <v>0</v>
      </c>
      <c r="Q79" s="5">
        <v>0</v>
      </c>
      <c r="R79" s="5" t="str">
        <f t="shared" si="15"/>
        <v>11-2023-12-31</v>
      </c>
    </row>
    <row r="80" spans="1:18" x14ac:dyDescent="0.3">
      <c r="A80" s="5">
        <v>11</v>
      </c>
      <c r="B80" s="23" t="s">
        <v>2643</v>
      </c>
      <c r="C80" s="5" t="s">
        <v>41</v>
      </c>
      <c r="D80" s="5" t="s">
        <v>21</v>
      </c>
      <c r="E80" s="5" t="s">
        <v>22</v>
      </c>
      <c r="F80" s="6">
        <v>45291</v>
      </c>
      <c r="G80" s="16">
        <v>2023</v>
      </c>
      <c r="H80" s="6" t="str">
        <f t="shared" si="13"/>
        <v>Diciembre</v>
      </c>
      <c r="I80" s="6" t="str">
        <f t="shared" si="14"/>
        <v>2023-2</v>
      </c>
      <c r="J80" s="13">
        <v>81</v>
      </c>
      <c r="K80" s="13">
        <v>67</v>
      </c>
      <c r="L80" s="15">
        <f t="shared" si="11"/>
        <v>0.7846153846153846</v>
      </c>
      <c r="M80" s="15">
        <f t="shared" si="12"/>
        <v>0.7846153846153846</v>
      </c>
      <c r="N80" s="5" t="s">
        <v>23</v>
      </c>
      <c r="O80" s="5" t="s">
        <v>23</v>
      </c>
      <c r="P80" s="5">
        <v>0</v>
      </c>
      <c r="Q80" s="5">
        <v>0</v>
      </c>
      <c r="R80" s="5" t="str">
        <f t="shared" si="15"/>
        <v>12-2023-12-31</v>
      </c>
    </row>
    <row r="81" spans="1:18" x14ac:dyDescent="0.3">
      <c r="A81" s="5">
        <v>12</v>
      </c>
      <c r="B81" s="23" t="s">
        <v>2644</v>
      </c>
      <c r="C81" s="5" t="s">
        <v>41</v>
      </c>
      <c r="D81" s="5" t="s">
        <v>21</v>
      </c>
      <c r="E81" s="5" t="s">
        <v>22</v>
      </c>
      <c r="F81" s="6">
        <v>45291</v>
      </c>
      <c r="G81" s="16">
        <v>2023</v>
      </c>
      <c r="H81" s="6" t="str">
        <f t="shared" si="13"/>
        <v>Diciembre</v>
      </c>
      <c r="I81" s="6" t="str">
        <f t="shared" si="14"/>
        <v>2023-2</v>
      </c>
      <c r="J81" s="5">
        <v>65</v>
      </c>
      <c r="K81" s="5">
        <v>51</v>
      </c>
      <c r="L81" s="15">
        <f t="shared" si="11"/>
        <v>0.99</v>
      </c>
      <c r="M81" s="15">
        <f t="shared" si="12"/>
        <v>0.99</v>
      </c>
      <c r="N81" s="5" t="s">
        <v>23</v>
      </c>
      <c r="O81" s="5" t="s">
        <v>23</v>
      </c>
      <c r="P81" s="5">
        <v>0</v>
      </c>
      <c r="Q81" s="5">
        <v>0</v>
      </c>
      <c r="R81" s="5" t="str">
        <f t="shared" si="15"/>
        <v>13-2023-12-31</v>
      </c>
    </row>
    <row r="82" spans="1:18" x14ac:dyDescent="0.3">
      <c r="A82" s="5">
        <v>13</v>
      </c>
      <c r="B82" s="5" t="s">
        <v>43</v>
      </c>
      <c r="C82" s="5" t="s">
        <v>44</v>
      </c>
      <c r="D82" s="5" t="s">
        <v>21</v>
      </c>
      <c r="E82" s="5" t="s">
        <v>22</v>
      </c>
      <c r="F82" s="6">
        <v>45291</v>
      </c>
      <c r="G82" s="16">
        <v>2023</v>
      </c>
      <c r="H82" s="6" t="str">
        <f t="shared" si="13"/>
        <v>Diciembre</v>
      </c>
      <c r="I82" s="6" t="str">
        <f t="shared" si="14"/>
        <v>2023-2</v>
      </c>
      <c r="J82" s="5">
        <v>100</v>
      </c>
      <c r="K82" s="5">
        <v>99</v>
      </c>
      <c r="L82" s="15">
        <f t="shared" si="11"/>
        <v>0.99396366591212493</v>
      </c>
      <c r="M82" s="15">
        <f t="shared" si="12"/>
        <v>0.99396366591212493</v>
      </c>
      <c r="N82" s="5" t="s">
        <v>23</v>
      </c>
      <c r="O82" s="5" t="s">
        <v>23</v>
      </c>
      <c r="P82" s="5">
        <v>0</v>
      </c>
      <c r="Q82" s="5">
        <v>0</v>
      </c>
      <c r="R82" s="5" t="str">
        <f t="shared" si="15"/>
        <v>14-2023-12-31</v>
      </c>
    </row>
    <row r="83" spans="1:18" x14ac:dyDescent="0.3">
      <c r="A83" s="5">
        <v>14</v>
      </c>
      <c r="B83" s="5" t="s">
        <v>45</v>
      </c>
      <c r="C83" s="5" t="s">
        <v>178</v>
      </c>
      <c r="D83" s="5" t="s">
        <v>47</v>
      </c>
      <c r="E83" s="5" t="s">
        <v>22</v>
      </c>
      <c r="F83" s="6">
        <v>45291</v>
      </c>
      <c r="G83" s="16">
        <v>2023</v>
      </c>
      <c r="H83" s="6" t="str">
        <f t="shared" si="13"/>
        <v>Diciembre</v>
      </c>
      <c r="I83" s="6" t="str">
        <f t="shared" si="14"/>
        <v>2023-2</v>
      </c>
      <c r="J83" s="9">
        <v>51687</v>
      </c>
      <c r="K83" s="9">
        <v>51375</v>
      </c>
      <c r="L83" s="15">
        <f>IFERROR(IF((K84/J84)&gt;1.3,1.3,K84/J84),"")</f>
        <v>1.1031249999999999</v>
      </c>
      <c r="M83" s="15">
        <f>IFERROR(K84/J84,"")</f>
        <v>1.1031249999999999</v>
      </c>
      <c r="N83" s="5" t="s">
        <v>48</v>
      </c>
      <c r="O83" s="5" t="s">
        <v>48</v>
      </c>
      <c r="P83" s="5">
        <v>0</v>
      </c>
      <c r="Q83" s="5">
        <v>0</v>
      </c>
      <c r="R83" s="5" t="str">
        <f t="shared" si="15"/>
        <v>68-2023-12-31</v>
      </c>
    </row>
    <row r="84" spans="1:18" x14ac:dyDescent="0.3">
      <c r="A84" s="5">
        <v>68</v>
      </c>
      <c r="B84" s="5" t="s">
        <v>49</v>
      </c>
      <c r="C84" s="5" t="s">
        <v>50</v>
      </c>
      <c r="D84" s="5" t="s">
        <v>47</v>
      </c>
      <c r="E84" s="5" t="s">
        <v>22</v>
      </c>
      <c r="F84" s="6">
        <v>45291</v>
      </c>
      <c r="G84" s="5">
        <v>2023</v>
      </c>
      <c r="H84" s="5" t="str">
        <f t="shared" si="13"/>
        <v>Diciembre</v>
      </c>
      <c r="I84" s="6" t="str">
        <f t="shared" si="14"/>
        <v>2023-2</v>
      </c>
      <c r="J84" s="5">
        <v>80</v>
      </c>
      <c r="K84" s="5">
        <v>88.25</v>
      </c>
      <c r="L84" s="15">
        <f>IFERROR(IF((K85/J85)&gt;1.3,1.3,K85/J85),"")</f>
        <v>1.0183873711495028</v>
      </c>
      <c r="M84" s="15">
        <f>IFERROR(K85/J85,"")</f>
        <v>1.0183873711495028</v>
      </c>
      <c r="N84" s="5" t="s">
        <v>23</v>
      </c>
      <c r="O84" s="5" t="s">
        <v>23</v>
      </c>
      <c r="P84" s="5">
        <v>0</v>
      </c>
      <c r="Q84" s="5">
        <v>1</v>
      </c>
      <c r="R84" s="5" t="str">
        <f t="shared" si="15"/>
        <v>69-2023-12-31</v>
      </c>
    </row>
    <row r="85" spans="1:18" x14ac:dyDescent="0.3">
      <c r="A85" s="5">
        <v>69</v>
      </c>
      <c r="B85" s="5" t="s">
        <v>51</v>
      </c>
      <c r="C85" s="5" t="s">
        <v>50</v>
      </c>
      <c r="D85" s="5" t="s">
        <v>52</v>
      </c>
      <c r="E85" s="5" t="s">
        <v>22</v>
      </c>
      <c r="F85" s="6">
        <v>45291</v>
      </c>
      <c r="G85" s="5">
        <v>2023</v>
      </c>
      <c r="H85" s="5" t="str">
        <f t="shared" si="13"/>
        <v>Diciembre</v>
      </c>
      <c r="I85" s="6" t="str">
        <f t="shared" si="14"/>
        <v>2023-2</v>
      </c>
      <c r="J85" s="5">
        <v>90</v>
      </c>
      <c r="K85" s="5">
        <v>91.654863403455252</v>
      </c>
      <c r="L85" s="15">
        <f>IFERROR(IF((K86/J86)&gt;1.3,1.3,K86/J86),"")</f>
        <v>0.9</v>
      </c>
      <c r="M85" s="15">
        <f>IFERROR(K86/J86,"")</f>
        <v>0.9</v>
      </c>
      <c r="N85" s="5" t="s">
        <v>23</v>
      </c>
      <c r="O85" s="5" t="s">
        <v>23</v>
      </c>
      <c r="P85" s="5">
        <v>0</v>
      </c>
      <c r="Q85" s="5">
        <v>1</v>
      </c>
      <c r="R85" s="5" t="str">
        <f t="shared" si="15"/>
        <v>73-2023-12-31</v>
      </c>
    </row>
    <row r="86" spans="1:18" x14ac:dyDescent="0.3">
      <c r="A86" s="5">
        <v>73</v>
      </c>
      <c r="B86" s="5" t="s">
        <v>53</v>
      </c>
      <c r="C86" s="5" t="s">
        <v>25</v>
      </c>
      <c r="D86" s="5" t="s">
        <v>47</v>
      </c>
      <c r="E86" s="5" t="s">
        <v>54</v>
      </c>
      <c r="F86" s="6">
        <v>45291</v>
      </c>
      <c r="G86" s="5">
        <v>2023</v>
      </c>
      <c r="H86" s="5" t="str">
        <f t="shared" si="13"/>
        <v>Diciembre</v>
      </c>
      <c r="I86" s="6" t="str">
        <f t="shared" si="14"/>
        <v>2023-2</v>
      </c>
      <c r="J86" s="5">
        <v>20</v>
      </c>
      <c r="K86" s="5">
        <v>18</v>
      </c>
      <c r="L86" s="15">
        <f>IFERROR(IF((J87/K87)&gt;1.3,1.3,J87/K87),"")</f>
        <v>0.87999120008799914</v>
      </c>
      <c r="M86" s="15">
        <f>IFERROR(IF((J87/K87)&gt;J87/K87,1.3,J87/K87),"")</f>
        <v>0.87999120008799914</v>
      </c>
      <c r="N86" s="5" t="s">
        <v>55</v>
      </c>
      <c r="O86" s="5" t="s">
        <v>55</v>
      </c>
      <c r="P86" s="5">
        <v>0</v>
      </c>
      <c r="Q86" s="5">
        <v>0</v>
      </c>
      <c r="R86" s="5" t="str">
        <f t="shared" si="15"/>
        <v>74-2023-12-31</v>
      </c>
    </row>
    <row r="87" spans="1:18" x14ac:dyDescent="0.3">
      <c r="A87" s="5">
        <v>74</v>
      </c>
      <c r="B87" s="5" t="s">
        <v>56</v>
      </c>
      <c r="C87" s="5" t="s">
        <v>25</v>
      </c>
      <c r="D87" s="5" t="s">
        <v>47</v>
      </c>
      <c r="E87" s="5" t="s">
        <v>22</v>
      </c>
      <c r="F87" s="6">
        <v>45291</v>
      </c>
      <c r="G87" s="5">
        <v>2023</v>
      </c>
      <c r="H87" s="5" t="str">
        <f t="shared" si="13"/>
        <v>Diciembre</v>
      </c>
      <c r="I87" s="6" t="str">
        <f t="shared" si="14"/>
        <v>2023-2</v>
      </c>
      <c r="J87" s="5">
        <v>80</v>
      </c>
      <c r="K87" s="5">
        <v>90.91</v>
      </c>
      <c r="L87" s="15">
        <f>IFERROR(IF((K88/J88)&gt;1.3,1.3,K88/J88),"")</f>
        <v>1.0065292096219931</v>
      </c>
      <c r="M87" s="15">
        <f t="shared" ref="M87:M105" si="16">IFERROR(K88/J88,"")</f>
        <v>1.0065292096219931</v>
      </c>
      <c r="N87" s="5" t="s">
        <v>23</v>
      </c>
      <c r="O87" s="5" t="s">
        <v>23</v>
      </c>
      <c r="P87" s="5">
        <v>0</v>
      </c>
      <c r="Q87" s="5">
        <v>0</v>
      </c>
      <c r="R87" s="5" t="str">
        <f t="shared" si="15"/>
        <v>77-2023-12-31</v>
      </c>
    </row>
    <row r="88" spans="1:18" x14ac:dyDescent="0.3">
      <c r="A88" s="5">
        <v>77</v>
      </c>
      <c r="B88" s="5" t="s">
        <v>57</v>
      </c>
      <c r="C88" s="5" t="s">
        <v>58</v>
      </c>
      <c r="D88" s="5" t="s">
        <v>21</v>
      </c>
      <c r="E88" s="5" t="s">
        <v>22</v>
      </c>
      <c r="F88" s="6">
        <v>45291</v>
      </c>
      <c r="G88" s="16">
        <v>2023</v>
      </c>
      <c r="H88" s="6" t="str">
        <f t="shared" si="13"/>
        <v>Diciembre</v>
      </c>
      <c r="I88" s="6" t="str">
        <f t="shared" si="14"/>
        <v>2023-2</v>
      </c>
      <c r="J88" s="5">
        <v>97</v>
      </c>
      <c r="K88" s="5">
        <v>97.633333333333326</v>
      </c>
      <c r="L88" s="15">
        <f>IFERROR(IF((K89/J89)&gt;1.3,1.3,K89/J89),"")</f>
        <v>1.22</v>
      </c>
      <c r="M88" s="15">
        <f t="shared" si="16"/>
        <v>1.22</v>
      </c>
      <c r="N88" s="5" t="s">
        <v>23</v>
      </c>
      <c r="O88" s="5" t="s">
        <v>23</v>
      </c>
      <c r="P88" s="5">
        <v>0</v>
      </c>
      <c r="Q88" s="5">
        <v>1</v>
      </c>
      <c r="R88" s="5" t="str">
        <f t="shared" si="15"/>
        <v>78-2023-12-31</v>
      </c>
    </row>
    <row r="89" spans="1:18" x14ac:dyDescent="0.3">
      <c r="A89" s="5">
        <v>78</v>
      </c>
      <c r="B89" s="5" t="s">
        <v>59</v>
      </c>
      <c r="C89" s="5" t="s">
        <v>60</v>
      </c>
      <c r="D89" s="5" t="s">
        <v>61</v>
      </c>
      <c r="E89" s="5" t="s">
        <v>22</v>
      </c>
      <c r="F89" s="6">
        <v>45291</v>
      </c>
      <c r="G89" s="5">
        <v>2023</v>
      </c>
      <c r="H89" s="5" t="str">
        <f t="shared" si="13"/>
        <v>Diciembre</v>
      </c>
      <c r="I89" s="6" t="str">
        <f t="shared" si="14"/>
        <v>2023-2</v>
      </c>
      <c r="J89" s="5">
        <v>100</v>
      </c>
      <c r="K89" s="5">
        <v>122</v>
      </c>
      <c r="L89" s="15">
        <f>IFERROR(IF((K90/J90)&gt;1,1,K90/J90),"")</f>
        <v>1</v>
      </c>
      <c r="M89" s="15">
        <f t="shared" si="16"/>
        <v>1.1630882352941176</v>
      </c>
      <c r="N89" s="5" t="s">
        <v>23</v>
      </c>
      <c r="O89" s="5" t="s">
        <v>23</v>
      </c>
      <c r="P89" s="5">
        <v>0</v>
      </c>
      <c r="Q89" s="5">
        <v>0</v>
      </c>
      <c r="R89" s="5" t="str">
        <f t="shared" si="15"/>
        <v>79-2023-12-31</v>
      </c>
    </row>
    <row r="90" spans="1:18" x14ac:dyDescent="0.3">
      <c r="A90" s="5">
        <v>79</v>
      </c>
      <c r="B90" s="5" t="s">
        <v>62</v>
      </c>
      <c r="C90" s="5" t="s">
        <v>60</v>
      </c>
      <c r="D90" s="5" t="s">
        <v>61</v>
      </c>
      <c r="E90" s="5" t="s">
        <v>22</v>
      </c>
      <c r="F90" s="6">
        <v>45291</v>
      </c>
      <c r="G90" s="5">
        <v>2023</v>
      </c>
      <c r="H90" s="5" t="str">
        <f t="shared" si="13"/>
        <v>Diciembre</v>
      </c>
      <c r="I90" s="6" t="str">
        <f t="shared" si="14"/>
        <v>2023-2</v>
      </c>
      <c r="J90" s="5">
        <v>85</v>
      </c>
      <c r="K90" s="5">
        <v>98.862499999999997</v>
      </c>
      <c r="L90" s="15">
        <f t="shared" ref="L90:L101" si="17">IFERROR(IF((K91/J91)&gt;1.3,1.3,K91/J91),"")</f>
        <v>1</v>
      </c>
      <c r="M90" s="15">
        <f t="shared" si="16"/>
        <v>1</v>
      </c>
      <c r="N90" s="5" t="s">
        <v>23</v>
      </c>
      <c r="O90" s="5" t="s">
        <v>23</v>
      </c>
      <c r="P90" s="5">
        <v>0</v>
      </c>
      <c r="Q90" s="5">
        <v>0</v>
      </c>
      <c r="R90" s="5" t="str">
        <f t="shared" si="15"/>
        <v>84-2023-12-31</v>
      </c>
    </row>
    <row r="91" spans="1:18" x14ac:dyDescent="0.3">
      <c r="A91" s="5">
        <v>84</v>
      </c>
      <c r="B91" s="5" t="s">
        <v>63</v>
      </c>
      <c r="C91" s="5" t="s">
        <v>64</v>
      </c>
      <c r="D91" s="5" t="s">
        <v>65</v>
      </c>
      <c r="E91" s="5" t="s">
        <v>22</v>
      </c>
      <c r="F91" s="6">
        <v>45291</v>
      </c>
      <c r="G91" s="5">
        <v>2023</v>
      </c>
      <c r="H91" s="5" t="str">
        <f t="shared" si="13"/>
        <v>Diciembre</v>
      </c>
      <c r="I91" s="6" t="str">
        <f t="shared" si="14"/>
        <v>2023-2</v>
      </c>
      <c r="J91" s="5">
        <v>100</v>
      </c>
      <c r="K91" s="5">
        <v>100</v>
      </c>
      <c r="L91" s="15">
        <f t="shared" si="17"/>
        <v>1</v>
      </c>
      <c r="M91" s="15">
        <f t="shared" si="16"/>
        <v>1</v>
      </c>
      <c r="N91" s="5" t="s">
        <v>23</v>
      </c>
      <c r="O91" s="5" t="s">
        <v>23</v>
      </c>
      <c r="P91" s="5">
        <v>0</v>
      </c>
      <c r="Q91" s="5">
        <v>0</v>
      </c>
      <c r="R91" s="5" t="str">
        <f t="shared" si="15"/>
        <v>85-2023-12-31</v>
      </c>
    </row>
    <row r="92" spans="1:18" x14ac:dyDescent="0.3">
      <c r="A92" s="5">
        <v>85</v>
      </c>
      <c r="B92" s="5" t="s">
        <v>66</v>
      </c>
      <c r="C92" s="5" t="s">
        <v>64</v>
      </c>
      <c r="D92" s="5" t="s">
        <v>65</v>
      </c>
      <c r="E92" s="5" t="s">
        <v>22</v>
      </c>
      <c r="F92" s="6">
        <v>45291</v>
      </c>
      <c r="G92" s="5">
        <v>2023</v>
      </c>
      <c r="H92" s="5" t="str">
        <f t="shared" si="13"/>
        <v>Diciembre</v>
      </c>
      <c r="I92" s="6" t="str">
        <f t="shared" si="14"/>
        <v>2023-2</v>
      </c>
      <c r="J92" s="5">
        <v>100</v>
      </c>
      <c r="K92" s="5">
        <v>100</v>
      </c>
      <c r="L92" s="15">
        <f t="shared" si="17"/>
        <v>1</v>
      </c>
      <c r="M92" s="15">
        <f t="shared" si="16"/>
        <v>1</v>
      </c>
      <c r="N92" s="5" t="s">
        <v>23</v>
      </c>
      <c r="O92" s="5" t="s">
        <v>23</v>
      </c>
      <c r="P92" s="5">
        <v>0</v>
      </c>
      <c r="Q92" s="5">
        <v>0</v>
      </c>
      <c r="R92" s="5" t="str">
        <f t="shared" si="15"/>
        <v>86-2023-12-31</v>
      </c>
    </row>
    <row r="93" spans="1:18" x14ac:dyDescent="0.3">
      <c r="A93" s="5">
        <v>86</v>
      </c>
      <c r="B93" s="5" t="s">
        <v>67</v>
      </c>
      <c r="C93" s="5" t="s">
        <v>64</v>
      </c>
      <c r="D93" s="5" t="s">
        <v>47</v>
      </c>
      <c r="E93" s="5" t="s">
        <v>22</v>
      </c>
      <c r="F93" s="6">
        <v>45291</v>
      </c>
      <c r="G93" s="5">
        <v>2023</v>
      </c>
      <c r="H93" s="5" t="str">
        <f t="shared" si="13"/>
        <v>Diciembre</v>
      </c>
      <c r="I93" s="6" t="str">
        <f t="shared" si="14"/>
        <v>2023-2</v>
      </c>
      <c r="J93" s="5">
        <v>100</v>
      </c>
      <c r="K93" s="5">
        <v>100</v>
      </c>
      <c r="L93" s="15">
        <f t="shared" si="17"/>
        <v>1.1111111111111112</v>
      </c>
      <c r="M93" s="15">
        <f t="shared" si="16"/>
        <v>1.1111111111111112</v>
      </c>
      <c r="N93" s="5" t="s">
        <v>23</v>
      </c>
      <c r="O93" s="5" t="s">
        <v>23</v>
      </c>
      <c r="P93" s="5">
        <v>0</v>
      </c>
      <c r="Q93" s="5">
        <v>0</v>
      </c>
      <c r="R93" s="5" t="str">
        <f t="shared" si="15"/>
        <v>87-2023-12-31</v>
      </c>
    </row>
    <row r="94" spans="1:18" x14ac:dyDescent="0.3">
      <c r="A94" s="5">
        <v>87</v>
      </c>
      <c r="B94" s="5" t="s">
        <v>68</v>
      </c>
      <c r="C94" s="5" t="s">
        <v>64</v>
      </c>
      <c r="D94" s="5" t="s">
        <v>65</v>
      </c>
      <c r="E94" s="5" t="s">
        <v>22</v>
      </c>
      <c r="F94" s="6">
        <v>45291</v>
      </c>
      <c r="G94" s="5">
        <v>2023</v>
      </c>
      <c r="H94" s="5" t="str">
        <f t="shared" si="13"/>
        <v>Diciembre</v>
      </c>
      <c r="I94" s="6" t="str">
        <f t="shared" si="14"/>
        <v>2023-2</v>
      </c>
      <c r="J94" s="5">
        <v>90</v>
      </c>
      <c r="K94" s="5">
        <v>100</v>
      </c>
      <c r="L94" s="15">
        <f t="shared" si="17"/>
        <v>1</v>
      </c>
      <c r="M94" s="15">
        <f t="shared" si="16"/>
        <v>1</v>
      </c>
      <c r="N94" s="5" t="s">
        <v>23</v>
      </c>
      <c r="O94" s="5" t="s">
        <v>23</v>
      </c>
      <c r="P94" s="5">
        <v>0</v>
      </c>
      <c r="Q94" s="5">
        <v>0</v>
      </c>
      <c r="R94" s="5" t="str">
        <f t="shared" si="15"/>
        <v>88-2023-12-31</v>
      </c>
    </row>
    <row r="95" spans="1:18" x14ac:dyDescent="0.3">
      <c r="A95" s="5">
        <v>88</v>
      </c>
      <c r="B95" s="5" t="s">
        <v>69</v>
      </c>
      <c r="C95" s="5" t="s">
        <v>64</v>
      </c>
      <c r="D95" s="5" t="s">
        <v>65</v>
      </c>
      <c r="E95" s="5" t="s">
        <v>22</v>
      </c>
      <c r="F95" s="6">
        <v>45291</v>
      </c>
      <c r="G95" s="5">
        <v>2023</v>
      </c>
      <c r="H95" s="5" t="str">
        <f t="shared" si="13"/>
        <v>Diciembre</v>
      </c>
      <c r="I95" s="6" t="str">
        <f t="shared" si="14"/>
        <v>2023-2</v>
      </c>
      <c r="J95" s="5">
        <v>100</v>
      </c>
      <c r="K95" s="5">
        <v>100</v>
      </c>
      <c r="L95" s="15">
        <f t="shared" si="17"/>
        <v>1</v>
      </c>
      <c r="M95" s="15">
        <f t="shared" si="16"/>
        <v>1</v>
      </c>
      <c r="N95" s="5" t="s">
        <v>23</v>
      </c>
      <c r="O95" s="5" t="s">
        <v>23</v>
      </c>
      <c r="P95" s="5">
        <v>0</v>
      </c>
      <c r="Q95" s="5">
        <v>0</v>
      </c>
      <c r="R95" s="5" t="str">
        <f t="shared" si="15"/>
        <v>89-2023-12-31</v>
      </c>
    </row>
    <row r="96" spans="1:18" x14ac:dyDescent="0.3">
      <c r="A96" s="5">
        <v>89</v>
      </c>
      <c r="B96" s="5" t="s">
        <v>70</v>
      </c>
      <c r="C96" s="5" t="s">
        <v>64</v>
      </c>
      <c r="D96" s="5" t="s">
        <v>65</v>
      </c>
      <c r="E96" s="5" t="s">
        <v>22</v>
      </c>
      <c r="F96" s="6">
        <v>45291</v>
      </c>
      <c r="G96" s="5">
        <v>2023</v>
      </c>
      <c r="H96" s="5" t="str">
        <f t="shared" si="13"/>
        <v>Diciembre</v>
      </c>
      <c r="I96" s="6" t="str">
        <f t="shared" si="14"/>
        <v>2023-2</v>
      </c>
      <c r="J96" s="5">
        <v>100</v>
      </c>
      <c r="K96" s="5">
        <v>100</v>
      </c>
      <c r="L96" s="15">
        <f t="shared" si="17"/>
        <v>1</v>
      </c>
      <c r="M96" s="15">
        <f t="shared" si="16"/>
        <v>1</v>
      </c>
      <c r="N96" s="5" t="s">
        <v>23</v>
      </c>
      <c r="O96" s="5" t="s">
        <v>23</v>
      </c>
      <c r="P96" s="5">
        <v>0</v>
      </c>
      <c r="Q96" s="5">
        <v>0</v>
      </c>
      <c r="R96" s="5" t="str">
        <f t="shared" si="15"/>
        <v>90-2023-12-31</v>
      </c>
    </row>
    <row r="97" spans="1:18" x14ac:dyDescent="0.3">
      <c r="A97" s="5">
        <v>90</v>
      </c>
      <c r="B97" s="5" t="s">
        <v>71</v>
      </c>
      <c r="C97" s="5" t="s">
        <v>64</v>
      </c>
      <c r="D97" s="5" t="s">
        <v>65</v>
      </c>
      <c r="E97" s="5" t="s">
        <v>22</v>
      </c>
      <c r="F97" s="6">
        <v>45291</v>
      </c>
      <c r="G97" s="5">
        <v>2023</v>
      </c>
      <c r="H97" s="5" t="str">
        <f t="shared" si="13"/>
        <v>Diciembre</v>
      </c>
      <c r="I97" s="6" t="str">
        <f t="shared" si="14"/>
        <v>2023-2</v>
      </c>
      <c r="J97" s="5">
        <v>100</v>
      </c>
      <c r="K97" s="5">
        <v>100</v>
      </c>
      <c r="L97" s="15">
        <f t="shared" si="17"/>
        <v>1</v>
      </c>
      <c r="M97" s="15">
        <f t="shared" si="16"/>
        <v>1</v>
      </c>
      <c r="N97" s="5" t="s">
        <v>23</v>
      </c>
      <c r="O97" s="5" t="s">
        <v>23</v>
      </c>
      <c r="P97" s="5">
        <v>0</v>
      </c>
      <c r="Q97" s="5">
        <v>0</v>
      </c>
      <c r="R97" s="5" t="str">
        <f t="shared" si="15"/>
        <v>91-2023-12-31</v>
      </c>
    </row>
    <row r="98" spans="1:18" x14ac:dyDescent="0.3">
      <c r="A98" s="5">
        <v>91</v>
      </c>
      <c r="B98" s="5" t="s">
        <v>72</v>
      </c>
      <c r="C98" s="5" t="s">
        <v>64</v>
      </c>
      <c r="D98" s="5" t="s">
        <v>65</v>
      </c>
      <c r="E98" s="5" t="s">
        <v>22</v>
      </c>
      <c r="F98" s="6">
        <v>45291</v>
      </c>
      <c r="G98" s="5">
        <v>2023</v>
      </c>
      <c r="H98" s="5" t="str">
        <f t="shared" si="13"/>
        <v>Diciembre</v>
      </c>
      <c r="I98" s="6" t="str">
        <f t="shared" si="14"/>
        <v>2023-2</v>
      </c>
      <c r="J98" s="5">
        <v>100</v>
      </c>
      <c r="K98" s="5">
        <v>100</v>
      </c>
      <c r="L98" s="15">
        <f t="shared" si="17"/>
        <v>1</v>
      </c>
      <c r="M98" s="15">
        <f t="shared" si="16"/>
        <v>1</v>
      </c>
      <c r="N98" s="5" t="s">
        <v>23</v>
      </c>
      <c r="O98" s="5" t="s">
        <v>23</v>
      </c>
      <c r="P98" s="5">
        <v>0</v>
      </c>
      <c r="Q98" s="5">
        <v>0</v>
      </c>
      <c r="R98" s="5" t="str">
        <f t="shared" si="15"/>
        <v>92-2023-12-31</v>
      </c>
    </row>
    <row r="99" spans="1:18" x14ac:dyDescent="0.3">
      <c r="A99" s="5">
        <v>92</v>
      </c>
      <c r="B99" s="5" t="s">
        <v>73</v>
      </c>
      <c r="C99" s="5" t="s">
        <v>64</v>
      </c>
      <c r="D99" s="5" t="s">
        <v>65</v>
      </c>
      <c r="E99" s="5" t="s">
        <v>22</v>
      </c>
      <c r="F99" s="6">
        <v>45291</v>
      </c>
      <c r="G99" s="5">
        <v>2023</v>
      </c>
      <c r="H99" s="5" t="str">
        <f t="shared" si="13"/>
        <v>Diciembre</v>
      </c>
      <c r="I99" s="6" t="str">
        <f t="shared" si="14"/>
        <v>2023-2</v>
      </c>
      <c r="J99" s="5">
        <v>100</v>
      </c>
      <c r="K99" s="5">
        <v>100</v>
      </c>
      <c r="L99" s="15">
        <f t="shared" si="17"/>
        <v>1</v>
      </c>
      <c r="M99" s="15">
        <f t="shared" si="16"/>
        <v>1</v>
      </c>
      <c r="N99" s="5" t="s">
        <v>23</v>
      </c>
      <c r="O99" s="5" t="s">
        <v>23</v>
      </c>
      <c r="P99" s="5">
        <v>0</v>
      </c>
      <c r="Q99" s="5">
        <v>0</v>
      </c>
      <c r="R99" s="5" t="str">
        <f t="shared" si="15"/>
        <v>94-2023-12-31</v>
      </c>
    </row>
    <row r="100" spans="1:18" x14ac:dyDescent="0.3">
      <c r="A100" s="5">
        <v>94</v>
      </c>
      <c r="B100" s="5" t="s">
        <v>74</v>
      </c>
      <c r="C100" s="5" t="s">
        <v>64</v>
      </c>
      <c r="D100" s="5" t="s">
        <v>65</v>
      </c>
      <c r="E100" s="5" t="s">
        <v>22</v>
      </c>
      <c r="F100" s="6">
        <v>45291</v>
      </c>
      <c r="G100" s="5">
        <v>2023</v>
      </c>
      <c r="H100" s="5" t="str">
        <f t="shared" si="13"/>
        <v>Diciembre</v>
      </c>
      <c r="I100" s="6" t="str">
        <f t="shared" si="14"/>
        <v>2023-2</v>
      </c>
      <c r="J100" s="5">
        <v>100</v>
      </c>
      <c r="K100" s="5">
        <v>100</v>
      </c>
      <c r="L100" s="15">
        <f t="shared" si="17"/>
        <v>1</v>
      </c>
      <c r="M100" s="15">
        <f t="shared" si="16"/>
        <v>1</v>
      </c>
      <c r="N100" s="5" t="s">
        <v>23</v>
      </c>
      <c r="O100" s="5" t="s">
        <v>23</v>
      </c>
      <c r="P100" s="5">
        <v>0</v>
      </c>
      <c r="Q100" s="5">
        <v>0</v>
      </c>
      <c r="R100" s="5" t="str">
        <f t="shared" si="15"/>
        <v>95-2023-12-31</v>
      </c>
    </row>
    <row r="101" spans="1:18" x14ac:dyDescent="0.3">
      <c r="A101" s="5">
        <v>95</v>
      </c>
      <c r="B101" s="5" t="s">
        <v>75</v>
      </c>
      <c r="C101" s="5" t="s">
        <v>64</v>
      </c>
      <c r="D101" s="5" t="s">
        <v>47</v>
      </c>
      <c r="E101" s="5" t="s">
        <v>22</v>
      </c>
      <c r="F101" s="6">
        <v>45291</v>
      </c>
      <c r="G101" s="5">
        <v>2023</v>
      </c>
      <c r="H101" s="5" t="str">
        <f t="shared" si="13"/>
        <v>Diciembre</v>
      </c>
      <c r="I101" s="6" t="str">
        <f t="shared" si="14"/>
        <v>2023-2</v>
      </c>
      <c r="J101" s="5">
        <v>100</v>
      </c>
      <c r="K101" s="5">
        <v>100</v>
      </c>
      <c r="L101" s="15">
        <f t="shared" si="17"/>
        <v>1.1538461538461537</v>
      </c>
      <c r="M101" s="15">
        <f t="shared" si="16"/>
        <v>1.1538461538461537</v>
      </c>
      <c r="N101" s="5" t="s">
        <v>23</v>
      </c>
      <c r="O101" s="5" t="s">
        <v>23</v>
      </c>
      <c r="P101" s="5">
        <v>0</v>
      </c>
      <c r="Q101" s="5">
        <v>0</v>
      </c>
      <c r="R101" s="5" t="str">
        <f t="shared" si="15"/>
        <v>96-2023-12-31</v>
      </c>
    </row>
    <row r="102" spans="1:18" x14ac:dyDescent="0.3">
      <c r="A102" s="5">
        <v>96</v>
      </c>
      <c r="B102" s="23" t="s">
        <v>76</v>
      </c>
      <c r="C102" s="5" t="s">
        <v>77</v>
      </c>
      <c r="D102" s="5" t="s">
        <v>47</v>
      </c>
      <c r="E102" s="5" t="s">
        <v>22</v>
      </c>
      <c r="F102" s="6">
        <v>45291</v>
      </c>
      <c r="G102" s="16">
        <v>2023</v>
      </c>
      <c r="H102" s="6" t="str">
        <f t="shared" si="13"/>
        <v>Diciembre</v>
      </c>
      <c r="I102" s="6" t="str">
        <f t="shared" si="14"/>
        <v>2023-2</v>
      </c>
      <c r="J102" s="5">
        <v>611</v>
      </c>
      <c r="K102" s="5">
        <v>705</v>
      </c>
      <c r="L102" s="15" t="str">
        <f>IFERROR(IF((K103/J103)&gt;1,1,K103/J103),"")</f>
        <v/>
      </c>
      <c r="M102" s="15" t="str">
        <f t="shared" si="16"/>
        <v/>
      </c>
      <c r="N102" s="5" t="s">
        <v>48</v>
      </c>
      <c r="O102" s="5" t="s">
        <v>48</v>
      </c>
      <c r="P102" s="5">
        <v>0</v>
      </c>
      <c r="Q102" s="5">
        <v>0</v>
      </c>
      <c r="R102" s="5" t="str">
        <f t="shared" si="15"/>
        <v>97-2023-12-31</v>
      </c>
    </row>
    <row r="103" spans="1:18" x14ac:dyDescent="0.3">
      <c r="A103" s="5">
        <v>97</v>
      </c>
      <c r="B103" s="5" t="s">
        <v>78</v>
      </c>
      <c r="C103" s="5" t="s">
        <v>79</v>
      </c>
      <c r="D103" s="5" t="s">
        <v>47</v>
      </c>
      <c r="E103" s="5" t="s">
        <v>22</v>
      </c>
      <c r="F103" s="17">
        <v>45291</v>
      </c>
      <c r="G103" s="16">
        <v>2023</v>
      </c>
      <c r="H103" s="6" t="str">
        <f t="shared" si="13"/>
        <v>Diciembre</v>
      </c>
      <c r="I103" s="6" t="str">
        <f t="shared" si="14"/>
        <v>2023-2</v>
      </c>
      <c r="J103" s="5">
        <v>0</v>
      </c>
      <c r="K103" s="5">
        <v>0</v>
      </c>
      <c r="L103" s="15">
        <f>IFERROR(IF((K104/J104)&gt;1.3,1.3,K104/J104),"")</f>
        <v>1</v>
      </c>
      <c r="M103" s="15">
        <f t="shared" si="16"/>
        <v>1</v>
      </c>
      <c r="N103" s="5" t="s">
        <v>48</v>
      </c>
      <c r="O103" s="5" t="s">
        <v>48</v>
      </c>
      <c r="P103" s="5">
        <v>0</v>
      </c>
      <c r="Q103" s="5">
        <v>0</v>
      </c>
      <c r="R103" s="5" t="str">
        <f t="shared" si="15"/>
        <v>98-2023-12-31</v>
      </c>
    </row>
    <row r="104" spans="1:18" x14ac:dyDescent="0.3">
      <c r="A104" s="5">
        <v>98</v>
      </c>
      <c r="B104" s="5" t="s">
        <v>80</v>
      </c>
      <c r="C104" s="5" t="s">
        <v>79</v>
      </c>
      <c r="D104" s="5" t="s">
        <v>47</v>
      </c>
      <c r="E104" s="5" t="s">
        <v>22</v>
      </c>
      <c r="F104" s="17">
        <v>45291</v>
      </c>
      <c r="G104" s="16">
        <v>2023</v>
      </c>
      <c r="H104" s="6" t="str">
        <f t="shared" si="13"/>
        <v>Diciembre</v>
      </c>
      <c r="I104" s="6" t="str">
        <f t="shared" si="14"/>
        <v>2023-2</v>
      </c>
      <c r="J104" s="5">
        <v>1</v>
      </c>
      <c r="K104" s="5">
        <v>1</v>
      </c>
      <c r="L104" s="15">
        <f>IFERROR(IF((K105/J105)&gt;1.3,1.3,K105/J105),"")</f>
        <v>0.99</v>
      </c>
      <c r="M104" s="15">
        <f t="shared" si="16"/>
        <v>0.99</v>
      </c>
      <c r="N104" s="5" t="s">
        <v>48</v>
      </c>
      <c r="O104" s="5" t="s">
        <v>48</v>
      </c>
      <c r="P104" s="5">
        <v>0</v>
      </c>
      <c r="Q104" s="5">
        <v>0</v>
      </c>
      <c r="R104" s="5" t="str">
        <f t="shared" si="15"/>
        <v>100-2023-12-31</v>
      </c>
    </row>
    <row r="105" spans="1:18" x14ac:dyDescent="0.3">
      <c r="A105" s="5">
        <v>100</v>
      </c>
      <c r="B105" s="5" t="s">
        <v>81</v>
      </c>
      <c r="C105" s="5" t="s">
        <v>64</v>
      </c>
      <c r="D105" s="5" t="s">
        <v>65</v>
      </c>
      <c r="E105" s="5" t="s">
        <v>22</v>
      </c>
      <c r="F105" s="6">
        <v>45291</v>
      </c>
      <c r="G105" s="5">
        <v>2023</v>
      </c>
      <c r="H105" s="5" t="str">
        <f t="shared" si="13"/>
        <v>Diciembre</v>
      </c>
      <c r="I105" s="6" t="str">
        <f t="shared" si="14"/>
        <v>2023-2</v>
      </c>
      <c r="J105" s="5">
        <v>100</v>
      </c>
      <c r="K105" s="5">
        <v>99</v>
      </c>
      <c r="L105" s="15">
        <f>IFERROR(IF((K106/J106)&gt;1.3,1.3,K106/J106),"")</f>
        <v>0.21962616822429903</v>
      </c>
      <c r="M105" s="15">
        <f t="shared" si="16"/>
        <v>0.21962616822429903</v>
      </c>
      <c r="N105" s="5" t="s">
        <v>23</v>
      </c>
      <c r="O105" s="5" t="s">
        <v>23</v>
      </c>
      <c r="P105" s="5">
        <v>0</v>
      </c>
      <c r="Q105" s="5">
        <v>0</v>
      </c>
      <c r="R105" s="5" t="str">
        <f t="shared" si="15"/>
        <v>104-2023-12-31</v>
      </c>
    </row>
    <row r="106" spans="1:18" x14ac:dyDescent="0.3">
      <c r="A106" s="5">
        <v>104</v>
      </c>
      <c r="B106" s="5" t="s">
        <v>82</v>
      </c>
      <c r="C106" s="5" t="s">
        <v>64</v>
      </c>
      <c r="D106" s="5" t="s">
        <v>65</v>
      </c>
      <c r="E106" s="5" t="s">
        <v>54</v>
      </c>
      <c r="F106" s="6">
        <v>45291</v>
      </c>
      <c r="G106" s="5">
        <v>2023</v>
      </c>
      <c r="H106" s="5" t="str">
        <f t="shared" si="13"/>
        <v>Diciembre</v>
      </c>
      <c r="I106" s="6" t="str">
        <f t="shared" si="14"/>
        <v>2023-2</v>
      </c>
      <c r="J106" s="5">
        <v>2.14</v>
      </c>
      <c r="K106" s="5">
        <v>0.47</v>
      </c>
      <c r="L106" s="8">
        <v>1</v>
      </c>
      <c r="M106" s="15">
        <v>1</v>
      </c>
      <c r="N106" s="5" t="s">
        <v>83</v>
      </c>
      <c r="O106" s="5" t="s">
        <v>83</v>
      </c>
      <c r="P106" s="5">
        <v>2</v>
      </c>
      <c r="Q106" s="5">
        <v>2</v>
      </c>
      <c r="R106" s="5" t="str">
        <f t="shared" si="15"/>
        <v>106-2023-12-31</v>
      </c>
    </row>
    <row r="107" spans="1:18" x14ac:dyDescent="0.3">
      <c r="A107" s="5">
        <v>106</v>
      </c>
      <c r="B107" s="5" t="s">
        <v>84</v>
      </c>
      <c r="C107" s="5" t="s">
        <v>64</v>
      </c>
      <c r="D107" s="5" t="s">
        <v>65</v>
      </c>
      <c r="E107" s="5" t="s">
        <v>54</v>
      </c>
      <c r="F107" s="6">
        <v>45291</v>
      </c>
      <c r="G107" s="5">
        <v>2023</v>
      </c>
      <c r="H107" s="5" t="str">
        <f t="shared" si="13"/>
        <v>Diciembre</v>
      </c>
      <c r="I107" s="6" t="str">
        <f t="shared" si="14"/>
        <v>2023-2</v>
      </c>
      <c r="J107" s="9">
        <v>1.0000000000000001E-5</v>
      </c>
      <c r="K107" s="9">
        <v>1.0000000000000001E-5</v>
      </c>
      <c r="L107" s="15">
        <v>1</v>
      </c>
      <c r="M107" s="15">
        <v>1</v>
      </c>
      <c r="N107" s="5" t="s">
        <v>83</v>
      </c>
      <c r="O107" s="5" t="s">
        <v>83</v>
      </c>
      <c r="P107" s="5">
        <v>0</v>
      </c>
      <c r="Q107" s="5">
        <v>0</v>
      </c>
      <c r="R107" s="5" t="str">
        <f t="shared" si="15"/>
        <v>109-2023-12-31</v>
      </c>
    </row>
    <row r="108" spans="1:18" x14ac:dyDescent="0.3">
      <c r="A108" s="5">
        <v>109</v>
      </c>
      <c r="B108" s="5" t="s">
        <v>2645</v>
      </c>
      <c r="C108" s="5" t="s">
        <v>395</v>
      </c>
      <c r="D108" s="5" t="s">
        <v>65</v>
      </c>
      <c r="E108" s="5" t="s">
        <v>22</v>
      </c>
      <c r="F108" s="6">
        <v>45291</v>
      </c>
      <c r="G108" s="16">
        <v>2023</v>
      </c>
      <c r="H108" s="6" t="str">
        <f t="shared" si="13"/>
        <v>Diciembre</v>
      </c>
      <c r="I108" s="6" t="str">
        <f t="shared" si="14"/>
        <v>2023-2</v>
      </c>
      <c r="J108" s="5">
        <v>80</v>
      </c>
      <c r="K108" s="5">
        <v>87.392767703668298</v>
      </c>
      <c r="L108" s="15">
        <f>IFERROR(IF((K109/J109)&gt;1.3,1.3,K109/J109),"")</f>
        <v>0.97499999999999998</v>
      </c>
      <c r="M108" s="15">
        <f>IFERROR(K109/J109,"")</f>
        <v>0.97499999999999998</v>
      </c>
      <c r="N108" s="5" t="s">
        <v>23</v>
      </c>
      <c r="O108" s="5" t="s">
        <v>23</v>
      </c>
      <c r="P108" s="5">
        <v>0</v>
      </c>
      <c r="Q108" s="5">
        <v>0</v>
      </c>
      <c r="R108" s="5" t="str">
        <f t="shared" si="15"/>
        <v>110-2023-12-31</v>
      </c>
    </row>
    <row r="109" spans="1:18" x14ac:dyDescent="0.3">
      <c r="A109" s="5">
        <v>110</v>
      </c>
      <c r="B109" s="5" t="s">
        <v>85</v>
      </c>
      <c r="C109" s="5" t="s">
        <v>86</v>
      </c>
      <c r="D109" s="5" t="s">
        <v>65</v>
      </c>
      <c r="E109" s="5" t="s">
        <v>22</v>
      </c>
      <c r="F109" s="6">
        <v>45291</v>
      </c>
      <c r="G109" s="5">
        <v>2023</v>
      </c>
      <c r="H109" s="5" t="str">
        <f t="shared" si="13"/>
        <v>Diciembre</v>
      </c>
      <c r="I109" s="6" t="str">
        <f t="shared" si="14"/>
        <v>2023-2</v>
      </c>
      <c r="J109" s="5">
        <v>80</v>
      </c>
      <c r="K109" s="5">
        <v>78</v>
      </c>
      <c r="L109" s="15">
        <f>IFERROR(IF((K110/J110)&gt;1.3,1.3,K110/J110),"")</f>
        <v>1.14375</v>
      </c>
      <c r="M109" s="15">
        <f>IFERROR(K110/J110,"")</f>
        <v>1.14375</v>
      </c>
      <c r="N109" s="5" t="s">
        <v>23</v>
      </c>
      <c r="O109" s="5" t="s">
        <v>23</v>
      </c>
      <c r="P109" s="5">
        <v>0</v>
      </c>
      <c r="Q109" s="5">
        <v>0</v>
      </c>
      <c r="R109" s="5" t="str">
        <f t="shared" si="15"/>
        <v>111-2023-12-31</v>
      </c>
    </row>
    <row r="110" spans="1:18" x14ac:dyDescent="0.3">
      <c r="A110" s="5">
        <v>111</v>
      </c>
      <c r="B110" s="5" t="s">
        <v>85</v>
      </c>
      <c r="C110" s="5" t="s">
        <v>50</v>
      </c>
      <c r="D110" s="5" t="s">
        <v>52</v>
      </c>
      <c r="E110" s="5" t="s">
        <v>22</v>
      </c>
      <c r="F110" s="6">
        <v>45291</v>
      </c>
      <c r="G110" s="5">
        <v>2023</v>
      </c>
      <c r="H110" s="5" t="str">
        <f t="shared" si="13"/>
        <v>Diciembre</v>
      </c>
      <c r="I110" s="6" t="str">
        <f t="shared" si="14"/>
        <v>2023-2</v>
      </c>
      <c r="J110" s="5">
        <v>80</v>
      </c>
      <c r="K110" s="10">
        <v>91.5</v>
      </c>
      <c r="L110" s="15">
        <f>IFERROR(IF((K111/J111)&gt;1,1,K111/J111),"")</f>
        <v>1</v>
      </c>
      <c r="M110" s="15">
        <f>IFERROR(K111/J111,"")</f>
        <v>1.0675000000000001</v>
      </c>
      <c r="N110" s="5" t="s">
        <v>23</v>
      </c>
      <c r="O110" s="5" t="s">
        <v>23</v>
      </c>
      <c r="P110" s="5">
        <v>0</v>
      </c>
      <c r="Q110" s="5">
        <v>0</v>
      </c>
      <c r="R110" s="5" t="str">
        <f t="shared" si="15"/>
        <v>116-2023-12-31</v>
      </c>
    </row>
    <row r="111" spans="1:18" x14ac:dyDescent="0.3">
      <c r="A111" s="5">
        <v>116</v>
      </c>
      <c r="B111" s="5" t="s">
        <v>85</v>
      </c>
      <c r="C111" s="5" t="s">
        <v>60</v>
      </c>
      <c r="D111" s="5" t="s">
        <v>61</v>
      </c>
      <c r="E111" s="5" t="s">
        <v>22</v>
      </c>
      <c r="F111" s="6">
        <v>45291</v>
      </c>
      <c r="G111" s="5">
        <v>2023</v>
      </c>
      <c r="H111" s="5" t="str">
        <f t="shared" si="13"/>
        <v>Diciembre</v>
      </c>
      <c r="I111" s="6" t="str">
        <f t="shared" si="14"/>
        <v>2023-2</v>
      </c>
      <c r="J111" s="5">
        <v>80</v>
      </c>
      <c r="K111" s="5">
        <v>85.4</v>
      </c>
      <c r="L111" s="15">
        <f>IFERROR(IF((K112/J112)&gt;1.3,1.3,K112/J112),"")</f>
        <v>1.1767322097378274</v>
      </c>
      <c r="M111" s="15">
        <f>IFERROR(K112/J112,"")</f>
        <v>1.1767322097378274</v>
      </c>
      <c r="N111" s="5" t="s">
        <v>23</v>
      </c>
      <c r="O111" s="5" t="s">
        <v>23</v>
      </c>
      <c r="P111" s="5">
        <v>0</v>
      </c>
      <c r="Q111" s="5">
        <v>0</v>
      </c>
      <c r="R111" s="5" t="str">
        <f t="shared" si="15"/>
        <v>118-2023-12-31</v>
      </c>
    </row>
    <row r="112" spans="1:18" x14ac:dyDescent="0.3">
      <c r="A112" s="5">
        <v>118</v>
      </c>
      <c r="B112" s="5" t="s">
        <v>92</v>
      </c>
      <c r="C112" s="5" t="s">
        <v>91</v>
      </c>
      <c r="D112" s="5" t="s">
        <v>65</v>
      </c>
      <c r="E112" s="5" t="s">
        <v>22</v>
      </c>
      <c r="F112" s="6">
        <v>45291</v>
      </c>
      <c r="G112" s="5">
        <v>2023</v>
      </c>
      <c r="H112" s="5" t="str">
        <f t="shared" si="13"/>
        <v>Diciembre</v>
      </c>
      <c r="I112" s="6" t="str">
        <f t="shared" si="14"/>
        <v>2023-2</v>
      </c>
      <c r="J112" s="5">
        <v>80</v>
      </c>
      <c r="K112" s="5">
        <v>94.138576779026195</v>
      </c>
      <c r="L112" s="15">
        <f>IFERROR(IF((K113/J113)&gt;1.3,1.3,K113/J113),"")</f>
        <v>1.113028889358336</v>
      </c>
      <c r="M112" s="15">
        <f>IFERROR(K113/J113,"")</f>
        <v>1.113028889358336</v>
      </c>
      <c r="N112" s="5" t="s">
        <v>23</v>
      </c>
      <c r="O112" s="5" t="s">
        <v>23</v>
      </c>
      <c r="P112" s="5">
        <v>0</v>
      </c>
      <c r="Q112" s="5">
        <v>0</v>
      </c>
      <c r="R112" s="5" t="str">
        <f t="shared" si="15"/>
        <v>121-2023-12-31</v>
      </c>
    </row>
    <row r="113" spans="1:18" x14ac:dyDescent="0.3">
      <c r="A113" s="5">
        <v>121</v>
      </c>
      <c r="B113" s="5" t="s">
        <v>94</v>
      </c>
      <c r="C113" s="5" t="s">
        <v>25</v>
      </c>
      <c r="D113" s="5" t="s">
        <v>21</v>
      </c>
      <c r="E113" s="5" t="s">
        <v>54</v>
      </c>
      <c r="F113" s="6">
        <v>45291</v>
      </c>
      <c r="G113" s="5">
        <v>2023</v>
      </c>
      <c r="H113" s="5" t="str">
        <f t="shared" si="13"/>
        <v>Diciembre</v>
      </c>
      <c r="I113" s="6" t="str">
        <f t="shared" si="14"/>
        <v>2023-2</v>
      </c>
      <c r="J113" s="9">
        <v>110049104</v>
      </c>
      <c r="K113" s="9">
        <v>122487832</v>
      </c>
      <c r="L113" s="15">
        <f>IFERROR(IF((J114/K114)&gt;1.3,1.3,J114/K114),"")</f>
        <v>0.87921749642817892</v>
      </c>
      <c r="M113" s="15">
        <f>IFERROR(IF((J114/K114)&gt;J114/K114,1.3,J114/K114),"")</f>
        <v>0.87921749642817892</v>
      </c>
      <c r="N113" s="5" t="s">
        <v>95</v>
      </c>
      <c r="O113" s="5" t="s">
        <v>95</v>
      </c>
      <c r="P113" s="5">
        <v>0</v>
      </c>
      <c r="Q113" s="5">
        <v>0</v>
      </c>
      <c r="R113" s="5" t="str">
        <f t="shared" si="15"/>
        <v>122-2023-12-31</v>
      </c>
    </row>
    <row r="114" spans="1:18" x14ac:dyDescent="0.3">
      <c r="A114" s="5">
        <v>122</v>
      </c>
      <c r="B114" s="5" t="s">
        <v>96</v>
      </c>
      <c r="C114" s="5" t="s">
        <v>93</v>
      </c>
      <c r="D114" s="5" t="s">
        <v>61</v>
      </c>
      <c r="E114" s="5" t="s">
        <v>22</v>
      </c>
      <c r="F114" s="6">
        <v>45291</v>
      </c>
      <c r="G114" s="5">
        <v>2023</v>
      </c>
      <c r="H114" s="5" t="str">
        <f t="shared" si="13"/>
        <v>Diciembre</v>
      </c>
      <c r="I114" s="6" t="str">
        <f t="shared" si="14"/>
        <v>2023-2</v>
      </c>
      <c r="J114" s="5">
        <v>80</v>
      </c>
      <c r="K114" s="5">
        <v>90.99</v>
      </c>
      <c r="L114" s="15">
        <f>IFERROR(IF((K115/J115)&gt;1.3,1.3,K115/J115),"")</f>
        <v>1.7499999999999998E-2</v>
      </c>
      <c r="M114" s="15">
        <f>IFERROR(K115/J115,"")</f>
        <v>1.7499999999999998E-2</v>
      </c>
      <c r="N114" s="5" t="s">
        <v>23</v>
      </c>
      <c r="O114" s="5" t="s">
        <v>23</v>
      </c>
      <c r="P114" s="5">
        <v>0</v>
      </c>
      <c r="Q114" s="5">
        <v>0</v>
      </c>
      <c r="R114" s="5" t="str">
        <f t="shared" si="15"/>
        <v>124-2023-12-31</v>
      </c>
    </row>
    <row r="115" spans="1:18" x14ac:dyDescent="0.3">
      <c r="A115" s="5">
        <v>124</v>
      </c>
      <c r="B115" s="5" t="s">
        <v>97</v>
      </c>
      <c r="C115" s="5" t="s">
        <v>64</v>
      </c>
      <c r="D115" s="5" t="s">
        <v>21</v>
      </c>
      <c r="E115" s="5" t="s">
        <v>54</v>
      </c>
      <c r="F115" s="6">
        <v>45291</v>
      </c>
      <c r="G115" s="5">
        <v>2023</v>
      </c>
      <c r="H115" s="5" t="str">
        <f t="shared" si="13"/>
        <v>Diciembre</v>
      </c>
      <c r="I115" s="6" t="str">
        <f t="shared" si="14"/>
        <v>2023-2</v>
      </c>
      <c r="J115" s="5">
        <v>1.6</v>
      </c>
      <c r="K115" s="5">
        <v>2.8000000000000001E-2</v>
      </c>
      <c r="L115" s="8">
        <f>IF(K116&lt;=J116,100%,J116/K116)</f>
        <v>1</v>
      </c>
      <c r="M115" s="15">
        <f>IF(K116&lt;=J116,100%,J116/K116)</f>
        <v>1</v>
      </c>
      <c r="N115" s="5" t="s">
        <v>83</v>
      </c>
      <c r="O115" s="5" t="s">
        <v>83</v>
      </c>
      <c r="P115" s="5">
        <v>1</v>
      </c>
      <c r="Q115" s="5">
        <v>2</v>
      </c>
      <c r="R115" s="5" t="str">
        <f t="shared" si="15"/>
        <v>125-2023-12-31</v>
      </c>
    </row>
    <row r="116" spans="1:18" x14ac:dyDescent="0.3">
      <c r="A116" s="5">
        <v>125</v>
      </c>
      <c r="B116" s="5" t="s">
        <v>98</v>
      </c>
      <c r="C116" s="5" t="s">
        <v>64</v>
      </c>
      <c r="D116" s="5" t="s">
        <v>21</v>
      </c>
      <c r="E116" s="5" t="s">
        <v>54</v>
      </c>
      <c r="F116" s="6">
        <v>45291</v>
      </c>
      <c r="G116" s="5">
        <v>2023</v>
      </c>
      <c r="H116" s="5" t="str">
        <f t="shared" si="13"/>
        <v>Diciembre</v>
      </c>
      <c r="I116" s="6" t="str">
        <f t="shared" si="14"/>
        <v>2023-2</v>
      </c>
      <c r="J116" s="5">
        <v>4.7</v>
      </c>
      <c r="K116" s="5">
        <v>0.18</v>
      </c>
      <c r="L116" s="8">
        <f>IF(K117&lt;=J117,100%,J117/K117)</f>
        <v>1</v>
      </c>
      <c r="M116" s="15">
        <f>IF(K117&lt;=J117,100%,J117/K117)</f>
        <v>1</v>
      </c>
      <c r="N116" s="5" t="s">
        <v>83</v>
      </c>
      <c r="O116" s="5" t="s">
        <v>83</v>
      </c>
      <c r="P116" s="5">
        <v>1</v>
      </c>
      <c r="Q116" s="5">
        <v>2</v>
      </c>
      <c r="R116" s="5" t="str">
        <f t="shared" si="15"/>
        <v>126-2023-12-31</v>
      </c>
    </row>
    <row r="117" spans="1:18" x14ac:dyDescent="0.3">
      <c r="A117" s="5">
        <v>126</v>
      </c>
      <c r="B117" s="5" t="s">
        <v>99</v>
      </c>
      <c r="C117" s="5" t="s">
        <v>64</v>
      </c>
      <c r="D117" s="5" t="s">
        <v>65</v>
      </c>
      <c r="E117" s="5" t="s">
        <v>54</v>
      </c>
      <c r="F117" s="6">
        <v>45291</v>
      </c>
      <c r="G117" s="5">
        <v>2023</v>
      </c>
      <c r="H117" s="5" t="str">
        <f t="shared" si="13"/>
        <v>Diciembre</v>
      </c>
      <c r="I117" s="6" t="str">
        <f t="shared" si="14"/>
        <v>2023-2</v>
      </c>
      <c r="J117" s="5">
        <v>2</v>
      </c>
      <c r="K117" s="5">
        <v>0.12</v>
      </c>
      <c r="L117" s="8">
        <f>IF(K118&lt;=J118,100%,J118/K118)</f>
        <v>1</v>
      </c>
      <c r="M117" s="15">
        <f>IF(K118&lt;=J118,100%,J118/K118)</f>
        <v>1</v>
      </c>
      <c r="N117" s="5" t="s">
        <v>48</v>
      </c>
      <c r="O117" s="5" t="s">
        <v>83</v>
      </c>
      <c r="P117" s="5">
        <v>0</v>
      </c>
      <c r="Q117" s="5">
        <v>2</v>
      </c>
      <c r="R117" s="5" t="str">
        <f t="shared" si="15"/>
        <v>127-2023-12-31</v>
      </c>
    </row>
    <row r="118" spans="1:18" x14ac:dyDescent="0.3">
      <c r="A118" s="5">
        <v>127</v>
      </c>
      <c r="B118" s="5" t="s">
        <v>100</v>
      </c>
      <c r="C118" s="5" t="s">
        <v>64</v>
      </c>
      <c r="D118" s="5" t="s">
        <v>65</v>
      </c>
      <c r="E118" s="5" t="s">
        <v>54</v>
      </c>
      <c r="F118" s="6">
        <v>45291</v>
      </c>
      <c r="G118" s="5">
        <v>2023</v>
      </c>
      <c r="H118" s="5" t="str">
        <f t="shared" si="13"/>
        <v>Diciembre</v>
      </c>
      <c r="I118" s="6" t="str">
        <f t="shared" si="14"/>
        <v>2023-2</v>
      </c>
      <c r="J118" s="16">
        <v>9.9999999999999995E-7</v>
      </c>
      <c r="K118" s="16">
        <v>9.9999999999999995E-7</v>
      </c>
      <c r="L118" s="8">
        <f>IF(K119&lt;=J119,100%,J119/K119)</f>
        <v>1</v>
      </c>
      <c r="M118" s="15">
        <f>IF(K119&lt;=J119,100%,J119/K119)</f>
        <v>1</v>
      </c>
      <c r="N118" s="5" t="s">
        <v>48</v>
      </c>
      <c r="O118" s="5" t="s">
        <v>83</v>
      </c>
      <c r="P118" s="5">
        <v>0</v>
      </c>
      <c r="Q118" s="5">
        <v>0</v>
      </c>
      <c r="R118" s="5" t="str">
        <f t="shared" si="15"/>
        <v>128-2023-12-31</v>
      </c>
    </row>
    <row r="119" spans="1:18" x14ac:dyDescent="0.3">
      <c r="A119" s="5">
        <v>128</v>
      </c>
      <c r="B119" s="5" t="s">
        <v>101</v>
      </c>
      <c r="C119" s="5" t="s">
        <v>64</v>
      </c>
      <c r="D119" s="5" t="s">
        <v>21</v>
      </c>
      <c r="E119" s="5" t="s">
        <v>54</v>
      </c>
      <c r="F119" s="6">
        <v>45291</v>
      </c>
      <c r="G119" s="5">
        <v>2023</v>
      </c>
      <c r="H119" s="5" t="str">
        <f t="shared" si="13"/>
        <v>Diciembre</v>
      </c>
      <c r="I119" s="6" t="str">
        <f t="shared" si="14"/>
        <v>2023-2</v>
      </c>
      <c r="J119" s="5">
        <v>1</v>
      </c>
      <c r="K119" s="5">
        <v>0.85</v>
      </c>
      <c r="L119" s="15">
        <f>IFERROR(IF((J120/K120)&gt;1,1,J120/K120),"")</f>
        <v>0.86217008797653949</v>
      </c>
      <c r="M119" s="15">
        <f>IFERROR(IF((J120/K120)&gt;1,1,J120/K120),"")</f>
        <v>0.86217008797653949</v>
      </c>
      <c r="N119" s="5" t="s">
        <v>48</v>
      </c>
      <c r="O119" s="5" t="s">
        <v>83</v>
      </c>
      <c r="P119" s="5">
        <v>0</v>
      </c>
      <c r="Q119" s="5">
        <v>2</v>
      </c>
      <c r="R119" s="5" t="str">
        <f t="shared" si="15"/>
        <v>133-2023-12-31</v>
      </c>
    </row>
    <row r="120" spans="1:18" x14ac:dyDescent="0.3">
      <c r="A120" s="5">
        <v>133</v>
      </c>
      <c r="B120" s="5" t="s">
        <v>85</v>
      </c>
      <c r="C120" s="5" t="s">
        <v>102</v>
      </c>
      <c r="D120" s="5" t="s">
        <v>65</v>
      </c>
      <c r="E120" s="5" t="s">
        <v>22</v>
      </c>
      <c r="F120" s="6">
        <v>45291</v>
      </c>
      <c r="G120" s="5">
        <v>2023</v>
      </c>
      <c r="H120" s="5" t="str">
        <f t="shared" si="13"/>
        <v>Diciembre</v>
      </c>
      <c r="I120" s="6" t="str">
        <f t="shared" si="14"/>
        <v>2023-2</v>
      </c>
      <c r="J120" s="5">
        <v>80</v>
      </c>
      <c r="K120" s="5">
        <v>92.789115646258509</v>
      </c>
      <c r="L120" s="15">
        <f>IFERROR(IF((K121/J121)&gt;1.3,1.3,K121/J121),"")</f>
        <v>1.1111111111111112</v>
      </c>
      <c r="M120" s="15">
        <f>IFERROR(K121/J121,"")</f>
        <v>1.1111111111111112</v>
      </c>
      <c r="N120" s="5" t="s">
        <v>23</v>
      </c>
      <c r="O120" s="5" t="s">
        <v>23</v>
      </c>
      <c r="P120" s="5">
        <v>0</v>
      </c>
      <c r="Q120" s="5">
        <v>0</v>
      </c>
      <c r="R120" s="5" t="str">
        <f t="shared" si="15"/>
        <v>136-2023-12-31</v>
      </c>
    </row>
    <row r="121" spans="1:18" x14ac:dyDescent="0.3">
      <c r="A121" s="5">
        <v>136</v>
      </c>
      <c r="B121" s="5" t="s">
        <v>103</v>
      </c>
      <c r="C121" s="5" t="s">
        <v>104</v>
      </c>
      <c r="D121" s="5" t="s">
        <v>47</v>
      </c>
      <c r="E121" s="5" t="s">
        <v>22</v>
      </c>
      <c r="F121" s="6">
        <v>45291</v>
      </c>
      <c r="G121" s="5">
        <v>2023</v>
      </c>
      <c r="H121" s="5" t="str">
        <f t="shared" si="13"/>
        <v>Diciembre</v>
      </c>
      <c r="I121" s="6" t="str">
        <f t="shared" si="14"/>
        <v>2023-2</v>
      </c>
      <c r="J121" s="5">
        <v>90</v>
      </c>
      <c r="K121" s="5">
        <v>100</v>
      </c>
      <c r="L121" s="15">
        <f>IFERROR(IF((K122/J122)&gt;1.3,1.3,K122/J122),"")</f>
        <v>1.0022371364653244</v>
      </c>
      <c r="M121" s="15">
        <f>IFERROR(K122/J122,"")</f>
        <v>1.0022371364653244</v>
      </c>
      <c r="N121" s="5" t="s">
        <v>23</v>
      </c>
      <c r="O121" s="5" t="s">
        <v>23</v>
      </c>
      <c r="P121" s="5">
        <v>0</v>
      </c>
      <c r="Q121" s="5">
        <v>0</v>
      </c>
      <c r="R121" s="5" t="str">
        <f t="shared" si="15"/>
        <v>137-2023-12-31</v>
      </c>
    </row>
    <row r="122" spans="1:18" x14ac:dyDescent="0.3">
      <c r="A122" s="5">
        <v>137</v>
      </c>
      <c r="B122" s="5" t="s">
        <v>105</v>
      </c>
      <c r="C122" s="5" t="s">
        <v>104</v>
      </c>
      <c r="D122" s="5" t="s">
        <v>52</v>
      </c>
      <c r="E122" s="5" t="s">
        <v>22</v>
      </c>
      <c r="F122" s="6">
        <v>45291</v>
      </c>
      <c r="G122" s="5">
        <v>2023</v>
      </c>
      <c r="H122" s="5" t="str">
        <f t="shared" si="13"/>
        <v>Diciembre</v>
      </c>
      <c r="I122" s="6" t="str">
        <f t="shared" si="14"/>
        <v>2023-2</v>
      </c>
      <c r="J122" s="5">
        <v>447</v>
      </c>
      <c r="K122" s="5">
        <v>448</v>
      </c>
      <c r="L122" s="15">
        <f>IFERROR(IF((K123/J123)&gt;1.3,1.3,K123/J123),"")</f>
        <v>0.98197726638573823</v>
      </c>
      <c r="M122" s="15">
        <f>IFERROR(K123/J123,"")</f>
        <v>0.98197726638573823</v>
      </c>
      <c r="N122" s="5" t="s">
        <v>48</v>
      </c>
      <c r="O122" s="5" t="s">
        <v>48</v>
      </c>
      <c r="P122" s="5">
        <v>0</v>
      </c>
      <c r="Q122" s="5">
        <v>0</v>
      </c>
      <c r="R122" s="5" t="str">
        <f t="shared" si="15"/>
        <v>139-2023-12-31</v>
      </c>
    </row>
    <row r="123" spans="1:18" x14ac:dyDescent="0.3">
      <c r="A123" s="5">
        <v>139</v>
      </c>
      <c r="B123" s="5" t="s">
        <v>106</v>
      </c>
      <c r="C123" s="5" t="s">
        <v>104</v>
      </c>
      <c r="D123" s="5" t="s">
        <v>21</v>
      </c>
      <c r="E123" s="5" t="s">
        <v>54</v>
      </c>
      <c r="F123" s="6">
        <v>45291</v>
      </c>
      <c r="G123" s="5">
        <v>2023</v>
      </c>
      <c r="H123" s="5" t="str">
        <f t="shared" si="13"/>
        <v>Diciembre</v>
      </c>
      <c r="I123" s="6" t="str">
        <f t="shared" si="14"/>
        <v>2023-2</v>
      </c>
      <c r="J123" s="12">
        <v>981.98199999999997</v>
      </c>
      <c r="K123" s="12">
        <v>964.28399999999999</v>
      </c>
      <c r="L123" s="15">
        <f>IFERROR(IF((J124/K124)&gt;1.3,1.3,J124/K124),"")</f>
        <v>0</v>
      </c>
      <c r="M123" s="15">
        <f>IFERROR(J124/K124,"")</f>
        <v>0</v>
      </c>
      <c r="N123" s="5" t="s">
        <v>95</v>
      </c>
      <c r="O123" s="5" t="s">
        <v>95</v>
      </c>
      <c r="P123" s="5">
        <v>0</v>
      </c>
      <c r="Q123" s="5">
        <v>0</v>
      </c>
      <c r="R123" s="5" t="str">
        <f t="shared" si="15"/>
        <v>143-2023-12-31</v>
      </c>
    </row>
    <row r="124" spans="1:18" x14ac:dyDescent="0.3">
      <c r="A124" s="5">
        <v>143</v>
      </c>
      <c r="B124" s="5" t="s">
        <v>911</v>
      </c>
      <c r="C124" s="5" t="s">
        <v>77</v>
      </c>
      <c r="D124" s="5" t="s">
        <v>47</v>
      </c>
      <c r="E124" s="5" t="s">
        <v>22</v>
      </c>
      <c r="F124" s="6">
        <v>45291</v>
      </c>
      <c r="G124" s="5">
        <v>2023</v>
      </c>
      <c r="H124" s="5" t="str">
        <f t="shared" si="13"/>
        <v>Diciembre</v>
      </c>
      <c r="I124" s="6" t="str">
        <f t="shared" si="14"/>
        <v>2023-2</v>
      </c>
      <c r="J124" s="5"/>
      <c r="K124" s="5">
        <v>146</v>
      </c>
      <c r="L124" s="15">
        <f t="shared" ref="L124:L137" si="18">IFERROR(IF((K125/J125)&gt;1.3,1.3,K125/J125),"")</f>
        <v>1.3</v>
      </c>
      <c r="M124" s="15">
        <f t="shared" ref="M124:M139" si="19">IFERROR(K125/J125,"")</f>
        <v>1.61</v>
      </c>
      <c r="N124" s="5" t="s">
        <v>171</v>
      </c>
      <c r="O124" s="5"/>
      <c r="P124" s="5">
        <v>0</v>
      </c>
      <c r="Q124" s="5">
        <v>0</v>
      </c>
      <c r="R124" s="5" t="str">
        <f t="shared" si="15"/>
        <v>144-2023-12-31</v>
      </c>
    </row>
    <row r="125" spans="1:18" x14ac:dyDescent="0.3">
      <c r="A125" s="5">
        <v>144</v>
      </c>
      <c r="B125" s="5" t="s">
        <v>108</v>
      </c>
      <c r="C125" s="5" t="s">
        <v>77</v>
      </c>
      <c r="D125" s="5" t="s">
        <v>65</v>
      </c>
      <c r="E125" s="5" t="s">
        <v>22</v>
      </c>
      <c r="F125" s="6">
        <v>45291</v>
      </c>
      <c r="G125" s="5">
        <v>2023</v>
      </c>
      <c r="H125" s="5" t="str">
        <f t="shared" si="13"/>
        <v>Diciembre</v>
      </c>
      <c r="I125" s="6" t="str">
        <f t="shared" si="14"/>
        <v>2023-2</v>
      </c>
      <c r="J125" s="5">
        <v>3</v>
      </c>
      <c r="K125" s="5">
        <v>4.83</v>
      </c>
      <c r="L125" s="15">
        <f t="shared" si="18"/>
        <v>1.3</v>
      </c>
      <c r="M125" s="15">
        <f t="shared" si="19"/>
        <v>2</v>
      </c>
      <c r="N125" s="5" t="s">
        <v>48</v>
      </c>
      <c r="O125" s="5" t="s">
        <v>83</v>
      </c>
      <c r="P125" s="5">
        <v>2</v>
      </c>
      <c r="Q125" s="5">
        <v>2</v>
      </c>
      <c r="R125" s="5" t="str">
        <f t="shared" si="15"/>
        <v>145-2023-12-31</v>
      </c>
    </row>
    <row r="126" spans="1:18" x14ac:dyDescent="0.3">
      <c r="A126" s="5">
        <v>145</v>
      </c>
      <c r="B126" s="5" t="s">
        <v>109</v>
      </c>
      <c r="C126" s="5" t="s">
        <v>110</v>
      </c>
      <c r="D126" s="5" t="s">
        <v>47</v>
      </c>
      <c r="E126" s="5" t="s">
        <v>22</v>
      </c>
      <c r="F126" s="6">
        <v>45291</v>
      </c>
      <c r="G126" s="5">
        <v>2023</v>
      </c>
      <c r="H126" s="5" t="str">
        <f t="shared" si="13"/>
        <v>Diciembre</v>
      </c>
      <c r="I126" s="6" t="str">
        <f t="shared" si="14"/>
        <v>2023-2</v>
      </c>
      <c r="J126" s="5">
        <v>1</v>
      </c>
      <c r="K126" s="5">
        <v>2</v>
      </c>
      <c r="L126" s="15">
        <f t="shared" si="18"/>
        <v>1.3</v>
      </c>
      <c r="M126" s="15">
        <f t="shared" si="19"/>
        <v>1.4869565217391305</v>
      </c>
      <c r="N126" s="5" t="s">
        <v>48</v>
      </c>
      <c r="O126" s="5" t="s">
        <v>48</v>
      </c>
      <c r="P126" s="5">
        <v>0</v>
      </c>
      <c r="Q126" s="5">
        <v>0</v>
      </c>
      <c r="R126" s="5" t="str">
        <f t="shared" si="15"/>
        <v>146-2023-12-31</v>
      </c>
    </row>
    <row r="127" spans="1:18" x14ac:dyDescent="0.3">
      <c r="A127" s="5">
        <v>146</v>
      </c>
      <c r="B127" s="5" t="s">
        <v>111</v>
      </c>
      <c r="C127" s="5" t="s">
        <v>77</v>
      </c>
      <c r="D127" s="5" t="s">
        <v>47</v>
      </c>
      <c r="E127" s="5" t="s">
        <v>22</v>
      </c>
      <c r="F127" s="6">
        <v>45291</v>
      </c>
      <c r="G127" s="5">
        <v>2023</v>
      </c>
      <c r="H127" s="5" t="str">
        <f t="shared" si="13"/>
        <v>Diciembre</v>
      </c>
      <c r="I127" s="6" t="str">
        <f t="shared" si="14"/>
        <v>2023-2</v>
      </c>
      <c r="J127" s="5">
        <v>230</v>
      </c>
      <c r="K127" s="5">
        <v>342</v>
      </c>
      <c r="L127" s="15">
        <f t="shared" si="18"/>
        <v>0.84615384615384615</v>
      </c>
      <c r="M127" s="15">
        <f t="shared" si="19"/>
        <v>0.84615384615384615</v>
      </c>
      <c r="N127" s="5" t="s">
        <v>48</v>
      </c>
      <c r="O127" s="5" t="s">
        <v>48</v>
      </c>
      <c r="P127" s="5">
        <v>0</v>
      </c>
      <c r="Q127" s="5">
        <v>0</v>
      </c>
      <c r="R127" s="5" t="str">
        <f t="shared" si="15"/>
        <v>147-2023-12-31</v>
      </c>
    </row>
    <row r="128" spans="1:18" x14ac:dyDescent="0.3">
      <c r="A128" s="5">
        <v>147</v>
      </c>
      <c r="B128" s="5" t="s">
        <v>112</v>
      </c>
      <c r="C128" s="5" t="s">
        <v>77</v>
      </c>
      <c r="D128" s="5" t="s">
        <v>65</v>
      </c>
      <c r="E128" s="5" t="s">
        <v>22</v>
      </c>
      <c r="F128" s="6">
        <v>45291</v>
      </c>
      <c r="G128" s="5">
        <v>2023</v>
      </c>
      <c r="H128" s="5" t="str">
        <f t="shared" si="13"/>
        <v>Diciembre</v>
      </c>
      <c r="I128" s="6" t="str">
        <f t="shared" si="14"/>
        <v>2023-2</v>
      </c>
      <c r="J128" s="5">
        <v>13</v>
      </c>
      <c r="K128" s="5">
        <v>11</v>
      </c>
      <c r="L128" s="15">
        <f t="shared" si="18"/>
        <v>1.1419999999999999</v>
      </c>
      <c r="M128" s="15">
        <f t="shared" si="19"/>
        <v>1.1419999999999999</v>
      </c>
      <c r="N128" s="5" t="s">
        <v>48</v>
      </c>
      <c r="O128" s="5" t="s">
        <v>48</v>
      </c>
      <c r="P128" s="5">
        <v>0</v>
      </c>
      <c r="Q128" s="5">
        <v>0</v>
      </c>
      <c r="R128" s="5" t="str">
        <f t="shared" si="15"/>
        <v>148-2023-12-31</v>
      </c>
    </row>
    <row r="129" spans="1:18" x14ac:dyDescent="0.3">
      <c r="A129" s="5">
        <v>148</v>
      </c>
      <c r="B129" s="5" t="s">
        <v>114</v>
      </c>
      <c r="C129" s="5" t="s">
        <v>110</v>
      </c>
      <c r="D129" s="5" t="s">
        <v>47</v>
      </c>
      <c r="E129" s="5" t="s">
        <v>22</v>
      </c>
      <c r="F129" s="6">
        <v>45291</v>
      </c>
      <c r="G129" s="16">
        <v>2023</v>
      </c>
      <c r="H129" s="6" t="str">
        <f t="shared" si="13"/>
        <v>Diciembre</v>
      </c>
      <c r="I129" s="6" t="str">
        <f t="shared" si="14"/>
        <v>2023-2</v>
      </c>
      <c r="J129" s="5">
        <v>5</v>
      </c>
      <c r="K129" s="5">
        <v>5.71</v>
      </c>
      <c r="L129" s="15">
        <f t="shared" si="18"/>
        <v>1.0542937588513888</v>
      </c>
      <c r="M129" s="15">
        <f t="shared" si="19"/>
        <v>1.0542937588513888</v>
      </c>
      <c r="N129" s="5" t="s">
        <v>23</v>
      </c>
      <c r="O129" s="5" t="s">
        <v>23</v>
      </c>
      <c r="P129" s="5">
        <v>0</v>
      </c>
      <c r="Q129" s="5">
        <v>1</v>
      </c>
      <c r="R129" s="5" t="str">
        <f t="shared" si="15"/>
        <v>150-2023-12-31</v>
      </c>
    </row>
    <row r="130" spans="1:18" x14ac:dyDescent="0.3">
      <c r="A130" s="5">
        <v>150</v>
      </c>
      <c r="B130" s="5" t="s">
        <v>85</v>
      </c>
      <c r="C130" s="5" t="s">
        <v>77</v>
      </c>
      <c r="D130" s="5" t="s">
        <v>65</v>
      </c>
      <c r="E130" s="5" t="s">
        <v>22</v>
      </c>
      <c r="F130" s="6">
        <v>45291</v>
      </c>
      <c r="G130" s="5">
        <v>2023</v>
      </c>
      <c r="H130" s="5" t="str">
        <f t="shared" si="13"/>
        <v>Diciembre</v>
      </c>
      <c r="I130" s="6" t="str">
        <f t="shared" si="14"/>
        <v>2023-2</v>
      </c>
      <c r="J130" s="5">
        <v>80</v>
      </c>
      <c r="K130" s="5">
        <v>84.343500708111094</v>
      </c>
      <c r="L130" s="15" t="str">
        <f t="shared" si="18"/>
        <v/>
      </c>
      <c r="M130" s="15" t="str">
        <f t="shared" si="19"/>
        <v/>
      </c>
      <c r="N130" s="5" t="s">
        <v>23</v>
      </c>
      <c r="O130" s="5" t="s">
        <v>23</v>
      </c>
      <c r="P130" s="5">
        <v>0</v>
      </c>
      <c r="Q130" s="5">
        <v>0</v>
      </c>
      <c r="R130" s="5" t="str">
        <f t="shared" si="15"/>
        <v>151-2023-12-31</v>
      </c>
    </row>
    <row r="131" spans="1:18" x14ac:dyDescent="0.3">
      <c r="A131" s="5">
        <v>151</v>
      </c>
      <c r="B131" s="5" t="s">
        <v>85</v>
      </c>
      <c r="C131" s="5" t="s">
        <v>104</v>
      </c>
      <c r="D131" s="5" t="s">
        <v>65</v>
      </c>
      <c r="E131" s="5" t="s">
        <v>22</v>
      </c>
      <c r="F131" s="6">
        <v>45291</v>
      </c>
      <c r="G131" s="5">
        <v>2023</v>
      </c>
      <c r="H131" s="5" t="str">
        <f t="shared" si="13"/>
        <v>Diciembre</v>
      </c>
      <c r="I131" s="6" t="str">
        <f t="shared" si="14"/>
        <v>2023-2</v>
      </c>
      <c r="J131" s="5"/>
      <c r="K131" s="5"/>
      <c r="L131" s="15">
        <f t="shared" si="18"/>
        <v>1.3</v>
      </c>
      <c r="M131" s="15">
        <f t="shared" si="19"/>
        <v>2.3333333333333335</v>
      </c>
      <c r="N131" s="5" t="s">
        <v>119</v>
      </c>
      <c r="O131" s="5" t="s">
        <v>119</v>
      </c>
      <c r="P131" s="5">
        <v>0</v>
      </c>
      <c r="Q131" s="5">
        <v>0</v>
      </c>
      <c r="R131" s="5" t="str">
        <f t="shared" si="15"/>
        <v>157-2023-12-31</v>
      </c>
    </row>
    <row r="132" spans="1:18" x14ac:dyDescent="0.3">
      <c r="A132" s="5">
        <v>157</v>
      </c>
      <c r="B132" s="5" t="s">
        <v>117</v>
      </c>
      <c r="C132" s="5" t="s">
        <v>118</v>
      </c>
      <c r="D132" s="5" t="s">
        <v>65</v>
      </c>
      <c r="E132" s="5" t="s">
        <v>22</v>
      </c>
      <c r="F132" s="6">
        <v>45291</v>
      </c>
      <c r="G132" s="5">
        <v>2023</v>
      </c>
      <c r="H132" s="5" t="str">
        <f t="shared" si="13"/>
        <v>Diciembre</v>
      </c>
      <c r="I132" s="6" t="str">
        <f t="shared" si="14"/>
        <v>2023-2</v>
      </c>
      <c r="J132" s="5">
        <v>3</v>
      </c>
      <c r="K132" s="5">
        <v>7</v>
      </c>
      <c r="L132" s="15">
        <f t="shared" si="18"/>
        <v>1.2250000000000001</v>
      </c>
      <c r="M132" s="15">
        <f t="shared" si="19"/>
        <v>1.2250000000000001</v>
      </c>
      <c r="N132" s="5" t="s">
        <v>48</v>
      </c>
      <c r="O132" s="5" t="s">
        <v>48</v>
      </c>
      <c r="P132" s="5">
        <v>0</v>
      </c>
      <c r="Q132" s="5">
        <v>0</v>
      </c>
      <c r="R132" s="5" t="str">
        <f t="shared" si="15"/>
        <v>159-2023-12-31</v>
      </c>
    </row>
    <row r="133" spans="1:18" x14ac:dyDescent="0.3">
      <c r="A133" s="5">
        <v>159</v>
      </c>
      <c r="B133" s="5" t="s">
        <v>85</v>
      </c>
      <c r="C133" s="5" t="s">
        <v>118</v>
      </c>
      <c r="D133" s="5" t="s">
        <v>47</v>
      </c>
      <c r="E133" s="5" t="s">
        <v>22</v>
      </c>
      <c r="F133" s="6">
        <v>45291</v>
      </c>
      <c r="G133" s="5">
        <v>2023</v>
      </c>
      <c r="H133" s="5" t="str">
        <f t="shared" si="13"/>
        <v>Diciembre</v>
      </c>
      <c r="I133" s="6" t="str">
        <f t="shared" si="14"/>
        <v>2023-2</v>
      </c>
      <c r="J133" s="5">
        <v>80</v>
      </c>
      <c r="K133" s="5">
        <v>98</v>
      </c>
      <c r="L133" s="15">
        <f t="shared" si="18"/>
        <v>1.2115624999999999</v>
      </c>
      <c r="M133" s="15">
        <f t="shared" si="19"/>
        <v>1.2115624999999999</v>
      </c>
      <c r="N133" s="5" t="s">
        <v>23</v>
      </c>
      <c r="O133" s="5" t="s">
        <v>23</v>
      </c>
      <c r="P133" s="5">
        <v>0</v>
      </c>
      <c r="Q133" s="5">
        <v>0</v>
      </c>
      <c r="R133" s="5" t="str">
        <f t="shared" si="15"/>
        <v>167-2023-12-31</v>
      </c>
    </row>
    <row r="134" spans="1:18" x14ac:dyDescent="0.3">
      <c r="A134" s="5">
        <v>167</v>
      </c>
      <c r="B134" s="5" t="s">
        <v>120</v>
      </c>
      <c r="C134" s="5" t="s">
        <v>25</v>
      </c>
      <c r="D134" s="5" t="s">
        <v>47</v>
      </c>
      <c r="E134" s="5" t="s">
        <v>22</v>
      </c>
      <c r="F134" s="6">
        <v>45291</v>
      </c>
      <c r="G134" s="5">
        <v>2023</v>
      </c>
      <c r="H134" s="5" t="str">
        <f t="shared" si="13"/>
        <v>Diciembre</v>
      </c>
      <c r="I134" s="6" t="str">
        <f t="shared" si="14"/>
        <v>2023-2</v>
      </c>
      <c r="J134" s="5">
        <v>80</v>
      </c>
      <c r="K134" s="5">
        <v>96.924999999999997</v>
      </c>
      <c r="L134" s="15">
        <f t="shared" si="18"/>
        <v>1.0526315789473684</v>
      </c>
      <c r="M134" s="15">
        <f t="shared" si="19"/>
        <v>1.0526315789473684</v>
      </c>
      <c r="N134" s="5" t="s">
        <v>23</v>
      </c>
      <c r="O134" s="5" t="s">
        <v>23</v>
      </c>
      <c r="P134" s="5">
        <v>0</v>
      </c>
      <c r="Q134" s="5">
        <v>1</v>
      </c>
      <c r="R134" s="5" t="str">
        <f t="shared" si="15"/>
        <v>172-2023-12-31</v>
      </c>
    </row>
    <row r="135" spans="1:18" x14ac:dyDescent="0.3">
      <c r="A135" s="5">
        <v>172</v>
      </c>
      <c r="B135" s="5" t="s">
        <v>122</v>
      </c>
      <c r="C135" s="5" t="s">
        <v>93</v>
      </c>
      <c r="D135" s="5" t="s">
        <v>21</v>
      </c>
      <c r="E135" s="5" t="s">
        <v>22</v>
      </c>
      <c r="F135" s="6">
        <v>45291</v>
      </c>
      <c r="G135" s="5">
        <v>2023</v>
      </c>
      <c r="H135" s="5" t="str">
        <f t="shared" si="13"/>
        <v>Diciembre</v>
      </c>
      <c r="I135" s="6" t="str">
        <f t="shared" si="14"/>
        <v>2023-2</v>
      </c>
      <c r="J135" s="5">
        <v>95</v>
      </c>
      <c r="K135" s="5">
        <v>100</v>
      </c>
      <c r="L135" s="15">
        <f t="shared" si="18"/>
        <v>1.0526315789473684</v>
      </c>
      <c r="M135" s="15">
        <f t="shared" si="19"/>
        <v>1.0526315789473684</v>
      </c>
      <c r="N135" s="5" t="s">
        <v>23</v>
      </c>
      <c r="O135" s="5" t="s">
        <v>23</v>
      </c>
      <c r="P135" s="5">
        <v>0</v>
      </c>
      <c r="Q135" s="5">
        <v>0</v>
      </c>
      <c r="R135" s="5" t="str">
        <f t="shared" si="15"/>
        <v>174-2023-12-31</v>
      </c>
    </row>
    <row r="136" spans="1:18" x14ac:dyDescent="0.3">
      <c r="A136" s="5">
        <v>174</v>
      </c>
      <c r="B136" s="5" t="s">
        <v>123</v>
      </c>
      <c r="C136" s="5" t="s">
        <v>93</v>
      </c>
      <c r="D136" s="5" t="s">
        <v>47</v>
      </c>
      <c r="E136" s="5" t="s">
        <v>22</v>
      </c>
      <c r="F136" s="6">
        <v>45291</v>
      </c>
      <c r="G136" s="5">
        <v>2023</v>
      </c>
      <c r="H136" s="5" t="str">
        <f t="shared" si="13"/>
        <v>Diciembre</v>
      </c>
      <c r="I136" s="6" t="str">
        <f t="shared" si="14"/>
        <v>2023-2</v>
      </c>
      <c r="J136" s="5">
        <v>95</v>
      </c>
      <c r="K136" s="5">
        <v>100</v>
      </c>
      <c r="L136" s="15">
        <f t="shared" si="18"/>
        <v>1.0171250000000001</v>
      </c>
      <c r="M136" s="15">
        <f t="shared" si="19"/>
        <v>1.0171250000000001</v>
      </c>
      <c r="N136" s="5" t="s">
        <v>23</v>
      </c>
      <c r="O136" s="5" t="s">
        <v>23</v>
      </c>
      <c r="P136" s="5">
        <v>0</v>
      </c>
      <c r="Q136" s="5">
        <v>0</v>
      </c>
      <c r="R136" s="5" t="str">
        <f t="shared" si="15"/>
        <v>176-2023-12-31</v>
      </c>
    </row>
    <row r="137" spans="1:18" x14ac:dyDescent="0.3">
      <c r="A137" s="5">
        <v>176</v>
      </c>
      <c r="B137" s="5" t="s">
        <v>124</v>
      </c>
      <c r="C137" s="5" t="s">
        <v>93</v>
      </c>
      <c r="D137" s="5" t="s">
        <v>21</v>
      </c>
      <c r="E137" s="5" t="s">
        <v>22</v>
      </c>
      <c r="F137" s="6">
        <v>45291</v>
      </c>
      <c r="G137" s="5">
        <v>2023</v>
      </c>
      <c r="H137" s="5" t="str">
        <f t="shared" si="13"/>
        <v>Diciembre</v>
      </c>
      <c r="I137" s="6" t="str">
        <f t="shared" si="14"/>
        <v>2023-2</v>
      </c>
      <c r="J137" s="5">
        <v>80</v>
      </c>
      <c r="K137" s="5">
        <v>81.37</v>
      </c>
      <c r="L137" s="15">
        <f t="shared" si="18"/>
        <v>0.99239130434782608</v>
      </c>
      <c r="M137" s="15">
        <f t="shared" si="19"/>
        <v>0.99239130434782608</v>
      </c>
      <c r="N137" s="5" t="s">
        <v>23</v>
      </c>
      <c r="O137" s="5" t="s">
        <v>23</v>
      </c>
      <c r="P137" s="5">
        <v>0</v>
      </c>
      <c r="Q137" s="5">
        <v>0</v>
      </c>
      <c r="R137" s="5" t="str">
        <f t="shared" si="15"/>
        <v>193-2023-12-31</v>
      </c>
    </row>
    <row r="138" spans="1:18" x14ac:dyDescent="0.3">
      <c r="A138" s="5">
        <v>193</v>
      </c>
      <c r="B138" s="98" t="s">
        <v>2641</v>
      </c>
      <c r="C138" s="5" t="s">
        <v>46</v>
      </c>
      <c r="D138" s="5" t="s">
        <v>47</v>
      </c>
      <c r="E138" s="5" t="s">
        <v>22</v>
      </c>
      <c r="F138" s="6">
        <v>45291</v>
      </c>
      <c r="G138" s="5">
        <v>2023</v>
      </c>
      <c r="H138" s="5" t="str">
        <f t="shared" si="13"/>
        <v>Diciembre</v>
      </c>
      <c r="I138" s="6" t="str">
        <f t="shared" si="14"/>
        <v>2023-2</v>
      </c>
      <c r="J138" s="5">
        <v>92</v>
      </c>
      <c r="K138" s="5">
        <v>91.3</v>
      </c>
      <c r="L138" s="15">
        <f>IFERROR(IF((K139/J139)&gt;1,1,K139/J139),"")</f>
        <v>1</v>
      </c>
      <c r="M138" s="15">
        <f t="shared" si="19"/>
        <v>1.0238749999999999</v>
      </c>
      <c r="N138" s="5" t="s">
        <v>23</v>
      </c>
      <c r="O138" s="5" t="s">
        <v>23</v>
      </c>
      <c r="P138" s="5">
        <v>1</v>
      </c>
      <c r="Q138" s="5">
        <v>1</v>
      </c>
      <c r="R138" s="5" t="str">
        <f t="shared" si="15"/>
        <v>194-2023-12-31</v>
      </c>
    </row>
    <row r="139" spans="1:18" x14ac:dyDescent="0.3">
      <c r="A139" s="5">
        <v>194</v>
      </c>
      <c r="B139" s="5" t="s">
        <v>127</v>
      </c>
      <c r="C139" s="5" t="s">
        <v>46</v>
      </c>
      <c r="D139" s="5" t="s">
        <v>47</v>
      </c>
      <c r="E139" s="5" t="s">
        <v>22</v>
      </c>
      <c r="F139" s="6">
        <v>45291</v>
      </c>
      <c r="G139" s="5">
        <v>2023</v>
      </c>
      <c r="H139" s="5" t="str">
        <f t="shared" si="13"/>
        <v>Diciembre</v>
      </c>
      <c r="I139" s="6" t="str">
        <f t="shared" si="14"/>
        <v>2023-2</v>
      </c>
      <c r="J139" s="5">
        <v>80</v>
      </c>
      <c r="K139" s="5">
        <v>81.91</v>
      </c>
      <c r="L139" s="15">
        <f>IFERROR(IF((K140/J140)&gt;1.3,1.3,K140/J140),"")</f>
        <v>0.71945945945945944</v>
      </c>
      <c r="M139" s="15">
        <f t="shared" si="19"/>
        <v>0.71945945945945944</v>
      </c>
      <c r="N139" s="5" t="s">
        <v>23</v>
      </c>
      <c r="O139" s="5" t="s">
        <v>23</v>
      </c>
      <c r="P139" s="5">
        <v>0</v>
      </c>
      <c r="Q139" s="5">
        <v>0</v>
      </c>
      <c r="R139" s="5" t="str">
        <f t="shared" si="15"/>
        <v>196-2023-12-31</v>
      </c>
    </row>
    <row r="140" spans="1:18" x14ac:dyDescent="0.3">
      <c r="A140" s="5">
        <v>196</v>
      </c>
      <c r="B140" s="5" t="s">
        <v>129</v>
      </c>
      <c r="C140" s="5" t="s">
        <v>46</v>
      </c>
      <c r="D140" s="5" t="s">
        <v>47</v>
      </c>
      <c r="E140" s="5" t="s">
        <v>54</v>
      </c>
      <c r="F140" s="6">
        <v>45291</v>
      </c>
      <c r="G140" s="5">
        <v>2023</v>
      </c>
      <c r="H140" s="5" t="str">
        <f t="shared" ref="H140:H203" si="20">PROPER(TEXT(F141,"mmmm"))</f>
        <v>Diciembre</v>
      </c>
      <c r="I140" s="6" t="str">
        <f t="shared" ref="I140:I203" si="21">IF(OR(H141="Enero",H141="Febrero",H141="Marzo",H141="Abril",H141="Mayo",H141="Junio"),G141&amp;"-1",IF(OR(H141="Julio",H141="Agosto",H141="Septiembre",H141="Octubre",H141="Noviembre",H141="Diciembre"),G141&amp;"-2"))</f>
        <v>2023-2</v>
      </c>
      <c r="J140" s="5">
        <v>37</v>
      </c>
      <c r="K140" s="5">
        <v>26.62</v>
      </c>
      <c r="L140" s="15">
        <f>IFERROR(IF((J141/K141)&gt;1.3,1.3,J141/K141),"")</f>
        <v>0.9</v>
      </c>
      <c r="M140" s="15">
        <f>IFERROR(IF((J141/K141)&gt;J141/K141,1.3,J141/K141),"")</f>
        <v>0.9</v>
      </c>
      <c r="N140" s="5" t="s">
        <v>23</v>
      </c>
      <c r="O140" s="5" t="s">
        <v>23</v>
      </c>
      <c r="P140" s="5">
        <v>0</v>
      </c>
      <c r="Q140" s="5">
        <v>0</v>
      </c>
      <c r="R140" s="5" t="str">
        <f t="shared" ref="R140:R203" si="22">A141&amp;"-"&amp;YEAR(F141)&amp;"-"&amp;IF(LEN(MONTH(F141))=1,"0"&amp;MONTH(F141),MONTH(F141))&amp;"-"&amp;IF(LEN(DAY(F141))=1,"0"&amp;DAY(F141),DAY(F141))</f>
        <v>197-2023-12-31</v>
      </c>
    </row>
    <row r="141" spans="1:18" x14ac:dyDescent="0.3">
      <c r="A141" s="5">
        <v>197</v>
      </c>
      <c r="B141" s="5" t="s">
        <v>130</v>
      </c>
      <c r="C141" s="5" t="s">
        <v>87</v>
      </c>
      <c r="D141" s="5" t="s">
        <v>52</v>
      </c>
      <c r="E141" s="5" t="s">
        <v>22</v>
      </c>
      <c r="F141" s="6">
        <v>45291</v>
      </c>
      <c r="G141" s="5">
        <v>2023</v>
      </c>
      <c r="H141" s="5" t="str">
        <f t="shared" si="20"/>
        <v>Diciembre</v>
      </c>
      <c r="I141" s="6" t="str">
        <f t="shared" si="21"/>
        <v>2023-2</v>
      </c>
      <c r="J141" s="5">
        <v>90</v>
      </c>
      <c r="K141" s="5">
        <v>100</v>
      </c>
      <c r="L141" s="15">
        <f>IFERROR(IF(K142/J142&gt;1,1,K142/J142),"")</f>
        <v>1</v>
      </c>
      <c r="M141" s="15">
        <v>1</v>
      </c>
      <c r="N141" s="5" t="s">
        <v>23</v>
      </c>
      <c r="O141" s="5" t="s">
        <v>23</v>
      </c>
      <c r="P141" s="5">
        <v>0</v>
      </c>
      <c r="Q141" s="5">
        <v>0</v>
      </c>
      <c r="R141" s="5" t="str">
        <f t="shared" si="22"/>
        <v>199-2023-12-31</v>
      </c>
    </row>
    <row r="142" spans="1:18" x14ac:dyDescent="0.3">
      <c r="A142" s="5">
        <v>199</v>
      </c>
      <c r="B142" s="5" t="s">
        <v>131</v>
      </c>
      <c r="C142" s="5" t="s">
        <v>25</v>
      </c>
      <c r="D142" s="5" t="s">
        <v>47</v>
      </c>
      <c r="E142" s="5" t="s">
        <v>22</v>
      </c>
      <c r="F142" s="6">
        <v>45291</v>
      </c>
      <c r="G142" s="5">
        <v>2023</v>
      </c>
      <c r="H142" s="5" t="str">
        <f t="shared" si="20"/>
        <v>Diciembre</v>
      </c>
      <c r="I142" s="6" t="str">
        <f t="shared" si="21"/>
        <v>2023-2</v>
      </c>
      <c r="J142" s="5">
        <v>70</v>
      </c>
      <c r="K142" s="5">
        <v>87.67</v>
      </c>
      <c r="L142" s="15" t="str">
        <f t="shared" ref="L142:L148" si="23">IFERROR(IF((K143/J143)&gt;1.3,1.3,K143/J143),"")</f>
        <v/>
      </c>
      <c r="M142" s="15" t="str">
        <f t="shared" ref="M142:M148" si="24">IFERROR(K143/J143,"")</f>
        <v/>
      </c>
      <c r="N142" s="5" t="s">
        <v>23</v>
      </c>
      <c r="O142" s="5" t="s">
        <v>23</v>
      </c>
      <c r="P142" s="5">
        <v>0</v>
      </c>
      <c r="Q142" s="5">
        <v>0</v>
      </c>
      <c r="R142" s="5" t="str">
        <f t="shared" si="22"/>
        <v>200-2023-12-31</v>
      </c>
    </row>
    <row r="143" spans="1:18" x14ac:dyDescent="0.3">
      <c r="A143" s="5">
        <v>200</v>
      </c>
      <c r="B143" s="5" t="s">
        <v>132</v>
      </c>
      <c r="C143" s="5" t="s">
        <v>25</v>
      </c>
      <c r="D143" s="5" t="s">
        <v>65</v>
      </c>
      <c r="E143" s="5" t="s">
        <v>22</v>
      </c>
      <c r="F143" s="6">
        <v>45291</v>
      </c>
      <c r="G143" s="5">
        <v>2023</v>
      </c>
      <c r="H143" s="5" t="str">
        <f t="shared" si="20"/>
        <v>Diciembre</v>
      </c>
      <c r="I143" s="6" t="str">
        <f t="shared" si="21"/>
        <v>2023-2</v>
      </c>
      <c r="J143" s="5"/>
      <c r="K143" s="5">
        <v>90</v>
      </c>
      <c r="L143" s="15">
        <f t="shared" si="23"/>
        <v>0.98030303030303034</v>
      </c>
      <c r="M143" s="15">
        <f t="shared" si="24"/>
        <v>0.98030303030303034</v>
      </c>
      <c r="N143" s="5" t="s">
        <v>133</v>
      </c>
      <c r="O143" s="5" t="s">
        <v>23</v>
      </c>
      <c r="P143" s="5">
        <v>0</v>
      </c>
      <c r="Q143" s="5">
        <v>0</v>
      </c>
      <c r="R143" s="5" t="str">
        <f t="shared" si="22"/>
        <v>202-2023-12-31</v>
      </c>
    </row>
    <row r="144" spans="1:18" x14ac:dyDescent="0.3">
      <c r="A144" s="5">
        <v>202</v>
      </c>
      <c r="B144" s="5" t="s">
        <v>134</v>
      </c>
      <c r="C144" s="5" t="s">
        <v>25</v>
      </c>
      <c r="D144" s="5" t="s">
        <v>65</v>
      </c>
      <c r="E144" s="5" t="s">
        <v>22</v>
      </c>
      <c r="F144" s="6">
        <v>45291</v>
      </c>
      <c r="G144" s="16">
        <v>2023</v>
      </c>
      <c r="H144" s="6" t="str">
        <f t="shared" si="20"/>
        <v>Diciembre</v>
      </c>
      <c r="I144" s="6" t="str">
        <f t="shared" si="21"/>
        <v>2023-2</v>
      </c>
      <c r="J144" s="5">
        <v>66</v>
      </c>
      <c r="K144" s="5">
        <v>64.7</v>
      </c>
      <c r="L144" s="15">
        <f t="shared" si="23"/>
        <v>1.0340675895505487</v>
      </c>
      <c r="M144" s="15">
        <f t="shared" si="24"/>
        <v>1.0340675895505487</v>
      </c>
      <c r="N144" s="5" t="s">
        <v>48</v>
      </c>
      <c r="O144" s="5" t="s">
        <v>83</v>
      </c>
      <c r="P144" s="5">
        <v>0</v>
      </c>
      <c r="Q144" s="5">
        <v>1</v>
      </c>
      <c r="R144" s="5" t="str">
        <f t="shared" si="22"/>
        <v>203-2023-12-31</v>
      </c>
    </row>
    <row r="145" spans="1:18" x14ac:dyDescent="0.3">
      <c r="A145" s="5">
        <v>203</v>
      </c>
      <c r="B145" s="5" t="s">
        <v>135</v>
      </c>
      <c r="C145" s="5" t="s">
        <v>86</v>
      </c>
      <c r="D145" s="5" t="s">
        <v>47</v>
      </c>
      <c r="E145" s="5" t="s">
        <v>22</v>
      </c>
      <c r="F145" s="6">
        <v>45291</v>
      </c>
      <c r="G145" s="5">
        <v>2023</v>
      </c>
      <c r="H145" s="5" t="str">
        <f t="shared" si="20"/>
        <v>Diciembre</v>
      </c>
      <c r="I145" s="6" t="str">
        <f t="shared" si="21"/>
        <v>2023-2</v>
      </c>
      <c r="J145" s="12">
        <v>264844.43927600002</v>
      </c>
      <c r="K145" s="12">
        <v>273867.05092800001</v>
      </c>
      <c r="L145" s="15">
        <f t="shared" si="23"/>
        <v>1.3</v>
      </c>
      <c r="M145" s="15">
        <f t="shared" si="24"/>
        <v>1.6237452185036554</v>
      </c>
      <c r="N145" s="5" t="s">
        <v>95</v>
      </c>
      <c r="O145" s="5" t="s">
        <v>95</v>
      </c>
      <c r="P145" s="5">
        <v>0</v>
      </c>
      <c r="Q145" s="5">
        <v>0</v>
      </c>
      <c r="R145" s="5" t="str">
        <f t="shared" si="22"/>
        <v>204-2023-12-31</v>
      </c>
    </row>
    <row r="146" spans="1:18" x14ac:dyDescent="0.3">
      <c r="A146" s="5">
        <v>204</v>
      </c>
      <c r="B146" s="5" t="s">
        <v>136</v>
      </c>
      <c r="C146" s="5" t="s">
        <v>86</v>
      </c>
      <c r="D146" s="5" t="s">
        <v>47</v>
      </c>
      <c r="E146" s="5" t="s">
        <v>22</v>
      </c>
      <c r="F146" s="6">
        <v>45291</v>
      </c>
      <c r="G146" s="5">
        <v>2023</v>
      </c>
      <c r="H146" s="5" t="str">
        <f t="shared" si="20"/>
        <v>Diciembre</v>
      </c>
      <c r="I146" s="6" t="str">
        <f t="shared" si="21"/>
        <v>2023-2</v>
      </c>
      <c r="J146" s="9">
        <v>86846.60702431656</v>
      </c>
      <c r="K146" s="9">
        <v>141016.76289899999</v>
      </c>
      <c r="L146" s="15">
        <f t="shared" si="23"/>
        <v>1.3</v>
      </c>
      <c r="M146" s="15">
        <f t="shared" si="24"/>
        <v>4.2650764615555667</v>
      </c>
      <c r="N146" s="5" t="s">
        <v>95</v>
      </c>
      <c r="O146" s="5" t="s">
        <v>95</v>
      </c>
      <c r="P146" s="5">
        <v>0</v>
      </c>
      <c r="Q146" s="5">
        <v>0</v>
      </c>
      <c r="R146" s="5" t="str">
        <f t="shared" si="22"/>
        <v>205-2023-12-31</v>
      </c>
    </row>
    <row r="147" spans="1:18" x14ac:dyDescent="0.3">
      <c r="A147" s="5">
        <v>205</v>
      </c>
      <c r="B147" s="5" t="s">
        <v>137</v>
      </c>
      <c r="C147" s="5" t="s">
        <v>86</v>
      </c>
      <c r="D147" s="5" t="s">
        <v>47</v>
      </c>
      <c r="E147" s="5" t="s">
        <v>22</v>
      </c>
      <c r="F147" s="6">
        <v>45291</v>
      </c>
      <c r="G147" s="5">
        <v>2023</v>
      </c>
      <c r="H147" s="5" t="str">
        <f t="shared" si="20"/>
        <v>Diciembre</v>
      </c>
      <c r="I147" s="6" t="str">
        <f t="shared" si="21"/>
        <v>2023-2</v>
      </c>
      <c r="J147" s="9">
        <v>2041.7866710000001</v>
      </c>
      <c r="K147" s="9">
        <v>8708.3762700000007</v>
      </c>
      <c r="L147" s="15">
        <f t="shared" si="23"/>
        <v>1.3</v>
      </c>
      <c r="M147" s="15">
        <f t="shared" si="24"/>
        <v>2.69</v>
      </c>
      <c r="N147" s="5" t="s">
        <v>95</v>
      </c>
      <c r="O147" s="5" t="s">
        <v>95</v>
      </c>
      <c r="P147" s="5">
        <v>0</v>
      </c>
      <c r="Q147" s="5">
        <v>0</v>
      </c>
      <c r="R147" s="5" t="str">
        <f t="shared" si="22"/>
        <v>206-2023-12-31</v>
      </c>
    </row>
    <row r="148" spans="1:18" x14ac:dyDescent="0.3">
      <c r="A148" s="5">
        <v>206</v>
      </c>
      <c r="B148" s="5" t="s">
        <v>2646</v>
      </c>
      <c r="C148" s="5" t="s">
        <v>86</v>
      </c>
      <c r="D148" s="5" t="s">
        <v>47</v>
      </c>
      <c r="E148" s="5" t="s">
        <v>22</v>
      </c>
      <c r="F148" s="6">
        <v>45291</v>
      </c>
      <c r="G148" s="5">
        <v>2023</v>
      </c>
      <c r="H148" s="5" t="str">
        <f t="shared" si="20"/>
        <v>Diciembre</v>
      </c>
      <c r="I148" s="6" t="str">
        <f t="shared" si="21"/>
        <v>2023-2</v>
      </c>
      <c r="J148" s="9">
        <v>1</v>
      </c>
      <c r="K148" s="9">
        <v>2.69</v>
      </c>
      <c r="L148" s="15">
        <f t="shared" si="23"/>
        <v>1.0359707322286009</v>
      </c>
      <c r="M148" s="15">
        <f t="shared" si="24"/>
        <v>1.0359707322286009</v>
      </c>
      <c r="N148" s="5" t="s">
        <v>23</v>
      </c>
      <c r="O148" s="5" t="s">
        <v>23</v>
      </c>
      <c r="P148" s="5">
        <v>0</v>
      </c>
      <c r="Q148" s="5">
        <v>2</v>
      </c>
      <c r="R148" s="5" t="str">
        <f t="shared" si="22"/>
        <v>207-2023-12-31</v>
      </c>
    </row>
    <row r="149" spans="1:18" x14ac:dyDescent="0.3">
      <c r="A149" s="5">
        <v>207</v>
      </c>
      <c r="B149" s="5" t="s">
        <v>139</v>
      </c>
      <c r="C149" s="5" t="s">
        <v>86</v>
      </c>
      <c r="D149" s="5" t="s">
        <v>47</v>
      </c>
      <c r="E149" s="5" t="s">
        <v>54</v>
      </c>
      <c r="F149" s="6">
        <v>45291</v>
      </c>
      <c r="G149" s="5">
        <v>2023</v>
      </c>
      <c r="H149" s="5" t="str">
        <f t="shared" si="20"/>
        <v>Diciembre</v>
      </c>
      <c r="I149" s="6" t="str">
        <f t="shared" si="21"/>
        <v>2023-2</v>
      </c>
      <c r="J149" s="9">
        <v>238770.96657245801</v>
      </c>
      <c r="K149" s="9">
        <v>247359.73307500011</v>
      </c>
      <c r="L149" s="15">
        <f>IFERROR(IF((J150/K150)&gt;J150/K150,1.3,J150/K150),"")</f>
        <v>0</v>
      </c>
      <c r="M149" s="15">
        <f>IFERROR(IF((J150/K150)&gt;J150/K150,1.3,J150/K150),"")</f>
        <v>0</v>
      </c>
      <c r="N149" s="5" t="s">
        <v>95</v>
      </c>
      <c r="O149" s="5" t="s">
        <v>95</v>
      </c>
      <c r="P149" s="5">
        <v>0</v>
      </c>
      <c r="Q149" s="5">
        <v>0</v>
      </c>
      <c r="R149" s="5" t="str">
        <f t="shared" si="22"/>
        <v>208-2023-12-31</v>
      </c>
    </row>
    <row r="150" spans="1:18" x14ac:dyDescent="0.3">
      <c r="A150" s="5">
        <v>208</v>
      </c>
      <c r="B150" s="5" t="s">
        <v>140</v>
      </c>
      <c r="C150" s="5" t="s">
        <v>90</v>
      </c>
      <c r="D150" s="5" t="s">
        <v>21</v>
      </c>
      <c r="E150" s="5" t="s">
        <v>54</v>
      </c>
      <c r="F150" s="6">
        <v>45291</v>
      </c>
      <c r="G150" s="5">
        <v>2023</v>
      </c>
      <c r="H150" s="5" t="str">
        <f t="shared" si="20"/>
        <v>Diciembre</v>
      </c>
      <c r="I150" s="6" t="str">
        <f t="shared" si="21"/>
        <v>2023-2</v>
      </c>
      <c r="J150" s="5"/>
      <c r="K150" s="5">
        <v>14739.5</v>
      </c>
      <c r="L150" s="15" t="str">
        <f>IFERROR(IF((J151/K151)&gt;1,1,J151/K151),"")</f>
        <v/>
      </c>
      <c r="M150" s="15" t="str">
        <f>IFERROR(IF((J151/K151)&gt;1/K151,1,J151/K151),"")</f>
        <v/>
      </c>
      <c r="N150" s="5" t="s">
        <v>133</v>
      </c>
      <c r="O150" s="5" t="s">
        <v>141</v>
      </c>
      <c r="P150" s="5">
        <v>0</v>
      </c>
      <c r="Q150" s="5">
        <v>0</v>
      </c>
      <c r="R150" s="5" t="str">
        <f t="shared" si="22"/>
        <v>210-2023-12-31</v>
      </c>
    </row>
    <row r="151" spans="1:18" x14ac:dyDescent="0.3">
      <c r="A151" s="5">
        <v>210</v>
      </c>
      <c r="B151" s="5" t="s">
        <v>2576</v>
      </c>
      <c r="C151" s="5" t="s">
        <v>90</v>
      </c>
      <c r="D151" s="5" t="s">
        <v>65</v>
      </c>
      <c r="E151" s="5" t="s">
        <v>22</v>
      </c>
      <c r="F151" s="6">
        <v>45291</v>
      </c>
      <c r="G151" s="5">
        <v>2023</v>
      </c>
      <c r="H151" s="5" t="str">
        <f t="shared" si="20"/>
        <v>Diciembre</v>
      </c>
      <c r="I151" s="6" t="str">
        <f t="shared" si="21"/>
        <v>2023-2</v>
      </c>
      <c r="J151" s="5"/>
      <c r="K151" s="5"/>
      <c r="L151" s="15">
        <f>IFERROR(IF((K152/J152)&gt;1.3,1.3,K152/J152),"")</f>
        <v>1</v>
      </c>
      <c r="M151" s="15">
        <f>IFERROR(K152/J152,"")</f>
        <v>1</v>
      </c>
      <c r="N151" s="5" t="s">
        <v>169</v>
      </c>
      <c r="O151" s="5" t="s">
        <v>169</v>
      </c>
      <c r="P151" s="5">
        <v>0</v>
      </c>
      <c r="Q151" s="5">
        <v>0</v>
      </c>
      <c r="R151" s="5" t="str">
        <f t="shared" si="22"/>
        <v>213-2023-12-31</v>
      </c>
    </row>
    <row r="152" spans="1:18" x14ac:dyDescent="0.3">
      <c r="A152" s="5">
        <v>213</v>
      </c>
      <c r="B152" s="5" t="s">
        <v>142</v>
      </c>
      <c r="C152" s="5" t="s">
        <v>90</v>
      </c>
      <c r="D152" s="5" t="s">
        <v>52</v>
      </c>
      <c r="E152" s="5" t="s">
        <v>22</v>
      </c>
      <c r="F152" s="6">
        <v>45291</v>
      </c>
      <c r="G152" s="5">
        <v>2023</v>
      </c>
      <c r="H152" s="5" t="str">
        <f t="shared" si="20"/>
        <v>Diciembre</v>
      </c>
      <c r="I152" s="6" t="str">
        <f t="shared" si="21"/>
        <v>2023-2</v>
      </c>
      <c r="J152" s="5">
        <v>100</v>
      </c>
      <c r="K152" s="5">
        <v>100</v>
      </c>
      <c r="L152" s="15">
        <f>IFERROR(IF((K153/J153)&gt;1,1,K153/J153),"")</f>
        <v>0.49617777777777777</v>
      </c>
      <c r="M152" s="15">
        <f>IFERROR(K153/J153,"")</f>
        <v>0.49617777777777777</v>
      </c>
      <c r="N152" s="5" t="s">
        <v>23</v>
      </c>
      <c r="O152" s="5" t="s">
        <v>23</v>
      </c>
      <c r="P152" s="5">
        <v>0</v>
      </c>
      <c r="Q152" s="5">
        <v>0</v>
      </c>
      <c r="R152" s="5" t="str">
        <f t="shared" si="22"/>
        <v>214-2023-12-31</v>
      </c>
    </row>
    <row r="153" spans="1:18" x14ac:dyDescent="0.3">
      <c r="A153" s="5">
        <v>214</v>
      </c>
      <c r="B153" s="5" t="s">
        <v>143</v>
      </c>
      <c r="C153" s="5" t="s">
        <v>90</v>
      </c>
      <c r="D153" s="5" t="s">
        <v>21</v>
      </c>
      <c r="E153" s="5" t="s">
        <v>54</v>
      </c>
      <c r="F153" s="6">
        <v>45291</v>
      </c>
      <c r="G153" s="5">
        <v>2023</v>
      </c>
      <c r="H153" s="5" t="str">
        <f t="shared" si="20"/>
        <v>Diciembre</v>
      </c>
      <c r="I153" s="6" t="str">
        <f t="shared" si="21"/>
        <v>2023-2</v>
      </c>
      <c r="J153" s="5">
        <v>90000</v>
      </c>
      <c r="K153" s="5">
        <v>44656</v>
      </c>
      <c r="L153" s="15">
        <f>IFERROR(IF((J154/K154)&gt;1,1,J154/K154),"")</f>
        <v>-5.3798149343662581E-3</v>
      </c>
      <c r="M153" s="15">
        <f>IFERROR(IF((J154/K154)&gt;1,1,J154/K154),"")</f>
        <v>-5.3798149343662581E-3</v>
      </c>
      <c r="N153" s="5" t="s">
        <v>144</v>
      </c>
      <c r="O153" s="5" t="s">
        <v>144</v>
      </c>
      <c r="P153" s="5">
        <v>0</v>
      </c>
      <c r="Q153" s="5">
        <v>0</v>
      </c>
      <c r="R153" s="5" t="str">
        <f t="shared" si="22"/>
        <v>215-2023-12-31</v>
      </c>
    </row>
    <row r="154" spans="1:18" x14ac:dyDescent="0.3">
      <c r="A154" s="5">
        <v>215</v>
      </c>
      <c r="B154" s="5" t="s">
        <v>145</v>
      </c>
      <c r="C154" s="5" t="s">
        <v>90</v>
      </c>
      <c r="D154" s="5" t="s">
        <v>47</v>
      </c>
      <c r="E154" s="5" t="s">
        <v>22</v>
      </c>
      <c r="F154" s="6">
        <v>45291</v>
      </c>
      <c r="G154" s="5">
        <v>2023</v>
      </c>
      <c r="H154" s="5" t="str">
        <f t="shared" si="20"/>
        <v>Diciembre</v>
      </c>
      <c r="I154" s="6" t="str">
        <f t="shared" si="21"/>
        <v>2023-2</v>
      </c>
      <c r="J154" s="5">
        <v>1</v>
      </c>
      <c r="K154" s="5">
        <v>-185.88</v>
      </c>
      <c r="L154" s="15">
        <v>0</v>
      </c>
      <c r="M154" s="15">
        <v>0</v>
      </c>
      <c r="N154" s="5" t="s">
        <v>23</v>
      </c>
      <c r="O154" s="5" t="s">
        <v>23</v>
      </c>
      <c r="P154" s="5">
        <v>2</v>
      </c>
      <c r="Q154" s="5">
        <v>2</v>
      </c>
      <c r="R154" s="5" t="str">
        <f t="shared" si="22"/>
        <v>216-2023-12-31</v>
      </c>
    </row>
    <row r="155" spans="1:18" x14ac:dyDescent="0.3">
      <c r="A155" s="5">
        <v>216</v>
      </c>
      <c r="B155" s="5" t="s">
        <v>146</v>
      </c>
      <c r="C155" s="5" t="s">
        <v>90</v>
      </c>
      <c r="D155" s="5" t="s">
        <v>65</v>
      </c>
      <c r="E155" s="5" t="s">
        <v>22</v>
      </c>
      <c r="F155" s="6">
        <v>45291</v>
      </c>
      <c r="G155" s="5">
        <v>2023</v>
      </c>
      <c r="H155" s="5" t="str">
        <f t="shared" si="20"/>
        <v>Diciembre</v>
      </c>
      <c r="I155" s="6" t="str">
        <f t="shared" si="21"/>
        <v>2023-2</v>
      </c>
      <c r="J155" s="5">
        <v>100</v>
      </c>
      <c r="K155" s="5">
        <v>100</v>
      </c>
      <c r="L155" s="15">
        <f>K156/J156</f>
        <v>1.1640000000000001</v>
      </c>
      <c r="M155" s="15">
        <f>K156/J156</f>
        <v>1.1640000000000001</v>
      </c>
      <c r="N155" s="5" t="s">
        <v>23</v>
      </c>
      <c r="O155" s="5" t="s">
        <v>23</v>
      </c>
      <c r="P155" s="5">
        <v>0</v>
      </c>
      <c r="Q155" s="5">
        <v>0</v>
      </c>
      <c r="R155" s="5" t="str">
        <f t="shared" si="22"/>
        <v>217-2023-12-31</v>
      </c>
    </row>
    <row r="156" spans="1:18" x14ac:dyDescent="0.3">
      <c r="A156" s="5">
        <v>217</v>
      </c>
      <c r="B156" s="5" t="s">
        <v>147</v>
      </c>
      <c r="C156" s="5" t="s">
        <v>90</v>
      </c>
      <c r="D156" s="5" t="s">
        <v>21</v>
      </c>
      <c r="E156" s="5" t="s">
        <v>22</v>
      </c>
      <c r="F156" s="6">
        <v>45291</v>
      </c>
      <c r="G156" s="5">
        <v>2023</v>
      </c>
      <c r="H156" s="5" t="str">
        <f t="shared" si="20"/>
        <v>Diciembre</v>
      </c>
      <c r="I156" s="6" t="str">
        <f t="shared" si="21"/>
        <v>2023-2</v>
      </c>
      <c r="J156" s="3">
        <v>20</v>
      </c>
      <c r="K156" s="3">
        <v>23.28</v>
      </c>
      <c r="L156" s="15">
        <f>IFERROR(IF((K157/J157)&gt;1,1,K157/J157),"")</f>
        <v>0.77747055717054259</v>
      </c>
      <c r="M156" s="15">
        <f>IFERROR(K157/J157,"")</f>
        <v>0.77747055717054259</v>
      </c>
      <c r="N156" s="5" t="s">
        <v>23</v>
      </c>
      <c r="O156" s="5" t="s">
        <v>23</v>
      </c>
      <c r="P156" s="5">
        <v>0</v>
      </c>
      <c r="Q156" s="5">
        <v>0</v>
      </c>
      <c r="R156" s="5" t="str">
        <f t="shared" si="22"/>
        <v>218-2023-12-31</v>
      </c>
    </row>
    <row r="157" spans="1:18" x14ac:dyDescent="0.3">
      <c r="A157" s="5">
        <v>218</v>
      </c>
      <c r="B157" s="5" t="s">
        <v>148</v>
      </c>
      <c r="C157" s="5" t="s">
        <v>90</v>
      </c>
      <c r="D157" s="5" t="s">
        <v>21</v>
      </c>
      <c r="E157" s="5" t="s">
        <v>54</v>
      </c>
      <c r="F157" s="6">
        <v>45291</v>
      </c>
      <c r="G157" s="5">
        <v>2023</v>
      </c>
      <c r="H157" s="5" t="str">
        <f t="shared" si="20"/>
        <v>Diciembre</v>
      </c>
      <c r="I157" s="6" t="str">
        <f t="shared" si="21"/>
        <v>2023-2</v>
      </c>
      <c r="J157" s="9">
        <v>2064000</v>
      </c>
      <c r="K157" s="9">
        <v>1604699.23</v>
      </c>
      <c r="L157" s="15">
        <f>IFERROR(IF((J158/K158)&gt;1,1,J158/K158),"")</f>
        <v>6.5530799475753604E-2</v>
      </c>
      <c r="M157" s="15">
        <f>IFERROR(IF((J158/K158)&gt;J158/K158,1.3,J158/K158),"")</f>
        <v>6.5530799475753604E-2</v>
      </c>
      <c r="N157" s="5" t="s">
        <v>149</v>
      </c>
      <c r="O157" s="5" t="s">
        <v>149</v>
      </c>
      <c r="P157" s="5">
        <v>0</v>
      </c>
      <c r="Q157" s="5">
        <v>0</v>
      </c>
      <c r="R157" s="5" t="str">
        <f t="shared" si="22"/>
        <v>219-2023-12-31</v>
      </c>
    </row>
    <row r="158" spans="1:18" x14ac:dyDescent="0.3">
      <c r="A158" s="5">
        <v>219</v>
      </c>
      <c r="B158" s="5" t="s">
        <v>150</v>
      </c>
      <c r="C158" s="5" t="s">
        <v>90</v>
      </c>
      <c r="D158" s="5" t="s">
        <v>47</v>
      </c>
      <c r="E158" s="5" t="s">
        <v>22</v>
      </c>
      <c r="F158" s="6">
        <v>45291</v>
      </c>
      <c r="G158" s="5">
        <v>2023</v>
      </c>
      <c r="H158" s="5" t="str">
        <f t="shared" si="20"/>
        <v>Diciembre</v>
      </c>
      <c r="I158" s="6" t="str">
        <f t="shared" si="21"/>
        <v>2023-2</v>
      </c>
      <c r="J158" s="5">
        <v>1</v>
      </c>
      <c r="K158" s="5">
        <v>15.26</v>
      </c>
      <c r="L158" s="15">
        <f>IFERROR(IF((K159/J159)&gt;1,1,K159/J159),"")</f>
        <v>1</v>
      </c>
      <c r="M158" s="15">
        <f>IFERROR(IF((K159/J159)&gt;1,1,K159/J159),"")</f>
        <v>1</v>
      </c>
      <c r="N158" s="5" t="s">
        <v>23</v>
      </c>
      <c r="O158" s="5" t="s">
        <v>23</v>
      </c>
      <c r="P158" s="5">
        <v>0</v>
      </c>
      <c r="Q158" s="5">
        <v>0</v>
      </c>
      <c r="R158" s="5" t="str">
        <f t="shared" si="22"/>
        <v>220-2023-12-31</v>
      </c>
    </row>
    <row r="159" spans="1:18" x14ac:dyDescent="0.3">
      <c r="A159" s="5">
        <v>220</v>
      </c>
      <c r="B159" s="5" t="s">
        <v>151</v>
      </c>
      <c r="C159" s="5" t="s">
        <v>90</v>
      </c>
      <c r="D159" s="5" t="s">
        <v>47</v>
      </c>
      <c r="E159" s="5" t="s">
        <v>22</v>
      </c>
      <c r="F159" s="6">
        <v>45291</v>
      </c>
      <c r="G159" s="5">
        <v>2023</v>
      </c>
      <c r="H159" s="5" t="str">
        <f t="shared" si="20"/>
        <v>Diciembre</v>
      </c>
      <c r="I159" s="6" t="str">
        <f t="shared" si="21"/>
        <v>2023-2</v>
      </c>
      <c r="J159" s="5">
        <v>1</v>
      </c>
      <c r="K159" s="5">
        <f>40.68+(-38.58)</f>
        <v>2.1000000000000014</v>
      </c>
      <c r="L159" s="15">
        <f>IFERROR(IF((K160/J160)&gt;1,1,K160/J160),"")</f>
        <v>1</v>
      </c>
      <c r="M159" s="15">
        <f>IFERROR(IF((K160/J160)&gt;1,1,K160/J160),"")</f>
        <v>1</v>
      </c>
      <c r="N159" s="5" t="s">
        <v>23</v>
      </c>
      <c r="O159" s="5" t="s">
        <v>23</v>
      </c>
      <c r="P159" s="5">
        <v>0</v>
      </c>
      <c r="Q159" s="5">
        <v>0</v>
      </c>
      <c r="R159" s="5" t="str">
        <f t="shared" si="22"/>
        <v>221-2023-12-31</v>
      </c>
    </row>
    <row r="160" spans="1:18" x14ac:dyDescent="0.3">
      <c r="A160" s="5">
        <v>221</v>
      </c>
      <c r="B160" s="5" t="s">
        <v>152</v>
      </c>
      <c r="C160" s="5" t="s">
        <v>90</v>
      </c>
      <c r="D160" s="5" t="s">
        <v>65</v>
      </c>
      <c r="E160" s="5" t="s">
        <v>22</v>
      </c>
      <c r="F160" s="6">
        <v>45291</v>
      </c>
      <c r="G160" s="5">
        <v>2023</v>
      </c>
      <c r="H160" s="5" t="str">
        <f t="shared" si="20"/>
        <v>Diciembre</v>
      </c>
      <c r="I160" s="6" t="str">
        <f t="shared" si="21"/>
        <v>2023-2</v>
      </c>
      <c r="J160" s="5">
        <v>100</v>
      </c>
      <c r="K160" s="5">
        <v>100</v>
      </c>
      <c r="L160" s="15">
        <f>IFERROR(IF((K161/J161)&gt;1.3,1.3,K161/J161),"")</f>
        <v>0.6875</v>
      </c>
      <c r="M160" s="15">
        <f>IFERROR(K161/J161,"")</f>
        <v>0.6875</v>
      </c>
      <c r="N160" s="5" t="s">
        <v>23</v>
      </c>
      <c r="O160" s="5" t="s">
        <v>23</v>
      </c>
      <c r="P160" s="5">
        <v>0</v>
      </c>
      <c r="Q160" s="5">
        <v>0</v>
      </c>
      <c r="R160" s="5" t="str">
        <f t="shared" si="22"/>
        <v>222-2023-12-31</v>
      </c>
    </row>
    <row r="161" spans="1:18" x14ac:dyDescent="0.3">
      <c r="A161" s="5">
        <v>222</v>
      </c>
      <c r="B161" s="5" t="s">
        <v>153</v>
      </c>
      <c r="C161" s="5" t="s">
        <v>90</v>
      </c>
      <c r="D161" s="5" t="s">
        <v>65</v>
      </c>
      <c r="E161" s="5" t="s">
        <v>22</v>
      </c>
      <c r="F161" s="6">
        <v>45291</v>
      </c>
      <c r="G161" s="5">
        <v>2023</v>
      </c>
      <c r="H161" s="5" t="str">
        <f t="shared" si="20"/>
        <v>Diciembre</v>
      </c>
      <c r="I161" s="6" t="str">
        <f t="shared" si="21"/>
        <v>2023-2</v>
      </c>
      <c r="J161" s="5">
        <v>100</v>
      </c>
      <c r="K161" s="5">
        <v>68.75</v>
      </c>
      <c r="L161" s="15">
        <f>IFERROR(IF((K162/J162)&gt;1.3,1.3,K162/J162),"")</f>
        <v>1</v>
      </c>
      <c r="M161" s="15">
        <f>IFERROR(K162/J162,"")</f>
        <v>1</v>
      </c>
      <c r="N161" s="5" t="s">
        <v>23</v>
      </c>
      <c r="O161" s="5" t="s">
        <v>23</v>
      </c>
      <c r="P161" s="5">
        <v>0</v>
      </c>
      <c r="Q161" s="5">
        <v>0</v>
      </c>
      <c r="R161" s="5" t="str">
        <f t="shared" si="22"/>
        <v>223-2023-12-31</v>
      </c>
    </row>
    <row r="162" spans="1:18" x14ac:dyDescent="0.3">
      <c r="A162" s="5">
        <v>223</v>
      </c>
      <c r="B162" s="5" t="s">
        <v>154</v>
      </c>
      <c r="C162" s="5" t="s">
        <v>90</v>
      </c>
      <c r="D162" s="5" t="s">
        <v>65</v>
      </c>
      <c r="E162" s="5" t="s">
        <v>22</v>
      </c>
      <c r="F162" s="6">
        <v>45291</v>
      </c>
      <c r="G162" s="5">
        <v>2023</v>
      </c>
      <c r="H162" s="5" t="str">
        <f t="shared" si="20"/>
        <v>Diciembre</v>
      </c>
      <c r="I162" s="6" t="str">
        <f t="shared" si="21"/>
        <v>2023-2</v>
      </c>
      <c r="J162" s="5">
        <v>100</v>
      </c>
      <c r="K162" s="5">
        <v>100</v>
      </c>
      <c r="L162" s="15">
        <f>IFERROR(IF((K163/J163)&gt;1.3,1.3,K163/J163),"")</f>
        <v>0.4</v>
      </c>
      <c r="M162" s="15">
        <f>IFERROR(K163/J163,"")</f>
        <v>0.4</v>
      </c>
      <c r="N162" s="5" t="s">
        <v>23</v>
      </c>
      <c r="O162" s="5" t="s">
        <v>23</v>
      </c>
      <c r="P162" s="5">
        <v>0</v>
      </c>
      <c r="Q162" s="5">
        <v>0</v>
      </c>
      <c r="R162" s="5" t="str">
        <f t="shared" si="22"/>
        <v>224-2023-12-31</v>
      </c>
    </row>
    <row r="163" spans="1:18" x14ac:dyDescent="0.3">
      <c r="A163" s="5">
        <v>224</v>
      </c>
      <c r="B163" s="5" t="s">
        <v>155</v>
      </c>
      <c r="C163" s="5" t="s">
        <v>90</v>
      </c>
      <c r="D163" s="5" t="s">
        <v>65</v>
      </c>
      <c r="E163" s="5" t="s">
        <v>22</v>
      </c>
      <c r="F163" s="6">
        <v>45291</v>
      </c>
      <c r="G163" s="5">
        <v>2023</v>
      </c>
      <c r="H163" s="5" t="str">
        <f t="shared" si="20"/>
        <v>Diciembre</v>
      </c>
      <c r="I163" s="6" t="str">
        <f t="shared" si="21"/>
        <v>2023-2</v>
      </c>
      <c r="J163" s="5">
        <v>100</v>
      </c>
      <c r="K163" s="5">
        <v>40</v>
      </c>
      <c r="L163" s="15">
        <f>IFERROR(IF((K164/J164)&gt;1.3,1.3,K164/J164),"")</f>
        <v>1</v>
      </c>
      <c r="M163" s="15">
        <f>IFERROR(K164/J164,"")</f>
        <v>1</v>
      </c>
      <c r="N163" s="5" t="s">
        <v>23</v>
      </c>
      <c r="O163" s="5" t="s">
        <v>23</v>
      </c>
      <c r="P163" s="5">
        <v>0</v>
      </c>
      <c r="Q163" s="5">
        <v>0</v>
      </c>
      <c r="R163" s="5" t="str">
        <f t="shared" si="22"/>
        <v>225-2023-12-31</v>
      </c>
    </row>
    <row r="164" spans="1:18" x14ac:dyDescent="0.3">
      <c r="A164" s="5">
        <v>225</v>
      </c>
      <c r="B164" s="5" t="s">
        <v>156</v>
      </c>
      <c r="C164" s="5" t="s">
        <v>90</v>
      </c>
      <c r="D164" s="5" t="s">
        <v>21</v>
      </c>
      <c r="E164" s="5" t="s">
        <v>22</v>
      </c>
      <c r="F164" s="6">
        <v>45291</v>
      </c>
      <c r="G164" s="5">
        <v>2023</v>
      </c>
      <c r="H164" s="5" t="str">
        <f t="shared" si="20"/>
        <v>Diciembre</v>
      </c>
      <c r="I164" s="6" t="str">
        <f t="shared" si="21"/>
        <v>2023-2</v>
      </c>
      <c r="J164" s="5">
        <v>100</v>
      </c>
      <c r="K164" s="5">
        <v>100</v>
      </c>
      <c r="L164" s="15">
        <f>IFERROR(IF((K165/J165)&gt;1.3,1.3,K165/J165),"")</f>
        <v>1.3</v>
      </c>
      <c r="M164" s="15">
        <f>IFERROR(K165/J165,"")</f>
        <v>311.34500000000003</v>
      </c>
      <c r="N164" s="5" t="s">
        <v>23</v>
      </c>
      <c r="O164" s="5" t="s">
        <v>23</v>
      </c>
      <c r="P164" s="5">
        <v>0</v>
      </c>
      <c r="Q164" s="5">
        <v>0</v>
      </c>
      <c r="R164" s="5" t="str">
        <f t="shared" si="22"/>
        <v>226-2023-12-31</v>
      </c>
    </row>
    <row r="165" spans="1:18" x14ac:dyDescent="0.3">
      <c r="A165" s="5">
        <v>226</v>
      </c>
      <c r="B165" s="5" t="s">
        <v>157</v>
      </c>
      <c r="C165" s="5" t="s">
        <v>90</v>
      </c>
      <c r="D165" s="5" t="s">
        <v>65</v>
      </c>
      <c r="E165" s="5" t="s">
        <v>22</v>
      </c>
      <c r="F165" s="6">
        <v>45291</v>
      </c>
      <c r="G165" s="5">
        <v>2023</v>
      </c>
      <c r="H165" s="5" t="str">
        <f t="shared" si="20"/>
        <v>Diciembre</v>
      </c>
      <c r="I165" s="6" t="str">
        <f t="shared" si="21"/>
        <v>2023-2</v>
      </c>
      <c r="J165" s="5">
        <v>2</v>
      </c>
      <c r="K165" s="5">
        <v>622.69000000000005</v>
      </c>
      <c r="L165" s="15">
        <f>IFERROR(IF((K166/J166)&gt;1,1,K166/J166),"")</f>
        <v>0.33333333333333337</v>
      </c>
      <c r="M165" s="15">
        <f>IFERROR(IF((K166/J166)&gt;1,1,K166/J166),"")</f>
        <v>0.33333333333333337</v>
      </c>
      <c r="N165" s="5" t="s">
        <v>160</v>
      </c>
      <c r="O165" s="5" t="s">
        <v>160</v>
      </c>
      <c r="P165" s="5">
        <v>0</v>
      </c>
      <c r="Q165" s="5">
        <v>0</v>
      </c>
      <c r="R165" s="5" t="str">
        <f t="shared" si="22"/>
        <v>227-2023-12-31</v>
      </c>
    </row>
    <row r="166" spans="1:18" x14ac:dyDescent="0.3">
      <c r="A166" s="5">
        <v>227</v>
      </c>
      <c r="B166" s="5" t="s">
        <v>158</v>
      </c>
      <c r="C166" s="5" t="s">
        <v>90</v>
      </c>
      <c r="D166" s="5" t="s">
        <v>65</v>
      </c>
      <c r="E166" s="5" t="s">
        <v>54</v>
      </c>
      <c r="F166" s="6">
        <v>45291</v>
      </c>
      <c r="G166" s="5">
        <v>2023</v>
      </c>
      <c r="H166" s="5" t="str">
        <f t="shared" si="20"/>
        <v>Diciembre</v>
      </c>
      <c r="I166" s="6" t="str">
        <f t="shared" si="21"/>
        <v>2023-2</v>
      </c>
      <c r="J166" s="5">
        <v>0.3</v>
      </c>
      <c r="K166" s="5">
        <v>0.1</v>
      </c>
      <c r="L166" s="15">
        <f>IFERROR(IF((J167/K167)&gt;1,1,J167/K167),"")</f>
        <v>0.9989098532494759</v>
      </c>
      <c r="M166" s="15">
        <f>IFERROR(IF((J167/K167)&gt;1,1,J167/K167),"")</f>
        <v>0.9989098532494759</v>
      </c>
      <c r="N166" s="5" t="s">
        <v>23</v>
      </c>
      <c r="O166" s="5" t="s">
        <v>23</v>
      </c>
      <c r="P166" s="5">
        <v>0</v>
      </c>
      <c r="Q166" s="5">
        <v>0</v>
      </c>
      <c r="R166" s="5" t="str">
        <f t="shared" si="22"/>
        <v>228-2023-12-31</v>
      </c>
    </row>
    <row r="167" spans="1:18" x14ac:dyDescent="0.3">
      <c r="A167" s="5">
        <v>228</v>
      </c>
      <c r="B167" s="5" t="s">
        <v>159</v>
      </c>
      <c r="C167" s="5" t="s">
        <v>90</v>
      </c>
      <c r="D167" s="5" t="s">
        <v>65</v>
      </c>
      <c r="E167" s="5" t="s">
        <v>22</v>
      </c>
      <c r="F167" s="6">
        <v>45291</v>
      </c>
      <c r="G167" s="5">
        <v>2023</v>
      </c>
      <c r="H167" s="5" t="str">
        <f t="shared" si="20"/>
        <v>Diciembre</v>
      </c>
      <c r="I167" s="6" t="str">
        <f t="shared" si="21"/>
        <v>2023-2</v>
      </c>
      <c r="J167" s="5">
        <v>476.48</v>
      </c>
      <c r="K167" s="5">
        <v>477</v>
      </c>
      <c r="L167" s="15">
        <f t="shared" ref="L167:L172" si="25">IFERROR(IF((K168/J168)&gt;1,1,K168/J168),"")</f>
        <v>1</v>
      </c>
      <c r="M167" s="15">
        <f>IFERROR(K168/J168,"")</f>
        <v>1.1111111111111112</v>
      </c>
      <c r="N167" s="5" t="s">
        <v>160</v>
      </c>
      <c r="O167" s="5" t="s">
        <v>160</v>
      </c>
      <c r="P167" s="5">
        <v>1</v>
      </c>
      <c r="Q167" s="5">
        <v>1</v>
      </c>
      <c r="R167" s="5" t="str">
        <f t="shared" si="22"/>
        <v>230-2023-12-31</v>
      </c>
    </row>
    <row r="168" spans="1:18" x14ac:dyDescent="0.3">
      <c r="A168" s="5">
        <v>230</v>
      </c>
      <c r="B168" s="5" t="s">
        <v>161</v>
      </c>
      <c r="C168" s="5" t="s">
        <v>90</v>
      </c>
      <c r="D168" s="5" t="s">
        <v>47</v>
      </c>
      <c r="E168" s="5" t="s">
        <v>22</v>
      </c>
      <c r="F168" s="6">
        <v>45291</v>
      </c>
      <c r="G168" s="5">
        <v>2023</v>
      </c>
      <c r="H168" s="5" t="str">
        <f t="shared" si="20"/>
        <v>Diciembre</v>
      </c>
      <c r="I168" s="6" t="str">
        <f t="shared" si="21"/>
        <v>2023-2</v>
      </c>
      <c r="J168" s="5">
        <v>90</v>
      </c>
      <c r="K168" s="5">
        <v>100</v>
      </c>
      <c r="L168" s="15">
        <f t="shared" si="25"/>
        <v>1</v>
      </c>
      <c r="M168" s="15">
        <f>IFERROR(K169/J169,"")</f>
        <v>1.4017142857142857</v>
      </c>
      <c r="N168" s="5" t="s">
        <v>23</v>
      </c>
      <c r="O168" s="5" t="s">
        <v>23</v>
      </c>
      <c r="P168" s="5">
        <v>0</v>
      </c>
      <c r="Q168" s="5">
        <v>0</v>
      </c>
      <c r="R168" s="5" t="str">
        <f t="shared" si="22"/>
        <v>231-2023-12-31</v>
      </c>
    </row>
    <row r="169" spans="1:18" x14ac:dyDescent="0.3">
      <c r="A169" s="5">
        <v>231</v>
      </c>
      <c r="B169" s="5" t="s">
        <v>162</v>
      </c>
      <c r="C169" s="5" t="s">
        <v>90</v>
      </c>
      <c r="D169" s="5" t="s">
        <v>47</v>
      </c>
      <c r="E169" s="5" t="s">
        <v>22</v>
      </c>
      <c r="F169" s="6">
        <v>45291</v>
      </c>
      <c r="G169" s="5">
        <v>2023</v>
      </c>
      <c r="H169" s="5" t="str">
        <f t="shared" si="20"/>
        <v>Diciembre</v>
      </c>
      <c r="I169" s="6" t="str">
        <f t="shared" si="21"/>
        <v>2023-2</v>
      </c>
      <c r="J169" s="5">
        <v>35</v>
      </c>
      <c r="K169" s="5">
        <v>49.06</v>
      </c>
      <c r="L169" s="15">
        <f t="shared" si="25"/>
        <v>1</v>
      </c>
      <c r="M169" s="15">
        <f>IFERROR(IF((K170/J170)&gt;1,1,K170/J170),"")</f>
        <v>1</v>
      </c>
      <c r="N169" s="5" t="s">
        <v>23</v>
      </c>
      <c r="O169" s="5" t="s">
        <v>23</v>
      </c>
      <c r="P169" s="5">
        <v>0</v>
      </c>
      <c r="Q169" s="5">
        <v>0</v>
      </c>
      <c r="R169" s="5" t="str">
        <f t="shared" si="22"/>
        <v>232-2023-12-31</v>
      </c>
    </row>
    <row r="170" spans="1:18" x14ac:dyDescent="0.3">
      <c r="A170" s="5">
        <v>232</v>
      </c>
      <c r="B170" s="5" t="s">
        <v>163</v>
      </c>
      <c r="C170" s="5" t="s">
        <v>90</v>
      </c>
      <c r="D170" s="5" t="s">
        <v>47</v>
      </c>
      <c r="E170" s="5" t="s">
        <v>22</v>
      </c>
      <c r="F170" s="6">
        <v>45291</v>
      </c>
      <c r="G170" s="5">
        <v>2023</v>
      </c>
      <c r="H170" s="5" t="str">
        <f t="shared" si="20"/>
        <v>Diciembre</v>
      </c>
      <c r="I170" s="6" t="str">
        <f t="shared" si="21"/>
        <v>2023-2</v>
      </c>
      <c r="J170" s="5">
        <v>90</v>
      </c>
      <c r="K170" s="5">
        <f>(100+91.3)/2</f>
        <v>95.65</v>
      </c>
      <c r="L170" s="15">
        <f t="shared" si="25"/>
        <v>1</v>
      </c>
      <c r="M170" s="15">
        <f>IFERROR(IF((K171/J171)&gt;1,1,K171/J171),"")</f>
        <v>1</v>
      </c>
      <c r="N170" s="5" t="s">
        <v>23</v>
      </c>
      <c r="O170" s="5" t="s">
        <v>23</v>
      </c>
      <c r="P170" s="5">
        <v>0</v>
      </c>
      <c r="Q170" s="5">
        <v>0</v>
      </c>
      <c r="R170" s="5" t="str">
        <f t="shared" si="22"/>
        <v>233-2023-12-31</v>
      </c>
    </row>
    <row r="171" spans="1:18" x14ac:dyDescent="0.3">
      <c r="A171" s="5">
        <v>233</v>
      </c>
      <c r="B171" s="5" t="s">
        <v>164</v>
      </c>
      <c r="C171" s="5" t="s">
        <v>90</v>
      </c>
      <c r="D171" s="5" t="s">
        <v>52</v>
      </c>
      <c r="E171" s="5" t="s">
        <v>22</v>
      </c>
      <c r="F171" s="6">
        <v>45291</v>
      </c>
      <c r="G171" s="5">
        <v>2023</v>
      </c>
      <c r="H171" s="5" t="str">
        <f t="shared" si="20"/>
        <v>Diciembre</v>
      </c>
      <c r="I171" s="6" t="str">
        <f t="shared" si="21"/>
        <v>2023-2</v>
      </c>
      <c r="J171" s="5">
        <v>20</v>
      </c>
      <c r="K171" s="5">
        <v>27.31</v>
      </c>
      <c r="L171" s="15">
        <f t="shared" si="25"/>
        <v>1</v>
      </c>
      <c r="M171" s="15">
        <f>IFERROR(IF((K172/J172)&gt;1,1,K172/J172),"")</f>
        <v>1</v>
      </c>
      <c r="N171" s="5" t="s">
        <v>23</v>
      </c>
      <c r="O171" s="5" t="s">
        <v>23</v>
      </c>
      <c r="P171" s="5">
        <v>0</v>
      </c>
      <c r="Q171" s="5">
        <v>0</v>
      </c>
      <c r="R171" s="5" t="str">
        <f t="shared" si="22"/>
        <v>234-2023-12-31</v>
      </c>
    </row>
    <row r="172" spans="1:18" x14ac:dyDescent="0.3">
      <c r="A172" s="5">
        <v>234</v>
      </c>
      <c r="B172" s="5" t="s">
        <v>165</v>
      </c>
      <c r="C172" s="5" t="s">
        <v>90</v>
      </c>
      <c r="D172" s="5" t="s">
        <v>52</v>
      </c>
      <c r="E172" s="5" t="s">
        <v>22</v>
      </c>
      <c r="F172" s="6">
        <v>45291</v>
      </c>
      <c r="G172" s="5">
        <v>2023</v>
      </c>
      <c r="H172" s="5" t="str">
        <f t="shared" si="20"/>
        <v>Diciembre</v>
      </c>
      <c r="I172" s="6" t="str">
        <f t="shared" si="21"/>
        <v>2023-2</v>
      </c>
      <c r="J172" s="5">
        <v>4000</v>
      </c>
      <c r="K172" s="5">
        <v>6904.5</v>
      </c>
      <c r="L172" s="73">
        <f t="shared" si="25"/>
        <v>0.8165</v>
      </c>
      <c r="M172" s="15">
        <f>IFERROR(K173/J173,"")</f>
        <v>0.8165</v>
      </c>
      <c r="N172" s="5" t="s">
        <v>48</v>
      </c>
      <c r="O172" s="5" t="s">
        <v>48</v>
      </c>
      <c r="P172" s="5">
        <v>0</v>
      </c>
      <c r="Q172" s="5">
        <v>0</v>
      </c>
      <c r="R172" s="5" t="str">
        <f t="shared" si="22"/>
        <v>235-2023-12-31</v>
      </c>
    </row>
    <row r="173" spans="1:18" x14ac:dyDescent="0.3">
      <c r="A173" s="5">
        <v>235</v>
      </c>
      <c r="B173" s="5" t="s">
        <v>166</v>
      </c>
      <c r="C173" s="5" t="s">
        <v>90</v>
      </c>
      <c r="D173" s="5" t="s">
        <v>65</v>
      </c>
      <c r="E173" s="5" t="s">
        <v>22</v>
      </c>
      <c r="F173" s="6">
        <v>45291</v>
      </c>
      <c r="G173" s="5">
        <v>2023</v>
      </c>
      <c r="H173" s="5" t="str">
        <f t="shared" si="20"/>
        <v>Diciembre</v>
      </c>
      <c r="I173" s="6" t="str">
        <f t="shared" si="21"/>
        <v>2023-2</v>
      </c>
      <c r="J173" s="5">
        <v>100</v>
      </c>
      <c r="K173" s="5">
        <v>81.650000000000006</v>
      </c>
      <c r="L173" s="15" t="str">
        <f>IFERROR(IF((K174/J174)&gt;1.3,1.3,K174/J174),"")</f>
        <v/>
      </c>
      <c r="M173" s="15" t="str">
        <f>IFERROR(K174/J174,"")</f>
        <v/>
      </c>
      <c r="N173" s="5" t="s">
        <v>23</v>
      </c>
      <c r="O173" s="5" t="s">
        <v>23</v>
      </c>
      <c r="P173" s="5">
        <v>0</v>
      </c>
      <c r="Q173" s="5">
        <v>0</v>
      </c>
      <c r="R173" s="5" t="str">
        <f t="shared" si="22"/>
        <v>236-2023-12-31</v>
      </c>
    </row>
    <row r="174" spans="1:18" x14ac:dyDescent="0.3">
      <c r="A174" s="5">
        <v>236</v>
      </c>
      <c r="B174" s="5" t="s">
        <v>167</v>
      </c>
      <c r="C174" s="5" t="s">
        <v>90</v>
      </c>
      <c r="D174" s="5" t="s">
        <v>65</v>
      </c>
      <c r="E174" s="5" t="s">
        <v>54</v>
      </c>
      <c r="F174" s="6">
        <v>45291</v>
      </c>
      <c r="G174" s="5">
        <v>2023</v>
      </c>
      <c r="H174" s="5" t="str">
        <f t="shared" si="20"/>
        <v>Diciembre</v>
      </c>
      <c r="I174" s="6" t="str">
        <f t="shared" si="21"/>
        <v>2023-2</v>
      </c>
      <c r="J174" s="5">
        <v>0</v>
      </c>
      <c r="K174" s="5">
        <v>0</v>
      </c>
      <c r="L174" s="15">
        <v>1</v>
      </c>
      <c r="M174" s="15">
        <v>1</v>
      </c>
      <c r="N174" s="5" t="s">
        <v>23</v>
      </c>
      <c r="O174" s="5" t="s">
        <v>23</v>
      </c>
      <c r="P174" s="5">
        <v>0</v>
      </c>
      <c r="Q174" s="5">
        <v>0</v>
      </c>
      <c r="R174" s="5" t="str">
        <f t="shared" si="22"/>
        <v>238-2023-12-31</v>
      </c>
    </row>
    <row r="175" spans="1:18" x14ac:dyDescent="0.3">
      <c r="A175" s="5">
        <v>238</v>
      </c>
      <c r="B175" s="5" t="s">
        <v>168</v>
      </c>
      <c r="C175" s="5" t="s">
        <v>90</v>
      </c>
      <c r="D175" s="5" t="s">
        <v>52</v>
      </c>
      <c r="E175" s="5" t="s">
        <v>22</v>
      </c>
      <c r="F175" s="6">
        <v>45291</v>
      </c>
      <c r="G175" s="5">
        <v>2023</v>
      </c>
      <c r="H175" s="5" t="str">
        <f t="shared" si="20"/>
        <v>Diciembre</v>
      </c>
      <c r="I175" s="6" t="str">
        <f t="shared" si="21"/>
        <v>2023-2</v>
      </c>
      <c r="J175" s="5">
        <v>90</v>
      </c>
      <c r="K175" s="5">
        <v>75</v>
      </c>
      <c r="L175" s="15" t="str">
        <f>IFERROR(IF((K176/J176)&gt;1.3,1.3,K176/J176),"")</f>
        <v/>
      </c>
      <c r="M175" s="15" t="str">
        <f>IFERROR(K176/J176,"")</f>
        <v/>
      </c>
      <c r="N175" s="5" t="s">
        <v>23</v>
      </c>
      <c r="O175" s="5" t="s">
        <v>23</v>
      </c>
      <c r="P175" s="5">
        <v>0</v>
      </c>
      <c r="Q175" s="5">
        <v>0</v>
      </c>
      <c r="R175" s="5" t="str">
        <f t="shared" si="22"/>
        <v>239-2023-12-31</v>
      </c>
    </row>
    <row r="176" spans="1:18" x14ac:dyDescent="0.3">
      <c r="A176" s="5">
        <v>239</v>
      </c>
      <c r="B176" s="5" t="s">
        <v>170</v>
      </c>
      <c r="C176" s="5" t="s">
        <v>29</v>
      </c>
      <c r="D176" s="5" t="s">
        <v>21</v>
      </c>
      <c r="E176" s="5" t="s">
        <v>22</v>
      </c>
      <c r="F176" s="6">
        <v>45291</v>
      </c>
      <c r="G176" s="5">
        <v>2023</v>
      </c>
      <c r="H176" s="5" t="str">
        <f t="shared" si="20"/>
        <v>Diciembre</v>
      </c>
      <c r="I176" s="6" t="str">
        <f t="shared" si="21"/>
        <v>2023-2</v>
      </c>
      <c r="J176" s="5"/>
      <c r="K176" s="5">
        <v>27</v>
      </c>
      <c r="L176" s="15">
        <f>IFERROR(IF((K177/J177)&gt;1.3,1.3,K177/J177),"")</f>
        <v>0.8</v>
      </c>
      <c r="M176" s="15">
        <f>IFERROR(K177/J177,"")</f>
        <v>0.8</v>
      </c>
      <c r="N176" s="5" t="s">
        <v>171</v>
      </c>
      <c r="O176" s="5" t="s">
        <v>48</v>
      </c>
      <c r="P176" s="5">
        <v>0</v>
      </c>
      <c r="Q176" s="5">
        <v>0</v>
      </c>
      <c r="R176" s="5" t="str">
        <f t="shared" si="22"/>
        <v>240-2023-12-31</v>
      </c>
    </row>
    <row r="177" spans="1:18" x14ac:dyDescent="0.3">
      <c r="A177" s="5">
        <v>240</v>
      </c>
      <c r="B177" s="5" t="s">
        <v>172</v>
      </c>
      <c r="C177" s="5" t="s">
        <v>29</v>
      </c>
      <c r="D177" s="5" t="s">
        <v>52</v>
      </c>
      <c r="E177" s="5" t="s">
        <v>22</v>
      </c>
      <c r="F177" s="6">
        <v>45291</v>
      </c>
      <c r="G177" s="5">
        <v>2023</v>
      </c>
      <c r="H177" s="5" t="str">
        <f t="shared" si="20"/>
        <v>Diciembre</v>
      </c>
      <c r="I177" s="6" t="str">
        <f t="shared" si="21"/>
        <v>2023-2</v>
      </c>
      <c r="J177" s="5">
        <v>100</v>
      </c>
      <c r="K177" s="5">
        <v>80</v>
      </c>
      <c r="L177" s="15">
        <f>IFERROR(IF((K178/J178)&gt;1.3,1.3,K178/J178),"")</f>
        <v>1.1567500000000002</v>
      </c>
      <c r="M177" s="15">
        <f>IFERROR(K178/J178,"")</f>
        <v>1.1567500000000002</v>
      </c>
      <c r="N177" s="5" t="s">
        <v>23</v>
      </c>
      <c r="O177" s="5" t="s">
        <v>23</v>
      </c>
      <c r="P177" s="5">
        <v>0</v>
      </c>
      <c r="Q177" s="5">
        <v>0</v>
      </c>
      <c r="R177" s="5" t="str">
        <f t="shared" si="22"/>
        <v>241-2023-12-31</v>
      </c>
    </row>
    <row r="178" spans="1:18" x14ac:dyDescent="0.3">
      <c r="A178" s="5">
        <v>241</v>
      </c>
      <c r="B178" s="5" t="s">
        <v>173</v>
      </c>
      <c r="C178" s="5" t="s">
        <v>29</v>
      </c>
      <c r="D178" s="5" t="s">
        <v>21</v>
      </c>
      <c r="E178" s="5" t="s">
        <v>22</v>
      </c>
      <c r="F178" s="6">
        <v>45291</v>
      </c>
      <c r="G178" s="5">
        <v>2023</v>
      </c>
      <c r="H178" s="5" t="str">
        <f t="shared" si="20"/>
        <v>Diciembre</v>
      </c>
      <c r="I178" s="6" t="str">
        <f t="shared" si="21"/>
        <v>2023-2</v>
      </c>
      <c r="J178" s="5">
        <v>80</v>
      </c>
      <c r="K178" s="5">
        <v>92.54</v>
      </c>
      <c r="L178" s="15">
        <f>IFERROR(IF((K179/J179)&gt;1.3,1.3,K179/J179),"")</f>
        <v>1.0675555555555556</v>
      </c>
      <c r="M178" s="15">
        <f>IFERROR(K179/J179,"")</f>
        <v>1.0675555555555556</v>
      </c>
      <c r="N178" s="5" t="s">
        <v>23</v>
      </c>
      <c r="O178" s="5" t="s">
        <v>23</v>
      </c>
      <c r="P178" s="5">
        <v>0</v>
      </c>
      <c r="Q178" s="5">
        <v>0</v>
      </c>
      <c r="R178" s="5" t="str">
        <f t="shared" si="22"/>
        <v>242-2023-12-31</v>
      </c>
    </row>
    <row r="179" spans="1:18" x14ac:dyDescent="0.3">
      <c r="A179" s="5">
        <v>242</v>
      </c>
      <c r="B179" s="5" t="s">
        <v>2577</v>
      </c>
      <c r="C179" s="5" t="s">
        <v>29</v>
      </c>
      <c r="D179" s="5" t="s">
        <v>21</v>
      </c>
      <c r="E179" s="5" t="s">
        <v>22</v>
      </c>
      <c r="F179" s="6">
        <v>45291</v>
      </c>
      <c r="G179" s="5">
        <v>2023</v>
      </c>
      <c r="H179" s="5" t="str">
        <f t="shared" si="20"/>
        <v>Diciembre</v>
      </c>
      <c r="I179" s="6" t="str">
        <f t="shared" si="21"/>
        <v>2023-2</v>
      </c>
      <c r="J179" s="5">
        <v>90</v>
      </c>
      <c r="K179" s="5">
        <v>96.08</v>
      </c>
      <c r="L179" s="15" t="str">
        <f>IFERROR(IF((K180/J180)&gt;1.3,1.3,K180/J180),"")</f>
        <v/>
      </c>
      <c r="M179" s="15" t="str">
        <f>IFERROR(K180/J180,"")</f>
        <v/>
      </c>
      <c r="N179" s="5" t="s">
        <v>23</v>
      </c>
      <c r="O179" s="5" t="s">
        <v>23</v>
      </c>
      <c r="P179" s="5">
        <v>0</v>
      </c>
      <c r="Q179" s="5">
        <v>0</v>
      </c>
      <c r="R179" s="5" t="str">
        <f t="shared" si="22"/>
        <v>243-2023-12-31</v>
      </c>
    </row>
    <row r="180" spans="1:18" x14ac:dyDescent="0.3">
      <c r="A180" s="5">
        <v>243</v>
      </c>
      <c r="B180" s="5" t="s">
        <v>175</v>
      </c>
      <c r="C180" s="5" t="s">
        <v>29</v>
      </c>
      <c r="D180" s="5" t="s">
        <v>21</v>
      </c>
      <c r="E180" s="5" t="s">
        <v>54</v>
      </c>
      <c r="F180" s="6">
        <v>45291</v>
      </c>
      <c r="G180" s="5">
        <v>2023</v>
      </c>
      <c r="H180" s="5" t="str">
        <f t="shared" si="20"/>
        <v>Diciembre</v>
      </c>
      <c r="I180" s="6" t="str">
        <f t="shared" si="21"/>
        <v>2023-2</v>
      </c>
      <c r="J180" s="5"/>
      <c r="K180" s="5">
        <v>4.96</v>
      </c>
      <c r="L180" s="15"/>
      <c r="M180" s="15"/>
      <c r="N180" s="5" t="s">
        <v>23</v>
      </c>
      <c r="O180" s="5" t="s">
        <v>23</v>
      </c>
      <c r="P180" s="5">
        <v>0</v>
      </c>
      <c r="Q180" s="5">
        <v>0</v>
      </c>
      <c r="R180" s="5" t="str">
        <f t="shared" si="22"/>
        <v>244-2023-12-31</v>
      </c>
    </row>
    <row r="181" spans="1:18" x14ac:dyDescent="0.3">
      <c r="A181" s="5">
        <v>244</v>
      </c>
      <c r="B181" s="5" t="s">
        <v>176</v>
      </c>
      <c r="C181" s="5" t="s">
        <v>90</v>
      </c>
      <c r="D181" s="5" t="s">
        <v>65</v>
      </c>
      <c r="E181" s="5" t="s">
        <v>54</v>
      </c>
      <c r="F181" s="6">
        <v>45291</v>
      </c>
      <c r="G181" s="5">
        <v>2023</v>
      </c>
      <c r="H181" s="5" t="str">
        <f t="shared" si="20"/>
        <v>Diciembre</v>
      </c>
      <c r="I181" s="6" t="str">
        <f t="shared" si="21"/>
        <v>2023-2</v>
      </c>
      <c r="J181" s="5">
        <v>25</v>
      </c>
      <c r="K181" s="5">
        <v>24</v>
      </c>
      <c r="L181" s="15">
        <f>IFERROR(IF((J182/K182)&gt;1.3,1.3,J182/K182),"")</f>
        <v>1.0189739985945188</v>
      </c>
      <c r="M181" s="15">
        <f>IFERROR(IF((J182/K182)&gt;J182/K182,1.3,J182/K182),"")</f>
        <v>1.0189739985945188</v>
      </c>
      <c r="N181" s="5" t="s">
        <v>48</v>
      </c>
      <c r="O181" s="5" t="s">
        <v>48</v>
      </c>
      <c r="P181" s="5">
        <v>0</v>
      </c>
      <c r="Q181" s="5">
        <v>0</v>
      </c>
      <c r="R181" s="5" t="str">
        <f t="shared" si="22"/>
        <v>245-2023-12-31</v>
      </c>
    </row>
    <row r="182" spans="1:18" x14ac:dyDescent="0.3">
      <c r="A182" s="5">
        <v>245</v>
      </c>
      <c r="B182" s="5" t="s">
        <v>177</v>
      </c>
      <c r="C182" s="5" t="s">
        <v>178</v>
      </c>
      <c r="D182" s="5" t="s">
        <v>47</v>
      </c>
      <c r="E182" s="5" t="s">
        <v>22</v>
      </c>
      <c r="F182" s="6">
        <v>45291</v>
      </c>
      <c r="G182" s="5">
        <v>2023</v>
      </c>
      <c r="H182" s="5" t="str">
        <f t="shared" si="20"/>
        <v>Diciembre</v>
      </c>
      <c r="I182" s="6" t="str">
        <f t="shared" si="21"/>
        <v>2023-2</v>
      </c>
      <c r="J182" s="5">
        <v>87</v>
      </c>
      <c r="K182" s="5">
        <v>85.38</v>
      </c>
      <c r="L182" s="15">
        <f t="shared" ref="L182:L188" si="26">IFERROR(IF((K183/J183)&gt;1.3,1.3,K183/J183),"")</f>
        <v>0.72235294117647053</v>
      </c>
      <c r="M182" s="15">
        <f t="shared" ref="M182:M188" si="27">IFERROR(K183/J183,"")</f>
        <v>0.72235294117647053</v>
      </c>
      <c r="N182" s="5" t="s">
        <v>23</v>
      </c>
      <c r="O182" s="5" t="s">
        <v>23</v>
      </c>
      <c r="P182" s="5">
        <v>0</v>
      </c>
      <c r="Q182" s="5">
        <v>1</v>
      </c>
      <c r="R182" s="5" t="str">
        <f t="shared" si="22"/>
        <v>246-2023-12-31</v>
      </c>
    </row>
    <row r="183" spans="1:18" x14ac:dyDescent="0.3">
      <c r="A183" s="5">
        <v>246</v>
      </c>
      <c r="B183" s="5" t="s">
        <v>179</v>
      </c>
      <c r="C183" s="5" t="s">
        <v>180</v>
      </c>
      <c r="D183" s="5" t="s">
        <v>47</v>
      </c>
      <c r="E183" s="5" t="s">
        <v>22</v>
      </c>
      <c r="F183" s="6">
        <v>45291</v>
      </c>
      <c r="G183" s="5">
        <v>2023</v>
      </c>
      <c r="H183" s="5" t="str">
        <f t="shared" si="20"/>
        <v>Diciembre</v>
      </c>
      <c r="I183" s="6" t="str">
        <f t="shared" si="21"/>
        <v>2023-2</v>
      </c>
      <c r="J183" s="5">
        <v>85</v>
      </c>
      <c r="K183" s="5">
        <v>61.4</v>
      </c>
      <c r="L183" s="15" t="str">
        <f t="shared" si="26"/>
        <v/>
      </c>
      <c r="M183" s="15" t="str">
        <f t="shared" si="27"/>
        <v/>
      </c>
      <c r="N183" s="5" t="s">
        <v>23</v>
      </c>
      <c r="O183" s="5" t="s">
        <v>23</v>
      </c>
      <c r="P183" s="5">
        <v>0</v>
      </c>
      <c r="Q183" s="5">
        <v>0</v>
      </c>
      <c r="R183" s="5" t="str">
        <f t="shared" si="22"/>
        <v>247-2023-12-31</v>
      </c>
    </row>
    <row r="184" spans="1:18" x14ac:dyDescent="0.3">
      <c r="A184" s="5">
        <v>247</v>
      </c>
      <c r="B184" s="5" t="s">
        <v>182</v>
      </c>
      <c r="C184" s="5" t="s">
        <v>180</v>
      </c>
      <c r="D184" s="5" t="s">
        <v>21</v>
      </c>
      <c r="E184" s="5" t="s">
        <v>22</v>
      </c>
      <c r="F184" s="6">
        <v>45291</v>
      </c>
      <c r="G184" s="5">
        <v>2023</v>
      </c>
      <c r="H184" s="5" t="str">
        <f t="shared" si="20"/>
        <v>Diciembre</v>
      </c>
      <c r="I184" s="6" t="str">
        <f t="shared" si="21"/>
        <v>2023-2</v>
      </c>
      <c r="J184" s="5"/>
      <c r="K184" s="5">
        <v>69.8</v>
      </c>
      <c r="L184" s="15">
        <f t="shared" si="26"/>
        <v>1</v>
      </c>
      <c r="M184" s="15">
        <f t="shared" si="27"/>
        <v>1</v>
      </c>
      <c r="N184" s="5" t="s">
        <v>23</v>
      </c>
      <c r="O184" s="5" t="s">
        <v>83</v>
      </c>
      <c r="P184" s="5">
        <v>1</v>
      </c>
      <c r="Q184" s="5">
        <v>1</v>
      </c>
      <c r="R184" s="5" t="str">
        <f t="shared" si="22"/>
        <v>248-2023-12-31</v>
      </c>
    </row>
    <row r="185" spans="1:18" x14ac:dyDescent="0.3">
      <c r="A185" s="5">
        <v>248</v>
      </c>
      <c r="B185" s="5" t="s">
        <v>183</v>
      </c>
      <c r="C185" s="5" t="s">
        <v>20</v>
      </c>
      <c r="D185" s="5" t="s">
        <v>47</v>
      </c>
      <c r="E185" s="5" t="s">
        <v>22</v>
      </c>
      <c r="F185" s="6">
        <v>45291</v>
      </c>
      <c r="G185" s="5">
        <v>2023</v>
      </c>
      <c r="H185" s="5" t="str">
        <f t="shared" si="20"/>
        <v>Diciembre</v>
      </c>
      <c r="I185" s="6" t="str">
        <f t="shared" si="21"/>
        <v>2023-2</v>
      </c>
      <c r="J185" s="5">
        <v>44</v>
      </c>
      <c r="K185" s="5">
        <v>44</v>
      </c>
      <c r="L185" s="15">
        <f t="shared" si="26"/>
        <v>1</v>
      </c>
      <c r="M185" s="15">
        <f t="shared" si="27"/>
        <v>1</v>
      </c>
      <c r="N185" s="5" t="s">
        <v>48</v>
      </c>
      <c r="O185" s="5" t="s">
        <v>48</v>
      </c>
      <c r="P185" s="5">
        <v>0</v>
      </c>
      <c r="Q185" s="5">
        <v>0</v>
      </c>
      <c r="R185" s="5" t="str">
        <f t="shared" si="22"/>
        <v>249-2023-12-31</v>
      </c>
    </row>
    <row r="186" spans="1:18" x14ac:dyDescent="0.3">
      <c r="A186" s="5">
        <v>249</v>
      </c>
      <c r="B186" s="5" t="s">
        <v>184</v>
      </c>
      <c r="C186" s="5" t="s">
        <v>20</v>
      </c>
      <c r="D186" s="5" t="s">
        <v>47</v>
      </c>
      <c r="E186" s="5" t="s">
        <v>22</v>
      </c>
      <c r="F186" s="6">
        <v>45291</v>
      </c>
      <c r="G186" s="5">
        <v>2023</v>
      </c>
      <c r="H186" s="5" t="str">
        <f t="shared" si="20"/>
        <v>Diciembre</v>
      </c>
      <c r="I186" s="6" t="str">
        <f t="shared" si="21"/>
        <v>2023-2</v>
      </c>
      <c r="J186" s="5">
        <v>98</v>
      </c>
      <c r="K186" s="5">
        <v>98</v>
      </c>
      <c r="L186" s="15">
        <f t="shared" si="26"/>
        <v>1</v>
      </c>
      <c r="M186" s="15">
        <f t="shared" si="27"/>
        <v>1</v>
      </c>
      <c r="N186" s="5" t="s">
        <v>48</v>
      </c>
      <c r="O186" s="5" t="s">
        <v>48</v>
      </c>
      <c r="P186" s="5">
        <v>0</v>
      </c>
      <c r="Q186" s="5">
        <v>0</v>
      </c>
      <c r="R186" s="5" t="str">
        <f t="shared" si="22"/>
        <v>251-2023-12-31</v>
      </c>
    </row>
    <row r="187" spans="1:18" x14ac:dyDescent="0.3">
      <c r="A187" s="5">
        <v>251</v>
      </c>
      <c r="B187" s="5" t="s">
        <v>185</v>
      </c>
      <c r="C187" s="5" t="s">
        <v>186</v>
      </c>
      <c r="D187" s="5" t="s">
        <v>52</v>
      </c>
      <c r="E187" s="5" t="s">
        <v>22</v>
      </c>
      <c r="F187" s="6">
        <v>45291</v>
      </c>
      <c r="G187" s="5">
        <v>2023</v>
      </c>
      <c r="H187" s="5" t="str">
        <f t="shared" si="20"/>
        <v>Diciembre</v>
      </c>
      <c r="I187" s="6" t="str">
        <f t="shared" si="21"/>
        <v>2023-2</v>
      </c>
      <c r="J187" s="5">
        <v>100</v>
      </c>
      <c r="K187" s="5">
        <v>100</v>
      </c>
      <c r="L187" s="15">
        <f t="shared" si="26"/>
        <v>1.0991176470588235</v>
      </c>
      <c r="M187" s="15">
        <f t="shared" si="27"/>
        <v>1.0991176470588235</v>
      </c>
      <c r="N187" s="5" t="s">
        <v>23</v>
      </c>
      <c r="O187" s="5" t="s">
        <v>23</v>
      </c>
      <c r="P187" s="5">
        <v>0</v>
      </c>
      <c r="Q187" s="5">
        <v>0</v>
      </c>
      <c r="R187" s="5" t="str">
        <f t="shared" si="22"/>
        <v>252-2023-12-31</v>
      </c>
    </row>
    <row r="188" spans="1:18" x14ac:dyDescent="0.3">
      <c r="A188" s="5">
        <v>252</v>
      </c>
      <c r="B188" s="5" t="s">
        <v>187</v>
      </c>
      <c r="C188" s="5" t="s">
        <v>178</v>
      </c>
      <c r="D188" s="5" t="s">
        <v>47</v>
      </c>
      <c r="E188" s="5" t="s">
        <v>22</v>
      </c>
      <c r="F188" s="6">
        <v>45291</v>
      </c>
      <c r="G188" s="5">
        <v>2023</v>
      </c>
      <c r="H188" s="5" t="str">
        <f t="shared" si="20"/>
        <v>Diciembre</v>
      </c>
      <c r="I188" s="6" t="str">
        <f t="shared" si="21"/>
        <v>2023-2</v>
      </c>
      <c r="J188" s="5">
        <v>68</v>
      </c>
      <c r="K188" s="5">
        <v>74.739999999999995</v>
      </c>
      <c r="L188" s="15">
        <f t="shared" si="26"/>
        <v>0.69499999999999995</v>
      </c>
      <c r="M188" s="15">
        <f t="shared" si="27"/>
        <v>0.69499999999999995</v>
      </c>
      <c r="N188" s="5" t="s">
        <v>23</v>
      </c>
      <c r="O188" s="5" t="s">
        <v>23</v>
      </c>
      <c r="P188" s="5">
        <v>0</v>
      </c>
      <c r="Q188" s="5">
        <v>1</v>
      </c>
      <c r="R188" s="5" t="str">
        <f t="shared" si="22"/>
        <v>253-2023-12-31</v>
      </c>
    </row>
    <row r="189" spans="1:18" x14ac:dyDescent="0.3">
      <c r="A189" s="5">
        <v>253</v>
      </c>
      <c r="B189" s="5" t="s">
        <v>188</v>
      </c>
      <c r="C189" s="5" t="s">
        <v>60</v>
      </c>
      <c r="D189" s="5" t="s">
        <v>61</v>
      </c>
      <c r="E189" s="5" t="s">
        <v>54</v>
      </c>
      <c r="F189" s="6">
        <v>45291</v>
      </c>
      <c r="G189" s="5">
        <v>2023</v>
      </c>
      <c r="H189" s="5" t="str">
        <f t="shared" si="20"/>
        <v>Diciembre</v>
      </c>
      <c r="I189" s="6" t="str">
        <f t="shared" si="21"/>
        <v>2023-2</v>
      </c>
      <c r="J189" s="5">
        <v>8</v>
      </c>
      <c r="K189" s="5">
        <v>5.56</v>
      </c>
      <c r="L189" s="15">
        <f>IFERROR(IF((J190/K190)&gt;1.3,1.3,J190/K190),"")</f>
        <v>1</v>
      </c>
      <c r="M189" s="15">
        <f>IFERROR(IF((J190/K190)&gt;J190/K190,1.3,J190/K190),"")</f>
        <v>1</v>
      </c>
      <c r="N189" s="5" t="s">
        <v>55</v>
      </c>
      <c r="O189" s="5" t="s">
        <v>55</v>
      </c>
      <c r="P189" s="5">
        <v>0</v>
      </c>
      <c r="Q189" s="5">
        <v>0</v>
      </c>
      <c r="R189" s="5" t="str">
        <f t="shared" si="22"/>
        <v>254-2023-12-31</v>
      </c>
    </row>
    <row r="190" spans="1:18" x14ac:dyDescent="0.3">
      <c r="A190" s="5">
        <v>254</v>
      </c>
      <c r="B190" s="5" t="s">
        <v>189</v>
      </c>
      <c r="C190" s="5" t="s">
        <v>190</v>
      </c>
      <c r="D190" s="5" t="s">
        <v>52</v>
      </c>
      <c r="E190" s="5" t="s">
        <v>22</v>
      </c>
      <c r="F190" s="6">
        <v>45291</v>
      </c>
      <c r="G190" s="5">
        <v>2023</v>
      </c>
      <c r="H190" s="5" t="str">
        <f t="shared" si="20"/>
        <v>Diciembre</v>
      </c>
      <c r="I190" s="6" t="str">
        <f t="shared" si="21"/>
        <v>2023-2</v>
      </c>
      <c r="J190" s="5">
        <v>55</v>
      </c>
      <c r="K190" s="5">
        <v>55</v>
      </c>
      <c r="L190" s="15">
        <f>IFERROR(IF((K191/J191)&gt;1.3,1.3,K191/J191),"")</f>
        <v>1.125</v>
      </c>
      <c r="M190" s="15">
        <f>IFERROR(K191/J191,"")</f>
        <v>1.125</v>
      </c>
      <c r="N190" s="5" t="s">
        <v>48</v>
      </c>
      <c r="O190" s="5" t="s">
        <v>48</v>
      </c>
      <c r="P190" s="5">
        <v>0</v>
      </c>
      <c r="Q190" s="5">
        <v>0</v>
      </c>
      <c r="R190" s="5" t="str">
        <f t="shared" si="22"/>
        <v>255-2023-12-31</v>
      </c>
    </row>
    <row r="191" spans="1:18" x14ac:dyDescent="0.3">
      <c r="A191" s="5">
        <v>255</v>
      </c>
      <c r="B191" s="5" t="s">
        <v>192</v>
      </c>
      <c r="C191" s="5" t="s">
        <v>118</v>
      </c>
      <c r="D191" s="5" t="s">
        <v>65</v>
      </c>
      <c r="E191" s="5" t="s">
        <v>22</v>
      </c>
      <c r="F191" s="6">
        <v>45291</v>
      </c>
      <c r="G191" s="5">
        <v>2023</v>
      </c>
      <c r="H191" s="5" t="str">
        <f t="shared" si="20"/>
        <v>Diciembre</v>
      </c>
      <c r="I191" s="6" t="str">
        <f t="shared" si="21"/>
        <v>2023-2</v>
      </c>
      <c r="J191" s="5">
        <v>16</v>
      </c>
      <c r="K191" s="5">
        <v>18</v>
      </c>
      <c r="L191" s="15">
        <f>IFERROR(IF((K192/J192)&gt;1.3,1.3,K192/J192),"")</f>
        <v>1.2352941176470589</v>
      </c>
      <c r="M191" s="15">
        <f>IFERROR(K192/J192,"")</f>
        <v>1.2352941176470589</v>
      </c>
      <c r="N191" s="5" t="s">
        <v>48</v>
      </c>
      <c r="O191" s="5" t="s">
        <v>48</v>
      </c>
      <c r="P191" s="5">
        <v>0</v>
      </c>
      <c r="Q191" s="5">
        <v>0</v>
      </c>
      <c r="R191" s="5" t="str">
        <f t="shared" si="22"/>
        <v>256-2023-12-31</v>
      </c>
    </row>
    <row r="192" spans="1:18" x14ac:dyDescent="0.3">
      <c r="A192" s="5">
        <v>256</v>
      </c>
      <c r="B192" s="5" t="s">
        <v>193</v>
      </c>
      <c r="C192" s="5" t="s">
        <v>118</v>
      </c>
      <c r="D192" s="5" t="s">
        <v>47</v>
      </c>
      <c r="E192" s="5" t="s">
        <v>22</v>
      </c>
      <c r="F192" s="6">
        <v>45291</v>
      </c>
      <c r="G192" s="5">
        <v>2023</v>
      </c>
      <c r="H192" s="5" t="str">
        <f t="shared" si="20"/>
        <v>Diciembre</v>
      </c>
      <c r="I192" s="6" t="str">
        <f t="shared" si="21"/>
        <v>2023-2</v>
      </c>
      <c r="J192" s="5">
        <v>34</v>
      </c>
      <c r="K192" s="5">
        <v>42</v>
      </c>
      <c r="L192" s="15">
        <f>IFERROR(IF((K193/J193)&gt;1.3,1.3,K193/J193),"")</f>
        <v>0.9285714285714286</v>
      </c>
      <c r="M192" s="15">
        <f>IFERROR(K193/J193,"")</f>
        <v>0.9285714285714286</v>
      </c>
      <c r="N192" s="5" t="s">
        <v>48</v>
      </c>
      <c r="O192" s="5" t="s">
        <v>48</v>
      </c>
      <c r="P192" s="5">
        <v>0</v>
      </c>
      <c r="Q192" s="5">
        <v>0</v>
      </c>
      <c r="R192" s="5" t="str">
        <f t="shared" si="22"/>
        <v>257-2023-12-31</v>
      </c>
    </row>
    <row r="193" spans="1:18" x14ac:dyDescent="0.3">
      <c r="A193" s="5">
        <v>257</v>
      </c>
      <c r="B193" s="5" t="s">
        <v>194</v>
      </c>
      <c r="C193" s="5" t="s">
        <v>118</v>
      </c>
      <c r="D193" s="5" t="s">
        <v>47</v>
      </c>
      <c r="E193" s="5" t="s">
        <v>22</v>
      </c>
      <c r="F193" s="6">
        <v>45291</v>
      </c>
      <c r="G193" s="5">
        <v>2023</v>
      </c>
      <c r="H193" s="5" t="str">
        <f t="shared" si="20"/>
        <v>Diciembre</v>
      </c>
      <c r="I193" s="6" t="str">
        <f t="shared" si="21"/>
        <v>2023-2</v>
      </c>
      <c r="J193" s="5">
        <v>42</v>
      </c>
      <c r="K193" s="5">
        <v>39</v>
      </c>
      <c r="L193" s="15">
        <f>IFERROR(IF((K194/J194)&gt;1.3,1.3,K194/J194),"")</f>
        <v>0.7</v>
      </c>
      <c r="M193" s="15">
        <f>IFERROR(K194/J194,"")</f>
        <v>0.7</v>
      </c>
      <c r="N193" s="5" t="s">
        <v>48</v>
      </c>
      <c r="O193" s="5" t="s">
        <v>48</v>
      </c>
      <c r="P193" s="5">
        <v>0</v>
      </c>
      <c r="Q193" s="5">
        <v>0</v>
      </c>
      <c r="R193" s="5" t="str">
        <f t="shared" si="22"/>
        <v>259-2023-12-31</v>
      </c>
    </row>
    <row r="194" spans="1:18" x14ac:dyDescent="0.3">
      <c r="A194" s="5">
        <v>259</v>
      </c>
      <c r="B194" s="5" t="s">
        <v>195</v>
      </c>
      <c r="C194" s="5" t="s">
        <v>186</v>
      </c>
      <c r="D194" s="5" t="s">
        <v>52</v>
      </c>
      <c r="E194" s="5" t="s">
        <v>22</v>
      </c>
      <c r="F194" s="6">
        <v>45291</v>
      </c>
      <c r="G194" s="5">
        <v>2023</v>
      </c>
      <c r="H194" s="5" t="str">
        <f t="shared" si="20"/>
        <v>Diciembre</v>
      </c>
      <c r="I194" s="6" t="str">
        <f t="shared" si="21"/>
        <v>2023-2</v>
      </c>
      <c r="J194" s="5">
        <v>100</v>
      </c>
      <c r="K194" s="5">
        <v>70</v>
      </c>
      <c r="L194" s="15">
        <f>IFERROR(IF((K195/J195)&gt;1.3,1.3,K195/J195),"")</f>
        <v>0.95000000000000007</v>
      </c>
      <c r="M194" s="15">
        <f>IFERROR(K195/J195,"")</f>
        <v>0.95000000000000007</v>
      </c>
      <c r="N194" s="5" t="s">
        <v>23</v>
      </c>
      <c r="O194" s="5" t="s">
        <v>23</v>
      </c>
      <c r="P194" s="5">
        <v>0</v>
      </c>
      <c r="Q194" s="5">
        <v>0</v>
      </c>
      <c r="R194" s="5" t="str">
        <f t="shared" si="22"/>
        <v>260-2023-12-31</v>
      </c>
    </row>
    <row r="195" spans="1:18" x14ac:dyDescent="0.3">
      <c r="A195" s="5">
        <v>260</v>
      </c>
      <c r="B195" s="5" t="s">
        <v>196</v>
      </c>
      <c r="C195" s="5" t="s">
        <v>197</v>
      </c>
      <c r="D195" s="5" t="s">
        <v>47</v>
      </c>
      <c r="E195" s="5" t="s">
        <v>54</v>
      </c>
      <c r="F195" s="6">
        <v>45291</v>
      </c>
      <c r="G195" s="5">
        <v>2023</v>
      </c>
      <c r="H195" s="5" t="str">
        <f t="shared" si="20"/>
        <v>Diciembre</v>
      </c>
      <c r="I195" s="6" t="str">
        <f t="shared" si="21"/>
        <v>2023-2</v>
      </c>
      <c r="J195" s="5">
        <v>3</v>
      </c>
      <c r="K195" s="5">
        <v>2.85</v>
      </c>
      <c r="L195" s="15">
        <f>IFERROR(IF((J196/K196)&gt;1.3,1.3,J196/K196),"")</f>
        <v>1.3</v>
      </c>
      <c r="M195" s="15">
        <f>IFERROR(IF((J196/K196)&gt;J196/K196,1.3,J196/K196),"")</f>
        <v>1.4851485148514851</v>
      </c>
      <c r="N195" s="5" t="s">
        <v>83</v>
      </c>
      <c r="O195" s="5" t="s">
        <v>83</v>
      </c>
      <c r="P195" s="5">
        <v>1</v>
      </c>
      <c r="Q195" s="5">
        <v>1</v>
      </c>
      <c r="R195" s="5" t="str">
        <f t="shared" si="22"/>
        <v>261-2023-12-31</v>
      </c>
    </row>
    <row r="196" spans="1:18" x14ac:dyDescent="0.3">
      <c r="A196" s="5">
        <v>261</v>
      </c>
      <c r="B196" s="5" t="s">
        <v>198</v>
      </c>
      <c r="C196" s="5" t="s">
        <v>46</v>
      </c>
      <c r="D196" s="5" t="s">
        <v>47</v>
      </c>
      <c r="E196" s="5" t="s">
        <v>54</v>
      </c>
      <c r="F196" s="6">
        <v>45291</v>
      </c>
      <c r="G196" s="5">
        <v>2023</v>
      </c>
      <c r="H196" s="5" t="str">
        <f t="shared" si="20"/>
        <v>Diciembre</v>
      </c>
      <c r="I196" s="6" t="str">
        <f t="shared" si="21"/>
        <v>2023-2</v>
      </c>
      <c r="J196" s="5">
        <v>3</v>
      </c>
      <c r="K196" s="5">
        <v>2.02</v>
      </c>
      <c r="L196" s="15">
        <f>IFERROR(IF((J197/K197)&gt;1.3,1.3,J197/K197),"")</f>
        <v>1.3</v>
      </c>
      <c r="M196" s="15">
        <f>IFERROR(IF((J197/K197)&gt;J197/K197,1.3,J197/K197),"")</f>
        <v>1.8181818181818181</v>
      </c>
      <c r="N196" s="5" t="s">
        <v>48</v>
      </c>
      <c r="O196" s="5" t="s">
        <v>83</v>
      </c>
      <c r="P196" s="5">
        <v>2</v>
      </c>
      <c r="Q196" s="5">
        <v>2</v>
      </c>
      <c r="R196" s="5" t="str">
        <f t="shared" si="22"/>
        <v>262-2023-12-31</v>
      </c>
    </row>
    <row r="197" spans="1:18" x14ac:dyDescent="0.3">
      <c r="A197" s="5">
        <v>262</v>
      </c>
      <c r="B197" s="5" t="s">
        <v>200</v>
      </c>
      <c r="C197" s="5" t="s">
        <v>41</v>
      </c>
      <c r="D197" s="5" t="s">
        <v>47</v>
      </c>
      <c r="E197" s="5" t="s">
        <v>54</v>
      </c>
      <c r="F197" s="6">
        <v>45291</v>
      </c>
      <c r="G197" s="5">
        <v>2023</v>
      </c>
      <c r="H197" s="5" t="str">
        <f t="shared" si="20"/>
        <v>Diciembre</v>
      </c>
      <c r="I197" s="6" t="str">
        <f t="shared" si="21"/>
        <v>2023-2</v>
      </c>
      <c r="J197" s="5">
        <v>20</v>
      </c>
      <c r="K197" s="5">
        <v>11</v>
      </c>
      <c r="L197" s="8">
        <v>1</v>
      </c>
      <c r="M197" s="15">
        <v>1</v>
      </c>
      <c r="N197" s="5" t="s">
        <v>23</v>
      </c>
      <c r="O197" s="5" t="s">
        <v>23</v>
      </c>
      <c r="P197" s="5">
        <v>0</v>
      </c>
      <c r="Q197" s="5">
        <v>0</v>
      </c>
      <c r="R197" s="5" t="str">
        <f t="shared" si="22"/>
        <v>263-2023-12-31</v>
      </c>
    </row>
    <row r="198" spans="1:18" x14ac:dyDescent="0.3">
      <c r="A198" s="5">
        <v>263</v>
      </c>
      <c r="B198" s="5" t="s">
        <v>201</v>
      </c>
      <c r="C198" s="5" t="s">
        <v>41</v>
      </c>
      <c r="D198" s="5" t="s">
        <v>52</v>
      </c>
      <c r="E198" s="5" t="s">
        <v>22</v>
      </c>
      <c r="F198" s="6">
        <v>45291</v>
      </c>
      <c r="G198" s="5">
        <v>2023</v>
      </c>
      <c r="H198" s="5" t="str">
        <f t="shared" si="20"/>
        <v>Diciembre</v>
      </c>
      <c r="I198" s="6" t="str">
        <f t="shared" si="21"/>
        <v>2023-2</v>
      </c>
      <c r="J198" s="5">
        <v>100</v>
      </c>
      <c r="K198" s="5">
        <v>100</v>
      </c>
      <c r="L198" s="21">
        <f>IFERROR(K199/J199,"")</f>
        <v>1</v>
      </c>
      <c r="M198" s="15">
        <f t="shared" ref="M198:M206" si="28">IFERROR(K199/J199,"")</f>
        <v>1</v>
      </c>
      <c r="N198" s="5" t="s">
        <v>23</v>
      </c>
      <c r="O198" s="5" t="s">
        <v>23</v>
      </c>
      <c r="P198" s="5">
        <v>0</v>
      </c>
      <c r="Q198" s="5">
        <v>0</v>
      </c>
      <c r="R198" s="5" t="str">
        <f t="shared" si="22"/>
        <v>264-2023-12-31</v>
      </c>
    </row>
    <row r="199" spans="1:18" x14ac:dyDescent="0.3">
      <c r="A199" s="5">
        <v>264</v>
      </c>
      <c r="B199" s="5" t="s">
        <v>202</v>
      </c>
      <c r="C199" s="5" t="s">
        <v>41</v>
      </c>
      <c r="D199" s="5" t="s">
        <v>47</v>
      </c>
      <c r="E199" s="5" t="s">
        <v>22</v>
      </c>
      <c r="F199" s="6">
        <v>45291</v>
      </c>
      <c r="G199" s="5">
        <v>2023</v>
      </c>
      <c r="H199" s="5" t="str">
        <f t="shared" si="20"/>
        <v>Diciembre</v>
      </c>
      <c r="I199" s="6" t="str">
        <f t="shared" si="21"/>
        <v>2023-2</v>
      </c>
      <c r="J199" s="5">
        <v>100</v>
      </c>
      <c r="K199" s="5">
        <v>100</v>
      </c>
      <c r="L199" s="21">
        <f>IFERROR(K200/J200,"")</f>
        <v>0.97129999999999994</v>
      </c>
      <c r="M199" s="15">
        <f t="shared" si="28"/>
        <v>0.97129999999999994</v>
      </c>
      <c r="N199" s="5" t="s">
        <v>23</v>
      </c>
      <c r="O199" s="5" t="s">
        <v>23</v>
      </c>
      <c r="P199" s="5">
        <v>0</v>
      </c>
      <c r="Q199" s="5">
        <v>0</v>
      </c>
      <c r="R199" s="5" t="str">
        <f t="shared" si="22"/>
        <v>265-2023-12-31</v>
      </c>
    </row>
    <row r="200" spans="1:18" x14ac:dyDescent="0.3">
      <c r="A200" s="5">
        <v>265</v>
      </c>
      <c r="B200" s="5" t="s">
        <v>204</v>
      </c>
      <c r="C200" s="5" t="s">
        <v>41</v>
      </c>
      <c r="D200" s="5" t="s">
        <v>47</v>
      </c>
      <c r="E200" s="5" t="s">
        <v>22</v>
      </c>
      <c r="F200" s="6">
        <v>45291</v>
      </c>
      <c r="G200" s="5">
        <v>2023</v>
      </c>
      <c r="H200" s="5" t="str">
        <f t="shared" si="20"/>
        <v>Diciembre</v>
      </c>
      <c r="I200" s="6" t="str">
        <f t="shared" si="21"/>
        <v>2023-2</v>
      </c>
      <c r="J200" s="5">
        <v>100</v>
      </c>
      <c r="K200" s="5">
        <v>97.13</v>
      </c>
      <c r="L200" s="21">
        <f>IFERROR(K201/J201,"")</f>
        <v>1.0217894736842104</v>
      </c>
      <c r="M200" s="15">
        <f t="shared" si="28"/>
        <v>1.0217894736842104</v>
      </c>
      <c r="N200" s="5" t="s">
        <v>23</v>
      </c>
      <c r="O200" s="5" t="s">
        <v>23</v>
      </c>
      <c r="P200" s="5">
        <v>0</v>
      </c>
      <c r="Q200" s="5">
        <v>0</v>
      </c>
      <c r="R200" s="5" t="str">
        <f t="shared" si="22"/>
        <v>266-2023-12-31</v>
      </c>
    </row>
    <row r="201" spans="1:18" x14ac:dyDescent="0.3">
      <c r="A201" s="5">
        <v>266</v>
      </c>
      <c r="B201" s="5" t="s">
        <v>206</v>
      </c>
      <c r="C201" s="5" t="s">
        <v>41</v>
      </c>
      <c r="D201" s="5" t="s">
        <v>47</v>
      </c>
      <c r="E201" s="5" t="s">
        <v>22</v>
      </c>
      <c r="F201" s="6">
        <v>45291</v>
      </c>
      <c r="G201" s="5">
        <v>2023</v>
      </c>
      <c r="H201" s="5" t="str">
        <f t="shared" si="20"/>
        <v>Diciembre</v>
      </c>
      <c r="I201" s="6" t="str">
        <f t="shared" si="21"/>
        <v>2023-2</v>
      </c>
      <c r="J201" s="5">
        <v>95</v>
      </c>
      <c r="K201" s="5">
        <v>97.07</v>
      </c>
      <c r="L201" s="15" t="str">
        <f t="shared" ref="L201:L206" si="29">IFERROR(IF((K202/J202)&gt;1.3,1.3,K202/J202),"")</f>
        <v/>
      </c>
      <c r="M201" s="15" t="str">
        <f t="shared" si="28"/>
        <v/>
      </c>
      <c r="N201" s="5" t="s">
        <v>23</v>
      </c>
      <c r="O201" s="5" t="s">
        <v>23</v>
      </c>
      <c r="P201" s="5">
        <v>0</v>
      </c>
      <c r="Q201" s="5">
        <v>0</v>
      </c>
      <c r="R201" s="5" t="str">
        <f t="shared" si="22"/>
        <v>267-2023-12-31</v>
      </c>
    </row>
    <row r="202" spans="1:18" x14ac:dyDescent="0.3">
      <c r="A202" s="5">
        <v>267</v>
      </c>
      <c r="B202" s="5" t="s">
        <v>2578</v>
      </c>
      <c r="C202" s="5" t="s">
        <v>180</v>
      </c>
      <c r="D202" s="5" t="s">
        <v>65</v>
      </c>
      <c r="E202" s="5" t="s">
        <v>22</v>
      </c>
      <c r="F202" s="6">
        <v>45291</v>
      </c>
      <c r="G202" s="5">
        <v>2023</v>
      </c>
      <c r="H202" s="5" t="str">
        <f t="shared" si="20"/>
        <v>Diciembre</v>
      </c>
      <c r="I202" s="6" t="str">
        <f t="shared" si="21"/>
        <v>2023-2</v>
      </c>
      <c r="J202" s="5"/>
      <c r="K202" s="5"/>
      <c r="L202" s="15" t="str">
        <f t="shared" si="29"/>
        <v/>
      </c>
      <c r="M202" s="15" t="str">
        <f t="shared" si="28"/>
        <v/>
      </c>
      <c r="N202" s="5" t="s">
        <v>23</v>
      </c>
      <c r="O202" s="5" t="s">
        <v>23</v>
      </c>
      <c r="P202" s="5">
        <v>0</v>
      </c>
      <c r="Q202" s="5">
        <v>0</v>
      </c>
      <c r="R202" s="5" t="str">
        <f t="shared" si="22"/>
        <v>268-2023-12-31</v>
      </c>
    </row>
    <row r="203" spans="1:18" x14ac:dyDescent="0.3">
      <c r="A203" s="5">
        <v>268</v>
      </c>
      <c r="B203" s="5" t="s">
        <v>207</v>
      </c>
      <c r="C203" s="5" t="s">
        <v>208</v>
      </c>
      <c r="D203" s="5" t="s">
        <v>47</v>
      </c>
      <c r="E203" s="5" t="s">
        <v>22</v>
      </c>
      <c r="F203" s="6">
        <v>45291</v>
      </c>
      <c r="G203" s="5">
        <v>2023</v>
      </c>
      <c r="H203" s="5" t="str">
        <f t="shared" si="20"/>
        <v>Diciembre</v>
      </c>
      <c r="I203" s="6" t="str">
        <f t="shared" si="21"/>
        <v>2023-2</v>
      </c>
      <c r="J203" s="5"/>
      <c r="K203" s="5">
        <v>2204</v>
      </c>
      <c r="L203" s="15" t="str">
        <f t="shared" si="29"/>
        <v/>
      </c>
      <c r="M203" s="15" t="str">
        <f t="shared" si="28"/>
        <v/>
      </c>
      <c r="N203" s="5" t="s">
        <v>23</v>
      </c>
      <c r="O203" s="5" t="s">
        <v>48</v>
      </c>
      <c r="P203" s="5">
        <v>0</v>
      </c>
      <c r="Q203" s="5">
        <v>0</v>
      </c>
      <c r="R203" s="5" t="str">
        <f t="shared" si="22"/>
        <v>269-2023-12-31</v>
      </c>
    </row>
    <row r="204" spans="1:18" x14ac:dyDescent="0.3">
      <c r="A204" s="5">
        <v>269</v>
      </c>
      <c r="B204" s="5" t="s">
        <v>209</v>
      </c>
      <c r="C204" s="5" t="s">
        <v>208</v>
      </c>
      <c r="D204" s="5" t="s">
        <v>47</v>
      </c>
      <c r="E204" s="5" t="s">
        <v>22</v>
      </c>
      <c r="F204" s="6">
        <v>45291</v>
      </c>
      <c r="G204" s="5">
        <v>2023</v>
      </c>
      <c r="H204" s="5" t="str">
        <f t="shared" ref="H204:H267" si="30">PROPER(TEXT(F205,"mmmm"))</f>
        <v>Diciembre</v>
      </c>
      <c r="I204" s="6" t="str">
        <f t="shared" ref="I204:I267" si="31">IF(OR(H205="Enero",H205="Febrero",H205="Marzo",H205="Abril",H205="Mayo",H205="Junio"),G205&amp;"-1",IF(OR(H205="Julio",H205="Agosto",H205="Septiembre",H205="Octubre",H205="Noviembre",H205="Diciembre"),G205&amp;"-2"))</f>
        <v>2023-2</v>
      </c>
      <c r="J204" s="5">
        <v>0</v>
      </c>
      <c r="K204" s="5">
        <v>1.28</v>
      </c>
      <c r="L204" s="15" t="str">
        <f t="shared" si="29"/>
        <v/>
      </c>
      <c r="M204" s="15" t="str">
        <f t="shared" si="28"/>
        <v/>
      </c>
      <c r="N204" s="5" t="s">
        <v>83</v>
      </c>
      <c r="O204" s="5" t="s">
        <v>83</v>
      </c>
      <c r="P204" s="5">
        <v>2</v>
      </c>
      <c r="Q204" s="5">
        <v>2</v>
      </c>
      <c r="R204" s="5" t="str">
        <f t="shared" ref="R204:R267" si="32">A205&amp;"-"&amp;YEAR(F205)&amp;"-"&amp;IF(LEN(MONTH(F205))=1,"0"&amp;MONTH(F205),MONTH(F205))&amp;"-"&amp;IF(LEN(DAY(F205))=1,"0"&amp;DAY(F205),DAY(F205))</f>
        <v>270-2023-12-31</v>
      </c>
    </row>
    <row r="205" spans="1:18" x14ac:dyDescent="0.3">
      <c r="A205" s="5">
        <v>270</v>
      </c>
      <c r="B205" s="5" t="s">
        <v>210</v>
      </c>
      <c r="C205" s="5" t="s">
        <v>208</v>
      </c>
      <c r="D205" s="5" t="s">
        <v>47</v>
      </c>
      <c r="E205" s="5" t="s">
        <v>22</v>
      </c>
      <c r="F205" s="6">
        <v>45291</v>
      </c>
      <c r="G205" s="5">
        <v>2023</v>
      </c>
      <c r="H205" s="5" t="str">
        <f t="shared" si="30"/>
        <v>Diciembre</v>
      </c>
      <c r="I205" s="6" t="str">
        <f t="shared" si="31"/>
        <v>2023-2</v>
      </c>
      <c r="J205" s="5"/>
      <c r="K205" s="5">
        <v>5.19</v>
      </c>
      <c r="L205" s="15" t="str">
        <f t="shared" si="29"/>
        <v/>
      </c>
      <c r="M205" s="15" t="str">
        <f t="shared" si="28"/>
        <v/>
      </c>
      <c r="N205" s="5" t="s">
        <v>83</v>
      </c>
      <c r="O205" s="5" t="s">
        <v>48</v>
      </c>
      <c r="P205" s="5">
        <v>1</v>
      </c>
      <c r="Q205" s="5">
        <v>1</v>
      </c>
      <c r="R205" s="5" t="str">
        <f t="shared" si="32"/>
        <v>271-2023-12-31</v>
      </c>
    </row>
    <row r="206" spans="1:18" x14ac:dyDescent="0.3">
      <c r="A206" s="5">
        <v>271</v>
      </c>
      <c r="B206" s="5" t="s">
        <v>211</v>
      </c>
      <c r="C206" s="5" t="s">
        <v>208</v>
      </c>
      <c r="D206" s="5" t="s">
        <v>47</v>
      </c>
      <c r="E206" s="5" t="s">
        <v>22</v>
      </c>
      <c r="F206" s="6">
        <v>45291</v>
      </c>
      <c r="G206" s="5">
        <v>2023</v>
      </c>
      <c r="H206" s="5" t="str">
        <f t="shared" si="30"/>
        <v>Diciembre</v>
      </c>
      <c r="I206" s="6" t="str">
        <f t="shared" si="31"/>
        <v>2023-2</v>
      </c>
      <c r="J206" s="5"/>
      <c r="K206" s="5">
        <v>39.729999999999997</v>
      </c>
      <c r="L206" s="15">
        <f t="shared" si="29"/>
        <v>1</v>
      </c>
      <c r="M206" s="15">
        <f t="shared" si="28"/>
        <v>1</v>
      </c>
      <c r="N206" s="5">
        <v>0</v>
      </c>
      <c r="O206" s="5" t="s">
        <v>48</v>
      </c>
      <c r="P206" s="5">
        <v>1</v>
      </c>
      <c r="Q206" s="5">
        <v>1</v>
      </c>
      <c r="R206" s="5" t="str">
        <f t="shared" si="32"/>
        <v>272-2023-12-31</v>
      </c>
    </row>
    <row r="207" spans="1:18" x14ac:dyDescent="0.3">
      <c r="A207" s="5">
        <v>272</v>
      </c>
      <c r="B207" s="5" t="s">
        <v>212</v>
      </c>
      <c r="C207" s="5" t="s">
        <v>64</v>
      </c>
      <c r="D207" s="5" t="s">
        <v>65</v>
      </c>
      <c r="E207" s="5" t="s">
        <v>54</v>
      </c>
      <c r="F207" s="6">
        <v>45291</v>
      </c>
      <c r="G207" s="5">
        <v>2023</v>
      </c>
      <c r="H207" s="5" t="str">
        <f t="shared" si="30"/>
        <v>Diciembre</v>
      </c>
      <c r="I207" s="6" t="str">
        <f t="shared" si="31"/>
        <v>2023-2</v>
      </c>
      <c r="J207" s="16">
        <v>9.9999999999999995E-7</v>
      </c>
      <c r="K207" s="16">
        <v>9.9999999999999995E-7</v>
      </c>
      <c r="L207" s="8">
        <f>IF(K208&lt;=J208,100%,J208/K208)</f>
        <v>1</v>
      </c>
      <c r="M207" s="15">
        <f>IF(K208&lt;=J208,100%,J208/K208)</f>
        <v>1</v>
      </c>
      <c r="N207" s="5">
        <v>0</v>
      </c>
      <c r="O207" s="5" t="s">
        <v>48</v>
      </c>
      <c r="P207" s="5">
        <v>0</v>
      </c>
      <c r="Q207" s="5">
        <v>0</v>
      </c>
      <c r="R207" s="5" t="str">
        <f t="shared" si="32"/>
        <v>273-2023-12-31</v>
      </c>
    </row>
    <row r="208" spans="1:18" x14ac:dyDescent="0.3">
      <c r="A208" s="5">
        <v>273</v>
      </c>
      <c r="B208" s="5" t="s">
        <v>213</v>
      </c>
      <c r="C208" s="5" t="s">
        <v>214</v>
      </c>
      <c r="D208" s="5" t="s">
        <v>47</v>
      </c>
      <c r="E208" s="5" t="s">
        <v>22</v>
      </c>
      <c r="F208" s="6">
        <v>45291</v>
      </c>
      <c r="G208" s="5">
        <v>2023</v>
      </c>
      <c r="H208" s="5" t="str">
        <f t="shared" si="30"/>
        <v>Diciembre</v>
      </c>
      <c r="I208" s="6" t="str">
        <f t="shared" si="31"/>
        <v>2023-2</v>
      </c>
      <c r="J208" s="5">
        <v>5</v>
      </c>
      <c r="K208" s="5">
        <v>5</v>
      </c>
      <c r="L208" s="15">
        <f>IFERROR(IF((K209/J209)&gt;1.3,1.3,K209/J209),"")</f>
        <v>0.97512616297146681</v>
      </c>
      <c r="M208" s="15">
        <f>IFERROR(K209/J209,"")</f>
        <v>0.97512616297146681</v>
      </c>
      <c r="N208" s="5" t="s">
        <v>48</v>
      </c>
      <c r="O208" s="5" t="s">
        <v>48</v>
      </c>
      <c r="P208" s="5">
        <v>0</v>
      </c>
      <c r="Q208" s="5">
        <v>0</v>
      </c>
      <c r="R208" s="5" t="str">
        <f t="shared" si="32"/>
        <v>274-2023-12-31</v>
      </c>
    </row>
    <row r="209" spans="1:18" x14ac:dyDescent="0.3">
      <c r="A209" s="5">
        <v>274</v>
      </c>
      <c r="B209" s="5" t="s">
        <v>215</v>
      </c>
      <c r="C209" s="5" t="s">
        <v>197</v>
      </c>
      <c r="D209" s="5" t="s">
        <v>47</v>
      </c>
      <c r="E209" s="5" t="s">
        <v>22</v>
      </c>
      <c r="F209" s="6">
        <v>45291</v>
      </c>
      <c r="G209" s="5">
        <v>2023</v>
      </c>
      <c r="H209" s="5" t="str">
        <f t="shared" si="30"/>
        <v>Diciembre</v>
      </c>
      <c r="I209" s="6" t="str">
        <f t="shared" si="31"/>
        <v>2023-2</v>
      </c>
      <c r="J209" s="9">
        <v>41811</v>
      </c>
      <c r="K209" s="9">
        <v>40771</v>
      </c>
      <c r="L209" s="15">
        <f>IFERROR(IF((K210/J210)&gt;1.3,1.3,K210/J210),"")</f>
        <v>0.99411764705882355</v>
      </c>
      <c r="M209" s="15">
        <f>IFERROR(K210/J210,"")</f>
        <v>0.99411764705882355</v>
      </c>
      <c r="N209" s="5" t="s">
        <v>48</v>
      </c>
      <c r="O209" s="5" t="s">
        <v>48</v>
      </c>
      <c r="P209" s="5">
        <v>0</v>
      </c>
      <c r="Q209" s="5">
        <v>0</v>
      </c>
      <c r="R209" s="5" t="str">
        <f t="shared" si="32"/>
        <v>276-2023-12-31</v>
      </c>
    </row>
    <row r="210" spans="1:18" x14ac:dyDescent="0.3">
      <c r="A210" s="5">
        <v>276</v>
      </c>
      <c r="B210" s="5" t="s">
        <v>218</v>
      </c>
      <c r="C210" s="5" t="s">
        <v>219</v>
      </c>
      <c r="D210" s="5" t="s">
        <v>47</v>
      </c>
      <c r="E210" s="5" t="s">
        <v>54</v>
      </c>
      <c r="F210" s="6">
        <v>45291</v>
      </c>
      <c r="G210" s="5">
        <v>2023</v>
      </c>
      <c r="H210" s="5" t="str">
        <f t="shared" si="30"/>
        <v>Diciembre</v>
      </c>
      <c r="I210" s="6" t="str">
        <f t="shared" si="31"/>
        <v>2023-2</v>
      </c>
      <c r="J210" s="5">
        <v>85</v>
      </c>
      <c r="K210" s="5">
        <v>84.5</v>
      </c>
      <c r="L210" s="15">
        <f>IFERROR(IF((J211/K211)&gt;1,1,J211/K211),"")</f>
        <v>1</v>
      </c>
      <c r="M210" s="15">
        <f>IFERROR(IF((J211/K211)&gt;J211/K211,1.3,J211/K211),"")</f>
        <v>1.1597762314094691</v>
      </c>
      <c r="N210" s="5" t="s">
        <v>48</v>
      </c>
      <c r="O210" s="5" t="s">
        <v>83</v>
      </c>
      <c r="P210" s="5">
        <v>0</v>
      </c>
      <c r="Q210" s="5">
        <v>1</v>
      </c>
      <c r="R210" s="5" t="str">
        <f t="shared" si="32"/>
        <v>277-2023-12-31</v>
      </c>
    </row>
    <row r="211" spans="1:18" x14ac:dyDescent="0.3">
      <c r="A211" s="5">
        <v>277</v>
      </c>
      <c r="B211" s="5" t="s">
        <v>220</v>
      </c>
      <c r="C211" s="5" t="s">
        <v>219</v>
      </c>
      <c r="D211" s="5" t="s">
        <v>47</v>
      </c>
      <c r="E211" s="5" t="s">
        <v>54</v>
      </c>
      <c r="F211" s="6">
        <v>45291</v>
      </c>
      <c r="G211" s="5">
        <v>2023</v>
      </c>
      <c r="H211" s="5" t="str">
        <f t="shared" si="30"/>
        <v>Diciembre</v>
      </c>
      <c r="I211" s="6" t="str">
        <f t="shared" si="31"/>
        <v>2023-2</v>
      </c>
      <c r="J211" s="5">
        <v>85</v>
      </c>
      <c r="K211" s="3">
        <v>73.290000000000006</v>
      </c>
      <c r="L211" s="15">
        <f>IFERROR(IF((J212/K212)&gt;1.3,1.3,J212/K212),"")</f>
        <v>0</v>
      </c>
      <c r="M211" s="15">
        <f>IFERROR(IF((J212/K212)&gt;J212/K212,1.3,J212/K212),"")</f>
        <v>0</v>
      </c>
      <c r="N211" s="5" t="s">
        <v>48</v>
      </c>
      <c r="O211" s="5" t="s">
        <v>83</v>
      </c>
      <c r="P211" s="5">
        <v>1</v>
      </c>
      <c r="Q211" s="5">
        <v>1</v>
      </c>
      <c r="R211" s="5" t="str">
        <f t="shared" si="32"/>
        <v>278-2023-12-31</v>
      </c>
    </row>
    <row r="212" spans="1:18" x14ac:dyDescent="0.3">
      <c r="A212" s="5">
        <v>278</v>
      </c>
      <c r="B212" s="5" t="s">
        <v>221</v>
      </c>
      <c r="C212" s="5" t="s">
        <v>219</v>
      </c>
      <c r="D212" s="5" t="s">
        <v>47</v>
      </c>
      <c r="E212" s="5" t="s">
        <v>22</v>
      </c>
      <c r="F212" s="6">
        <v>45291</v>
      </c>
      <c r="G212" s="5">
        <v>2023</v>
      </c>
      <c r="H212" s="5" t="str">
        <f t="shared" si="30"/>
        <v>Diciembre</v>
      </c>
      <c r="I212" s="6" t="str">
        <f t="shared" si="31"/>
        <v>2023-2</v>
      </c>
      <c r="J212" s="5"/>
      <c r="K212" s="5">
        <v>1017</v>
      </c>
      <c r="L212" s="15" t="str">
        <f>IFERROR(IF((K213/J213)&gt;1.3,1.3,K213/J213),"")</f>
        <v/>
      </c>
      <c r="M212" s="15" t="str">
        <f t="shared" ref="M212:M229" si="33">IFERROR(K213/J213,"")</f>
        <v/>
      </c>
      <c r="N212" s="5" t="s">
        <v>48</v>
      </c>
      <c r="O212" s="5" t="s">
        <v>48</v>
      </c>
      <c r="P212" s="5">
        <v>0</v>
      </c>
      <c r="Q212" s="5">
        <v>0</v>
      </c>
      <c r="R212" s="5" t="str">
        <f t="shared" si="32"/>
        <v>279-2023-12-31</v>
      </c>
    </row>
    <row r="213" spans="1:18" x14ac:dyDescent="0.3">
      <c r="A213" s="5">
        <v>279</v>
      </c>
      <c r="B213" s="5" t="s">
        <v>222</v>
      </c>
      <c r="C213" s="5" t="s">
        <v>219</v>
      </c>
      <c r="D213" s="5" t="s">
        <v>47</v>
      </c>
      <c r="E213" s="5" t="s">
        <v>22</v>
      </c>
      <c r="F213" s="6">
        <v>45291</v>
      </c>
      <c r="G213" s="5">
        <v>2023</v>
      </c>
      <c r="H213" s="5" t="str">
        <f t="shared" si="30"/>
        <v>Diciembre</v>
      </c>
      <c r="I213" s="6" t="str">
        <f t="shared" si="31"/>
        <v>2023-2</v>
      </c>
      <c r="J213" s="5"/>
      <c r="K213" s="5">
        <v>608</v>
      </c>
      <c r="L213" s="15" t="str">
        <f>IFERROR(IF((K214/J214)&gt;1.3,1.3,K214/J214),"")</f>
        <v/>
      </c>
      <c r="M213" s="15" t="str">
        <f t="shared" si="33"/>
        <v/>
      </c>
      <c r="N213" s="5">
        <v>0</v>
      </c>
      <c r="O213" s="5" t="s">
        <v>48</v>
      </c>
      <c r="P213" s="5">
        <v>0</v>
      </c>
      <c r="Q213" s="5">
        <v>0</v>
      </c>
      <c r="R213" s="5" t="str">
        <f t="shared" si="32"/>
        <v>280-2023-12-31</v>
      </c>
    </row>
    <row r="214" spans="1:18" x14ac:dyDescent="0.3">
      <c r="A214" s="5">
        <v>280</v>
      </c>
      <c r="B214" s="5" t="s">
        <v>223</v>
      </c>
      <c r="C214" s="5" t="s">
        <v>219</v>
      </c>
      <c r="D214" s="5" t="s">
        <v>47</v>
      </c>
      <c r="E214" s="5" t="s">
        <v>22</v>
      </c>
      <c r="F214" s="6">
        <v>45291</v>
      </c>
      <c r="G214" s="5">
        <v>2023</v>
      </c>
      <c r="H214" s="5" t="str">
        <f t="shared" si="30"/>
        <v>Diciembre</v>
      </c>
      <c r="I214" s="6" t="str">
        <f t="shared" si="31"/>
        <v>2023-2</v>
      </c>
      <c r="J214" s="5"/>
      <c r="K214" s="5">
        <v>186</v>
      </c>
      <c r="L214" s="15" t="str">
        <f>IFERROR(IF((K215/J215)&gt;1.3,1.3,K215/J215),"")</f>
        <v/>
      </c>
      <c r="M214" s="15" t="str">
        <f t="shared" si="33"/>
        <v/>
      </c>
      <c r="N214" s="5">
        <v>0</v>
      </c>
      <c r="O214" s="5" t="s">
        <v>48</v>
      </c>
      <c r="P214" s="5">
        <v>0</v>
      </c>
      <c r="Q214" s="5">
        <v>0</v>
      </c>
      <c r="R214" s="5" t="str">
        <f t="shared" si="32"/>
        <v>281-2023-12-31</v>
      </c>
    </row>
    <row r="215" spans="1:18" x14ac:dyDescent="0.3">
      <c r="A215" s="5">
        <v>281</v>
      </c>
      <c r="B215" s="5" t="s">
        <v>224</v>
      </c>
      <c r="C215" s="5" t="s">
        <v>219</v>
      </c>
      <c r="D215" s="5" t="s">
        <v>47</v>
      </c>
      <c r="E215" s="5" t="s">
        <v>22</v>
      </c>
      <c r="F215" s="6">
        <v>45291</v>
      </c>
      <c r="G215" s="5">
        <v>2023</v>
      </c>
      <c r="H215" s="5" t="str">
        <f t="shared" si="30"/>
        <v>Diciembre</v>
      </c>
      <c r="I215" s="6" t="str">
        <f t="shared" si="31"/>
        <v>2023-2</v>
      </c>
      <c r="J215" s="5"/>
      <c r="K215" s="5">
        <v>223</v>
      </c>
      <c r="L215" s="15">
        <f>IFERROR(IF((K216/J216)&gt;1.3,1.3,K216/J216),"")</f>
        <v>1.0058333333333334</v>
      </c>
      <c r="M215" s="15">
        <f t="shared" si="33"/>
        <v>1.0058333333333334</v>
      </c>
      <c r="N215" s="5">
        <v>0</v>
      </c>
      <c r="O215" s="5" t="s">
        <v>48</v>
      </c>
      <c r="P215" s="5">
        <v>0</v>
      </c>
      <c r="Q215" s="5">
        <v>0</v>
      </c>
      <c r="R215" s="5" t="str">
        <f t="shared" si="32"/>
        <v>282-2023-12-31</v>
      </c>
    </row>
    <row r="216" spans="1:18" x14ac:dyDescent="0.3">
      <c r="A216" s="5">
        <v>282</v>
      </c>
      <c r="B216" s="5" t="s">
        <v>225</v>
      </c>
      <c r="C216" s="5" t="s">
        <v>219</v>
      </c>
      <c r="D216" s="5" t="s">
        <v>47</v>
      </c>
      <c r="E216" s="5" t="s">
        <v>22</v>
      </c>
      <c r="F216" s="6">
        <v>45291</v>
      </c>
      <c r="G216" s="5">
        <v>2023</v>
      </c>
      <c r="H216" s="5" t="str">
        <f t="shared" si="30"/>
        <v>Diciembre</v>
      </c>
      <c r="I216" s="6" t="str">
        <f t="shared" si="31"/>
        <v>2023-2</v>
      </c>
      <c r="J216" s="11">
        <v>96</v>
      </c>
      <c r="K216" s="5">
        <v>96.56</v>
      </c>
      <c r="L216" s="15">
        <f>IFERROR(IF((K217/J217)&gt;1.3,1.3,K217/J217),"")</f>
        <v>1.0133333333333332</v>
      </c>
      <c r="M216" s="15">
        <f t="shared" si="33"/>
        <v>1.0133333333333332</v>
      </c>
      <c r="N216" s="11" t="s">
        <v>23</v>
      </c>
      <c r="O216" s="11" t="s">
        <v>23</v>
      </c>
      <c r="P216" s="5">
        <v>0</v>
      </c>
      <c r="Q216" s="5">
        <v>0</v>
      </c>
      <c r="R216" s="5" t="str">
        <f t="shared" si="32"/>
        <v>283-2023-12-31</v>
      </c>
    </row>
    <row r="217" spans="1:18" x14ac:dyDescent="0.3">
      <c r="A217" s="5">
        <v>283</v>
      </c>
      <c r="B217" s="5" t="s">
        <v>226</v>
      </c>
      <c r="C217" s="5" t="s">
        <v>219</v>
      </c>
      <c r="D217" s="5" t="s">
        <v>47</v>
      </c>
      <c r="E217" s="5" t="s">
        <v>22</v>
      </c>
      <c r="F217" s="6">
        <v>45291</v>
      </c>
      <c r="G217" s="5">
        <v>2023</v>
      </c>
      <c r="H217" s="5" t="str">
        <f t="shared" si="30"/>
        <v>Diciembre</v>
      </c>
      <c r="I217" s="6" t="str">
        <f t="shared" si="31"/>
        <v>2023-2</v>
      </c>
      <c r="J217" s="5">
        <v>4.5</v>
      </c>
      <c r="K217" s="5">
        <v>4.5599999999999996</v>
      </c>
      <c r="L217" s="15" t="str">
        <f>IFERROR(IF((K218/J218)&gt;1,1,K218/J218),"")</f>
        <v/>
      </c>
      <c r="M217" s="15" t="str">
        <f t="shared" si="33"/>
        <v/>
      </c>
      <c r="N217" s="5" t="s">
        <v>83</v>
      </c>
      <c r="O217" s="5" t="s">
        <v>83</v>
      </c>
      <c r="P217" s="5">
        <v>2</v>
      </c>
      <c r="Q217" s="5">
        <v>2</v>
      </c>
      <c r="R217" s="5" t="str">
        <f t="shared" si="32"/>
        <v>284-2023-12-31</v>
      </c>
    </row>
    <row r="218" spans="1:18" x14ac:dyDescent="0.3">
      <c r="A218" s="5">
        <v>284</v>
      </c>
      <c r="B218" s="5" t="s">
        <v>227</v>
      </c>
      <c r="C218" s="5" t="s">
        <v>219</v>
      </c>
      <c r="D218" s="5" t="s">
        <v>47</v>
      </c>
      <c r="E218" s="5" t="s">
        <v>22</v>
      </c>
      <c r="F218" s="6">
        <v>45291</v>
      </c>
      <c r="G218" s="5">
        <v>2023</v>
      </c>
      <c r="H218" s="5" t="str">
        <f t="shared" si="30"/>
        <v>Diciembre</v>
      </c>
      <c r="I218" s="6" t="str">
        <f t="shared" si="31"/>
        <v>2023-2</v>
      </c>
      <c r="J218" s="5"/>
      <c r="K218" s="5">
        <v>16281</v>
      </c>
      <c r="L218" s="15">
        <f t="shared" ref="L218:L229" si="34">IFERROR(IF((K219/J219)&gt;1.3,1.3,K219/J219),"")</f>
        <v>1</v>
      </c>
      <c r="M218" s="15">
        <f t="shared" si="33"/>
        <v>1</v>
      </c>
      <c r="N218" s="5" t="s">
        <v>83</v>
      </c>
      <c r="O218" s="5" t="s">
        <v>48</v>
      </c>
      <c r="P218" s="5">
        <v>0</v>
      </c>
      <c r="Q218" s="5">
        <v>0</v>
      </c>
      <c r="R218" s="5" t="str">
        <f t="shared" si="32"/>
        <v>285-2023-12-31</v>
      </c>
    </row>
    <row r="219" spans="1:18" x14ac:dyDescent="0.3">
      <c r="A219" s="5">
        <v>285</v>
      </c>
      <c r="B219" s="5" t="s">
        <v>228</v>
      </c>
      <c r="C219" s="5" t="s">
        <v>219</v>
      </c>
      <c r="D219" s="5" t="s">
        <v>47</v>
      </c>
      <c r="E219" s="5" t="s">
        <v>22</v>
      </c>
      <c r="F219" s="6">
        <v>45291</v>
      </c>
      <c r="G219" s="5">
        <v>2023</v>
      </c>
      <c r="H219" s="5" t="str">
        <f t="shared" si="30"/>
        <v>Diciembre</v>
      </c>
      <c r="I219" s="6" t="str">
        <f t="shared" si="31"/>
        <v>2023-2</v>
      </c>
      <c r="J219" s="5">
        <v>100</v>
      </c>
      <c r="K219" s="5">
        <v>100</v>
      </c>
      <c r="L219" s="15" t="str">
        <f t="shared" si="34"/>
        <v/>
      </c>
      <c r="M219" s="15" t="str">
        <f t="shared" si="33"/>
        <v/>
      </c>
      <c r="N219" s="5" t="s">
        <v>23</v>
      </c>
      <c r="O219" s="5" t="s">
        <v>23</v>
      </c>
      <c r="P219" s="5">
        <v>0</v>
      </c>
      <c r="Q219" s="5">
        <v>0</v>
      </c>
      <c r="R219" s="5" t="str">
        <f t="shared" si="32"/>
        <v>286-2023-12-31</v>
      </c>
    </row>
    <row r="220" spans="1:18" x14ac:dyDescent="0.3">
      <c r="A220" s="5">
        <v>286</v>
      </c>
      <c r="B220" s="5" t="s">
        <v>229</v>
      </c>
      <c r="C220" s="5" t="s">
        <v>219</v>
      </c>
      <c r="D220" s="5" t="s">
        <v>47</v>
      </c>
      <c r="E220" s="5" t="s">
        <v>22</v>
      </c>
      <c r="F220" s="6">
        <v>45291</v>
      </c>
      <c r="G220" s="5">
        <v>2023</v>
      </c>
      <c r="H220" s="5" t="str">
        <f t="shared" si="30"/>
        <v>Diciembre</v>
      </c>
      <c r="I220" s="6" t="str">
        <f t="shared" si="31"/>
        <v>2023-2</v>
      </c>
      <c r="J220" s="5"/>
      <c r="K220" s="5">
        <v>1017</v>
      </c>
      <c r="L220" s="15">
        <f t="shared" si="34"/>
        <v>1.125</v>
      </c>
      <c r="M220" s="15">
        <f t="shared" si="33"/>
        <v>1.125</v>
      </c>
      <c r="N220" s="5" t="s">
        <v>23</v>
      </c>
      <c r="O220" s="5" t="s">
        <v>48</v>
      </c>
      <c r="P220" s="5">
        <v>0</v>
      </c>
      <c r="Q220" s="5">
        <v>0</v>
      </c>
      <c r="R220" s="5" t="str">
        <f t="shared" si="32"/>
        <v>288-2023-12-31</v>
      </c>
    </row>
    <row r="221" spans="1:18" x14ac:dyDescent="0.3">
      <c r="A221" s="5">
        <v>288</v>
      </c>
      <c r="B221" s="5" t="s">
        <v>230</v>
      </c>
      <c r="C221" s="5" t="s">
        <v>219</v>
      </c>
      <c r="D221" s="5" t="s">
        <v>47</v>
      </c>
      <c r="E221" s="5" t="s">
        <v>22</v>
      </c>
      <c r="F221" s="6">
        <v>45291</v>
      </c>
      <c r="G221" s="5">
        <v>2023</v>
      </c>
      <c r="H221" s="5" t="str">
        <f t="shared" si="30"/>
        <v>Diciembre</v>
      </c>
      <c r="I221" s="6" t="str">
        <f t="shared" si="31"/>
        <v>2023-2</v>
      </c>
      <c r="J221" s="5">
        <v>16</v>
      </c>
      <c r="K221" s="5">
        <v>18</v>
      </c>
      <c r="L221" s="15">
        <f t="shared" si="34"/>
        <v>0.92105263157894735</v>
      </c>
      <c r="M221" s="15">
        <f t="shared" si="33"/>
        <v>0.92105263157894735</v>
      </c>
      <c r="N221" s="5" t="s">
        <v>48</v>
      </c>
      <c r="O221" s="5" t="s">
        <v>48</v>
      </c>
      <c r="P221" s="5">
        <v>0</v>
      </c>
      <c r="Q221" s="5">
        <v>0</v>
      </c>
      <c r="R221" s="5" t="str">
        <f t="shared" si="32"/>
        <v>289-2023-12-31</v>
      </c>
    </row>
    <row r="222" spans="1:18" x14ac:dyDescent="0.3">
      <c r="A222" s="5">
        <v>289</v>
      </c>
      <c r="B222" s="5" t="s">
        <v>231</v>
      </c>
      <c r="C222" s="5" t="s">
        <v>93</v>
      </c>
      <c r="D222" s="5" t="s">
        <v>52</v>
      </c>
      <c r="E222" s="5" t="s">
        <v>22</v>
      </c>
      <c r="F222" s="6">
        <v>45291</v>
      </c>
      <c r="G222" s="5">
        <v>2023</v>
      </c>
      <c r="H222" s="5" t="str">
        <f t="shared" si="30"/>
        <v>Diciembre</v>
      </c>
      <c r="I222" s="6" t="str">
        <f t="shared" si="31"/>
        <v>2023-2</v>
      </c>
      <c r="J222" s="5">
        <v>95</v>
      </c>
      <c r="K222" s="5">
        <v>87.5</v>
      </c>
      <c r="L222" s="15">
        <f t="shared" si="34"/>
        <v>0.99288888888888893</v>
      </c>
      <c r="M222" s="15">
        <f t="shared" si="33"/>
        <v>0.99288888888888893</v>
      </c>
      <c r="N222" s="5" t="s">
        <v>23</v>
      </c>
      <c r="O222" s="5" t="s">
        <v>23</v>
      </c>
      <c r="P222" s="5">
        <v>0</v>
      </c>
      <c r="Q222" s="5">
        <v>0</v>
      </c>
      <c r="R222" s="5" t="str">
        <f t="shared" si="32"/>
        <v>290-2023-12-31</v>
      </c>
    </row>
    <row r="223" spans="1:18" x14ac:dyDescent="0.3">
      <c r="A223" s="5">
        <v>290</v>
      </c>
      <c r="B223" s="5" t="s">
        <v>232</v>
      </c>
      <c r="C223" s="5" t="s">
        <v>27</v>
      </c>
      <c r="D223" s="5" t="s">
        <v>61</v>
      </c>
      <c r="E223" s="5" t="s">
        <v>22</v>
      </c>
      <c r="F223" s="6">
        <v>45291</v>
      </c>
      <c r="G223" s="5">
        <v>2023</v>
      </c>
      <c r="H223" s="5" t="str">
        <f t="shared" si="30"/>
        <v>Diciembre</v>
      </c>
      <c r="I223" s="6" t="str">
        <f t="shared" si="31"/>
        <v>2023-2</v>
      </c>
      <c r="J223" s="5">
        <v>90</v>
      </c>
      <c r="K223" s="5">
        <v>89.36</v>
      </c>
      <c r="L223" s="15">
        <f t="shared" si="34"/>
        <v>1</v>
      </c>
      <c r="M223" s="15">
        <f t="shared" si="33"/>
        <v>1</v>
      </c>
      <c r="N223" s="5" t="s">
        <v>23</v>
      </c>
      <c r="O223" s="5" t="s">
        <v>23</v>
      </c>
      <c r="P223" s="5">
        <v>0</v>
      </c>
      <c r="Q223" s="5">
        <v>0</v>
      </c>
      <c r="R223" s="5" t="str">
        <f t="shared" si="32"/>
        <v>291-2023-12-31</v>
      </c>
    </row>
    <row r="224" spans="1:18" x14ac:dyDescent="0.3">
      <c r="A224" s="5">
        <v>291</v>
      </c>
      <c r="B224" s="5" t="s">
        <v>233</v>
      </c>
      <c r="C224" s="5" t="s">
        <v>234</v>
      </c>
      <c r="D224" s="5" t="s">
        <v>47</v>
      </c>
      <c r="E224" s="5" t="s">
        <v>22</v>
      </c>
      <c r="F224" s="6">
        <v>45291</v>
      </c>
      <c r="G224" s="5">
        <v>2023</v>
      </c>
      <c r="H224" s="5" t="str">
        <f t="shared" si="30"/>
        <v>Diciembre</v>
      </c>
      <c r="I224" s="6" t="str">
        <f t="shared" si="31"/>
        <v>2023-2</v>
      </c>
      <c r="J224" s="5">
        <v>100</v>
      </c>
      <c r="K224" s="5">
        <v>100</v>
      </c>
      <c r="L224" s="15">
        <f t="shared" si="34"/>
        <v>1.3</v>
      </c>
      <c r="M224" s="15">
        <f t="shared" si="33"/>
        <v>6.44</v>
      </c>
      <c r="N224" s="5" t="s">
        <v>23</v>
      </c>
      <c r="O224" s="5" t="s">
        <v>23</v>
      </c>
      <c r="P224" s="5">
        <v>0</v>
      </c>
      <c r="Q224" s="5">
        <v>0</v>
      </c>
      <c r="R224" s="5" t="str">
        <f t="shared" si="32"/>
        <v>292-2023-12-31</v>
      </c>
    </row>
    <row r="225" spans="1:18" x14ac:dyDescent="0.3">
      <c r="A225" s="5">
        <v>292</v>
      </c>
      <c r="B225" s="5" t="s">
        <v>2579</v>
      </c>
      <c r="C225" s="5" t="s">
        <v>234</v>
      </c>
      <c r="D225" s="5" t="s">
        <v>47</v>
      </c>
      <c r="E225" s="5" t="s">
        <v>22</v>
      </c>
      <c r="F225" s="6">
        <v>45291</v>
      </c>
      <c r="G225" s="5">
        <v>2023</v>
      </c>
      <c r="H225" s="5" t="str">
        <f t="shared" si="30"/>
        <v>Diciembre</v>
      </c>
      <c r="I225" s="6" t="str">
        <f t="shared" si="31"/>
        <v>2023-2</v>
      </c>
      <c r="J225" s="5">
        <v>3</v>
      </c>
      <c r="K225" s="5">
        <v>19.32</v>
      </c>
      <c r="L225" s="15">
        <f t="shared" si="34"/>
        <v>1</v>
      </c>
      <c r="M225" s="15">
        <f t="shared" si="33"/>
        <v>1</v>
      </c>
      <c r="N225" s="5" t="s">
        <v>23</v>
      </c>
      <c r="O225" s="5" t="s">
        <v>23</v>
      </c>
      <c r="P225" s="5">
        <v>0</v>
      </c>
      <c r="Q225" s="5">
        <v>0</v>
      </c>
      <c r="R225" s="5" t="str">
        <f t="shared" si="32"/>
        <v>293-2023-12-31</v>
      </c>
    </row>
    <row r="226" spans="1:18" x14ac:dyDescent="0.3">
      <c r="A226" s="5">
        <v>293</v>
      </c>
      <c r="B226" s="5" t="s">
        <v>236</v>
      </c>
      <c r="C226" s="5" t="s">
        <v>234</v>
      </c>
      <c r="D226" s="5" t="s">
        <v>47</v>
      </c>
      <c r="E226" s="5" t="s">
        <v>22</v>
      </c>
      <c r="F226" s="6">
        <v>45291</v>
      </c>
      <c r="G226" s="5">
        <v>2023</v>
      </c>
      <c r="H226" s="5" t="str">
        <f t="shared" si="30"/>
        <v>Diciembre</v>
      </c>
      <c r="I226" s="6" t="str">
        <f t="shared" si="31"/>
        <v>2023-2</v>
      </c>
      <c r="J226" s="5">
        <v>100</v>
      </c>
      <c r="K226" s="5">
        <v>100</v>
      </c>
      <c r="L226" s="15">
        <f t="shared" si="34"/>
        <v>1.3</v>
      </c>
      <c r="M226" s="15">
        <f t="shared" si="33"/>
        <v>12.233333333333334</v>
      </c>
      <c r="N226" s="5" t="s">
        <v>23</v>
      </c>
      <c r="O226" s="5" t="s">
        <v>23</v>
      </c>
      <c r="P226" s="5">
        <v>0</v>
      </c>
      <c r="Q226" s="5">
        <v>0</v>
      </c>
      <c r="R226" s="5" t="str">
        <f t="shared" si="32"/>
        <v>294-2023-12-31</v>
      </c>
    </row>
    <row r="227" spans="1:18" x14ac:dyDescent="0.3">
      <c r="A227" s="5">
        <v>294</v>
      </c>
      <c r="B227" s="5" t="s">
        <v>237</v>
      </c>
      <c r="C227" s="5" t="s">
        <v>234</v>
      </c>
      <c r="D227" s="5" t="s">
        <v>47</v>
      </c>
      <c r="E227" s="5" t="s">
        <v>22</v>
      </c>
      <c r="F227" s="6">
        <v>45291</v>
      </c>
      <c r="G227" s="5">
        <v>2023</v>
      </c>
      <c r="H227" s="5" t="str">
        <f t="shared" si="30"/>
        <v>Diciembre</v>
      </c>
      <c r="I227" s="6" t="str">
        <f t="shared" si="31"/>
        <v>2023-2</v>
      </c>
      <c r="J227" s="5">
        <v>3</v>
      </c>
      <c r="K227" s="5">
        <v>36.700000000000003</v>
      </c>
      <c r="L227" s="15">
        <f t="shared" si="34"/>
        <v>0.4375</v>
      </c>
      <c r="M227" s="15">
        <f t="shared" si="33"/>
        <v>0.4375</v>
      </c>
      <c r="N227" s="5" t="s">
        <v>23</v>
      </c>
      <c r="O227" s="5" t="s">
        <v>23</v>
      </c>
      <c r="P227" s="5">
        <v>0</v>
      </c>
      <c r="Q227" s="5">
        <v>0</v>
      </c>
      <c r="R227" s="5" t="str">
        <f t="shared" si="32"/>
        <v>295-2023-12-31</v>
      </c>
    </row>
    <row r="228" spans="1:18" x14ac:dyDescent="0.3">
      <c r="A228" s="5">
        <v>295</v>
      </c>
      <c r="B228" s="5" t="s">
        <v>239</v>
      </c>
      <c r="C228" s="5" t="s">
        <v>60</v>
      </c>
      <c r="D228" s="5" t="s">
        <v>47</v>
      </c>
      <c r="E228" s="5" t="s">
        <v>22</v>
      </c>
      <c r="F228" s="6">
        <v>45291</v>
      </c>
      <c r="G228" s="5">
        <v>2023</v>
      </c>
      <c r="H228" s="5" t="str">
        <f t="shared" si="30"/>
        <v>Diciembre</v>
      </c>
      <c r="I228" s="6" t="str">
        <f t="shared" si="31"/>
        <v>2023-2</v>
      </c>
      <c r="J228" s="5">
        <v>32</v>
      </c>
      <c r="K228" s="5">
        <v>14</v>
      </c>
      <c r="L228" s="15">
        <f t="shared" si="34"/>
        <v>0.85450000000000004</v>
      </c>
      <c r="M228" s="15">
        <f t="shared" si="33"/>
        <v>0.85450000000000004</v>
      </c>
      <c r="N228" s="5" t="s">
        <v>48</v>
      </c>
      <c r="O228" s="5" t="s">
        <v>48</v>
      </c>
      <c r="P228" s="5">
        <v>0</v>
      </c>
      <c r="Q228" s="5">
        <v>0</v>
      </c>
      <c r="R228" s="5" t="str">
        <f t="shared" si="32"/>
        <v>296-2023-12-31</v>
      </c>
    </row>
    <row r="229" spans="1:18" x14ac:dyDescent="0.3">
      <c r="A229" s="5">
        <v>296</v>
      </c>
      <c r="B229" s="5" t="s">
        <v>240</v>
      </c>
      <c r="C229" s="5" t="s">
        <v>241</v>
      </c>
      <c r="D229" s="5" t="s">
        <v>61</v>
      </c>
      <c r="E229" s="5" t="s">
        <v>22</v>
      </c>
      <c r="F229" s="6">
        <v>45291</v>
      </c>
      <c r="G229" s="5">
        <v>2023</v>
      </c>
      <c r="H229" s="5" t="str">
        <f t="shared" si="30"/>
        <v>Diciembre</v>
      </c>
      <c r="I229" s="6" t="str">
        <f t="shared" si="31"/>
        <v>2023-2</v>
      </c>
      <c r="J229" s="5">
        <v>100</v>
      </c>
      <c r="K229" s="5">
        <v>85.45</v>
      </c>
      <c r="L229" s="15">
        <f t="shared" si="34"/>
        <v>4.65E-2</v>
      </c>
      <c r="M229" s="15">
        <f t="shared" si="33"/>
        <v>4.65E-2</v>
      </c>
      <c r="N229" s="5" t="s">
        <v>48</v>
      </c>
      <c r="O229" s="5" t="s">
        <v>83</v>
      </c>
      <c r="P229" s="5">
        <v>1</v>
      </c>
      <c r="Q229" s="5">
        <v>1</v>
      </c>
      <c r="R229" s="5" t="str">
        <f t="shared" si="32"/>
        <v>297-2023-12-31</v>
      </c>
    </row>
    <row r="230" spans="1:18" x14ac:dyDescent="0.3">
      <c r="A230" s="5">
        <v>297</v>
      </c>
      <c r="B230" s="5" t="s">
        <v>242</v>
      </c>
      <c r="C230" s="5" t="s">
        <v>241</v>
      </c>
      <c r="D230" s="5" t="s">
        <v>61</v>
      </c>
      <c r="E230" s="5" t="s">
        <v>54</v>
      </c>
      <c r="F230" s="6">
        <v>45291</v>
      </c>
      <c r="G230" s="5">
        <v>2023</v>
      </c>
      <c r="H230" s="5" t="str">
        <f t="shared" si="30"/>
        <v>Diciembre</v>
      </c>
      <c r="I230" s="6" t="str">
        <f t="shared" si="31"/>
        <v>2023-2</v>
      </c>
      <c r="J230" s="5">
        <v>20</v>
      </c>
      <c r="K230" s="5">
        <v>0.93</v>
      </c>
      <c r="L230" s="15">
        <f>IFERROR(IF((J231/K231)&gt;1.3,1.3,J231/K231),"")</f>
        <v>0</v>
      </c>
      <c r="M230" s="15">
        <f>IFERROR(IF((J231/K231)&gt;J231/K231,1.3,J231/K231),"")</f>
        <v>0</v>
      </c>
      <c r="N230" s="5" t="s">
        <v>48</v>
      </c>
      <c r="O230" s="5" t="s">
        <v>83</v>
      </c>
      <c r="P230" s="5">
        <v>1</v>
      </c>
      <c r="Q230" s="5">
        <v>1</v>
      </c>
      <c r="R230" s="5" t="str">
        <f t="shared" si="32"/>
        <v>298-2023-12-31</v>
      </c>
    </row>
    <row r="231" spans="1:18" x14ac:dyDescent="0.3">
      <c r="A231" s="5">
        <v>298</v>
      </c>
      <c r="B231" s="5" t="s">
        <v>243</v>
      </c>
      <c r="C231" s="5" t="s">
        <v>241</v>
      </c>
      <c r="D231" s="5" t="s">
        <v>47</v>
      </c>
      <c r="E231" s="5" t="s">
        <v>54</v>
      </c>
      <c r="F231" s="6">
        <v>45291</v>
      </c>
      <c r="G231" s="5">
        <v>2023</v>
      </c>
      <c r="H231" s="5" t="str">
        <f t="shared" si="30"/>
        <v>Diciembre</v>
      </c>
      <c r="I231" s="6" t="str">
        <f t="shared" si="31"/>
        <v>2023-2</v>
      </c>
      <c r="J231" s="5"/>
      <c r="K231" s="5">
        <v>1</v>
      </c>
      <c r="L231" s="15">
        <f>IFERROR(IF((J232/K232)&gt;1.3,1.3,J232/K232),"")</f>
        <v>1</v>
      </c>
      <c r="M231" s="15">
        <f>IFERROR(IF((J232/K232)&gt;J232/K232,1.3,J232/K232),"")</f>
        <v>1</v>
      </c>
      <c r="N231" s="5" t="s">
        <v>133</v>
      </c>
      <c r="O231" s="5" t="s">
        <v>48</v>
      </c>
      <c r="P231" s="5">
        <v>0</v>
      </c>
      <c r="Q231" s="5">
        <v>0</v>
      </c>
      <c r="R231" s="5" t="str">
        <f t="shared" si="32"/>
        <v>300-2023-12-31</v>
      </c>
    </row>
    <row r="232" spans="1:18" x14ac:dyDescent="0.3">
      <c r="A232" s="5">
        <v>300</v>
      </c>
      <c r="B232" s="5" t="s">
        <v>244</v>
      </c>
      <c r="C232" s="5" t="s">
        <v>245</v>
      </c>
      <c r="D232" s="5" t="s">
        <v>52</v>
      </c>
      <c r="E232" s="5" t="s">
        <v>22</v>
      </c>
      <c r="F232" s="6">
        <v>45291</v>
      </c>
      <c r="G232" s="5">
        <v>2023</v>
      </c>
      <c r="H232" s="5" t="str">
        <f t="shared" si="30"/>
        <v>Diciembre</v>
      </c>
      <c r="I232" s="6" t="str">
        <f t="shared" si="31"/>
        <v>2023-2</v>
      </c>
      <c r="J232" s="5">
        <v>100</v>
      </c>
      <c r="K232" s="5">
        <v>100</v>
      </c>
      <c r="L232" s="15">
        <f t="shared" ref="L232:L261" si="35">IFERROR(IF((K233/J233)&gt;1.3,1.3,K233/J233),"")</f>
        <v>1</v>
      </c>
      <c r="M232" s="15">
        <f t="shared" ref="M232:M261" si="36">IFERROR(K233/J233,"")</f>
        <v>1</v>
      </c>
      <c r="N232" s="5" t="s">
        <v>23</v>
      </c>
      <c r="O232" s="5" t="s">
        <v>23</v>
      </c>
      <c r="P232" s="5">
        <v>0</v>
      </c>
      <c r="Q232" s="5">
        <v>0</v>
      </c>
      <c r="R232" s="5" t="str">
        <f t="shared" si="32"/>
        <v>301-2023-12-31</v>
      </c>
    </row>
    <row r="233" spans="1:18" x14ac:dyDescent="0.3">
      <c r="A233" s="5">
        <v>301</v>
      </c>
      <c r="B233" s="5" t="s">
        <v>246</v>
      </c>
      <c r="C233" s="5" t="s">
        <v>245</v>
      </c>
      <c r="D233" s="5" t="s">
        <v>52</v>
      </c>
      <c r="E233" s="5" t="s">
        <v>22</v>
      </c>
      <c r="F233" s="6">
        <v>45291</v>
      </c>
      <c r="G233" s="5">
        <v>2023</v>
      </c>
      <c r="H233" s="5" t="str">
        <f t="shared" si="30"/>
        <v>Diciembre</v>
      </c>
      <c r="I233" s="6" t="str">
        <f t="shared" si="31"/>
        <v>2023-2</v>
      </c>
      <c r="J233" s="5">
        <v>100</v>
      </c>
      <c r="K233" s="5">
        <v>100</v>
      </c>
      <c r="L233" s="15" t="str">
        <f t="shared" si="35"/>
        <v/>
      </c>
      <c r="M233" s="15" t="str">
        <f t="shared" si="36"/>
        <v/>
      </c>
      <c r="N233" s="5" t="s">
        <v>23</v>
      </c>
      <c r="O233" s="5" t="s">
        <v>23</v>
      </c>
      <c r="P233" s="5">
        <v>0</v>
      </c>
      <c r="Q233" s="5">
        <v>0</v>
      </c>
      <c r="R233" s="5" t="str">
        <f t="shared" si="32"/>
        <v>302-2023-12-31</v>
      </c>
    </row>
    <row r="234" spans="1:18" x14ac:dyDescent="0.3">
      <c r="A234" s="5">
        <v>302</v>
      </c>
      <c r="B234" s="5" t="s">
        <v>247</v>
      </c>
      <c r="C234" s="5" t="s">
        <v>208</v>
      </c>
      <c r="D234" s="5" t="s">
        <v>47</v>
      </c>
      <c r="E234" s="5" t="s">
        <v>22</v>
      </c>
      <c r="F234" s="6">
        <v>45291</v>
      </c>
      <c r="G234" s="5">
        <v>2023</v>
      </c>
      <c r="H234" s="5" t="str">
        <f t="shared" si="30"/>
        <v>Diciembre</v>
      </c>
      <c r="I234" s="6" t="str">
        <f t="shared" si="31"/>
        <v>2023-2</v>
      </c>
      <c r="J234" s="5"/>
      <c r="K234" s="5">
        <v>37846</v>
      </c>
      <c r="L234" s="15">
        <f t="shared" si="35"/>
        <v>0.79549999999999998</v>
      </c>
      <c r="M234" s="15">
        <f t="shared" si="36"/>
        <v>0.79549999999999998</v>
      </c>
      <c r="N234" s="5" t="s">
        <v>23</v>
      </c>
      <c r="O234" s="5" t="s">
        <v>48</v>
      </c>
      <c r="P234" s="5">
        <v>0</v>
      </c>
      <c r="Q234" s="5">
        <v>0</v>
      </c>
      <c r="R234" s="5" t="str">
        <f t="shared" si="32"/>
        <v>303-2023-12-31</v>
      </c>
    </row>
    <row r="235" spans="1:18" x14ac:dyDescent="0.3">
      <c r="A235" s="5">
        <v>303</v>
      </c>
      <c r="B235" s="5" t="s">
        <v>248</v>
      </c>
      <c r="C235" s="5" t="s">
        <v>249</v>
      </c>
      <c r="D235" s="5" t="s">
        <v>47</v>
      </c>
      <c r="E235" s="5" t="s">
        <v>22</v>
      </c>
      <c r="F235" s="6">
        <v>45291</v>
      </c>
      <c r="G235" s="5">
        <v>2023</v>
      </c>
      <c r="H235" s="5" t="str">
        <f t="shared" si="30"/>
        <v>Diciembre</v>
      </c>
      <c r="I235" s="6" t="str">
        <f t="shared" si="31"/>
        <v>2023-2</v>
      </c>
      <c r="J235" s="5">
        <v>100</v>
      </c>
      <c r="K235" s="5">
        <v>79.55</v>
      </c>
      <c r="L235" s="15">
        <f t="shared" si="35"/>
        <v>1.3</v>
      </c>
      <c r="M235" s="15">
        <f t="shared" si="36"/>
        <v>1.8309178743961352</v>
      </c>
      <c r="N235" s="5" t="s">
        <v>23</v>
      </c>
      <c r="O235" s="5" t="s">
        <v>23</v>
      </c>
      <c r="P235" s="5">
        <v>0</v>
      </c>
      <c r="Q235" s="5">
        <v>0</v>
      </c>
      <c r="R235" s="5" t="str">
        <f t="shared" si="32"/>
        <v>304-2023-12-31</v>
      </c>
    </row>
    <row r="236" spans="1:18" x14ac:dyDescent="0.3">
      <c r="A236" s="5">
        <v>304</v>
      </c>
      <c r="B236" s="5" t="s">
        <v>250</v>
      </c>
      <c r="C236" s="5" t="s">
        <v>249</v>
      </c>
      <c r="D236" s="5" t="s">
        <v>47</v>
      </c>
      <c r="E236" s="5" t="s">
        <v>22</v>
      </c>
      <c r="F236" s="6">
        <v>45291</v>
      </c>
      <c r="G236" s="5">
        <v>2023</v>
      </c>
      <c r="H236" s="5" t="str">
        <f t="shared" si="30"/>
        <v>Diciembre</v>
      </c>
      <c r="I236" s="6" t="str">
        <f t="shared" si="31"/>
        <v>2023-2</v>
      </c>
      <c r="J236" s="5">
        <v>3726</v>
      </c>
      <c r="K236" s="5">
        <v>6822</v>
      </c>
      <c r="L236" s="15">
        <f t="shared" si="35"/>
        <v>1</v>
      </c>
      <c r="M236" s="15">
        <f t="shared" si="36"/>
        <v>1</v>
      </c>
      <c r="N236" s="5" t="s">
        <v>48</v>
      </c>
      <c r="O236" s="5" t="s">
        <v>48</v>
      </c>
      <c r="P236" s="5">
        <v>0</v>
      </c>
      <c r="Q236" s="5">
        <v>0</v>
      </c>
      <c r="R236" s="5" t="str">
        <f t="shared" si="32"/>
        <v>305-2023-12-31</v>
      </c>
    </row>
    <row r="237" spans="1:18" x14ac:dyDescent="0.3">
      <c r="A237" s="5">
        <v>305</v>
      </c>
      <c r="B237" s="5" t="s">
        <v>251</v>
      </c>
      <c r="C237" s="5" t="s">
        <v>249</v>
      </c>
      <c r="D237" s="5" t="s">
        <v>65</v>
      </c>
      <c r="E237" s="5" t="s">
        <v>22</v>
      </c>
      <c r="F237" s="6">
        <v>45291</v>
      </c>
      <c r="G237" s="5">
        <v>2023</v>
      </c>
      <c r="H237" s="5" t="str">
        <f t="shared" si="30"/>
        <v>Diciembre</v>
      </c>
      <c r="I237" s="6" t="str">
        <f t="shared" si="31"/>
        <v>2023-2</v>
      </c>
      <c r="J237" s="5">
        <v>100</v>
      </c>
      <c r="K237" s="5">
        <v>100</v>
      </c>
      <c r="L237" s="15">
        <f t="shared" si="35"/>
        <v>1.0449999999999999</v>
      </c>
      <c r="M237" s="15">
        <f t="shared" si="36"/>
        <v>1.0449999999999999</v>
      </c>
      <c r="N237" s="5" t="s">
        <v>23</v>
      </c>
      <c r="O237" s="5" t="s">
        <v>23</v>
      </c>
      <c r="P237" s="5">
        <v>0</v>
      </c>
      <c r="Q237" s="5">
        <v>0</v>
      </c>
      <c r="R237" s="5" t="str">
        <f t="shared" si="32"/>
        <v>306-2023-12-31</v>
      </c>
    </row>
    <row r="238" spans="1:18" x14ac:dyDescent="0.3">
      <c r="A238" s="5">
        <v>306</v>
      </c>
      <c r="B238" s="5" t="s">
        <v>252</v>
      </c>
      <c r="C238" s="5" t="s">
        <v>186</v>
      </c>
      <c r="D238" s="5" t="s">
        <v>52</v>
      </c>
      <c r="E238" s="5" t="s">
        <v>22</v>
      </c>
      <c r="F238" s="6">
        <v>45291</v>
      </c>
      <c r="G238" s="5">
        <v>2023</v>
      </c>
      <c r="H238" s="5" t="str">
        <f t="shared" si="30"/>
        <v>Diciembre</v>
      </c>
      <c r="I238" s="6" t="str">
        <f t="shared" si="31"/>
        <v>2023-2</v>
      </c>
      <c r="J238" s="5">
        <v>100</v>
      </c>
      <c r="K238" s="5">
        <v>104.5</v>
      </c>
      <c r="L238" s="15">
        <f t="shared" si="35"/>
        <v>1.3</v>
      </c>
      <c r="M238" s="15">
        <f t="shared" si="36"/>
        <v>2.3260869565217392</v>
      </c>
      <c r="N238" s="5" t="s">
        <v>23</v>
      </c>
      <c r="O238" s="5" t="s">
        <v>23</v>
      </c>
      <c r="P238" s="5">
        <v>0</v>
      </c>
      <c r="Q238" s="5">
        <v>0</v>
      </c>
      <c r="R238" s="5" t="str">
        <f t="shared" si="32"/>
        <v>307-2023-12-31</v>
      </c>
    </row>
    <row r="239" spans="1:18" x14ac:dyDescent="0.3">
      <c r="A239" s="5">
        <v>307</v>
      </c>
      <c r="B239" s="5" t="s">
        <v>254</v>
      </c>
      <c r="C239" s="5" t="s">
        <v>102</v>
      </c>
      <c r="D239" s="5" t="s">
        <v>47</v>
      </c>
      <c r="E239" s="5" t="s">
        <v>22</v>
      </c>
      <c r="F239" s="6">
        <v>45291</v>
      </c>
      <c r="G239" s="5">
        <v>2023</v>
      </c>
      <c r="H239" s="5" t="str">
        <f t="shared" si="30"/>
        <v>Diciembre</v>
      </c>
      <c r="I239" s="6" t="str">
        <f t="shared" si="31"/>
        <v>2023-2</v>
      </c>
      <c r="J239" s="5">
        <v>46</v>
      </c>
      <c r="K239" s="5">
        <v>107</v>
      </c>
      <c r="L239" s="15">
        <f t="shared" si="35"/>
        <v>1.3</v>
      </c>
      <c r="M239" s="15">
        <f t="shared" si="36"/>
        <v>2.53125</v>
      </c>
      <c r="N239" s="5" t="s">
        <v>48</v>
      </c>
      <c r="O239" s="5" t="s">
        <v>48</v>
      </c>
      <c r="P239" s="5">
        <v>0</v>
      </c>
      <c r="Q239" s="5">
        <v>0</v>
      </c>
      <c r="R239" s="5" t="str">
        <f t="shared" si="32"/>
        <v>308-2023-12-31</v>
      </c>
    </row>
    <row r="240" spans="1:18" x14ac:dyDescent="0.3">
      <c r="A240" s="5">
        <v>308</v>
      </c>
      <c r="B240" s="5" t="s">
        <v>255</v>
      </c>
      <c r="C240" s="5" t="s">
        <v>102</v>
      </c>
      <c r="D240" s="5" t="s">
        <v>47</v>
      </c>
      <c r="E240" s="5" t="s">
        <v>22</v>
      </c>
      <c r="F240" s="6">
        <v>45291</v>
      </c>
      <c r="G240" s="5">
        <v>2023</v>
      </c>
      <c r="H240" s="5" t="str">
        <f t="shared" si="30"/>
        <v>Diciembre</v>
      </c>
      <c r="I240" s="6" t="str">
        <f t="shared" si="31"/>
        <v>2023-2</v>
      </c>
      <c r="J240" s="5">
        <v>32</v>
      </c>
      <c r="K240" s="5">
        <v>81</v>
      </c>
      <c r="L240" s="15">
        <f t="shared" si="35"/>
        <v>1.3</v>
      </c>
      <c r="M240" s="15">
        <f t="shared" si="36"/>
        <v>1.609375</v>
      </c>
      <c r="N240" s="5" t="s">
        <v>48</v>
      </c>
      <c r="O240" s="5" t="s">
        <v>48</v>
      </c>
      <c r="P240" s="5">
        <v>0</v>
      </c>
      <c r="Q240" s="5">
        <v>0</v>
      </c>
      <c r="R240" s="5" t="str">
        <f t="shared" si="32"/>
        <v>309-2023-12-31</v>
      </c>
    </row>
    <row r="241" spans="1:18" x14ac:dyDescent="0.3">
      <c r="A241" s="5">
        <v>309</v>
      </c>
      <c r="B241" s="5" t="s">
        <v>256</v>
      </c>
      <c r="C241" s="5" t="s">
        <v>102</v>
      </c>
      <c r="D241" s="5" t="s">
        <v>47</v>
      </c>
      <c r="E241" s="5" t="s">
        <v>22</v>
      </c>
      <c r="F241" s="6">
        <v>45291</v>
      </c>
      <c r="G241" s="5">
        <v>2023</v>
      </c>
      <c r="H241" s="5" t="str">
        <f t="shared" si="30"/>
        <v>Diciembre</v>
      </c>
      <c r="I241" s="6" t="str">
        <f t="shared" si="31"/>
        <v>2023-2</v>
      </c>
      <c r="J241" s="5">
        <v>64</v>
      </c>
      <c r="K241" s="5">
        <v>103</v>
      </c>
      <c r="L241" s="15">
        <f t="shared" si="35"/>
        <v>1.3</v>
      </c>
      <c r="M241" s="15">
        <f t="shared" si="36"/>
        <v>1.9761904761904763</v>
      </c>
      <c r="N241" s="5" t="s">
        <v>48</v>
      </c>
      <c r="O241" s="5" t="s">
        <v>48</v>
      </c>
      <c r="P241" s="5">
        <v>0</v>
      </c>
      <c r="Q241" s="5">
        <v>0</v>
      </c>
      <c r="R241" s="5" t="str">
        <f t="shared" si="32"/>
        <v>310-2023-12-31</v>
      </c>
    </row>
    <row r="242" spans="1:18" x14ac:dyDescent="0.3">
      <c r="A242" s="5">
        <v>310</v>
      </c>
      <c r="B242" s="5" t="s">
        <v>258</v>
      </c>
      <c r="C242" s="5" t="s">
        <v>102</v>
      </c>
      <c r="D242" s="5" t="s">
        <v>47</v>
      </c>
      <c r="E242" s="5" t="s">
        <v>22</v>
      </c>
      <c r="F242" s="6">
        <v>45291</v>
      </c>
      <c r="G242" s="5">
        <v>2023</v>
      </c>
      <c r="H242" s="5" t="str">
        <f t="shared" si="30"/>
        <v>Diciembre</v>
      </c>
      <c r="I242" s="6" t="str">
        <f t="shared" si="31"/>
        <v>2023-2</v>
      </c>
      <c r="J242" s="5">
        <v>84</v>
      </c>
      <c r="K242" s="5">
        <v>166</v>
      </c>
      <c r="L242" s="15">
        <f t="shared" si="35"/>
        <v>1.2434456928838951</v>
      </c>
      <c r="M242" s="15">
        <f t="shared" si="36"/>
        <v>1.2434456928838951</v>
      </c>
      <c r="N242" s="5" t="s">
        <v>48</v>
      </c>
      <c r="O242" s="5" t="s">
        <v>48</v>
      </c>
      <c r="P242" s="5">
        <v>0</v>
      </c>
      <c r="Q242" s="5">
        <v>0</v>
      </c>
      <c r="R242" s="5" t="str">
        <f t="shared" si="32"/>
        <v>311-2023-12-31</v>
      </c>
    </row>
    <row r="243" spans="1:18" x14ac:dyDescent="0.3">
      <c r="A243" s="5">
        <v>311</v>
      </c>
      <c r="B243" s="5" t="s">
        <v>259</v>
      </c>
      <c r="C243" s="5" t="s">
        <v>102</v>
      </c>
      <c r="D243" s="5" t="s">
        <v>47</v>
      </c>
      <c r="E243" s="5" t="s">
        <v>22</v>
      </c>
      <c r="F243" s="6">
        <v>45291</v>
      </c>
      <c r="G243" s="5">
        <v>2023</v>
      </c>
      <c r="H243" s="5" t="str">
        <f t="shared" si="30"/>
        <v>Diciembre</v>
      </c>
      <c r="I243" s="6" t="str">
        <f t="shared" si="31"/>
        <v>2023-2</v>
      </c>
      <c r="J243" s="5">
        <v>267</v>
      </c>
      <c r="K243" s="5">
        <v>332</v>
      </c>
      <c r="L243" s="15">
        <f t="shared" si="35"/>
        <v>1.0995475113122173</v>
      </c>
      <c r="M243" s="15">
        <f t="shared" si="36"/>
        <v>1.0995475113122173</v>
      </c>
      <c r="N243" s="5" t="s">
        <v>48</v>
      </c>
      <c r="O243" s="5" t="s">
        <v>48</v>
      </c>
      <c r="P243" s="5">
        <v>0</v>
      </c>
      <c r="Q243" s="5">
        <v>0</v>
      </c>
      <c r="R243" s="5" t="str">
        <f t="shared" si="32"/>
        <v>312-2023-12-31</v>
      </c>
    </row>
    <row r="244" spans="1:18" x14ac:dyDescent="0.3">
      <c r="A244" s="5">
        <v>312</v>
      </c>
      <c r="B244" s="5" t="s">
        <v>260</v>
      </c>
      <c r="C244" s="5" t="s">
        <v>102</v>
      </c>
      <c r="D244" s="5" t="s">
        <v>47</v>
      </c>
      <c r="E244" s="5" t="s">
        <v>22</v>
      </c>
      <c r="F244" s="6">
        <v>45291</v>
      </c>
      <c r="G244" s="5">
        <v>2023</v>
      </c>
      <c r="H244" s="5" t="str">
        <f t="shared" si="30"/>
        <v>Diciembre</v>
      </c>
      <c r="I244" s="6" t="str">
        <f t="shared" si="31"/>
        <v>2023-2</v>
      </c>
      <c r="J244" s="5">
        <v>221</v>
      </c>
      <c r="K244" s="5">
        <v>243</v>
      </c>
      <c r="L244" s="15">
        <f t="shared" si="35"/>
        <v>0.8928571428571429</v>
      </c>
      <c r="M244" s="15">
        <f t="shared" si="36"/>
        <v>0.8928571428571429</v>
      </c>
      <c r="N244" s="5" t="s">
        <v>48</v>
      </c>
      <c r="O244" s="5" t="s">
        <v>48</v>
      </c>
      <c r="P244" s="5">
        <v>0</v>
      </c>
      <c r="Q244" s="5">
        <v>0</v>
      </c>
      <c r="R244" s="5" t="str">
        <f t="shared" si="32"/>
        <v>313-2023-12-31</v>
      </c>
    </row>
    <row r="245" spans="1:18" x14ac:dyDescent="0.3">
      <c r="A245" s="5">
        <v>313</v>
      </c>
      <c r="B245" s="5" t="s">
        <v>261</v>
      </c>
      <c r="C245" s="5" t="s">
        <v>102</v>
      </c>
      <c r="D245" s="5" t="s">
        <v>47</v>
      </c>
      <c r="E245" s="5" t="s">
        <v>22</v>
      </c>
      <c r="F245" s="6">
        <v>45291</v>
      </c>
      <c r="G245" s="5">
        <v>2023</v>
      </c>
      <c r="H245" s="5" t="str">
        <f t="shared" si="30"/>
        <v>Diciembre</v>
      </c>
      <c r="I245" s="6" t="str">
        <f t="shared" si="31"/>
        <v>2023-2</v>
      </c>
      <c r="J245" s="5">
        <v>28</v>
      </c>
      <c r="K245" s="5">
        <v>25</v>
      </c>
      <c r="L245" s="15">
        <f t="shared" si="35"/>
        <v>1.2608695652173914</v>
      </c>
      <c r="M245" s="15">
        <f t="shared" si="36"/>
        <v>1.2608695652173914</v>
      </c>
      <c r="N245" s="5" t="s">
        <v>48</v>
      </c>
      <c r="O245" s="5" t="s">
        <v>48</v>
      </c>
      <c r="P245" s="5">
        <v>0</v>
      </c>
      <c r="Q245" s="5">
        <v>0</v>
      </c>
      <c r="R245" s="5" t="str">
        <f t="shared" si="32"/>
        <v>314-2023-12-31</v>
      </c>
    </row>
    <row r="246" spans="1:18" x14ac:dyDescent="0.3">
      <c r="A246" s="5">
        <v>314</v>
      </c>
      <c r="B246" s="5" t="s">
        <v>262</v>
      </c>
      <c r="C246" s="5" t="s">
        <v>102</v>
      </c>
      <c r="D246" s="5" t="s">
        <v>47</v>
      </c>
      <c r="E246" s="5" t="s">
        <v>22</v>
      </c>
      <c r="F246" s="6">
        <v>45291</v>
      </c>
      <c r="G246" s="5">
        <v>2023</v>
      </c>
      <c r="H246" s="5" t="str">
        <f t="shared" si="30"/>
        <v>Diciembre</v>
      </c>
      <c r="I246" s="6" t="str">
        <f t="shared" si="31"/>
        <v>2023-2</v>
      </c>
      <c r="J246" s="5">
        <v>23</v>
      </c>
      <c r="K246" s="5">
        <v>29</v>
      </c>
      <c r="L246" s="15">
        <f t="shared" si="35"/>
        <v>1.3</v>
      </c>
      <c r="M246" s="15">
        <f t="shared" si="36"/>
        <v>1.4</v>
      </c>
      <c r="N246" s="5" t="s">
        <v>48</v>
      </c>
      <c r="O246" s="5" t="s">
        <v>48</v>
      </c>
      <c r="P246" s="5">
        <v>0</v>
      </c>
      <c r="Q246" s="5">
        <v>0</v>
      </c>
      <c r="R246" s="5" t="str">
        <f t="shared" si="32"/>
        <v>315-2023-12-31</v>
      </c>
    </row>
    <row r="247" spans="1:18" x14ac:dyDescent="0.3">
      <c r="A247" s="5">
        <v>315</v>
      </c>
      <c r="B247" s="5" t="s">
        <v>263</v>
      </c>
      <c r="C247" s="5" t="s">
        <v>102</v>
      </c>
      <c r="D247" s="5" t="s">
        <v>47</v>
      </c>
      <c r="E247" s="5" t="s">
        <v>22</v>
      </c>
      <c r="F247" s="6">
        <v>45291</v>
      </c>
      <c r="G247" s="5">
        <v>2023</v>
      </c>
      <c r="H247" s="5" t="str">
        <f t="shared" si="30"/>
        <v>Diciembre</v>
      </c>
      <c r="I247" s="6" t="str">
        <f t="shared" si="31"/>
        <v>2023-2</v>
      </c>
      <c r="J247" s="5">
        <v>5</v>
      </c>
      <c r="K247" s="5">
        <v>7</v>
      </c>
      <c r="L247" s="15">
        <f t="shared" si="35"/>
        <v>1.0476190476190477</v>
      </c>
      <c r="M247" s="15">
        <f t="shared" si="36"/>
        <v>1.0476190476190477</v>
      </c>
      <c r="N247" s="5" t="s">
        <v>48</v>
      </c>
      <c r="O247" s="5" t="s">
        <v>48</v>
      </c>
      <c r="P247" s="5">
        <v>0</v>
      </c>
      <c r="Q247" s="5">
        <v>0</v>
      </c>
      <c r="R247" s="5" t="str">
        <f t="shared" si="32"/>
        <v>316-2023-12-31</v>
      </c>
    </row>
    <row r="248" spans="1:18" x14ac:dyDescent="0.3">
      <c r="A248" s="5">
        <v>316</v>
      </c>
      <c r="B248" s="5" t="s">
        <v>264</v>
      </c>
      <c r="C248" s="5" t="s">
        <v>102</v>
      </c>
      <c r="D248" s="5" t="s">
        <v>47</v>
      </c>
      <c r="E248" s="5" t="s">
        <v>22</v>
      </c>
      <c r="F248" s="6">
        <v>45291</v>
      </c>
      <c r="G248" s="5">
        <v>2023</v>
      </c>
      <c r="H248" s="5" t="str">
        <f t="shared" si="30"/>
        <v>Diciembre</v>
      </c>
      <c r="I248" s="6" t="str">
        <f t="shared" si="31"/>
        <v>2023-2</v>
      </c>
      <c r="J248" s="5">
        <v>21</v>
      </c>
      <c r="K248" s="5">
        <v>22</v>
      </c>
      <c r="L248" s="15">
        <f t="shared" si="35"/>
        <v>1</v>
      </c>
      <c r="M248" s="15">
        <f t="shared" si="36"/>
        <v>1</v>
      </c>
      <c r="N248" s="5" t="s">
        <v>48</v>
      </c>
      <c r="O248" s="5" t="s">
        <v>48</v>
      </c>
      <c r="P248" s="5">
        <v>0</v>
      </c>
      <c r="Q248" s="5">
        <v>0</v>
      </c>
      <c r="R248" s="5" t="str">
        <f t="shared" si="32"/>
        <v>317-2023-12-31</v>
      </c>
    </row>
    <row r="249" spans="1:18" x14ac:dyDescent="0.3">
      <c r="A249" s="5">
        <v>317</v>
      </c>
      <c r="B249" s="5" t="s">
        <v>265</v>
      </c>
      <c r="C249" s="5" t="s">
        <v>102</v>
      </c>
      <c r="D249" s="5" t="s">
        <v>65</v>
      </c>
      <c r="E249" s="5" t="s">
        <v>22</v>
      </c>
      <c r="F249" s="6">
        <v>45291</v>
      </c>
      <c r="G249" s="5">
        <v>2023</v>
      </c>
      <c r="H249" s="5" t="str">
        <f t="shared" si="30"/>
        <v>Diciembre</v>
      </c>
      <c r="I249" s="6" t="str">
        <f t="shared" si="31"/>
        <v>2023-2</v>
      </c>
      <c r="J249" s="5">
        <v>12</v>
      </c>
      <c r="K249" s="5">
        <v>12</v>
      </c>
      <c r="L249" s="15">
        <f t="shared" si="35"/>
        <v>1.1363749999999999</v>
      </c>
      <c r="M249" s="15">
        <f t="shared" si="36"/>
        <v>1.1363749999999999</v>
      </c>
      <c r="N249" s="5" t="s">
        <v>48</v>
      </c>
      <c r="O249" s="5" t="s">
        <v>48</v>
      </c>
      <c r="P249" s="5">
        <v>0</v>
      </c>
      <c r="Q249" s="5">
        <v>0</v>
      </c>
      <c r="R249" s="5" t="str">
        <f t="shared" si="32"/>
        <v>318-2023-12-31</v>
      </c>
    </row>
    <row r="250" spans="1:18" x14ac:dyDescent="0.3">
      <c r="A250" s="5">
        <v>318</v>
      </c>
      <c r="B250" s="5" t="s">
        <v>266</v>
      </c>
      <c r="C250" s="5" t="s">
        <v>102</v>
      </c>
      <c r="D250" s="5" t="s">
        <v>47</v>
      </c>
      <c r="E250" s="5" t="s">
        <v>22</v>
      </c>
      <c r="F250" s="6">
        <v>45291</v>
      </c>
      <c r="G250" s="5">
        <v>2023</v>
      </c>
      <c r="H250" s="5" t="str">
        <f t="shared" si="30"/>
        <v>Diciembre</v>
      </c>
      <c r="I250" s="6" t="str">
        <f t="shared" si="31"/>
        <v>2023-2</v>
      </c>
      <c r="J250" s="5">
        <v>80</v>
      </c>
      <c r="K250" s="5">
        <v>90.91</v>
      </c>
      <c r="L250" s="15">
        <f t="shared" si="35"/>
        <v>1</v>
      </c>
      <c r="M250" s="15">
        <f t="shared" si="36"/>
        <v>1</v>
      </c>
      <c r="N250" s="5" t="s">
        <v>23</v>
      </c>
      <c r="O250" s="5" t="s">
        <v>23</v>
      </c>
      <c r="P250" s="5">
        <v>0</v>
      </c>
      <c r="Q250" s="5">
        <v>0</v>
      </c>
      <c r="R250" s="5" t="str">
        <f t="shared" si="32"/>
        <v>319-2023-12-31</v>
      </c>
    </row>
    <row r="251" spans="1:18" x14ac:dyDescent="0.3">
      <c r="A251" s="5">
        <v>319</v>
      </c>
      <c r="B251" s="5" t="s">
        <v>268</v>
      </c>
      <c r="C251" s="5" t="s">
        <v>102</v>
      </c>
      <c r="D251" s="5" t="s">
        <v>47</v>
      </c>
      <c r="E251" s="5" t="s">
        <v>22</v>
      </c>
      <c r="F251" s="6">
        <v>45291</v>
      </c>
      <c r="G251" s="5">
        <v>2023</v>
      </c>
      <c r="H251" s="5" t="str">
        <f t="shared" si="30"/>
        <v>Diciembre</v>
      </c>
      <c r="I251" s="6" t="str">
        <f t="shared" si="31"/>
        <v>2023-2</v>
      </c>
      <c r="J251" s="5">
        <v>100</v>
      </c>
      <c r="K251" s="5">
        <v>100</v>
      </c>
      <c r="L251" s="15">
        <f t="shared" si="35"/>
        <v>0.70731707317073167</v>
      </c>
      <c r="M251" s="15">
        <f t="shared" si="36"/>
        <v>0.70731707317073167</v>
      </c>
      <c r="N251" s="5" t="s">
        <v>23</v>
      </c>
      <c r="O251" s="5" t="s">
        <v>23</v>
      </c>
      <c r="P251" s="5">
        <v>0</v>
      </c>
      <c r="Q251" s="5">
        <v>0</v>
      </c>
      <c r="R251" s="5" t="str">
        <f t="shared" si="32"/>
        <v>320-2023-12-31</v>
      </c>
    </row>
    <row r="252" spans="1:18" x14ac:dyDescent="0.3">
      <c r="A252" s="5">
        <v>320</v>
      </c>
      <c r="B252" s="5" t="s">
        <v>269</v>
      </c>
      <c r="C252" s="5" t="s">
        <v>102</v>
      </c>
      <c r="D252" s="5" t="s">
        <v>47</v>
      </c>
      <c r="E252" s="5" t="s">
        <v>22</v>
      </c>
      <c r="F252" s="6">
        <v>45291</v>
      </c>
      <c r="G252" s="5">
        <v>2023</v>
      </c>
      <c r="H252" s="5" t="str">
        <f t="shared" si="30"/>
        <v>Diciembre</v>
      </c>
      <c r="I252" s="6" t="str">
        <f t="shared" si="31"/>
        <v>2023-2</v>
      </c>
      <c r="J252" s="5">
        <v>41</v>
      </c>
      <c r="K252" s="5">
        <v>29</v>
      </c>
      <c r="L252" s="15">
        <f t="shared" si="35"/>
        <v>1.2972222222222223</v>
      </c>
      <c r="M252" s="15">
        <f t="shared" si="36"/>
        <v>1.2972222222222223</v>
      </c>
      <c r="N252" s="5" t="s">
        <v>48</v>
      </c>
      <c r="O252" s="5" t="s">
        <v>48</v>
      </c>
      <c r="P252" s="5">
        <v>0</v>
      </c>
      <c r="Q252" s="5">
        <v>0</v>
      </c>
      <c r="R252" s="5" t="str">
        <f t="shared" si="32"/>
        <v>321-2023-12-31</v>
      </c>
    </row>
    <row r="253" spans="1:18" x14ac:dyDescent="0.3">
      <c r="A253" s="5">
        <v>321</v>
      </c>
      <c r="B253" s="5" t="s">
        <v>271</v>
      </c>
      <c r="C253" s="5" t="s">
        <v>102</v>
      </c>
      <c r="D253" s="5" t="s">
        <v>47</v>
      </c>
      <c r="E253" s="5" t="s">
        <v>22</v>
      </c>
      <c r="F253" s="6">
        <v>45291</v>
      </c>
      <c r="G253" s="5">
        <v>2023</v>
      </c>
      <c r="H253" s="5" t="str">
        <f t="shared" si="30"/>
        <v>Diciembre</v>
      </c>
      <c r="I253" s="6" t="str">
        <f t="shared" si="31"/>
        <v>2023-2</v>
      </c>
      <c r="J253" s="5">
        <v>360</v>
      </c>
      <c r="K253" s="5">
        <v>467</v>
      </c>
      <c r="L253" s="15">
        <f t="shared" si="35"/>
        <v>1</v>
      </c>
      <c r="M253" s="15">
        <f t="shared" si="36"/>
        <v>1</v>
      </c>
      <c r="N253" s="5" t="s">
        <v>48</v>
      </c>
      <c r="O253" s="5" t="s">
        <v>48</v>
      </c>
      <c r="P253" s="5">
        <v>0</v>
      </c>
      <c r="Q253" s="5">
        <v>0</v>
      </c>
      <c r="R253" s="5" t="str">
        <f t="shared" si="32"/>
        <v>323-2023-12-31</v>
      </c>
    </row>
    <row r="254" spans="1:18" x14ac:dyDescent="0.3">
      <c r="A254" s="5">
        <v>323</v>
      </c>
      <c r="B254" s="5" t="s">
        <v>273</v>
      </c>
      <c r="C254" s="5" t="s">
        <v>39</v>
      </c>
      <c r="D254" s="5" t="s">
        <v>47</v>
      </c>
      <c r="E254" s="5" t="s">
        <v>22</v>
      </c>
      <c r="F254" s="6">
        <v>45291</v>
      </c>
      <c r="G254" s="5">
        <v>2023</v>
      </c>
      <c r="H254" s="5" t="str">
        <f t="shared" si="30"/>
        <v>Diciembre</v>
      </c>
      <c r="I254" s="6" t="str">
        <f t="shared" si="31"/>
        <v>2023-2</v>
      </c>
      <c r="J254" s="5">
        <v>8</v>
      </c>
      <c r="K254" s="5">
        <v>8</v>
      </c>
      <c r="L254" s="15">
        <f t="shared" si="35"/>
        <v>1</v>
      </c>
      <c r="M254" s="15">
        <f t="shared" si="36"/>
        <v>1</v>
      </c>
      <c r="N254" s="5" t="s">
        <v>48</v>
      </c>
      <c r="O254" s="5" t="s">
        <v>48</v>
      </c>
      <c r="P254" s="5">
        <v>0</v>
      </c>
      <c r="Q254" s="5">
        <v>0</v>
      </c>
      <c r="R254" s="5" t="str">
        <f t="shared" si="32"/>
        <v>324-2023-12-31</v>
      </c>
    </row>
    <row r="255" spans="1:18" x14ac:dyDescent="0.3">
      <c r="A255" s="5">
        <v>324</v>
      </c>
      <c r="B255" s="5" t="s">
        <v>274</v>
      </c>
      <c r="C255" s="5" t="s">
        <v>39</v>
      </c>
      <c r="D255" s="5" t="s">
        <v>47</v>
      </c>
      <c r="E255" s="5" t="s">
        <v>22</v>
      </c>
      <c r="F255" s="6">
        <v>45291</v>
      </c>
      <c r="G255" s="5">
        <v>2023</v>
      </c>
      <c r="H255" s="5" t="str">
        <f t="shared" si="30"/>
        <v>Diciembre</v>
      </c>
      <c r="I255" s="6" t="str">
        <f t="shared" si="31"/>
        <v>2023-2</v>
      </c>
      <c r="J255" s="5">
        <v>12</v>
      </c>
      <c r="K255" s="5">
        <v>12</v>
      </c>
      <c r="L255" s="15">
        <f t="shared" si="35"/>
        <v>1</v>
      </c>
      <c r="M255" s="15">
        <f t="shared" si="36"/>
        <v>1</v>
      </c>
      <c r="N255" s="5" t="s">
        <v>48</v>
      </c>
      <c r="O255" s="5" t="s">
        <v>48</v>
      </c>
      <c r="P255" s="5">
        <v>0</v>
      </c>
      <c r="Q255" s="5">
        <v>0</v>
      </c>
      <c r="R255" s="5" t="str">
        <f t="shared" si="32"/>
        <v>325-2023-12-31</v>
      </c>
    </row>
    <row r="256" spans="1:18" x14ac:dyDescent="0.3">
      <c r="A256" s="5">
        <v>325</v>
      </c>
      <c r="B256" s="5" t="s">
        <v>275</v>
      </c>
      <c r="C256" s="5" t="s">
        <v>39</v>
      </c>
      <c r="D256" s="5" t="s">
        <v>47</v>
      </c>
      <c r="E256" s="5" t="s">
        <v>22</v>
      </c>
      <c r="F256" s="6">
        <v>45291</v>
      </c>
      <c r="G256" s="5">
        <v>2023</v>
      </c>
      <c r="H256" s="5" t="str">
        <f t="shared" si="30"/>
        <v>Diciembre</v>
      </c>
      <c r="I256" s="6" t="str">
        <f t="shared" si="31"/>
        <v>2023-2</v>
      </c>
      <c r="J256" s="5">
        <v>1</v>
      </c>
      <c r="K256" s="5">
        <v>1</v>
      </c>
      <c r="L256" s="15">
        <f t="shared" si="35"/>
        <v>1</v>
      </c>
      <c r="M256" s="15">
        <f t="shared" si="36"/>
        <v>1</v>
      </c>
      <c r="N256" s="5" t="s">
        <v>48</v>
      </c>
      <c r="O256" s="5" t="s">
        <v>48</v>
      </c>
      <c r="P256" s="5">
        <v>0</v>
      </c>
      <c r="Q256" s="5">
        <v>0</v>
      </c>
      <c r="R256" s="5" t="str">
        <f t="shared" si="32"/>
        <v>326-2023-12-31</v>
      </c>
    </row>
    <row r="257" spans="1:18" x14ac:dyDescent="0.3">
      <c r="A257" s="5">
        <v>326</v>
      </c>
      <c r="B257" s="5" t="s">
        <v>276</v>
      </c>
      <c r="C257" s="5" t="s">
        <v>214</v>
      </c>
      <c r="D257" s="5" t="s">
        <v>65</v>
      </c>
      <c r="E257" s="5" t="s">
        <v>22</v>
      </c>
      <c r="F257" s="6">
        <v>45291</v>
      </c>
      <c r="G257" s="5">
        <v>2023</v>
      </c>
      <c r="H257" s="5" t="str">
        <f t="shared" si="30"/>
        <v>Diciembre</v>
      </c>
      <c r="I257" s="6" t="str">
        <f t="shared" si="31"/>
        <v>2023-2</v>
      </c>
      <c r="J257" s="5">
        <v>5</v>
      </c>
      <c r="K257" s="5">
        <v>5</v>
      </c>
      <c r="L257" s="15">
        <f t="shared" si="35"/>
        <v>1</v>
      </c>
      <c r="M257" s="15">
        <f t="shared" si="36"/>
        <v>1</v>
      </c>
      <c r="N257" s="5" t="s">
        <v>48</v>
      </c>
      <c r="O257" s="5" t="s">
        <v>48</v>
      </c>
      <c r="P257" s="5">
        <v>0</v>
      </c>
      <c r="Q257" s="5">
        <v>0</v>
      </c>
      <c r="R257" s="5" t="str">
        <f t="shared" si="32"/>
        <v>327-2023-12-31</v>
      </c>
    </row>
    <row r="258" spans="1:18" x14ac:dyDescent="0.3">
      <c r="A258" s="5">
        <v>327</v>
      </c>
      <c r="B258" s="5" t="s">
        <v>277</v>
      </c>
      <c r="C258" s="5" t="s">
        <v>214</v>
      </c>
      <c r="D258" s="5" t="s">
        <v>47</v>
      </c>
      <c r="E258" s="5" t="s">
        <v>22</v>
      </c>
      <c r="F258" s="6">
        <v>45291</v>
      </c>
      <c r="G258" s="5">
        <v>2023</v>
      </c>
      <c r="H258" s="5" t="str">
        <f t="shared" si="30"/>
        <v>Diciembre</v>
      </c>
      <c r="I258" s="6" t="str">
        <f t="shared" si="31"/>
        <v>2023-2</v>
      </c>
      <c r="J258" s="5">
        <v>2</v>
      </c>
      <c r="K258" s="5">
        <v>2</v>
      </c>
      <c r="L258" s="15">
        <f t="shared" si="35"/>
        <v>1.29375</v>
      </c>
      <c r="M258" s="15">
        <f t="shared" si="36"/>
        <v>1.29375</v>
      </c>
      <c r="N258" s="5" t="s">
        <v>48</v>
      </c>
      <c r="O258" s="5" t="s">
        <v>48</v>
      </c>
      <c r="P258" s="5">
        <v>0</v>
      </c>
      <c r="Q258" s="5">
        <v>0</v>
      </c>
      <c r="R258" s="5" t="str">
        <f t="shared" si="32"/>
        <v>328-2023-12-31</v>
      </c>
    </row>
    <row r="259" spans="1:18" x14ac:dyDescent="0.3">
      <c r="A259" s="5">
        <v>328</v>
      </c>
      <c r="B259" s="5" t="s">
        <v>278</v>
      </c>
      <c r="C259" s="5" t="s">
        <v>279</v>
      </c>
      <c r="D259" s="5" t="s">
        <v>65</v>
      </c>
      <c r="E259" s="5" t="s">
        <v>22</v>
      </c>
      <c r="F259" s="6">
        <v>45291</v>
      </c>
      <c r="G259" s="5">
        <v>2023</v>
      </c>
      <c r="H259" s="5" t="str">
        <f t="shared" si="30"/>
        <v>Diciembre</v>
      </c>
      <c r="I259" s="6" t="str">
        <f t="shared" si="31"/>
        <v>2023-2</v>
      </c>
      <c r="J259" s="5">
        <v>800</v>
      </c>
      <c r="K259" s="5">
        <v>1035</v>
      </c>
      <c r="L259" s="15">
        <f t="shared" si="35"/>
        <v>1.105</v>
      </c>
      <c r="M259" s="15">
        <f t="shared" si="36"/>
        <v>1.105</v>
      </c>
      <c r="N259" s="5" t="s">
        <v>48</v>
      </c>
      <c r="O259" s="5" t="s">
        <v>48</v>
      </c>
      <c r="P259" s="5">
        <v>0</v>
      </c>
      <c r="Q259" s="5">
        <v>0</v>
      </c>
      <c r="R259" s="5" t="str">
        <f t="shared" si="32"/>
        <v>329-2023-12-31</v>
      </c>
    </row>
    <row r="260" spans="1:18" x14ac:dyDescent="0.3">
      <c r="A260" s="5">
        <v>329</v>
      </c>
      <c r="B260" s="5" t="s">
        <v>280</v>
      </c>
      <c r="C260" s="5" t="s">
        <v>279</v>
      </c>
      <c r="D260" s="5" t="s">
        <v>65</v>
      </c>
      <c r="E260" s="5" t="s">
        <v>22</v>
      </c>
      <c r="F260" s="6">
        <v>45291</v>
      </c>
      <c r="G260" s="5">
        <v>2023</v>
      </c>
      <c r="H260" s="5" t="str">
        <f t="shared" si="30"/>
        <v>Diciembre</v>
      </c>
      <c r="I260" s="6" t="str">
        <f t="shared" si="31"/>
        <v>2023-2</v>
      </c>
      <c r="J260" s="5">
        <v>3000</v>
      </c>
      <c r="K260" s="5">
        <v>3315</v>
      </c>
      <c r="L260" s="15" t="str">
        <f t="shared" si="35"/>
        <v/>
      </c>
      <c r="M260" s="15" t="str">
        <f t="shared" si="36"/>
        <v/>
      </c>
      <c r="N260" s="5" t="s">
        <v>48</v>
      </c>
      <c r="O260" s="5" t="s">
        <v>48</v>
      </c>
      <c r="P260" s="5">
        <v>0</v>
      </c>
      <c r="Q260" s="5">
        <v>0</v>
      </c>
      <c r="R260" s="5" t="str">
        <f t="shared" si="32"/>
        <v>331-2023-12-31</v>
      </c>
    </row>
    <row r="261" spans="1:18" x14ac:dyDescent="0.3">
      <c r="A261" s="5">
        <v>331</v>
      </c>
      <c r="B261" s="5" t="s">
        <v>281</v>
      </c>
      <c r="C261" s="5" t="s">
        <v>279</v>
      </c>
      <c r="D261" s="5" t="s">
        <v>65</v>
      </c>
      <c r="E261" s="5" t="s">
        <v>22</v>
      </c>
      <c r="F261" s="6">
        <v>45291</v>
      </c>
      <c r="G261" s="5">
        <v>2023</v>
      </c>
      <c r="H261" s="5" t="str">
        <f t="shared" si="30"/>
        <v>Diciembre</v>
      </c>
      <c r="I261" s="6" t="str">
        <f t="shared" si="31"/>
        <v>2023-2</v>
      </c>
      <c r="J261" s="5"/>
      <c r="K261" s="5">
        <v>81</v>
      </c>
      <c r="L261" s="15">
        <f t="shared" si="35"/>
        <v>0.77777777777777768</v>
      </c>
      <c r="M261" s="15">
        <f t="shared" si="36"/>
        <v>0.77777777777777768</v>
      </c>
      <c r="N261" s="5" t="s">
        <v>119</v>
      </c>
      <c r="O261" s="5" t="s">
        <v>23</v>
      </c>
      <c r="P261" s="5">
        <v>0</v>
      </c>
      <c r="Q261" s="5">
        <v>0</v>
      </c>
      <c r="R261" s="5" t="str">
        <f t="shared" si="32"/>
        <v>332-2023-12-31</v>
      </c>
    </row>
    <row r="262" spans="1:18" x14ac:dyDescent="0.3">
      <c r="A262" s="5">
        <v>332</v>
      </c>
      <c r="B262" s="5" t="s">
        <v>282</v>
      </c>
      <c r="C262" s="5" t="s">
        <v>25</v>
      </c>
      <c r="D262" s="5" t="s">
        <v>47</v>
      </c>
      <c r="E262" s="5" t="s">
        <v>54</v>
      </c>
      <c r="F262" s="6">
        <v>45291</v>
      </c>
      <c r="G262" s="5">
        <v>2023</v>
      </c>
      <c r="H262" s="5" t="str">
        <f t="shared" si="30"/>
        <v>Diciembre</v>
      </c>
      <c r="I262" s="6" t="str">
        <f t="shared" si="31"/>
        <v>2023-2</v>
      </c>
      <c r="J262" s="5">
        <v>1.8</v>
      </c>
      <c r="K262" s="5">
        <v>1.4</v>
      </c>
      <c r="L262" s="15">
        <f>IFERROR(IF((J263/K263)&gt;1.3,1.3,J263/K263),"")</f>
        <v>0.99558773616924989</v>
      </c>
      <c r="M262" s="15">
        <f>IFERROR(IF((J263/K263)&gt;J263/K263,1.3,J263/K263),"")</f>
        <v>0.99558773616924989</v>
      </c>
      <c r="N262" s="5" t="s">
        <v>83</v>
      </c>
      <c r="O262" s="5" t="s">
        <v>83</v>
      </c>
      <c r="P262" s="5">
        <v>1</v>
      </c>
      <c r="Q262" s="5">
        <v>1</v>
      </c>
      <c r="R262" s="5" t="str">
        <f t="shared" si="32"/>
        <v>334-2023-12-31</v>
      </c>
    </row>
    <row r="263" spans="1:18" x14ac:dyDescent="0.3">
      <c r="A263" s="5">
        <v>334</v>
      </c>
      <c r="B263" s="5" t="s">
        <v>283</v>
      </c>
      <c r="C263" s="5" t="s">
        <v>25</v>
      </c>
      <c r="D263" s="5" t="s">
        <v>65</v>
      </c>
      <c r="E263" s="5" t="s">
        <v>22</v>
      </c>
      <c r="F263" s="6">
        <v>45291</v>
      </c>
      <c r="G263" s="5">
        <v>2023</v>
      </c>
      <c r="H263" s="5" t="str">
        <f t="shared" si="30"/>
        <v>Diciembre</v>
      </c>
      <c r="I263" s="6" t="str">
        <f t="shared" si="31"/>
        <v>2023-2</v>
      </c>
      <c r="J263" s="5">
        <v>88</v>
      </c>
      <c r="K263" s="5">
        <v>88.39</v>
      </c>
      <c r="L263" s="74">
        <f>K264/J264</f>
        <v>1.173125</v>
      </c>
      <c r="M263" s="15">
        <f>IFERROR(K264/J264,"")</f>
        <v>1.173125</v>
      </c>
      <c r="N263" s="5" t="s">
        <v>48</v>
      </c>
      <c r="O263" s="5" t="s">
        <v>83</v>
      </c>
      <c r="P263" s="5">
        <v>0</v>
      </c>
      <c r="Q263" s="5">
        <v>1</v>
      </c>
      <c r="R263" s="5" t="str">
        <f t="shared" si="32"/>
        <v>335-2023-12-31</v>
      </c>
    </row>
    <row r="264" spans="1:18" x14ac:dyDescent="0.3">
      <c r="A264" s="5">
        <v>335</v>
      </c>
      <c r="B264" s="5" t="s">
        <v>284</v>
      </c>
      <c r="C264" s="5" t="s">
        <v>25</v>
      </c>
      <c r="D264" s="5" t="s">
        <v>65</v>
      </c>
      <c r="E264" s="5" t="s">
        <v>22</v>
      </c>
      <c r="F264" s="6">
        <v>45291</v>
      </c>
      <c r="G264" s="5">
        <v>2023</v>
      </c>
      <c r="H264" s="5" t="str">
        <f t="shared" si="30"/>
        <v>Diciembre</v>
      </c>
      <c r="I264" s="6" t="str">
        <f t="shared" si="31"/>
        <v>2023-2</v>
      </c>
      <c r="J264" s="5">
        <v>80</v>
      </c>
      <c r="K264" s="5">
        <v>93.85</v>
      </c>
      <c r="L264" s="15" t="str">
        <f>IFERROR(IF((K265/J265)&gt;1.3,1.3,K265/J265),"")</f>
        <v/>
      </c>
      <c r="M264" s="15" t="str">
        <f>IFERROR(K265/J265,"")</f>
        <v/>
      </c>
      <c r="N264" s="5" t="s">
        <v>23</v>
      </c>
      <c r="O264" s="5" t="s">
        <v>23</v>
      </c>
      <c r="P264" s="5">
        <v>0</v>
      </c>
      <c r="Q264" s="5">
        <v>0</v>
      </c>
      <c r="R264" s="5" t="str">
        <f t="shared" si="32"/>
        <v>336-2023-12-31</v>
      </c>
    </row>
    <row r="265" spans="1:18" x14ac:dyDescent="0.3">
      <c r="A265" s="5">
        <v>336</v>
      </c>
      <c r="B265" s="5" t="s">
        <v>285</v>
      </c>
      <c r="C265" s="5" t="s">
        <v>104</v>
      </c>
      <c r="D265" s="5" t="s">
        <v>65</v>
      </c>
      <c r="E265" s="5" t="s">
        <v>54</v>
      </c>
      <c r="F265" s="6">
        <v>45291</v>
      </c>
      <c r="G265" s="5">
        <v>2023</v>
      </c>
      <c r="H265" s="5" t="str">
        <f t="shared" si="30"/>
        <v>Diciembre</v>
      </c>
      <c r="I265" s="6" t="str">
        <f t="shared" si="31"/>
        <v>2023-2</v>
      </c>
      <c r="J265" s="5"/>
      <c r="K265" s="5"/>
      <c r="L265" s="15">
        <f>IFERROR(IF((J266/K266)&gt;1.3,1.3,J266/K266),"")</f>
        <v>1</v>
      </c>
      <c r="M265" s="15">
        <f>IFERROR(IF((J266/K266)&gt;J266/K266,1.3,J266/K266),"")</f>
        <v>1</v>
      </c>
      <c r="N265" s="5" t="s">
        <v>23</v>
      </c>
      <c r="O265" s="5" t="s">
        <v>23</v>
      </c>
      <c r="P265" s="5">
        <v>0</v>
      </c>
      <c r="Q265" s="5">
        <v>0</v>
      </c>
      <c r="R265" s="5" t="str">
        <f t="shared" si="32"/>
        <v>337-2023-12-31</v>
      </c>
    </row>
    <row r="266" spans="1:18" x14ac:dyDescent="0.3">
      <c r="A266" s="5">
        <v>337</v>
      </c>
      <c r="B266" s="5" t="s">
        <v>286</v>
      </c>
      <c r="C266" s="5" t="s">
        <v>214</v>
      </c>
      <c r="D266" s="5" t="s">
        <v>47</v>
      </c>
      <c r="E266" s="5" t="s">
        <v>22</v>
      </c>
      <c r="F266" s="6">
        <v>45291</v>
      </c>
      <c r="G266" s="5">
        <v>2023</v>
      </c>
      <c r="H266" s="5" t="str">
        <f t="shared" si="30"/>
        <v>Diciembre</v>
      </c>
      <c r="I266" s="6" t="str">
        <f t="shared" si="31"/>
        <v>2023-2</v>
      </c>
      <c r="J266" s="5">
        <v>3</v>
      </c>
      <c r="K266" s="5">
        <v>3</v>
      </c>
      <c r="L266" s="15">
        <f>IFERROR(IF((K267/J267)&gt;1.3,1.3,K267/J267),"")</f>
        <v>1</v>
      </c>
      <c r="M266" s="15">
        <f>IFERROR(K267/J267,"")</f>
        <v>1</v>
      </c>
      <c r="N266" s="5" t="s">
        <v>48</v>
      </c>
      <c r="O266" s="5" t="s">
        <v>48</v>
      </c>
      <c r="P266" s="5">
        <v>0</v>
      </c>
      <c r="Q266" s="5">
        <v>0</v>
      </c>
      <c r="R266" s="5" t="str">
        <f t="shared" si="32"/>
        <v>338-2023-12-31</v>
      </c>
    </row>
    <row r="267" spans="1:18" x14ac:dyDescent="0.3">
      <c r="A267" s="5">
        <v>338</v>
      </c>
      <c r="B267" s="5" t="s">
        <v>288</v>
      </c>
      <c r="C267" s="5" t="s">
        <v>214</v>
      </c>
      <c r="D267" s="5" t="s">
        <v>47</v>
      </c>
      <c r="E267" s="5" t="s">
        <v>22</v>
      </c>
      <c r="F267" s="6">
        <v>45291</v>
      </c>
      <c r="G267" s="5">
        <v>2023</v>
      </c>
      <c r="H267" s="5" t="str">
        <f t="shared" si="30"/>
        <v>Diciembre</v>
      </c>
      <c r="I267" s="6" t="str">
        <f t="shared" si="31"/>
        <v>2023-2</v>
      </c>
      <c r="J267" s="5">
        <v>5</v>
      </c>
      <c r="K267" s="5">
        <v>5</v>
      </c>
      <c r="L267" s="15">
        <f>IFERROR(IF((K268/J268)&gt;1.3,1.3,K268/J268),"")</f>
        <v>0.95233333333333337</v>
      </c>
      <c r="M267" s="15">
        <f>IFERROR(K268/J268,"")</f>
        <v>0.95233333333333337</v>
      </c>
      <c r="N267" s="5" t="s">
        <v>48</v>
      </c>
      <c r="O267" s="5" t="s">
        <v>48</v>
      </c>
      <c r="P267" s="5">
        <v>0</v>
      </c>
      <c r="Q267" s="5">
        <v>0</v>
      </c>
      <c r="R267" s="5" t="str">
        <f t="shared" si="32"/>
        <v>339-2023-12-31</v>
      </c>
    </row>
    <row r="268" spans="1:18" x14ac:dyDescent="0.3">
      <c r="A268" s="5">
        <v>339</v>
      </c>
      <c r="B268" s="5" t="s">
        <v>2647</v>
      </c>
      <c r="C268" s="5" t="s">
        <v>290</v>
      </c>
      <c r="D268" s="5" t="s">
        <v>65</v>
      </c>
      <c r="E268" s="5" t="s">
        <v>22</v>
      </c>
      <c r="F268" s="6">
        <v>45291</v>
      </c>
      <c r="G268" s="5">
        <v>2023</v>
      </c>
      <c r="H268" s="5" t="str">
        <f t="shared" ref="H268:H331" si="37">PROPER(TEXT(F269,"mmmm"))</f>
        <v>Diciembre</v>
      </c>
      <c r="I268" s="6" t="str">
        <f t="shared" ref="I268:I331" si="38">IF(OR(H269="Enero",H269="Febrero",H269="Marzo",H269="Abril",H269="Mayo",H269="Junio"),G269&amp;"-1",IF(OR(H269="Julio",H269="Agosto",H269="Septiembre",H269="Octubre",H269="Noviembre",H269="Diciembre"),G269&amp;"-2"))</f>
        <v>2023-2</v>
      </c>
      <c r="J268" s="5">
        <v>30</v>
      </c>
      <c r="K268" s="5">
        <v>28.57</v>
      </c>
      <c r="L268" s="15">
        <f>IFERROR(IF((K269/J269)&gt;1.3,1.3,K269/J269),"")</f>
        <v>1.1111111111111112</v>
      </c>
      <c r="M268" s="15">
        <f>IFERROR(K269/J269,"")</f>
        <v>1.1111111111111112</v>
      </c>
      <c r="N268" s="5" t="s">
        <v>23</v>
      </c>
      <c r="O268" s="5" t="s">
        <v>23</v>
      </c>
      <c r="P268" s="5">
        <v>0</v>
      </c>
      <c r="Q268" s="5">
        <v>1</v>
      </c>
      <c r="R268" s="5" t="str">
        <f t="shared" ref="R268:R331" si="39">A269&amp;"-"&amp;YEAR(F269)&amp;"-"&amp;IF(LEN(MONTH(F269))=1,"0"&amp;MONTH(F269),MONTH(F269))&amp;"-"&amp;IF(LEN(DAY(F269))=1,"0"&amp;DAY(F269),DAY(F269))</f>
        <v>340-2023-12-31</v>
      </c>
    </row>
    <row r="269" spans="1:18" x14ac:dyDescent="0.3">
      <c r="A269" s="5">
        <v>340</v>
      </c>
      <c r="B269" s="5" t="s">
        <v>291</v>
      </c>
      <c r="C269" s="5" t="s">
        <v>87</v>
      </c>
      <c r="D269" s="5" t="s">
        <v>52</v>
      </c>
      <c r="E269" s="5" t="s">
        <v>22</v>
      </c>
      <c r="F269" s="6">
        <v>45291</v>
      </c>
      <c r="G269" s="5">
        <v>2023</v>
      </c>
      <c r="H269" s="5" t="str">
        <f t="shared" si="37"/>
        <v>Diciembre</v>
      </c>
      <c r="I269" s="6" t="str">
        <f t="shared" si="38"/>
        <v>2023-2</v>
      </c>
      <c r="J269" s="5">
        <v>90</v>
      </c>
      <c r="K269" s="5">
        <v>100</v>
      </c>
      <c r="L269" s="8">
        <v>1</v>
      </c>
      <c r="M269" s="15">
        <v>1</v>
      </c>
      <c r="N269" s="5" t="s">
        <v>23</v>
      </c>
      <c r="O269" s="5" t="s">
        <v>23</v>
      </c>
      <c r="P269" s="5">
        <v>0</v>
      </c>
      <c r="Q269" s="5">
        <v>0</v>
      </c>
      <c r="R269" s="5" t="str">
        <f t="shared" si="39"/>
        <v>341-2023-12-31</v>
      </c>
    </row>
    <row r="270" spans="1:18" x14ac:dyDescent="0.3">
      <c r="A270" s="5">
        <v>341</v>
      </c>
      <c r="B270" s="5" t="s">
        <v>292</v>
      </c>
      <c r="C270" s="5" t="s">
        <v>50</v>
      </c>
      <c r="D270" s="5" t="s">
        <v>47</v>
      </c>
      <c r="E270" s="5" t="s">
        <v>22</v>
      </c>
      <c r="F270" s="6">
        <v>45291</v>
      </c>
      <c r="G270" s="5">
        <v>2023</v>
      </c>
      <c r="H270" s="5" t="str">
        <f t="shared" si="37"/>
        <v>Diciembre</v>
      </c>
      <c r="I270" s="6" t="str">
        <f t="shared" si="38"/>
        <v>2023-2</v>
      </c>
      <c r="J270" s="9">
        <v>1500000000</v>
      </c>
      <c r="K270" s="9">
        <v>1918390000</v>
      </c>
      <c r="L270" s="15">
        <f>IFERROR(IF((K271/J271)&gt;1.3,1.3,K271/J271),"")</f>
        <v>1.086111111111111</v>
      </c>
      <c r="M270" s="15">
        <f>IFERROR(K271/J271,"")</f>
        <v>1.086111111111111</v>
      </c>
      <c r="N270" s="5" t="s">
        <v>95</v>
      </c>
      <c r="O270" s="5" t="s">
        <v>95</v>
      </c>
      <c r="P270" s="5">
        <v>0</v>
      </c>
      <c r="Q270" s="5">
        <v>0</v>
      </c>
      <c r="R270" s="5" t="str">
        <f t="shared" si="39"/>
        <v>344-2023-12-31</v>
      </c>
    </row>
    <row r="271" spans="1:18" x14ac:dyDescent="0.3">
      <c r="A271" s="5">
        <v>344</v>
      </c>
      <c r="B271" s="5" t="s">
        <v>294</v>
      </c>
      <c r="C271" s="5" t="s">
        <v>25</v>
      </c>
      <c r="D271" s="5" t="s">
        <v>47</v>
      </c>
      <c r="E271" s="5" t="s">
        <v>22</v>
      </c>
      <c r="F271" s="6">
        <v>45291</v>
      </c>
      <c r="G271" s="5">
        <v>2023</v>
      </c>
      <c r="H271" s="5" t="str">
        <f t="shared" si="37"/>
        <v>Diciembre</v>
      </c>
      <c r="I271" s="6" t="str">
        <f t="shared" si="38"/>
        <v>2023-2</v>
      </c>
      <c r="J271" s="5">
        <v>90</v>
      </c>
      <c r="K271" s="5">
        <v>97.75</v>
      </c>
      <c r="L271" s="15" t="str">
        <f>IFERROR(IF((K272/J272)&gt;1.3,1.3,K272/J272),"")</f>
        <v/>
      </c>
      <c r="M271" s="15" t="str">
        <f>IFERROR(K272/J272,"")</f>
        <v/>
      </c>
      <c r="N271" s="5" t="s">
        <v>23</v>
      </c>
      <c r="O271" s="5" t="s">
        <v>23</v>
      </c>
      <c r="P271" s="5">
        <v>0</v>
      </c>
      <c r="Q271" s="5">
        <v>0</v>
      </c>
      <c r="R271" s="5" t="str">
        <f t="shared" si="39"/>
        <v>345-2023-12-31</v>
      </c>
    </row>
    <row r="272" spans="1:18" x14ac:dyDescent="0.3">
      <c r="A272" s="5">
        <v>345</v>
      </c>
      <c r="B272" s="5" t="s">
        <v>295</v>
      </c>
      <c r="C272" s="5" t="s">
        <v>25</v>
      </c>
      <c r="D272" s="5" t="s">
        <v>65</v>
      </c>
      <c r="E272" s="5" t="s">
        <v>22</v>
      </c>
      <c r="F272" s="6">
        <v>45291</v>
      </c>
      <c r="G272" s="5">
        <v>2023</v>
      </c>
      <c r="H272" s="5" t="str">
        <f t="shared" si="37"/>
        <v>Diciembre</v>
      </c>
      <c r="I272" s="6" t="str">
        <f t="shared" si="38"/>
        <v>2023-2</v>
      </c>
      <c r="J272" s="5"/>
      <c r="K272" s="5">
        <v>94.85</v>
      </c>
      <c r="L272" s="15" t="str">
        <f>IFERROR(IF((K273/J273)&gt;1.3,1.3,K273/J273),"")</f>
        <v/>
      </c>
      <c r="M272" s="15" t="str">
        <f>IFERROR(K273/J273,"")</f>
        <v/>
      </c>
      <c r="N272" s="5" t="s">
        <v>133</v>
      </c>
      <c r="O272" s="56" t="s">
        <v>23</v>
      </c>
      <c r="P272" s="5">
        <v>0</v>
      </c>
      <c r="Q272" s="5">
        <v>0</v>
      </c>
      <c r="R272" s="5" t="str">
        <f t="shared" si="39"/>
        <v>346-2023-12-31</v>
      </c>
    </row>
    <row r="273" spans="1:18" x14ac:dyDescent="0.3">
      <c r="A273" s="5">
        <v>346</v>
      </c>
      <c r="B273" s="5" t="s">
        <v>296</v>
      </c>
      <c r="C273" s="5" t="s">
        <v>25</v>
      </c>
      <c r="D273" s="5" t="s">
        <v>65</v>
      </c>
      <c r="E273" s="5" t="s">
        <v>22</v>
      </c>
      <c r="F273" s="6">
        <v>45291</v>
      </c>
      <c r="G273" s="5">
        <v>2023</v>
      </c>
      <c r="H273" s="5" t="str">
        <f t="shared" si="37"/>
        <v>Diciembre</v>
      </c>
      <c r="I273" s="6" t="str">
        <f t="shared" si="38"/>
        <v>2023-2</v>
      </c>
      <c r="J273" s="5"/>
      <c r="K273" s="5">
        <v>88.24</v>
      </c>
      <c r="L273" s="15" t="str">
        <f>IFERROR(IF((K274/J274)&gt;1.3,1.3,K274/J274),"")</f>
        <v/>
      </c>
      <c r="M273" s="15" t="str">
        <f>IFERROR(K274/J274,"")</f>
        <v/>
      </c>
      <c r="N273" s="5" t="s">
        <v>133</v>
      </c>
      <c r="O273" s="5" t="s">
        <v>23</v>
      </c>
      <c r="P273" s="5">
        <v>0</v>
      </c>
      <c r="Q273" s="5">
        <v>0</v>
      </c>
      <c r="R273" s="5" t="str">
        <f t="shared" si="39"/>
        <v>347-2023-12-31</v>
      </c>
    </row>
    <row r="274" spans="1:18" x14ac:dyDescent="0.3">
      <c r="A274" s="5">
        <v>347</v>
      </c>
      <c r="B274" s="5" t="s">
        <v>297</v>
      </c>
      <c r="C274" s="5" t="s">
        <v>298</v>
      </c>
      <c r="D274" s="5" t="s">
        <v>52</v>
      </c>
      <c r="E274" s="5" t="s">
        <v>54</v>
      </c>
      <c r="F274" s="6">
        <v>45291</v>
      </c>
      <c r="G274" s="5">
        <v>2023</v>
      </c>
      <c r="H274" s="5" t="str">
        <f t="shared" si="37"/>
        <v>Diciembre</v>
      </c>
      <c r="I274" s="6" t="str">
        <f t="shared" si="38"/>
        <v>2023-2</v>
      </c>
      <c r="J274" s="5">
        <v>0</v>
      </c>
      <c r="K274" s="5">
        <v>27</v>
      </c>
      <c r="L274" s="15">
        <v>0.86499999999999999</v>
      </c>
      <c r="M274" s="15">
        <v>0.86499999999999999</v>
      </c>
      <c r="N274" s="5" t="s">
        <v>48</v>
      </c>
      <c r="O274" s="5" t="s">
        <v>48</v>
      </c>
      <c r="P274" s="5">
        <v>0</v>
      </c>
      <c r="Q274" s="5">
        <v>0</v>
      </c>
      <c r="R274" s="5" t="str">
        <f t="shared" si="39"/>
        <v>348-2023-12-31</v>
      </c>
    </row>
    <row r="275" spans="1:18" x14ac:dyDescent="0.3">
      <c r="A275" s="5">
        <v>348</v>
      </c>
      <c r="B275" s="5" t="s">
        <v>299</v>
      </c>
      <c r="C275" s="5" t="s">
        <v>298</v>
      </c>
      <c r="D275" s="5" t="s">
        <v>52</v>
      </c>
      <c r="E275" s="5" t="s">
        <v>22</v>
      </c>
      <c r="F275" s="6">
        <v>45291</v>
      </c>
      <c r="G275" s="5">
        <v>2023</v>
      </c>
      <c r="H275" s="5" t="str">
        <f t="shared" si="37"/>
        <v>Diciembre</v>
      </c>
      <c r="I275" s="6" t="str">
        <f t="shared" si="38"/>
        <v>2023-2</v>
      </c>
      <c r="J275" s="5">
        <v>99</v>
      </c>
      <c r="K275" s="5">
        <v>99.91</v>
      </c>
      <c r="L275" s="15" t="str">
        <f>IFERROR(IF((K276/J276)&gt;1.3,1.3,K276/J276),"")</f>
        <v/>
      </c>
      <c r="M275" s="15" t="str">
        <f>IFERROR(K276/J276,"")</f>
        <v/>
      </c>
      <c r="N275" s="5" t="s">
        <v>23</v>
      </c>
      <c r="O275" s="5" t="s">
        <v>23</v>
      </c>
      <c r="P275" s="5">
        <v>1</v>
      </c>
      <c r="Q275" s="5">
        <v>0</v>
      </c>
      <c r="R275" s="5" t="str">
        <f t="shared" si="39"/>
        <v>349-2023-12-31</v>
      </c>
    </row>
    <row r="276" spans="1:18" x14ac:dyDescent="0.3">
      <c r="A276" s="5">
        <v>349</v>
      </c>
      <c r="B276" s="5" t="s">
        <v>2581</v>
      </c>
      <c r="C276" s="5" t="s">
        <v>77</v>
      </c>
      <c r="D276" s="5" t="s">
        <v>65</v>
      </c>
      <c r="E276" s="5" t="s">
        <v>22</v>
      </c>
      <c r="F276" s="6">
        <v>45291</v>
      </c>
      <c r="G276" s="5">
        <v>2023</v>
      </c>
      <c r="H276" s="5" t="str">
        <f t="shared" si="37"/>
        <v>Diciembre</v>
      </c>
      <c r="I276" s="6" t="str">
        <f t="shared" si="38"/>
        <v>2023-2</v>
      </c>
      <c r="J276" s="5"/>
      <c r="K276" s="5"/>
      <c r="L276" s="15" t="str">
        <f>IFERROR(IF((K277/J277)&gt;1.3,1.3,K277/J277),"")</f>
        <v/>
      </c>
      <c r="M276" s="15" t="str">
        <f>IFERROR(K277/J277,"")</f>
        <v/>
      </c>
      <c r="N276" s="5" t="s">
        <v>48</v>
      </c>
      <c r="O276" s="5" t="s">
        <v>83</v>
      </c>
      <c r="P276" s="5">
        <v>0</v>
      </c>
      <c r="Q276" s="5">
        <v>0</v>
      </c>
      <c r="R276" s="5" t="str">
        <f t="shared" si="39"/>
        <v>350-2023-12-31</v>
      </c>
    </row>
    <row r="277" spans="1:18" x14ac:dyDescent="0.3">
      <c r="A277" s="5">
        <v>350</v>
      </c>
      <c r="B277" s="5" t="s">
        <v>2582</v>
      </c>
      <c r="C277" s="5" t="s">
        <v>77</v>
      </c>
      <c r="D277" s="5" t="s">
        <v>65</v>
      </c>
      <c r="E277" s="5" t="s">
        <v>22</v>
      </c>
      <c r="F277" s="6">
        <v>45291</v>
      </c>
      <c r="G277" s="5">
        <v>2023</v>
      </c>
      <c r="H277" s="5" t="str">
        <f t="shared" si="37"/>
        <v>Diciembre</v>
      </c>
      <c r="I277" s="6" t="str">
        <f t="shared" si="38"/>
        <v>2023-2</v>
      </c>
      <c r="J277" s="5"/>
      <c r="K277" s="5"/>
      <c r="L277" s="15">
        <f>IFERROR(IF((K278/J278)&gt;1.3,1.3,K278/J278),"")</f>
        <v>1.3</v>
      </c>
      <c r="M277" s="15">
        <f>IFERROR(K278/J278,"")</f>
        <v>1.6800000000000002</v>
      </c>
      <c r="N277" s="5" t="s">
        <v>48</v>
      </c>
      <c r="O277" s="5" t="s">
        <v>83</v>
      </c>
      <c r="P277" s="5">
        <v>0</v>
      </c>
      <c r="Q277" s="5">
        <v>0</v>
      </c>
      <c r="R277" s="5" t="str">
        <f t="shared" si="39"/>
        <v>351-2023-12-31</v>
      </c>
    </row>
    <row r="278" spans="1:18" x14ac:dyDescent="0.3">
      <c r="A278" s="5">
        <v>351</v>
      </c>
      <c r="B278" s="5" t="s">
        <v>300</v>
      </c>
      <c r="C278" s="5" t="s">
        <v>298</v>
      </c>
      <c r="D278" s="5" t="s">
        <v>52</v>
      </c>
      <c r="E278" s="5" t="s">
        <v>54</v>
      </c>
      <c r="F278" s="6">
        <v>45291</v>
      </c>
      <c r="G278" s="5">
        <v>2023</v>
      </c>
      <c r="H278" s="5" t="str">
        <f t="shared" si="37"/>
        <v>Diciembre</v>
      </c>
      <c r="I278" s="6" t="str">
        <f t="shared" si="38"/>
        <v>2023-2</v>
      </c>
      <c r="J278" s="5">
        <v>5</v>
      </c>
      <c r="K278" s="5">
        <v>8.4</v>
      </c>
      <c r="L278" s="8">
        <v>0.94</v>
      </c>
      <c r="M278" s="8">
        <v>0.94</v>
      </c>
      <c r="N278" s="5" t="s">
        <v>48</v>
      </c>
      <c r="O278" s="5" t="s">
        <v>83</v>
      </c>
      <c r="P278" s="5">
        <v>0</v>
      </c>
      <c r="Q278" s="5">
        <v>1</v>
      </c>
      <c r="R278" s="5" t="str">
        <f t="shared" si="39"/>
        <v>352-2023-12-31</v>
      </c>
    </row>
    <row r="279" spans="1:18" x14ac:dyDescent="0.3">
      <c r="A279" s="5">
        <v>352</v>
      </c>
      <c r="B279" s="5" t="s">
        <v>301</v>
      </c>
      <c r="C279" s="5" t="s">
        <v>298</v>
      </c>
      <c r="D279" s="5" t="s">
        <v>52</v>
      </c>
      <c r="E279" s="5" t="s">
        <v>54</v>
      </c>
      <c r="F279" s="6">
        <v>45291</v>
      </c>
      <c r="G279" s="5">
        <v>2023</v>
      </c>
      <c r="H279" s="5" t="str">
        <f t="shared" si="37"/>
        <v>Diciembre</v>
      </c>
      <c r="I279" s="6" t="str">
        <f t="shared" si="38"/>
        <v>2023-2</v>
      </c>
      <c r="J279" s="12">
        <v>0</v>
      </c>
      <c r="K279" s="5">
        <v>0.09</v>
      </c>
      <c r="L279" s="15">
        <f>(100%)-(K280/100)</f>
        <v>0.59615384615384603</v>
      </c>
      <c r="M279" s="15">
        <f>(100%)-(K280/100)</f>
        <v>0.59615384615384603</v>
      </c>
      <c r="N279" s="5" t="s">
        <v>23</v>
      </c>
      <c r="O279" s="5" t="s">
        <v>23</v>
      </c>
      <c r="P279" s="5">
        <v>0</v>
      </c>
      <c r="Q279" s="5">
        <v>2</v>
      </c>
      <c r="R279" s="5" t="str">
        <f t="shared" si="39"/>
        <v>353-2023-12-31</v>
      </c>
    </row>
    <row r="280" spans="1:18" x14ac:dyDescent="0.3">
      <c r="A280" s="5">
        <v>353</v>
      </c>
      <c r="B280" s="5" t="s">
        <v>302</v>
      </c>
      <c r="C280" s="5" t="s">
        <v>303</v>
      </c>
      <c r="D280" s="5" t="s">
        <v>47</v>
      </c>
      <c r="E280" s="5" t="s">
        <v>22</v>
      </c>
      <c r="F280" s="6">
        <v>45291</v>
      </c>
      <c r="G280" s="5">
        <v>2023</v>
      </c>
      <c r="H280" s="5" t="str">
        <f t="shared" si="37"/>
        <v>Diciembre</v>
      </c>
      <c r="I280" s="6" t="str">
        <f t="shared" si="38"/>
        <v>2023-2</v>
      </c>
      <c r="J280" s="5">
        <v>35</v>
      </c>
      <c r="K280" s="5">
        <v>40.384615384615401</v>
      </c>
      <c r="L280" s="15">
        <f>IFERROR(IF((K281/J281)&gt;1.3,1.3,K281/J281),"")</f>
        <v>1.3</v>
      </c>
      <c r="M280" s="15">
        <f>IFERROR(K281/J281,"")</f>
        <v>3.177</v>
      </c>
      <c r="N280" s="5" t="s">
        <v>48</v>
      </c>
      <c r="O280" s="5" t="s">
        <v>48</v>
      </c>
      <c r="P280" s="5">
        <v>1</v>
      </c>
      <c r="Q280" s="5">
        <v>1</v>
      </c>
      <c r="R280" s="5" t="str">
        <f t="shared" si="39"/>
        <v>354-2023-12-31</v>
      </c>
    </row>
    <row r="281" spans="1:18" x14ac:dyDescent="0.3">
      <c r="A281" s="5">
        <v>354</v>
      </c>
      <c r="B281" s="5" t="s">
        <v>304</v>
      </c>
      <c r="C281" s="5" t="s">
        <v>303</v>
      </c>
      <c r="D281" s="5" t="s">
        <v>47</v>
      </c>
      <c r="E281" s="5" t="s">
        <v>22</v>
      </c>
      <c r="F281" s="6">
        <v>45291</v>
      </c>
      <c r="G281" s="5">
        <v>2023</v>
      </c>
      <c r="H281" s="5" t="str">
        <f t="shared" si="37"/>
        <v>Diciembre</v>
      </c>
      <c r="I281" s="6" t="str">
        <f t="shared" si="38"/>
        <v>2023-2</v>
      </c>
      <c r="J281" s="5">
        <v>10</v>
      </c>
      <c r="K281" s="5">
        <v>31.77</v>
      </c>
      <c r="L281" s="15">
        <f>IFERROR(IF((K282/J282)&gt;1.3,1.3,K282/J282),"")</f>
        <v>1.3</v>
      </c>
      <c r="M281" s="15">
        <f>IFERROR(K282/J282,"")</f>
        <v>1.65</v>
      </c>
      <c r="N281" s="5" t="s">
        <v>48</v>
      </c>
      <c r="O281" s="5" t="s">
        <v>83</v>
      </c>
      <c r="P281" s="5">
        <v>1</v>
      </c>
      <c r="Q281" s="5">
        <v>1</v>
      </c>
      <c r="R281" s="5" t="str">
        <f t="shared" si="39"/>
        <v>355-2023-12-31</v>
      </c>
    </row>
    <row r="282" spans="1:18" x14ac:dyDescent="0.3">
      <c r="A282" s="5">
        <v>355</v>
      </c>
      <c r="B282" s="5" t="s">
        <v>305</v>
      </c>
      <c r="C282" s="5" t="s">
        <v>306</v>
      </c>
      <c r="D282" s="5" t="s">
        <v>65</v>
      </c>
      <c r="E282" s="5" t="s">
        <v>22</v>
      </c>
      <c r="F282" s="6">
        <v>45291</v>
      </c>
      <c r="G282" s="5">
        <v>2023</v>
      </c>
      <c r="H282" s="5" t="str">
        <f t="shared" si="37"/>
        <v>Diciembre</v>
      </c>
      <c r="I282" s="6" t="str">
        <f t="shared" si="38"/>
        <v>2023-2</v>
      </c>
      <c r="J282" s="5">
        <v>1</v>
      </c>
      <c r="K282" s="5">
        <v>1.65</v>
      </c>
      <c r="L282" s="15">
        <f>IFERROR(IF((K283/J283)&gt;1.3,1.3,K283/J283),"")</f>
        <v>1.0256666666666667</v>
      </c>
      <c r="M282" s="15">
        <f>IFERROR(K283/J283,"")</f>
        <v>1.0256666666666667</v>
      </c>
      <c r="N282" s="5" t="s">
        <v>48</v>
      </c>
      <c r="O282" s="5" t="s">
        <v>83</v>
      </c>
      <c r="P282" s="5">
        <v>1</v>
      </c>
      <c r="Q282" s="5">
        <v>1</v>
      </c>
      <c r="R282" s="5" t="str">
        <f t="shared" si="39"/>
        <v>356-2023-12-31</v>
      </c>
    </row>
    <row r="283" spans="1:18" x14ac:dyDescent="0.3">
      <c r="A283" s="5">
        <v>356</v>
      </c>
      <c r="B283" s="5" t="s">
        <v>307</v>
      </c>
      <c r="C283" s="5" t="s">
        <v>306</v>
      </c>
      <c r="D283" s="5" t="s">
        <v>47</v>
      </c>
      <c r="E283" s="5" t="s">
        <v>54</v>
      </c>
      <c r="F283" s="6">
        <v>45291</v>
      </c>
      <c r="G283" s="5">
        <v>2023</v>
      </c>
      <c r="H283" s="5" t="str">
        <f t="shared" si="37"/>
        <v>Diciembre</v>
      </c>
      <c r="I283" s="6" t="str">
        <f t="shared" si="38"/>
        <v>2023-2</v>
      </c>
      <c r="J283" s="5">
        <v>60</v>
      </c>
      <c r="K283" s="5">
        <v>61.54</v>
      </c>
      <c r="L283" s="15">
        <f>J284/K284</f>
        <v>0</v>
      </c>
      <c r="M283" s="15">
        <f>IFERROR(IF((J284/K284)&gt;J284/K284,1.3,J284/K284),"")</f>
        <v>0</v>
      </c>
      <c r="N283" s="5" t="s">
        <v>23</v>
      </c>
      <c r="O283" s="5" t="s">
        <v>23</v>
      </c>
      <c r="P283" s="5">
        <v>0</v>
      </c>
      <c r="Q283" s="5">
        <v>1</v>
      </c>
      <c r="R283" s="5" t="str">
        <f t="shared" si="39"/>
        <v>357-2023-12-31</v>
      </c>
    </row>
    <row r="284" spans="1:18" x14ac:dyDescent="0.3">
      <c r="A284" s="5">
        <v>357</v>
      </c>
      <c r="B284" s="5" t="s">
        <v>308</v>
      </c>
      <c r="C284" s="5" t="s">
        <v>306</v>
      </c>
      <c r="D284" s="5" t="s">
        <v>47</v>
      </c>
      <c r="E284" s="5" t="s">
        <v>22</v>
      </c>
      <c r="F284" s="6">
        <v>45291</v>
      </c>
      <c r="G284" s="5">
        <v>2023</v>
      </c>
      <c r="H284" s="5" t="str">
        <f t="shared" si="37"/>
        <v>Diciembre</v>
      </c>
      <c r="I284" s="6" t="str">
        <f t="shared" si="38"/>
        <v>2023-2</v>
      </c>
      <c r="J284" s="5"/>
      <c r="K284" s="5">
        <v>4.45</v>
      </c>
      <c r="L284" s="15">
        <f>IFERROR(IF((K285/J285)&gt;1.3,1.3,K285/J285),"")</f>
        <v>1.0919540229885059</v>
      </c>
      <c r="M284" s="15">
        <f>IFERROR(K285/J285,"")</f>
        <v>1.0919540229885059</v>
      </c>
      <c r="N284" s="5" t="s">
        <v>171</v>
      </c>
      <c r="O284" s="5"/>
      <c r="P284" s="5">
        <v>0</v>
      </c>
      <c r="Q284" s="5">
        <v>2</v>
      </c>
      <c r="R284" s="5" t="str">
        <f t="shared" si="39"/>
        <v>358-2023-12-31</v>
      </c>
    </row>
    <row r="285" spans="1:18" x14ac:dyDescent="0.3">
      <c r="A285" s="5">
        <v>358</v>
      </c>
      <c r="B285" s="5" t="s">
        <v>309</v>
      </c>
      <c r="C285" s="5" t="s">
        <v>310</v>
      </c>
      <c r="D285" s="5" t="s">
        <v>47</v>
      </c>
      <c r="E285" s="5" t="s">
        <v>22</v>
      </c>
      <c r="F285" s="6">
        <v>45291</v>
      </c>
      <c r="G285" s="5">
        <v>2023</v>
      </c>
      <c r="H285" s="5" t="str">
        <f t="shared" si="37"/>
        <v>Diciembre</v>
      </c>
      <c r="I285" s="6" t="str">
        <f t="shared" si="38"/>
        <v>2023-2</v>
      </c>
      <c r="J285" s="5">
        <v>87</v>
      </c>
      <c r="K285" s="5">
        <v>95</v>
      </c>
      <c r="L285" s="15">
        <f>IFERROR(IF((K286/J286)&gt;1.3,1.3,K286/J286),"")</f>
        <v>1.0133333333333332</v>
      </c>
      <c r="M285" s="15">
        <f>IFERROR(K286/J286,"")</f>
        <v>1.0133333333333332</v>
      </c>
      <c r="N285" s="5" t="s">
        <v>23</v>
      </c>
      <c r="O285" s="5" t="s">
        <v>23</v>
      </c>
      <c r="P285" s="5">
        <v>0</v>
      </c>
      <c r="Q285" s="5">
        <v>0</v>
      </c>
      <c r="R285" s="5" t="str">
        <f t="shared" si="39"/>
        <v>361-2023-12-31</v>
      </c>
    </row>
    <row r="286" spans="1:18" x14ac:dyDescent="0.3">
      <c r="A286" s="5">
        <v>361</v>
      </c>
      <c r="B286" s="5" t="s">
        <v>1444</v>
      </c>
      <c r="C286" s="5" t="s">
        <v>32</v>
      </c>
      <c r="D286" s="5" t="s">
        <v>65</v>
      </c>
      <c r="E286" s="5" t="s">
        <v>22</v>
      </c>
      <c r="F286" s="6">
        <v>45291</v>
      </c>
      <c r="G286" s="5">
        <v>2023</v>
      </c>
      <c r="H286" s="5" t="str">
        <f t="shared" si="37"/>
        <v>Diciembre</v>
      </c>
      <c r="I286" s="6" t="str">
        <f t="shared" si="38"/>
        <v>2023-2</v>
      </c>
      <c r="J286" s="5">
        <v>4.5</v>
      </c>
      <c r="K286" s="5">
        <v>4.5599999999999996</v>
      </c>
      <c r="L286" s="15">
        <f>IFERROR(IF((K287/J287)&gt;1.3,1.3,K287/J287),"")</f>
        <v>0.99159999999999993</v>
      </c>
      <c r="M286" s="15">
        <f>IFERROR(K287/J287,"")</f>
        <v>0.99159999999999993</v>
      </c>
      <c r="N286" s="5" t="s">
        <v>83</v>
      </c>
      <c r="O286" s="5" t="s">
        <v>83</v>
      </c>
      <c r="P286" s="5">
        <v>1</v>
      </c>
      <c r="Q286" s="5">
        <v>2</v>
      </c>
      <c r="R286" s="5" t="str">
        <f t="shared" si="39"/>
        <v>362-2023-12-31</v>
      </c>
    </row>
    <row r="287" spans="1:18" x14ac:dyDescent="0.3">
      <c r="A287" s="5">
        <v>362</v>
      </c>
      <c r="B287" s="5" t="s">
        <v>314</v>
      </c>
      <c r="C287" s="5" t="s">
        <v>315</v>
      </c>
      <c r="D287" s="5" t="s">
        <v>47</v>
      </c>
      <c r="E287" s="5" t="s">
        <v>22</v>
      </c>
      <c r="F287" s="6">
        <v>45291</v>
      </c>
      <c r="G287" s="5">
        <v>2023</v>
      </c>
      <c r="H287" s="5" t="str">
        <f t="shared" si="37"/>
        <v>Diciembre</v>
      </c>
      <c r="I287" s="6" t="str">
        <f t="shared" si="38"/>
        <v>2023-2</v>
      </c>
      <c r="J287" s="5">
        <v>100</v>
      </c>
      <c r="K287" s="5">
        <v>99.16</v>
      </c>
      <c r="L287" s="15">
        <f>IFERROR(IF((K288/J288)&gt;1.3,1.3,K288/J288),"")</f>
        <v>1</v>
      </c>
      <c r="M287" s="15">
        <f>IFERROR(K288/J288,"")</f>
        <v>1</v>
      </c>
      <c r="N287" s="5" t="s">
        <v>23</v>
      </c>
      <c r="O287" s="5" t="s">
        <v>23</v>
      </c>
      <c r="P287" s="5">
        <v>0</v>
      </c>
      <c r="Q287" s="5">
        <v>0</v>
      </c>
      <c r="R287" s="5" t="str">
        <f t="shared" si="39"/>
        <v>363-2023-12-31</v>
      </c>
    </row>
    <row r="288" spans="1:18" x14ac:dyDescent="0.3">
      <c r="A288" s="5">
        <v>363</v>
      </c>
      <c r="B288" s="5" t="s">
        <v>316</v>
      </c>
      <c r="C288" s="5" t="s">
        <v>315</v>
      </c>
      <c r="D288" s="5" t="s">
        <v>47</v>
      </c>
      <c r="E288" s="5" t="s">
        <v>22</v>
      </c>
      <c r="F288" s="6">
        <v>45291</v>
      </c>
      <c r="G288" s="5">
        <v>2023</v>
      </c>
      <c r="H288" s="5" t="str">
        <f t="shared" si="37"/>
        <v>Diciembre</v>
      </c>
      <c r="I288" s="6" t="str">
        <f t="shared" si="38"/>
        <v>2023-2</v>
      </c>
      <c r="J288" s="5">
        <v>100</v>
      </c>
      <c r="K288" s="5">
        <v>100</v>
      </c>
      <c r="L288" s="15" t="str">
        <f>IFERROR(IF((K289/J289)&gt;1.3,1.3,K289/J289),"")</f>
        <v/>
      </c>
      <c r="M288" s="15" t="str">
        <f>IFERROR(K289/J289,"")</f>
        <v/>
      </c>
      <c r="N288" s="5" t="s">
        <v>23</v>
      </c>
      <c r="O288" s="5" t="s">
        <v>23</v>
      </c>
      <c r="P288" s="5">
        <v>0</v>
      </c>
      <c r="Q288" s="5">
        <v>0</v>
      </c>
      <c r="R288" s="5" t="str">
        <f t="shared" si="39"/>
        <v>364-2023-12-31</v>
      </c>
    </row>
    <row r="289" spans="1:18" x14ac:dyDescent="0.3">
      <c r="A289" s="5">
        <v>364</v>
      </c>
      <c r="B289" s="5" t="s">
        <v>317</v>
      </c>
      <c r="C289" s="5" t="s">
        <v>32</v>
      </c>
      <c r="D289" s="5" t="s">
        <v>47</v>
      </c>
      <c r="E289" s="5" t="s">
        <v>22</v>
      </c>
      <c r="F289" s="6">
        <v>45291</v>
      </c>
      <c r="G289" s="5">
        <v>2023</v>
      </c>
      <c r="H289" s="5" t="str">
        <f t="shared" si="37"/>
        <v>Diciembre</v>
      </c>
      <c r="I289" s="6" t="str">
        <f t="shared" si="38"/>
        <v>2023-2</v>
      </c>
      <c r="J289" s="5"/>
      <c r="K289" s="5">
        <v>78450</v>
      </c>
      <c r="L289" s="15"/>
      <c r="M289" s="15"/>
      <c r="N289" s="5" t="s">
        <v>133</v>
      </c>
      <c r="O289" s="5" t="s">
        <v>48</v>
      </c>
      <c r="P289" s="5">
        <v>0</v>
      </c>
      <c r="Q289" s="5">
        <v>0</v>
      </c>
      <c r="R289" s="5" t="str">
        <f t="shared" si="39"/>
        <v>365-2023-12-31</v>
      </c>
    </row>
    <row r="290" spans="1:18" x14ac:dyDescent="0.3">
      <c r="A290" s="5">
        <v>365</v>
      </c>
      <c r="B290" s="5" t="s">
        <v>318</v>
      </c>
      <c r="C290" s="5" t="s">
        <v>315</v>
      </c>
      <c r="D290" s="5" t="s">
        <v>47</v>
      </c>
      <c r="E290" s="5" t="s">
        <v>22</v>
      </c>
      <c r="F290" s="6">
        <v>45291</v>
      </c>
      <c r="G290" s="5">
        <v>2023</v>
      </c>
      <c r="H290" s="5" t="str">
        <f t="shared" si="37"/>
        <v>Diciembre</v>
      </c>
      <c r="I290" s="6" t="str">
        <f t="shared" si="38"/>
        <v>2023-2</v>
      </c>
      <c r="J290" s="5">
        <v>100</v>
      </c>
      <c r="K290" s="5">
        <v>100</v>
      </c>
      <c r="L290" s="15">
        <f t="shared" ref="L290:L297" si="40">IFERROR(IF((K291/J291)&gt;1.3,1.3,K291/J291),"")</f>
        <v>1</v>
      </c>
      <c r="M290" s="15">
        <f t="shared" ref="M290:M297" si="41">IFERROR(K291/J291,"")</f>
        <v>1</v>
      </c>
      <c r="N290" s="5" t="s">
        <v>23</v>
      </c>
      <c r="O290" s="5" t="s">
        <v>23</v>
      </c>
      <c r="P290" s="5">
        <v>0</v>
      </c>
      <c r="Q290" s="5">
        <v>0</v>
      </c>
      <c r="R290" s="5" t="str">
        <f t="shared" si="39"/>
        <v>366-2023-12-31</v>
      </c>
    </row>
    <row r="291" spans="1:18" x14ac:dyDescent="0.3">
      <c r="A291" s="5">
        <v>366</v>
      </c>
      <c r="B291" s="5" t="s">
        <v>319</v>
      </c>
      <c r="C291" s="5" t="s">
        <v>315</v>
      </c>
      <c r="D291" s="5" t="s">
        <v>65</v>
      </c>
      <c r="E291" s="5" t="s">
        <v>22</v>
      </c>
      <c r="F291" s="6">
        <v>45291</v>
      </c>
      <c r="G291" s="5">
        <v>2023</v>
      </c>
      <c r="H291" s="5" t="str">
        <f t="shared" si="37"/>
        <v>Diciembre</v>
      </c>
      <c r="I291" s="6" t="str">
        <f t="shared" si="38"/>
        <v>2023-2</v>
      </c>
      <c r="J291" s="5">
        <v>100</v>
      </c>
      <c r="K291" s="5">
        <v>100</v>
      </c>
      <c r="L291" s="15">
        <f t="shared" si="40"/>
        <v>1.25</v>
      </c>
      <c r="M291" s="15">
        <f t="shared" si="41"/>
        <v>1.25</v>
      </c>
      <c r="N291" s="5" t="s">
        <v>48</v>
      </c>
      <c r="O291" s="5" t="s">
        <v>48</v>
      </c>
      <c r="P291" s="5">
        <v>0</v>
      </c>
      <c r="Q291" s="5">
        <v>0</v>
      </c>
      <c r="R291" s="5" t="str">
        <f t="shared" si="39"/>
        <v>367-2023-12-31</v>
      </c>
    </row>
    <row r="292" spans="1:18" x14ac:dyDescent="0.3">
      <c r="A292" s="5">
        <v>367</v>
      </c>
      <c r="B292" s="5" t="s">
        <v>321</v>
      </c>
      <c r="C292" s="5" t="s">
        <v>32</v>
      </c>
      <c r="D292" s="5" t="s">
        <v>65</v>
      </c>
      <c r="E292" s="5" t="s">
        <v>22</v>
      </c>
      <c r="F292" s="6">
        <v>45291</v>
      </c>
      <c r="G292" s="5">
        <v>2023</v>
      </c>
      <c r="H292" s="5" t="str">
        <f t="shared" si="37"/>
        <v>Diciembre</v>
      </c>
      <c r="I292" s="6" t="str">
        <f t="shared" si="38"/>
        <v>2023-2</v>
      </c>
      <c r="J292" s="5">
        <v>5</v>
      </c>
      <c r="K292" s="5">
        <v>6.25</v>
      </c>
      <c r="L292" s="15">
        <f t="shared" si="40"/>
        <v>1.05</v>
      </c>
      <c r="M292" s="15">
        <f t="shared" si="41"/>
        <v>1.05</v>
      </c>
      <c r="N292" s="5" t="s">
        <v>23</v>
      </c>
      <c r="O292" s="5" t="s">
        <v>23</v>
      </c>
      <c r="P292" s="5">
        <v>0</v>
      </c>
      <c r="Q292" s="5">
        <v>2</v>
      </c>
      <c r="R292" s="5" t="str">
        <f t="shared" si="39"/>
        <v>368-2023-12-31</v>
      </c>
    </row>
    <row r="293" spans="1:18" x14ac:dyDescent="0.3">
      <c r="A293" s="5">
        <v>368</v>
      </c>
      <c r="B293" s="5" t="s">
        <v>322</v>
      </c>
      <c r="C293" s="5" t="s">
        <v>323</v>
      </c>
      <c r="D293" s="5" t="s">
        <v>52</v>
      </c>
      <c r="E293" s="5" t="s">
        <v>22</v>
      </c>
      <c r="F293" s="6">
        <v>45291</v>
      </c>
      <c r="G293" s="5">
        <v>2023</v>
      </c>
      <c r="H293" s="5" t="str">
        <f t="shared" si="37"/>
        <v>Diciembre</v>
      </c>
      <c r="I293" s="6" t="str">
        <f t="shared" si="38"/>
        <v>2023-2</v>
      </c>
      <c r="J293" s="5">
        <v>90</v>
      </c>
      <c r="K293" s="5">
        <v>94.5</v>
      </c>
      <c r="L293" s="15" t="str">
        <f t="shared" si="40"/>
        <v/>
      </c>
      <c r="M293" s="15" t="str">
        <f t="shared" si="41"/>
        <v/>
      </c>
      <c r="N293" s="5" t="s">
        <v>23</v>
      </c>
      <c r="O293" s="5" t="s">
        <v>23</v>
      </c>
      <c r="P293" s="5">
        <v>0</v>
      </c>
      <c r="Q293" s="5">
        <v>0</v>
      </c>
      <c r="R293" s="5" t="str">
        <f t="shared" si="39"/>
        <v>369-2023-12-31</v>
      </c>
    </row>
    <row r="294" spans="1:18" x14ac:dyDescent="0.3">
      <c r="A294" s="5">
        <v>369</v>
      </c>
      <c r="B294" s="5" t="s">
        <v>324</v>
      </c>
      <c r="C294" s="5" t="s">
        <v>32</v>
      </c>
      <c r="D294" s="5" t="s">
        <v>47</v>
      </c>
      <c r="E294" s="5" t="s">
        <v>22</v>
      </c>
      <c r="F294" s="6">
        <v>45291</v>
      </c>
      <c r="G294" s="5">
        <v>2023</v>
      </c>
      <c r="H294" s="5" t="str">
        <f t="shared" si="37"/>
        <v>Diciembre</v>
      </c>
      <c r="I294" s="6" t="str">
        <f t="shared" si="38"/>
        <v>2023-2</v>
      </c>
      <c r="J294" s="5"/>
      <c r="K294" s="5">
        <v>174</v>
      </c>
      <c r="L294" s="15" t="str">
        <f t="shared" si="40"/>
        <v/>
      </c>
      <c r="M294" s="15" t="str">
        <f t="shared" si="41"/>
        <v/>
      </c>
      <c r="N294" s="5" t="s">
        <v>133</v>
      </c>
      <c r="O294" s="5" t="s">
        <v>48</v>
      </c>
      <c r="P294" s="5">
        <v>0</v>
      </c>
      <c r="Q294" s="5">
        <v>0</v>
      </c>
      <c r="R294" s="5" t="str">
        <f t="shared" si="39"/>
        <v>370-2023-12-31</v>
      </c>
    </row>
    <row r="295" spans="1:18" x14ac:dyDescent="0.3">
      <c r="A295" s="5">
        <v>370</v>
      </c>
      <c r="B295" s="5" t="s">
        <v>325</v>
      </c>
      <c r="C295" s="5" t="s">
        <v>32</v>
      </c>
      <c r="D295" s="5" t="s">
        <v>47</v>
      </c>
      <c r="E295" s="5" t="s">
        <v>22</v>
      </c>
      <c r="F295" s="6">
        <v>45291</v>
      </c>
      <c r="G295" s="5">
        <v>2023</v>
      </c>
      <c r="H295" s="5" t="str">
        <f t="shared" si="37"/>
        <v>Diciembre</v>
      </c>
      <c r="I295" s="6" t="str">
        <f t="shared" si="38"/>
        <v>2023-2</v>
      </c>
      <c r="J295" s="5"/>
      <c r="K295" s="5"/>
      <c r="L295" s="15">
        <f t="shared" si="40"/>
        <v>1.3</v>
      </c>
      <c r="M295" s="15">
        <f t="shared" si="41"/>
        <v>1.7307003894545454</v>
      </c>
      <c r="N295" s="5" t="s">
        <v>48</v>
      </c>
      <c r="O295" s="5" t="s">
        <v>48</v>
      </c>
      <c r="P295" s="5">
        <v>0</v>
      </c>
      <c r="Q295" s="5">
        <v>0</v>
      </c>
      <c r="R295" s="5" t="str">
        <f t="shared" si="39"/>
        <v>371-2023-12-31</v>
      </c>
    </row>
    <row r="296" spans="1:18" x14ac:dyDescent="0.3">
      <c r="A296" s="5">
        <v>371</v>
      </c>
      <c r="B296" s="5" t="s">
        <v>326</v>
      </c>
      <c r="C296" s="5" t="s">
        <v>32</v>
      </c>
      <c r="D296" s="5" t="s">
        <v>47</v>
      </c>
      <c r="E296" s="5" t="s">
        <v>22</v>
      </c>
      <c r="F296" s="6">
        <v>45291</v>
      </c>
      <c r="G296" s="5">
        <v>2023</v>
      </c>
      <c r="H296" s="5" t="str">
        <f t="shared" si="37"/>
        <v>Diciembre</v>
      </c>
      <c r="I296" s="6" t="str">
        <f t="shared" si="38"/>
        <v>2023-2</v>
      </c>
      <c r="J296" s="12">
        <v>5500000000</v>
      </c>
      <c r="K296" s="12">
        <v>9518852142</v>
      </c>
      <c r="L296" s="15">
        <f t="shared" si="40"/>
        <v>1.0977011494252873</v>
      </c>
      <c r="M296" s="15">
        <f t="shared" si="41"/>
        <v>1.0977011494252873</v>
      </c>
      <c r="N296" s="5" t="s">
        <v>95</v>
      </c>
      <c r="O296" s="5" t="s">
        <v>95</v>
      </c>
      <c r="P296" s="5">
        <v>0</v>
      </c>
      <c r="Q296" s="5">
        <v>0</v>
      </c>
      <c r="R296" s="5" t="str">
        <f t="shared" si="39"/>
        <v>372-2023-12-31</v>
      </c>
    </row>
    <row r="297" spans="1:18" x14ac:dyDescent="0.3">
      <c r="A297" s="5">
        <v>372</v>
      </c>
      <c r="B297" s="5" t="s">
        <v>327</v>
      </c>
      <c r="C297" s="5" t="s">
        <v>323</v>
      </c>
      <c r="D297" s="5" t="s">
        <v>52</v>
      </c>
      <c r="E297" s="5" t="s">
        <v>22</v>
      </c>
      <c r="F297" s="6">
        <v>45291</v>
      </c>
      <c r="G297" s="5">
        <v>2023</v>
      </c>
      <c r="H297" s="5" t="str">
        <f t="shared" si="37"/>
        <v>Diciembre</v>
      </c>
      <c r="I297" s="6" t="str">
        <f t="shared" si="38"/>
        <v>2023-2</v>
      </c>
      <c r="J297" s="5">
        <v>87</v>
      </c>
      <c r="K297" s="5">
        <v>95.5</v>
      </c>
      <c r="L297" s="15">
        <f t="shared" si="40"/>
        <v>0.97170000000000001</v>
      </c>
      <c r="M297" s="15">
        <f t="shared" si="41"/>
        <v>0.97170000000000001</v>
      </c>
      <c r="N297" s="5" t="s">
        <v>23</v>
      </c>
      <c r="O297" s="5" t="s">
        <v>23</v>
      </c>
      <c r="P297" s="5">
        <v>0</v>
      </c>
      <c r="Q297" s="5">
        <v>0</v>
      </c>
      <c r="R297" s="5" t="str">
        <f t="shared" si="39"/>
        <v>373-2023-12-31</v>
      </c>
    </row>
    <row r="298" spans="1:18" x14ac:dyDescent="0.3">
      <c r="A298" s="5">
        <v>373</v>
      </c>
      <c r="B298" s="5" t="s">
        <v>328</v>
      </c>
      <c r="C298" s="5" t="s">
        <v>190</v>
      </c>
      <c r="D298" s="5" t="s">
        <v>52</v>
      </c>
      <c r="E298" s="5" t="s">
        <v>22</v>
      </c>
      <c r="F298" s="6">
        <v>45291</v>
      </c>
      <c r="G298" s="5">
        <v>2023</v>
      </c>
      <c r="H298" s="5" t="str">
        <f t="shared" si="37"/>
        <v>Diciembre</v>
      </c>
      <c r="I298" s="6" t="str">
        <f t="shared" si="38"/>
        <v>2023-2</v>
      </c>
      <c r="J298" s="5">
        <v>100</v>
      </c>
      <c r="K298" s="5">
        <v>97.17</v>
      </c>
      <c r="L298" s="15">
        <f>IFERROR(IF((K299/J299)&gt;1,1,K299/J299),"")</f>
        <v>1</v>
      </c>
      <c r="M298" s="15">
        <f>IFERROR(IF((K299/J299)&gt;1,1,K299/J299),"")</f>
        <v>1</v>
      </c>
      <c r="N298" s="5" t="s">
        <v>23</v>
      </c>
      <c r="O298" s="5" t="s">
        <v>23</v>
      </c>
      <c r="P298" s="5">
        <v>0</v>
      </c>
      <c r="Q298" s="5">
        <v>0</v>
      </c>
      <c r="R298" s="5" t="str">
        <f t="shared" si="39"/>
        <v>374-2023-12-31</v>
      </c>
    </row>
    <row r="299" spans="1:18" x14ac:dyDescent="0.3">
      <c r="A299" s="5">
        <v>374</v>
      </c>
      <c r="B299" s="5" t="s">
        <v>329</v>
      </c>
      <c r="C299" s="5" t="s">
        <v>315</v>
      </c>
      <c r="D299" s="5" t="s">
        <v>47</v>
      </c>
      <c r="E299" s="5" t="s">
        <v>22</v>
      </c>
      <c r="F299" s="6">
        <v>45291</v>
      </c>
      <c r="G299" s="5">
        <v>2023</v>
      </c>
      <c r="H299" s="5" t="str">
        <f t="shared" si="37"/>
        <v>Diciembre</v>
      </c>
      <c r="I299" s="6" t="str">
        <f t="shared" si="38"/>
        <v>2023-2</v>
      </c>
      <c r="J299" s="5">
        <v>100</v>
      </c>
      <c r="K299" s="5">
        <v>100</v>
      </c>
      <c r="L299" s="15">
        <f>IFERROR(IF((K300/J300)&gt;1.3,1.3,K300/J300),"")</f>
        <v>1</v>
      </c>
      <c r="M299" s="15">
        <f>IFERROR(K300/J300,"")</f>
        <v>1</v>
      </c>
      <c r="N299" s="5" t="s">
        <v>48</v>
      </c>
      <c r="O299" s="5" t="s">
        <v>48</v>
      </c>
      <c r="P299" s="5">
        <v>0</v>
      </c>
      <c r="Q299" s="5">
        <v>0</v>
      </c>
      <c r="R299" s="5" t="str">
        <f t="shared" si="39"/>
        <v>375-2023-12-31</v>
      </c>
    </row>
    <row r="300" spans="1:18" x14ac:dyDescent="0.3">
      <c r="A300" s="5">
        <v>375</v>
      </c>
      <c r="B300" s="5" t="s">
        <v>330</v>
      </c>
      <c r="C300" s="5" t="s">
        <v>315</v>
      </c>
      <c r="D300" s="5" t="s">
        <v>47</v>
      </c>
      <c r="E300" s="5" t="s">
        <v>22</v>
      </c>
      <c r="F300" s="6">
        <v>45291</v>
      </c>
      <c r="G300" s="5">
        <v>2023</v>
      </c>
      <c r="H300" s="5" t="str">
        <f t="shared" si="37"/>
        <v>Diciembre</v>
      </c>
      <c r="I300" s="6" t="str">
        <f t="shared" si="38"/>
        <v>2023-2</v>
      </c>
      <c r="J300" s="5">
        <v>100</v>
      </c>
      <c r="K300" s="5">
        <v>100</v>
      </c>
      <c r="L300" s="15">
        <f>IFERROR(IF((K301/J301)&gt;1.3,1.3,K301/J301),"")</f>
        <v>1.0126417845079394</v>
      </c>
      <c r="M300" s="15">
        <f>IFERROR(K301/J301,"")</f>
        <v>1.0126417845079394</v>
      </c>
      <c r="N300" s="5" t="s">
        <v>23</v>
      </c>
      <c r="O300" s="5" t="s">
        <v>23</v>
      </c>
      <c r="P300" s="5">
        <v>0</v>
      </c>
      <c r="Q300" s="5">
        <v>0</v>
      </c>
      <c r="R300" s="5" t="str">
        <f t="shared" si="39"/>
        <v>376-2023-12-31</v>
      </c>
    </row>
    <row r="301" spans="1:18" x14ac:dyDescent="0.3">
      <c r="A301" s="5">
        <v>376</v>
      </c>
      <c r="B301" s="5" t="s">
        <v>332</v>
      </c>
      <c r="C301" s="5" t="s">
        <v>86</v>
      </c>
      <c r="D301" s="5" t="s">
        <v>47</v>
      </c>
      <c r="E301" s="5" t="s">
        <v>22</v>
      </c>
      <c r="F301" s="6">
        <v>45291</v>
      </c>
      <c r="G301" s="5">
        <v>2023</v>
      </c>
      <c r="H301" s="5" t="str">
        <f t="shared" si="37"/>
        <v>Diciembre</v>
      </c>
      <c r="I301" s="6" t="str">
        <f t="shared" si="38"/>
        <v>2023-2</v>
      </c>
      <c r="J301" s="11">
        <v>26073.47270271854</v>
      </c>
      <c r="K301" s="11">
        <v>26403.087925999949</v>
      </c>
      <c r="L301" s="15">
        <f>IFERROR(IF((K302/J302)&gt;1.3,1.3,K302/J302),"")</f>
        <v>0.60769573367448881</v>
      </c>
      <c r="M301" s="15">
        <f>IFERROR(K302/J302,"")</f>
        <v>0.60769573367448881</v>
      </c>
      <c r="N301" s="5" t="s">
        <v>95</v>
      </c>
      <c r="O301" s="5" t="s">
        <v>95</v>
      </c>
      <c r="P301" s="5">
        <v>0</v>
      </c>
      <c r="Q301" s="5">
        <v>0</v>
      </c>
      <c r="R301" s="5" t="str">
        <f t="shared" si="39"/>
        <v>377-2023-12-31</v>
      </c>
    </row>
    <row r="302" spans="1:18" x14ac:dyDescent="0.3">
      <c r="A302" s="5">
        <v>377</v>
      </c>
      <c r="B302" s="5" t="s">
        <v>333</v>
      </c>
      <c r="C302" s="5" t="s">
        <v>86</v>
      </c>
      <c r="D302" s="5" t="s">
        <v>47</v>
      </c>
      <c r="E302" s="5" t="s">
        <v>54</v>
      </c>
      <c r="F302" s="6">
        <v>45291</v>
      </c>
      <c r="G302" s="5">
        <v>2023</v>
      </c>
      <c r="H302" s="5" t="str">
        <f t="shared" si="37"/>
        <v>Diciembre</v>
      </c>
      <c r="I302" s="6" t="str">
        <f t="shared" si="38"/>
        <v>2023-2</v>
      </c>
      <c r="J302" s="9">
        <v>12518.005306706251</v>
      </c>
      <c r="K302" s="64">
        <v>7607.138418999999</v>
      </c>
      <c r="L302" s="15">
        <f>IFERROR(IF((J303/K303)&gt;1.3,1.3,J303/K303),"")</f>
        <v>0.96254446536932414</v>
      </c>
      <c r="M302" s="15">
        <f>IFERROR(J303/K303,"")</f>
        <v>0.96254446536932414</v>
      </c>
      <c r="N302" s="5" t="s">
        <v>95</v>
      </c>
      <c r="O302" s="5" t="s">
        <v>95</v>
      </c>
      <c r="P302" s="5">
        <v>0</v>
      </c>
      <c r="Q302" s="5">
        <v>0</v>
      </c>
      <c r="R302" s="5" t="str">
        <f t="shared" si="39"/>
        <v>378-2023-12-31</v>
      </c>
    </row>
    <row r="303" spans="1:18" x14ac:dyDescent="0.3">
      <c r="A303" s="5">
        <v>378</v>
      </c>
      <c r="B303" s="5" t="s">
        <v>334</v>
      </c>
      <c r="C303" s="5" t="s">
        <v>58</v>
      </c>
      <c r="D303" s="5" t="s">
        <v>21</v>
      </c>
      <c r="E303" s="5" t="s">
        <v>22</v>
      </c>
      <c r="F303" s="6">
        <v>45291</v>
      </c>
      <c r="G303" s="5">
        <v>2023</v>
      </c>
      <c r="H303" s="5" t="str">
        <f t="shared" si="37"/>
        <v>Diciembre</v>
      </c>
      <c r="I303" s="6" t="str">
        <f t="shared" si="38"/>
        <v>2023-2</v>
      </c>
      <c r="J303" s="5">
        <v>92</v>
      </c>
      <c r="K303" s="5">
        <v>95.58</v>
      </c>
      <c r="L303" s="15">
        <f t="shared" ref="L303:L317" si="42">IFERROR(IF((K304/J304)&gt;1.3,1.3,K304/J304),"")</f>
        <v>1.0445787512496592</v>
      </c>
      <c r="M303" s="15">
        <f t="shared" ref="M303:M317" si="43">IFERROR(K304/J304,"")</f>
        <v>1.0445787512496592</v>
      </c>
      <c r="N303" s="5" t="s">
        <v>23</v>
      </c>
      <c r="O303" s="5" t="s">
        <v>23</v>
      </c>
      <c r="P303" s="5">
        <v>0</v>
      </c>
      <c r="Q303" s="5">
        <v>0</v>
      </c>
      <c r="R303" s="5" t="str">
        <f t="shared" si="39"/>
        <v>379-2023-12-31</v>
      </c>
    </row>
    <row r="304" spans="1:18" x14ac:dyDescent="0.3">
      <c r="A304" s="5">
        <v>379</v>
      </c>
      <c r="B304" s="5" t="s">
        <v>335</v>
      </c>
      <c r="C304" s="5" t="s">
        <v>336</v>
      </c>
      <c r="D304" s="5" t="s">
        <v>47</v>
      </c>
      <c r="E304" s="5" t="s">
        <v>22</v>
      </c>
      <c r="F304" s="6">
        <v>45291</v>
      </c>
      <c r="G304" s="5">
        <v>2023</v>
      </c>
      <c r="H304" s="5" t="str">
        <f t="shared" si="37"/>
        <v>Diciembre</v>
      </c>
      <c r="I304" s="6" t="str">
        <f t="shared" si="38"/>
        <v>2023-2</v>
      </c>
      <c r="J304" s="9">
        <v>22006</v>
      </c>
      <c r="K304" s="9">
        <v>22987</v>
      </c>
      <c r="L304" s="22">
        <f t="shared" si="42"/>
        <v>1.0346369450208535</v>
      </c>
      <c r="M304" s="15">
        <f t="shared" si="43"/>
        <v>1.0346369450208535</v>
      </c>
      <c r="N304" s="5" t="s">
        <v>48</v>
      </c>
      <c r="O304" s="5" t="s">
        <v>48</v>
      </c>
      <c r="P304" s="5">
        <v>0</v>
      </c>
      <c r="Q304" s="5">
        <v>0</v>
      </c>
      <c r="R304" s="5" t="str">
        <f t="shared" si="39"/>
        <v>380-2023-12-31</v>
      </c>
    </row>
    <row r="305" spans="1:18" x14ac:dyDescent="0.3">
      <c r="A305" s="5">
        <v>380</v>
      </c>
      <c r="B305" s="5" t="s">
        <v>337</v>
      </c>
      <c r="C305" s="5" t="s">
        <v>336</v>
      </c>
      <c r="D305" s="5" t="s">
        <v>47</v>
      </c>
      <c r="E305" s="5" t="s">
        <v>22</v>
      </c>
      <c r="F305" s="6">
        <v>45291</v>
      </c>
      <c r="G305" s="5">
        <v>2023</v>
      </c>
      <c r="H305" s="5" t="str">
        <f t="shared" si="37"/>
        <v>Diciembre</v>
      </c>
      <c r="I305" s="6" t="str">
        <f t="shared" si="38"/>
        <v>2023-2</v>
      </c>
      <c r="J305" s="9">
        <v>49384.117102999997</v>
      </c>
      <c r="K305" s="9">
        <v>51094.632052000001</v>
      </c>
      <c r="L305" s="15">
        <f t="shared" si="42"/>
        <v>1.0936055469953776</v>
      </c>
      <c r="M305" s="15">
        <f t="shared" si="43"/>
        <v>1.0936055469953776</v>
      </c>
      <c r="N305" s="5" t="s">
        <v>95</v>
      </c>
      <c r="O305" s="5" t="s">
        <v>95</v>
      </c>
      <c r="P305" s="5">
        <v>0</v>
      </c>
      <c r="Q305" s="5">
        <v>0</v>
      </c>
      <c r="R305" s="5" t="str">
        <f t="shared" si="39"/>
        <v>381-2023-12-31</v>
      </c>
    </row>
    <row r="306" spans="1:18" x14ac:dyDescent="0.3">
      <c r="A306" s="5">
        <v>381</v>
      </c>
      <c r="B306" s="5" t="s">
        <v>338</v>
      </c>
      <c r="C306" s="5" t="s">
        <v>336</v>
      </c>
      <c r="D306" s="5" t="s">
        <v>47</v>
      </c>
      <c r="E306" s="5" t="s">
        <v>22</v>
      </c>
      <c r="F306" s="6">
        <v>45291</v>
      </c>
      <c r="G306" s="5">
        <v>2023</v>
      </c>
      <c r="H306" s="5" t="str">
        <f t="shared" si="37"/>
        <v>Diciembre</v>
      </c>
      <c r="I306" s="6" t="str">
        <f t="shared" si="38"/>
        <v>2023-2</v>
      </c>
      <c r="J306" s="5">
        <v>2596</v>
      </c>
      <c r="K306" s="5">
        <v>2839</v>
      </c>
      <c r="L306" s="15">
        <f t="shared" si="42"/>
        <v>1.0105181378115102</v>
      </c>
      <c r="M306" s="15">
        <f t="shared" si="43"/>
        <v>1.0105181378115102</v>
      </c>
      <c r="N306" s="5" t="s">
        <v>48</v>
      </c>
      <c r="O306" s="5" t="s">
        <v>48</v>
      </c>
      <c r="P306" s="5">
        <v>0</v>
      </c>
      <c r="Q306" s="5">
        <v>0</v>
      </c>
      <c r="R306" s="5" t="str">
        <f t="shared" si="39"/>
        <v>382-2023-12-31</v>
      </c>
    </row>
    <row r="307" spans="1:18" x14ac:dyDescent="0.3">
      <c r="A307" s="5">
        <v>382</v>
      </c>
      <c r="B307" s="5" t="s">
        <v>339</v>
      </c>
      <c r="C307" s="5" t="s">
        <v>336</v>
      </c>
      <c r="D307" s="5" t="s">
        <v>47</v>
      </c>
      <c r="E307" s="5" t="s">
        <v>22</v>
      </c>
      <c r="F307" s="6">
        <v>45291</v>
      </c>
      <c r="G307" s="5">
        <v>2023</v>
      </c>
      <c r="H307" s="5" t="str">
        <f t="shared" si="37"/>
        <v>Diciembre</v>
      </c>
      <c r="I307" s="6" t="str">
        <f t="shared" si="38"/>
        <v>2023-2</v>
      </c>
      <c r="J307" s="5">
        <v>16733</v>
      </c>
      <c r="K307" s="5">
        <v>16909</v>
      </c>
      <c r="L307" s="15">
        <f t="shared" si="42"/>
        <v>1.2326436781609196</v>
      </c>
      <c r="M307" s="15">
        <f t="shared" si="43"/>
        <v>1.2326436781609196</v>
      </c>
      <c r="N307" s="5" t="s">
        <v>48</v>
      </c>
      <c r="O307" s="5" t="s">
        <v>48</v>
      </c>
      <c r="P307" s="5">
        <v>0</v>
      </c>
      <c r="Q307" s="5">
        <v>0</v>
      </c>
      <c r="R307" s="5" t="str">
        <f t="shared" si="39"/>
        <v>383-2023-12-31</v>
      </c>
    </row>
    <row r="308" spans="1:18" x14ac:dyDescent="0.3">
      <c r="A308" s="5">
        <v>383</v>
      </c>
      <c r="B308" s="5" t="s">
        <v>340</v>
      </c>
      <c r="C308" s="5" t="s">
        <v>336</v>
      </c>
      <c r="D308" s="5" t="s">
        <v>47</v>
      </c>
      <c r="E308" s="5" t="s">
        <v>22</v>
      </c>
      <c r="F308" s="6">
        <v>45291</v>
      </c>
      <c r="G308" s="5">
        <v>2023</v>
      </c>
      <c r="H308" s="5" t="str">
        <f t="shared" si="37"/>
        <v>Diciembre</v>
      </c>
      <c r="I308" s="6" t="str">
        <f t="shared" si="38"/>
        <v>2023-2</v>
      </c>
      <c r="J308" s="5">
        <v>2175</v>
      </c>
      <c r="K308" s="5">
        <v>2681</v>
      </c>
      <c r="L308" s="15">
        <f t="shared" si="42"/>
        <v>1.1097804391217565</v>
      </c>
      <c r="M308" s="15">
        <f t="shared" si="43"/>
        <v>1.1097804391217565</v>
      </c>
      <c r="N308" s="5" t="s">
        <v>48</v>
      </c>
      <c r="O308" s="5" t="s">
        <v>48</v>
      </c>
      <c r="P308" s="5">
        <v>0</v>
      </c>
      <c r="Q308" s="5">
        <v>0</v>
      </c>
      <c r="R308" s="5" t="str">
        <f t="shared" si="39"/>
        <v>384-2023-12-31</v>
      </c>
    </row>
    <row r="309" spans="1:18" x14ac:dyDescent="0.3">
      <c r="A309" s="5">
        <v>384</v>
      </c>
      <c r="B309" s="5" t="s">
        <v>341</v>
      </c>
      <c r="C309" s="5" t="s">
        <v>336</v>
      </c>
      <c r="D309" s="5" t="s">
        <v>47</v>
      </c>
      <c r="E309" s="5" t="s">
        <v>22</v>
      </c>
      <c r="F309" s="6">
        <v>45291</v>
      </c>
      <c r="G309" s="5">
        <v>2023</v>
      </c>
      <c r="H309" s="5" t="str">
        <f t="shared" si="37"/>
        <v>Diciembre</v>
      </c>
      <c r="I309" s="6" t="str">
        <f t="shared" si="38"/>
        <v>2023-2</v>
      </c>
      <c r="J309" s="5">
        <v>501</v>
      </c>
      <c r="K309" s="5">
        <v>556</v>
      </c>
      <c r="L309" s="15">
        <f t="shared" si="42"/>
        <v>1.2553149921891629</v>
      </c>
      <c r="M309" s="15">
        <f t="shared" si="43"/>
        <v>1.2553149921891629</v>
      </c>
      <c r="N309" s="5" t="s">
        <v>48</v>
      </c>
      <c r="O309" s="5" t="s">
        <v>48</v>
      </c>
      <c r="P309" s="5">
        <v>0</v>
      </c>
      <c r="Q309" s="5">
        <v>0</v>
      </c>
      <c r="R309" s="5" t="str">
        <f t="shared" si="39"/>
        <v>385-2023-12-31</v>
      </c>
    </row>
    <row r="310" spans="1:18" x14ac:dyDescent="0.3">
      <c r="A310" s="5">
        <v>385</v>
      </c>
      <c r="B310" s="5" t="s">
        <v>342</v>
      </c>
      <c r="C310" s="5" t="s">
        <v>343</v>
      </c>
      <c r="D310" s="5" t="s">
        <v>47</v>
      </c>
      <c r="E310" s="5" t="s">
        <v>22</v>
      </c>
      <c r="F310" s="6">
        <v>45291</v>
      </c>
      <c r="G310" s="5">
        <v>2023</v>
      </c>
      <c r="H310" s="5" t="str">
        <f t="shared" si="37"/>
        <v>Diciembre</v>
      </c>
      <c r="I310" s="6" t="str">
        <f t="shared" si="38"/>
        <v>2023-2</v>
      </c>
      <c r="J310" s="11">
        <v>14097.721</v>
      </c>
      <c r="K310" s="5">
        <f>17697080527/1000000</f>
        <v>17697.080526999998</v>
      </c>
      <c r="L310" s="15">
        <f t="shared" si="42"/>
        <v>1.2493493047564215</v>
      </c>
      <c r="M310" s="15">
        <f t="shared" si="43"/>
        <v>1.2493493047564215</v>
      </c>
      <c r="N310" s="5" t="s">
        <v>95</v>
      </c>
      <c r="O310" s="5" t="s">
        <v>95</v>
      </c>
      <c r="P310" s="5">
        <v>0</v>
      </c>
      <c r="Q310" s="5">
        <v>0</v>
      </c>
      <c r="R310" s="5" t="str">
        <f t="shared" si="39"/>
        <v>386-2023-12-31</v>
      </c>
    </row>
    <row r="311" spans="1:18" x14ac:dyDescent="0.3">
      <c r="A311" s="5">
        <v>386</v>
      </c>
      <c r="B311" s="5" t="s">
        <v>344</v>
      </c>
      <c r="C311" s="5" t="s">
        <v>343</v>
      </c>
      <c r="D311" s="5" t="s">
        <v>47</v>
      </c>
      <c r="E311" s="5" t="s">
        <v>22</v>
      </c>
      <c r="F311" s="6">
        <v>45291</v>
      </c>
      <c r="G311" s="5">
        <v>2023</v>
      </c>
      <c r="H311" s="5" t="str">
        <f t="shared" si="37"/>
        <v>Diciembre</v>
      </c>
      <c r="I311" s="6" t="str">
        <f t="shared" si="38"/>
        <v>2023-2</v>
      </c>
      <c r="J311" s="32">
        <v>14097.721</v>
      </c>
      <c r="K311" s="83">
        <v>17612.977930000001</v>
      </c>
      <c r="L311" s="15">
        <f t="shared" si="42"/>
        <v>1</v>
      </c>
      <c r="M311" s="15">
        <f t="shared" si="43"/>
        <v>1</v>
      </c>
      <c r="N311" s="5" t="s">
        <v>23</v>
      </c>
      <c r="O311" s="5" t="s">
        <v>23</v>
      </c>
      <c r="P311" s="5">
        <v>0</v>
      </c>
      <c r="Q311" s="5">
        <v>0</v>
      </c>
      <c r="R311" s="5" t="str">
        <f t="shared" si="39"/>
        <v>387-2023-12-31</v>
      </c>
    </row>
    <row r="312" spans="1:18" x14ac:dyDescent="0.3">
      <c r="A312" s="5">
        <v>387</v>
      </c>
      <c r="B312" s="5" t="s">
        <v>345</v>
      </c>
      <c r="C312" s="5" t="s">
        <v>20</v>
      </c>
      <c r="D312" s="5" t="s">
        <v>47</v>
      </c>
      <c r="E312" s="5" t="s">
        <v>22</v>
      </c>
      <c r="F312" s="6">
        <v>45291</v>
      </c>
      <c r="G312" s="5">
        <v>2023</v>
      </c>
      <c r="H312" s="5" t="str">
        <f t="shared" si="37"/>
        <v>Diciembre</v>
      </c>
      <c r="I312" s="6" t="str">
        <f t="shared" si="38"/>
        <v>2023-2</v>
      </c>
      <c r="J312" s="5">
        <v>38</v>
      </c>
      <c r="K312" s="5">
        <v>38</v>
      </c>
      <c r="L312" s="15">
        <f t="shared" si="42"/>
        <v>1</v>
      </c>
      <c r="M312" s="15">
        <f t="shared" si="43"/>
        <v>1</v>
      </c>
      <c r="N312" s="5" t="s">
        <v>48</v>
      </c>
      <c r="O312" s="5" t="s">
        <v>48</v>
      </c>
      <c r="P312" s="5">
        <v>0</v>
      </c>
      <c r="Q312" s="5">
        <v>0</v>
      </c>
      <c r="R312" s="5" t="str">
        <f t="shared" si="39"/>
        <v>388-2023-12-31</v>
      </c>
    </row>
    <row r="313" spans="1:18" x14ac:dyDescent="0.3">
      <c r="A313" s="5">
        <v>388</v>
      </c>
      <c r="B313" s="5" t="s">
        <v>346</v>
      </c>
      <c r="C313" s="5" t="s">
        <v>20</v>
      </c>
      <c r="D313" s="5" t="s">
        <v>47</v>
      </c>
      <c r="E313" s="5" t="s">
        <v>22</v>
      </c>
      <c r="F313" s="6">
        <v>45291</v>
      </c>
      <c r="G313" s="5">
        <v>2023</v>
      </c>
      <c r="H313" s="5" t="str">
        <f t="shared" si="37"/>
        <v>Diciembre</v>
      </c>
      <c r="I313" s="6" t="str">
        <f t="shared" si="38"/>
        <v>2023-2</v>
      </c>
      <c r="J313" s="5">
        <v>93</v>
      </c>
      <c r="K313" s="5">
        <v>93</v>
      </c>
      <c r="L313" s="15">
        <f t="shared" si="42"/>
        <v>0.93868131868131865</v>
      </c>
      <c r="M313" s="15">
        <f t="shared" si="43"/>
        <v>0.93868131868131865</v>
      </c>
      <c r="N313" s="5" t="s">
        <v>48</v>
      </c>
      <c r="O313" s="5" t="s">
        <v>48</v>
      </c>
      <c r="P313" s="5">
        <v>0</v>
      </c>
      <c r="Q313" s="5">
        <v>0</v>
      </c>
      <c r="R313" s="5" t="str">
        <f t="shared" si="39"/>
        <v>389-2023-12-31</v>
      </c>
    </row>
    <row r="314" spans="1:18" x14ac:dyDescent="0.3">
      <c r="A314" s="5">
        <v>389</v>
      </c>
      <c r="B314" s="5" t="s">
        <v>347</v>
      </c>
      <c r="C314" s="5" t="s">
        <v>178</v>
      </c>
      <c r="D314" s="5" t="s">
        <v>47</v>
      </c>
      <c r="E314" s="5" t="s">
        <v>22</v>
      </c>
      <c r="F314" s="6">
        <v>45291</v>
      </c>
      <c r="G314" s="5">
        <v>2023</v>
      </c>
      <c r="H314" s="5" t="str">
        <f t="shared" si="37"/>
        <v>Diciembre</v>
      </c>
      <c r="I314" s="6" t="str">
        <f t="shared" si="38"/>
        <v>2023-2</v>
      </c>
      <c r="J314" s="5">
        <v>91</v>
      </c>
      <c r="K314" s="5">
        <v>85.42</v>
      </c>
      <c r="L314" s="15">
        <f t="shared" si="42"/>
        <v>0.99250000000000005</v>
      </c>
      <c r="M314" s="15">
        <f t="shared" si="43"/>
        <v>0.99250000000000005</v>
      </c>
      <c r="N314" s="5" t="s">
        <v>23</v>
      </c>
      <c r="O314" s="5" t="s">
        <v>23</v>
      </c>
      <c r="P314" s="5">
        <v>0</v>
      </c>
      <c r="Q314" s="5">
        <v>0</v>
      </c>
      <c r="R314" s="5" t="str">
        <f t="shared" si="39"/>
        <v>390-2023-12-31</v>
      </c>
    </row>
    <row r="315" spans="1:18" x14ac:dyDescent="0.3">
      <c r="A315" s="5">
        <v>390</v>
      </c>
      <c r="B315" s="5" t="s">
        <v>348</v>
      </c>
      <c r="C315" s="5" t="s">
        <v>439</v>
      </c>
      <c r="D315" s="5" t="s">
        <v>52</v>
      </c>
      <c r="E315" s="5" t="s">
        <v>22</v>
      </c>
      <c r="F315" s="6">
        <v>45291</v>
      </c>
      <c r="G315" s="5">
        <v>2023</v>
      </c>
      <c r="H315" s="5" t="str">
        <f t="shared" si="37"/>
        <v>Diciembre</v>
      </c>
      <c r="I315" s="6" t="str">
        <f t="shared" si="38"/>
        <v>2023-2</v>
      </c>
      <c r="J315" s="5">
        <v>100</v>
      </c>
      <c r="K315" s="5">
        <v>99.25</v>
      </c>
      <c r="L315" s="15">
        <f t="shared" si="42"/>
        <v>1.075268817204301</v>
      </c>
      <c r="M315" s="15">
        <f t="shared" si="43"/>
        <v>1.075268817204301</v>
      </c>
      <c r="N315" s="5" t="s">
        <v>23</v>
      </c>
      <c r="O315" s="5" t="s">
        <v>23</v>
      </c>
      <c r="P315" s="5">
        <v>0</v>
      </c>
      <c r="Q315" s="5">
        <v>0</v>
      </c>
      <c r="R315" s="5" t="str">
        <f t="shared" si="39"/>
        <v>391-2023-12-31</v>
      </c>
    </row>
    <row r="316" spans="1:18" x14ac:dyDescent="0.3">
      <c r="A316" s="5">
        <v>391</v>
      </c>
      <c r="B316" s="5" t="s">
        <v>349</v>
      </c>
      <c r="C316" s="5" t="s">
        <v>350</v>
      </c>
      <c r="D316" s="5" t="s">
        <v>47</v>
      </c>
      <c r="E316" s="5" t="s">
        <v>22</v>
      </c>
      <c r="F316" s="6">
        <v>45291</v>
      </c>
      <c r="G316" s="5">
        <v>2023</v>
      </c>
      <c r="H316" s="5" t="str">
        <f t="shared" si="37"/>
        <v>Diciembre</v>
      </c>
      <c r="I316" s="6" t="str">
        <f t="shared" si="38"/>
        <v>2023-2</v>
      </c>
      <c r="J316" s="5">
        <v>93</v>
      </c>
      <c r="K316" s="5">
        <v>100</v>
      </c>
      <c r="L316" s="15">
        <f t="shared" si="42"/>
        <v>1.3</v>
      </c>
      <c r="M316" s="15">
        <f t="shared" si="43"/>
        <v>1.9412989547945205</v>
      </c>
      <c r="N316" s="5" t="s">
        <v>23</v>
      </c>
      <c r="O316" s="5" t="s">
        <v>23</v>
      </c>
      <c r="P316" s="5">
        <v>0</v>
      </c>
      <c r="Q316" s="5">
        <v>0</v>
      </c>
      <c r="R316" s="5" t="str">
        <f t="shared" si="39"/>
        <v>392-2023-12-31</v>
      </c>
    </row>
    <row r="317" spans="1:18" x14ac:dyDescent="0.3">
      <c r="A317" s="5">
        <v>392</v>
      </c>
      <c r="B317" s="5" t="s">
        <v>351</v>
      </c>
      <c r="C317" s="5" t="s">
        <v>350</v>
      </c>
      <c r="D317" s="5" t="s">
        <v>47</v>
      </c>
      <c r="E317" s="5" t="s">
        <v>22</v>
      </c>
      <c r="F317" s="6">
        <v>45291</v>
      </c>
      <c r="G317" s="5">
        <v>2023</v>
      </c>
      <c r="H317" s="5" t="str">
        <f t="shared" si="37"/>
        <v>Diciembre</v>
      </c>
      <c r="I317" s="6" t="str">
        <f t="shared" si="38"/>
        <v>2023-2</v>
      </c>
      <c r="J317" s="9">
        <v>730000000</v>
      </c>
      <c r="K317" s="9">
        <v>1417148237</v>
      </c>
      <c r="L317" s="15">
        <f t="shared" si="42"/>
        <v>1.03</v>
      </c>
      <c r="M317" s="15">
        <f t="shared" si="43"/>
        <v>1.03</v>
      </c>
      <c r="N317" s="5" t="s">
        <v>95</v>
      </c>
      <c r="O317" s="5" t="s">
        <v>95</v>
      </c>
      <c r="P317" s="5">
        <v>0</v>
      </c>
      <c r="Q317" s="5">
        <v>0</v>
      </c>
      <c r="R317" s="5" t="str">
        <f t="shared" si="39"/>
        <v>393-2023-12-31</v>
      </c>
    </row>
    <row r="318" spans="1:18" x14ac:dyDescent="0.3">
      <c r="A318" s="5">
        <v>393</v>
      </c>
      <c r="B318" s="5" t="s">
        <v>352</v>
      </c>
      <c r="C318" s="5" t="s">
        <v>350</v>
      </c>
      <c r="D318" s="5" t="s">
        <v>65</v>
      </c>
      <c r="E318" s="5" t="s">
        <v>22</v>
      </c>
      <c r="F318" s="6">
        <v>45291</v>
      </c>
      <c r="G318" s="5">
        <v>2023</v>
      </c>
      <c r="H318" s="5" t="str">
        <f t="shared" si="37"/>
        <v>Diciembre</v>
      </c>
      <c r="I318" s="6" t="str">
        <f t="shared" si="38"/>
        <v>2023-2</v>
      </c>
      <c r="J318" s="5">
        <v>15</v>
      </c>
      <c r="K318" s="5">
        <v>15.45</v>
      </c>
      <c r="L318" s="15">
        <f>IFERROR(IF((J319/K319)&gt;1.3,1.3,J319/K319),"")</f>
        <v>0.31992687385740404</v>
      </c>
      <c r="M318" s="15">
        <f>IFERROR(J319/K319,"")</f>
        <v>0.31992687385740404</v>
      </c>
      <c r="N318" s="5" t="s">
        <v>48</v>
      </c>
      <c r="O318" s="5" t="s">
        <v>83</v>
      </c>
      <c r="P318" s="5">
        <v>1</v>
      </c>
      <c r="Q318" s="5">
        <v>1</v>
      </c>
      <c r="R318" s="5" t="str">
        <f t="shared" si="39"/>
        <v>394-2023-12-31</v>
      </c>
    </row>
    <row r="319" spans="1:18" x14ac:dyDescent="0.3">
      <c r="A319" s="5">
        <v>394</v>
      </c>
      <c r="B319" s="5" t="s">
        <v>353</v>
      </c>
      <c r="C319" s="5" t="s">
        <v>354</v>
      </c>
      <c r="D319" s="5" t="s">
        <v>47</v>
      </c>
      <c r="E319" s="5" t="s">
        <v>22</v>
      </c>
      <c r="F319" s="6">
        <v>45291</v>
      </c>
      <c r="G319" s="5">
        <v>2023</v>
      </c>
      <c r="H319" s="5" t="str">
        <f t="shared" si="37"/>
        <v>Diciembre</v>
      </c>
      <c r="I319" s="6" t="str">
        <f t="shared" si="38"/>
        <v>2023-2</v>
      </c>
      <c r="J319" s="5">
        <v>350</v>
      </c>
      <c r="K319" s="5">
        <v>1094</v>
      </c>
      <c r="L319" s="15">
        <f t="shared" ref="L319:L328" si="44">IFERROR(IF((K320/J320)&gt;1.3,1.3,K320/J320),"")</f>
        <v>1.3</v>
      </c>
      <c r="M319" s="15">
        <f t="shared" ref="M319:M328" si="45">IFERROR(K320/J320,"")</f>
        <v>2.8</v>
      </c>
      <c r="N319" s="5" t="s">
        <v>48</v>
      </c>
      <c r="O319" s="5" t="s">
        <v>48</v>
      </c>
      <c r="P319" s="5">
        <v>0</v>
      </c>
      <c r="Q319" s="5">
        <v>0</v>
      </c>
      <c r="R319" s="5" t="str">
        <f t="shared" si="39"/>
        <v>395-2023-12-31</v>
      </c>
    </row>
    <row r="320" spans="1:18" x14ac:dyDescent="0.3">
      <c r="A320" s="5">
        <v>395</v>
      </c>
      <c r="B320" s="5" t="s">
        <v>355</v>
      </c>
      <c r="C320" s="5" t="s">
        <v>354</v>
      </c>
      <c r="D320" s="5" t="s">
        <v>47</v>
      </c>
      <c r="E320" s="5" t="s">
        <v>22</v>
      </c>
      <c r="F320" s="6">
        <v>45291</v>
      </c>
      <c r="G320" s="5">
        <v>2023</v>
      </c>
      <c r="H320" s="5" t="str">
        <f t="shared" si="37"/>
        <v>Diciembre</v>
      </c>
      <c r="I320" s="6" t="str">
        <f t="shared" si="38"/>
        <v>2023-2</v>
      </c>
      <c r="J320" s="5">
        <v>35</v>
      </c>
      <c r="K320" s="5">
        <v>98</v>
      </c>
      <c r="L320" s="15">
        <f t="shared" si="44"/>
        <v>1.1111249999999999</v>
      </c>
      <c r="M320" s="15">
        <f t="shared" si="45"/>
        <v>1.1111249999999999</v>
      </c>
      <c r="N320" s="5" t="s">
        <v>48</v>
      </c>
      <c r="O320" s="5" t="s">
        <v>48</v>
      </c>
      <c r="P320" s="5">
        <v>0</v>
      </c>
      <c r="Q320" s="5">
        <v>0</v>
      </c>
      <c r="R320" s="5" t="str">
        <f t="shared" si="39"/>
        <v>396-2023-12-31</v>
      </c>
    </row>
    <row r="321" spans="1:18" x14ac:dyDescent="0.3">
      <c r="A321" s="5">
        <v>396</v>
      </c>
      <c r="B321" s="5" t="s">
        <v>357</v>
      </c>
      <c r="C321" s="5" t="s">
        <v>350</v>
      </c>
      <c r="D321" s="5" t="s">
        <v>47</v>
      </c>
      <c r="E321" s="5" t="s">
        <v>22</v>
      </c>
      <c r="F321" s="6">
        <v>45291</v>
      </c>
      <c r="G321" s="5">
        <v>2023</v>
      </c>
      <c r="H321" s="5" t="str">
        <f t="shared" si="37"/>
        <v>Diciembre</v>
      </c>
      <c r="I321" s="6" t="str">
        <f t="shared" si="38"/>
        <v>2023-2</v>
      </c>
      <c r="J321" s="5">
        <v>80</v>
      </c>
      <c r="K321" s="5">
        <v>88.89</v>
      </c>
      <c r="L321" s="15">
        <f t="shared" si="44"/>
        <v>1.1501874999999999</v>
      </c>
      <c r="M321" s="15">
        <f t="shared" si="45"/>
        <v>1.1501874999999999</v>
      </c>
      <c r="N321" s="5" t="s">
        <v>48</v>
      </c>
      <c r="O321" s="5" t="s">
        <v>83</v>
      </c>
      <c r="P321" s="5">
        <v>1</v>
      </c>
      <c r="Q321" s="5">
        <v>1</v>
      </c>
      <c r="R321" s="5" t="str">
        <f t="shared" si="39"/>
        <v>397-2023-12-31</v>
      </c>
    </row>
    <row r="322" spans="1:18" x14ac:dyDescent="0.3">
      <c r="A322" s="5">
        <v>397</v>
      </c>
      <c r="B322" s="5" t="s">
        <v>359</v>
      </c>
      <c r="C322" s="5" t="s">
        <v>350</v>
      </c>
      <c r="D322" s="5" t="s">
        <v>47</v>
      </c>
      <c r="E322" s="5" t="s">
        <v>22</v>
      </c>
      <c r="F322" s="6">
        <v>45291</v>
      </c>
      <c r="G322" s="5">
        <v>2023</v>
      </c>
      <c r="H322" s="5" t="str">
        <f t="shared" si="37"/>
        <v>Diciembre</v>
      </c>
      <c r="I322" s="6" t="str">
        <f t="shared" si="38"/>
        <v>2023-2</v>
      </c>
      <c r="J322" s="5">
        <v>80</v>
      </c>
      <c r="K322" s="5">
        <v>92.014999999999986</v>
      </c>
      <c r="L322" s="15">
        <f t="shared" si="44"/>
        <v>1.3</v>
      </c>
      <c r="M322" s="15">
        <f t="shared" si="45"/>
        <v>2.456</v>
      </c>
      <c r="N322" s="5" t="s">
        <v>23</v>
      </c>
      <c r="O322" s="5" t="s">
        <v>23</v>
      </c>
      <c r="P322" s="5">
        <v>0</v>
      </c>
      <c r="Q322" s="5">
        <v>1</v>
      </c>
      <c r="R322" s="5" t="str">
        <f t="shared" si="39"/>
        <v>398-2023-12-31</v>
      </c>
    </row>
    <row r="323" spans="1:18" x14ac:dyDescent="0.3">
      <c r="A323" s="5">
        <v>398</v>
      </c>
      <c r="B323" s="5" t="s">
        <v>360</v>
      </c>
      <c r="C323" s="5" t="s">
        <v>361</v>
      </c>
      <c r="D323" s="5" t="s">
        <v>47</v>
      </c>
      <c r="E323" s="5" t="s">
        <v>22</v>
      </c>
      <c r="F323" s="6">
        <v>45291</v>
      </c>
      <c r="G323" s="5">
        <v>2023</v>
      </c>
      <c r="H323" s="5" t="str">
        <f t="shared" si="37"/>
        <v>Diciembre</v>
      </c>
      <c r="I323" s="6" t="str">
        <f t="shared" si="38"/>
        <v>2023-2</v>
      </c>
      <c r="J323" s="5">
        <v>2000</v>
      </c>
      <c r="K323" s="5">
        <v>4912</v>
      </c>
      <c r="L323" s="15">
        <f t="shared" si="44"/>
        <v>1.3</v>
      </c>
      <c r="M323" s="15">
        <f t="shared" si="45"/>
        <v>1.3340000000000001</v>
      </c>
      <c r="N323" s="5" t="s">
        <v>48</v>
      </c>
      <c r="O323" s="5" t="s">
        <v>48</v>
      </c>
      <c r="P323" s="5">
        <v>0</v>
      </c>
      <c r="Q323" s="5">
        <v>0</v>
      </c>
      <c r="R323" s="5" t="str">
        <f t="shared" si="39"/>
        <v>399-2023-12-31</v>
      </c>
    </row>
    <row r="324" spans="1:18" x14ac:dyDescent="0.3">
      <c r="A324" s="5">
        <v>399</v>
      </c>
      <c r="B324" s="5" t="s">
        <v>363</v>
      </c>
      <c r="C324" s="5" t="s">
        <v>361</v>
      </c>
      <c r="D324" s="5" t="s">
        <v>47</v>
      </c>
      <c r="E324" s="5" t="s">
        <v>22</v>
      </c>
      <c r="F324" s="6">
        <v>45291</v>
      </c>
      <c r="G324" s="5">
        <v>2023</v>
      </c>
      <c r="H324" s="5" t="str">
        <f t="shared" si="37"/>
        <v>Diciembre</v>
      </c>
      <c r="I324" s="6" t="str">
        <f t="shared" si="38"/>
        <v>2023-2</v>
      </c>
      <c r="J324" s="5">
        <v>1000</v>
      </c>
      <c r="K324" s="5">
        <v>1334</v>
      </c>
      <c r="L324" s="15">
        <f t="shared" si="44"/>
        <v>1.3</v>
      </c>
      <c r="M324" s="15">
        <f t="shared" si="45"/>
        <v>2.5142857142857142</v>
      </c>
      <c r="N324" s="5" t="s">
        <v>48</v>
      </c>
      <c r="O324" s="5" t="s">
        <v>48</v>
      </c>
      <c r="P324" s="5">
        <v>0</v>
      </c>
      <c r="Q324" s="5">
        <v>0</v>
      </c>
      <c r="R324" s="5" t="str">
        <f t="shared" si="39"/>
        <v>400-2023-12-31</v>
      </c>
    </row>
    <row r="325" spans="1:18" x14ac:dyDescent="0.3">
      <c r="A325" s="5">
        <v>400</v>
      </c>
      <c r="B325" s="5" t="s">
        <v>364</v>
      </c>
      <c r="C325" s="5" t="s">
        <v>361</v>
      </c>
      <c r="D325" s="5" t="s">
        <v>47</v>
      </c>
      <c r="E325" s="5" t="s">
        <v>22</v>
      </c>
      <c r="F325" s="6">
        <v>45291</v>
      </c>
      <c r="G325" s="5">
        <v>2023</v>
      </c>
      <c r="H325" s="5" t="str">
        <f t="shared" si="37"/>
        <v>Diciembre</v>
      </c>
      <c r="I325" s="6" t="str">
        <f t="shared" si="38"/>
        <v>2023-2</v>
      </c>
      <c r="J325" s="5">
        <v>70</v>
      </c>
      <c r="K325" s="5">
        <v>176</v>
      </c>
      <c r="L325" s="15">
        <f t="shared" si="44"/>
        <v>1.0625</v>
      </c>
      <c r="M325" s="15">
        <f t="shared" si="45"/>
        <v>1.0625</v>
      </c>
      <c r="N325" s="5" t="s">
        <v>48</v>
      </c>
      <c r="O325" s="5" t="s">
        <v>48</v>
      </c>
      <c r="P325" s="5">
        <v>0</v>
      </c>
      <c r="Q325" s="5">
        <v>0</v>
      </c>
      <c r="R325" s="5" t="str">
        <f t="shared" si="39"/>
        <v>401-2023-12-31</v>
      </c>
    </row>
    <row r="326" spans="1:18" x14ac:dyDescent="0.3">
      <c r="A326" s="5">
        <v>401</v>
      </c>
      <c r="B326" s="5" t="s">
        <v>365</v>
      </c>
      <c r="C326" s="5" t="s">
        <v>366</v>
      </c>
      <c r="D326" s="5" t="s">
        <v>47</v>
      </c>
      <c r="E326" s="5" t="s">
        <v>22</v>
      </c>
      <c r="F326" s="6">
        <v>45291</v>
      </c>
      <c r="G326" s="5">
        <v>2023</v>
      </c>
      <c r="H326" s="5" t="str">
        <f t="shared" si="37"/>
        <v>Diciembre</v>
      </c>
      <c r="I326" s="6" t="str">
        <f t="shared" si="38"/>
        <v>2023-2</v>
      </c>
      <c r="J326" s="5">
        <v>16</v>
      </c>
      <c r="K326" s="5">
        <v>17</v>
      </c>
      <c r="L326" s="15" t="str">
        <f t="shared" si="44"/>
        <v/>
      </c>
      <c r="M326" s="15" t="str">
        <f t="shared" si="45"/>
        <v/>
      </c>
      <c r="N326" s="5" t="s">
        <v>48</v>
      </c>
      <c r="O326" s="5" t="s">
        <v>48</v>
      </c>
      <c r="P326" s="5">
        <v>0</v>
      </c>
      <c r="Q326" s="5">
        <v>0</v>
      </c>
      <c r="R326" s="5" t="str">
        <f t="shared" si="39"/>
        <v>402-2023-12-31</v>
      </c>
    </row>
    <row r="327" spans="1:18" x14ac:dyDescent="0.3">
      <c r="A327" s="5">
        <v>402</v>
      </c>
      <c r="B327" s="5" t="s">
        <v>367</v>
      </c>
      <c r="C327" s="5" t="s">
        <v>366</v>
      </c>
      <c r="D327" s="5" t="s">
        <v>65</v>
      </c>
      <c r="E327" s="5" t="s">
        <v>22</v>
      </c>
      <c r="F327" s="6">
        <v>45291</v>
      </c>
      <c r="G327" s="5">
        <v>2023</v>
      </c>
      <c r="H327" s="5" t="str">
        <f t="shared" si="37"/>
        <v>Diciembre</v>
      </c>
      <c r="I327" s="6" t="str">
        <f t="shared" si="38"/>
        <v>2023-2</v>
      </c>
      <c r="J327" s="5"/>
      <c r="K327" s="5">
        <v>21000</v>
      </c>
      <c r="L327" s="15" t="str">
        <f t="shared" si="44"/>
        <v/>
      </c>
      <c r="M327" s="15" t="str">
        <f t="shared" si="45"/>
        <v/>
      </c>
      <c r="N327" s="5" t="s">
        <v>48</v>
      </c>
      <c r="O327" s="5" t="s">
        <v>48</v>
      </c>
      <c r="P327" s="5">
        <v>0</v>
      </c>
      <c r="Q327" s="5">
        <v>0</v>
      </c>
      <c r="R327" s="5" t="str">
        <f t="shared" si="39"/>
        <v>403-2023-12-31</v>
      </c>
    </row>
    <row r="328" spans="1:18" x14ac:dyDescent="0.3">
      <c r="A328" s="5">
        <v>403</v>
      </c>
      <c r="B328" s="5" t="s">
        <v>368</v>
      </c>
      <c r="C328" s="5" t="s">
        <v>366</v>
      </c>
      <c r="D328" s="5" t="s">
        <v>47</v>
      </c>
      <c r="E328" s="5" t="s">
        <v>22</v>
      </c>
      <c r="F328" s="6">
        <v>45291</v>
      </c>
      <c r="G328" s="5">
        <v>2023</v>
      </c>
      <c r="H328" s="5" t="str">
        <f t="shared" si="37"/>
        <v>Diciembre</v>
      </c>
      <c r="I328" s="6" t="str">
        <f t="shared" si="38"/>
        <v>2023-2</v>
      </c>
      <c r="J328" s="5"/>
      <c r="K328" s="5">
        <v>28590</v>
      </c>
      <c r="L328" s="15">
        <f t="shared" si="44"/>
        <v>8.4999999999999992E-2</v>
      </c>
      <c r="M328" s="15">
        <f t="shared" si="45"/>
        <v>8.4999999999999992E-2</v>
      </c>
      <c r="N328" s="5" t="s">
        <v>171</v>
      </c>
      <c r="O328" s="5" t="s">
        <v>48</v>
      </c>
      <c r="P328" s="5">
        <v>0</v>
      </c>
      <c r="Q328" s="5">
        <v>0</v>
      </c>
      <c r="R328" s="5" t="str">
        <f t="shared" si="39"/>
        <v>404-2023-12-31</v>
      </c>
    </row>
    <row r="329" spans="1:18" x14ac:dyDescent="0.3">
      <c r="A329" s="5">
        <v>404</v>
      </c>
      <c r="B329" s="5" t="s">
        <v>369</v>
      </c>
      <c r="C329" s="5" t="s">
        <v>366</v>
      </c>
      <c r="D329" s="5" t="s">
        <v>47</v>
      </c>
      <c r="E329" s="5" t="s">
        <v>54</v>
      </c>
      <c r="F329" s="6">
        <v>45291</v>
      </c>
      <c r="G329" s="5">
        <v>2023</v>
      </c>
      <c r="H329" s="5" t="str">
        <f t="shared" si="37"/>
        <v>Diciembre</v>
      </c>
      <c r="I329" s="6" t="str">
        <f t="shared" si="38"/>
        <v>2023-2</v>
      </c>
      <c r="J329" s="5">
        <v>20</v>
      </c>
      <c r="K329" s="5">
        <v>1.7</v>
      </c>
      <c r="L329" s="15">
        <f>IFERROR(IF((J330/K330)&gt;1,1,K330/J330),"")</f>
        <v>1.24</v>
      </c>
      <c r="M329" s="15">
        <f>IFERROR(IF((J330/K330)&gt;1,1,K330/J330),"")</f>
        <v>1.24</v>
      </c>
      <c r="N329" s="5" t="s">
        <v>23</v>
      </c>
      <c r="O329" s="5" t="s">
        <v>23</v>
      </c>
      <c r="P329" s="5">
        <v>0</v>
      </c>
      <c r="Q329" s="5">
        <v>0</v>
      </c>
      <c r="R329" s="5" t="str">
        <f t="shared" si="39"/>
        <v>405-2023-12-31</v>
      </c>
    </row>
    <row r="330" spans="1:18" x14ac:dyDescent="0.3">
      <c r="A330" s="5">
        <v>405</v>
      </c>
      <c r="B330" s="5" t="s">
        <v>371</v>
      </c>
      <c r="C330" s="5" t="s">
        <v>366</v>
      </c>
      <c r="D330" s="5" t="s">
        <v>47</v>
      </c>
      <c r="E330" s="5" t="s">
        <v>22</v>
      </c>
      <c r="F330" s="6">
        <v>45291</v>
      </c>
      <c r="G330" s="5">
        <v>2023</v>
      </c>
      <c r="H330" s="5" t="str">
        <f t="shared" si="37"/>
        <v>Diciembre</v>
      </c>
      <c r="I330" s="6" t="str">
        <f t="shared" si="38"/>
        <v>2023-2</v>
      </c>
      <c r="J330" s="5">
        <v>50</v>
      </c>
      <c r="K330" s="5">
        <v>62</v>
      </c>
      <c r="L330" s="15">
        <f>IFERROR(IF((K331/J331)&gt;1.3,1.3,K331/J331),"")</f>
        <v>1</v>
      </c>
      <c r="M330" s="15">
        <f t="shared" ref="M330:M351" si="46">IFERROR(K331/J331,"")</f>
        <v>1</v>
      </c>
      <c r="N330" s="5" t="s">
        <v>23</v>
      </c>
      <c r="O330" s="5" t="s">
        <v>23</v>
      </c>
      <c r="P330" s="5">
        <v>0</v>
      </c>
      <c r="Q330" s="5">
        <v>0</v>
      </c>
      <c r="R330" s="5" t="str">
        <f t="shared" si="39"/>
        <v>406-2023-12-31</v>
      </c>
    </row>
    <row r="331" spans="1:18" x14ac:dyDescent="0.3">
      <c r="A331" s="5">
        <v>406</v>
      </c>
      <c r="B331" s="5" t="s">
        <v>372</v>
      </c>
      <c r="C331" s="5" t="s">
        <v>39</v>
      </c>
      <c r="D331" s="5" t="s">
        <v>47</v>
      </c>
      <c r="E331" s="5" t="s">
        <v>22</v>
      </c>
      <c r="F331" s="6">
        <v>45291</v>
      </c>
      <c r="G331" s="5">
        <v>2023</v>
      </c>
      <c r="H331" s="5" t="str">
        <f t="shared" si="37"/>
        <v>Diciembre</v>
      </c>
      <c r="I331" s="6" t="str">
        <f t="shared" si="38"/>
        <v>2023-2</v>
      </c>
      <c r="J331" s="5">
        <v>5</v>
      </c>
      <c r="K331" s="5">
        <v>5</v>
      </c>
      <c r="L331" s="15">
        <f>IFERROR(IF((K332/J332)&gt;1.3,1.3,K332/J332),"")</f>
        <v>1</v>
      </c>
      <c r="M331" s="15">
        <f t="shared" si="46"/>
        <v>1</v>
      </c>
      <c r="N331" s="5" t="s">
        <v>48</v>
      </c>
      <c r="O331" s="5" t="s">
        <v>48</v>
      </c>
      <c r="P331" s="5">
        <v>0</v>
      </c>
      <c r="Q331" s="5">
        <v>0</v>
      </c>
      <c r="R331" s="5" t="str">
        <f t="shared" si="39"/>
        <v>407-2023-12-31</v>
      </c>
    </row>
    <row r="332" spans="1:18" x14ac:dyDescent="0.3">
      <c r="A332" s="5">
        <v>407</v>
      </c>
      <c r="B332" s="5" t="s">
        <v>373</v>
      </c>
      <c r="C332" s="5" t="s">
        <v>39</v>
      </c>
      <c r="D332" s="5" t="s">
        <v>47</v>
      </c>
      <c r="E332" s="5" t="s">
        <v>22</v>
      </c>
      <c r="F332" s="6">
        <v>45291</v>
      </c>
      <c r="G332" s="5">
        <v>2023</v>
      </c>
      <c r="H332" s="5" t="str">
        <f t="shared" ref="H332:H395" si="47">PROPER(TEXT(F333,"mmmm"))</f>
        <v>Diciembre</v>
      </c>
      <c r="I332" s="6" t="str">
        <f t="shared" ref="I332:I395" si="48">IF(OR(H333="Enero",H333="Febrero",H333="Marzo",H333="Abril",H333="Mayo",H333="Junio"),G333&amp;"-1",IF(OR(H333="Julio",H333="Agosto",H333="Septiembre",H333="Octubre",H333="Noviembre",H333="Diciembre"),G333&amp;"-2"))</f>
        <v>2023-2</v>
      </c>
      <c r="J332" s="5">
        <v>3</v>
      </c>
      <c r="K332" s="5">
        <v>3</v>
      </c>
      <c r="L332" s="15">
        <f>IFERROR(IF((K333/J333)&gt;1.3,1.3,K333/J333),"")</f>
        <v>1</v>
      </c>
      <c r="M332" s="15">
        <f t="shared" si="46"/>
        <v>1</v>
      </c>
      <c r="N332" s="5" t="s">
        <v>48</v>
      </c>
      <c r="O332" s="5" t="s">
        <v>48</v>
      </c>
      <c r="P332" s="5">
        <v>0</v>
      </c>
      <c r="Q332" s="5">
        <v>0</v>
      </c>
      <c r="R332" s="5" t="str">
        <f t="shared" ref="R332:R395" si="49">A333&amp;"-"&amp;YEAR(F333)&amp;"-"&amp;IF(LEN(MONTH(F333))=1,"0"&amp;MONTH(F333),MONTH(F333))&amp;"-"&amp;IF(LEN(DAY(F333))=1,"0"&amp;DAY(F333),DAY(F333))</f>
        <v>408-2023-12-31</v>
      </c>
    </row>
    <row r="333" spans="1:18" x14ac:dyDescent="0.3">
      <c r="A333" s="5">
        <v>408</v>
      </c>
      <c r="B333" s="5" t="s">
        <v>374</v>
      </c>
      <c r="C333" s="5" t="s">
        <v>39</v>
      </c>
      <c r="D333" s="5" t="s">
        <v>47</v>
      </c>
      <c r="E333" s="5" t="s">
        <v>22</v>
      </c>
      <c r="F333" s="6">
        <v>45291</v>
      </c>
      <c r="G333" s="5">
        <v>2023</v>
      </c>
      <c r="H333" s="5" t="str">
        <f t="shared" si="47"/>
        <v>Diciembre</v>
      </c>
      <c r="I333" s="6" t="str">
        <f t="shared" si="48"/>
        <v>2023-2</v>
      </c>
      <c r="J333" s="5">
        <v>12</v>
      </c>
      <c r="K333" s="5">
        <v>12</v>
      </c>
      <c r="L333" s="15">
        <f>IFERROR(IF((K334/J334)&gt;1.3,1.3,K334/J334),"")</f>
        <v>1.25</v>
      </c>
      <c r="M333" s="15">
        <f t="shared" si="46"/>
        <v>1.25</v>
      </c>
      <c r="N333" s="5" t="s">
        <v>48</v>
      </c>
      <c r="O333" s="5" t="s">
        <v>48</v>
      </c>
      <c r="P333" s="5">
        <v>0</v>
      </c>
      <c r="Q333" s="5">
        <v>0</v>
      </c>
      <c r="R333" s="5" t="str">
        <f t="shared" si="49"/>
        <v>409-2023-12-31</v>
      </c>
    </row>
    <row r="334" spans="1:18" x14ac:dyDescent="0.3">
      <c r="A334" s="5">
        <v>409</v>
      </c>
      <c r="B334" s="5" t="s">
        <v>375</v>
      </c>
      <c r="C334" s="5" t="s">
        <v>41</v>
      </c>
      <c r="D334" s="5" t="s">
        <v>52</v>
      </c>
      <c r="E334" s="5" t="s">
        <v>22</v>
      </c>
      <c r="F334" s="6">
        <v>45291</v>
      </c>
      <c r="G334" s="5">
        <v>2023</v>
      </c>
      <c r="H334" s="5" t="str">
        <f t="shared" si="47"/>
        <v>Diciembre</v>
      </c>
      <c r="I334" s="6" t="str">
        <f t="shared" si="48"/>
        <v>2023-2</v>
      </c>
      <c r="J334" s="5">
        <v>80</v>
      </c>
      <c r="K334" s="5">
        <v>100</v>
      </c>
      <c r="L334" s="21">
        <f>IFERROR(K335/J335,"")</f>
        <v>1.1111111111111112</v>
      </c>
      <c r="M334" s="15">
        <f t="shared" si="46"/>
        <v>1.1111111111111112</v>
      </c>
      <c r="N334" s="5" t="s">
        <v>23</v>
      </c>
      <c r="O334" s="5" t="s">
        <v>23</v>
      </c>
      <c r="P334" s="5">
        <v>0</v>
      </c>
      <c r="Q334" s="5">
        <v>0</v>
      </c>
      <c r="R334" s="5" t="str">
        <f t="shared" si="49"/>
        <v>410-2023-12-31</v>
      </c>
    </row>
    <row r="335" spans="1:18" x14ac:dyDescent="0.3">
      <c r="A335" s="5">
        <v>410</v>
      </c>
      <c r="B335" s="5" t="s">
        <v>376</v>
      </c>
      <c r="C335" s="5" t="s">
        <v>41</v>
      </c>
      <c r="D335" s="5" t="s">
        <v>52</v>
      </c>
      <c r="E335" s="5" t="s">
        <v>22</v>
      </c>
      <c r="F335" s="6">
        <v>45291</v>
      </c>
      <c r="G335" s="5">
        <v>2023</v>
      </c>
      <c r="H335" s="5" t="str">
        <f t="shared" si="47"/>
        <v>Diciembre</v>
      </c>
      <c r="I335" s="6" t="str">
        <f t="shared" si="48"/>
        <v>2023-2</v>
      </c>
      <c r="J335" s="5">
        <v>90</v>
      </c>
      <c r="K335" s="5">
        <v>100</v>
      </c>
      <c r="L335" s="15">
        <f t="shared" ref="L335:L351" si="50">IFERROR(IF((K336/J336)&gt;1.3,1.3,K336/J336),"")</f>
        <v>1</v>
      </c>
      <c r="M335" s="15">
        <f t="shared" si="46"/>
        <v>1</v>
      </c>
      <c r="N335" s="5" t="s">
        <v>23</v>
      </c>
      <c r="O335" s="5" t="s">
        <v>23</v>
      </c>
      <c r="P335" s="5">
        <v>0</v>
      </c>
      <c r="Q335" s="5">
        <v>0</v>
      </c>
      <c r="R335" s="5" t="str">
        <f t="shared" si="49"/>
        <v>411-2023-12-31</v>
      </c>
    </row>
    <row r="336" spans="1:18" x14ac:dyDescent="0.3">
      <c r="A336" s="5">
        <v>411</v>
      </c>
      <c r="B336" s="5" t="s">
        <v>377</v>
      </c>
      <c r="C336" s="5" t="s">
        <v>354</v>
      </c>
      <c r="D336" s="5" t="s">
        <v>47</v>
      </c>
      <c r="E336" s="5" t="s">
        <v>22</v>
      </c>
      <c r="F336" s="6">
        <v>45291</v>
      </c>
      <c r="G336" s="5">
        <v>2023</v>
      </c>
      <c r="H336" s="5" t="str">
        <f t="shared" si="47"/>
        <v>Diciembre</v>
      </c>
      <c r="I336" s="6" t="str">
        <f t="shared" si="48"/>
        <v>2023-2</v>
      </c>
      <c r="J336" s="5">
        <v>100</v>
      </c>
      <c r="K336" s="5">
        <v>100</v>
      </c>
      <c r="L336" s="15">
        <f t="shared" si="50"/>
        <v>1</v>
      </c>
      <c r="M336" s="15">
        <f t="shared" si="46"/>
        <v>1</v>
      </c>
      <c r="N336" s="5" t="s">
        <v>23</v>
      </c>
      <c r="O336" s="5" t="s">
        <v>23</v>
      </c>
      <c r="P336" s="5">
        <v>0</v>
      </c>
      <c r="Q336" s="5">
        <v>0</v>
      </c>
      <c r="R336" s="5" t="str">
        <f t="shared" si="49"/>
        <v>412-2023-12-31</v>
      </c>
    </row>
    <row r="337" spans="1:18" x14ac:dyDescent="0.3">
      <c r="A337" s="5">
        <v>412</v>
      </c>
      <c r="B337" s="5" t="s">
        <v>378</v>
      </c>
      <c r="C337" s="5" t="s">
        <v>354</v>
      </c>
      <c r="D337" s="5" t="s">
        <v>65</v>
      </c>
      <c r="E337" s="5" t="s">
        <v>22</v>
      </c>
      <c r="F337" s="6">
        <v>45291</v>
      </c>
      <c r="G337" s="5">
        <v>2023</v>
      </c>
      <c r="H337" s="5" t="str">
        <f t="shared" si="47"/>
        <v>Diciembre</v>
      </c>
      <c r="I337" s="6" t="str">
        <f t="shared" si="48"/>
        <v>2023-2</v>
      </c>
      <c r="J337" s="5">
        <v>100</v>
      </c>
      <c r="K337" s="5">
        <v>100</v>
      </c>
      <c r="L337" s="15" t="str">
        <f t="shared" si="50"/>
        <v/>
      </c>
      <c r="M337" s="15" t="str">
        <f t="shared" si="46"/>
        <v/>
      </c>
      <c r="N337" s="5" t="s">
        <v>23</v>
      </c>
      <c r="O337" s="5" t="s">
        <v>23</v>
      </c>
      <c r="P337" s="5">
        <v>0</v>
      </c>
      <c r="Q337" s="5">
        <v>0</v>
      </c>
      <c r="R337" s="5" t="str">
        <f t="shared" si="49"/>
        <v>413-2023-12-31</v>
      </c>
    </row>
    <row r="338" spans="1:18" x14ac:dyDescent="0.3">
      <c r="A338" s="5">
        <v>413</v>
      </c>
      <c r="B338" s="5" t="s">
        <v>380</v>
      </c>
      <c r="C338" s="5" t="s">
        <v>354</v>
      </c>
      <c r="D338" s="5" t="s">
        <v>65</v>
      </c>
      <c r="E338" s="5" t="s">
        <v>22</v>
      </c>
      <c r="F338" s="6">
        <v>45291</v>
      </c>
      <c r="G338" s="5">
        <v>2023</v>
      </c>
      <c r="H338" s="5" t="str">
        <f t="shared" si="47"/>
        <v>Diciembre</v>
      </c>
      <c r="I338" s="6" t="str">
        <f t="shared" si="48"/>
        <v>2023-2</v>
      </c>
      <c r="J338" s="5"/>
      <c r="K338" s="5">
        <v>2</v>
      </c>
      <c r="L338" s="15">
        <f t="shared" si="50"/>
        <v>0.96279999999999999</v>
      </c>
      <c r="M338" s="15">
        <f t="shared" si="46"/>
        <v>0.96279999999999999</v>
      </c>
      <c r="N338" s="5" t="s">
        <v>133</v>
      </c>
      <c r="O338" s="5" t="s">
        <v>48</v>
      </c>
      <c r="P338" s="5">
        <v>0</v>
      </c>
      <c r="Q338" s="5">
        <v>0</v>
      </c>
      <c r="R338" s="5" t="str">
        <f t="shared" si="49"/>
        <v>414-2023-12-31</v>
      </c>
    </row>
    <row r="339" spans="1:18" x14ac:dyDescent="0.3">
      <c r="A339" s="5">
        <v>414</v>
      </c>
      <c r="B339" s="5" t="s">
        <v>382</v>
      </c>
      <c r="C339" s="5" t="s">
        <v>190</v>
      </c>
      <c r="D339" s="5" t="s">
        <v>52</v>
      </c>
      <c r="E339" s="5" t="s">
        <v>22</v>
      </c>
      <c r="F339" s="6">
        <v>45291</v>
      </c>
      <c r="G339" s="5">
        <v>2023</v>
      </c>
      <c r="H339" s="5" t="str">
        <f t="shared" si="47"/>
        <v>Diciembre</v>
      </c>
      <c r="I339" s="6" t="str">
        <f t="shared" si="48"/>
        <v>2023-2</v>
      </c>
      <c r="J339" s="5">
        <v>100</v>
      </c>
      <c r="K339" s="5">
        <v>96.28</v>
      </c>
      <c r="L339" s="15">
        <f t="shared" si="50"/>
        <v>0.96</v>
      </c>
      <c r="M339" s="15">
        <f t="shared" si="46"/>
        <v>0.96</v>
      </c>
      <c r="N339" s="5" t="s">
        <v>133</v>
      </c>
      <c r="O339" s="5" t="s">
        <v>48</v>
      </c>
      <c r="P339" s="5">
        <v>0</v>
      </c>
      <c r="Q339" s="5">
        <v>0</v>
      </c>
      <c r="R339" s="5" t="str">
        <f t="shared" si="49"/>
        <v>415-2023-12-31</v>
      </c>
    </row>
    <row r="340" spans="1:18" x14ac:dyDescent="0.3">
      <c r="A340" s="5">
        <v>415</v>
      </c>
      <c r="B340" s="5" t="s">
        <v>383</v>
      </c>
      <c r="C340" s="5" t="s">
        <v>190</v>
      </c>
      <c r="D340" s="5" t="s">
        <v>52</v>
      </c>
      <c r="E340" s="5" t="s">
        <v>22</v>
      </c>
      <c r="F340" s="6">
        <v>45291</v>
      </c>
      <c r="G340" s="5">
        <v>2023</v>
      </c>
      <c r="H340" s="5" t="str">
        <f t="shared" si="47"/>
        <v>Diciembre</v>
      </c>
      <c r="I340" s="6" t="str">
        <f t="shared" si="48"/>
        <v>2023-2</v>
      </c>
      <c r="J340" s="5">
        <v>100</v>
      </c>
      <c r="K340" s="5">
        <v>96</v>
      </c>
      <c r="L340" s="15">
        <f t="shared" si="50"/>
        <v>0.98</v>
      </c>
      <c r="M340" s="15">
        <f t="shared" si="46"/>
        <v>0.98</v>
      </c>
      <c r="N340" s="5" t="s">
        <v>23</v>
      </c>
      <c r="O340" s="5" t="s">
        <v>23</v>
      </c>
      <c r="P340" s="5">
        <v>0</v>
      </c>
      <c r="Q340" s="5">
        <v>0</v>
      </c>
      <c r="R340" s="5" t="str">
        <f t="shared" si="49"/>
        <v>416-2023-12-31</v>
      </c>
    </row>
    <row r="341" spans="1:18" x14ac:dyDescent="0.3">
      <c r="A341" s="5">
        <v>416</v>
      </c>
      <c r="B341" s="5" t="s">
        <v>384</v>
      </c>
      <c r="C341" s="5" t="s">
        <v>190</v>
      </c>
      <c r="D341" s="5" t="s">
        <v>52</v>
      </c>
      <c r="E341" s="5" t="s">
        <v>22</v>
      </c>
      <c r="F341" s="6">
        <v>45291</v>
      </c>
      <c r="G341" s="5">
        <v>2023</v>
      </c>
      <c r="H341" s="5" t="str">
        <f t="shared" si="47"/>
        <v>Diciembre</v>
      </c>
      <c r="I341" s="6" t="str">
        <f t="shared" si="48"/>
        <v>2023-2</v>
      </c>
      <c r="J341" s="5">
        <v>100</v>
      </c>
      <c r="K341" s="5">
        <v>98</v>
      </c>
      <c r="L341" s="15">
        <f t="shared" si="50"/>
        <v>0.94389999999999996</v>
      </c>
      <c r="M341" s="15">
        <f t="shared" si="46"/>
        <v>0.94389999999999996</v>
      </c>
      <c r="N341" s="5" t="s">
        <v>23</v>
      </c>
      <c r="O341" s="5" t="s">
        <v>23</v>
      </c>
      <c r="P341" s="5">
        <v>0</v>
      </c>
      <c r="Q341" s="5">
        <v>0</v>
      </c>
      <c r="R341" s="5" t="str">
        <f t="shared" si="49"/>
        <v>417-2023-12-31</v>
      </c>
    </row>
    <row r="342" spans="1:18" x14ac:dyDescent="0.3">
      <c r="A342" s="5">
        <v>417</v>
      </c>
      <c r="B342" s="5" t="s">
        <v>385</v>
      </c>
      <c r="C342" s="5" t="s">
        <v>190</v>
      </c>
      <c r="D342" s="5" t="s">
        <v>52</v>
      </c>
      <c r="E342" s="5" t="s">
        <v>22</v>
      </c>
      <c r="F342" s="6">
        <v>45291</v>
      </c>
      <c r="G342" s="5">
        <v>2023</v>
      </c>
      <c r="H342" s="5" t="str">
        <f t="shared" si="47"/>
        <v>Diciembre</v>
      </c>
      <c r="I342" s="6" t="str">
        <f t="shared" si="48"/>
        <v>2023-2</v>
      </c>
      <c r="J342" s="5">
        <v>100</v>
      </c>
      <c r="K342" s="5">
        <v>94.39</v>
      </c>
      <c r="L342" s="15">
        <f t="shared" si="50"/>
        <v>0.95799999999999996</v>
      </c>
      <c r="M342" s="15">
        <f t="shared" si="46"/>
        <v>0.95799999999999996</v>
      </c>
      <c r="N342" s="5" t="s">
        <v>23</v>
      </c>
      <c r="O342" s="5" t="s">
        <v>23</v>
      </c>
      <c r="P342" s="5">
        <v>0</v>
      </c>
      <c r="Q342" s="5">
        <v>0</v>
      </c>
      <c r="R342" s="5" t="str">
        <f t="shared" si="49"/>
        <v>418-2023-12-31</v>
      </c>
    </row>
    <row r="343" spans="1:18" x14ac:dyDescent="0.3">
      <c r="A343" s="5">
        <v>418</v>
      </c>
      <c r="B343" s="5" t="s">
        <v>386</v>
      </c>
      <c r="C343" s="5" t="s">
        <v>190</v>
      </c>
      <c r="D343" s="5" t="s">
        <v>52</v>
      </c>
      <c r="E343" s="5" t="s">
        <v>22</v>
      </c>
      <c r="F343" s="6">
        <v>45291</v>
      </c>
      <c r="G343" s="5">
        <v>2023</v>
      </c>
      <c r="H343" s="5" t="str">
        <f t="shared" si="47"/>
        <v>Diciembre</v>
      </c>
      <c r="I343" s="6" t="str">
        <f t="shared" si="48"/>
        <v>2023-2</v>
      </c>
      <c r="J343" s="5">
        <v>100</v>
      </c>
      <c r="K343" s="5">
        <v>95.8</v>
      </c>
      <c r="L343" s="15">
        <f t="shared" si="50"/>
        <v>0.93559999999999999</v>
      </c>
      <c r="M343" s="15">
        <f t="shared" si="46"/>
        <v>0.93559999999999999</v>
      </c>
      <c r="N343" s="5" t="s">
        <v>23</v>
      </c>
      <c r="O343" s="5" t="s">
        <v>23</v>
      </c>
      <c r="P343" s="5">
        <v>0</v>
      </c>
      <c r="Q343" s="5">
        <v>0</v>
      </c>
      <c r="R343" s="5" t="str">
        <f t="shared" si="49"/>
        <v>419-2023-12-31</v>
      </c>
    </row>
    <row r="344" spans="1:18" x14ac:dyDescent="0.3">
      <c r="A344" s="5">
        <v>419</v>
      </c>
      <c r="B344" s="5" t="s">
        <v>387</v>
      </c>
      <c r="C344" s="5" t="s">
        <v>190</v>
      </c>
      <c r="D344" s="5" t="s">
        <v>52</v>
      </c>
      <c r="E344" s="5" t="s">
        <v>22</v>
      </c>
      <c r="F344" s="6">
        <v>45291</v>
      </c>
      <c r="G344" s="5">
        <v>2023</v>
      </c>
      <c r="H344" s="5" t="str">
        <f t="shared" si="47"/>
        <v>Diciembre</v>
      </c>
      <c r="I344" s="6" t="str">
        <f t="shared" si="48"/>
        <v>2023-2</v>
      </c>
      <c r="J344" s="5">
        <v>100</v>
      </c>
      <c r="K344" s="5">
        <v>93.56</v>
      </c>
      <c r="L344" s="15">
        <f t="shared" si="50"/>
        <v>1</v>
      </c>
      <c r="M344" s="15">
        <f t="shared" si="46"/>
        <v>1</v>
      </c>
      <c r="N344" s="5" t="s">
        <v>23</v>
      </c>
      <c r="O344" s="5" t="s">
        <v>23</v>
      </c>
      <c r="P344" s="5">
        <v>0</v>
      </c>
      <c r="Q344" s="5">
        <v>0</v>
      </c>
      <c r="R344" s="5" t="str">
        <f t="shared" si="49"/>
        <v>420-2023-12-31</v>
      </c>
    </row>
    <row r="345" spans="1:18" x14ac:dyDescent="0.3">
      <c r="A345" s="5">
        <v>420</v>
      </c>
      <c r="B345" s="5" t="s">
        <v>388</v>
      </c>
      <c r="C345" s="5" t="s">
        <v>190</v>
      </c>
      <c r="D345" s="5" t="s">
        <v>52</v>
      </c>
      <c r="E345" s="5" t="s">
        <v>22</v>
      </c>
      <c r="F345" s="6">
        <v>45291</v>
      </c>
      <c r="G345" s="5">
        <v>2023</v>
      </c>
      <c r="H345" s="5" t="str">
        <f t="shared" si="47"/>
        <v>Diciembre</v>
      </c>
      <c r="I345" s="6" t="str">
        <f t="shared" si="48"/>
        <v>2023-2</v>
      </c>
      <c r="J345" s="5">
        <v>100</v>
      </c>
      <c r="K345" s="5">
        <v>100</v>
      </c>
      <c r="L345" s="15">
        <f t="shared" si="50"/>
        <v>1.3</v>
      </c>
      <c r="M345" s="15">
        <f t="shared" si="46"/>
        <v>1.3722773162685322</v>
      </c>
      <c r="N345" s="5" t="s">
        <v>23</v>
      </c>
      <c r="O345" s="5" t="s">
        <v>23</v>
      </c>
      <c r="P345" s="5">
        <v>0</v>
      </c>
      <c r="Q345" s="5">
        <v>0</v>
      </c>
      <c r="R345" s="5" t="str">
        <f t="shared" si="49"/>
        <v>421-2023-12-31</v>
      </c>
    </row>
    <row r="346" spans="1:18" x14ac:dyDescent="0.3">
      <c r="A346" s="5">
        <v>421</v>
      </c>
      <c r="B346" s="5" t="s">
        <v>389</v>
      </c>
      <c r="C346" s="5" t="s">
        <v>79</v>
      </c>
      <c r="D346" s="5" t="s">
        <v>47</v>
      </c>
      <c r="E346" s="5" t="s">
        <v>22</v>
      </c>
      <c r="F346" s="6">
        <v>45291</v>
      </c>
      <c r="G346" s="5">
        <v>2023</v>
      </c>
      <c r="H346" s="5" t="str">
        <f t="shared" si="47"/>
        <v>Diciembre</v>
      </c>
      <c r="I346" s="6" t="str">
        <f t="shared" si="48"/>
        <v>2023-2</v>
      </c>
      <c r="J346" s="5">
        <v>201272</v>
      </c>
      <c r="K346" s="5">
        <v>276201</v>
      </c>
      <c r="L346" s="15">
        <f t="shared" si="50"/>
        <v>1.0514285714285714</v>
      </c>
      <c r="M346" s="15">
        <f t="shared" si="46"/>
        <v>1.0514285714285714</v>
      </c>
      <c r="N346" s="5" t="s">
        <v>48</v>
      </c>
      <c r="O346" s="5" t="s">
        <v>48</v>
      </c>
      <c r="P346" s="5">
        <v>0</v>
      </c>
      <c r="Q346" s="5">
        <v>0</v>
      </c>
      <c r="R346" s="5" t="str">
        <f t="shared" si="49"/>
        <v>422-2023-12-31</v>
      </c>
    </row>
    <row r="347" spans="1:18" x14ac:dyDescent="0.3">
      <c r="A347" s="5">
        <v>422</v>
      </c>
      <c r="B347" s="5" t="s">
        <v>390</v>
      </c>
      <c r="C347" s="5" t="s">
        <v>79</v>
      </c>
      <c r="D347" s="5" t="s">
        <v>47</v>
      </c>
      <c r="E347" s="5" t="s">
        <v>22</v>
      </c>
      <c r="F347" s="6">
        <v>45291</v>
      </c>
      <c r="G347" s="5">
        <v>2023</v>
      </c>
      <c r="H347" s="5" t="str">
        <f t="shared" si="47"/>
        <v>Diciembre</v>
      </c>
      <c r="I347" s="6" t="str">
        <f t="shared" si="48"/>
        <v>2023-2</v>
      </c>
      <c r="J347" s="5">
        <v>10.5</v>
      </c>
      <c r="K347" s="5">
        <v>11.04</v>
      </c>
      <c r="L347" s="15">
        <f t="shared" si="50"/>
        <v>0.94047619047619047</v>
      </c>
      <c r="M347" s="15">
        <f t="shared" si="46"/>
        <v>0.94047619047619047</v>
      </c>
      <c r="N347" s="5" t="s">
        <v>23</v>
      </c>
      <c r="O347" s="5" t="s">
        <v>23</v>
      </c>
      <c r="P347" s="5">
        <v>2</v>
      </c>
      <c r="Q347" s="5">
        <v>2</v>
      </c>
      <c r="R347" s="5" t="str">
        <f t="shared" si="49"/>
        <v>423-2023-12-31</v>
      </c>
    </row>
    <row r="348" spans="1:18" x14ac:dyDescent="0.3">
      <c r="A348" s="5">
        <v>423</v>
      </c>
      <c r="B348" s="5" t="s">
        <v>391</v>
      </c>
      <c r="C348" s="5" t="s">
        <v>79</v>
      </c>
      <c r="D348" s="5" t="s">
        <v>65</v>
      </c>
      <c r="E348" s="5" t="s">
        <v>22</v>
      </c>
      <c r="F348" s="6">
        <v>45291</v>
      </c>
      <c r="G348" s="5">
        <v>2023</v>
      </c>
      <c r="H348" s="5" t="str">
        <f t="shared" si="47"/>
        <v>Diciembre</v>
      </c>
      <c r="I348" s="6" t="str">
        <f t="shared" si="48"/>
        <v>2023-2</v>
      </c>
      <c r="J348" s="5">
        <v>8.4</v>
      </c>
      <c r="K348" s="5">
        <v>7.9</v>
      </c>
      <c r="L348" s="15">
        <f t="shared" si="50"/>
        <v>1</v>
      </c>
      <c r="M348" s="15">
        <f t="shared" si="46"/>
        <v>1</v>
      </c>
      <c r="N348" s="5" t="s">
        <v>83</v>
      </c>
      <c r="O348" s="5" t="s">
        <v>83</v>
      </c>
      <c r="P348" s="5">
        <v>1</v>
      </c>
      <c r="Q348" s="5">
        <v>1</v>
      </c>
      <c r="R348" s="5" t="str">
        <f t="shared" si="49"/>
        <v>424-2023-12-31</v>
      </c>
    </row>
    <row r="349" spans="1:18" x14ac:dyDescent="0.3">
      <c r="A349" s="5">
        <v>424</v>
      </c>
      <c r="B349" s="5" t="s">
        <v>392</v>
      </c>
      <c r="C349" s="5" t="s">
        <v>79</v>
      </c>
      <c r="D349" s="5" t="s">
        <v>65</v>
      </c>
      <c r="E349" s="5" t="s">
        <v>22</v>
      </c>
      <c r="F349" s="6">
        <v>45291</v>
      </c>
      <c r="G349" s="5">
        <v>2023</v>
      </c>
      <c r="H349" s="5" t="str">
        <f t="shared" si="47"/>
        <v>Diciembre</v>
      </c>
      <c r="I349" s="6" t="str">
        <f t="shared" si="48"/>
        <v>2023-2</v>
      </c>
      <c r="J349" s="5">
        <v>6</v>
      </c>
      <c r="K349" s="5">
        <v>6</v>
      </c>
      <c r="L349" s="15">
        <f t="shared" si="50"/>
        <v>1.0518181818181818</v>
      </c>
      <c r="M349" s="15">
        <f t="shared" si="46"/>
        <v>1.0518181818181818</v>
      </c>
      <c r="N349" s="5" t="s">
        <v>48</v>
      </c>
      <c r="O349" s="5" t="s">
        <v>48</v>
      </c>
      <c r="P349" s="5">
        <v>0</v>
      </c>
      <c r="Q349" s="5">
        <v>0</v>
      </c>
      <c r="R349" s="5" t="str">
        <f t="shared" si="49"/>
        <v>425-2023-12-31</v>
      </c>
    </row>
    <row r="350" spans="1:18" x14ac:dyDescent="0.3">
      <c r="A350" s="5">
        <v>425</v>
      </c>
      <c r="B350" s="5" t="s">
        <v>393</v>
      </c>
      <c r="C350" s="5" t="s">
        <v>343</v>
      </c>
      <c r="D350" s="5" t="s">
        <v>65</v>
      </c>
      <c r="E350" s="5" t="s">
        <v>22</v>
      </c>
      <c r="F350" s="6">
        <v>45291</v>
      </c>
      <c r="G350" s="5">
        <v>2023</v>
      </c>
      <c r="H350" s="5" t="str">
        <f t="shared" si="47"/>
        <v>Diciembre</v>
      </c>
      <c r="I350" s="6" t="str">
        <f t="shared" si="48"/>
        <v>2023-2</v>
      </c>
      <c r="J350" s="5">
        <v>5500</v>
      </c>
      <c r="K350" s="5">
        <v>5785</v>
      </c>
      <c r="L350" s="15" t="str">
        <f t="shared" si="50"/>
        <v/>
      </c>
      <c r="M350" s="15" t="str">
        <f t="shared" si="46"/>
        <v/>
      </c>
      <c r="N350" s="5" t="s">
        <v>48</v>
      </c>
      <c r="O350" s="5" t="s">
        <v>48</v>
      </c>
      <c r="P350" s="5">
        <v>0</v>
      </c>
      <c r="Q350" s="5">
        <v>0</v>
      </c>
      <c r="R350" s="5" t="str">
        <f t="shared" si="49"/>
        <v>426-2023-12-31</v>
      </c>
    </row>
    <row r="351" spans="1:18" x14ac:dyDescent="0.3">
      <c r="A351" s="5">
        <v>426</v>
      </c>
      <c r="B351" s="5" t="s">
        <v>394</v>
      </c>
      <c r="C351" s="5" t="s">
        <v>395</v>
      </c>
      <c r="D351" s="5" t="s">
        <v>47</v>
      </c>
      <c r="E351" s="5" t="s">
        <v>22</v>
      </c>
      <c r="F351" s="6">
        <v>45291</v>
      </c>
      <c r="G351" s="5">
        <v>2023</v>
      </c>
      <c r="H351" s="5" t="str">
        <f t="shared" si="47"/>
        <v>Diciembre</v>
      </c>
      <c r="I351" s="6" t="str">
        <f t="shared" si="48"/>
        <v>2023-2</v>
      </c>
      <c r="J351" s="5"/>
      <c r="K351" s="5">
        <v>89.64500000000001</v>
      </c>
      <c r="L351" s="15">
        <f t="shared" si="50"/>
        <v>0.85</v>
      </c>
      <c r="M351" s="15">
        <f t="shared" si="46"/>
        <v>0.85</v>
      </c>
      <c r="N351" s="5" t="s">
        <v>133</v>
      </c>
      <c r="O351" s="5" t="s">
        <v>23</v>
      </c>
      <c r="P351" s="5">
        <v>0</v>
      </c>
      <c r="Q351" s="5">
        <v>1</v>
      </c>
      <c r="R351" s="5" t="str">
        <f t="shared" si="49"/>
        <v>427-2023-12-31</v>
      </c>
    </row>
    <row r="352" spans="1:18" x14ac:dyDescent="0.3">
      <c r="A352" s="5">
        <v>427</v>
      </c>
      <c r="B352" s="5" t="s">
        <v>396</v>
      </c>
      <c r="C352" s="5" t="s">
        <v>90</v>
      </c>
      <c r="D352" s="5" t="s">
        <v>47</v>
      </c>
      <c r="E352" s="5" t="s">
        <v>54</v>
      </c>
      <c r="F352" s="6">
        <v>45291</v>
      </c>
      <c r="G352" s="5">
        <v>2023</v>
      </c>
      <c r="H352" s="5" t="str">
        <f t="shared" si="47"/>
        <v>Diciembre</v>
      </c>
      <c r="I352" s="6" t="str">
        <f t="shared" si="48"/>
        <v>2023-2</v>
      </c>
      <c r="J352" s="5">
        <v>0.2</v>
      </c>
      <c r="K352" s="5">
        <v>0.17</v>
      </c>
      <c r="L352" s="15">
        <f>IFERROR(IF((J353/K353)&gt;1,1,J353/K353),"")</f>
        <v>1</v>
      </c>
      <c r="M352" s="15">
        <f>IFERROR(IF((J353/K353)&gt;1,1,J353/K353),"")</f>
        <v>1</v>
      </c>
      <c r="N352" s="5" t="s">
        <v>83</v>
      </c>
      <c r="O352" s="5" t="s">
        <v>83</v>
      </c>
      <c r="P352" s="5">
        <v>1</v>
      </c>
      <c r="Q352" s="5">
        <v>2</v>
      </c>
      <c r="R352" s="5" t="str">
        <f t="shared" si="49"/>
        <v>428-2023-12-31</v>
      </c>
    </row>
    <row r="353" spans="1:18" x14ac:dyDescent="0.3">
      <c r="A353" s="5">
        <v>428</v>
      </c>
      <c r="B353" s="5" t="s">
        <v>397</v>
      </c>
      <c r="C353" s="5" t="s">
        <v>90</v>
      </c>
      <c r="D353" s="5" t="s">
        <v>47</v>
      </c>
      <c r="E353" s="5" t="s">
        <v>54</v>
      </c>
      <c r="F353" s="6">
        <v>45291</v>
      </c>
      <c r="G353" s="5">
        <v>2023</v>
      </c>
      <c r="H353" s="5" t="str">
        <f t="shared" si="47"/>
        <v>Diciembre</v>
      </c>
      <c r="I353" s="6" t="str">
        <f t="shared" si="48"/>
        <v>2023-2</v>
      </c>
      <c r="J353" s="5">
        <v>20</v>
      </c>
      <c r="K353" s="5">
        <v>18.350000000000001</v>
      </c>
      <c r="L353" s="15">
        <f>IFERROR(IF((J354/K354)&gt;1,1,J354/K354),"")</f>
        <v>1</v>
      </c>
      <c r="M353" s="15">
        <f>IFERROR(IF((J354/K354)&gt;1,1,J354/K354),"")</f>
        <v>1</v>
      </c>
      <c r="N353" s="5" t="s">
        <v>149</v>
      </c>
      <c r="O353" s="5" t="s">
        <v>149</v>
      </c>
      <c r="P353" s="5">
        <v>0</v>
      </c>
      <c r="Q353" s="5">
        <v>1</v>
      </c>
      <c r="R353" s="5" t="str">
        <f t="shared" si="49"/>
        <v>429-2023-12-31</v>
      </c>
    </row>
    <row r="354" spans="1:18" x14ac:dyDescent="0.3">
      <c r="A354" s="5">
        <v>429</v>
      </c>
      <c r="B354" s="5" t="s">
        <v>398</v>
      </c>
      <c r="C354" s="5" t="s">
        <v>90</v>
      </c>
      <c r="D354" s="5" t="s">
        <v>47</v>
      </c>
      <c r="E354" s="5" t="s">
        <v>54</v>
      </c>
      <c r="F354" s="6">
        <v>45291</v>
      </c>
      <c r="G354" s="5">
        <v>2023</v>
      </c>
      <c r="H354" s="5" t="str">
        <f t="shared" si="47"/>
        <v>Diciembre</v>
      </c>
      <c r="I354" s="6" t="str">
        <f t="shared" si="48"/>
        <v>2023-2</v>
      </c>
      <c r="J354" s="5">
        <v>0.76</v>
      </c>
      <c r="K354" s="5">
        <v>0.48</v>
      </c>
      <c r="L354" s="15">
        <f>IFERROR(IF((J355/K355)&gt;1,1,J355/K355),"")</f>
        <v>0.9368836291913214</v>
      </c>
      <c r="M354" s="15">
        <f>IFERROR(IF((J355/K355)&gt;1,1,J355/K355),"")</f>
        <v>0.9368836291913214</v>
      </c>
      <c r="N354" s="5" t="s">
        <v>83</v>
      </c>
      <c r="O354" s="5" t="s">
        <v>83</v>
      </c>
      <c r="P354" s="5">
        <v>2</v>
      </c>
      <c r="Q354" s="5">
        <v>2</v>
      </c>
      <c r="R354" s="5" t="str">
        <f t="shared" si="49"/>
        <v>430-2023-12-31</v>
      </c>
    </row>
    <row r="355" spans="1:18" x14ac:dyDescent="0.3">
      <c r="A355" s="5">
        <v>430</v>
      </c>
      <c r="B355" s="5" t="s">
        <v>399</v>
      </c>
      <c r="C355" s="5" t="s">
        <v>86</v>
      </c>
      <c r="D355" s="5" t="s">
        <v>47</v>
      </c>
      <c r="E355" s="5" t="s">
        <v>22</v>
      </c>
      <c r="F355" s="6">
        <v>45291</v>
      </c>
      <c r="G355" s="5">
        <v>2023</v>
      </c>
      <c r="H355" s="5" t="str">
        <f t="shared" si="47"/>
        <v>Diciembre</v>
      </c>
      <c r="I355" s="6" t="str">
        <f t="shared" si="48"/>
        <v>2023-2</v>
      </c>
      <c r="J355" s="12">
        <v>95</v>
      </c>
      <c r="K355" s="12">
        <v>101.4</v>
      </c>
      <c r="L355" s="15">
        <f>IFERROR(IF((K356/J356)&gt;1.3,1.3,K356/J356),"")</f>
        <v>1</v>
      </c>
      <c r="M355" s="15">
        <f>IFERROR(K356/J356,"")</f>
        <v>1</v>
      </c>
      <c r="N355" s="5" t="s">
        <v>23</v>
      </c>
      <c r="O355" s="5" t="s">
        <v>23</v>
      </c>
      <c r="P355" s="5">
        <v>0</v>
      </c>
      <c r="Q355" s="5">
        <v>0</v>
      </c>
      <c r="R355" s="5" t="str">
        <f t="shared" si="49"/>
        <v>431-2023-12-31</v>
      </c>
    </row>
    <row r="356" spans="1:18" x14ac:dyDescent="0.3">
      <c r="A356" s="5">
        <v>431</v>
      </c>
      <c r="B356" s="5" t="s">
        <v>400</v>
      </c>
      <c r="C356" s="5" t="s">
        <v>64</v>
      </c>
      <c r="D356" s="5" t="s">
        <v>52</v>
      </c>
      <c r="E356" s="5" t="s">
        <v>22</v>
      </c>
      <c r="F356" s="6">
        <v>45291</v>
      </c>
      <c r="G356" s="5">
        <v>2023</v>
      </c>
      <c r="H356" s="5" t="str">
        <f t="shared" si="47"/>
        <v>Diciembre</v>
      </c>
      <c r="I356" s="6" t="str">
        <f t="shared" si="48"/>
        <v>2023-2</v>
      </c>
      <c r="J356" s="5">
        <v>100</v>
      </c>
      <c r="K356" s="5">
        <v>100</v>
      </c>
      <c r="L356" s="15">
        <f>IFERROR(IF((K357/J357)&gt;1.3,1.3,K357/J357),"")</f>
        <v>1.0974444444444444</v>
      </c>
      <c r="M356" s="15">
        <f>IFERROR(K357/J357,"")</f>
        <v>1.0974444444444444</v>
      </c>
      <c r="N356" s="5" t="s">
        <v>23</v>
      </c>
      <c r="O356" s="5" t="s">
        <v>23</v>
      </c>
      <c r="P356" s="5">
        <v>0</v>
      </c>
      <c r="Q356" s="5">
        <v>0</v>
      </c>
      <c r="R356" s="5" t="str">
        <f t="shared" si="49"/>
        <v>432-2023-12-31</v>
      </c>
    </row>
    <row r="357" spans="1:18" x14ac:dyDescent="0.3">
      <c r="A357" s="5">
        <v>432</v>
      </c>
      <c r="B357" s="5" t="s">
        <v>401</v>
      </c>
      <c r="C357" s="5" t="s">
        <v>64</v>
      </c>
      <c r="D357" s="5" t="s">
        <v>52</v>
      </c>
      <c r="E357" s="5" t="s">
        <v>22</v>
      </c>
      <c r="F357" s="6">
        <v>45291</v>
      </c>
      <c r="G357" s="5">
        <v>2023</v>
      </c>
      <c r="H357" s="5" t="str">
        <f t="shared" si="47"/>
        <v>Diciembre</v>
      </c>
      <c r="I357" s="6" t="str">
        <f t="shared" si="48"/>
        <v>2023-2</v>
      </c>
      <c r="J357" s="5">
        <v>90</v>
      </c>
      <c r="K357" s="5">
        <v>98.77</v>
      </c>
      <c r="L357" s="15">
        <f>IFERROR(IF((K358/J358)&gt;1.3,1.3,K358/J358),"")</f>
        <v>0.79999999999999993</v>
      </c>
      <c r="M357" s="15">
        <f>IFERROR(K358/J358,"")</f>
        <v>0.79999999999999993</v>
      </c>
      <c r="N357" s="5" t="s">
        <v>23</v>
      </c>
      <c r="O357" s="5" t="s">
        <v>23</v>
      </c>
      <c r="P357" s="5">
        <v>0</v>
      </c>
      <c r="Q357" s="5">
        <v>1</v>
      </c>
      <c r="R357" s="5" t="str">
        <f t="shared" si="49"/>
        <v>433-2023-12-31</v>
      </c>
    </row>
    <row r="358" spans="1:18" x14ac:dyDescent="0.3">
      <c r="A358" s="5">
        <v>433</v>
      </c>
      <c r="B358" s="5" t="s">
        <v>402</v>
      </c>
      <c r="C358" s="5" t="s">
        <v>90</v>
      </c>
      <c r="D358" s="5" t="s">
        <v>47</v>
      </c>
      <c r="E358" s="5" t="s">
        <v>54</v>
      </c>
      <c r="F358" s="6">
        <v>45291</v>
      </c>
      <c r="G358" s="5">
        <v>2023</v>
      </c>
      <c r="H358" s="5" t="str">
        <f t="shared" si="47"/>
        <v>Diciembre</v>
      </c>
      <c r="I358" s="6" t="str">
        <f t="shared" si="48"/>
        <v>2023-2</v>
      </c>
      <c r="J358" s="5">
        <v>0.05</v>
      </c>
      <c r="K358" s="5">
        <v>0.04</v>
      </c>
      <c r="L358" s="15" t="str">
        <f>IFERROR(IF((K359/J359)&gt;1.3,1.3,K359/J359),"")</f>
        <v/>
      </c>
      <c r="M358" s="15">
        <f>IF(K359&lt;J359,1,IF(K359&gt;J359,0,K359&lt;J67147))</f>
        <v>0</v>
      </c>
      <c r="N358" s="5" t="s">
        <v>83</v>
      </c>
      <c r="O358" s="5" t="s">
        <v>83</v>
      </c>
      <c r="P358" s="5">
        <v>2</v>
      </c>
      <c r="Q358" s="5">
        <v>2</v>
      </c>
      <c r="R358" s="5" t="str">
        <f t="shared" si="49"/>
        <v>434-2023-12-31</v>
      </c>
    </row>
    <row r="359" spans="1:18" s="46" customFormat="1" x14ac:dyDescent="0.3">
      <c r="A359" s="5">
        <v>434</v>
      </c>
      <c r="B359" s="5" t="s">
        <v>2590</v>
      </c>
      <c r="C359" s="5" t="s">
        <v>90</v>
      </c>
      <c r="D359" s="5" t="s">
        <v>21</v>
      </c>
      <c r="E359" s="5" t="s">
        <v>54</v>
      </c>
      <c r="F359" s="6">
        <v>45291</v>
      </c>
      <c r="G359" s="5">
        <v>2023</v>
      </c>
      <c r="H359" s="5" t="str">
        <f t="shared" si="47"/>
        <v>Diciembre</v>
      </c>
      <c r="I359" s="6" t="str">
        <f t="shared" si="48"/>
        <v>2023-2</v>
      </c>
      <c r="J359" s="5"/>
      <c r="K359" s="5">
        <v>2256.73</v>
      </c>
      <c r="L359" s="15"/>
      <c r="M359" s="15"/>
      <c r="N359" s="5" t="s">
        <v>133</v>
      </c>
      <c r="O359" s="5" t="s">
        <v>144</v>
      </c>
      <c r="P359" s="5">
        <v>0</v>
      </c>
      <c r="Q359" s="5">
        <v>0</v>
      </c>
      <c r="R359" s="5" t="str">
        <f t="shared" si="49"/>
        <v>435-2023-12-31</v>
      </c>
    </row>
    <row r="360" spans="1:18" x14ac:dyDescent="0.3">
      <c r="A360" s="5">
        <v>435</v>
      </c>
      <c r="B360" s="5" t="s">
        <v>404</v>
      </c>
      <c r="C360" s="5" t="s">
        <v>90</v>
      </c>
      <c r="D360" s="5" t="s">
        <v>47</v>
      </c>
      <c r="E360" s="5" t="s">
        <v>22</v>
      </c>
      <c r="F360" s="6">
        <v>45291</v>
      </c>
      <c r="G360" s="5">
        <v>2023</v>
      </c>
      <c r="H360" s="5" t="str">
        <f t="shared" si="47"/>
        <v>Diciembre</v>
      </c>
      <c r="I360" s="6" t="str">
        <f t="shared" si="48"/>
        <v>2023-2</v>
      </c>
      <c r="J360" s="5"/>
      <c r="K360" s="5">
        <v>-52.9</v>
      </c>
      <c r="L360" s="15">
        <v>0</v>
      </c>
      <c r="M360" s="75">
        <v>0</v>
      </c>
      <c r="N360" s="5" t="s">
        <v>23</v>
      </c>
      <c r="O360" s="5" t="s">
        <v>23</v>
      </c>
      <c r="P360" s="5">
        <v>2</v>
      </c>
      <c r="Q360" s="5">
        <v>2</v>
      </c>
      <c r="R360" s="5" t="str">
        <f t="shared" si="49"/>
        <v>436-2023-12-31</v>
      </c>
    </row>
    <row r="361" spans="1:18" x14ac:dyDescent="0.3">
      <c r="A361" s="5">
        <v>436</v>
      </c>
      <c r="B361" s="5" t="s">
        <v>121</v>
      </c>
      <c r="C361" s="5" t="s">
        <v>93</v>
      </c>
      <c r="D361" s="5" t="s">
        <v>21</v>
      </c>
      <c r="E361" s="5" t="s">
        <v>54</v>
      </c>
      <c r="F361" s="6">
        <v>45291</v>
      </c>
      <c r="G361" s="5">
        <v>2023</v>
      </c>
      <c r="H361" s="5" t="str">
        <f t="shared" si="47"/>
        <v>Diciembre</v>
      </c>
      <c r="I361" s="6" t="str">
        <f t="shared" si="48"/>
        <v>2023-2</v>
      </c>
      <c r="J361" s="5">
        <v>21</v>
      </c>
      <c r="K361" s="5">
        <v>11.07</v>
      </c>
      <c r="L361" s="15">
        <f>IFERROR(IF((J362/K362)&gt;1.3,1.3,J362/K362),"")</f>
        <v>0.83125686489879169</v>
      </c>
      <c r="M361" s="15">
        <f>IFERROR(IF((J362/K362)&gt;J362/K362,1.3,J362/K362),"")</f>
        <v>0.83125686489879169</v>
      </c>
      <c r="N361" s="5" t="s">
        <v>55</v>
      </c>
      <c r="O361" s="5" t="s">
        <v>55</v>
      </c>
      <c r="P361" s="5">
        <v>0</v>
      </c>
      <c r="Q361" s="5">
        <v>1</v>
      </c>
      <c r="R361" s="5" t="str">
        <f t="shared" si="49"/>
        <v>437-2023-12-31</v>
      </c>
    </row>
    <row r="362" spans="1:18" x14ac:dyDescent="0.3">
      <c r="A362" s="5">
        <v>437</v>
      </c>
      <c r="B362" s="5" t="s">
        <v>405</v>
      </c>
      <c r="C362" s="5" t="s">
        <v>241</v>
      </c>
      <c r="D362" s="5" t="s">
        <v>65</v>
      </c>
      <c r="E362" s="5" t="s">
        <v>22</v>
      </c>
      <c r="F362" s="6">
        <v>45291</v>
      </c>
      <c r="G362" s="5">
        <v>2023</v>
      </c>
      <c r="H362" s="5" t="str">
        <f t="shared" si="47"/>
        <v>Diciembre</v>
      </c>
      <c r="I362" s="6" t="str">
        <f t="shared" si="48"/>
        <v>2023-2</v>
      </c>
      <c r="J362" s="5">
        <v>80</v>
      </c>
      <c r="K362" s="5">
        <v>96.239806704922998</v>
      </c>
      <c r="L362" s="15">
        <f t="shared" ref="L362:L370" si="51">IFERROR(IF((K363/J363)&gt;1.3,1.3,K363/J363),"")</f>
        <v>1</v>
      </c>
      <c r="M362" s="15">
        <f t="shared" ref="M362:M370" si="52">IFERROR(K363/J363,"")</f>
        <v>1</v>
      </c>
      <c r="N362" s="5" t="s">
        <v>23</v>
      </c>
      <c r="O362" s="5" t="s">
        <v>23</v>
      </c>
      <c r="P362" s="5">
        <v>0</v>
      </c>
      <c r="Q362" s="5">
        <v>0</v>
      </c>
      <c r="R362" s="5" t="str">
        <f t="shared" si="49"/>
        <v>438-2023-12-31</v>
      </c>
    </row>
    <row r="363" spans="1:18" x14ac:dyDescent="0.3">
      <c r="A363" s="5">
        <v>438</v>
      </c>
      <c r="B363" s="5" t="s">
        <v>406</v>
      </c>
      <c r="C363" s="5" t="s">
        <v>315</v>
      </c>
      <c r="D363" s="5" t="s">
        <v>47</v>
      </c>
      <c r="E363" s="5" t="s">
        <v>22</v>
      </c>
      <c r="F363" s="6">
        <v>45291</v>
      </c>
      <c r="G363" s="5">
        <v>2023</v>
      </c>
      <c r="H363" s="5" t="str">
        <f t="shared" si="47"/>
        <v>Diciembre</v>
      </c>
      <c r="I363" s="6" t="str">
        <f t="shared" si="48"/>
        <v>2023-2</v>
      </c>
      <c r="J363" s="5">
        <v>100</v>
      </c>
      <c r="K363" s="5">
        <v>100</v>
      </c>
      <c r="L363" s="15">
        <f t="shared" si="51"/>
        <v>1</v>
      </c>
      <c r="M363" s="15">
        <f t="shared" si="52"/>
        <v>1</v>
      </c>
      <c r="N363" s="5" t="s">
        <v>48</v>
      </c>
      <c r="O363" s="5" t="s">
        <v>48</v>
      </c>
      <c r="P363" s="5">
        <v>0</v>
      </c>
      <c r="Q363" s="5">
        <v>0</v>
      </c>
      <c r="R363" s="5" t="str">
        <f t="shared" si="49"/>
        <v>439-2023-12-31</v>
      </c>
    </row>
    <row r="364" spans="1:18" x14ac:dyDescent="0.3">
      <c r="A364" s="5">
        <v>439</v>
      </c>
      <c r="B364" s="5" t="s">
        <v>407</v>
      </c>
      <c r="C364" s="5" t="s">
        <v>315</v>
      </c>
      <c r="D364" s="5" t="s">
        <v>47</v>
      </c>
      <c r="E364" s="5" t="s">
        <v>22</v>
      </c>
      <c r="F364" s="6">
        <v>45291</v>
      </c>
      <c r="G364" s="5">
        <v>2023</v>
      </c>
      <c r="H364" s="5" t="str">
        <f t="shared" si="47"/>
        <v>Diciembre</v>
      </c>
      <c r="I364" s="6" t="str">
        <f t="shared" si="48"/>
        <v>2023-2</v>
      </c>
      <c r="J364" s="5">
        <v>100</v>
      </c>
      <c r="K364" s="5">
        <v>100</v>
      </c>
      <c r="L364" s="15">
        <f t="shared" si="51"/>
        <v>0.99744897959183676</v>
      </c>
      <c r="M364" s="15">
        <f t="shared" si="52"/>
        <v>0.99744897959183676</v>
      </c>
      <c r="N364" s="5" t="s">
        <v>23</v>
      </c>
      <c r="O364" s="5" t="s">
        <v>23</v>
      </c>
      <c r="P364" s="5">
        <v>0</v>
      </c>
      <c r="Q364" s="5">
        <v>0</v>
      </c>
      <c r="R364" s="5" t="str">
        <f t="shared" si="49"/>
        <v>440-2023-12-31</v>
      </c>
    </row>
    <row r="365" spans="1:18" x14ac:dyDescent="0.3">
      <c r="A365" s="5">
        <v>440</v>
      </c>
      <c r="B365" s="5" t="s">
        <v>408</v>
      </c>
      <c r="C365" s="5" t="s">
        <v>315</v>
      </c>
      <c r="D365" s="5" t="s">
        <v>47</v>
      </c>
      <c r="E365" s="5" t="s">
        <v>22</v>
      </c>
      <c r="F365" s="6">
        <v>45291</v>
      </c>
      <c r="G365" s="5">
        <v>2023</v>
      </c>
      <c r="H365" s="5" t="str">
        <f t="shared" si="47"/>
        <v>Diciembre</v>
      </c>
      <c r="I365" s="6" t="str">
        <f t="shared" si="48"/>
        <v>2023-2</v>
      </c>
      <c r="J365" s="5">
        <v>98</v>
      </c>
      <c r="K365" s="5">
        <v>97.75</v>
      </c>
      <c r="L365" s="15" t="str">
        <f t="shared" si="51"/>
        <v/>
      </c>
      <c r="M365" s="15" t="str">
        <f t="shared" si="52"/>
        <v/>
      </c>
      <c r="N365" s="5" t="s">
        <v>23</v>
      </c>
      <c r="O365" s="5" t="s">
        <v>23</v>
      </c>
      <c r="P365" s="5">
        <v>0</v>
      </c>
      <c r="Q365" s="5">
        <v>1</v>
      </c>
      <c r="R365" s="5" t="str">
        <f t="shared" si="49"/>
        <v>460-2023-12-31</v>
      </c>
    </row>
    <row r="366" spans="1:18" x14ac:dyDescent="0.3">
      <c r="A366" s="5">
        <v>460</v>
      </c>
      <c r="B366" s="5" t="s">
        <v>295</v>
      </c>
      <c r="C366" s="5" t="s">
        <v>25</v>
      </c>
      <c r="D366" s="5" t="s">
        <v>65</v>
      </c>
      <c r="E366" s="5" t="s">
        <v>22</v>
      </c>
      <c r="F366" s="6">
        <v>45291</v>
      </c>
      <c r="G366" s="16">
        <v>2023</v>
      </c>
      <c r="H366" s="6" t="str">
        <f t="shared" si="47"/>
        <v>Diciembre</v>
      </c>
      <c r="I366" s="6" t="str">
        <f t="shared" si="48"/>
        <v>2023-2</v>
      </c>
      <c r="J366" s="5"/>
      <c r="K366" s="5">
        <v>94.85</v>
      </c>
      <c r="L366" s="15">
        <f t="shared" si="51"/>
        <v>1.27</v>
      </c>
      <c r="M366" s="15">
        <f t="shared" si="52"/>
        <v>1.27</v>
      </c>
      <c r="N366" s="5" t="s">
        <v>133</v>
      </c>
      <c r="O366" s="56" t="s">
        <v>23</v>
      </c>
      <c r="P366" s="5">
        <v>0</v>
      </c>
      <c r="Q366" s="5">
        <v>0</v>
      </c>
      <c r="R366" s="5" t="str">
        <f t="shared" si="49"/>
        <v>466-2023-12-31</v>
      </c>
    </row>
    <row r="367" spans="1:18" x14ac:dyDescent="0.3">
      <c r="A367" s="5">
        <v>466</v>
      </c>
      <c r="B367" s="5" t="s">
        <v>429</v>
      </c>
      <c r="C367" s="5" t="s">
        <v>46</v>
      </c>
      <c r="D367" s="5" t="s">
        <v>47</v>
      </c>
      <c r="E367" s="5" t="s">
        <v>22</v>
      </c>
      <c r="F367" s="6">
        <v>45291</v>
      </c>
      <c r="G367" s="5">
        <v>2023</v>
      </c>
      <c r="H367" s="5" t="str">
        <f t="shared" si="47"/>
        <v>Diciembre</v>
      </c>
      <c r="I367" s="6" t="str">
        <f t="shared" si="48"/>
        <v>2023-2</v>
      </c>
      <c r="J367" s="5">
        <v>42</v>
      </c>
      <c r="K367" s="5">
        <v>53.34</v>
      </c>
      <c r="L367" s="15">
        <f t="shared" si="51"/>
        <v>1</v>
      </c>
      <c r="M367" s="15">
        <f t="shared" si="52"/>
        <v>1</v>
      </c>
      <c r="N367" s="5" t="s">
        <v>48</v>
      </c>
      <c r="O367" s="5" t="s">
        <v>83</v>
      </c>
      <c r="P367" s="5">
        <v>1</v>
      </c>
      <c r="Q367" s="5">
        <v>1</v>
      </c>
      <c r="R367" s="5" t="str">
        <f t="shared" si="49"/>
        <v>476-2023-12-31</v>
      </c>
    </row>
    <row r="368" spans="1:18" x14ac:dyDescent="0.3">
      <c r="A368" s="5">
        <v>476</v>
      </c>
      <c r="B368" s="5" t="s">
        <v>442</v>
      </c>
      <c r="C368" s="5" t="s">
        <v>20</v>
      </c>
      <c r="D368" s="5" t="s">
        <v>47</v>
      </c>
      <c r="E368" s="5" t="s">
        <v>22</v>
      </c>
      <c r="F368" s="6">
        <v>45291</v>
      </c>
      <c r="G368" s="16">
        <v>2023</v>
      </c>
      <c r="H368" s="6" t="str">
        <f t="shared" si="47"/>
        <v>Diciembre</v>
      </c>
      <c r="I368" s="6" t="str">
        <f t="shared" si="48"/>
        <v>2023-2</v>
      </c>
      <c r="J368" s="5">
        <v>98</v>
      </c>
      <c r="K368" s="5">
        <v>98</v>
      </c>
      <c r="L368" s="15">
        <f t="shared" si="51"/>
        <v>1.22</v>
      </c>
      <c r="M368" s="15">
        <f t="shared" si="52"/>
        <v>1.22</v>
      </c>
      <c r="N368" s="5" t="s">
        <v>48</v>
      </c>
      <c r="O368" s="5" t="s">
        <v>48</v>
      </c>
      <c r="P368" s="5">
        <v>0</v>
      </c>
      <c r="Q368" s="5">
        <v>0</v>
      </c>
      <c r="R368" s="5" t="str">
        <f t="shared" si="49"/>
        <v>518-2023-12-31</v>
      </c>
    </row>
    <row r="369" spans="1:18" x14ac:dyDescent="0.3">
      <c r="A369" s="5">
        <v>518</v>
      </c>
      <c r="B369" s="5" t="s">
        <v>59</v>
      </c>
      <c r="C369" s="5" t="s">
        <v>60</v>
      </c>
      <c r="D369" s="5" t="s">
        <v>61</v>
      </c>
      <c r="E369" s="5" t="s">
        <v>22</v>
      </c>
      <c r="F369" s="6">
        <v>45291</v>
      </c>
      <c r="G369" s="16">
        <v>2023</v>
      </c>
      <c r="H369" s="6" t="str">
        <f t="shared" si="47"/>
        <v>Diciembre</v>
      </c>
      <c r="I369" s="6" t="str">
        <f t="shared" si="48"/>
        <v>2023-2</v>
      </c>
      <c r="J369" s="5">
        <v>100</v>
      </c>
      <c r="K369" s="5">
        <v>122</v>
      </c>
      <c r="L369" s="15">
        <f t="shared" si="51"/>
        <v>1</v>
      </c>
      <c r="M369" s="15">
        <f t="shared" si="52"/>
        <v>1</v>
      </c>
      <c r="N369" s="5" t="s">
        <v>23</v>
      </c>
      <c r="O369" s="5" t="s">
        <v>23</v>
      </c>
      <c r="P369" s="5">
        <v>0</v>
      </c>
      <c r="Q369" s="5">
        <v>0</v>
      </c>
      <c r="R369" s="5" t="str">
        <f t="shared" si="49"/>
        <v>921-2023-12-31</v>
      </c>
    </row>
    <row r="370" spans="1:18" x14ac:dyDescent="0.3">
      <c r="A370" s="5">
        <v>921</v>
      </c>
      <c r="B370" s="5" t="s">
        <v>2648</v>
      </c>
      <c r="C370" s="5" t="s">
        <v>34</v>
      </c>
      <c r="D370" s="5" t="s">
        <v>21</v>
      </c>
      <c r="E370" s="5" t="s">
        <v>22</v>
      </c>
      <c r="F370" s="6">
        <v>45291</v>
      </c>
      <c r="G370" s="16">
        <v>2023</v>
      </c>
      <c r="H370" s="6" t="str">
        <f t="shared" si="47"/>
        <v>Diciembre</v>
      </c>
      <c r="I370" s="6" t="str">
        <f t="shared" si="48"/>
        <v>2023-2</v>
      </c>
      <c r="J370" s="5">
        <v>100</v>
      </c>
      <c r="K370" s="5">
        <v>100</v>
      </c>
      <c r="L370" s="15">
        <f t="shared" si="51"/>
        <v>1</v>
      </c>
      <c r="M370" s="15">
        <f t="shared" si="52"/>
        <v>1</v>
      </c>
      <c r="N370" s="5" t="s">
        <v>23</v>
      </c>
      <c r="O370" s="5" t="s">
        <v>23</v>
      </c>
      <c r="P370" s="5">
        <v>0</v>
      </c>
      <c r="Q370" s="5">
        <v>0</v>
      </c>
      <c r="R370" s="5" t="str">
        <f t="shared" si="49"/>
        <v>925-2023-12-31</v>
      </c>
    </row>
    <row r="371" spans="1:18" x14ac:dyDescent="0.3">
      <c r="A371" s="5">
        <v>925</v>
      </c>
      <c r="B371" s="5" t="s">
        <v>2649</v>
      </c>
      <c r="C371" s="5" t="s">
        <v>86</v>
      </c>
      <c r="D371" s="5" t="s">
        <v>21</v>
      </c>
      <c r="E371" s="5" t="s">
        <v>22</v>
      </c>
      <c r="F371" s="6">
        <v>45291</v>
      </c>
      <c r="G371" s="16">
        <v>2023</v>
      </c>
      <c r="H371" s="6" t="str">
        <f t="shared" si="47"/>
        <v>Diciembre</v>
      </c>
      <c r="I371" s="6" t="str">
        <f t="shared" si="48"/>
        <v>2023-2</v>
      </c>
      <c r="J371" s="32">
        <v>100</v>
      </c>
      <c r="K371" s="32">
        <v>100</v>
      </c>
      <c r="L371" s="15">
        <f>IFERROR(IF((K372/J372)&gt;1,1,K372/J372),"")</f>
        <v>1</v>
      </c>
      <c r="M371" s="15">
        <f>IFERROR(IF((K372/J372)&gt;1,1,K372/J372),"")</f>
        <v>1</v>
      </c>
      <c r="N371" s="5" t="s">
        <v>23</v>
      </c>
      <c r="O371" s="5" t="s">
        <v>23</v>
      </c>
      <c r="P371" s="5">
        <v>0</v>
      </c>
      <c r="Q371" s="5">
        <v>0</v>
      </c>
      <c r="R371" s="5" t="str">
        <f t="shared" si="49"/>
        <v>10.1-2023-12-31</v>
      </c>
    </row>
    <row r="372" spans="1:18" x14ac:dyDescent="0.3">
      <c r="A372" s="5" t="s">
        <v>484</v>
      </c>
      <c r="B372" s="5" t="s">
        <v>485</v>
      </c>
      <c r="C372" s="5" t="s">
        <v>214</v>
      </c>
      <c r="D372" s="5" t="s">
        <v>21</v>
      </c>
      <c r="E372" s="5" t="s">
        <v>22</v>
      </c>
      <c r="F372" s="6">
        <v>45291</v>
      </c>
      <c r="G372" s="16">
        <v>2023</v>
      </c>
      <c r="H372" s="6" t="str">
        <f t="shared" si="47"/>
        <v>Diciembre</v>
      </c>
      <c r="I372" s="6" t="str">
        <f t="shared" si="48"/>
        <v>2023-2</v>
      </c>
      <c r="J372" s="5">
        <v>100</v>
      </c>
      <c r="K372" s="5">
        <v>100</v>
      </c>
      <c r="L372" s="15">
        <f t="shared" ref="L372:L391" si="53">IFERROR(IF((K373/J373)&gt;1.3,1.3,K373/J373),"")</f>
        <v>1.1619203453557998</v>
      </c>
      <c r="M372" s="15">
        <f t="shared" ref="M372:M391" si="54">IFERROR(K373/J373,"")</f>
        <v>1.1619203453557998</v>
      </c>
      <c r="N372" s="5" t="s">
        <v>23</v>
      </c>
      <c r="O372" s="5" t="s">
        <v>23</v>
      </c>
      <c r="P372" s="5">
        <v>0</v>
      </c>
      <c r="Q372" s="5">
        <v>0</v>
      </c>
      <c r="R372" s="5" t="str">
        <f t="shared" si="49"/>
        <v>108.1-2023-12-31</v>
      </c>
    </row>
    <row r="373" spans="1:18" x14ac:dyDescent="0.3">
      <c r="A373" s="5" t="s">
        <v>486</v>
      </c>
      <c r="B373" s="5" t="s">
        <v>85</v>
      </c>
      <c r="C373" s="5" t="s">
        <v>190</v>
      </c>
      <c r="D373" s="5" t="s">
        <v>65</v>
      </c>
      <c r="E373" s="5" t="s">
        <v>22</v>
      </c>
      <c r="F373" s="6">
        <v>45291</v>
      </c>
      <c r="G373" s="5">
        <v>2023</v>
      </c>
      <c r="H373" s="5" t="str">
        <f t="shared" si="47"/>
        <v>Diciembre</v>
      </c>
      <c r="I373" s="6" t="str">
        <f t="shared" si="48"/>
        <v>2023-2</v>
      </c>
      <c r="J373" s="5">
        <v>80</v>
      </c>
      <c r="K373" s="5">
        <v>92.953627628463991</v>
      </c>
      <c r="L373" s="15">
        <f t="shared" si="53"/>
        <v>1.1180033146077961</v>
      </c>
      <c r="M373" s="15">
        <f t="shared" si="54"/>
        <v>1.1180033146077961</v>
      </c>
      <c r="N373" s="5" t="s">
        <v>23</v>
      </c>
      <c r="O373" s="5" t="s">
        <v>23</v>
      </c>
      <c r="P373" s="5">
        <v>0</v>
      </c>
      <c r="Q373" s="5">
        <v>0</v>
      </c>
      <c r="R373" s="5" t="str">
        <f t="shared" si="49"/>
        <v>108.10-2023-12-31</v>
      </c>
    </row>
    <row r="374" spans="1:18" x14ac:dyDescent="0.3">
      <c r="A374" s="5" t="s">
        <v>487</v>
      </c>
      <c r="B374" s="5" t="s">
        <v>85</v>
      </c>
      <c r="C374" s="5" t="s">
        <v>208</v>
      </c>
      <c r="D374" s="5" t="s">
        <v>65</v>
      </c>
      <c r="E374" s="5" t="s">
        <v>22</v>
      </c>
      <c r="F374" s="6">
        <v>45291</v>
      </c>
      <c r="G374" s="5">
        <v>2023</v>
      </c>
      <c r="H374" s="5" t="str">
        <f t="shared" si="47"/>
        <v>Diciembre</v>
      </c>
      <c r="I374" s="6" t="str">
        <f t="shared" si="48"/>
        <v>2023-2</v>
      </c>
      <c r="J374" s="5">
        <v>80</v>
      </c>
      <c r="K374" s="5">
        <v>89.440265168623696</v>
      </c>
      <c r="L374" s="15">
        <f t="shared" si="53"/>
        <v>1.2086215415019763</v>
      </c>
      <c r="M374" s="15">
        <f t="shared" si="54"/>
        <v>1.2086215415019763</v>
      </c>
      <c r="N374" s="5" t="s">
        <v>23</v>
      </c>
      <c r="O374" s="5" t="s">
        <v>23</v>
      </c>
      <c r="P374" s="5">
        <v>0</v>
      </c>
      <c r="Q374" s="5">
        <v>0</v>
      </c>
      <c r="R374" s="5" t="str">
        <f t="shared" si="49"/>
        <v>108.11-2023-12-31</v>
      </c>
    </row>
    <row r="375" spans="1:18" x14ac:dyDescent="0.3">
      <c r="A375" s="5" t="s">
        <v>488</v>
      </c>
      <c r="B375" s="5" t="s">
        <v>85</v>
      </c>
      <c r="C375" s="5" t="s">
        <v>186</v>
      </c>
      <c r="D375" s="5" t="s">
        <v>65</v>
      </c>
      <c r="E375" s="5" t="s">
        <v>22</v>
      </c>
      <c r="F375" s="6">
        <v>45291</v>
      </c>
      <c r="G375" s="5">
        <v>2023</v>
      </c>
      <c r="H375" s="5" t="str">
        <f t="shared" si="47"/>
        <v>Diciembre</v>
      </c>
      <c r="I375" s="6" t="str">
        <f t="shared" si="48"/>
        <v>2023-2</v>
      </c>
      <c r="J375" s="5">
        <v>80</v>
      </c>
      <c r="K375" s="5">
        <v>96.689723320158109</v>
      </c>
      <c r="L375" s="15">
        <f t="shared" si="53"/>
        <v>1.0569985569985576</v>
      </c>
      <c r="M375" s="15">
        <f t="shared" si="54"/>
        <v>1.0569985569985576</v>
      </c>
      <c r="N375" s="5" t="s">
        <v>23</v>
      </c>
      <c r="O375" s="5" t="s">
        <v>23</v>
      </c>
      <c r="P375" s="5">
        <v>0</v>
      </c>
      <c r="Q375" s="5">
        <v>0</v>
      </c>
      <c r="R375" s="5" t="str">
        <f t="shared" si="49"/>
        <v>108.12-2023-12-31</v>
      </c>
    </row>
    <row r="376" spans="1:18" x14ac:dyDescent="0.3">
      <c r="A376" s="5" t="s">
        <v>489</v>
      </c>
      <c r="B376" s="5" t="s">
        <v>85</v>
      </c>
      <c r="C376" s="5" t="s">
        <v>490</v>
      </c>
      <c r="D376" s="5" t="s">
        <v>65</v>
      </c>
      <c r="E376" s="5" t="s">
        <v>22</v>
      </c>
      <c r="F376" s="6">
        <v>45291</v>
      </c>
      <c r="G376" s="5">
        <v>2023</v>
      </c>
      <c r="H376" s="5" t="str">
        <f t="shared" si="47"/>
        <v>Diciembre</v>
      </c>
      <c r="I376" s="6" t="str">
        <f t="shared" si="48"/>
        <v>2023-2</v>
      </c>
      <c r="J376" s="5">
        <v>80</v>
      </c>
      <c r="K376" s="5">
        <v>84.559884559884608</v>
      </c>
      <c r="L376" s="15">
        <f t="shared" si="53"/>
        <v>1.075</v>
      </c>
      <c r="M376" s="15">
        <f t="shared" si="54"/>
        <v>1.075</v>
      </c>
      <c r="N376" s="5" t="s">
        <v>23</v>
      </c>
      <c r="O376" s="5" t="s">
        <v>23</v>
      </c>
      <c r="P376" s="5">
        <v>0</v>
      </c>
      <c r="Q376" s="5">
        <v>0</v>
      </c>
      <c r="R376" s="5" t="str">
        <f t="shared" si="49"/>
        <v>108.13-2023-12-31</v>
      </c>
    </row>
    <row r="377" spans="1:18" x14ac:dyDescent="0.3">
      <c r="A377" s="5" t="s">
        <v>491</v>
      </c>
      <c r="B377" s="5" t="s">
        <v>85</v>
      </c>
      <c r="C377" s="5" t="s">
        <v>110</v>
      </c>
      <c r="D377" s="5" t="s">
        <v>65</v>
      </c>
      <c r="E377" s="5" t="s">
        <v>22</v>
      </c>
      <c r="F377" s="6">
        <v>45291</v>
      </c>
      <c r="G377" s="5">
        <v>2023</v>
      </c>
      <c r="H377" s="5" t="str">
        <f t="shared" si="47"/>
        <v>Diciembre</v>
      </c>
      <c r="I377" s="6" t="str">
        <f t="shared" si="48"/>
        <v>2023-2</v>
      </c>
      <c r="J377" s="5">
        <v>80</v>
      </c>
      <c r="K377" s="5">
        <v>86</v>
      </c>
      <c r="L377" s="15">
        <f t="shared" si="53"/>
        <v>0.95523167253125119</v>
      </c>
      <c r="M377" s="15">
        <f t="shared" si="54"/>
        <v>0.95523167253125119</v>
      </c>
      <c r="N377" s="5" t="s">
        <v>23</v>
      </c>
      <c r="O377" s="5" t="s">
        <v>23</v>
      </c>
      <c r="P377" s="5">
        <v>0</v>
      </c>
      <c r="Q377" s="5">
        <v>0</v>
      </c>
      <c r="R377" s="5" t="str">
        <f t="shared" si="49"/>
        <v>108.14-2023-12-31</v>
      </c>
    </row>
    <row r="378" spans="1:18" x14ac:dyDescent="0.3">
      <c r="A378" s="5" t="s">
        <v>492</v>
      </c>
      <c r="B378" s="5" t="s">
        <v>85</v>
      </c>
      <c r="C378" s="5" t="s">
        <v>180</v>
      </c>
      <c r="D378" s="5" t="s">
        <v>65</v>
      </c>
      <c r="E378" s="5" t="s">
        <v>22</v>
      </c>
      <c r="F378" s="6">
        <v>45291</v>
      </c>
      <c r="G378" s="5">
        <v>2023</v>
      </c>
      <c r="H378" s="5" t="str">
        <f t="shared" si="47"/>
        <v>Diciembre</v>
      </c>
      <c r="I378" s="6" t="str">
        <f t="shared" si="48"/>
        <v>2023-2</v>
      </c>
      <c r="J378" s="5">
        <v>80</v>
      </c>
      <c r="K378" s="5">
        <v>76.418533802500093</v>
      </c>
      <c r="L378" s="15">
        <f t="shared" si="53"/>
        <v>1.036300505050505</v>
      </c>
      <c r="M378" s="15">
        <f t="shared" si="54"/>
        <v>1.036300505050505</v>
      </c>
      <c r="N378" s="5" t="s">
        <v>23</v>
      </c>
      <c r="O378" s="5" t="s">
        <v>23</v>
      </c>
      <c r="P378" s="5">
        <v>0</v>
      </c>
      <c r="Q378" s="5">
        <v>0</v>
      </c>
      <c r="R378" s="5" t="str">
        <f t="shared" si="49"/>
        <v>108.15-2023-12-31</v>
      </c>
    </row>
    <row r="379" spans="1:18" x14ac:dyDescent="0.3">
      <c r="A379" s="5" t="s">
        <v>493</v>
      </c>
      <c r="B379" s="5" t="s">
        <v>85</v>
      </c>
      <c r="C379" s="5" t="s">
        <v>494</v>
      </c>
      <c r="D379" s="5" t="s">
        <v>65</v>
      </c>
      <c r="E379" s="5" t="s">
        <v>22</v>
      </c>
      <c r="F379" s="6">
        <v>45291</v>
      </c>
      <c r="G379" s="5">
        <v>2023</v>
      </c>
      <c r="H379" s="5" t="str">
        <f t="shared" si="47"/>
        <v>Diciembre</v>
      </c>
      <c r="I379" s="6" t="str">
        <f t="shared" si="48"/>
        <v>2023-2</v>
      </c>
      <c r="J379" s="5">
        <v>80</v>
      </c>
      <c r="K379" s="5">
        <v>82.904040404040401</v>
      </c>
      <c r="L379" s="15">
        <f t="shared" si="53"/>
        <v>1.1063559156197411</v>
      </c>
      <c r="M379" s="15">
        <f t="shared" si="54"/>
        <v>1.1063559156197411</v>
      </c>
      <c r="N379" s="5" t="s">
        <v>23</v>
      </c>
      <c r="O379" s="5" t="s">
        <v>23</v>
      </c>
      <c r="P379" s="5">
        <v>0</v>
      </c>
      <c r="Q379" s="5">
        <v>0</v>
      </c>
      <c r="R379" s="5" t="str">
        <f t="shared" si="49"/>
        <v>108.2-2023-12-31</v>
      </c>
    </row>
    <row r="380" spans="1:18" x14ac:dyDescent="0.3">
      <c r="A380" s="5" t="s">
        <v>495</v>
      </c>
      <c r="B380" s="5" t="s">
        <v>85</v>
      </c>
      <c r="C380" s="5" t="s">
        <v>64</v>
      </c>
      <c r="D380" s="5" t="s">
        <v>65</v>
      </c>
      <c r="E380" s="5" t="s">
        <v>22</v>
      </c>
      <c r="F380" s="6">
        <v>45291</v>
      </c>
      <c r="G380" s="5">
        <v>2023</v>
      </c>
      <c r="H380" s="5" t="str">
        <f t="shared" si="47"/>
        <v>Diciembre</v>
      </c>
      <c r="I380" s="6" t="str">
        <f t="shared" si="48"/>
        <v>2023-2</v>
      </c>
      <c r="J380" s="5">
        <v>80</v>
      </c>
      <c r="K380" s="5">
        <v>88.508473249579296</v>
      </c>
      <c r="L380" s="15">
        <f t="shared" si="53"/>
        <v>1.1851384167071388</v>
      </c>
      <c r="M380" s="15">
        <f t="shared" si="54"/>
        <v>1.1851384167071388</v>
      </c>
      <c r="N380" s="5" t="s">
        <v>48</v>
      </c>
      <c r="O380" s="5" t="s">
        <v>83</v>
      </c>
      <c r="P380" s="5">
        <v>1</v>
      </c>
      <c r="Q380" s="5">
        <v>1</v>
      </c>
      <c r="R380" s="5" t="str">
        <f t="shared" si="49"/>
        <v>108.3-2023-12-31</v>
      </c>
    </row>
    <row r="381" spans="1:18" x14ac:dyDescent="0.3">
      <c r="A381" s="5" t="s">
        <v>497</v>
      </c>
      <c r="B381" s="5" t="s">
        <v>85</v>
      </c>
      <c r="C381" s="5" t="s">
        <v>249</v>
      </c>
      <c r="D381" s="5" t="s">
        <v>65</v>
      </c>
      <c r="E381" s="5" t="s">
        <v>22</v>
      </c>
      <c r="F381" s="6">
        <v>45291</v>
      </c>
      <c r="G381" s="5">
        <v>2023</v>
      </c>
      <c r="H381" s="5" t="str">
        <f t="shared" si="47"/>
        <v>Diciembre</v>
      </c>
      <c r="I381" s="6" t="str">
        <f t="shared" si="48"/>
        <v>2023-2</v>
      </c>
      <c r="J381" s="5">
        <v>80</v>
      </c>
      <c r="K381" s="5">
        <v>94.811073336571098</v>
      </c>
      <c r="L381" s="15">
        <f t="shared" si="53"/>
        <v>1.0924095962958538</v>
      </c>
      <c r="M381" s="15">
        <f t="shared" si="54"/>
        <v>1.0924095962958538</v>
      </c>
      <c r="N381" s="5" t="s">
        <v>23</v>
      </c>
      <c r="O381" s="5" t="s">
        <v>23</v>
      </c>
      <c r="P381" s="5">
        <v>0</v>
      </c>
      <c r="Q381" s="5">
        <v>0</v>
      </c>
      <c r="R381" s="5" t="str">
        <f t="shared" si="49"/>
        <v>108.4-2023-12-31</v>
      </c>
    </row>
    <row r="382" spans="1:18" x14ac:dyDescent="0.3">
      <c r="A382" s="5" t="s">
        <v>498</v>
      </c>
      <c r="B382" s="5" t="s">
        <v>85</v>
      </c>
      <c r="C382" s="5" t="s">
        <v>395</v>
      </c>
      <c r="D382" s="5" t="s">
        <v>65</v>
      </c>
      <c r="E382" s="5" t="s">
        <v>22</v>
      </c>
      <c r="F382" s="6">
        <v>45291</v>
      </c>
      <c r="G382" s="5">
        <v>2023</v>
      </c>
      <c r="H382" s="5" t="str">
        <f t="shared" si="47"/>
        <v>Diciembre</v>
      </c>
      <c r="I382" s="6" t="str">
        <f t="shared" si="48"/>
        <v>2023-2</v>
      </c>
      <c r="J382" s="5">
        <v>80</v>
      </c>
      <c r="K382" s="5">
        <v>87.392767703668298</v>
      </c>
      <c r="L382" s="15">
        <f t="shared" si="53"/>
        <v>1.1372212846444838</v>
      </c>
      <c r="M382" s="15">
        <f t="shared" si="54"/>
        <v>1.1372212846444838</v>
      </c>
      <c r="N382" s="5" t="s">
        <v>23</v>
      </c>
      <c r="O382" s="5" t="s">
        <v>23</v>
      </c>
      <c r="P382" s="5">
        <v>0</v>
      </c>
      <c r="Q382" s="5">
        <v>0</v>
      </c>
      <c r="R382" s="5" t="str">
        <f t="shared" si="49"/>
        <v>108.5-2023-12-31</v>
      </c>
    </row>
    <row r="383" spans="1:18" x14ac:dyDescent="0.3">
      <c r="A383" s="5" t="s">
        <v>499</v>
      </c>
      <c r="B383" s="5" t="s">
        <v>85</v>
      </c>
      <c r="C383" s="5" t="s">
        <v>245</v>
      </c>
      <c r="D383" s="5" t="s">
        <v>65</v>
      </c>
      <c r="E383" s="5" t="s">
        <v>22</v>
      </c>
      <c r="F383" s="6">
        <v>45291</v>
      </c>
      <c r="G383" s="5">
        <v>2023</v>
      </c>
      <c r="H383" s="5" t="str">
        <f t="shared" si="47"/>
        <v>Diciembre</v>
      </c>
      <c r="I383" s="6" t="str">
        <f t="shared" si="48"/>
        <v>2023-2</v>
      </c>
      <c r="J383" s="5">
        <v>80</v>
      </c>
      <c r="K383" s="5">
        <v>90.977702771558697</v>
      </c>
      <c r="L383" s="15">
        <f t="shared" si="53"/>
        <v>1.0248925851600288</v>
      </c>
      <c r="M383" s="15">
        <f t="shared" si="54"/>
        <v>1.0248925851600288</v>
      </c>
      <c r="N383" s="5" t="s">
        <v>23</v>
      </c>
      <c r="O383" s="5" t="s">
        <v>23</v>
      </c>
      <c r="P383" s="5">
        <v>0</v>
      </c>
      <c r="Q383" s="5">
        <v>0</v>
      </c>
      <c r="R383" s="5" t="str">
        <f t="shared" si="49"/>
        <v>108.6-2023-12-31</v>
      </c>
    </row>
    <row r="384" spans="1:18" x14ac:dyDescent="0.3">
      <c r="A384" s="5" t="s">
        <v>500</v>
      </c>
      <c r="B384" s="5" t="s">
        <v>85</v>
      </c>
      <c r="C384" s="5" t="s">
        <v>298</v>
      </c>
      <c r="D384" s="5" t="s">
        <v>65</v>
      </c>
      <c r="E384" s="5" t="s">
        <v>22</v>
      </c>
      <c r="F384" s="6">
        <v>45291</v>
      </c>
      <c r="G384" s="5">
        <v>2023</v>
      </c>
      <c r="H384" s="5" t="str">
        <f t="shared" si="47"/>
        <v>Diciembre</v>
      </c>
      <c r="I384" s="6" t="str">
        <f t="shared" si="48"/>
        <v>2023-2</v>
      </c>
      <c r="J384" s="5">
        <v>80</v>
      </c>
      <c r="K384" s="5">
        <v>81.991406812802296</v>
      </c>
      <c r="L384" s="15">
        <f t="shared" si="53"/>
        <v>1.0165257188030288</v>
      </c>
      <c r="M384" s="15">
        <f t="shared" si="54"/>
        <v>1.0165257188030288</v>
      </c>
      <c r="N384" s="5" t="s">
        <v>23</v>
      </c>
      <c r="O384" s="5" t="s">
        <v>23</v>
      </c>
      <c r="P384" s="5">
        <v>0</v>
      </c>
      <c r="Q384" s="5">
        <v>0</v>
      </c>
      <c r="R384" s="5" t="str">
        <f t="shared" si="49"/>
        <v>108.7-2023-12-31</v>
      </c>
    </row>
    <row r="385" spans="1:18" x14ac:dyDescent="0.3">
      <c r="A385" s="5" t="s">
        <v>501</v>
      </c>
      <c r="B385" s="5" t="s">
        <v>85</v>
      </c>
      <c r="C385" s="5" t="s">
        <v>306</v>
      </c>
      <c r="D385" s="5" t="s">
        <v>65</v>
      </c>
      <c r="E385" s="5" t="s">
        <v>22</v>
      </c>
      <c r="F385" s="6">
        <v>45291</v>
      </c>
      <c r="G385" s="5">
        <v>2023</v>
      </c>
      <c r="H385" s="5" t="str">
        <f t="shared" si="47"/>
        <v>Diciembre</v>
      </c>
      <c r="I385" s="6" t="str">
        <f t="shared" si="48"/>
        <v>2023-2</v>
      </c>
      <c r="J385" s="5">
        <v>80</v>
      </c>
      <c r="K385" s="5">
        <v>81.322057504242295</v>
      </c>
      <c r="L385" s="15">
        <f t="shared" si="53"/>
        <v>0.97195945945946005</v>
      </c>
      <c r="M385" s="15">
        <f t="shared" si="54"/>
        <v>0.97195945945946005</v>
      </c>
      <c r="N385" s="5" t="s">
        <v>23</v>
      </c>
      <c r="O385" s="5" t="s">
        <v>23</v>
      </c>
      <c r="P385" s="5">
        <v>0</v>
      </c>
      <c r="Q385" s="5">
        <v>0</v>
      </c>
      <c r="R385" s="5" t="str">
        <f t="shared" si="49"/>
        <v>108.8-2023-12-31</v>
      </c>
    </row>
    <row r="386" spans="1:18" x14ac:dyDescent="0.3">
      <c r="A386" s="5" t="s">
        <v>502</v>
      </c>
      <c r="B386" s="5" t="s">
        <v>85</v>
      </c>
      <c r="C386" s="5" t="s">
        <v>41</v>
      </c>
      <c r="D386" s="5" t="s">
        <v>65</v>
      </c>
      <c r="E386" s="5" t="s">
        <v>22</v>
      </c>
      <c r="F386" s="6">
        <v>45291</v>
      </c>
      <c r="G386" s="5">
        <v>2023</v>
      </c>
      <c r="H386" s="5" t="str">
        <f t="shared" si="47"/>
        <v>Diciembre</v>
      </c>
      <c r="I386" s="6" t="str">
        <f t="shared" si="48"/>
        <v>2023-2</v>
      </c>
      <c r="J386" s="5">
        <v>80</v>
      </c>
      <c r="K386" s="5">
        <v>77.756756756756801</v>
      </c>
      <c r="L386" s="15">
        <f t="shared" si="53"/>
        <v>1.1869747899159662</v>
      </c>
      <c r="M386" s="15">
        <f t="shared" si="54"/>
        <v>1.1869747899159662</v>
      </c>
      <c r="N386" s="5" t="s">
        <v>23</v>
      </c>
      <c r="O386" s="5" t="s">
        <v>23</v>
      </c>
      <c r="P386" s="5">
        <v>0</v>
      </c>
      <c r="Q386" s="5">
        <v>0</v>
      </c>
      <c r="R386" s="5" t="str">
        <f t="shared" si="49"/>
        <v>108.9-2023-12-31</v>
      </c>
    </row>
    <row r="387" spans="1:18" x14ac:dyDescent="0.3">
      <c r="A387" s="5" t="s">
        <v>504</v>
      </c>
      <c r="B387" s="5" t="s">
        <v>85</v>
      </c>
      <c r="C387" s="5" t="s">
        <v>29</v>
      </c>
      <c r="D387" s="5" t="s">
        <v>65</v>
      </c>
      <c r="E387" s="5" t="s">
        <v>22</v>
      </c>
      <c r="F387" s="6">
        <v>45291</v>
      </c>
      <c r="G387" s="5">
        <v>2023</v>
      </c>
      <c r="H387" s="5" t="str">
        <f t="shared" si="47"/>
        <v>Diciembre</v>
      </c>
      <c r="I387" s="6" t="str">
        <f t="shared" si="48"/>
        <v>2023-2</v>
      </c>
      <c r="J387" s="5">
        <v>80</v>
      </c>
      <c r="K387" s="5">
        <v>94.9579831932773</v>
      </c>
      <c r="L387" s="15">
        <f t="shared" si="53"/>
        <v>1.034710529724129</v>
      </c>
      <c r="M387" s="15">
        <f t="shared" si="54"/>
        <v>1.034710529724129</v>
      </c>
      <c r="N387" s="5" t="s">
        <v>23</v>
      </c>
      <c r="O387" s="5" t="s">
        <v>23</v>
      </c>
      <c r="P387" s="5">
        <v>0</v>
      </c>
      <c r="Q387" s="5">
        <v>0</v>
      </c>
      <c r="R387" s="5" t="str">
        <f t="shared" si="49"/>
        <v>14.1-2023-12-31</v>
      </c>
    </row>
    <row r="388" spans="1:18" x14ac:dyDescent="0.3">
      <c r="A388" s="24" t="s">
        <v>509</v>
      </c>
      <c r="B388" s="23" t="s">
        <v>510</v>
      </c>
      <c r="C388" s="5" t="s">
        <v>178</v>
      </c>
      <c r="D388" s="5" t="s">
        <v>47</v>
      </c>
      <c r="E388" s="5" t="s">
        <v>22</v>
      </c>
      <c r="F388" s="6">
        <v>45291</v>
      </c>
      <c r="G388" s="16">
        <v>2023</v>
      </c>
      <c r="H388" s="6" t="str">
        <f t="shared" si="47"/>
        <v>Diciembre</v>
      </c>
      <c r="I388" s="6" t="str">
        <f t="shared" si="48"/>
        <v>2023-2</v>
      </c>
      <c r="J388" s="5">
        <v>15442</v>
      </c>
      <c r="K388" s="5">
        <v>15978</v>
      </c>
      <c r="L388" s="15">
        <f t="shared" si="53"/>
        <v>0.98243649770419128</v>
      </c>
      <c r="M388" s="15">
        <f t="shared" si="54"/>
        <v>0.98243649770419128</v>
      </c>
      <c r="N388" s="5" t="s">
        <v>48</v>
      </c>
      <c r="O388" s="5" t="s">
        <v>48</v>
      </c>
      <c r="P388" s="5">
        <v>0</v>
      </c>
      <c r="Q388" s="5">
        <v>0</v>
      </c>
      <c r="R388" s="5" t="str">
        <f t="shared" si="49"/>
        <v>14.2-2023-12-31</v>
      </c>
    </row>
    <row r="389" spans="1:18" x14ac:dyDescent="0.3">
      <c r="A389" s="24" t="s">
        <v>511</v>
      </c>
      <c r="B389" s="23" t="s">
        <v>512</v>
      </c>
      <c r="C389" s="5" t="s">
        <v>178</v>
      </c>
      <c r="D389" s="5" t="s">
        <v>47</v>
      </c>
      <c r="E389" s="5" t="s">
        <v>22</v>
      </c>
      <c r="F389" s="6">
        <v>45291</v>
      </c>
      <c r="G389" s="16">
        <v>2023</v>
      </c>
      <c r="H389" s="6" t="str">
        <f t="shared" si="47"/>
        <v>Diciembre</v>
      </c>
      <c r="I389" s="6" t="str">
        <f t="shared" si="48"/>
        <v>2023-2</v>
      </c>
      <c r="J389" s="5">
        <v>88422</v>
      </c>
      <c r="K389" s="5">
        <v>86869</v>
      </c>
      <c r="L389" s="15">
        <f t="shared" si="53"/>
        <v>0.98157450529783818</v>
      </c>
      <c r="M389" s="15">
        <f t="shared" si="54"/>
        <v>0.98157450529783818</v>
      </c>
      <c r="N389" s="5" t="s">
        <v>48</v>
      </c>
      <c r="O389" s="5" t="s">
        <v>48</v>
      </c>
      <c r="P389" s="5">
        <v>0</v>
      </c>
      <c r="Q389" s="5">
        <v>0</v>
      </c>
      <c r="R389" s="5" t="str">
        <f t="shared" si="49"/>
        <v>14.3-2023-12-31</v>
      </c>
    </row>
    <row r="390" spans="1:18" x14ac:dyDescent="0.3">
      <c r="A390" s="24" t="s">
        <v>513</v>
      </c>
      <c r="B390" s="23" t="s">
        <v>514</v>
      </c>
      <c r="C390" s="5" t="s">
        <v>178</v>
      </c>
      <c r="D390" s="5" t="s">
        <v>47</v>
      </c>
      <c r="E390" s="5" t="s">
        <v>22</v>
      </c>
      <c r="F390" s="6">
        <v>45291</v>
      </c>
      <c r="G390" s="16">
        <v>2023</v>
      </c>
      <c r="H390" s="6" t="str">
        <f t="shared" si="47"/>
        <v>Diciembre</v>
      </c>
      <c r="I390" s="6" t="str">
        <f t="shared" si="48"/>
        <v>2023-2</v>
      </c>
      <c r="J390" s="5">
        <v>98342</v>
      </c>
      <c r="K390" s="5">
        <v>96530</v>
      </c>
      <c r="L390" s="15">
        <f t="shared" si="53"/>
        <v>1.1441506700470845</v>
      </c>
      <c r="M390" s="15">
        <f t="shared" si="54"/>
        <v>1.1441506700470845</v>
      </c>
      <c r="N390" s="5" t="s">
        <v>48</v>
      </c>
      <c r="O390" s="5" t="s">
        <v>48</v>
      </c>
      <c r="P390" s="5">
        <v>0</v>
      </c>
      <c r="Q390" s="5">
        <v>0</v>
      </c>
      <c r="R390" s="5" t="str">
        <f t="shared" si="49"/>
        <v>14.4-2023-12-31</v>
      </c>
    </row>
    <row r="391" spans="1:18" x14ac:dyDescent="0.3">
      <c r="A391" s="24" t="s">
        <v>515</v>
      </c>
      <c r="B391" s="23" t="s">
        <v>516</v>
      </c>
      <c r="C391" s="5" t="s">
        <v>178</v>
      </c>
      <c r="D391" s="5" t="s">
        <v>47</v>
      </c>
      <c r="E391" s="5" t="s">
        <v>22</v>
      </c>
      <c r="F391" s="6">
        <v>45291</v>
      </c>
      <c r="G391" s="16">
        <v>2023</v>
      </c>
      <c r="H391" s="6" t="str">
        <f t="shared" si="47"/>
        <v>Diciembre</v>
      </c>
      <c r="I391" s="6" t="str">
        <f t="shared" si="48"/>
        <v>2023-2</v>
      </c>
      <c r="J391" s="9">
        <v>5522</v>
      </c>
      <c r="K391" s="9">
        <v>6318</v>
      </c>
      <c r="L391" s="15">
        <f t="shared" si="53"/>
        <v>1</v>
      </c>
      <c r="M391" s="15">
        <f t="shared" si="54"/>
        <v>1</v>
      </c>
      <c r="N391" s="5" t="s">
        <v>48</v>
      </c>
      <c r="O391" s="5" t="s">
        <v>48</v>
      </c>
      <c r="P391" s="5">
        <v>0</v>
      </c>
      <c r="Q391" s="5">
        <v>0</v>
      </c>
      <c r="R391" s="5" t="str">
        <f t="shared" si="49"/>
        <v>325.1-2023-12-31</v>
      </c>
    </row>
    <row r="392" spans="1:18" x14ac:dyDescent="0.3">
      <c r="A392" s="5" t="s">
        <v>517</v>
      </c>
      <c r="B392" s="5" t="s">
        <v>78</v>
      </c>
      <c r="C392" s="5" t="s">
        <v>39</v>
      </c>
      <c r="D392" s="5" t="s">
        <v>47</v>
      </c>
      <c r="E392" s="5" t="s">
        <v>22</v>
      </c>
      <c r="F392" s="6">
        <v>45291</v>
      </c>
      <c r="G392" s="16">
        <v>2023</v>
      </c>
      <c r="H392" s="6" t="str">
        <f t="shared" si="47"/>
        <v>Diciembre</v>
      </c>
      <c r="I392" s="6" t="str">
        <f t="shared" si="48"/>
        <v>2023-2</v>
      </c>
      <c r="J392" s="5">
        <v>1</v>
      </c>
      <c r="K392" s="5">
        <v>1</v>
      </c>
      <c r="L392" s="15">
        <f>IFERROR(IF((K393/J393)&gt;1,1,K393/J393),"")</f>
        <v>1</v>
      </c>
      <c r="M392" s="15">
        <f>IFERROR(IF((K393/J393)&gt;1,1,K393/J393),"")</f>
        <v>1</v>
      </c>
      <c r="N392" s="5" t="s">
        <v>48</v>
      </c>
      <c r="O392" s="5" t="s">
        <v>48</v>
      </c>
      <c r="P392" s="5">
        <v>0</v>
      </c>
      <c r="Q392" s="5">
        <v>0</v>
      </c>
      <c r="R392" s="5" t="str">
        <f t="shared" si="49"/>
        <v>325.2-2023-12-31</v>
      </c>
    </row>
    <row r="393" spans="1:18" x14ac:dyDescent="0.3">
      <c r="A393" s="5" t="s">
        <v>518</v>
      </c>
      <c r="B393" s="5" t="s">
        <v>80</v>
      </c>
      <c r="C393" s="5" t="s">
        <v>39</v>
      </c>
      <c r="D393" s="5" t="s">
        <v>47</v>
      </c>
      <c r="E393" s="5" t="s">
        <v>22</v>
      </c>
      <c r="F393" s="17">
        <v>45291</v>
      </c>
      <c r="G393" s="16">
        <v>2023</v>
      </c>
      <c r="H393" s="6" t="str">
        <f t="shared" si="47"/>
        <v>Diciembre</v>
      </c>
      <c r="I393" s="6" t="str">
        <f t="shared" si="48"/>
        <v>2023-2</v>
      </c>
      <c r="J393" s="5">
        <v>1</v>
      </c>
      <c r="K393" s="5">
        <v>1</v>
      </c>
      <c r="L393" s="15">
        <f>IFERROR(IF((K394/J394)&gt;1,1,K394/J394),"")</f>
        <v>1</v>
      </c>
      <c r="M393" s="15">
        <f>IFERROR(IF((K394/J394)&gt;1,1,K394/J394),"")</f>
        <v>1</v>
      </c>
      <c r="N393" s="5" t="s">
        <v>48</v>
      </c>
      <c r="O393" s="5" t="s">
        <v>48</v>
      </c>
      <c r="P393" s="5">
        <v>0</v>
      </c>
      <c r="Q393" s="5">
        <v>0</v>
      </c>
      <c r="R393" s="5" t="str">
        <f t="shared" si="49"/>
        <v>386.1-2023-12-31</v>
      </c>
    </row>
    <row r="394" spans="1:18" x14ac:dyDescent="0.3">
      <c r="A394" s="25" t="s">
        <v>519</v>
      </c>
      <c r="B394" s="23" t="s">
        <v>520</v>
      </c>
      <c r="C394" s="5" t="s">
        <v>343</v>
      </c>
      <c r="D394" s="5" t="s">
        <v>47</v>
      </c>
      <c r="E394" s="5" t="s">
        <v>22</v>
      </c>
      <c r="F394" s="6">
        <v>45291</v>
      </c>
      <c r="G394" s="16">
        <v>2023</v>
      </c>
      <c r="H394" s="6" t="str">
        <f t="shared" si="47"/>
        <v>Diciembre</v>
      </c>
      <c r="I394" s="6" t="str">
        <f t="shared" si="48"/>
        <v>2023-2</v>
      </c>
      <c r="J394" s="76">
        <v>1357.778</v>
      </c>
      <c r="K394" s="77">
        <f>3779928348/1000000</f>
        <v>3779.9283479999999</v>
      </c>
      <c r="L394" s="15">
        <f>IFERROR(IF((K395/J395)&gt;1.3,1.3,K395/J395),"")</f>
        <v>1.3</v>
      </c>
      <c r="M394" s="15">
        <f>IFERROR(IF((K395/J395)&gt;1,K395/J395,K395/J395),"")</f>
        <v>1.393450174618678</v>
      </c>
      <c r="N394" s="5" t="s">
        <v>95</v>
      </c>
      <c r="O394" s="5" t="s">
        <v>95</v>
      </c>
      <c r="P394" s="5">
        <v>0</v>
      </c>
      <c r="Q394" s="5">
        <v>0</v>
      </c>
      <c r="R394" s="5" t="str">
        <f t="shared" si="49"/>
        <v>386.2-2023-12-31</v>
      </c>
    </row>
    <row r="395" spans="1:18" x14ac:dyDescent="0.3">
      <c r="A395" s="25" t="s">
        <v>521</v>
      </c>
      <c r="B395" s="5" t="s">
        <v>2650</v>
      </c>
      <c r="C395" s="5" t="s">
        <v>343</v>
      </c>
      <c r="D395" s="5" t="s">
        <v>47</v>
      </c>
      <c r="E395" s="5" t="s">
        <v>22</v>
      </c>
      <c r="F395" s="6">
        <v>45291</v>
      </c>
      <c r="G395" s="16">
        <v>2023</v>
      </c>
      <c r="H395" s="6" t="str">
        <f t="shared" si="47"/>
        <v>Diciembre</v>
      </c>
      <c r="I395" s="6" t="str">
        <f t="shared" si="48"/>
        <v>2023-2</v>
      </c>
      <c r="J395" s="12">
        <v>7082.0029999999988</v>
      </c>
      <c r="K395" s="11">
        <f>9868418317/1000000</f>
        <v>9868.4183169999997</v>
      </c>
      <c r="L395" s="15">
        <f>IFERROR(IF((K396/J396)&gt;1.3,1.3,K396/J396),"")</f>
        <v>0.71558444628256934</v>
      </c>
      <c r="M395" s="15">
        <f>IFERROR(IF((K396/J396)&gt;1,K396/J396,K396/J396),"")</f>
        <v>0.71558444628256934</v>
      </c>
      <c r="N395" s="5" t="s">
        <v>95</v>
      </c>
      <c r="O395" s="5" t="s">
        <v>95</v>
      </c>
      <c r="P395" s="5">
        <v>0</v>
      </c>
      <c r="Q395" s="5">
        <v>0</v>
      </c>
      <c r="R395" s="5" t="str">
        <f t="shared" si="49"/>
        <v>386.3-2023-12-31</v>
      </c>
    </row>
    <row r="396" spans="1:18" x14ac:dyDescent="0.3">
      <c r="A396" s="25" t="s">
        <v>523</v>
      </c>
      <c r="B396" s="23" t="s">
        <v>524</v>
      </c>
      <c r="C396" s="5" t="s">
        <v>343</v>
      </c>
      <c r="D396" s="5" t="s">
        <v>47</v>
      </c>
      <c r="E396" s="5" t="s">
        <v>22</v>
      </c>
      <c r="F396" s="6">
        <v>45291</v>
      </c>
      <c r="G396" s="16">
        <v>2023</v>
      </c>
      <c r="H396" s="6" t="str">
        <f t="shared" ref="H396:H459" si="55">PROPER(TEXT(F397,"mmmm"))</f>
        <v>Diciembre</v>
      </c>
      <c r="I396" s="6" t="str">
        <f t="shared" ref="I396:I459" si="56">IF(OR(H397="Enero",H397="Febrero",H397="Marzo",H397="Abril",H397="Mayo",H397="Junio"),G397&amp;"-1",IF(OR(H397="Julio",H397="Agosto",H397="Septiembre",H397="Octubre",H397="Noviembre",H397="Diciembre"),G397&amp;"-2"))</f>
        <v>2023-2</v>
      </c>
      <c r="J396" s="12">
        <v>5657.94</v>
      </c>
      <c r="K396" s="11">
        <f>4048733862/1000000</f>
        <v>4048.733862</v>
      </c>
      <c r="L396" s="15">
        <f>IFERROR(IF((K397/J397)&gt;1.3,1.3,K397/J397),"")</f>
        <v>1</v>
      </c>
      <c r="M396" s="15">
        <f>IFERROR(IF((K397/J397)&gt;1,K397/J397,K397/J397),"")</f>
        <v>1</v>
      </c>
      <c r="N396" s="5" t="s">
        <v>95</v>
      </c>
      <c r="O396" s="5" t="s">
        <v>95</v>
      </c>
      <c r="P396" s="5">
        <v>0</v>
      </c>
      <c r="Q396" s="5">
        <v>0</v>
      </c>
      <c r="R396" s="5" t="str">
        <f t="shared" ref="R396:R459" si="57">A397&amp;"-"&amp;YEAR(F397)&amp;"-"&amp;IF(LEN(MONTH(F397))=1,"0"&amp;MONTH(F397),MONTH(F397))&amp;"-"&amp;IF(LEN(DAY(F397))=1,"0"&amp;DAY(F397),DAY(F397))</f>
        <v>390.1-2023-12-31</v>
      </c>
    </row>
    <row r="397" spans="1:18" x14ac:dyDescent="0.3">
      <c r="A397" s="25" t="s">
        <v>525</v>
      </c>
      <c r="B397" s="23" t="s">
        <v>526</v>
      </c>
      <c r="C397" s="5" t="s">
        <v>476</v>
      </c>
      <c r="D397" s="5" t="s">
        <v>52</v>
      </c>
      <c r="E397" s="5" t="s">
        <v>22</v>
      </c>
      <c r="F397" s="6">
        <v>45291</v>
      </c>
      <c r="G397" s="50">
        <v>2023</v>
      </c>
      <c r="H397" s="49" t="str">
        <f t="shared" si="55"/>
        <v>Diciembre</v>
      </c>
      <c r="I397" s="6" t="str">
        <f t="shared" si="56"/>
        <v>2023-2</v>
      </c>
      <c r="J397" s="48">
        <v>100</v>
      </c>
      <c r="K397" s="48">
        <v>100</v>
      </c>
      <c r="L397" s="15">
        <f t="shared" ref="L397:L428" si="58">IFERROR(IF((K398/J398)&gt;1,1,K398/J398),"")</f>
        <v>1</v>
      </c>
      <c r="M397" s="15">
        <f t="shared" ref="M397:M428" si="59">IFERROR(IF((K398/J398)&gt;1,1,K398/J398),"")</f>
        <v>1</v>
      </c>
      <c r="N397" s="5" t="s">
        <v>23</v>
      </c>
      <c r="O397" s="5" t="s">
        <v>23</v>
      </c>
      <c r="P397" s="5">
        <v>0</v>
      </c>
      <c r="Q397" s="5">
        <v>0</v>
      </c>
      <c r="R397" s="5" t="str">
        <f t="shared" si="57"/>
        <v>390.10-2023-12-31</v>
      </c>
    </row>
    <row r="398" spans="1:18" x14ac:dyDescent="0.3">
      <c r="A398" s="25" t="s">
        <v>527</v>
      </c>
      <c r="B398" s="23" t="s">
        <v>528</v>
      </c>
      <c r="C398" s="5" t="s">
        <v>476</v>
      </c>
      <c r="D398" s="5" t="s">
        <v>52</v>
      </c>
      <c r="E398" s="5" t="s">
        <v>22</v>
      </c>
      <c r="F398" s="6">
        <v>45291</v>
      </c>
      <c r="G398" s="16">
        <v>2023</v>
      </c>
      <c r="H398" s="6" t="str">
        <f t="shared" si="55"/>
        <v>Diciembre</v>
      </c>
      <c r="I398" s="6" t="str">
        <f t="shared" si="56"/>
        <v>2023-2</v>
      </c>
      <c r="J398" s="5">
        <v>100</v>
      </c>
      <c r="K398" s="5">
        <v>100</v>
      </c>
      <c r="L398" s="15">
        <f t="shared" si="58"/>
        <v>1</v>
      </c>
      <c r="M398" s="15">
        <f t="shared" si="59"/>
        <v>1</v>
      </c>
      <c r="N398" s="5" t="s">
        <v>23</v>
      </c>
      <c r="O398" s="5" t="s">
        <v>23</v>
      </c>
      <c r="P398" s="5">
        <v>0</v>
      </c>
      <c r="Q398" s="5">
        <v>0</v>
      </c>
      <c r="R398" s="5" t="str">
        <f t="shared" si="57"/>
        <v>390.11-2023-12-31</v>
      </c>
    </row>
    <row r="399" spans="1:18" x14ac:dyDescent="0.3">
      <c r="A399" s="25" t="s">
        <v>529</v>
      </c>
      <c r="B399" s="23" t="s">
        <v>530</v>
      </c>
      <c r="C399" s="5" t="s">
        <v>476</v>
      </c>
      <c r="D399" s="5" t="s">
        <v>52</v>
      </c>
      <c r="E399" s="5" t="s">
        <v>22</v>
      </c>
      <c r="F399" s="6">
        <v>45291</v>
      </c>
      <c r="G399" s="16">
        <v>2023</v>
      </c>
      <c r="H399" s="6" t="str">
        <f t="shared" si="55"/>
        <v>Diciembre</v>
      </c>
      <c r="I399" s="6" t="str">
        <f t="shared" si="56"/>
        <v>2023-2</v>
      </c>
      <c r="J399" s="5">
        <v>100</v>
      </c>
      <c r="K399" s="5">
        <v>100</v>
      </c>
      <c r="L399" s="15">
        <f t="shared" si="58"/>
        <v>1</v>
      </c>
      <c r="M399" s="15">
        <f t="shared" si="59"/>
        <v>1</v>
      </c>
      <c r="N399" s="5" t="s">
        <v>23</v>
      </c>
      <c r="O399" s="5" t="s">
        <v>23</v>
      </c>
      <c r="P399" s="5">
        <v>0</v>
      </c>
      <c r="Q399" s="5">
        <v>0</v>
      </c>
      <c r="R399" s="5" t="str">
        <f t="shared" si="57"/>
        <v>390.12-2023-12-31</v>
      </c>
    </row>
    <row r="400" spans="1:18" x14ac:dyDescent="0.3">
      <c r="A400" s="25" t="s">
        <v>531</v>
      </c>
      <c r="B400" s="23" t="s">
        <v>532</v>
      </c>
      <c r="C400" s="5" t="s">
        <v>476</v>
      </c>
      <c r="D400" s="5" t="s">
        <v>52</v>
      </c>
      <c r="E400" s="5" t="s">
        <v>22</v>
      </c>
      <c r="F400" s="6">
        <v>45291</v>
      </c>
      <c r="G400" s="16">
        <v>2023</v>
      </c>
      <c r="H400" s="6" t="str">
        <f t="shared" si="55"/>
        <v>Diciembre</v>
      </c>
      <c r="I400" s="6" t="str">
        <f t="shared" si="56"/>
        <v>2023-2</v>
      </c>
      <c r="J400" s="5">
        <v>100</v>
      </c>
      <c r="K400" s="5">
        <v>100</v>
      </c>
      <c r="L400" s="15">
        <f t="shared" si="58"/>
        <v>0.995</v>
      </c>
      <c r="M400" s="15">
        <f t="shared" si="59"/>
        <v>0.995</v>
      </c>
      <c r="N400" s="5" t="s">
        <v>23</v>
      </c>
      <c r="O400" s="5" t="s">
        <v>23</v>
      </c>
      <c r="P400" s="5">
        <v>0</v>
      </c>
      <c r="Q400" s="5">
        <v>0</v>
      </c>
      <c r="R400" s="5" t="str">
        <f t="shared" si="57"/>
        <v>390.2-2023-12-31</v>
      </c>
    </row>
    <row r="401" spans="1:18" x14ac:dyDescent="0.3">
      <c r="A401" s="25" t="s">
        <v>533</v>
      </c>
      <c r="B401" s="23" t="s">
        <v>534</v>
      </c>
      <c r="C401" s="5" t="s">
        <v>476</v>
      </c>
      <c r="D401" s="5" t="s">
        <v>52</v>
      </c>
      <c r="E401" s="5" t="s">
        <v>22</v>
      </c>
      <c r="F401" s="6">
        <v>45291</v>
      </c>
      <c r="G401" s="16">
        <v>2023</v>
      </c>
      <c r="H401" s="6" t="str">
        <f t="shared" si="55"/>
        <v>Diciembre</v>
      </c>
      <c r="I401" s="6" t="str">
        <f t="shared" si="56"/>
        <v>2023-2</v>
      </c>
      <c r="J401" s="5">
        <v>100</v>
      </c>
      <c r="K401" s="5">
        <v>99.5</v>
      </c>
      <c r="L401" s="15">
        <f t="shared" si="58"/>
        <v>0.99690000000000001</v>
      </c>
      <c r="M401" s="15">
        <f t="shared" si="59"/>
        <v>0.99690000000000001</v>
      </c>
      <c r="N401" s="5" t="s">
        <v>23</v>
      </c>
      <c r="O401" s="5" t="s">
        <v>23</v>
      </c>
      <c r="P401" s="5">
        <v>0</v>
      </c>
      <c r="Q401" s="5">
        <v>0</v>
      </c>
      <c r="R401" s="5" t="str">
        <f t="shared" si="57"/>
        <v>390.3-2023-12-31</v>
      </c>
    </row>
    <row r="402" spans="1:18" x14ac:dyDescent="0.3">
      <c r="A402" s="25" t="s">
        <v>535</v>
      </c>
      <c r="B402" s="23" t="s">
        <v>536</v>
      </c>
      <c r="C402" s="5" t="s">
        <v>476</v>
      </c>
      <c r="D402" s="5" t="s">
        <v>52</v>
      </c>
      <c r="E402" s="5" t="s">
        <v>22</v>
      </c>
      <c r="F402" s="6">
        <v>45291</v>
      </c>
      <c r="G402" s="16">
        <v>2023</v>
      </c>
      <c r="H402" s="6" t="str">
        <f t="shared" si="55"/>
        <v>Diciembre</v>
      </c>
      <c r="I402" s="6" t="str">
        <f t="shared" si="56"/>
        <v>2023-2</v>
      </c>
      <c r="J402" s="5">
        <v>100</v>
      </c>
      <c r="K402" s="5">
        <v>99.69</v>
      </c>
      <c r="L402" s="15">
        <f t="shared" si="58"/>
        <v>0.99439999999999995</v>
      </c>
      <c r="M402" s="15">
        <f t="shared" si="59"/>
        <v>0.99439999999999995</v>
      </c>
      <c r="N402" s="5" t="s">
        <v>23</v>
      </c>
      <c r="O402" s="5" t="s">
        <v>23</v>
      </c>
      <c r="P402" s="5">
        <v>1</v>
      </c>
      <c r="Q402" s="5">
        <v>1</v>
      </c>
      <c r="R402" s="5" t="str">
        <f t="shared" si="57"/>
        <v>390.4-2023-12-31</v>
      </c>
    </row>
    <row r="403" spans="1:18" x14ac:dyDescent="0.3">
      <c r="A403" s="25" t="s">
        <v>537</v>
      </c>
      <c r="B403" s="23" t="s">
        <v>538</v>
      </c>
      <c r="C403" s="5" t="s">
        <v>476</v>
      </c>
      <c r="D403" s="5" t="s">
        <v>52</v>
      </c>
      <c r="E403" s="5" t="s">
        <v>22</v>
      </c>
      <c r="F403" s="6">
        <v>45291</v>
      </c>
      <c r="G403" s="16">
        <v>2023</v>
      </c>
      <c r="H403" s="6" t="str">
        <f t="shared" si="55"/>
        <v>Diciembre</v>
      </c>
      <c r="I403" s="6" t="str">
        <f t="shared" si="56"/>
        <v>2023-2</v>
      </c>
      <c r="J403" s="5">
        <v>100</v>
      </c>
      <c r="K403" s="5">
        <v>99.44</v>
      </c>
      <c r="L403" s="15">
        <f t="shared" si="58"/>
        <v>0.78900000000000003</v>
      </c>
      <c r="M403" s="15">
        <f t="shared" si="59"/>
        <v>0.78900000000000003</v>
      </c>
      <c r="N403" s="5" t="s">
        <v>23</v>
      </c>
      <c r="O403" s="5" t="s">
        <v>23</v>
      </c>
      <c r="P403" s="5">
        <v>0</v>
      </c>
      <c r="Q403" s="5">
        <v>0</v>
      </c>
      <c r="R403" s="5" t="str">
        <f t="shared" si="57"/>
        <v>390.5-2023-12-31</v>
      </c>
    </row>
    <row r="404" spans="1:18" x14ac:dyDescent="0.3">
      <c r="A404" s="25" t="s">
        <v>539</v>
      </c>
      <c r="B404" s="23" t="s">
        <v>540</v>
      </c>
      <c r="C404" s="5" t="s">
        <v>476</v>
      </c>
      <c r="D404" s="5" t="s">
        <v>52</v>
      </c>
      <c r="E404" s="5" t="s">
        <v>22</v>
      </c>
      <c r="F404" s="6">
        <v>45291</v>
      </c>
      <c r="G404" s="16">
        <v>2023</v>
      </c>
      <c r="H404" s="6" t="str">
        <f t="shared" si="55"/>
        <v>Diciembre</v>
      </c>
      <c r="I404" s="6" t="str">
        <f t="shared" si="56"/>
        <v>2023-2</v>
      </c>
      <c r="J404" s="5">
        <v>100</v>
      </c>
      <c r="K404" s="5">
        <v>78.900000000000006</v>
      </c>
      <c r="L404" s="15">
        <f t="shared" si="58"/>
        <v>1</v>
      </c>
      <c r="M404" s="15">
        <f t="shared" si="59"/>
        <v>1</v>
      </c>
      <c r="N404" s="5" t="s">
        <v>23</v>
      </c>
      <c r="O404" s="5" t="s">
        <v>23</v>
      </c>
      <c r="P404" s="5">
        <v>0</v>
      </c>
      <c r="Q404" s="5">
        <v>0</v>
      </c>
      <c r="R404" s="5" t="str">
        <f t="shared" si="57"/>
        <v>390.6-2023-12-31</v>
      </c>
    </row>
    <row r="405" spans="1:18" x14ac:dyDescent="0.3">
      <c r="A405" s="25" t="s">
        <v>541</v>
      </c>
      <c r="B405" s="23" t="s">
        <v>542</v>
      </c>
      <c r="C405" s="5" t="s">
        <v>476</v>
      </c>
      <c r="D405" s="5" t="s">
        <v>52</v>
      </c>
      <c r="E405" s="5" t="s">
        <v>22</v>
      </c>
      <c r="F405" s="6">
        <v>45291</v>
      </c>
      <c r="G405" s="16">
        <v>2023</v>
      </c>
      <c r="H405" s="6" t="str">
        <f t="shared" si="55"/>
        <v>Diciembre</v>
      </c>
      <c r="I405" s="6" t="str">
        <f t="shared" si="56"/>
        <v>2023-2</v>
      </c>
      <c r="J405" s="5">
        <v>100</v>
      </c>
      <c r="K405" s="5">
        <v>100</v>
      </c>
      <c r="L405" s="15">
        <f t="shared" si="58"/>
        <v>1</v>
      </c>
      <c r="M405" s="15">
        <f t="shared" si="59"/>
        <v>1</v>
      </c>
      <c r="N405" s="5" t="s">
        <v>23</v>
      </c>
      <c r="O405" s="5" t="s">
        <v>23</v>
      </c>
      <c r="P405" s="5">
        <v>0</v>
      </c>
      <c r="Q405" s="5">
        <v>0</v>
      </c>
      <c r="R405" s="5" t="str">
        <f t="shared" si="57"/>
        <v>390.7-2023-12-31</v>
      </c>
    </row>
    <row r="406" spans="1:18" x14ac:dyDescent="0.3">
      <c r="A406" s="25" t="s">
        <v>543</v>
      </c>
      <c r="B406" s="23" t="s">
        <v>544</v>
      </c>
      <c r="C406" s="5" t="s">
        <v>476</v>
      </c>
      <c r="D406" s="5" t="s">
        <v>52</v>
      </c>
      <c r="E406" s="5" t="s">
        <v>22</v>
      </c>
      <c r="F406" s="6">
        <v>45291</v>
      </c>
      <c r="G406" s="16">
        <v>2023</v>
      </c>
      <c r="H406" s="6" t="str">
        <f t="shared" si="55"/>
        <v>Diciembre</v>
      </c>
      <c r="I406" s="6" t="str">
        <f t="shared" si="56"/>
        <v>2023-2</v>
      </c>
      <c r="J406" s="5">
        <v>100</v>
      </c>
      <c r="K406" s="5">
        <v>100</v>
      </c>
      <c r="L406" s="15">
        <f t="shared" si="58"/>
        <v>1</v>
      </c>
      <c r="M406" s="15">
        <f t="shared" si="59"/>
        <v>1</v>
      </c>
      <c r="N406" s="5" t="s">
        <v>23</v>
      </c>
      <c r="O406" s="5" t="s">
        <v>23</v>
      </c>
      <c r="P406" s="5">
        <v>0</v>
      </c>
      <c r="Q406" s="5">
        <v>0</v>
      </c>
      <c r="R406" s="5" t="str">
        <f t="shared" si="57"/>
        <v>390.8-2023-12-31</v>
      </c>
    </row>
    <row r="407" spans="1:18" x14ac:dyDescent="0.3">
      <c r="A407" s="25" t="s">
        <v>545</v>
      </c>
      <c r="B407" s="23" t="s">
        <v>546</v>
      </c>
      <c r="C407" s="5" t="s">
        <v>476</v>
      </c>
      <c r="D407" s="5" t="s">
        <v>52</v>
      </c>
      <c r="E407" s="5" t="s">
        <v>22</v>
      </c>
      <c r="F407" s="6">
        <v>45291</v>
      </c>
      <c r="G407" s="16">
        <v>2023</v>
      </c>
      <c r="H407" s="6" t="str">
        <f t="shared" si="55"/>
        <v>Diciembre</v>
      </c>
      <c r="I407" s="6" t="str">
        <f t="shared" si="56"/>
        <v>2023-2</v>
      </c>
      <c r="J407" s="5">
        <v>100</v>
      </c>
      <c r="K407" s="5">
        <v>100</v>
      </c>
      <c r="L407" s="15">
        <f t="shared" si="58"/>
        <v>1</v>
      </c>
      <c r="M407" s="15">
        <f t="shared" si="59"/>
        <v>1</v>
      </c>
      <c r="N407" s="5" t="s">
        <v>23</v>
      </c>
      <c r="O407" s="5" t="s">
        <v>23</v>
      </c>
      <c r="P407" s="5">
        <v>0</v>
      </c>
      <c r="Q407" s="5">
        <v>0</v>
      </c>
      <c r="R407" s="5" t="str">
        <f t="shared" si="57"/>
        <v>390.9-2023-12-31</v>
      </c>
    </row>
    <row r="408" spans="1:18" x14ac:dyDescent="0.3">
      <c r="A408" s="25" t="s">
        <v>547</v>
      </c>
      <c r="B408" s="23" t="s">
        <v>548</v>
      </c>
      <c r="C408" s="5" t="s">
        <v>476</v>
      </c>
      <c r="D408" s="5" t="s">
        <v>52</v>
      </c>
      <c r="E408" s="5" t="s">
        <v>22</v>
      </c>
      <c r="F408" s="6">
        <v>45291</v>
      </c>
      <c r="G408" s="16">
        <v>2023</v>
      </c>
      <c r="H408" s="6" t="str">
        <f t="shared" si="55"/>
        <v>Diciembre</v>
      </c>
      <c r="I408" s="6" t="str">
        <f t="shared" si="56"/>
        <v>2023-2</v>
      </c>
      <c r="J408" s="5">
        <v>100</v>
      </c>
      <c r="K408" s="5">
        <v>100</v>
      </c>
      <c r="L408" s="15">
        <f t="shared" si="58"/>
        <v>0.99750000000000005</v>
      </c>
      <c r="M408" s="15">
        <f t="shared" si="59"/>
        <v>0.99750000000000005</v>
      </c>
      <c r="N408" s="5" t="s">
        <v>23</v>
      </c>
      <c r="O408" s="5" t="s">
        <v>23</v>
      </c>
      <c r="P408" s="5">
        <v>0</v>
      </c>
      <c r="Q408" s="5">
        <v>0</v>
      </c>
      <c r="R408" s="5" t="str">
        <f t="shared" si="57"/>
        <v>414.1-2023-12-31</v>
      </c>
    </row>
    <row r="409" spans="1:18" x14ac:dyDescent="0.3">
      <c r="A409" s="25" t="s">
        <v>549</v>
      </c>
      <c r="B409" s="23" t="s">
        <v>550</v>
      </c>
      <c r="C409" s="5" t="s">
        <v>476</v>
      </c>
      <c r="D409" s="5" t="s">
        <v>52</v>
      </c>
      <c r="E409" s="5" t="s">
        <v>22</v>
      </c>
      <c r="F409" s="6">
        <v>45291</v>
      </c>
      <c r="G409" s="16">
        <v>2023</v>
      </c>
      <c r="H409" s="6" t="str">
        <f t="shared" si="55"/>
        <v>Diciembre</v>
      </c>
      <c r="I409" s="6" t="str">
        <f t="shared" si="56"/>
        <v>2023-2</v>
      </c>
      <c r="J409" s="5">
        <v>100</v>
      </c>
      <c r="K409" s="5">
        <v>99.75</v>
      </c>
      <c r="L409" s="15">
        <f t="shared" si="58"/>
        <v>0.97400000000000009</v>
      </c>
      <c r="M409" s="15">
        <f t="shared" si="59"/>
        <v>0.97400000000000009</v>
      </c>
      <c r="N409" s="5" t="s">
        <v>23</v>
      </c>
      <c r="O409" s="5" t="s">
        <v>23</v>
      </c>
      <c r="P409" s="5">
        <v>0</v>
      </c>
      <c r="Q409" s="5">
        <v>0</v>
      </c>
      <c r="R409" s="5" t="str">
        <f t="shared" si="57"/>
        <v>414.2-2023-12-31</v>
      </c>
    </row>
    <row r="410" spans="1:18" x14ac:dyDescent="0.3">
      <c r="A410" s="25" t="s">
        <v>551</v>
      </c>
      <c r="B410" s="23" t="s">
        <v>552</v>
      </c>
      <c r="C410" s="5" t="s">
        <v>476</v>
      </c>
      <c r="D410" s="5" t="s">
        <v>52</v>
      </c>
      <c r="E410" s="5" t="s">
        <v>22</v>
      </c>
      <c r="F410" s="6">
        <v>45291</v>
      </c>
      <c r="G410" s="16">
        <v>2023</v>
      </c>
      <c r="H410" s="6" t="str">
        <f t="shared" si="55"/>
        <v>Diciembre</v>
      </c>
      <c r="I410" s="6" t="str">
        <f t="shared" si="56"/>
        <v>2023-2</v>
      </c>
      <c r="J410" s="5">
        <v>100</v>
      </c>
      <c r="K410" s="5">
        <v>97.4</v>
      </c>
      <c r="L410" s="15">
        <f t="shared" si="58"/>
        <v>0.98829999999999996</v>
      </c>
      <c r="M410" s="15">
        <f t="shared" si="59"/>
        <v>0.98829999999999996</v>
      </c>
      <c r="N410" s="5" t="s">
        <v>23</v>
      </c>
      <c r="O410" s="5" t="s">
        <v>23</v>
      </c>
      <c r="P410" s="5">
        <v>0</v>
      </c>
      <c r="Q410" s="5">
        <v>0</v>
      </c>
      <c r="R410" s="5" t="str">
        <f t="shared" si="57"/>
        <v>414.3-2023-12-31</v>
      </c>
    </row>
    <row r="411" spans="1:18" x14ac:dyDescent="0.3">
      <c r="A411" s="25" t="s">
        <v>553</v>
      </c>
      <c r="B411" s="23" t="s">
        <v>554</v>
      </c>
      <c r="C411" s="5" t="s">
        <v>476</v>
      </c>
      <c r="D411" s="5" t="s">
        <v>52</v>
      </c>
      <c r="E411" s="5" t="s">
        <v>22</v>
      </c>
      <c r="F411" s="6">
        <v>45291</v>
      </c>
      <c r="G411" s="16">
        <v>2023</v>
      </c>
      <c r="H411" s="6" t="str">
        <f t="shared" si="55"/>
        <v>Diciembre</v>
      </c>
      <c r="I411" s="6" t="str">
        <f t="shared" si="56"/>
        <v>2023-2</v>
      </c>
      <c r="J411" s="5">
        <v>100</v>
      </c>
      <c r="K411" s="5">
        <v>98.83</v>
      </c>
      <c r="L411" s="15">
        <f t="shared" si="58"/>
        <v>0.98750000000000004</v>
      </c>
      <c r="M411" s="15">
        <f t="shared" si="59"/>
        <v>0.98750000000000004</v>
      </c>
      <c r="N411" s="5" t="s">
        <v>23</v>
      </c>
      <c r="O411" s="5" t="s">
        <v>23</v>
      </c>
      <c r="P411" s="5">
        <v>0</v>
      </c>
      <c r="Q411" s="5">
        <v>0</v>
      </c>
      <c r="R411" s="5" t="str">
        <f t="shared" si="57"/>
        <v>414.4-2023-12-31</v>
      </c>
    </row>
    <row r="412" spans="1:18" x14ac:dyDescent="0.3">
      <c r="A412" s="25" t="s">
        <v>555</v>
      </c>
      <c r="B412" s="23" t="s">
        <v>556</v>
      </c>
      <c r="C412" s="5" t="s">
        <v>476</v>
      </c>
      <c r="D412" s="5" t="s">
        <v>52</v>
      </c>
      <c r="E412" s="5" t="s">
        <v>22</v>
      </c>
      <c r="F412" s="6">
        <v>45291</v>
      </c>
      <c r="G412" s="16">
        <v>2023</v>
      </c>
      <c r="H412" s="6" t="str">
        <f t="shared" si="55"/>
        <v>Diciembre</v>
      </c>
      <c r="I412" s="6" t="str">
        <f t="shared" si="56"/>
        <v>2023-2</v>
      </c>
      <c r="J412" s="5">
        <v>100</v>
      </c>
      <c r="K412" s="5">
        <v>98.75</v>
      </c>
      <c r="L412" s="15">
        <f t="shared" si="58"/>
        <v>1</v>
      </c>
      <c r="M412" s="15">
        <f t="shared" si="59"/>
        <v>1</v>
      </c>
      <c r="N412" s="5" t="s">
        <v>23</v>
      </c>
      <c r="O412" s="5" t="s">
        <v>23</v>
      </c>
      <c r="P412" s="5">
        <v>0</v>
      </c>
      <c r="Q412" s="5">
        <v>0</v>
      </c>
      <c r="R412" s="5" t="str">
        <f t="shared" si="57"/>
        <v>414.5-2023-12-31</v>
      </c>
    </row>
    <row r="413" spans="1:18" x14ac:dyDescent="0.3">
      <c r="A413" s="25" t="s">
        <v>557</v>
      </c>
      <c r="B413" s="23" t="s">
        <v>558</v>
      </c>
      <c r="C413" s="5"/>
      <c r="D413" s="5" t="s">
        <v>52</v>
      </c>
      <c r="E413" s="5" t="s">
        <v>22</v>
      </c>
      <c r="F413" s="6">
        <v>45291</v>
      </c>
      <c r="G413" s="16">
        <v>2023</v>
      </c>
      <c r="H413" s="6" t="str">
        <f t="shared" si="55"/>
        <v>Diciembre</v>
      </c>
      <c r="I413" s="6" t="str">
        <f t="shared" si="56"/>
        <v>2023-2</v>
      </c>
      <c r="J413" s="5">
        <v>100</v>
      </c>
      <c r="K413" s="5">
        <v>100</v>
      </c>
      <c r="L413" s="15">
        <f t="shared" si="58"/>
        <v>0.94510000000000005</v>
      </c>
      <c r="M413" s="15">
        <f t="shared" si="59"/>
        <v>0.94510000000000005</v>
      </c>
      <c r="N413" s="5" t="s">
        <v>23</v>
      </c>
      <c r="O413" s="5" t="s">
        <v>23</v>
      </c>
      <c r="P413" s="5">
        <v>0</v>
      </c>
      <c r="Q413" s="5">
        <v>0</v>
      </c>
      <c r="R413" s="5" t="str">
        <f t="shared" si="57"/>
        <v>414.6-2023-12-31</v>
      </c>
    </row>
    <row r="414" spans="1:18" x14ac:dyDescent="0.3">
      <c r="A414" s="25" t="s">
        <v>559</v>
      </c>
      <c r="B414" s="23" t="s">
        <v>560</v>
      </c>
      <c r="C414" s="5" t="s">
        <v>25</v>
      </c>
      <c r="D414" s="5" t="s">
        <v>52</v>
      </c>
      <c r="E414" s="5" t="s">
        <v>22</v>
      </c>
      <c r="F414" s="6">
        <v>45291</v>
      </c>
      <c r="G414" s="16">
        <v>2023</v>
      </c>
      <c r="H414" s="6" t="str">
        <f t="shared" si="55"/>
        <v>Diciembre</v>
      </c>
      <c r="I414" s="6" t="str">
        <f t="shared" si="56"/>
        <v>2023-2</v>
      </c>
      <c r="J414" s="5">
        <v>100</v>
      </c>
      <c r="K414" s="5">
        <v>94.51</v>
      </c>
      <c r="L414" s="15">
        <f t="shared" si="58"/>
        <v>0.86529999999999996</v>
      </c>
      <c r="M414" s="15">
        <f t="shared" si="59"/>
        <v>0.86529999999999996</v>
      </c>
      <c r="N414" s="5" t="s">
        <v>23</v>
      </c>
      <c r="O414" s="5" t="s">
        <v>23</v>
      </c>
      <c r="P414" s="5">
        <v>0</v>
      </c>
      <c r="Q414" s="5">
        <v>0</v>
      </c>
      <c r="R414" s="5" t="str">
        <f t="shared" si="57"/>
        <v>414.7-2023-12-31</v>
      </c>
    </row>
    <row r="415" spans="1:18" x14ac:dyDescent="0.3">
      <c r="A415" s="25" t="s">
        <v>561</v>
      </c>
      <c r="B415" s="23" t="s">
        <v>562</v>
      </c>
      <c r="C415" s="5" t="s">
        <v>432</v>
      </c>
      <c r="D415" s="5" t="s">
        <v>52</v>
      </c>
      <c r="E415" s="5" t="s">
        <v>22</v>
      </c>
      <c r="F415" s="6">
        <v>45291</v>
      </c>
      <c r="G415" s="16">
        <v>2023</v>
      </c>
      <c r="H415" s="6" t="str">
        <f t="shared" si="55"/>
        <v>Diciembre</v>
      </c>
      <c r="I415" s="6" t="str">
        <f t="shared" si="56"/>
        <v>2023-2</v>
      </c>
      <c r="J415" s="5">
        <v>100</v>
      </c>
      <c r="K415" s="5">
        <v>86.53</v>
      </c>
      <c r="L415" s="15">
        <f t="shared" si="58"/>
        <v>0.94599999999999995</v>
      </c>
      <c r="M415" s="15">
        <f t="shared" si="59"/>
        <v>0.94599999999999995</v>
      </c>
      <c r="N415" s="5" t="s">
        <v>23</v>
      </c>
      <c r="O415" s="5" t="s">
        <v>23</v>
      </c>
      <c r="P415" s="5">
        <v>0</v>
      </c>
      <c r="Q415" s="5">
        <v>0</v>
      </c>
      <c r="R415" s="5" t="str">
        <f t="shared" si="57"/>
        <v>414.8-2023-12-31</v>
      </c>
    </row>
    <row r="416" spans="1:18" x14ac:dyDescent="0.3">
      <c r="A416" s="25" t="s">
        <v>563</v>
      </c>
      <c r="B416" s="51" t="s">
        <v>564</v>
      </c>
      <c r="C416" s="3" t="s">
        <v>41</v>
      </c>
      <c r="D416" s="5" t="s">
        <v>52</v>
      </c>
      <c r="E416" s="5" t="s">
        <v>22</v>
      </c>
      <c r="F416" s="6">
        <v>45291</v>
      </c>
      <c r="G416" s="16">
        <v>2023</v>
      </c>
      <c r="H416" s="6" t="str">
        <f t="shared" si="55"/>
        <v>Diciembre</v>
      </c>
      <c r="I416" s="6" t="str">
        <f t="shared" si="56"/>
        <v>2023-2</v>
      </c>
      <c r="J416" s="3">
        <v>100</v>
      </c>
      <c r="K416" s="3">
        <v>94.6</v>
      </c>
      <c r="L416" s="15">
        <f t="shared" si="58"/>
        <v>0.99860000000000004</v>
      </c>
      <c r="M416" s="15">
        <f t="shared" si="59"/>
        <v>0.99860000000000004</v>
      </c>
      <c r="N416" s="5" t="s">
        <v>23</v>
      </c>
      <c r="O416" s="5" t="s">
        <v>23</v>
      </c>
      <c r="P416" s="5">
        <v>0</v>
      </c>
      <c r="Q416" s="5">
        <v>0</v>
      </c>
      <c r="R416" s="5" t="str">
        <f t="shared" si="57"/>
        <v>415.1-2023-12-31</v>
      </c>
    </row>
    <row r="417" spans="1:18" x14ac:dyDescent="0.3">
      <c r="A417" s="25" t="s">
        <v>567</v>
      </c>
      <c r="B417" s="23" t="s">
        <v>568</v>
      </c>
      <c r="C417" s="5" t="s">
        <v>315</v>
      </c>
      <c r="D417" s="5" t="s">
        <v>52</v>
      </c>
      <c r="E417" s="5" t="s">
        <v>22</v>
      </c>
      <c r="F417" s="6">
        <v>45291</v>
      </c>
      <c r="G417" s="16">
        <v>2023</v>
      </c>
      <c r="H417" s="6" t="str">
        <f t="shared" si="55"/>
        <v>Diciembre</v>
      </c>
      <c r="I417" s="6" t="str">
        <f t="shared" si="56"/>
        <v>2023-2</v>
      </c>
      <c r="J417" s="5">
        <v>100</v>
      </c>
      <c r="K417" s="5">
        <v>99.86</v>
      </c>
      <c r="L417" s="15">
        <f t="shared" si="58"/>
        <v>0.84329999999999994</v>
      </c>
      <c r="M417" s="15">
        <f t="shared" si="59"/>
        <v>0.84329999999999994</v>
      </c>
      <c r="N417" s="5" t="s">
        <v>23</v>
      </c>
      <c r="O417" s="5" t="s">
        <v>23</v>
      </c>
      <c r="P417" s="5">
        <v>0</v>
      </c>
      <c r="Q417" s="5">
        <v>0</v>
      </c>
      <c r="R417" s="5" t="str">
        <f t="shared" si="57"/>
        <v>415.10-2023-12-31</v>
      </c>
    </row>
    <row r="418" spans="1:18" x14ac:dyDescent="0.3">
      <c r="A418" s="25" t="s">
        <v>569</v>
      </c>
      <c r="B418" s="23" t="s">
        <v>570</v>
      </c>
      <c r="C418" s="5" t="s">
        <v>34</v>
      </c>
      <c r="D418" s="5" t="s">
        <v>52</v>
      </c>
      <c r="E418" s="5" t="s">
        <v>22</v>
      </c>
      <c r="F418" s="6">
        <v>45291</v>
      </c>
      <c r="G418" s="16">
        <v>2023</v>
      </c>
      <c r="H418" s="6" t="str">
        <f t="shared" si="55"/>
        <v>Diciembre</v>
      </c>
      <c r="I418" s="6" t="str">
        <f t="shared" si="56"/>
        <v>2023-2</v>
      </c>
      <c r="J418" s="5">
        <v>100</v>
      </c>
      <c r="K418" s="5">
        <v>84.33</v>
      </c>
      <c r="L418" s="15">
        <f t="shared" si="58"/>
        <v>1</v>
      </c>
      <c r="M418" s="15">
        <f t="shared" si="59"/>
        <v>1</v>
      </c>
      <c r="N418" s="5" t="s">
        <v>23</v>
      </c>
      <c r="O418" s="5" t="s">
        <v>23</v>
      </c>
      <c r="P418" s="5">
        <v>0</v>
      </c>
      <c r="Q418" s="5">
        <v>0</v>
      </c>
      <c r="R418" s="5" t="str">
        <f t="shared" si="57"/>
        <v>415.2-2023-12-31</v>
      </c>
    </row>
    <row r="419" spans="1:18" x14ac:dyDescent="0.3">
      <c r="A419" s="25" t="s">
        <v>579</v>
      </c>
      <c r="B419" s="23" t="s">
        <v>580</v>
      </c>
      <c r="C419" s="5" t="s">
        <v>46</v>
      </c>
      <c r="D419" s="5" t="s">
        <v>52</v>
      </c>
      <c r="E419" s="5" t="s">
        <v>22</v>
      </c>
      <c r="F419" s="6">
        <v>45291</v>
      </c>
      <c r="G419" s="16">
        <v>2023</v>
      </c>
      <c r="H419" s="6" t="str">
        <f t="shared" si="55"/>
        <v>Diciembre</v>
      </c>
      <c r="I419" s="6" t="str">
        <f t="shared" si="56"/>
        <v>2023-2</v>
      </c>
      <c r="J419" s="5">
        <v>100</v>
      </c>
      <c r="K419" s="5">
        <v>100</v>
      </c>
      <c r="L419" s="15">
        <f t="shared" si="58"/>
        <v>0.98</v>
      </c>
      <c r="M419" s="15">
        <f t="shared" si="59"/>
        <v>0.98</v>
      </c>
      <c r="N419" s="5" t="s">
        <v>23</v>
      </c>
      <c r="O419" s="5" t="s">
        <v>23</v>
      </c>
      <c r="P419" s="5">
        <v>0</v>
      </c>
      <c r="Q419" s="5">
        <v>0</v>
      </c>
      <c r="R419" s="5" t="str">
        <f t="shared" si="57"/>
        <v>415.3-2023-12-31</v>
      </c>
    </row>
    <row r="420" spans="1:18" x14ac:dyDescent="0.3">
      <c r="A420" s="25" t="s">
        <v>581</v>
      </c>
      <c r="B420" s="23" t="s">
        <v>582</v>
      </c>
      <c r="C420" s="5" t="s">
        <v>303</v>
      </c>
      <c r="D420" s="5" t="s">
        <v>52</v>
      </c>
      <c r="E420" s="5" t="s">
        <v>22</v>
      </c>
      <c r="F420" s="6">
        <v>45291</v>
      </c>
      <c r="G420" s="16">
        <v>2023</v>
      </c>
      <c r="H420" s="6" t="str">
        <f t="shared" si="55"/>
        <v>Diciembre</v>
      </c>
      <c r="I420" s="6" t="str">
        <f t="shared" si="56"/>
        <v>2023-2</v>
      </c>
      <c r="J420" s="5">
        <v>100</v>
      </c>
      <c r="K420" s="5">
        <v>98</v>
      </c>
      <c r="L420" s="15">
        <f t="shared" si="58"/>
        <v>1</v>
      </c>
      <c r="M420" s="15">
        <f t="shared" si="59"/>
        <v>1</v>
      </c>
      <c r="N420" s="5" t="s">
        <v>23</v>
      </c>
      <c r="O420" s="5" t="s">
        <v>23</v>
      </c>
      <c r="P420" s="5">
        <v>0</v>
      </c>
      <c r="Q420" s="5">
        <v>0</v>
      </c>
      <c r="R420" s="5" t="str">
        <f t="shared" si="57"/>
        <v>415.4-2023-12-31</v>
      </c>
    </row>
    <row r="421" spans="1:18" x14ac:dyDescent="0.3">
      <c r="A421" s="25" t="s">
        <v>583</v>
      </c>
      <c r="B421" s="23" t="s">
        <v>584</v>
      </c>
      <c r="C421" s="5" t="s">
        <v>180</v>
      </c>
      <c r="D421" s="5" t="s">
        <v>52</v>
      </c>
      <c r="E421" s="5" t="s">
        <v>22</v>
      </c>
      <c r="F421" s="6">
        <v>45291</v>
      </c>
      <c r="G421" s="16">
        <v>2023</v>
      </c>
      <c r="H421" s="6" t="str">
        <f t="shared" si="55"/>
        <v>Diciembre</v>
      </c>
      <c r="I421" s="6" t="str">
        <f t="shared" si="56"/>
        <v>2023-2</v>
      </c>
      <c r="J421" s="5">
        <v>100</v>
      </c>
      <c r="K421" s="5">
        <v>100</v>
      </c>
      <c r="L421" s="15">
        <f t="shared" si="58"/>
        <v>0.9</v>
      </c>
      <c r="M421" s="15">
        <f t="shared" si="59"/>
        <v>0.9</v>
      </c>
      <c r="N421" s="5" t="s">
        <v>23</v>
      </c>
      <c r="O421" s="5" t="s">
        <v>23</v>
      </c>
      <c r="P421" s="5">
        <v>0</v>
      </c>
      <c r="Q421" s="5">
        <v>0</v>
      </c>
      <c r="R421" s="5" t="str">
        <f t="shared" si="57"/>
        <v>415.5-2023-12-31</v>
      </c>
    </row>
    <row r="422" spans="1:18" x14ac:dyDescent="0.3">
      <c r="A422" s="25" t="s">
        <v>585</v>
      </c>
      <c r="B422" s="23" t="s">
        <v>586</v>
      </c>
      <c r="C422" s="5" t="s">
        <v>44</v>
      </c>
      <c r="D422" s="5" t="s">
        <v>52</v>
      </c>
      <c r="E422" s="5" t="s">
        <v>22</v>
      </c>
      <c r="F422" s="6">
        <v>45291</v>
      </c>
      <c r="G422" s="16">
        <v>2023</v>
      </c>
      <c r="H422" s="6" t="str">
        <f t="shared" si="55"/>
        <v>Diciembre</v>
      </c>
      <c r="I422" s="6" t="str">
        <f t="shared" si="56"/>
        <v>2023-2</v>
      </c>
      <c r="J422" s="5">
        <v>100</v>
      </c>
      <c r="K422" s="5">
        <v>90</v>
      </c>
      <c r="L422" s="15">
        <f t="shared" si="58"/>
        <v>1</v>
      </c>
      <c r="M422" s="15">
        <f t="shared" si="59"/>
        <v>1</v>
      </c>
      <c r="N422" s="5" t="s">
        <v>23</v>
      </c>
      <c r="O422" s="5" t="s">
        <v>23</v>
      </c>
      <c r="P422" s="5">
        <v>0</v>
      </c>
      <c r="Q422" s="5">
        <v>0</v>
      </c>
      <c r="R422" s="5" t="str">
        <f t="shared" si="57"/>
        <v>415.6-2023-12-31</v>
      </c>
    </row>
    <row r="423" spans="1:18" x14ac:dyDescent="0.3">
      <c r="A423" s="25" t="s">
        <v>587</v>
      </c>
      <c r="B423" s="23" t="s">
        <v>588</v>
      </c>
      <c r="C423" s="5" t="s">
        <v>32</v>
      </c>
      <c r="D423" s="5" t="s">
        <v>52</v>
      </c>
      <c r="E423" s="5" t="s">
        <v>22</v>
      </c>
      <c r="F423" s="6">
        <v>45291</v>
      </c>
      <c r="G423" s="16">
        <v>2023</v>
      </c>
      <c r="H423" s="6" t="str">
        <f t="shared" si="55"/>
        <v>Diciembre</v>
      </c>
      <c r="I423" s="6" t="str">
        <f t="shared" si="56"/>
        <v>2023-2</v>
      </c>
      <c r="J423" s="5">
        <v>100</v>
      </c>
      <c r="K423" s="5">
        <v>100</v>
      </c>
      <c r="L423" s="15">
        <f t="shared" si="58"/>
        <v>1</v>
      </c>
      <c r="M423" s="15">
        <f t="shared" si="59"/>
        <v>1</v>
      </c>
      <c r="N423" s="5" t="s">
        <v>23</v>
      </c>
      <c r="O423" s="5" t="s">
        <v>23</v>
      </c>
      <c r="P423" s="5">
        <v>0</v>
      </c>
      <c r="Q423" s="5">
        <v>0</v>
      </c>
      <c r="R423" s="5" t="str">
        <f t="shared" si="57"/>
        <v>416.1-2023-12-31</v>
      </c>
    </row>
    <row r="424" spans="1:18" x14ac:dyDescent="0.3">
      <c r="A424" s="25" t="s">
        <v>595</v>
      </c>
      <c r="B424" s="23" t="s">
        <v>596</v>
      </c>
      <c r="C424" s="5" t="s">
        <v>336</v>
      </c>
      <c r="D424" s="5" t="s">
        <v>52</v>
      </c>
      <c r="E424" s="5" t="s">
        <v>22</v>
      </c>
      <c r="F424" s="6">
        <v>45291</v>
      </c>
      <c r="G424" s="16">
        <v>2023</v>
      </c>
      <c r="H424" s="6" t="str">
        <f t="shared" si="55"/>
        <v>Diciembre</v>
      </c>
      <c r="I424" s="6" t="str">
        <f t="shared" si="56"/>
        <v>2023-2</v>
      </c>
      <c r="J424" s="5">
        <v>100</v>
      </c>
      <c r="K424" s="5">
        <v>100</v>
      </c>
      <c r="L424" s="15">
        <f t="shared" si="58"/>
        <v>0.96</v>
      </c>
      <c r="M424" s="15">
        <f t="shared" si="59"/>
        <v>0.96</v>
      </c>
      <c r="N424" s="5" t="s">
        <v>23</v>
      </c>
      <c r="O424" s="5" t="s">
        <v>23</v>
      </c>
      <c r="P424" s="5">
        <v>0</v>
      </c>
      <c r="Q424" s="5">
        <v>0</v>
      </c>
      <c r="R424" s="5" t="str">
        <f t="shared" si="57"/>
        <v>416.2-2023-12-31</v>
      </c>
    </row>
    <row r="425" spans="1:18" x14ac:dyDescent="0.3">
      <c r="A425" s="25" t="s">
        <v>597</v>
      </c>
      <c r="B425" s="23" t="s">
        <v>598</v>
      </c>
      <c r="C425" s="5" t="s">
        <v>79</v>
      </c>
      <c r="D425" s="5" t="s">
        <v>52</v>
      </c>
      <c r="E425" s="5" t="s">
        <v>22</v>
      </c>
      <c r="F425" s="6">
        <v>45291</v>
      </c>
      <c r="G425" s="16">
        <v>2023</v>
      </c>
      <c r="H425" s="6" t="str">
        <f t="shared" si="55"/>
        <v>Diciembre</v>
      </c>
      <c r="I425" s="6" t="str">
        <f t="shared" si="56"/>
        <v>2023-2</v>
      </c>
      <c r="J425" s="5">
        <v>100</v>
      </c>
      <c r="K425" s="5">
        <v>96</v>
      </c>
      <c r="L425" s="15">
        <f t="shared" si="58"/>
        <v>0.92500000000000004</v>
      </c>
      <c r="M425" s="15">
        <f t="shared" si="59"/>
        <v>0.92500000000000004</v>
      </c>
      <c r="N425" s="5" t="s">
        <v>23</v>
      </c>
      <c r="O425" s="5" t="s">
        <v>23</v>
      </c>
      <c r="P425" s="5">
        <v>0</v>
      </c>
      <c r="Q425" s="5">
        <v>0</v>
      </c>
      <c r="R425" s="5" t="str">
        <f t="shared" si="57"/>
        <v>416.7-2023-12-31</v>
      </c>
    </row>
    <row r="426" spans="1:18" x14ac:dyDescent="0.3">
      <c r="A426" s="25" t="s">
        <v>607</v>
      </c>
      <c r="B426" s="23" t="s">
        <v>608</v>
      </c>
      <c r="C426" s="5" t="s">
        <v>343</v>
      </c>
      <c r="D426" s="5" t="s">
        <v>52</v>
      </c>
      <c r="E426" s="5" t="s">
        <v>22</v>
      </c>
      <c r="F426" s="6">
        <v>45291</v>
      </c>
      <c r="G426" s="16">
        <v>2023</v>
      </c>
      <c r="H426" s="6" t="str">
        <f t="shared" si="55"/>
        <v>Diciembre</v>
      </c>
      <c r="I426" s="6" t="str">
        <f t="shared" si="56"/>
        <v>2023-2</v>
      </c>
      <c r="J426" s="5">
        <v>100</v>
      </c>
      <c r="K426" s="5">
        <v>92.5</v>
      </c>
      <c r="L426" s="15">
        <f t="shared" si="58"/>
        <v>0.99879999999999991</v>
      </c>
      <c r="M426" s="15">
        <f t="shared" si="59"/>
        <v>0.99879999999999991</v>
      </c>
      <c r="N426" s="5" t="s">
        <v>23</v>
      </c>
      <c r="O426" s="5" t="s">
        <v>23</v>
      </c>
      <c r="P426" s="5">
        <v>0</v>
      </c>
      <c r="Q426" s="5">
        <v>0</v>
      </c>
      <c r="R426" s="5" t="str">
        <f t="shared" si="57"/>
        <v>416.8-2023-12-31</v>
      </c>
    </row>
    <row r="427" spans="1:18" x14ac:dyDescent="0.3">
      <c r="A427" s="25" t="s">
        <v>609</v>
      </c>
      <c r="B427" s="23" t="s">
        <v>610</v>
      </c>
      <c r="C427" s="5" t="s">
        <v>432</v>
      </c>
      <c r="D427" s="5" t="s">
        <v>52</v>
      </c>
      <c r="E427" s="5" t="s">
        <v>22</v>
      </c>
      <c r="F427" s="6">
        <v>45291</v>
      </c>
      <c r="G427" s="16">
        <v>2023</v>
      </c>
      <c r="H427" s="6" t="str">
        <f t="shared" si="55"/>
        <v>Diciembre</v>
      </c>
      <c r="I427" s="6" t="str">
        <f t="shared" si="56"/>
        <v>2023-2</v>
      </c>
      <c r="J427" s="5">
        <v>100</v>
      </c>
      <c r="K427" s="5">
        <v>99.88</v>
      </c>
      <c r="L427" s="15">
        <f t="shared" si="58"/>
        <v>0.94</v>
      </c>
      <c r="M427" s="15">
        <f t="shared" si="59"/>
        <v>0.94</v>
      </c>
      <c r="N427" s="5" t="s">
        <v>23</v>
      </c>
      <c r="O427" s="5" t="s">
        <v>23</v>
      </c>
      <c r="P427" s="5">
        <v>0</v>
      </c>
      <c r="Q427" s="5">
        <v>0</v>
      </c>
      <c r="R427" s="5" t="str">
        <f t="shared" si="57"/>
        <v>417.1-2023-12-31</v>
      </c>
    </row>
    <row r="428" spans="1:18" x14ac:dyDescent="0.3">
      <c r="A428" s="25" t="s">
        <v>611</v>
      </c>
      <c r="B428" s="23" t="s">
        <v>612</v>
      </c>
      <c r="C428" s="5" t="s">
        <v>298</v>
      </c>
      <c r="D428" s="5" t="s">
        <v>52</v>
      </c>
      <c r="E428" s="5" t="s">
        <v>22</v>
      </c>
      <c r="F428" s="6">
        <v>45291</v>
      </c>
      <c r="G428" s="16">
        <v>2023</v>
      </c>
      <c r="H428" s="6" t="str">
        <f t="shared" si="55"/>
        <v>Diciembre</v>
      </c>
      <c r="I428" s="6" t="str">
        <f t="shared" si="56"/>
        <v>2023-2</v>
      </c>
      <c r="J428" s="5">
        <v>100</v>
      </c>
      <c r="K428" s="5">
        <v>94</v>
      </c>
      <c r="L428" s="15">
        <f t="shared" si="58"/>
        <v>0.86670000000000003</v>
      </c>
      <c r="M428" s="15">
        <f t="shared" si="59"/>
        <v>0.86670000000000003</v>
      </c>
      <c r="N428" s="5" t="s">
        <v>23</v>
      </c>
      <c r="O428" s="5" t="s">
        <v>23</v>
      </c>
      <c r="P428" s="5">
        <v>0</v>
      </c>
      <c r="Q428" s="5">
        <v>0</v>
      </c>
      <c r="R428" s="5" t="str">
        <f t="shared" si="57"/>
        <v>417.2-2023-12-31</v>
      </c>
    </row>
    <row r="429" spans="1:18" x14ac:dyDescent="0.3">
      <c r="A429" s="25" t="s">
        <v>613</v>
      </c>
      <c r="B429" s="23" t="s">
        <v>614</v>
      </c>
      <c r="C429" s="5" t="s">
        <v>87</v>
      </c>
      <c r="D429" s="5" t="s">
        <v>52</v>
      </c>
      <c r="E429" s="5" t="s">
        <v>22</v>
      </c>
      <c r="F429" s="6">
        <v>45291</v>
      </c>
      <c r="G429" s="16">
        <v>2023</v>
      </c>
      <c r="H429" s="6" t="str">
        <f t="shared" si="55"/>
        <v>Diciembre</v>
      </c>
      <c r="I429" s="6" t="str">
        <f t="shared" si="56"/>
        <v>2023-2</v>
      </c>
      <c r="J429" s="5">
        <v>100</v>
      </c>
      <c r="K429" s="5">
        <v>86.67</v>
      </c>
      <c r="L429" s="15">
        <f t="shared" ref="L429:L456" si="60">IFERROR(IF((K430/J430)&gt;1,1,K430/J430),"")</f>
        <v>0.9375</v>
      </c>
      <c r="M429" s="15">
        <f t="shared" ref="M429:M456" si="61">IFERROR(IF((K430/J430)&gt;1,1,K430/J430),"")</f>
        <v>0.9375</v>
      </c>
      <c r="N429" s="5" t="s">
        <v>23</v>
      </c>
      <c r="O429" s="5" t="s">
        <v>23</v>
      </c>
      <c r="P429" s="5">
        <v>0</v>
      </c>
      <c r="Q429" s="5">
        <v>0</v>
      </c>
      <c r="R429" s="5" t="str">
        <f t="shared" si="57"/>
        <v>417.3-2023-12-31</v>
      </c>
    </row>
    <row r="430" spans="1:18" x14ac:dyDescent="0.3">
      <c r="A430" s="25" t="s">
        <v>615</v>
      </c>
      <c r="B430" s="23" t="s">
        <v>616</v>
      </c>
      <c r="C430" s="5" t="s">
        <v>86</v>
      </c>
      <c r="D430" s="5" t="s">
        <v>52</v>
      </c>
      <c r="E430" s="5" t="s">
        <v>22</v>
      </c>
      <c r="F430" s="6">
        <v>45291</v>
      </c>
      <c r="G430" s="16">
        <v>2023</v>
      </c>
      <c r="H430" s="6" t="str">
        <f t="shared" si="55"/>
        <v>Diciembre</v>
      </c>
      <c r="I430" s="6" t="str">
        <f t="shared" si="56"/>
        <v>2023-2</v>
      </c>
      <c r="J430" s="5">
        <v>100</v>
      </c>
      <c r="K430" s="5">
        <v>93.75</v>
      </c>
      <c r="L430" s="15">
        <f t="shared" si="60"/>
        <v>0.94169999999999998</v>
      </c>
      <c r="M430" s="15">
        <f t="shared" si="61"/>
        <v>0.94169999999999998</v>
      </c>
      <c r="N430" s="5" t="s">
        <v>23</v>
      </c>
      <c r="O430" s="5" t="s">
        <v>23</v>
      </c>
      <c r="P430" s="5">
        <v>0</v>
      </c>
      <c r="Q430" s="5">
        <v>0</v>
      </c>
      <c r="R430" s="5" t="str">
        <f t="shared" si="57"/>
        <v>417.4-2023-12-31</v>
      </c>
    </row>
    <row r="431" spans="1:18" x14ac:dyDescent="0.3">
      <c r="A431" s="25" t="s">
        <v>617</v>
      </c>
      <c r="B431" s="23" t="s">
        <v>618</v>
      </c>
      <c r="C431" s="5" t="s">
        <v>245</v>
      </c>
      <c r="D431" s="5" t="s">
        <v>52</v>
      </c>
      <c r="E431" s="5" t="s">
        <v>22</v>
      </c>
      <c r="F431" s="6">
        <v>45291</v>
      </c>
      <c r="G431" s="16">
        <v>2023</v>
      </c>
      <c r="H431" s="6" t="str">
        <f t="shared" si="55"/>
        <v>Diciembre</v>
      </c>
      <c r="I431" s="6" t="str">
        <f t="shared" si="56"/>
        <v>2023-2</v>
      </c>
      <c r="J431" s="5">
        <v>100</v>
      </c>
      <c r="K431" s="5">
        <v>94.17</v>
      </c>
      <c r="L431" s="15">
        <f t="shared" si="60"/>
        <v>0.99</v>
      </c>
      <c r="M431" s="15">
        <f t="shared" si="61"/>
        <v>0.99</v>
      </c>
      <c r="N431" s="5" t="s">
        <v>23</v>
      </c>
      <c r="O431" s="5" t="s">
        <v>23</v>
      </c>
      <c r="P431" s="5">
        <v>0</v>
      </c>
      <c r="Q431" s="5">
        <v>0</v>
      </c>
      <c r="R431" s="5" t="str">
        <f t="shared" si="57"/>
        <v>417.5-2023-12-31</v>
      </c>
    </row>
    <row r="432" spans="1:18" x14ac:dyDescent="0.3">
      <c r="A432" s="25" t="s">
        <v>619</v>
      </c>
      <c r="B432" s="23" t="s">
        <v>620</v>
      </c>
      <c r="C432" s="5" t="s">
        <v>50</v>
      </c>
      <c r="D432" s="5" t="s">
        <v>52</v>
      </c>
      <c r="E432" s="5" t="s">
        <v>22</v>
      </c>
      <c r="F432" s="6">
        <v>45291</v>
      </c>
      <c r="G432" s="16">
        <v>2023</v>
      </c>
      <c r="H432" s="6" t="str">
        <f t="shared" si="55"/>
        <v>Diciembre</v>
      </c>
      <c r="I432" s="6" t="str">
        <f t="shared" si="56"/>
        <v>2023-2</v>
      </c>
      <c r="J432" s="5">
        <v>100</v>
      </c>
      <c r="K432" s="5">
        <v>99</v>
      </c>
      <c r="L432" s="15">
        <f t="shared" si="60"/>
        <v>0.98750000000000004</v>
      </c>
      <c r="M432" s="15">
        <f t="shared" si="61"/>
        <v>0.98750000000000004</v>
      </c>
      <c r="N432" s="5" t="s">
        <v>23</v>
      </c>
      <c r="O432" s="5" t="s">
        <v>23</v>
      </c>
      <c r="P432" s="5">
        <v>0</v>
      </c>
      <c r="Q432" s="5">
        <v>0</v>
      </c>
      <c r="R432" s="5" t="str">
        <f t="shared" si="57"/>
        <v>417.6-2023-12-31</v>
      </c>
    </row>
    <row r="433" spans="1:18" x14ac:dyDescent="0.3">
      <c r="A433" s="25" t="s">
        <v>621</v>
      </c>
      <c r="B433" s="23" t="s">
        <v>622</v>
      </c>
      <c r="C433" s="5"/>
      <c r="D433" s="5" t="s">
        <v>52</v>
      </c>
      <c r="E433" s="5" t="s">
        <v>22</v>
      </c>
      <c r="F433" s="6">
        <v>45291</v>
      </c>
      <c r="G433" s="16">
        <v>2023</v>
      </c>
      <c r="H433" s="6" t="str">
        <f t="shared" si="55"/>
        <v>Diciembre</v>
      </c>
      <c r="I433" s="6" t="str">
        <f t="shared" si="56"/>
        <v>2023-2</v>
      </c>
      <c r="J433" s="5">
        <v>100</v>
      </c>
      <c r="K433" s="5">
        <v>98.75</v>
      </c>
      <c r="L433" s="15">
        <f t="shared" si="60"/>
        <v>0.875</v>
      </c>
      <c r="M433" s="15">
        <f t="shared" si="61"/>
        <v>0.875</v>
      </c>
      <c r="N433" s="5" t="s">
        <v>23</v>
      </c>
      <c r="O433" s="5" t="s">
        <v>23</v>
      </c>
      <c r="P433" s="5">
        <v>0</v>
      </c>
      <c r="Q433" s="5">
        <v>0</v>
      </c>
      <c r="R433" s="5" t="str">
        <f t="shared" si="57"/>
        <v>418.1-2023-12-31</v>
      </c>
    </row>
    <row r="434" spans="1:18" x14ac:dyDescent="0.3">
      <c r="A434" s="25" t="s">
        <v>623</v>
      </c>
      <c r="B434" s="23" t="s">
        <v>624</v>
      </c>
      <c r="C434" s="5" t="s">
        <v>39</v>
      </c>
      <c r="D434" s="5" t="s">
        <v>52</v>
      </c>
      <c r="E434" s="5" t="s">
        <v>22</v>
      </c>
      <c r="F434" s="6">
        <v>45291</v>
      </c>
      <c r="G434" s="16">
        <v>2023</v>
      </c>
      <c r="H434" s="6" t="str">
        <f t="shared" si="55"/>
        <v>Diciembre</v>
      </c>
      <c r="I434" s="6" t="str">
        <f t="shared" si="56"/>
        <v>2023-2</v>
      </c>
      <c r="J434" s="5">
        <v>100</v>
      </c>
      <c r="K434" s="5">
        <v>87.5</v>
      </c>
      <c r="L434" s="15">
        <f t="shared" si="60"/>
        <v>0.86250000000000004</v>
      </c>
      <c r="M434" s="15">
        <f t="shared" si="61"/>
        <v>0.86250000000000004</v>
      </c>
      <c r="N434" s="5" t="s">
        <v>23</v>
      </c>
      <c r="O434" s="5" t="s">
        <v>23</v>
      </c>
      <c r="P434" s="5">
        <v>0</v>
      </c>
      <c r="Q434" s="5">
        <v>0</v>
      </c>
      <c r="R434" s="5" t="str">
        <f t="shared" si="57"/>
        <v>418.2-2023-12-31</v>
      </c>
    </row>
    <row r="435" spans="1:18" x14ac:dyDescent="0.3">
      <c r="A435" s="25" t="s">
        <v>625</v>
      </c>
      <c r="B435" s="23" t="s">
        <v>626</v>
      </c>
      <c r="C435" s="5" t="s">
        <v>77</v>
      </c>
      <c r="D435" s="5" t="s">
        <v>52</v>
      </c>
      <c r="E435" s="5" t="s">
        <v>22</v>
      </c>
      <c r="F435" s="6">
        <v>45291</v>
      </c>
      <c r="G435" s="16">
        <v>2023</v>
      </c>
      <c r="H435" s="6" t="str">
        <f t="shared" si="55"/>
        <v>Diciembre</v>
      </c>
      <c r="I435" s="6" t="str">
        <f t="shared" si="56"/>
        <v>2023-2</v>
      </c>
      <c r="J435" s="5">
        <v>100</v>
      </c>
      <c r="K435" s="5">
        <v>86.25</v>
      </c>
      <c r="L435" s="15">
        <f t="shared" si="60"/>
        <v>0.90949999999999998</v>
      </c>
      <c r="M435" s="15">
        <f t="shared" si="61"/>
        <v>0.90949999999999998</v>
      </c>
      <c r="N435" s="5" t="s">
        <v>23</v>
      </c>
      <c r="O435" s="5" t="s">
        <v>23</v>
      </c>
      <c r="P435" s="5">
        <v>0</v>
      </c>
      <c r="Q435" s="5">
        <v>0</v>
      </c>
      <c r="R435" s="5" t="str">
        <f t="shared" si="57"/>
        <v>418.3-2023-12-31</v>
      </c>
    </row>
    <row r="436" spans="1:18" x14ac:dyDescent="0.3">
      <c r="A436" s="25" t="s">
        <v>627</v>
      </c>
      <c r="B436" s="23" t="s">
        <v>628</v>
      </c>
      <c r="C436" s="5" t="s">
        <v>102</v>
      </c>
      <c r="D436" s="5" t="s">
        <v>52</v>
      </c>
      <c r="E436" s="5" t="s">
        <v>22</v>
      </c>
      <c r="F436" s="6">
        <v>45291</v>
      </c>
      <c r="G436" s="16">
        <v>2023</v>
      </c>
      <c r="H436" s="6" t="str">
        <f t="shared" si="55"/>
        <v>Diciembre</v>
      </c>
      <c r="I436" s="6" t="str">
        <f t="shared" si="56"/>
        <v>2023-2</v>
      </c>
      <c r="J436" s="5">
        <v>100</v>
      </c>
      <c r="K436" s="5">
        <v>90.95</v>
      </c>
      <c r="L436" s="15">
        <f t="shared" si="60"/>
        <v>0.99780000000000002</v>
      </c>
      <c r="M436" s="15">
        <f t="shared" si="61"/>
        <v>0.99780000000000002</v>
      </c>
      <c r="N436" s="5" t="s">
        <v>23</v>
      </c>
      <c r="O436" s="5" t="s">
        <v>23</v>
      </c>
      <c r="P436" s="5">
        <v>0</v>
      </c>
      <c r="Q436" s="5">
        <v>0</v>
      </c>
      <c r="R436" s="5" t="str">
        <f t="shared" si="57"/>
        <v>418.4-2023-12-31</v>
      </c>
    </row>
    <row r="437" spans="1:18" x14ac:dyDescent="0.3">
      <c r="A437" s="25" t="s">
        <v>629</v>
      </c>
      <c r="B437" s="23" t="s">
        <v>630</v>
      </c>
      <c r="C437" s="5" t="s">
        <v>118</v>
      </c>
      <c r="D437" s="5" t="s">
        <v>52</v>
      </c>
      <c r="E437" s="5" t="s">
        <v>22</v>
      </c>
      <c r="F437" s="6">
        <v>45291</v>
      </c>
      <c r="G437" s="16">
        <v>2023</v>
      </c>
      <c r="H437" s="6" t="str">
        <f t="shared" si="55"/>
        <v>Diciembre</v>
      </c>
      <c r="I437" s="6" t="str">
        <f t="shared" si="56"/>
        <v>2023-2</v>
      </c>
      <c r="J437" s="5">
        <v>100</v>
      </c>
      <c r="K437" s="5">
        <v>99.78</v>
      </c>
      <c r="L437" s="15">
        <f t="shared" si="60"/>
        <v>1</v>
      </c>
      <c r="M437" s="15">
        <f t="shared" si="61"/>
        <v>1</v>
      </c>
      <c r="N437" s="5" t="s">
        <v>23</v>
      </c>
      <c r="O437" s="5" t="s">
        <v>23</v>
      </c>
      <c r="P437" s="5">
        <v>0</v>
      </c>
      <c r="Q437" s="5">
        <v>0</v>
      </c>
      <c r="R437" s="5" t="str">
        <f t="shared" si="57"/>
        <v>418.5-2023-12-31</v>
      </c>
    </row>
    <row r="438" spans="1:18" x14ac:dyDescent="0.3">
      <c r="A438" s="25" t="s">
        <v>631</v>
      </c>
      <c r="B438" s="23" t="s">
        <v>632</v>
      </c>
      <c r="C438" s="5" t="s">
        <v>219</v>
      </c>
      <c r="D438" s="5" t="s">
        <v>52</v>
      </c>
      <c r="E438" s="5" t="s">
        <v>22</v>
      </c>
      <c r="F438" s="6">
        <v>45291</v>
      </c>
      <c r="G438" s="16">
        <v>2023</v>
      </c>
      <c r="H438" s="6" t="str">
        <f t="shared" si="55"/>
        <v>Diciembre</v>
      </c>
      <c r="I438" s="6" t="str">
        <f t="shared" si="56"/>
        <v>2023-2</v>
      </c>
      <c r="J438" s="5">
        <v>100</v>
      </c>
      <c r="K438" s="5">
        <v>100</v>
      </c>
      <c r="L438" s="15">
        <f t="shared" si="60"/>
        <v>1</v>
      </c>
      <c r="M438" s="15">
        <f t="shared" si="61"/>
        <v>1</v>
      </c>
      <c r="N438" s="5" t="s">
        <v>23</v>
      </c>
      <c r="O438" s="5" t="s">
        <v>23</v>
      </c>
      <c r="P438" s="5">
        <v>0</v>
      </c>
      <c r="Q438" s="5">
        <v>0</v>
      </c>
      <c r="R438" s="5" t="str">
        <f t="shared" si="57"/>
        <v>418.6-2023-12-31</v>
      </c>
    </row>
    <row r="439" spans="1:18" x14ac:dyDescent="0.3">
      <c r="A439" s="25" t="s">
        <v>633</v>
      </c>
      <c r="B439" s="23" t="s">
        <v>634</v>
      </c>
      <c r="C439" s="5" t="s">
        <v>20</v>
      </c>
      <c r="D439" s="5" t="s">
        <v>52</v>
      </c>
      <c r="E439" s="5" t="s">
        <v>22</v>
      </c>
      <c r="F439" s="6">
        <v>45291</v>
      </c>
      <c r="G439" s="16">
        <v>2023</v>
      </c>
      <c r="H439" s="6" t="str">
        <f t="shared" si="55"/>
        <v>Diciembre</v>
      </c>
      <c r="I439" s="6" t="str">
        <f t="shared" si="56"/>
        <v>2023-2</v>
      </c>
      <c r="J439" s="5">
        <v>100</v>
      </c>
      <c r="K439" s="5">
        <v>100</v>
      </c>
      <c r="L439" s="15">
        <f t="shared" si="60"/>
        <v>1</v>
      </c>
      <c r="M439" s="15">
        <f t="shared" si="61"/>
        <v>1</v>
      </c>
      <c r="N439" s="5" t="s">
        <v>23</v>
      </c>
      <c r="O439" s="5" t="s">
        <v>23</v>
      </c>
      <c r="P439" s="5">
        <v>0</v>
      </c>
      <c r="Q439" s="5">
        <v>0</v>
      </c>
      <c r="R439" s="5" t="str">
        <f t="shared" si="57"/>
        <v>418.7-2023-12-31</v>
      </c>
    </row>
    <row r="440" spans="1:18" x14ac:dyDescent="0.3">
      <c r="A440" s="25" t="s">
        <v>635</v>
      </c>
      <c r="B440" s="23" t="s">
        <v>636</v>
      </c>
      <c r="C440" s="5" t="s">
        <v>476</v>
      </c>
      <c r="D440" s="5" t="s">
        <v>52</v>
      </c>
      <c r="E440" s="5" t="s">
        <v>22</v>
      </c>
      <c r="F440" s="6">
        <v>45291</v>
      </c>
      <c r="G440" s="16">
        <v>2023</v>
      </c>
      <c r="H440" s="6" t="str">
        <f t="shared" si="55"/>
        <v>Diciembre</v>
      </c>
      <c r="I440" s="6" t="str">
        <f t="shared" si="56"/>
        <v>2023-2</v>
      </c>
      <c r="J440" s="5">
        <v>100</v>
      </c>
      <c r="K440" s="5">
        <v>100</v>
      </c>
      <c r="L440" s="15">
        <f t="shared" si="60"/>
        <v>0.97739999999999994</v>
      </c>
      <c r="M440" s="15">
        <f t="shared" si="61"/>
        <v>0.97739999999999994</v>
      </c>
      <c r="N440" s="5" t="s">
        <v>23</v>
      </c>
      <c r="O440" s="5" t="s">
        <v>23</v>
      </c>
      <c r="P440" s="5">
        <v>0</v>
      </c>
      <c r="Q440" s="5">
        <v>0</v>
      </c>
      <c r="R440" s="5" t="str">
        <f t="shared" si="57"/>
        <v>418.8-2023-12-31</v>
      </c>
    </row>
    <row r="441" spans="1:18" x14ac:dyDescent="0.3">
      <c r="A441" s="25" t="s">
        <v>637</v>
      </c>
      <c r="B441" s="23" t="s">
        <v>638</v>
      </c>
      <c r="C441" s="5" t="s">
        <v>476</v>
      </c>
      <c r="D441" s="5" t="s">
        <v>52</v>
      </c>
      <c r="E441" s="5" t="s">
        <v>22</v>
      </c>
      <c r="F441" s="6">
        <v>45291</v>
      </c>
      <c r="G441" s="16">
        <v>2023</v>
      </c>
      <c r="H441" s="6" t="str">
        <f t="shared" si="55"/>
        <v>Diciembre</v>
      </c>
      <c r="I441" s="6" t="str">
        <f t="shared" si="56"/>
        <v>2023-2</v>
      </c>
      <c r="J441" s="5">
        <v>100</v>
      </c>
      <c r="K441" s="5">
        <v>97.74</v>
      </c>
      <c r="L441" s="15">
        <f t="shared" si="60"/>
        <v>1</v>
      </c>
      <c r="M441" s="15">
        <f t="shared" si="61"/>
        <v>1</v>
      </c>
      <c r="N441" s="5" t="s">
        <v>23</v>
      </c>
      <c r="O441" s="5" t="s">
        <v>23</v>
      </c>
      <c r="P441" s="5">
        <v>0</v>
      </c>
      <c r="Q441" s="5">
        <v>0</v>
      </c>
      <c r="R441" s="5" t="str">
        <f t="shared" si="57"/>
        <v>418.9-2023-12-31</v>
      </c>
    </row>
    <row r="442" spans="1:18" x14ac:dyDescent="0.3">
      <c r="A442" s="25" t="s">
        <v>639</v>
      </c>
      <c r="B442" s="23" t="s">
        <v>640</v>
      </c>
      <c r="C442" s="5" t="s">
        <v>476</v>
      </c>
      <c r="D442" s="5" t="s">
        <v>52</v>
      </c>
      <c r="E442" s="5" t="s">
        <v>22</v>
      </c>
      <c r="F442" s="6">
        <v>45291</v>
      </c>
      <c r="G442" s="16">
        <v>2023</v>
      </c>
      <c r="H442" s="6" t="str">
        <f t="shared" si="55"/>
        <v>Diciembre</v>
      </c>
      <c r="I442" s="6" t="str">
        <f t="shared" si="56"/>
        <v>2023-2</v>
      </c>
      <c r="J442" s="5">
        <v>100</v>
      </c>
      <c r="K442" s="5">
        <v>100</v>
      </c>
      <c r="L442" s="15">
        <f t="shared" si="60"/>
        <v>1</v>
      </c>
      <c r="M442" s="15">
        <f t="shared" si="61"/>
        <v>1</v>
      </c>
      <c r="N442" s="5" t="s">
        <v>23</v>
      </c>
      <c r="O442" s="5" t="s">
        <v>23</v>
      </c>
      <c r="P442" s="5">
        <v>0</v>
      </c>
      <c r="Q442" s="5">
        <v>0</v>
      </c>
      <c r="R442" s="5" t="str">
        <f t="shared" si="57"/>
        <v>420.1-2023-12-31</v>
      </c>
    </row>
    <row r="443" spans="1:18" x14ac:dyDescent="0.3">
      <c r="A443" s="25" t="s">
        <v>641</v>
      </c>
      <c r="B443" s="23" t="s">
        <v>642</v>
      </c>
      <c r="C443" s="5" t="s">
        <v>93</v>
      </c>
      <c r="D443" s="5" t="s">
        <v>52</v>
      </c>
      <c r="E443" s="5" t="s">
        <v>22</v>
      </c>
      <c r="F443" s="6">
        <v>45291</v>
      </c>
      <c r="G443" s="16">
        <v>2023</v>
      </c>
      <c r="H443" s="6" t="str">
        <f t="shared" si="55"/>
        <v>Diciembre</v>
      </c>
      <c r="I443" s="6" t="str">
        <f t="shared" si="56"/>
        <v>2023-2</v>
      </c>
      <c r="J443" s="5">
        <v>100</v>
      </c>
      <c r="K443" s="5">
        <v>100</v>
      </c>
      <c r="L443" s="15">
        <f t="shared" si="60"/>
        <v>1</v>
      </c>
      <c r="M443" s="15">
        <f t="shared" si="61"/>
        <v>1</v>
      </c>
      <c r="N443" s="5" t="s">
        <v>23</v>
      </c>
      <c r="O443" s="5" t="s">
        <v>23</v>
      </c>
      <c r="P443" s="5">
        <v>0</v>
      </c>
      <c r="Q443" s="5">
        <v>0</v>
      </c>
      <c r="R443" s="5" t="str">
        <f t="shared" si="57"/>
        <v>420.2-2023-12-31</v>
      </c>
    </row>
    <row r="444" spans="1:18" x14ac:dyDescent="0.3">
      <c r="A444" s="25" t="s">
        <v>643</v>
      </c>
      <c r="B444" s="23" t="s">
        <v>644</v>
      </c>
      <c r="C444" s="5" t="s">
        <v>90</v>
      </c>
      <c r="D444" s="5" t="s">
        <v>52</v>
      </c>
      <c r="E444" s="5" t="s">
        <v>22</v>
      </c>
      <c r="F444" s="6">
        <v>45291</v>
      </c>
      <c r="G444" s="16">
        <v>2023</v>
      </c>
      <c r="H444" s="6" t="str">
        <f t="shared" si="55"/>
        <v>Diciembre</v>
      </c>
      <c r="I444" s="6" t="str">
        <f t="shared" si="56"/>
        <v>2023-2</v>
      </c>
      <c r="J444" s="5">
        <v>100</v>
      </c>
      <c r="K444" s="27">
        <v>100</v>
      </c>
      <c r="L444" s="15">
        <f t="shared" si="60"/>
        <v>1</v>
      </c>
      <c r="M444" s="15">
        <f t="shared" si="61"/>
        <v>1</v>
      </c>
      <c r="N444" s="5" t="s">
        <v>23</v>
      </c>
      <c r="O444" s="5" t="s">
        <v>23</v>
      </c>
      <c r="P444" s="5">
        <v>0</v>
      </c>
      <c r="Q444" s="5">
        <v>0</v>
      </c>
      <c r="R444" s="5" t="str">
        <f t="shared" si="57"/>
        <v>420.3-2023-12-31</v>
      </c>
    </row>
    <row r="445" spans="1:18" x14ac:dyDescent="0.3">
      <c r="A445" s="25" t="s">
        <v>645</v>
      </c>
      <c r="B445" s="23" t="s">
        <v>646</v>
      </c>
      <c r="C445" s="5" t="s">
        <v>241</v>
      </c>
      <c r="D445" s="5" t="s">
        <v>52</v>
      </c>
      <c r="E445" s="5" t="s">
        <v>22</v>
      </c>
      <c r="F445" s="6">
        <v>45291</v>
      </c>
      <c r="G445" s="16">
        <v>2023</v>
      </c>
      <c r="H445" s="6" t="str">
        <f t="shared" si="55"/>
        <v>Diciembre</v>
      </c>
      <c r="I445" s="6" t="str">
        <f t="shared" si="56"/>
        <v>2023-2</v>
      </c>
      <c r="J445" s="5">
        <v>100</v>
      </c>
      <c r="K445" s="5">
        <v>100</v>
      </c>
      <c r="L445" s="15">
        <f t="shared" si="60"/>
        <v>1</v>
      </c>
      <c r="M445" s="15">
        <f t="shared" si="61"/>
        <v>1</v>
      </c>
      <c r="N445" s="5" t="s">
        <v>23</v>
      </c>
      <c r="O445" s="5" t="s">
        <v>23</v>
      </c>
      <c r="P445" s="5">
        <v>0</v>
      </c>
      <c r="Q445" s="5">
        <v>0</v>
      </c>
      <c r="R445" s="5" t="str">
        <f t="shared" si="57"/>
        <v>420.4-2023-12-31</v>
      </c>
    </row>
    <row r="446" spans="1:18" x14ac:dyDescent="0.3">
      <c r="A446" s="25" t="s">
        <v>647</v>
      </c>
      <c r="B446" s="23" t="s">
        <v>648</v>
      </c>
      <c r="C446" s="5" t="s">
        <v>60</v>
      </c>
      <c r="D446" s="5" t="s">
        <v>52</v>
      </c>
      <c r="E446" s="5" t="s">
        <v>22</v>
      </c>
      <c r="F446" s="6">
        <v>45291</v>
      </c>
      <c r="G446" s="16">
        <v>2023</v>
      </c>
      <c r="H446" s="6" t="str">
        <f t="shared" si="55"/>
        <v>Diciembre</v>
      </c>
      <c r="I446" s="6" t="str">
        <f t="shared" si="56"/>
        <v>2023-2</v>
      </c>
      <c r="J446" s="5">
        <v>100</v>
      </c>
      <c r="K446" s="5">
        <v>100</v>
      </c>
      <c r="L446" s="15">
        <f t="shared" si="60"/>
        <v>1</v>
      </c>
      <c r="M446" s="15">
        <f t="shared" si="61"/>
        <v>1</v>
      </c>
      <c r="N446" s="5" t="s">
        <v>23</v>
      </c>
      <c r="O446" s="5" t="s">
        <v>23</v>
      </c>
      <c r="P446" s="5">
        <v>0</v>
      </c>
      <c r="Q446" s="5">
        <v>0</v>
      </c>
      <c r="R446" s="5" t="str">
        <f t="shared" si="57"/>
        <v>420.5-2023-12-31</v>
      </c>
    </row>
    <row r="447" spans="1:18" x14ac:dyDescent="0.3">
      <c r="A447" s="25" t="s">
        <v>649</v>
      </c>
      <c r="B447" s="23" t="s">
        <v>650</v>
      </c>
      <c r="C447" s="5" t="s">
        <v>190</v>
      </c>
      <c r="D447" s="5" t="s">
        <v>52</v>
      </c>
      <c r="E447" s="5" t="s">
        <v>22</v>
      </c>
      <c r="F447" s="6">
        <v>45291</v>
      </c>
      <c r="G447" s="16">
        <v>2023</v>
      </c>
      <c r="H447" s="6" t="str">
        <f t="shared" si="55"/>
        <v>Diciembre</v>
      </c>
      <c r="I447" s="6" t="str">
        <f t="shared" si="56"/>
        <v>2023-2</v>
      </c>
      <c r="J447" s="5">
        <v>100</v>
      </c>
      <c r="K447" s="5">
        <v>100</v>
      </c>
      <c r="L447" s="15">
        <f t="shared" si="60"/>
        <v>0.55000000000000004</v>
      </c>
      <c r="M447" s="15">
        <f t="shared" si="61"/>
        <v>0.55000000000000004</v>
      </c>
      <c r="N447" s="5" t="s">
        <v>23</v>
      </c>
      <c r="O447" s="5" t="s">
        <v>23</v>
      </c>
      <c r="P447" s="5">
        <v>0</v>
      </c>
      <c r="Q447" s="5">
        <v>0</v>
      </c>
      <c r="R447" s="5" t="str">
        <f t="shared" si="57"/>
        <v>469.0-2023-12-31</v>
      </c>
    </row>
    <row r="448" spans="1:18" x14ac:dyDescent="0.3">
      <c r="A448" s="25" t="s">
        <v>654</v>
      </c>
      <c r="B448" s="23" t="s">
        <v>655</v>
      </c>
      <c r="C448" s="5" t="s">
        <v>476</v>
      </c>
      <c r="D448" s="5" t="s">
        <v>52</v>
      </c>
      <c r="E448" s="5" t="s">
        <v>22</v>
      </c>
      <c r="F448" s="6">
        <v>45291</v>
      </c>
      <c r="G448" s="16">
        <v>2023</v>
      </c>
      <c r="H448" s="6" t="str">
        <f t="shared" si="55"/>
        <v>Diciembre</v>
      </c>
      <c r="I448" s="6" t="str">
        <f t="shared" si="56"/>
        <v>2023-2</v>
      </c>
      <c r="J448" s="5">
        <v>100</v>
      </c>
      <c r="K448" s="5">
        <v>55</v>
      </c>
      <c r="L448" s="15">
        <f t="shared" si="60"/>
        <v>1</v>
      </c>
      <c r="M448" s="15">
        <f t="shared" si="61"/>
        <v>1</v>
      </c>
      <c r="N448" s="5" t="s">
        <v>23</v>
      </c>
      <c r="O448" s="5" t="s">
        <v>23</v>
      </c>
      <c r="P448" s="5">
        <v>0</v>
      </c>
      <c r="Q448" s="5">
        <v>0</v>
      </c>
      <c r="R448" s="5" t="str">
        <f t="shared" si="57"/>
        <v>469.1-2023-12-31</v>
      </c>
    </row>
    <row r="449" spans="1:18" x14ac:dyDescent="0.3">
      <c r="A449" s="25" t="s">
        <v>656</v>
      </c>
      <c r="B449" s="23" t="s">
        <v>657</v>
      </c>
      <c r="C449" s="5" t="s">
        <v>432</v>
      </c>
      <c r="D449" s="5" t="s">
        <v>52</v>
      </c>
      <c r="E449" s="5" t="s">
        <v>22</v>
      </c>
      <c r="F449" s="6">
        <v>45291</v>
      </c>
      <c r="G449" s="16">
        <v>2023</v>
      </c>
      <c r="H449" s="6" t="str">
        <f t="shared" si="55"/>
        <v>Diciembre</v>
      </c>
      <c r="I449" s="6" t="str">
        <f t="shared" si="56"/>
        <v>2023-2</v>
      </c>
      <c r="J449" s="5">
        <v>100</v>
      </c>
      <c r="K449" s="5">
        <v>100</v>
      </c>
      <c r="L449" s="15">
        <f t="shared" si="60"/>
        <v>0.83329999999999993</v>
      </c>
      <c r="M449" s="15">
        <f t="shared" si="61"/>
        <v>0.83329999999999993</v>
      </c>
      <c r="N449" s="5" t="s">
        <v>23</v>
      </c>
      <c r="O449" s="5" t="s">
        <v>23</v>
      </c>
      <c r="P449" s="5">
        <v>0</v>
      </c>
      <c r="Q449" s="5">
        <v>0</v>
      </c>
      <c r="R449" s="5" t="str">
        <f t="shared" si="57"/>
        <v>469.2-2023-12-31</v>
      </c>
    </row>
    <row r="450" spans="1:18" x14ac:dyDescent="0.3">
      <c r="A450" s="25" t="s">
        <v>660</v>
      </c>
      <c r="B450" s="23" t="s">
        <v>661</v>
      </c>
      <c r="C450" s="5" t="s">
        <v>476</v>
      </c>
      <c r="D450" s="5" t="s">
        <v>52</v>
      </c>
      <c r="E450" s="5" t="s">
        <v>22</v>
      </c>
      <c r="F450" s="6">
        <v>45291</v>
      </c>
      <c r="G450" s="16">
        <v>2023</v>
      </c>
      <c r="H450" s="6" t="str">
        <f t="shared" si="55"/>
        <v>Diciembre</v>
      </c>
      <c r="I450" s="6" t="str">
        <f t="shared" si="56"/>
        <v>2023-2</v>
      </c>
      <c r="J450" s="5">
        <v>100</v>
      </c>
      <c r="K450" s="5">
        <v>83.33</v>
      </c>
      <c r="L450" s="15">
        <f t="shared" si="60"/>
        <v>1</v>
      </c>
      <c r="M450" s="15">
        <f t="shared" si="61"/>
        <v>1</v>
      </c>
      <c r="N450" s="5" t="s">
        <v>23</v>
      </c>
      <c r="O450" s="5" t="s">
        <v>23</v>
      </c>
      <c r="P450" s="5">
        <v>0</v>
      </c>
      <c r="Q450" s="5">
        <v>0</v>
      </c>
      <c r="R450" s="5" t="str">
        <f t="shared" si="57"/>
        <v>469.3-2023-12-31</v>
      </c>
    </row>
    <row r="451" spans="1:18" x14ac:dyDescent="0.3">
      <c r="A451" s="25" t="s">
        <v>662</v>
      </c>
      <c r="B451" s="23" t="s">
        <v>663</v>
      </c>
      <c r="C451" s="5" t="s">
        <v>476</v>
      </c>
      <c r="D451" s="5" t="s">
        <v>52</v>
      </c>
      <c r="E451" s="5" t="s">
        <v>22</v>
      </c>
      <c r="F451" s="6">
        <v>45291</v>
      </c>
      <c r="G451" s="16">
        <v>2023</v>
      </c>
      <c r="H451" s="6" t="str">
        <f t="shared" si="55"/>
        <v>Diciembre</v>
      </c>
      <c r="I451" s="6" t="str">
        <f t="shared" si="56"/>
        <v>2023-2</v>
      </c>
      <c r="J451" s="5">
        <v>100</v>
      </c>
      <c r="K451" s="5">
        <v>100</v>
      </c>
      <c r="L451" s="15">
        <f t="shared" si="60"/>
        <v>1</v>
      </c>
      <c r="M451" s="15">
        <f t="shared" si="61"/>
        <v>1</v>
      </c>
      <c r="N451" s="5" t="s">
        <v>23</v>
      </c>
      <c r="O451" s="5" t="s">
        <v>23</v>
      </c>
      <c r="P451" s="5">
        <v>0</v>
      </c>
      <c r="Q451" s="5">
        <v>0</v>
      </c>
      <c r="R451" s="5" t="str">
        <f t="shared" si="57"/>
        <v>469.4-2023-12-31</v>
      </c>
    </row>
    <row r="452" spans="1:18" x14ac:dyDescent="0.3">
      <c r="A452" s="25" t="s">
        <v>664</v>
      </c>
      <c r="B452" s="23" t="s">
        <v>665</v>
      </c>
      <c r="C452" s="5" t="s">
        <v>476</v>
      </c>
      <c r="D452" s="5" t="s">
        <v>52</v>
      </c>
      <c r="E452" s="5" t="s">
        <v>22</v>
      </c>
      <c r="F452" s="6">
        <v>45291</v>
      </c>
      <c r="G452" s="16">
        <v>2023</v>
      </c>
      <c r="H452" s="6" t="str">
        <f t="shared" si="55"/>
        <v>Diciembre</v>
      </c>
      <c r="I452" s="6" t="str">
        <f t="shared" si="56"/>
        <v>2023-2</v>
      </c>
      <c r="J452" s="5">
        <v>100</v>
      </c>
      <c r="K452" s="5">
        <v>100</v>
      </c>
      <c r="L452" s="15">
        <f t="shared" si="60"/>
        <v>1</v>
      </c>
      <c r="M452" s="15">
        <f t="shared" si="61"/>
        <v>1</v>
      </c>
      <c r="N452" s="5" t="s">
        <v>23</v>
      </c>
      <c r="O452" s="5" t="s">
        <v>23</v>
      </c>
      <c r="P452" s="5">
        <v>0</v>
      </c>
      <c r="Q452" s="5">
        <v>0</v>
      </c>
      <c r="R452" s="5" t="str">
        <f t="shared" si="57"/>
        <v>469.5-2023-12-31</v>
      </c>
    </row>
    <row r="453" spans="1:18" x14ac:dyDescent="0.3">
      <c r="A453" s="25" t="s">
        <v>666</v>
      </c>
      <c r="B453" s="23" t="s">
        <v>667</v>
      </c>
      <c r="C453" s="5" t="s">
        <v>476</v>
      </c>
      <c r="D453" s="5" t="s">
        <v>52</v>
      </c>
      <c r="E453" s="5" t="s">
        <v>22</v>
      </c>
      <c r="F453" s="6">
        <v>45291</v>
      </c>
      <c r="G453" s="16">
        <v>2023</v>
      </c>
      <c r="H453" s="6" t="str">
        <f t="shared" si="55"/>
        <v>Diciembre</v>
      </c>
      <c r="I453" s="6" t="str">
        <f t="shared" si="56"/>
        <v>2023-2</v>
      </c>
      <c r="J453" s="5">
        <v>100</v>
      </c>
      <c r="K453" s="5">
        <v>100</v>
      </c>
      <c r="L453" s="15">
        <f t="shared" si="60"/>
        <v>1</v>
      </c>
      <c r="M453" s="15">
        <f t="shared" si="61"/>
        <v>1</v>
      </c>
      <c r="N453" s="5" t="s">
        <v>23</v>
      </c>
      <c r="O453" s="5" t="s">
        <v>23</v>
      </c>
      <c r="P453" s="5">
        <v>0</v>
      </c>
      <c r="Q453" s="5">
        <v>0</v>
      </c>
      <c r="R453" s="5" t="str">
        <f t="shared" si="57"/>
        <v>469.6-2023-12-31</v>
      </c>
    </row>
    <row r="454" spans="1:18" x14ac:dyDescent="0.3">
      <c r="A454" s="25" t="s">
        <v>668</v>
      </c>
      <c r="B454" s="23" t="s">
        <v>669</v>
      </c>
      <c r="C454" s="5" t="s">
        <v>476</v>
      </c>
      <c r="D454" s="5" t="s">
        <v>52</v>
      </c>
      <c r="E454" s="5" t="s">
        <v>22</v>
      </c>
      <c r="F454" s="6">
        <v>45291</v>
      </c>
      <c r="G454" s="16">
        <v>2023</v>
      </c>
      <c r="H454" s="6" t="str">
        <f t="shared" si="55"/>
        <v>Diciembre</v>
      </c>
      <c r="I454" s="6" t="str">
        <f t="shared" si="56"/>
        <v>2023-2</v>
      </c>
      <c r="J454" s="5">
        <v>100</v>
      </c>
      <c r="K454" s="5">
        <v>100</v>
      </c>
      <c r="L454" s="15">
        <f t="shared" si="60"/>
        <v>1</v>
      </c>
      <c r="M454" s="15">
        <f t="shared" si="61"/>
        <v>1</v>
      </c>
      <c r="N454" s="5" t="s">
        <v>23</v>
      </c>
      <c r="O454" s="5" t="s">
        <v>23</v>
      </c>
      <c r="P454" s="5">
        <v>0</v>
      </c>
      <c r="Q454" s="5">
        <v>0</v>
      </c>
      <c r="R454" s="5" t="str">
        <f t="shared" si="57"/>
        <v>469.7-2023-12-31</v>
      </c>
    </row>
    <row r="455" spans="1:18" x14ac:dyDescent="0.3">
      <c r="A455" s="25" t="s">
        <v>670</v>
      </c>
      <c r="B455" s="23" t="s">
        <v>671</v>
      </c>
      <c r="C455" s="5" t="s">
        <v>476</v>
      </c>
      <c r="D455" s="5" t="s">
        <v>52</v>
      </c>
      <c r="E455" s="5" t="s">
        <v>22</v>
      </c>
      <c r="F455" s="6">
        <v>45291</v>
      </c>
      <c r="G455" s="16">
        <v>2023</v>
      </c>
      <c r="H455" s="6" t="str">
        <f t="shared" si="55"/>
        <v>Diciembre</v>
      </c>
      <c r="I455" s="6" t="str">
        <f t="shared" si="56"/>
        <v>2023-2</v>
      </c>
      <c r="J455" s="5">
        <v>100</v>
      </c>
      <c r="K455" s="5">
        <v>100</v>
      </c>
      <c r="L455" s="15">
        <f t="shared" si="60"/>
        <v>0.9840000000000001</v>
      </c>
      <c r="M455" s="15">
        <f t="shared" si="61"/>
        <v>0.9840000000000001</v>
      </c>
      <c r="N455" s="5" t="s">
        <v>23</v>
      </c>
      <c r="O455" s="5" t="s">
        <v>23</v>
      </c>
      <c r="P455" s="5">
        <v>0</v>
      </c>
      <c r="Q455" s="5">
        <v>0</v>
      </c>
      <c r="R455" s="5" t="str">
        <f t="shared" si="57"/>
        <v>469.9-2023-12-31</v>
      </c>
    </row>
    <row r="456" spans="1:18" x14ac:dyDescent="0.3">
      <c r="A456" s="25" t="s">
        <v>674</v>
      </c>
      <c r="B456" s="23" t="s">
        <v>675</v>
      </c>
      <c r="C456" s="5" t="s">
        <v>476</v>
      </c>
      <c r="D456" s="5" t="s">
        <v>52</v>
      </c>
      <c r="E456" s="5" t="s">
        <v>22</v>
      </c>
      <c r="F456" s="6">
        <v>45291</v>
      </c>
      <c r="G456" s="16">
        <v>2023</v>
      </c>
      <c r="H456" s="6" t="str">
        <f t="shared" si="55"/>
        <v>Diciembre</v>
      </c>
      <c r="I456" s="6" t="str">
        <f t="shared" si="56"/>
        <v>2023-2</v>
      </c>
      <c r="J456" s="5">
        <v>100</v>
      </c>
      <c r="K456" s="5">
        <v>98.4</v>
      </c>
      <c r="L456" s="15">
        <f t="shared" si="60"/>
        <v>0.97607373994900959</v>
      </c>
      <c r="M456" s="15">
        <f t="shared" si="61"/>
        <v>0.97607373994900959</v>
      </c>
      <c r="N456" s="5" t="s">
        <v>23</v>
      </c>
      <c r="O456" s="5" t="s">
        <v>23</v>
      </c>
      <c r="P456" s="5">
        <v>0</v>
      </c>
      <c r="Q456" s="5">
        <v>0</v>
      </c>
      <c r="R456" s="5" t="str">
        <f t="shared" si="57"/>
        <v>Med 1-2023-12-31</v>
      </c>
    </row>
    <row r="457" spans="1:18" x14ac:dyDescent="0.3">
      <c r="A457" s="25" t="s">
        <v>686</v>
      </c>
      <c r="B457" s="5" t="s">
        <v>687</v>
      </c>
      <c r="C457" s="5" t="s">
        <v>432</v>
      </c>
      <c r="D457" s="5" t="s">
        <v>47</v>
      </c>
      <c r="E457" s="5" t="s">
        <v>22</v>
      </c>
      <c r="F457" s="6">
        <v>45291</v>
      </c>
      <c r="G457" s="16">
        <v>2023</v>
      </c>
      <c r="H457" s="6" t="str">
        <f t="shared" si="55"/>
        <v>Diciembre</v>
      </c>
      <c r="I457" s="6" t="str">
        <f t="shared" si="56"/>
        <v>2023-2</v>
      </c>
      <c r="J457" s="5">
        <v>5099</v>
      </c>
      <c r="K457" s="5">
        <v>4977</v>
      </c>
      <c r="L457" s="15">
        <f t="shared" ref="L457:L480" si="62">IFERROR(IF((K458/J458)&gt;1.3,1.3,K458/J458),"")</f>
        <v>0.98716683119447191</v>
      </c>
      <c r="M457" s="15">
        <f t="shared" ref="M457:M480" si="63">IFERROR(K458/J458,"")</f>
        <v>0.98716683119447191</v>
      </c>
      <c r="N457" s="5" t="s">
        <v>48</v>
      </c>
      <c r="O457" s="5" t="s">
        <v>48</v>
      </c>
      <c r="P457" s="5">
        <v>0</v>
      </c>
      <c r="Q457" s="5">
        <v>0</v>
      </c>
      <c r="R457" s="5" t="str">
        <f t="shared" si="57"/>
        <v>Med 1.1-2023-12-31</v>
      </c>
    </row>
    <row r="458" spans="1:18" x14ac:dyDescent="0.3">
      <c r="A458" s="25" t="s">
        <v>688</v>
      </c>
      <c r="B458" s="5" t="s">
        <v>689</v>
      </c>
      <c r="C458" s="5" t="s">
        <v>432</v>
      </c>
      <c r="D458" s="5" t="s">
        <v>47</v>
      </c>
      <c r="E458" s="5" t="s">
        <v>22</v>
      </c>
      <c r="F458" s="6">
        <v>45291</v>
      </c>
      <c r="G458" s="16">
        <v>2023</v>
      </c>
      <c r="H458" s="6" t="str">
        <f t="shared" si="55"/>
        <v>Diciembre</v>
      </c>
      <c r="I458" s="6" t="str">
        <f t="shared" si="56"/>
        <v>2023-2</v>
      </c>
      <c r="J458" s="5">
        <v>1013</v>
      </c>
      <c r="K458" s="5">
        <v>1000</v>
      </c>
      <c r="L458" s="15">
        <f t="shared" si="62"/>
        <v>0.66666666666666663</v>
      </c>
      <c r="M458" s="15">
        <f t="shared" si="63"/>
        <v>0.66666666666666663</v>
      </c>
      <c r="N458" s="5" t="s">
        <v>48</v>
      </c>
      <c r="O458" s="5" t="s">
        <v>48</v>
      </c>
      <c r="P458" s="5">
        <v>0</v>
      </c>
      <c r="Q458" s="5">
        <v>0</v>
      </c>
      <c r="R458" s="5" t="str">
        <f t="shared" si="57"/>
        <v>Med 1.2-2023-12-31</v>
      </c>
    </row>
    <row r="459" spans="1:18" x14ac:dyDescent="0.3">
      <c r="A459" s="25" t="s">
        <v>690</v>
      </c>
      <c r="B459" s="5" t="s">
        <v>691</v>
      </c>
      <c r="C459" s="5" t="s">
        <v>432</v>
      </c>
      <c r="D459" s="5" t="s">
        <v>47</v>
      </c>
      <c r="E459" s="5" t="s">
        <v>22</v>
      </c>
      <c r="F459" s="6">
        <v>45291</v>
      </c>
      <c r="G459" s="16">
        <v>2023</v>
      </c>
      <c r="H459" s="6" t="str">
        <f t="shared" si="55"/>
        <v>Diciembre</v>
      </c>
      <c r="I459" s="6" t="str">
        <f t="shared" si="56"/>
        <v>2023-2</v>
      </c>
      <c r="J459" s="5">
        <v>30</v>
      </c>
      <c r="K459" s="5">
        <v>20</v>
      </c>
      <c r="L459" s="15">
        <f t="shared" si="62"/>
        <v>0.97794822627037392</v>
      </c>
      <c r="M459" s="15">
        <f t="shared" si="63"/>
        <v>0.97794822627037392</v>
      </c>
      <c r="N459" s="5" t="s">
        <v>48</v>
      </c>
      <c r="O459" s="5" t="s">
        <v>48</v>
      </c>
      <c r="P459" s="5">
        <v>0</v>
      </c>
      <c r="Q459" s="5">
        <v>0</v>
      </c>
      <c r="R459" s="5" t="str">
        <f t="shared" si="57"/>
        <v>Med 1.3-2023-12-31</v>
      </c>
    </row>
    <row r="460" spans="1:18" x14ac:dyDescent="0.3">
      <c r="A460" s="25" t="s">
        <v>692</v>
      </c>
      <c r="B460" s="5" t="s">
        <v>693</v>
      </c>
      <c r="C460" s="5" t="s">
        <v>432</v>
      </c>
      <c r="D460" s="5" t="s">
        <v>47</v>
      </c>
      <c r="E460" s="5" t="s">
        <v>22</v>
      </c>
      <c r="F460" s="6">
        <v>45291</v>
      </c>
      <c r="G460" s="16">
        <v>2023</v>
      </c>
      <c r="H460" s="6" t="str">
        <f t="shared" ref="H460:H481" si="64">PROPER(TEXT(F461,"mmmm"))</f>
        <v>Diciembre</v>
      </c>
      <c r="I460" s="6" t="str">
        <f t="shared" ref="I460:I481" si="65">IF(OR(H461="Enero",H461="Febrero",H461="Marzo",H461="Abril",H461="Mayo",H461="Junio"),G461&amp;"-1",IF(OR(H461="Julio",H461="Agosto",H461="Septiembre",H461="Octubre",H461="Noviembre",H461="Diciembre"),G461&amp;"-2"))</f>
        <v>2023-2</v>
      </c>
      <c r="J460" s="5">
        <v>1043</v>
      </c>
      <c r="K460" s="5">
        <v>1020</v>
      </c>
      <c r="L460" s="15">
        <f t="shared" si="62"/>
        <v>0.97559171597633132</v>
      </c>
      <c r="M460" s="15">
        <f t="shared" si="63"/>
        <v>0.97559171597633132</v>
      </c>
      <c r="N460" s="5" t="s">
        <v>48</v>
      </c>
      <c r="O460" s="5" t="s">
        <v>48</v>
      </c>
      <c r="P460" s="5">
        <v>0</v>
      </c>
      <c r="Q460" s="5">
        <v>0</v>
      </c>
      <c r="R460" s="5" t="str">
        <f t="shared" ref="R460:R481" si="66">A461&amp;"-"&amp;YEAR(F461)&amp;"-"&amp;IF(LEN(MONTH(F461))=1,"0"&amp;MONTH(F461),MONTH(F461))&amp;"-"&amp;IF(LEN(DAY(F461))=1,"0"&amp;DAY(F461),DAY(F461))</f>
        <v>Med 1.4-2023-12-31</v>
      </c>
    </row>
    <row r="461" spans="1:18" x14ac:dyDescent="0.3">
      <c r="A461" s="25" t="s">
        <v>694</v>
      </c>
      <c r="B461" s="5" t="s">
        <v>695</v>
      </c>
      <c r="C461" s="5" t="s">
        <v>432</v>
      </c>
      <c r="D461" s="5" t="s">
        <v>47</v>
      </c>
      <c r="E461" s="5" t="s">
        <v>22</v>
      </c>
      <c r="F461" s="6">
        <v>45291</v>
      </c>
      <c r="G461" s="16">
        <v>2023</v>
      </c>
      <c r="H461" s="6" t="str">
        <f t="shared" si="64"/>
        <v>Diciembre</v>
      </c>
      <c r="I461" s="6" t="str">
        <f t="shared" si="65"/>
        <v>2023-2</v>
      </c>
      <c r="J461" s="5">
        <v>4056</v>
      </c>
      <c r="K461" s="5">
        <v>3957</v>
      </c>
      <c r="L461" s="15">
        <f t="shared" si="62"/>
        <v>1.0318000000000001</v>
      </c>
      <c r="M461" s="15">
        <f t="shared" si="63"/>
        <v>1.0318000000000001</v>
      </c>
      <c r="N461" s="5" t="s">
        <v>48</v>
      </c>
      <c r="O461" s="5" t="s">
        <v>48</v>
      </c>
      <c r="P461" s="5">
        <v>0</v>
      </c>
      <c r="Q461" s="5">
        <v>0</v>
      </c>
      <c r="R461" s="5" t="str">
        <f t="shared" si="66"/>
        <v>Med 10-2023-12-31</v>
      </c>
    </row>
    <row r="462" spans="1:18" x14ac:dyDescent="0.3">
      <c r="A462" s="25" t="s">
        <v>696</v>
      </c>
      <c r="B462" s="5" t="s">
        <v>697</v>
      </c>
      <c r="C462" s="5" t="s">
        <v>432</v>
      </c>
      <c r="D462" s="5" t="s">
        <v>47</v>
      </c>
      <c r="E462" s="5" t="s">
        <v>22</v>
      </c>
      <c r="F462" s="6">
        <v>45291</v>
      </c>
      <c r="G462" s="16">
        <v>2023</v>
      </c>
      <c r="H462" s="6" t="str">
        <f t="shared" si="64"/>
        <v>Diciembre</v>
      </c>
      <c r="I462" s="6" t="str">
        <f t="shared" si="65"/>
        <v>2023-2</v>
      </c>
      <c r="J462" s="12">
        <v>100</v>
      </c>
      <c r="K462" s="12">
        <v>103.18</v>
      </c>
      <c r="L462" s="15">
        <f t="shared" si="62"/>
        <v>0.40369999999999995</v>
      </c>
      <c r="M462" s="15">
        <f t="shared" si="63"/>
        <v>0.40369999999999995</v>
      </c>
      <c r="N462" s="5" t="s">
        <v>23</v>
      </c>
      <c r="O462" s="5" t="s">
        <v>23</v>
      </c>
      <c r="P462" s="5">
        <v>0</v>
      </c>
      <c r="Q462" s="5">
        <v>0</v>
      </c>
      <c r="R462" s="5" t="str">
        <f t="shared" si="66"/>
        <v>Med 11-2023-12-31</v>
      </c>
    </row>
    <row r="463" spans="1:18" x14ac:dyDescent="0.3">
      <c r="A463" s="25" t="s">
        <v>698</v>
      </c>
      <c r="B463" s="5" t="s">
        <v>699</v>
      </c>
      <c r="C463" s="5" t="s">
        <v>432</v>
      </c>
      <c r="D463" s="5" t="s">
        <v>47</v>
      </c>
      <c r="E463" s="5" t="s">
        <v>22</v>
      </c>
      <c r="F463" s="6">
        <v>45291</v>
      </c>
      <c r="G463" s="16">
        <v>2023</v>
      </c>
      <c r="H463" s="6" t="str">
        <f t="shared" si="64"/>
        <v>Diciembre</v>
      </c>
      <c r="I463" s="6" t="str">
        <f t="shared" si="65"/>
        <v>2023-2</v>
      </c>
      <c r="J463" s="12">
        <v>100</v>
      </c>
      <c r="K463" s="12">
        <v>40.369999999999997</v>
      </c>
      <c r="L463" s="15">
        <f t="shared" si="62"/>
        <v>1</v>
      </c>
      <c r="M463" s="15">
        <f t="shared" si="63"/>
        <v>1</v>
      </c>
      <c r="N463" s="5" t="s">
        <v>23</v>
      </c>
      <c r="O463" s="5" t="s">
        <v>23</v>
      </c>
      <c r="P463" s="5">
        <v>0</v>
      </c>
      <c r="Q463" s="5">
        <v>0</v>
      </c>
      <c r="R463" s="5" t="str">
        <f t="shared" si="66"/>
        <v>Med 14-2023-12-31</v>
      </c>
    </row>
    <row r="464" spans="1:18" x14ac:dyDescent="0.3">
      <c r="A464" s="25" t="s">
        <v>702</v>
      </c>
      <c r="B464" s="5" t="s">
        <v>703</v>
      </c>
      <c r="C464" s="5" t="s">
        <v>432</v>
      </c>
      <c r="D464" s="5" t="s">
        <v>47</v>
      </c>
      <c r="E464" s="5" t="s">
        <v>22</v>
      </c>
      <c r="F464" s="6">
        <v>45291</v>
      </c>
      <c r="G464" s="16">
        <v>2023</v>
      </c>
      <c r="H464" s="6" t="str">
        <f t="shared" si="64"/>
        <v>Diciembre</v>
      </c>
      <c r="I464" s="6" t="str">
        <f t="shared" si="65"/>
        <v>2023-2</v>
      </c>
      <c r="J464" s="5">
        <v>100</v>
      </c>
      <c r="K464" s="5">
        <v>100</v>
      </c>
      <c r="L464" s="15">
        <f t="shared" si="62"/>
        <v>0.86</v>
      </c>
      <c r="M464" s="15">
        <f t="shared" si="63"/>
        <v>0.86</v>
      </c>
      <c r="N464" s="5" t="s">
        <v>23</v>
      </c>
      <c r="O464" s="5" t="s">
        <v>23</v>
      </c>
      <c r="P464" s="5">
        <v>0</v>
      </c>
      <c r="Q464" s="5">
        <v>0</v>
      </c>
      <c r="R464" s="5" t="str">
        <f t="shared" si="66"/>
        <v>Med 15-2023-12-31</v>
      </c>
    </row>
    <row r="465" spans="1:18" x14ac:dyDescent="0.3">
      <c r="A465" s="25" t="s">
        <v>704</v>
      </c>
      <c r="B465" s="5" t="s">
        <v>705</v>
      </c>
      <c r="C465" s="5" t="s">
        <v>432</v>
      </c>
      <c r="D465" s="5" t="s">
        <v>47</v>
      </c>
      <c r="E465" s="5" t="s">
        <v>22</v>
      </c>
      <c r="F465" s="6">
        <v>45291</v>
      </c>
      <c r="G465" s="16">
        <v>2023</v>
      </c>
      <c r="H465" s="6" t="str">
        <f t="shared" si="64"/>
        <v>Diciembre</v>
      </c>
      <c r="I465" s="6" t="str">
        <f t="shared" si="65"/>
        <v>2023-2</v>
      </c>
      <c r="J465" s="5">
        <v>100</v>
      </c>
      <c r="K465" s="5">
        <v>86</v>
      </c>
      <c r="L465" s="15">
        <f t="shared" si="62"/>
        <v>1</v>
      </c>
      <c r="M465" s="15">
        <f t="shared" si="63"/>
        <v>1</v>
      </c>
      <c r="N465" s="5" t="s">
        <v>23</v>
      </c>
      <c r="O465" s="5" t="s">
        <v>23</v>
      </c>
      <c r="P465" s="5">
        <v>0</v>
      </c>
      <c r="Q465" s="5">
        <v>0</v>
      </c>
      <c r="R465" s="5" t="str">
        <f t="shared" si="66"/>
        <v>Med 16-2023-12-31</v>
      </c>
    </row>
    <row r="466" spans="1:18" x14ac:dyDescent="0.3">
      <c r="A466" s="25" t="s">
        <v>706</v>
      </c>
      <c r="B466" s="5" t="s">
        <v>707</v>
      </c>
      <c r="C466" s="5" t="s">
        <v>432</v>
      </c>
      <c r="D466" s="5" t="s">
        <v>47</v>
      </c>
      <c r="E466" s="5" t="s">
        <v>22</v>
      </c>
      <c r="F466" s="6">
        <v>45291</v>
      </c>
      <c r="G466" s="16">
        <v>2023</v>
      </c>
      <c r="H466" s="6" t="str">
        <f t="shared" si="64"/>
        <v>Diciembre</v>
      </c>
      <c r="I466" s="6" t="str">
        <f t="shared" si="65"/>
        <v>2023-2</v>
      </c>
      <c r="J466" s="5">
        <v>2</v>
      </c>
      <c r="K466" s="5">
        <v>2</v>
      </c>
      <c r="L466" s="15">
        <f t="shared" si="62"/>
        <v>0.94029850746268662</v>
      </c>
      <c r="M466" s="15">
        <f t="shared" si="63"/>
        <v>0.94029850746268662</v>
      </c>
      <c r="N466" s="5" t="s">
        <v>48</v>
      </c>
      <c r="O466" s="5" t="s">
        <v>48</v>
      </c>
      <c r="P466" s="5">
        <v>0</v>
      </c>
      <c r="Q466" s="5">
        <v>0</v>
      </c>
      <c r="R466" s="5" t="str">
        <f t="shared" si="66"/>
        <v>Med 17-2023-12-31</v>
      </c>
    </row>
    <row r="467" spans="1:18" x14ac:dyDescent="0.3">
      <c r="A467" s="25" t="s">
        <v>708</v>
      </c>
      <c r="B467" s="5" t="s">
        <v>709</v>
      </c>
      <c r="C467" s="5" t="s">
        <v>432</v>
      </c>
      <c r="D467" s="5" t="s">
        <v>47</v>
      </c>
      <c r="E467" s="5" t="s">
        <v>22</v>
      </c>
      <c r="F467" s="6">
        <v>45291</v>
      </c>
      <c r="G467" s="16">
        <v>2023</v>
      </c>
      <c r="H467" s="6" t="str">
        <f t="shared" si="64"/>
        <v>Diciembre</v>
      </c>
      <c r="I467" s="6" t="str">
        <f t="shared" si="65"/>
        <v>2023-2</v>
      </c>
      <c r="J467" s="5">
        <v>67</v>
      </c>
      <c r="K467" s="5">
        <v>63</v>
      </c>
      <c r="L467" s="15">
        <f t="shared" si="62"/>
        <v>0.97658265528874777</v>
      </c>
      <c r="M467" s="15">
        <f t="shared" si="63"/>
        <v>0.97658265528874777</v>
      </c>
      <c r="N467" s="5" t="s">
        <v>48</v>
      </c>
      <c r="O467" s="5" t="s">
        <v>48</v>
      </c>
      <c r="P467" s="5">
        <v>1</v>
      </c>
      <c r="Q467" s="5">
        <v>1</v>
      </c>
      <c r="R467" s="5" t="str">
        <f t="shared" si="66"/>
        <v>Med 2-2023-12-31</v>
      </c>
    </row>
    <row r="468" spans="1:18" x14ac:dyDescent="0.3">
      <c r="A468" s="25" t="s">
        <v>710</v>
      </c>
      <c r="B468" s="5" t="s">
        <v>711</v>
      </c>
      <c r="C468" s="5" t="s">
        <v>432</v>
      </c>
      <c r="D468" s="5" t="s">
        <v>47</v>
      </c>
      <c r="E468" s="5" t="s">
        <v>22</v>
      </c>
      <c r="F468" s="6">
        <v>45291</v>
      </c>
      <c r="G468" s="16">
        <v>2023</v>
      </c>
      <c r="H468" s="6" t="str">
        <f t="shared" si="64"/>
        <v>Diciembre</v>
      </c>
      <c r="I468" s="6" t="str">
        <f t="shared" si="65"/>
        <v>2023-2</v>
      </c>
      <c r="J468" s="5">
        <v>5039</v>
      </c>
      <c r="K468" s="5">
        <v>4921</v>
      </c>
      <c r="L468" s="15">
        <f t="shared" si="62"/>
        <v>1.0543905635648756</v>
      </c>
      <c r="M468" s="15">
        <f t="shared" si="63"/>
        <v>1.0543905635648756</v>
      </c>
      <c r="N468" s="5" t="s">
        <v>48</v>
      </c>
      <c r="O468" s="5" t="s">
        <v>48</v>
      </c>
      <c r="P468" s="5">
        <v>0</v>
      </c>
      <c r="Q468" s="5">
        <v>0</v>
      </c>
      <c r="R468" s="5" t="str">
        <f t="shared" si="66"/>
        <v>Med 2.1-2023-12-31</v>
      </c>
    </row>
    <row r="469" spans="1:18" x14ac:dyDescent="0.3">
      <c r="A469" s="25" t="s">
        <v>712</v>
      </c>
      <c r="B469" s="5" t="s">
        <v>713</v>
      </c>
      <c r="C469" s="5" t="s">
        <v>432</v>
      </c>
      <c r="D469" s="5" t="s">
        <v>47</v>
      </c>
      <c r="E469" s="5" t="s">
        <v>22</v>
      </c>
      <c r="F469" s="6">
        <v>45291</v>
      </c>
      <c r="G469" s="16">
        <v>2023</v>
      </c>
      <c r="H469" s="6" t="str">
        <f t="shared" si="64"/>
        <v>Diciembre</v>
      </c>
      <c r="I469" s="6" t="str">
        <f t="shared" si="65"/>
        <v>2023-2</v>
      </c>
      <c r="J469" s="5">
        <v>3052</v>
      </c>
      <c r="K469" s="5">
        <v>3218</v>
      </c>
      <c r="L469" s="15">
        <f t="shared" si="62"/>
        <v>0.93910286300475609</v>
      </c>
      <c r="M469" s="15">
        <f t="shared" si="63"/>
        <v>0.93910286300475609</v>
      </c>
      <c r="N469" s="5" t="s">
        <v>48</v>
      </c>
      <c r="O469" s="5" t="s">
        <v>48</v>
      </c>
      <c r="P469" s="5">
        <v>0</v>
      </c>
      <c r="Q469" s="5">
        <v>0</v>
      </c>
      <c r="R469" s="5" t="str">
        <f t="shared" si="66"/>
        <v>Med 2.2-2023-12-31</v>
      </c>
    </row>
    <row r="470" spans="1:18" x14ac:dyDescent="0.3">
      <c r="A470" s="25" t="s">
        <v>714</v>
      </c>
      <c r="B470" s="5" t="s">
        <v>715</v>
      </c>
      <c r="C470" s="5" t="s">
        <v>432</v>
      </c>
      <c r="D470" s="5" t="s">
        <v>47</v>
      </c>
      <c r="E470" s="5" t="s">
        <v>22</v>
      </c>
      <c r="F470" s="6">
        <v>45291</v>
      </c>
      <c r="G470" s="16">
        <v>2023</v>
      </c>
      <c r="H470" s="6" t="str">
        <f t="shared" si="64"/>
        <v>Diciembre</v>
      </c>
      <c r="I470" s="6" t="str">
        <f t="shared" si="65"/>
        <v>2023-2</v>
      </c>
      <c r="J470" s="5">
        <v>10723</v>
      </c>
      <c r="K470" s="5">
        <v>10070</v>
      </c>
      <c r="L470" s="15">
        <f t="shared" si="62"/>
        <v>0.67592592592592593</v>
      </c>
      <c r="M470" s="15">
        <f t="shared" si="63"/>
        <v>0.67592592592592593</v>
      </c>
      <c r="N470" s="5" t="s">
        <v>48</v>
      </c>
      <c r="O470" s="5" t="s">
        <v>48</v>
      </c>
      <c r="P470" s="5">
        <v>0</v>
      </c>
      <c r="Q470" s="5">
        <v>0</v>
      </c>
      <c r="R470" s="5" t="str">
        <f t="shared" si="66"/>
        <v>Med 3-2023-12-31</v>
      </c>
    </row>
    <row r="471" spans="1:18" x14ac:dyDescent="0.3">
      <c r="A471" s="25" t="s">
        <v>716</v>
      </c>
      <c r="B471" s="5" t="s">
        <v>717</v>
      </c>
      <c r="C471" s="5" t="s">
        <v>432</v>
      </c>
      <c r="D471" s="5" t="s">
        <v>47</v>
      </c>
      <c r="E471" s="5" t="s">
        <v>22</v>
      </c>
      <c r="F471" s="6">
        <v>45291</v>
      </c>
      <c r="G471" s="16">
        <v>2023</v>
      </c>
      <c r="H471" s="6" t="str">
        <f t="shared" si="64"/>
        <v>Diciembre</v>
      </c>
      <c r="I471" s="6" t="str">
        <f t="shared" si="65"/>
        <v>2023-2</v>
      </c>
      <c r="J471" s="5">
        <v>432</v>
      </c>
      <c r="K471" s="5">
        <v>292</v>
      </c>
      <c r="L471" s="15">
        <f t="shared" si="62"/>
        <v>0.93333333333333335</v>
      </c>
      <c r="M471" s="15">
        <f t="shared" si="63"/>
        <v>0.93333333333333335</v>
      </c>
      <c r="N471" s="5" t="s">
        <v>48</v>
      </c>
      <c r="O471" s="5" t="s">
        <v>48</v>
      </c>
      <c r="P471" s="5">
        <v>0</v>
      </c>
      <c r="Q471" s="5">
        <v>0</v>
      </c>
      <c r="R471" s="5" t="str">
        <f t="shared" si="66"/>
        <v>Med 4-2023-12-31</v>
      </c>
    </row>
    <row r="472" spans="1:18" x14ac:dyDescent="0.3">
      <c r="A472" s="25" t="s">
        <v>718</v>
      </c>
      <c r="B472" s="5" t="s">
        <v>719</v>
      </c>
      <c r="C472" s="5" t="s">
        <v>432</v>
      </c>
      <c r="D472" s="5" t="s">
        <v>47</v>
      </c>
      <c r="E472" s="5" t="s">
        <v>22</v>
      </c>
      <c r="F472" s="6">
        <v>45291</v>
      </c>
      <c r="G472" s="16">
        <v>2023</v>
      </c>
      <c r="H472" s="6" t="str">
        <f t="shared" si="64"/>
        <v>Diciembre</v>
      </c>
      <c r="I472" s="6" t="str">
        <f t="shared" si="65"/>
        <v>2023-2</v>
      </c>
      <c r="J472" s="5">
        <v>60</v>
      </c>
      <c r="K472" s="5">
        <v>56</v>
      </c>
      <c r="L472" s="15">
        <f t="shared" si="62"/>
        <v>1.0543905635648756</v>
      </c>
      <c r="M472" s="15">
        <f t="shared" si="63"/>
        <v>1.0543905635648756</v>
      </c>
      <c r="N472" s="5" t="s">
        <v>48</v>
      </c>
      <c r="O472" s="5" t="s">
        <v>48</v>
      </c>
      <c r="P472" s="5">
        <v>0</v>
      </c>
      <c r="Q472" s="5">
        <v>0</v>
      </c>
      <c r="R472" s="5" t="str">
        <f t="shared" si="66"/>
        <v>Med 4.1-2023-12-31</v>
      </c>
    </row>
    <row r="473" spans="1:18" x14ac:dyDescent="0.3">
      <c r="A473" s="25" t="s">
        <v>720</v>
      </c>
      <c r="B473" s="5" t="s">
        <v>721</v>
      </c>
      <c r="C473" s="5" t="s">
        <v>432</v>
      </c>
      <c r="D473" s="5" t="s">
        <v>47</v>
      </c>
      <c r="E473" s="5" t="s">
        <v>22</v>
      </c>
      <c r="F473" s="6">
        <v>45291</v>
      </c>
      <c r="G473" s="16">
        <v>2023</v>
      </c>
      <c r="H473" s="6" t="str">
        <f t="shared" si="64"/>
        <v>Diciembre</v>
      </c>
      <c r="I473" s="6" t="str">
        <f t="shared" si="65"/>
        <v>2023-2</v>
      </c>
      <c r="J473" s="5">
        <v>3052</v>
      </c>
      <c r="K473" s="5">
        <v>3218</v>
      </c>
      <c r="L473" s="15">
        <f t="shared" si="62"/>
        <v>0.67592592592592593</v>
      </c>
      <c r="M473" s="15">
        <f t="shared" si="63"/>
        <v>0.67592592592592593</v>
      </c>
      <c r="N473" s="5" t="s">
        <v>48</v>
      </c>
      <c r="O473" s="5" t="s">
        <v>48</v>
      </c>
      <c r="P473" s="5">
        <v>0</v>
      </c>
      <c r="Q473" s="5">
        <v>0</v>
      </c>
      <c r="R473" s="5" t="str">
        <f t="shared" si="66"/>
        <v>Med 4.2-2023-12-31</v>
      </c>
    </row>
    <row r="474" spans="1:18" x14ac:dyDescent="0.3">
      <c r="A474" s="25" t="s">
        <v>722</v>
      </c>
      <c r="B474" s="5" t="s">
        <v>723</v>
      </c>
      <c r="C474" s="5" t="s">
        <v>432</v>
      </c>
      <c r="D474" s="5" t="s">
        <v>47</v>
      </c>
      <c r="E474" s="5" t="s">
        <v>22</v>
      </c>
      <c r="F474" s="6">
        <v>45291</v>
      </c>
      <c r="G474" s="16">
        <v>2023</v>
      </c>
      <c r="H474" s="6" t="str">
        <f t="shared" si="64"/>
        <v>Diciembre</v>
      </c>
      <c r="I474" s="6" t="str">
        <f t="shared" si="65"/>
        <v>2023-2</v>
      </c>
      <c r="J474" s="5">
        <v>432</v>
      </c>
      <c r="K474" s="5">
        <v>292</v>
      </c>
      <c r="L474" s="15">
        <f t="shared" si="62"/>
        <v>0.92891080233079337</v>
      </c>
      <c r="M474" s="15">
        <f t="shared" si="63"/>
        <v>0.92891080233079337</v>
      </c>
      <c r="N474" s="5" t="s">
        <v>48</v>
      </c>
      <c r="O474" s="5" t="s">
        <v>48</v>
      </c>
      <c r="P474" s="5">
        <v>0</v>
      </c>
      <c r="Q474" s="5">
        <v>0</v>
      </c>
      <c r="R474" s="5" t="str">
        <f t="shared" si="66"/>
        <v>Med 5-2023-12-31</v>
      </c>
    </row>
    <row r="475" spans="1:18" x14ac:dyDescent="0.3">
      <c r="A475" s="25" t="s">
        <v>724</v>
      </c>
      <c r="B475" s="5" t="s">
        <v>725</v>
      </c>
      <c r="C475" s="5" t="s">
        <v>432</v>
      </c>
      <c r="D475" s="5" t="s">
        <v>47</v>
      </c>
      <c r="E475" s="5" t="s">
        <v>22</v>
      </c>
      <c r="F475" s="6">
        <v>45291</v>
      </c>
      <c r="G475" s="16">
        <v>2023</v>
      </c>
      <c r="H475" s="6" t="str">
        <f t="shared" si="64"/>
        <v>Diciembre</v>
      </c>
      <c r="I475" s="6" t="str">
        <f t="shared" si="65"/>
        <v>2023-2</v>
      </c>
      <c r="J475" s="5">
        <v>11155</v>
      </c>
      <c r="K475" s="5">
        <v>10362</v>
      </c>
      <c r="L475" s="15">
        <f t="shared" si="62"/>
        <v>0.93669999999999998</v>
      </c>
      <c r="M475" s="15">
        <f t="shared" si="63"/>
        <v>0.93669999999999998</v>
      </c>
      <c r="N475" s="5" t="s">
        <v>48</v>
      </c>
      <c r="O475" s="5" t="s">
        <v>48</v>
      </c>
      <c r="P475" s="5">
        <v>0</v>
      </c>
      <c r="Q475" s="5">
        <v>0</v>
      </c>
      <c r="R475" s="5" t="str">
        <f t="shared" si="66"/>
        <v>Med 6-2023-12-31</v>
      </c>
    </row>
    <row r="476" spans="1:18" x14ac:dyDescent="0.3">
      <c r="A476" s="25" t="s">
        <v>726</v>
      </c>
      <c r="B476" s="5" t="s">
        <v>727</v>
      </c>
      <c r="C476" s="5" t="s">
        <v>432</v>
      </c>
      <c r="D476" s="5" t="s">
        <v>47</v>
      </c>
      <c r="E476" s="5" t="s">
        <v>22</v>
      </c>
      <c r="F476" s="6">
        <v>45291</v>
      </c>
      <c r="G476" s="16">
        <v>2023</v>
      </c>
      <c r="H476" s="6" t="str">
        <f t="shared" si="64"/>
        <v>Diciembre</v>
      </c>
      <c r="I476" s="6" t="str">
        <f t="shared" si="65"/>
        <v>2023-2</v>
      </c>
      <c r="J476" s="12">
        <v>100</v>
      </c>
      <c r="K476" s="12">
        <v>93.67</v>
      </c>
      <c r="L476" s="15">
        <f t="shared" si="62"/>
        <v>1.2619047619047619</v>
      </c>
      <c r="M476" s="15">
        <f t="shared" si="63"/>
        <v>1.2619047619047619</v>
      </c>
      <c r="N476" s="5" t="s">
        <v>23</v>
      </c>
      <c r="O476" s="5" t="s">
        <v>23</v>
      </c>
      <c r="P476" s="5">
        <v>0</v>
      </c>
      <c r="Q476" s="5">
        <v>0</v>
      </c>
      <c r="R476" s="5" t="str">
        <f t="shared" si="66"/>
        <v>Med 7-2023-12-31</v>
      </c>
    </row>
    <row r="477" spans="1:18" x14ac:dyDescent="0.3">
      <c r="A477" s="25" t="s">
        <v>728</v>
      </c>
      <c r="B477" s="5" t="s">
        <v>729</v>
      </c>
      <c r="C477" s="5" t="s">
        <v>432</v>
      </c>
      <c r="D477" s="5" t="s">
        <v>47</v>
      </c>
      <c r="E477" s="5" t="s">
        <v>22</v>
      </c>
      <c r="F477" s="6">
        <v>45291</v>
      </c>
      <c r="G477" s="16">
        <v>2023</v>
      </c>
      <c r="H477" s="6" t="str">
        <f t="shared" si="64"/>
        <v>Diciembre</v>
      </c>
      <c r="I477" s="6" t="str">
        <f t="shared" si="65"/>
        <v>2023-2</v>
      </c>
      <c r="J477" s="5">
        <v>42</v>
      </c>
      <c r="K477" s="5">
        <v>53</v>
      </c>
      <c r="L477" s="15">
        <f t="shared" si="62"/>
        <v>1.0263459335624283</v>
      </c>
      <c r="M477" s="15">
        <f t="shared" si="63"/>
        <v>1.0263459335624283</v>
      </c>
      <c r="N477" s="5" t="s">
        <v>23</v>
      </c>
      <c r="O477" s="5" t="s">
        <v>23</v>
      </c>
      <c r="P477" s="5">
        <v>0</v>
      </c>
      <c r="Q477" s="5">
        <v>0</v>
      </c>
      <c r="R477" s="5" t="str">
        <f t="shared" si="66"/>
        <v>Med 8-2023-12-31</v>
      </c>
    </row>
    <row r="478" spans="1:18" x14ac:dyDescent="0.3">
      <c r="A478" s="25" t="s">
        <v>730</v>
      </c>
      <c r="B478" s="5" t="s">
        <v>731</v>
      </c>
      <c r="C478" s="5" t="s">
        <v>432</v>
      </c>
      <c r="D478" s="5" t="s">
        <v>47</v>
      </c>
      <c r="E478" s="5" t="s">
        <v>22</v>
      </c>
      <c r="F478" s="6">
        <v>45291</v>
      </c>
      <c r="G478" s="16">
        <v>2023</v>
      </c>
      <c r="H478" s="6" t="str">
        <f t="shared" si="64"/>
        <v>Diciembre</v>
      </c>
      <c r="I478" s="6" t="str">
        <f t="shared" si="65"/>
        <v>2023-2</v>
      </c>
      <c r="J478" s="5">
        <v>87.3</v>
      </c>
      <c r="K478" s="5">
        <v>89.6</v>
      </c>
      <c r="L478" s="15">
        <f t="shared" si="62"/>
        <v>0.81519612889941329</v>
      </c>
      <c r="M478" s="15">
        <f t="shared" si="63"/>
        <v>0.81519612889941329</v>
      </c>
      <c r="N478" s="5" t="s">
        <v>23</v>
      </c>
      <c r="O478" s="5" t="s">
        <v>23</v>
      </c>
      <c r="P478" s="5">
        <v>1</v>
      </c>
      <c r="Q478" s="5">
        <v>1</v>
      </c>
      <c r="R478" s="5" t="str">
        <f t="shared" si="66"/>
        <v>Med 9-2023-12-31</v>
      </c>
    </row>
    <row r="479" spans="1:18" x14ac:dyDescent="0.3">
      <c r="A479" s="25" t="s">
        <v>732</v>
      </c>
      <c r="B479" s="5" t="s">
        <v>733</v>
      </c>
      <c r="C479" s="5" t="s">
        <v>432</v>
      </c>
      <c r="D479" s="5" t="s">
        <v>47</v>
      </c>
      <c r="E479" s="5" t="s">
        <v>22</v>
      </c>
      <c r="F479" s="6">
        <v>45291</v>
      </c>
      <c r="G479" s="16">
        <v>2023</v>
      </c>
      <c r="H479" s="6" t="str">
        <f t="shared" si="64"/>
        <v>Julio</v>
      </c>
      <c r="I479" s="6" t="str">
        <f t="shared" si="65"/>
        <v>2024-2</v>
      </c>
      <c r="J479" s="5">
        <v>97.13</v>
      </c>
      <c r="K479" s="5">
        <v>79.180000000000007</v>
      </c>
      <c r="L479" s="15">
        <f t="shared" si="62"/>
        <v>0.36399999999999999</v>
      </c>
      <c r="M479" s="15">
        <f t="shared" si="63"/>
        <v>0.36399999999999999</v>
      </c>
      <c r="N479" s="5" t="s">
        <v>23</v>
      </c>
      <c r="O479" s="5" t="s">
        <v>23</v>
      </c>
      <c r="P479" s="5">
        <v>0</v>
      </c>
      <c r="Q479" s="5">
        <v>0</v>
      </c>
      <c r="R479" s="5" t="str">
        <f t="shared" si="66"/>
        <v>243-2024-07-30</v>
      </c>
    </row>
    <row r="480" spans="1:18" x14ac:dyDescent="0.3">
      <c r="A480" s="5">
        <v>243</v>
      </c>
      <c r="B480" s="5" t="s">
        <v>175</v>
      </c>
      <c r="C480" s="5" t="s">
        <v>29</v>
      </c>
      <c r="D480" s="5" t="s">
        <v>21</v>
      </c>
      <c r="E480" s="5" t="s">
        <v>54</v>
      </c>
      <c r="F480" s="6">
        <v>45503</v>
      </c>
      <c r="G480" s="5">
        <v>2024</v>
      </c>
      <c r="H480" s="5" t="str">
        <f t="shared" si="64"/>
        <v>Julio</v>
      </c>
      <c r="I480" s="6" t="str">
        <f t="shared" si="65"/>
        <v>2024-2</v>
      </c>
      <c r="J480" s="5">
        <v>20</v>
      </c>
      <c r="K480" s="5">
        <v>7.28</v>
      </c>
      <c r="L480" s="15">
        <f t="shared" si="62"/>
        <v>0.90746960784963793</v>
      </c>
      <c r="M480" s="15">
        <f t="shared" si="63"/>
        <v>0.90746960784963793</v>
      </c>
      <c r="N480" s="5" t="s">
        <v>23</v>
      </c>
      <c r="O480" s="5" t="s">
        <v>23</v>
      </c>
      <c r="P480" s="5">
        <v>0</v>
      </c>
      <c r="Q480" s="5">
        <v>0</v>
      </c>
      <c r="R480" s="5" t="str">
        <f t="shared" si="66"/>
        <v>139-2024-07-31</v>
      </c>
    </row>
    <row r="481" spans="1:18" x14ac:dyDescent="0.3">
      <c r="A481" s="5">
        <v>139</v>
      </c>
      <c r="B481" s="5" t="s">
        <v>106</v>
      </c>
      <c r="C481" s="5" t="s">
        <v>104</v>
      </c>
      <c r="D481" s="5" t="s">
        <v>21</v>
      </c>
      <c r="E481" s="5" t="s">
        <v>54</v>
      </c>
      <c r="F481" s="6">
        <v>45504</v>
      </c>
      <c r="G481" s="5">
        <v>2024</v>
      </c>
      <c r="H481" s="5" t="str">
        <f t="shared" si="64"/>
        <v>Octubre</v>
      </c>
      <c r="I481" s="6" t="str">
        <f t="shared" si="65"/>
        <v>2024-2</v>
      </c>
      <c r="J481" s="9">
        <v>1338.6143959999999</v>
      </c>
      <c r="K481" s="9">
        <v>1214.7518809999999</v>
      </c>
      <c r="L481" s="15">
        <f>IFERROR(IF((J482/K482)&gt;1.3,1.3,J482/K482),"")</f>
        <v>0.88888888888888884</v>
      </c>
      <c r="M481" s="15">
        <f>IFERROR(J482/K482,"")</f>
        <v>0.88888888888888884</v>
      </c>
      <c r="N481" s="5" t="s">
        <v>95</v>
      </c>
      <c r="O481" s="5" t="s">
        <v>95</v>
      </c>
      <c r="P481" s="5">
        <v>0</v>
      </c>
      <c r="Q481" s="5">
        <v>0</v>
      </c>
      <c r="R481" s="5" t="str">
        <f t="shared" si="66"/>
        <v>112-2024-10-31</v>
      </c>
    </row>
    <row r="482" spans="1:18" x14ac:dyDescent="0.3">
      <c r="A482" s="5">
        <v>112</v>
      </c>
      <c r="B482" s="5" t="s">
        <v>85</v>
      </c>
      <c r="C482" s="5" t="s">
        <v>87</v>
      </c>
      <c r="D482" s="5" t="s">
        <v>65</v>
      </c>
      <c r="E482" s="5" t="s">
        <v>22</v>
      </c>
      <c r="F482" s="6">
        <v>45596</v>
      </c>
      <c r="G482" s="5">
        <v>2024</v>
      </c>
      <c r="H482" s="5" t="str">
        <f>PROPER(TEXT(F485,"mmmm"))</f>
        <v>Octubre</v>
      </c>
      <c r="I482" s="6" t="str">
        <f>IF(OR(H485="Enero",H485="Febrero",H485="Marzo",H485="Abril",H485="Mayo",H485="Junio"),G485&amp;"-1",IF(OR(H485="Julio",H485="Agosto",H485="Septiembre",H485="Octubre",H485="Noviembre",H485="Diciembre"),G485&amp;"-2"))</f>
        <v>2024-2</v>
      </c>
      <c r="J482" s="5">
        <v>80</v>
      </c>
      <c r="K482" s="5">
        <v>90</v>
      </c>
      <c r="L482" s="15">
        <f>IFERROR(IF((K485/J485)&gt;1.3,1.3,K485/J485),"")</f>
        <v>1.1125</v>
      </c>
      <c r="M482" s="15">
        <f>IFERROR(K485/J485,"")</f>
        <v>1.1125</v>
      </c>
      <c r="N482" s="5" t="s">
        <v>23</v>
      </c>
      <c r="O482" s="5" t="s">
        <v>23</v>
      </c>
      <c r="P482" s="5">
        <v>0</v>
      </c>
      <c r="Q482" s="5">
        <v>0</v>
      </c>
      <c r="R482" s="5" t="str">
        <f>A485&amp;"-"&amp;YEAR(F485)&amp;"-"&amp;IF(LEN(MONTH(F485))=1,"0"&amp;MONTH(F485),MONTH(F485))&amp;"-"&amp;IF(LEN(DAY(F485))=1,"0"&amp;DAY(F485),DAY(F485))</f>
        <v>117-2024-10-31</v>
      </c>
    </row>
    <row r="483" spans="1:18" x14ac:dyDescent="0.3">
      <c r="A483" s="5">
        <v>113</v>
      </c>
      <c r="B483" s="5" t="s">
        <v>85</v>
      </c>
      <c r="C483" s="5" t="s">
        <v>88</v>
      </c>
      <c r="D483" s="5" t="s">
        <v>65</v>
      </c>
      <c r="E483" s="5" t="s">
        <v>22</v>
      </c>
      <c r="F483" s="6">
        <v>45596</v>
      </c>
      <c r="G483" s="5">
        <v>2024</v>
      </c>
      <c r="H483" s="5" t="str">
        <f>PROPER(TEXT(F486,"mmmm"))</f>
        <v>Diciembre</v>
      </c>
      <c r="I483" s="6" t="str">
        <f>IF(OR(H486="Enero",H486="Febrero",H486="Marzo",H486="Abril",H486="Mayo",H486="Junio"),G486&amp;"-1",IF(OR(H486="Julio",H486="Agosto",H486="Septiembre",H486="Octubre",H486="Noviembre",H486="Diciembre"),G486&amp;"-2"))</f>
        <v>2024-2</v>
      </c>
      <c r="J483" s="5">
        <v>80</v>
      </c>
      <c r="K483" s="5">
        <v>88</v>
      </c>
      <c r="L483" s="15">
        <f>IFERROR(IF((K486/J486)&gt;1.3,1.3,K486/J486),"")</f>
        <v>1</v>
      </c>
      <c r="M483" s="15">
        <f>IFERROR(K486/J486,"")</f>
        <v>1</v>
      </c>
      <c r="N483" s="5" t="s">
        <v>23</v>
      </c>
      <c r="O483" s="5" t="s">
        <v>23</v>
      </c>
      <c r="P483" s="5">
        <v>0</v>
      </c>
      <c r="Q483" s="5">
        <v>0</v>
      </c>
      <c r="R483" s="5" t="str">
        <f>A486&amp;"-"&amp;YEAR(F486)&amp;"-"&amp;IF(LEN(MONTH(F486))=1,"0"&amp;MONTH(F486),MONTH(F486))&amp;"-"&amp;IF(LEN(DAY(F486))=1,"0"&amp;DAY(F486),DAY(F486))</f>
        <v>5-2024-12-31</v>
      </c>
    </row>
    <row r="484" spans="1:18" x14ac:dyDescent="0.3">
      <c r="A484" s="5">
        <v>114</v>
      </c>
      <c r="B484" s="5" t="s">
        <v>85</v>
      </c>
      <c r="C484" s="5" t="s">
        <v>58</v>
      </c>
      <c r="D484" s="5" t="s">
        <v>65</v>
      </c>
      <c r="E484" s="5" t="s">
        <v>22</v>
      </c>
      <c r="F484" s="6">
        <v>45596</v>
      </c>
      <c r="G484" s="5">
        <v>2024</v>
      </c>
      <c r="H484" s="5" t="str">
        <f>PROPER(TEXT(F487,"mmmm"))</f>
        <v>Diciembre</v>
      </c>
      <c r="I484" s="6" t="str">
        <f>IF(OR(H487="Enero",H487="Febrero",H487="Marzo",H487="Abril",H487="Mayo",H487="Junio"),G487&amp;"-1",IF(OR(H487="Julio",H487="Agosto",H487="Septiembre",H487="Octubre",H487="Noviembre",H487="Diciembre"),G487&amp;"-2"))</f>
        <v>2024-2</v>
      </c>
      <c r="J484" s="5">
        <v>80</v>
      </c>
      <c r="K484" s="5">
        <v>81</v>
      </c>
      <c r="L484" s="15">
        <f>IFERROR(IF((K487/J487)&gt;1.3,1.3,K487/J487),"")</f>
        <v>1</v>
      </c>
      <c r="M484" s="15">
        <f>IFERROR(K487/J487,"")</f>
        <v>1</v>
      </c>
      <c r="N484" s="5" t="s">
        <v>23</v>
      </c>
      <c r="O484" s="5" t="s">
        <v>23</v>
      </c>
      <c r="P484" s="5">
        <v>0</v>
      </c>
      <c r="Q484" s="5">
        <v>0</v>
      </c>
      <c r="R484" s="5" t="str">
        <f>A487&amp;"-"&amp;YEAR(F487)&amp;"-"&amp;IF(LEN(MONTH(F487))=1,"0"&amp;MONTH(F487),MONTH(F487))&amp;"-"&amp;IF(LEN(DAY(F487))=1,"0"&amp;DAY(F487),DAY(F487))</f>
        <v>6-2024-12-31</v>
      </c>
    </row>
    <row r="485" spans="1:18" x14ac:dyDescent="0.3">
      <c r="A485" s="5">
        <v>117</v>
      </c>
      <c r="B485" s="5" t="s">
        <v>85</v>
      </c>
      <c r="C485" s="5" t="s">
        <v>90</v>
      </c>
      <c r="D485" s="5" t="s">
        <v>65</v>
      </c>
      <c r="E485" s="5" t="s">
        <v>22</v>
      </c>
      <c r="F485" s="6">
        <v>45596</v>
      </c>
      <c r="G485" s="5">
        <v>2024</v>
      </c>
      <c r="H485" s="5" t="str">
        <f t="shared" ref="H485:H510" si="67">PROPER(TEXT(F489,"mmmm"))</f>
        <v>Diciembre</v>
      </c>
      <c r="I485" s="6" t="str">
        <f t="shared" ref="I485:I510" si="68">IF(OR(H489="Enero",H489="Febrero",H489="Marzo",H489="Abril",H489="Mayo",H489="Junio"),G489&amp;"-1",IF(OR(H489="Julio",H489="Agosto",H489="Septiembre",H489="Octubre",H489="Noviembre",H489="Diciembre"),G489&amp;"-2"))</f>
        <v>2024-2</v>
      </c>
      <c r="J485" s="5">
        <v>80</v>
      </c>
      <c r="K485" s="5">
        <v>89</v>
      </c>
      <c r="L485" s="15">
        <f>IFERROR(IF((K489/J489)&gt;1.3,1.3,K489/J489),"")</f>
        <v>1</v>
      </c>
      <c r="M485" s="15">
        <f>IFERROR(K489/J489,"")</f>
        <v>1</v>
      </c>
      <c r="N485" s="5" t="s">
        <v>23</v>
      </c>
      <c r="O485" s="5" t="s">
        <v>23</v>
      </c>
      <c r="P485" s="5">
        <v>0</v>
      </c>
      <c r="Q485" s="5">
        <v>0</v>
      </c>
      <c r="R485" s="5" t="str">
        <f t="shared" ref="R485:R510" si="69">A489&amp;"-"&amp;YEAR(F489)&amp;"-"&amp;IF(LEN(MONTH(F489))=1,"0"&amp;MONTH(F489),MONTH(F489))&amp;"-"&amp;IF(LEN(DAY(F489))=1,"0"&amp;DAY(F489),DAY(F489))</f>
        <v>10-2024-12-31</v>
      </c>
    </row>
    <row r="486" spans="1:18" x14ac:dyDescent="0.3">
      <c r="A486" s="5">
        <v>5</v>
      </c>
      <c r="B486" s="5" t="s">
        <v>31</v>
      </c>
      <c r="C486" s="5" t="s">
        <v>32</v>
      </c>
      <c r="D486" s="5" t="s">
        <v>21</v>
      </c>
      <c r="E486" s="5" t="s">
        <v>22</v>
      </c>
      <c r="F486" s="6">
        <v>45657</v>
      </c>
      <c r="G486" s="16">
        <v>2024</v>
      </c>
      <c r="H486" s="6" t="str">
        <f t="shared" si="67"/>
        <v>Diciembre</v>
      </c>
      <c r="I486" s="6" t="str">
        <f t="shared" si="68"/>
        <v>2024-2</v>
      </c>
      <c r="J486" s="13">
        <v>100</v>
      </c>
      <c r="K486" s="13">
        <v>100</v>
      </c>
      <c r="L486" s="15">
        <f t="shared" ref="L486:L492" si="70">IFERROR(IF((K490/J490)&gt;1,1,K490/J490),"")</f>
        <v>1</v>
      </c>
      <c r="M486" s="15">
        <f t="shared" ref="M486:M492" si="71">IFERROR(IF((K490/J490)&gt;1,1,K490/J490),"")</f>
        <v>1</v>
      </c>
      <c r="N486" s="5" t="s">
        <v>23</v>
      </c>
      <c r="O486" s="5" t="s">
        <v>23</v>
      </c>
      <c r="P486" s="5">
        <v>0</v>
      </c>
      <c r="Q486" s="5">
        <v>0</v>
      </c>
      <c r="R486" s="5" t="str">
        <f t="shared" si="69"/>
        <v>11-2024-12-31</v>
      </c>
    </row>
    <row r="487" spans="1:18" x14ac:dyDescent="0.3">
      <c r="A487" s="5">
        <v>6</v>
      </c>
      <c r="B487" s="5" t="s">
        <v>33</v>
      </c>
      <c r="C487" s="5" t="s">
        <v>34</v>
      </c>
      <c r="D487" s="5" t="s">
        <v>21</v>
      </c>
      <c r="E487" s="5" t="s">
        <v>22</v>
      </c>
      <c r="F487" s="6">
        <v>45657</v>
      </c>
      <c r="G487" s="16">
        <v>2024</v>
      </c>
      <c r="H487" s="6" t="str">
        <f t="shared" si="67"/>
        <v>Diciembre</v>
      </c>
      <c r="I487" s="6" t="str">
        <f t="shared" si="68"/>
        <v>2024-2</v>
      </c>
      <c r="J487" s="13">
        <v>100</v>
      </c>
      <c r="K487" s="13">
        <v>100</v>
      </c>
      <c r="L487" s="15">
        <f t="shared" si="70"/>
        <v>0.73684210526315785</v>
      </c>
      <c r="M487" s="15">
        <f t="shared" si="71"/>
        <v>0.73684210526315785</v>
      </c>
      <c r="N487" s="5" t="s">
        <v>23</v>
      </c>
      <c r="O487" s="5" t="s">
        <v>23</v>
      </c>
      <c r="P487" s="5">
        <v>0</v>
      </c>
      <c r="Q487" s="5">
        <v>0</v>
      </c>
      <c r="R487" s="5" t="str">
        <f t="shared" si="69"/>
        <v>12-2024-12-31</v>
      </c>
    </row>
    <row r="488" spans="1:18" x14ac:dyDescent="0.3">
      <c r="A488" s="5">
        <v>7</v>
      </c>
      <c r="B488" s="5" t="s">
        <v>35</v>
      </c>
      <c r="C488" s="5" t="s">
        <v>34</v>
      </c>
      <c r="D488" s="5" t="s">
        <v>21</v>
      </c>
      <c r="E488" s="5" t="s">
        <v>22</v>
      </c>
      <c r="F488" s="6">
        <v>45657</v>
      </c>
      <c r="G488" s="16">
        <v>2024</v>
      </c>
      <c r="H488" s="6" t="str">
        <f t="shared" si="67"/>
        <v>Diciembre</v>
      </c>
      <c r="I488" s="6" t="str">
        <f t="shared" si="68"/>
        <v>2024-2</v>
      </c>
      <c r="J488" s="13">
        <v>100</v>
      </c>
      <c r="K488" s="13">
        <v>100</v>
      </c>
      <c r="L488" s="15">
        <f t="shared" si="70"/>
        <v>1</v>
      </c>
      <c r="M488" s="15">
        <f t="shared" si="71"/>
        <v>1</v>
      </c>
      <c r="N488" s="5" t="s">
        <v>23</v>
      </c>
      <c r="O488" s="5" t="s">
        <v>23</v>
      </c>
      <c r="P488" s="5">
        <v>0</v>
      </c>
      <c r="Q488" s="5">
        <v>0</v>
      </c>
      <c r="R488" s="5" t="str">
        <f t="shared" si="69"/>
        <v>13-2024-12-31</v>
      </c>
    </row>
    <row r="489" spans="1:18" x14ac:dyDescent="0.3">
      <c r="A489" s="5">
        <v>10</v>
      </c>
      <c r="B489" s="5" t="s">
        <v>2563</v>
      </c>
      <c r="C489" s="5" t="s">
        <v>39</v>
      </c>
      <c r="D489" s="5" t="s">
        <v>21</v>
      </c>
      <c r="E489" s="5" t="s">
        <v>22</v>
      </c>
      <c r="F489" s="6">
        <v>45657</v>
      </c>
      <c r="G489" s="16">
        <v>2024</v>
      </c>
      <c r="H489" s="6" t="str">
        <f t="shared" si="67"/>
        <v>Diciembre</v>
      </c>
      <c r="I489" s="6" t="str">
        <f t="shared" si="68"/>
        <v>2024-2</v>
      </c>
      <c r="J489" s="13">
        <v>100</v>
      </c>
      <c r="K489" s="13">
        <v>100</v>
      </c>
      <c r="L489" s="15">
        <f t="shared" si="70"/>
        <v>1</v>
      </c>
      <c r="M489" s="15">
        <f t="shared" si="71"/>
        <v>1</v>
      </c>
      <c r="N489" s="5" t="s">
        <v>23</v>
      </c>
      <c r="O489" s="5" t="s">
        <v>23</v>
      </c>
      <c r="P489" s="5">
        <v>0</v>
      </c>
      <c r="Q489" s="5">
        <v>0</v>
      </c>
      <c r="R489" s="5" t="str">
        <f t="shared" si="69"/>
        <v>14-2024-12-31</v>
      </c>
    </row>
    <row r="490" spans="1:18" x14ac:dyDescent="0.3">
      <c r="A490" s="5">
        <v>11</v>
      </c>
      <c r="B490" s="23" t="s">
        <v>2643</v>
      </c>
      <c r="C490" s="5" t="s">
        <v>41</v>
      </c>
      <c r="D490" s="5" t="s">
        <v>21</v>
      </c>
      <c r="E490" s="5" t="s">
        <v>22</v>
      </c>
      <c r="F490" s="6">
        <v>45657</v>
      </c>
      <c r="G490" s="16">
        <v>2024</v>
      </c>
      <c r="H490" s="6" t="str">
        <f t="shared" si="67"/>
        <v>Diciembre</v>
      </c>
      <c r="I490" s="6" t="str">
        <f t="shared" si="68"/>
        <v>2024-2</v>
      </c>
      <c r="J490" s="13">
        <v>56</v>
      </c>
      <c r="K490" s="13">
        <v>56</v>
      </c>
      <c r="L490" s="15">
        <f t="shared" si="70"/>
        <v>1</v>
      </c>
      <c r="M490" s="15">
        <f t="shared" si="71"/>
        <v>1</v>
      </c>
      <c r="N490" s="5" t="s">
        <v>23</v>
      </c>
      <c r="O490" s="5" t="s">
        <v>23</v>
      </c>
      <c r="P490" s="5">
        <v>0</v>
      </c>
      <c r="Q490" s="5">
        <v>0</v>
      </c>
      <c r="R490" s="5" t="str">
        <f t="shared" si="69"/>
        <v>68-2024-12-31</v>
      </c>
    </row>
    <row r="491" spans="1:18" x14ac:dyDescent="0.3">
      <c r="A491" s="5">
        <v>12</v>
      </c>
      <c r="B491" s="23" t="s">
        <v>2644</v>
      </c>
      <c r="C491" s="5" t="s">
        <v>41</v>
      </c>
      <c r="D491" s="5" t="s">
        <v>21</v>
      </c>
      <c r="E491" s="5" t="s">
        <v>22</v>
      </c>
      <c r="F491" s="6">
        <v>45657</v>
      </c>
      <c r="G491" s="16">
        <v>2024</v>
      </c>
      <c r="H491" s="6" t="str">
        <f t="shared" si="67"/>
        <v>Diciembre</v>
      </c>
      <c r="I491" s="6" t="str">
        <f t="shared" si="68"/>
        <v>2024-2</v>
      </c>
      <c r="J491" s="13">
        <v>76</v>
      </c>
      <c r="K491" s="13">
        <v>56</v>
      </c>
      <c r="L491" s="15">
        <f t="shared" si="70"/>
        <v>1</v>
      </c>
      <c r="M491" s="15">
        <f t="shared" si="71"/>
        <v>1</v>
      </c>
      <c r="N491" s="5" t="s">
        <v>23</v>
      </c>
      <c r="O491" s="5" t="s">
        <v>23</v>
      </c>
      <c r="P491" s="5">
        <v>0</v>
      </c>
      <c r="Q491" s="5">
        <v>0</v>
      </c>
      <c r="R491" s="5" t="str">
        <f t="shared" si="69"/>
        <v>69-2024-12-31</v>
      </c>
    </row>
    <row r="492" spans="1:18" x14ac:dyDescent="0.3">
      <c r="A492" s="5">
        <v>13</v>
      </c>
      <c r="B492" s="5" t="s">
        <v>43</v>
      </c>
      <c r="C492" s="5" t="s">
        <v>44</v>
      </c>
      <c r="D492" s="5" t="s">
        <v>21</v>
      </c>
      <c r="E492" s="5" t="s">
        <v>22</v>
      </c>
      <c r="F492" s="6">
        <v>45657</v>
      </c>
      <c r="G492" s="16">
        <v>2024</v>
      </c>
      <c r="H492" s="6" t="str">
        <f t="shared" si="67"/>
        <v>Diciembre</v>
      </c>
      <c r="I492" s="6" t="str">
        <f t="shared" si="68"/>
        <v>2024-2</v>
      </c>
      <c r="J492" s="5">
        <v>100</v>
      </c>
      <c r="K492" s="5">
        <v>100</v>
      </c>
      <c r="L492" s="15">
        <f t="shared" si="70"/>
        <v>0.92500000000000004</v>
      </c>
      <c r="M492" s="15">
        <f t="shared" si="71"/>
        <v>0.92500000000000004</v>
      </c>
      <c r="N492" s="5" t="s">
        <v>23</v>
      </c>
      <c r="O492" s="5" t="s">
        <v>23</v>
      </c>
      <c r="P492" s="5">
        <v>0</v>
      </c>
      <c r="Q492" s="5">
        <v>0</v>
      </c>
      <c r="R492" s="5" t="str">
        <f t="shared" si="69"/>
        <v>73-2024-12-31</v>
      </c>
    </row>
    <row r="493" spans="1:18" x14ac:dyDescent="0.3">
      <c r="A493" s="5">
        <v>14</v>
      </c>
      <c r="B493" s="5" t="s">
        <v>45</v>
      </c>
      <c r="C493" s="5" t="s">
        <v>178</v>
      </c>
      <c r="D493" s="5" t="s">
        <v>47</v>
      </c>
      <c r="E493" s="5" t="s">
        <v>22</v>
      </c>
      <c r="F493" s="6">
        <v>45657</v>
      </c>
      <c r="G493" s="16">
        <v>2024</v>
      </c>
      <c r="H493" s="6" t="str">
        <f t="shared" si="67"/>
        <v>Diciembre</v>
      </c>
      <c r="I493" s="6" t="str">
        <f t="shared" si="68"/>
        <v>2024-2</v>
      </c>
      <c r="J493" s="79">
        <v>51116.334115206948</v>
      </c>
      <c r="K493" s="9">
        <v>52005</v>
      </c>
      <c r="L493" s="15">
        <f>IFERROR(IF((K497/J497)&gt;1.3,1.3,K497/J497),"")</f>
        <v>1.168625</v>
      </c>
      <c r="M493" s="15">
        <f>IFERROR(K497/J497,"")</f>
        <v>1.168625</v>
      </c>
      <c r="N493" s="5" t="s">
        <v>48</v>
      </c>
      <c r="O493" s="5" t="s">
        <v>48</v>
      </c>
      <c r="P493" s="5">
        <v>0</v>
      </c>
      <c r="Q493" s="5">
        <v>0</v>
      </c>
      <c r="R493" s="5" t="str">
        <f t="shared" si="69"/>
        <v>74-2024-12-31</v>
      </c>
    </row>
    <row r="494" spans="1:18" x14ac:dyDescent="0.3">
      <c r="A494" s="5">
        <v>68</v>
      </c>
      <c r="B494" s="5" t="s">
        <v>49</v>
      </c>
      <c r="C494" s="5" t="s">
        <v>50</v>
      </c>
      <c r="D494" s="5" t="s">
        <v>47</v>
      </c>
      <c r="E494" s="5" t="s">
        <v>22</v>
      </c>
      <c r="F494" s="6">
        <v>45657</v>
      </c>
      <c r="G494" s="5">
        <v>2024</v>
      </c>
      <c r="H494" s="5" t="str">
        <f t="shared" si="67"/>
        <v>Diciembre</v>
      </c>
      <c r="I494" s="6" t="str">
        <f t="shared" si="68"/>
        <v>2024-2</v>
      </c>
      <c r="J494" s="5">
        <v>80</v>
      </c>
      <c r="K494" s="5">
        <v>86.75</v>
      </c>
      <c r="L494" s="15">
        <f>IFERROR(IF((K498/J498)&gt;1.3,1.3,K498/J498),"")</f>
        <v>1.004458762886598</v>
      </c>
      <c r="M494" s="15">
        <f>IFERROR(K498/J498,"")</f>
        <v>1.004458762886598</v>
      </c>
      <c r="N494" s="5" t="s">
        <v>23</v>
      </c>
      <c r="O494" s="5" t="s">
        <v>23</v>
      </c>
      <c r="P494" s="5">
        <v>0</v>
      </c>
      <c r="Q494" s="5">
        <v>1</v>
      </c>
      <c r="R494" s="5" t="str">
        <f t="shared" si="69"/>
        <v>77-2024-12-31</v>
      </c>
    </row>
    <row r="495" spans="1:18" x14ac:dyDescent="0.3">
      <c r="A495" s="5">
        <v>69</v>
      </c>
      <c r="B495" s="5" t="s">
        <v>51</v>
      </c>
      <c r="C495" s="5" t="s">
        <v>50</v>
      </c>
      <c r="D495" s="5" t="s">
        <v>52</v>
      </c>
      <c r="E495" s="5" t="s">
        <v>22</v>
      </c>
      <c r="F495" s="6">
        <v>45657</v>
      </c>
      <c r="G495" s="5">
        <v>2024</v>
      </c>
      <c r="H495" s="5" t="str">
        <f t="shared" si="67"/>
        <v>Diciembre</v>
      </c>
      <c r="I495" s="6" t="str">
        <f t="shared" si="68"/>
        <v>2024-2</v>
      </c>
      <c r="J495" s="5">
        <v>90</v>
      </c>
      <c r="K495" s="5">
        <v>91.204999999999998</v>
      </c>
      <c r="L495" s="15">
        <f>IFERROR(IF((K499/J499)&gt;1.3,1.3,K499/J499),"")</f>
        <v>1.125</v>
      </c>
      <c r="M495" s="15">
        <f>IFERROR(K499/J499,"")</f>
        <v>1.125</v>
      </c>
      <c r="N495" s="5" t="s">
        <v>23</v>
      </c>
      <c r="O495" s="5" t="s">
        <v>23</v>
      </c>
      <c r="P495" s="5">
        <v>0</v>
      </c>
      <c r="Q495" s="5">
        <v>1</v>
      </c>
      <c r="R495" s="5" t="str">
        <f t="shared" si="69"/>
        <v>78-2024-12-31</v>
      </c>
    </row>
    <row r="496" spans="1:18" x14ac:dyDescent="0.3">
      <c r="A496" s="5">
        <v>73</v>
      </c>
      <c r="B496" s="5" t="s">
        <v>53</v>
      </c>
      <c r="C496" s="5" t="s">
        <v>25</v>
      </c>
      <c r="D496" s="5" t="s">
        <v>47</v>
      </c>
      <c r="E496" s="5" t="s">
        <v>54</v>
      </c>
      <c r="F496" s="6">
        <v>45657</v>
      </c>
      <c r="G496" s="5">
        <v>2024</v>
      </c>
      <c r="H496" s="5" t="str">
        <f t="shared" si="67"/>
        <v>Diciembre</v>
      </c>
      <c r="I496" s="6" t="str">
        <f t="shared" si="68"/>
        <v>2024-2</v>
      </c>
      <c r="J496" s="5">
        <v>20</v>
      </c>
      <c r="K496" s="5">
        <v>18.5</v>
      </c>
      <c r="L496" s="15">
        <f>IFERROR(IF((J500/K500)&gt;1.3,1.3,J500/K500),"")</f>
        <v>1</v>
      </c>
      <c r="M496" s="15">
        <f>IFERROR(IF((J500/K500)&gt;J500/K500,1.3,J500/K500),"")</f>
        <v>1</v>
      </c>
      <c r="N496" s="5" t="s">
        <v>55</v>
      </c>
      <c r="O496" s="5" t="s">
        <v>55</v>
      </c>
      <c r="P496" s="5">
        <v>0</v>
      </c>
      <c r="Q496" s="5">
        <v>0</v>
      </c>
      <c r="R496" s="5" t="str">
        <f t="shared" si="69"/>
        <v>84-2024-12-31</v>
      </c>
    </row>
    <row r="497" spans="1:18" x14ac:dyDescent="0.3">
      <c r="A497" s="5">
        <v>74</v>
      </c>
      <c r="B497" s="5" t="s">
        <v>56</v>
      </c>
      <c r="C497" s="5" t="s">
        <v>25</v>
      </c>
      <c r="D497" s="5" t="s">
        <v>47</v>
      </c>
      <c r="E497" s="5" t="s">
        <v>22</v>
      </c>
      <c r="F497" s="6">
        <v>45657</v>
      </c>
      <c r="G497" s="5">
        <v>2024</v>
      </c>
      <c r="H497" s="5" t="str">
        <f t="shared" si="67"/>
        <v>Diciembre</v>
      </c>
      <c r="I497" s="6" t="str">
        <f t="shared" si="68"/>
        <v>2024-2</v>
      </c>
      <c r="J497" s="5">
        <v>80</v>
      </c>
      <c r="K497" s="5">
        <v>93.490000000000009</v>
      </c>
      <c r="L497" s="15">
        <f t="shared" ref="L497:L510" si="72">IFERROR(IF((K501/J501)&gt;1.3,1.3,K501/J501),"")</f>
        <v>1</v>
      </c>
      <c r="M497" s="15">
        <f t="shared" ref="M497:M510" si="73">IFERROR(K501/J501,"")</f>
        <v>1</v>
      </c>
      <c r="N497" s="5" t="s">
        <v>23</v>
      </c>
      <c r="O497" s="5" t="s">
        <v>23</v>
      </c>
      <c r="P497" s="5">
        <v>0</v>
      </c>
      <c r="Q497" s="5">
        <v>0</v>
      </c>
      <c r="R497" s="5" t="str">
        <f t="shared" si="69"/>
        <v>85-2024-12-31</v>
      </c>
    </row>
    <row r="498" spans="1:18" x14ac:dyDescent="0.3">
      <c r="A498" s="5">
        <v>77</v>
      </c>
      <c r="B498" s="5" t="s">
        <v>57</v>
      </c>
      <c r="C498" s="5" t="s">
        <v>58</v>
      </c>
      <c r="D498" s="5" t="s">
        <v>21</v>
      </c>
      <c r="E498" s="5" t="s">
        <v>22</v>
      </c>
      <c r="F498" s="6">
        <v>45657</v>
      </c>
      <c r="G498" s="5">
        <v>2024</v>
      </c>
      <c r="H498" s="5" t="str">
        <f t="shared" si="67"/>
        <v>Diciembre</v>
      </c>
      <c r="I498" s="6" t="str">
        <f t="shared" si="68"/>
        <v>2024-2</v>
      </c>
      <c r="J498" s="5">
        <v>97</v>
      </c>
      <c r="K498" s="5">
        <v>97.432500000000005</v>
      </c>
      <c r="L498" s="15">
        <f t="shared" si="72"/>
        <v>1</v>
      </c>
      <c r="M498" s="15">
        <f t="shared" si="73"/>
        <v>1</v>
      </c>
      <c r="N498" s="5" t="s">
        <v>23</v>
      </c>
      <c r="O498" s="5" t="s">
        <v>23</v>
      </c>
      <c r="P498" s="5">
        <v>0</v>
      </c>
      <c r="Q498" s="5">
        <v>1</v>
      </c>
      <c r="R498" s="5" t="str">
        <f t="shared" si="69"/>
        <v>86-2024-12-31</v>
      </c>
    </row>
    <row r="499" spans="1:18" x14ac:dyDescent="0.3">
      <c r="A499" s="5">
        <v>78</v>
      </c>
      <c r="B499" s="5" t="s">
        <v>59</v>
      </c>
      <c r="C499" s="5" t="s">
        <v>60</v>
      </c>
      <c r="D499" s="5" t="s">
        <v>61</v>
      </c>
      <c r="E499" s="5" t="s">
        <v>22</v>
      </c>
      <c r="F499" s="6">
        <v>45657</v>
      </c>
      <c r="G499" s="5">
        <v>2024</v>
      </c>
      <c r="H499" s="5" t="str">
        <f t="shared" si="67"/>
        <v>Diciembre</v>
      </c>
      <c r="I499" s="6" t="str">
        <f t="shared" si="68"/>
        <v>2024-2</v>
      </c>
      <c r="J499" s="5">
        <v>100</v>
      </c>
      <c r="K499" s="10">
        <v>112.5</v>
      </c>
      <c r="L499" s="15" t="str">
        <f t="shared" si="72"/>
        <v/>
      </c>
      <c r="M499" s="15" t="str">
        <f t="shared" si="73"/>
        <v/>
      </c>
      <c r="N499" s="5" t="s">
        <v>23</v>
      </c>
      <c r="O499" s="5" t="s">
        <v>23</v>
      </c>
      <c r="P499" s="5">
        <v>0</v>
      </c>
      <c r="Q499" s="5">
        <v>0</v>
      </c>
      <c r="R499" s="5" t="str">
        <f t="shared" si="69"/>
        <v>87-2024-12-31</v>
      </c>
    </row>
    <row r="500" spans="1:18" x14ac:dyDescent="0.3">
      <c r="A500" s="5">
        <v>84</v>
      </c>
      <c r="B500" s="5" t="s">
        <v>63</v>
      </c>
      <c r="C500" s="5" t="s">
        <v>64</v>
      </c>
      <c r="D500" s="5" t="s">
        <v>65</v>
      </c>
      <c r="E500" s="5" t="s">
        <v>22</v>
      </c>
      <c r="F500" s="6">
        <v>45657</v>
      </c>
      <c r="G500" s="5">
        <v>2024</v>
      </c>
      <c r="H500" s="5" t="str">
        <f t="shared" si="67"/>
        <v>Diciembre</v>
      </c>
      <c r="I500" s="6" t="str">
        <f t="shared" si="68"/>
        <v>2024-2</v>
      </c>
      <c r="J500" s="5">
        <v>100</v>
      </c>
      <c r="K500" s="5">
        <v>100</v>
      </c>
      <c r="L500" s="15">
        <f t="shared" si="72"/>
        <v>1</v>
      </c>
      <c r="M500" s="15">
        <f t="shared" si="73"/>
        <v>1</v>
      </c>
      <c r="N500" s="5" t="s">
        <v>23</v>
      </c>
      <c r="O500" s="5" t="s">
        <v>23</v>
      </c>
      <c r="P500" s="5">
        <v>0</v>
      </c>
      <c r="Q500" s="5">
        <v>0</v>
      </c>
      <c r="R500" s="5" t="str">
        <f t="shared" si="69"/>
        <v>88-2024-12-31</v>
      </c>
    </row>
    <row r="501" spans="1:18" x14ac:dyDescent="0.3">
      <c r="A501" s="5">
        <v>85</v>
      </c>
      <c r="B501" s="5" t="s">
        <v>66</v>
      </c>
      <c r="C501" s="5" t="s">
        <v>64</v>
      </c>
      <c r="D501" s="5" t="s">
        <v>65</v>
      </c>
      <c r="E501" s="5" t="s">
        <v>22</v>
      </c>
      <c r="F501" s="6">
        <v>45657</v>
      </c>
      <c r="G501" s="5">
        <v>2024</v>
      </c>
      <c r="H501" s="5" t="str">
        <f t="shared" si="67"/>
        <v>Diciembre</v>
      </c>
      <c r="I501" s="6" t="str">
        <f t="shared" si="68"/>
        <v>2024-2</v>
      </c>
      <c r="J501" s="5">
        <v>100</v>
      </c>
      <c r="K501" s="5">
        <v>100</v>
      </c>
      <c r="L501" s="15">
        <f t="shared" si="72"/>
        <v>1</v>
      </c>
      <c r="M501" s="15">
        <f t="shared" si="73"/>
        <v>1</v>
      </c>
      <c r="N501" s="5" t="s">
        <v>23</v>
      </c>
      <c r="O501" s="5" t="s">
        <v>23</v>
      </c>
      <c r="P501" s="5">
        <v>0</v>
      </c>
      <c r="Q501" s="5">
        <v>0</v>
      </c>
      <c r="R501" s="5" t="str">
        <f t="shared" si="69"/>
        <v>89-2024-12-31</v>
      </c>
    </row>
    <row r="502" spans="1:18" x14ac:dyDescent="0.3">
      <c r="A502" s="5">
        <v>86</v>
      </c>
      <c r="B502" s="5" t="s">
        <v>67</v>
      </c>
      <c r="C502" s="5" t="s">
        <v>64</v>
      </c>
      <c r="D502" s="5" t="s">
        <v>47</v>
      </c>
      <c r="E502" s="5" t="s">
        <v>22</v>
      </c>
      <c r="F502" s="6">
        <v>45657</v>
      </c>
      <c r="G502" s="5">
        <v>2024</v>
      </c>
      <c r="H502" s="5" t="str">
        <f t="shared" si="67"/>
        <v>Diciembre</v>
      </c>
      <c r="I502" s="6" t="str">
        <f t="shared" si="68"/>
        <v>2024-2</v>
      </c>
      <c r="J502" s="5">
        <v>100</v>
      </c>
      <c r="K502" s="5">
        <v>100</v>
      </c>
      <c r="L502" s="15">
        <f t="shared" si="72"/>
        <v>1</v>
      </c>
      <c r="M502" s="15">
        <f t="shared" si="73"/>
        <v>1</v>
      </c>
      <c r="N502" s="5" t="s">
        <v>23</v>
      </c>
      <c r="O502" s="5" t="s">
        <v>23</v>
      </c>
      <c r="P502" s="5">
        <v>0</v>
      </c>
      <c r="Q502" s="5">
        <v>0</v>
      </c>
      <c r="R502" s="5" t="str">
        <f t="shared" si="69"/>
        <v>90-2024-12-31</v>
      </c>
    </row>
    <row r="503" spans="1:18" x14ac:dyDescent="0.3">
      <c r="A503" s="5">
        <v>87</v>
      </c>
      <c r="B503" s="5" t="s">
        <v>68</v>
      </c>
      <c r="C503" s="5" t="s">
        <v>64</v>
      </c>
      <c r="D503" s="5" t="s">
        <v>65</v>
      </c>
      <c r="E503" s="5" t="s">
        <v>22</v>
      </c>
      <c r="F503" s="6">
        <v>45657</v>
      </c>
      <c r="G503" s="5">
        <v>2024</v>
      </c>
      <c r="H503" s="5" t="str">
        <f t="shared" si="67"/>
        <v>Diciembre</v>
      </c>
      <c r="I503" s="6" t="str">
        <f t="shared" si="68"/>
        <v>2024-2</v>
      </c>
      <c r="J503" s="5"/>
      <c r="K503" s="5"/>
      <c r="L503" s="15">
        <f t="shared" si="72"/>
        <v>1</v>
      </c>
      <c r="M503" s="15">
        <f t="shared" si="73"/>
        <v>1</v>
      </c>
      <c r="N503" s="5" t="s">
        <v>23</v>
      </c>
      <c r="O503" s="5" t="s">
        <v>23</v>
      </c>
      <c r="P503" s="5">
        <v>0</v>
      </c>
      <c r="Q503" s="5">
        <v>0</v>
      </c>
      <c r="R503" s="5" t="str">
        <f t="shared" si="69"/>
        <v>91-2024-12-31</v>
      </c>
    </row>
    <row r="504" spans="1:18" x14ac:dyDescent="0.3">
      <c r="A504" s="5">
        <v>88</v>
      </c>
      <c r="B504" s="5" t="s">
        <v>69</v>
      </c>
      <c r="C504" s="5" t="s">
        <v>64</v>
      </c>
      <c r="D504" s="5" t="s">
        <v>65</v>
      </c>
      <c r="E504" s="5" t="s">
        <v>22</v>
      </c>
      <c r="F504" s="6">
        <v>45657</v>
      </c>
      <c r="G504" s="5">
        <v>2024</v>
      </c>
      <c r="H504" s="5" t="str">
        <f t="shared" si="67"/>
        <v>Diciembre</v>
      </c>
      <c r="I504" s="6" t="str">
        <f t="shared" si="68"/>
        <v>2024-2</v>
      </c>
      <c r="J504" s="5">
        <v>100</v>
      </c>
      <c r="K504" s="5">
        <v>100</v>
      </c>
      <c r="L504" s="15">
        <f t="shared" si="72"/>
        <v>1.0204081632653061</v>
      </c>
      <c r="M504" s="15">
        <f t="shared" si="73"/>
        <v>1.0204081632653061</v>
      </c>
      <c r="N504" s="5" t="s">
        <v>23</v>
      </c>
      <c r="O504" s="5" t="s">
        <v>23</v>
      </c>
      <c r="P504" s="5">
        <v>0</v>
      </c>
      <c r="Q504" s="5">
        <v>0</v>
      </c>
      <c r="R504" s="5" t="str">
        <f t="shared" si="69"/>
        <v>92-2024-12-31</v>
      </c>
    </row>
    <row r="505" spans="1:18" x14ac:dyDescent="0.3">
      <c r="A505" s="5">
        <v>89</v>
      </c>
      <c r="B505" s="5" t="s">
        <v>70</v>
      </c>
      <c r="C505" s="5" t="s">
        <v>64</v>
      </c>
      <c r="D505" s="5" t="s">
        <v>65</v>
      </c>
      <c r="E505" s="5" t="s">
        <v>22</v>
      </c>
      <c r="F505" s="6">
        <v>45657</v>
      </c>
      <c r="G505" s="5">
        <v>2024</v>
      </c>
      <c r="H505" s="5" t="str">
        <f t="shared" si="67"/>
        <v>Diciembre</v>
      </c>
      <c r="I505" s="6" t="str">
        <f t="shared" si="68"/>
        <v>2024-2</v>
      </c>
      <c r="J505" s="5">
        <v>100</v>
      </c>
      <c r="K505" s="5">
        <v>100</v>
      </c>
      <c r="L505" s="15">
        <f t="shared" si="72"/>
        <v>1</v>
      </c>
      <c r="M505" s="15">
        <f t="shared" si="73"/>
        <v>1</v>
      </c>
      <c r="N505" s="5" t="s">
        <v>23</v>
      </c>
      <c r="O505" s="5" t="s">
        <v>23</v>
      </c>
      <c r="P505" s="5">
        <v>0</v>
      </c>
      <c r="Q505" s="5">
        <v>0</v>
      </c>
      <c r="R505" s="5" t="str">
        <f t="shared" si="69"/>
        <v>94-2024-12-31</v>
      </c>
    </row>
    <row r="506" spans="1:18" x14ac:dyDescent="0.3">
      <c r="A506" s="5">
        <v>90</v>
      </c>
      <c r="B506" s="5" t="s">
        <v>71</v>
      </c>
      <c r="C506" s="5" t="s">
        <v>64</v>
      </c>
      <c r="D506" s="5" t="s">
        <v>65</v>
      </c>
      <c r="E506" s="5" t="s">
        <v>22</v>
      </c>
      <c r="F506" s="6">
        <v>45657</v>
      </c>
      <c r="G506" s="5">
        <v>2024</v>
      </c>
      <c r="H506" s="5" t="str">
        <f t="shared" si="67"/>
        <v>Diciembre</v>
      </c>
      <c r="I506" s="6" t="str">
        <f t="shared" si="68"/>
        <v>2024-2</v>
      </c>
      <c r="J506" s="5">
        <v>100</v>
      </c>
      <c r="K506" s="5">
        <v>100</v>
      </c>
      <c r="L506" s="15">
        <f t="shared" si="72"/>
        <v>1</v>
      </c>
      <c r="M506" s="15">
        <f t="shared" si="73"/>
        <v>1</v>
      </c>
      <c r="N506" s="5" t="s">
        <v>23</v>
      </c>
      <c r="O506" s="5" t="s">
        <v>23</v>
      </c>
      <c r="P506" s="5">
        <v>0</v>
      </c>
      <c r="Q506" s="5">
        <v>0</v>
      </c>
      <c r="R506" s="5" t="str">
        <f t="shared" si="69"/>
        <v>95-2024-12-31</v>
      </c>
    </row>
    <row r="507" spans="1:18" x14ac:dyDescent="0.3">
      <c r="A507" s="5">
        <v>91</v>
      </c>
      <c r="B507" s="5" t="s">
        <v>72</v>
      </c>
      <c r="C507" s="5" t="s">
        <v>64</v>
      </c>
      <c r="D507" s="5" t="s">
        <v>65</v>
      </c>
      <c r="E507" s="5" t="s">
        <v>22</v>
      </c>
      <c r="F507" s="6">
        <v>45657</v>
      </c>
      <c r="G507" s="5">
        <v>2024</v>
      </c>
      <c r="H507" s="5" t="str">
        <f t="shared" si="67"/>
        <v>Diciembre</v>
      </c>
      <c r="I507" s="6" t="str">
        <f t="shared" si="68"/>
        <v>2024-2</v>
      </c>
      <c r="J507" s="5">
        <v>100</v>
      </c>
      <c r="K507" s="5">
        <v>100</v>
      </c>
      <c r="L507" s="15" t="str">
        <f t="shared" si="72"/>
        <v/>
      </c>
      <c r="M507" s="15" t="str">
        <f t="shared" si="73"/>
        <v/>
      </c>
      <c r="N507" s="5" t="s">
        <v>23</v>
      </c>
      <c r="O507" s="5" t="s">
        <v>23</v>
      </c>
      <c r="P507" s="5">
        <v>0</v>
      </c>
      <c r="Q507" s="5">
        <v>0</v>
      </c>
      <c r="R507" s="5" t="str">
        <f t="shared" si="69"/>
        <v>97-2024-12-31</v>
      </c>
    </row>
    <row r="508" spans="1:18" x14ac:dyDescent="0.3">
      <c r="A508" s="5">
        <v>92</v>
      </c>
      <c r="B508" s="5" t="s">
        <v>73</v>
      </c>
      <c r="C508" s="5" t="s">
        <v>64</v>
      </c>
      <c r="D508" s="5" t="s">
        <v>65</v>
      </c>
      <c r="E508" s="5" t="s">
        <v>22</v>
      </c>
      <c r="F508" s="6">
        <v>45657</v>
      </c>
      <c r="G508" s="5">
        <v>2024</v>
      </c>
      <c r="H508" s="5" t="str">
        <f t="shared" si="67"/>
        <v>Diciembre</v>
      </c>
      <c r="I508" s="6" t="str">
        <f t="shared" si="68"/>
        <v>2024-2</v>
      </c>
      <c r="J508" s="5">
        <v>98</v>
      </c>
      <c r="K508" s="5">
        <v>100</v>
      </c>
      <c r="L508" s="15">
        <f t="shared" si="72"/>
        <v>1</v>
      </c>
      <c r="M508" s="15">
        <f t="shared" si="73"/>
        <v>1</v>
      </c>
      <c r="N508" s="5" t="s">
        <v>23</v>
      </c>
      <c r="O508" s="5" t="s">
        <v>23</v>
      </c>
      <c r="P508" s="5">
        <v>0</v>
      </c>
      <c r="Q508" s="5">
        <v>0</v>
      </c>
      <c r="R508" s="5" t="str">
        <f t="shared" si="69"/>
        <v>98-2024-12-31</v>
      </c>
    </row>
    <row r="509" spans="1:18" x14ac:dyDescent="0.3">
      <c r="A509" s="5">
        <v>94</v>
      </c>
      <c r="B509" s="5" t="s">
        <v>74</v>
      </c>
      <c r="C509" s="5" t="s">
        <v>64</v>
      </c>
      <c r="D509" s="5" t="s">
        <v>65</v>
      </c>
      <c r="E509" s="5" t="s">
        <v>22</v>
      </c>
      <c r="F509" s="6">
        <v>45657</v>
      </c>
      <c r="G509" s="5">
        <v>2024</v>
      </c>
      <c r="H509" s="5" t="str">
        <f t="shared" si="67"/>
        <v>Diciembre</v>
      </c>
      <c r="I509" s="6" t="str">
        <f t="shared" si="68"/>
        <v>2024-2</v>
      </c>
      <c r="J509" s="5">
        <v>100</v>
      </c>
      <c r="K509" s="5">
        <v>100</v>
      </c>
      <c r="L509" s="15">
        <f t="shared" si="72"/>
        <v>0.99</v>
      </c>
      <c r="M509" s="15">
        <f t="shared" si="73"/>
        <v>0.99</v>
      </c>
      <c r="N509" s="5" t="s">
        <v>23</v>
      </c>
      <c r="O509" s="5" t="s">
        <v>23</v>
      </c>
      <c r="P509" s="5">
        <v>0</v>
      </c>
      <c r="Q509" s="5">
        <v>0</v>
      </c>
      <c r="R509" s="5" t="str">
        <f t="shared" si="69"/>
        <v>100-2024-12-31</v>
      </c>
    </row>
    <row r="510" spans="1:18" x14ac:dyDescent="0.3">
      <c r="A510" s="5">
        <v>95</v>
      </c>
      <c r="B510" s="5" t="s">
        <v>75</v>
      </c>
      <c r="C510" s="5" t="s">
        <v>64</v>
      </c>
      <c r="D510" s="5" t="s">
        <v>47</v>
      </c>
      <c r="E510" s="5" t="s">
        <v>22</v>
      </c>
      <c r="F510" s="6">
        <v>45657</v>
      </c>
      <c r="G510" s="5">
        <v>2024</v>
      </c>
      <c r="H510" s="5" t="str">
        <f t="shared" si="67"/>
        <v>Diciembre</v>
      </c>
      <c r="I510" s="6" t="str">
        <f t="shared" si="68"/>
        <v>2024-2</v>
      </c>
      <c r="J510" s="5">
        <v>100</v>
      </c>
      <c r="K510" s="5">
        <v>100</v>
      </c>
      <c r="L510" s="15">
        <f t="shared" si="72"/>
        <v>9.1666666666666674E-2</v>
      </c>
      <c r="M510" s="15">
        <f t="shared" si="73"/>
        <v>9.1666666666666674E-2</v>
      </c>
      <c r="N510" s="5" t="s">
        <v>23</v>
      </c>
      <c r="O510" s="5" t="s">
        <v>23</v>
      </c>
      <c r="P510" s="5">
        <v>0</v>
      </c>
      <c r="Q510" s="5">
        <v>0</v>
      </c>
      <c r="R510" s="5" t="str">
        <f t="shared" si="69"/>
        <v>104-2024-12-31</v>
      </c>
    </row>
    <row r="511" spans="1:18" x14ac:dyDescent="0.3">
      <c r="A511" s="5">
        <v>97</v>
      </c>
      <c r="B511" s="5" t="s">
        <v>78</v>
      </c>
      <c r="C511" s="5" t="s">
        <v>79</v>
      </c>
      <c r="D511" s="5" t="s">
        <v>47</v>
      </c>
      <c r="E511" s="5" t="s">
        <v>22</v>
      </c>
      <c r="F511" s="17">
        <v>45657</v>
      </c>
      <c r="G511" s="16">
        <v>2024</v>
      </c>
      <c r="H511" s="6" t="str">
        <f t="shared" ref="H511:H574" si="74">PROPER(TEXT(F516,"mmmm"))</f>
        <v>Diciembre</v>
      </c>
      <c r="I511" s="6" t="str">
        <f t="shared" ref="I511:I574" si="75">IF(OR(H516="Enero",H516="Febrero",H516="Marzo",H516="Abril",H516="Mayo",H516="Junio"),G516&amp;"-1",IF(OR(H516="Julio",H516="Agosto",H516="Septiembre",H516="Octubre",H516="Noviembre",H516="Diciembre"),G516&amp;"-2"))</f>
        <v>2024-2</v>
      </c>
      <c r="J511" s="5">
        <v>0</v>
      </c>
      <c r="K511" s="5">
        <v>0</v>
      </c>
      <c r="L511" s="15" t="str">
        <f>IFERROR(IF((K516/J516)&gt;1.3,1.3,K516/J516),"")</f>
        <v/>
      </c>
      <c r="M511" s="15" t="str">
        <f>IFERROR(K516/J516,"")</f>
        <v/>
      </c>
      <c r="N511" s="5" t="s">
        <v>48</v>
      </c>
      <c r="O511" s="5" t="s">
        <v>48</v>
      </c>
      <c r="P511" s="5">
        <v>0</v>
      </c>
      <c r="Q511" s="5">
        <v>0</v>
      </c>
      <c r="R511" s="5" t="str">
        <f t="shared" ref="R511:R574" si="76">A516&amp;"-"&amp;YEAR(F516)&amp;"-"&amp;IF(LEN(MONTH(F516))=1,"0"&amp;MONTH(F516),MONTH(F516))&amp;"-"&amp;IF(LEN(DAY(F516))=1,"0"&amp;DAY(F516),DAY(F516))</f>
        <v>108-2024-12-31</v>
      </c>
    </row>
    <row r="512" spans="1:18" x14ac:dyDescent="0.3">
      <c r="A512" s="5">
        <v>98</v>
      </c>
      <c r="B512" s="5" t="s">
        <v>80</v>
      </c>
      <c r="C512" s="5" t="s">
        <v>79</v>
      </c>
      <c r="D512" s="5" t="s">
        <v>47</v>
      </c>
      <c r="E512" s="5" t="s">
        <v>22</v>
      </c>
      <c r="F512" s="17">
        <v>45657</v>
      </c>
      <c r="G512" s="16">
        <v>2024</v>
      </c>
      <c r="H512" s="6" t="str">
        <f t="shared" si="74"/>
        <v>Diciembre</v>
      </c>
      <c r="I512" s="6" t="str">
        <f t="shared" si="75"/>
        <v>2024-2</v>
      </c>
      <c r="J512" s="5">
        <v>5</v>
      </c>
      <c r="K512" s="5">
        <v>5</v>
      </c>
      <c r="L512" s="15">
        <f>IFERROR(IF((K517/J517)&gt;1.3,1.3,K517/J517),"")</f>
        <v>1.0625</v>
      </c>
      <c r="M512" s="15">
        <f>IFERROR(K517/J517,"")</f>
        <v>1.0625</v>
      </c>
      <c r="N512" s="5" t="s">
        <v>48</v>
      </c>
      <c r="O512" s="5" t="s">
        <v>48</v>
      </c>
      <c r="P512" s="5">
        <v>0</v>
      </c>
      <c r="Q512" s="5">
        <v>0</v>
      </c>
      <c r="R512" s="5" t="str">
        <f t="shared" si="76"/>
        <v>109-2024-12-31</v>
      </c>
    </row>
    <row r="513" spans="1:18" x14ac:dyDescent="0.3">
      <c r="A513" s="5">
        <v>100</v>
      </c>
      <c r="B513" s="5" t="s">
        <v>81</v>
      </c>
      <c r="C513" s="5" t="s">
        <v>64</v>
      </c>
      <c r="D513" s="5" t="s">
        <v>65</v>
      </c>
      <c r="E513" s="5" t="s">
        <v>22</v>
      </c>
      <c r="F513" s="6">
        <v>45657</v>
      </c>
      <c r="G513" s="5">
        <v>2024</v>
      </c>
      <c r="H513" s="5" t="str">
        <f t="shared" si="74"/>
        <v>Diciembre</v>
      </c>
      <c r="I513" s="6" t="str">
        <f t="shared" si="75"/>
        <v>2024-2</v>
      </c>
      <c r="J513" s="5">
        <v>100</v>
      </c>
      <c r="K513" s="5">
        <v>99</v>
      </c>
      <c r="L513" s="15">
        <f>IFERROR(IF((K518/J518)&gt;1.3,1.3,K518/J518),"")</f>
        <v>1.1584375</v>
      </c>
      <c r="M513" s="15">
        <f>IFERROR(K518/J518,"")</f>
        <v>1.1584375</v>
      </c>
      <c r="N513" s="5" t="s">
        <v>23</v>
      </c>
      <c r="O513" s="5" t="s">
        <v>23</v>
      </c>
      <c r="P513" s="5">
        <v>0</v>
      </c>
      <c r="Q513" s="5">
        <v>0</v>
      </c>
      <c r="R513" s="5" t="str">
        <f t="shared" si="76"/>
        <v>111-2024-12-31</v>
      </c>
    </row>
    <row r="514" spans="1:18" x14ac:dyDescent="0.3">
      <c r="A514" s="5">
        <v>104</v>
      </c>
      <c r="B514" s="5" t="s">
        <v>82</v>
      </c>
      <c r="C514" s="5" t="s">
        <v>64</v>
      </c>
      <c r="D514" s="5" t="s">
        <v>65</v>
      </c>
      <c r="E514" s="5" t="s">
        <v>54</v>
      </c>
      <c r="F514" s="6">
        <v>45657</v>
      </c>
      <c r="G514" s="5">
        <v>2024</v>
      </c>
      <c r="H514" s="5" t="str">
        <f t="shared" si="74"/>
        <v>Diciembre</v>
      </c>
      <c r="I514" s="6" t="str">
        <f t="shared" si="75"/>
        <v>2024-2</v>
      </c>
      <c r="J514" s="5">
        <v>1.2</v>
      </c>
      <c r="K514" s="5">
        <v>0.11</v>
      </c>
      <c r="L514" s="8">
        <v>1</v>
      </c>
      <c r="M514" s="15">
        <v>1</v>
      </c>
      <c r="N514" s="5" t="s">
        <v>83</v>
      </c>
      <c r="O514" s="5" t="s">
        <v>83</v>
      </c>
      <c r="P514" s="5">
        <v>1</v>
      </c>
      <c r="Q514" s="5">
        <v>2</v>
      </c>
      <c r="R514" s="5" t="str">
        <f t="shared" si="76"/>
        <v>115-2024-12-31</v>
      </c>
    </row>
    <row r="515" spans="1:18" x14ac:dyDescent="0.3">
      <c r="A515" s="5">
        <v>106</v>
      </c>
      <c r="B515" s="5" t="s">
        <v>84</v>
      </c>
      <c r="C515" s="5" t="s">
        <v>64</v>
      </c>
      <c r="D515" s="5" t="s">
        <v>65</v>
      </c>
      <c r="E515" s="5" t="s">
        <v>54</v>
      </c>
      <c r="F515" s="6">
        <v>45657</v>
      </c>
      <c r="G515" s="5">
        <v>2024</v>
      </c>
      <c r="H515" s="5" t="str">
        <f t="shared" si="74"/>
        <v>Diciembre</v>
      </c>
      <c r="I515" s="6" t="str">
        <f t="shared" si="75"/>
        <v>2024-2</v>
      </c>
      <c r="J515" s="9">
        <v>1.0000000000000001E-5</v>
      </c>
      <c r="K515" s="9">
        <v>1.0000000000000001E-5</v>
      </c>
      <c r="L515" s="15">
        <f t="shared" ref="L515:L521" si="77">IFERROR(IF((K520/J520)&gt;1.3,1.3,K520/J520),"")</f>
        <v>1.1000000000000001</v>
      </c>
      <c r="M515" s="15">
        <f t="shared" ref="M515:M521" si="78">IFERROR(K520/J520,"")</f>
        <v>1.1000000000000001</v>
      </c>
      <c r="N515" s="5" t="s">
        <v>83</v>
      </c>
      <c r="O515" s="5" t="s">
        <v>83</v>
      </c>
      <c r="P515" s="5">
        <v>0</v>
      </c>
      <c r="Q515" s="5">
        <v>0</v>
      </c>
      <c r="R515" s="5" t="str">
        <f t="shared" si="76"/>
        <v>116-2024-12-31</v>
      </c>
    </row>
    <row r="516" spans="1:18" x14ac:dyDescent="0.3">
      <c r="A516" s="5">
        <v>108</v>
      </c>
      <c r="B516" s="5" t="s">
        <v>85</v>
      </c>
      <c r="C516" s="5" t="s">
        <v>2572</v>
      </c>
      <c r="D516" s="5" t="s">
        <v>65</v>
      </c>
      <c r="E516" s="5" t="s">
        <v>22</v>
      </c>
      <c r="F516" s="6">
        <v>45657</v>
      </c>
      <c r="G516" s="5">
        <v>2024</v>
      </c>
      <c r="H516" s="5" t="str">
        <f t="shared" si="74"/>
        <v>Diciembre</v>
      </c>
      <c r="I516" s="6" t="str">
        <f t="shared" si="75"/>
        <v>2024-2</v>
      </c>
      <c r="J516" s="5"/>
      <c r="K516" s="5"/>
      <c r="L516" s="15">
        <f t="shared" si="77"/>
        <v>1.075</v>
      </c>
      <c r="M516" s="15">
        <f t="shared" si="78"/>
        <v>1.075</v>
      </c>
      <c r="N516" s="5" t="s">
        <v>23</v>
      </c>
      <c r="O516" s="5" t="s">
        <v>23</v>
      </c>
      <c r="P516" s="5">
        <v>0</v>
      </c>
      <c r="Q516" s="5">
        <v>0</v>
      </c>
      <c r="R516" s="5" t="str">
        <f t="shared" si="76"/>
        <v>118-2024-12-31</v>
      </c>
    </row>
    <row r="517" spans="1:18" x14ac:dyDescent="0.3">
      <c r="A517" s="5">
        <v>109</v>
      </c>
      <c r="B517" s="5" t="s">
        <v>2645</v>
      </c>
      <c r="C517" s="5" t="s">
        <v>395</v>
      </c>
      <c r="D517" s="5" t="s">
        <v>65</v>
      </c>
      <c r="E517" s="5" t="s">
        <v>22</v>
      </c>
      <c r="F517" s="6">
        <v>45657</v>
      </c>
      <c r="G517" s="5">
        <v>2024</v>
      </c>
      <c r="H517" s="5" t="str">
        <f t="shared" si="74"/>
        <v>Diciembre</v>
      </c>
      <c r="I517" s="6" t="str">
        <f t="shared" si="75"/>
        <v>2024-2</v>
      </c>
      <c r="J517" s="5">
        <v>80</v>
      </c>
      <c r="K517" s="5">
        <v>85</v>
      </c>
      <c r="L517" s="15">
        <f t="shared" si="77"/>
        <v>1.0016532046664925</v>
      </c>
      <c r="M517" s="15">
        <f t="shared" si="78"/>
        <v>1.0016532046664925</v>
      </c>
      <c r="N517" s="5" t="s">
        <v>23</v>
      </c>
      <c r="O517" s="5" t="s">
        <v>23</v>
      </c>
      <c r="P517" s="5">
        <v>0</v>
      </c>
      <c r="Q517" s="5">
        <v>0</v>
      </c>
      <c r="R517" s="5" t="str">
        <f t="shared" si="76"/>
        <v>121-2024-12-31</v>
      </c>
    </row>
    <row r="518" spans="1:18" x14ac:dyDescent="0.3">
      <c r="A518" s="5">
        <v>111</v>
      </c>
      <c r="B518" s="5" t="s">
        <v>85</v>
      </c>
      <c r="C518" s="5" t="s">
        <v>50</v>
      </c>
      <c r="D518" s="5" t="s">
        <v>52</v>
      </c>
      <c r="E518" s="5" t="s">
        <v>22</v>
      </c>
      <c r="F518" s="6">
        <v>45657</v>
      </c>
      <c r="G518" s="5">
        <v>2024</v>
      </c>
      <c r="H518" s="5" t="str">
        <f t="shared" si="74"/>
        <v>Diciembre</v>
      </c>
      <c r="I518" s="6" t="str">
        <f t="shared" si="75"/>
        <v>2024-2</v>
      </c>
      <c r="J518" s="5">
        <v>80</v>
      </c>
      <c r="K518" s="10">
        <v>92.674999999999997</v>
      </c>
      <c r="L518" s="15">
        <f t="shared" si="77"/>
        <v>1.1789999999999998</v>
      </c>
      <c r="M518" s="15">
        <f t="shared" si="78"/>
        <v>1.1789999999999998</v>
      </c>
      <c r="N518" s="5" t="s">
        <v>23</v>
      </c>
      <c r="O518" s="5" t="s">
        <v>23</v>
      </c>
      <c r="P518" s="5">
        <v>0</v>
      </c>
      <c r="Q518" s="5">
        <v>0</v>
      </c>
      <c r="R518" s="5" t="str">
        <f t="shared" si="76"/>
        <v>122-2024-12-31</v>
      </c>
    </row>
    <row r="519" spans="1:18" x14ac:dyDescent="0.3">
      <c r="A519" s="5">
        <v>115</v>
      </c>
      <c r="B519" s="5" t="s">
        <v>85</v>
      </c>
      <c r="C519" s="5" t="s">
        <v>64</v>
      </c>
      <c r="D519" s="5" t="s">
        <v>65</v>
      </c>
      <c r="E519" s="5" t="s">
        <v>22</v>
      </c>
      <c r="F519" s="6">
        <v>45657</v>
      </c>
      <c r="G519" s="5">
        <v>2024</v>
      </c>
      <c r="H519" s="5" t="str">
        <f t="shared" si="74"/>
        <v>Diciembre</v>
      </c>
      <c r="I519" s="6" t="str">
        <f t="shared" si="75"/>
        <v>2024-2</v>
      </c>
      <c r="J519" s="5"/>
      <c r="K519" s="5"/>
      <c r="L519" s="15">
        <f t="shared" si="77"/>
        <v>6.25E-2</v>
      </c>
      <c r="M519" s="15">
        <f t="shared" si="78"/>
        <v>6.25E-2</v>
      </c>
      <c r="N519" s="5" t="s">
        <v>23</v>
      </c>
      <c r="O519" s="5" t="s">
        <v>23</v>
      </c>
      <c r="P519" s="5">
        <v>0</v>
      </c>
      <c r="Q519" s="5">
        <v>0</v>
      </c>
      <c r="R519" s="5" t="str">
        <f t="shared" si="76"/>
        <v>124-2024-12-31</v>
      </c>
    </row>
    <row r="520" spans="1:18" x14ac:dyDescent="0.3">
      <c r="A520" s="5">
        <v>116</v>
      </c>
      <c r="B520" s="5" t="s">
        <v>85</v>
      </c>
      <c r="C520" s="5" t="s">
        <v>60</v>
      </c>
      <c r="D520" s="5" t="s">
        <v>61</v>
      </c>
      <c r="E520" s="5" t="s">
        <v>22</v>
      </c>
      <c r="F520" s="6">
        <v>45657</v>
      </c>
      <c r="G520" s="5">
        <v>2024</v>
      </c>
      <c r="H520" s="5" t="str">
        <f t="shared" si="74"/>
        <v>Diciembre</v>
      </c>
      <c r="I520" s="6" t="str">
        <f t="shared" si="75"/>
        <v>2024-2</v>
      </c>
      <c r="J520" s="5">
        <v>80</v>
      </c>
      <c r="K520" s="5">
        <v>88</v>
      </c>
      <c r="L520" s="15">
        <f t="shared" si="77"/>
        <v>4.736842105263158E-2</v>
      </c>
      <c r="M520" s="15">
        <f t="shared" si="78"/>
        <v>4.736842105263158E-2</v>
      </c>
      <c r="N520" s="5" t="s">
        <v>23</v>
      </c>
      <c r="O520" s="5" t="s">
        <v>23</v>
      </c>
      <c r="P520" s="5">
        <v>0</v>
      </c>
      <c r="Q520" s="5">
        <v>0</v>
      </c>
      <c r="R520" s="5" t="str">
        <f t="shared" si="76"/>
        <v>125-2024-12-31</v>
      </c>
    </row>
    <row r="521" spans="1:18" x14ac:dyDescent="0.3">
      <c r="A521" s="5">
        <v>118</v>
      </c>
      <c r="B521" s="5" t="s">
        <v>92</v>
      </c>
      <c r="C521" s="5" t="s">
        <v>93</v>
      </c>
      <c r="D521" s="5" t="s">
        <v>65</v>
      </c>
      <c r="E521" s="5" t="s">
        <v>22</v>
      </c>
      <c r="F521" s="6">
        <v>45657</v>
      </c>
      <c r="G521" s="5">
        <v>2024</v>
      </c>
      <c r="H521" s="5" t="str">
        <f t="shared" si="74"/>
        <v>Diciembre</v>
      </c>
      <c r="I521" s="6" t="str">
        <f t="shared" si="75"/>
        <v>2024-2</v>
      </c>
      <c r="J521" s="5">
        <v>80</v>
      </c>
      <c r="K521" s="5">
        <v>86</v>
      </c>
      <c r="L521" s="15">
        <f t="shared" si="77"/>
        <v>0.05</v>
      </c>
      <c r="M521" s="15">
        <f t="shared" si="78"/>
        <v>0.05</v>
      </c>
      <c r="N521" s="5" t="s">
        <v>23</v>
      </c>
      <c r="O521" s="5" t="s">
        <v>23</v>
      </c>
      <c r="P521" s="5">
        <v>0</v>
      </c>
      <c r="Q521" s="5">
        <v>0</v>
      </c>
      <c r="R521" s="5" t="str">
        <f t="shared" si="76"/>
        <v>126-2024-12-31</v>
      </c>
    </row>
    <row r="522" spans="1:18" x14ac:dyDescent="0.3">
      <c r="A522" s="5">
        <v>121</v>
      </c>
      <c r="B522" s="5" t="s">
        <v>94</v>
      </c>
      <c r="C522" s="5" t="s">
        <v>25</v>
      </c>
      <c r="D522" s="5" t="s">
        <v>21</v>
      </c>
      <c r="E522" s="5" t="s">
        <v>54</v>
      </c>
      <c r="F522" s="6">
        <v>45657</v>
      </c>
      <c r="G522" s="5">
        <v>2024</v>
      </c>
      <c r="H522" s="5" t="str">
        <f t="shared" si="74"/>
        <v>Diciembre</v>
      </c>
      <c r="I522" s="6" t="str">
        <f t="shared" si="75"/>
        <v>2024-2</v>
      </c>
      <c r="J522" s="9">
        <v>122326052</v>
      </c>
      <c r="K522" s="9">
        <v>122528282</v>
      </c>
      <c r="L522" s="15" t="str">
        <f>IFERROR(IF((J527/K527)&gt;1.3,1.3,J527/K527),"")</f>
        <v/>
      </c>
      <c r="M522" s="15" t="str">
        <f>IFERROR(IF((J527/K527)&gt;J527/K527,1.3,J527/K527),"")</f>
        <v/>
      </c>
      <c r="N522" s="5" t="s">
        <v>95</v>
      </c>
      <c r="O522" s="5" t="s">
        <v>95</v>
      </c>
      <c r="P522" s="5">
        <v>0</v>
      </c>
      <c r="Q522" s="5">
        <v>0</v>
      </c>
      <c r="R522" s="5" t="str">
        <f t="shared" si="76"/>
        <v>127-2024-12-31</v>
      </c>
    </row>
    <row r="523" spans="1:18" x14ac:dyDescent="0.3">
      <c r="A523" s="5">
        <v>122</v>
      </c>
      <c r="B523" s="5" t="s">
        <v>96</v>
      </c>
      <c r="C523" s="5" t="s">
        <v>93</v>
      </c>
      <c r="D523" s="5" t="s">
        <v>61</v>
      </c>
      <c r="E523" s="5" t="s">
        <v>22</v>
      </c>
      <c r="F523" s="6">
        <v>45657</v>
      </c>
      <c r="G523" s="5">
        <v>2024</v>
      </c>
      <c r="H523" s="5" t="str">
        <f t="shared" si="74"/>
        <v>Diciembre</v>
      </c>
      <c r="I523" s="6" t="str">
        <f t="shared" si="75"/>
        <v>2024-2</v>
      </c>
      <c r="J523" s="5">
        <v>80</v>
      </c>
      <c r="K523" s="5">
        <v>94.32</v>
      </c>
      <c r="L523" s="15">
        <f>IFERROR(IF((K528/J528)&gt;1.3,1.3,K528/J528),"")</f>
        <v>0.68</v>
      </c>
      <c r="M523" s="15">
        <f>IFERROR(K528/J528,"")</f>
        <v>0.68</v>
      </c>
      <c r="N523" s="5" t="s">
        <v>23</v>
      </c>
      <c r="O523" s="5" t="s">
        <v>23</v>
      </c>
      <c r="P523" s="5">
        <v>0</v>
      </c>
      <c r="Q523" s="5">
        <v>0</v>
      </c>
      <c r="R523" s="5" t="str">
        <f t="shared" si="76"/>
        <v>128-2024-12-31</v>
      </c>
    </row>
    <row r="524" spans="1:18" x14ac:dyDescent="0.3">
      <c r="A524" s="5">
        <v>124</v>
      </c>
      <c r="B524" s="5" t="s">
        <v>97</v>
      </c>
      <c r="C524" s="5" t="s">
        <v>64</v>
      </c>
      <c r="D524" s="5" t="s">
        <v>21</v>
      </c>
      <c r="E524" s="5" t="s">
        <v>54</v>
      </c>
      <c r="F524" s="6">
        <v>45657</v>
      </c>
      <c r="G524" s="5">
        <v>2024</v>
      </c>
      <c r="H524" s="5" t="str">
        <f t="shared" si="74"/>
        <v>Diciembre</v>
      </c>
      <c r="I524" s="6" t="str">
        <f t="shared" si="75"/>
        <v>2024-2</v>
      </c>
      <c r="J524" s="5">
        <v>0.2</v>
      </c>
      <c r="K524" s="5">
        <v>1.2500000000000001E-2</v>
      </c>
      <c r="L524" s="8">
        <f>IF(K529&lt;=J529,100%,J529/K529)</f>
        <v>0.87912087912087911</v>
      </c>
      <c r="M524" s="15">
        <f>IF(K529&lt;=J529,100%,J529/K529)</f>
        <v>0.87912087912087911</v>
      </c>
      <c r="N524" s="5" t="s">
        <v>83</v>
      </c>
      <c r="O524" s="5" t="s">
        <v>83</v>
      </c>
      <c r="P524" s="5">
        <v>1</v>
      </c>
      <c r="Q524" s="5">
        <v>2</v>
      </c>
      <c r="R524" s="5" t="str">
        <f t="shared" si="76"/>
        <v>133-2024-12-31</v>
      </c>
    </row>
    <row r="525" spans="1:18" x14ac:dyDescent="0.3">
      <c r="A525" s="5">
        <v>125</v>
      </c>
      <c r="B525" s="5" t="s">
        <v>98</v>
      </c>
      <c r="C525" s="5" t="s">
        <v>64</v>
      </c>
      <c r="D525" s="5" t="s">
        <v>21</v>
      </c>
      <c r="E525" s="5" t="s">
        <v>54</v>
      </c>
      <c r="F525" s="6">
        <v>45657</v>
      </c>
      <c r="G525" s="5">
        <v>2024</v>
      </c>
      <c r="H525" s="5" t="str">
        <f t="shared" si="74"/>
        <v>Diciembre</v>
      </c>
      <c r="I525" s="6" t="str">
        <f t="shared" si="75"/>
        <v>2024-2</v>
      </c>
      <c r="J525" s="5">
        <v>1.9</v>
      </c>
      <c r="K525" s="5">
        <v>0.09</v>
      </c>
      <c r="L525" s="8">
        <f>IF(K530&lt;=J530,100%,J530/K530)</f>
        <v>0</v>
      </c>
      <c r="M525" s="15">
        <f>IF(K530&lt;=J530,100%,J530/K530)</f>
        <v>0</v>
      </c>
      <c r="N525" s="5" t="s">
        <v>83</v>
      </c>
      <c r="O525" s="5" t="s">
        <v>83</v>
      </c>
      <c r="P525" s="5">
        <v>1</v>
      </c>
      <c r="Q525" s="5">
        <v>2</v>
      </c>
      <c r="R525" s="5" t="str">
        <f t="shared" si="76"/>
        <v>143-2024-12-31</v>
      </c>
    </row>
    <row r="526" spans="1:18" x14ac:dyDescent="0.3">
      <c r="A526" s="5">
        <v>126</v>
      </c>
      <c r="B526" s="5" t="s">
        <v>99</v>
      </c>
      <c r="C526" s="5" t="s">
        <v>64</v>
      </c>
      <c r="D526" s="5" t="s">
        <v>65</v>
      </c>
      <c r="E526" s="5" t="s">
        <v>54</v>
      </c>
      <c r="F526" s="6">
        <v>45657</v>
      </c>
      <c r="G526" s="5">
        <v>2024</v>
      </c>
      <c r="H526" s="5" t="str">
        <f t="shared" si="74"/>
        <v>Diciembre</v>
      </c>
      <c r="I526" s="6" t="str">
        <f t="shared" si="75"/>
        <v>2024-2</v>
      </c>
      <c r="J526" s="5">
        <v>2</v>
      </c>
      <c r="K526" s="5">
        <v>0.1</v>
      </c>
      <c r="L526" s="8">
        <f>IF(K531&lt;=J531,100%,J531/K531)</f>
        <v>0.97719869706840401</v>
      </c>
      <c r="M526" s="15">
        <f>IF(K531&lt;=J531,100%,J531/K531)</f>
        <v>0.97719869706840401</v>
      </c>
      <c r="N526" s="5" t="s">
        <v>48</v>
      </c>
      <c r="O526" s="5" t="s">
        <v>83</v>
      </c>
      <c r="P526" s="5">
        <v>0</v>
      </c>
      <c r="Q526" s="5">
        <v>1</v>
      </c>
      <c r="R526" s="5" t="str">
        <f t="shared" si="76"/>
        <v>144-2024-12-31</v>
      </c>
    </row>
    <row r="527" spans="1:18" x14ac:dyDescent="0.3">
      <c r="A527" s="5">
        <v>127</v>
      </c>
      <c r="B527" s="5" t="s">
        <v>100</v>
      </c>
      <c r="C527" s="5" t="s">
        <v>64</v>
      </c>
      <c r="D527" s="5" t="s">
        <v>65</v>
      </c>
      <c r="E527" s="5" t="s">
        <v>54</v>
      </c>
      <c r="F527" s="6">
        <v>45657</v>
      </c>
      <c r="G527" s="5">
        <v>2024</v>
      </c>
      <c r="H527" s="5" t="str">
        <f t="shared" si="74"/>
        <v>Diciembre</v>
      </c>
      <c r="I527" s="6" t="str">
        <f t="shared" si="75"/>
        <v>2024-2</v>
      </c>
      <c r="J527" s="5">
        <v>0</v>
      </c>
      <c r="K527" s="5">
        <v>0</v>
      </c>
      <c r="L527" s="8">
        <f>IF(K532&lt;=J532,100%,J532/K532)</f>
        <v>0.51546391752577325</v>
      </c>
      <c r="M527" s="15">
        <f>IF(K532&lt;=J532,100%,J532/K532)</f>
        <v>0.51546391752577325</v>
      </c>
      <c r="N527" s="5" t="s">
        <v>48</v>
      </c>
      <c r="O527" s="5" t="s">
        <v>83</v>
      </c>
      <c r="P527" s="5">
        <v>0</v>
      </c>
      <c r="Q527" s="5">
        <v>0</v>
      </c>
      <c r="R527" s="5" t="str">
        <f t="shared" si="76"/>
        <v>145-2024-12-31</v>
      </c>
    </row>
    <row r="528" spans="1:18" x14ac:dyDescent="0.3">
      <c r="A528" s="5">
        <v>128</v>
      </c>
      <c r="B528" s="5" t="s">
        <v>101</v>
      </c>
      <c r="C528" s="5" t="s">
        <v>64</v>
      </c>
      <c r="D528" s="5" t="s">
        <v>21</v>
      </c>
      <c r="E528" s="5" t="s">
        <v>54</v>
      </c>
      <c r="F528" s="6">
        <v>45657</v>
      </c>
      <c r="G528" s="5">
        <v>2024</v>
      </c>
      <c r="H528" s="5" t="str">
        <f t="shared" si="74"/>
        <v>Diciembre</v>
      </c>
      <c r="I528" s="6" t="str">
        <f t="shared" si="75"/>
        <v>2024-2</v>
      </c>
      <c r="J528" s="5">
        <v>1</v>
      </c>
      <c r="K528" s="5">
        <v>0.68</v>
      </c>
      <c r="L528" s="15">
        <f>IFERROR(IF((J533/K533)&gt;1,1,J533/K533),"")</f>
        <v>0.8571428571428571</v>
      </c>
      <c r="M528" s="15">
        <f>IFERROR(IF((J533/K533)&gt;1,1,J533/K533),"")</f>
        <v>0.8571428571428571</v>
      </c>
      <c r="N528" s="5" t="s">
        <v>48</v>
      </c>
      <c r="O528" s="5" t="s">
        <v>83</v>
      </c>
      <c r="P528" s="5">
        <v>0</v>
      </c>
      <c r="Q528" s="5">
        <v>2</v>
      </c>
      <c r="R528" s="5" t="str">
        <f t="shared" si="76"/>
        <v>146-2024-12-31</v>
      </c>
    </row>
    <row r="529" spans="1:18" x14ac:dyDescent="0.3">
      <c r="A529" s="5">
        <v>133</v>
      </c>
      <c r="B529" s="5" t="s">
        <v>85</v>
      </c>
      <c r="C529" s="5" t="s">
        <v>102</v>
      </c>
      <c r="D529" s="5" t="s">
        <v>65</v>
      </c>
      <c r="E529" s="5" t="s">
        <v>22</v>
      </c>
      <c r="F529" s="6">
        <v>45657</v>
      </c>
      <c r="G529" s="5">
        <v>2024</v>
      </c>
      <c r="H529" s="5" t="str">
        <f t="shared" si="74"/>
        <v>Diciembre</v>
      </c>
      <c r="I529" s="6" t="str">
        <f t="shared" si="75"/>
        <v>2024-2</v>
      </c>
      <c r="J529" s="5">
        <v>80</v>
      </c>
      <c r="K529" s="5">
        <v>91</v>
      </c>
      <c r="L529" s="15">
        <f t="shared" ref="L529:L543" si="79">IFERROR(IF((K534/J534)&gt;1.3,1.3,K534/J534),"")</f>
        <v>0.75</v>
      </c>
      <c r="M529" s="15">
        <f t="shared" ref="M529:M556" si="80">IFERROR(K534/J534,"")</f>
        <v>0.75</v>
      </c>
      <c r="N529" s="5" t="s">
        <v>23</v>
      </c>
      <c r="O529" s="5" t="s">
        <v>23</v>
      </c>
      <c r="P529" s="5">
        <v>0</v>
      </c>
      <c r="Q529" s="5">
        <v>0</v>
      </c>
      <c r="R529" s="5" t="str">
        <f t="shared" si="76"/>
        <v>147-2024-12-31</v>
      </c>
    </row>
    <row r="530" spans="1:18" x14ac:dyDescent="0.3">
      <c r="A530" s="5">
        <v>143</v>
      </c>
      <c r="B530" s="5" t="s">
        <v>911</v>
      </c>
      <c r="C530" s="5" t="s">
        <v>77</v>
      </c>
      <c r="D530" s="5" t="s">
        <v>47</v>
      </c>
      <c r="E530" s="5" t="s">
        <v>22</v>
      </c>
      <c r="F530" s="6">
        <v>45657</v>
      </c>
      <c r="G530" s="5">
        <v>2024</v>
      </c>
      <c r="H530" s="5" t="str">
        <f t="shared" si="74"/>
        <v>Diciembre</v>
      </c>
      <c r="I530" s="6" t="str">
        <f t="shared" si="75"/>
        <v>2024-2</v>
      </c>
      <c r="J530" s="5"/>
      <c r="K530" s="5">
        <v>135</v>
      </c>
      <c r="L530" s="15">
        <f t="shared" si="79"/>
        <v>1.26</v>
      </c>
      <c r="M530" s="15">
        <f t="shared" si="80"/>
        <v>1.26</v>
      </c>
      <c r="N530" s="5" t="s">
        <v>171</v>
      </c>
      <c r="O530" s="5"/>
      <c r="P530" s="5">
        <v>0</v>
      </c>
      <c r="Q530" s="5">
        <v>0</v>
      </c>
      <c r="R530" s="5" t="str">
        <f t="shared" si="76"/>
        <v>148-2024-12-31</v>
      </c>
    </row>
    <row r="531" spans="1:18" x14ac:dyDescent="0.3">
      <c r="A531" s="5">
        <v>144</v>
      </c>
      <c r="B531" s="5" t="s">
        <v>108</v>
      </c>
      <c r="C531" s="5" t="s">
        <v>77</v>
      </c>
      <c r="D531" s="5" t="s">
        <v>65</v>
      </c>
      <c r="E531" s="5" t="s">
        <v>22</v>
      </c>
      <c r="F531" s="6">
        <v>45657</v>
      </c>
      <c r="G531" s="5">
        <v>2024</v>
      </c>
      <c r="H531" s="5" t="str">
        <f t="shared" si="74"/>
        <v>Diciembre</v>
      </c>
      <c r="I531" s="6" t="str">
        <f t="shared" si="75"/>
        <v>2024-2</v>
      </c>
      <c r="J531" s="5">
        <v>3</v>
      </c>
      <c r="K531" s="5">
        <v>3.07</v>
      </c>
      <c r="L531" s="15">
        <f t="shared" si="79"/>
        <v>1.1125</v>
      </c>
      <c r="M531" s="15">
        <f t="shared" si="80"/>
        <v>1.1125</v>
      </c>
      <c r="N531" s="5" t="s">
        <v>48</v>
      </c>
      <c r="O531" s="5" t="s">
        <v>83</v>
      </c>
      <c r="P531" s="5">
        <v>2</v>
      </c>
      <c r="Q531" s="5">
        <v>2</v>
      </c>
      <c r="R531" s="5" t="str">
        <f t="shared" si="76"/>
        <v>150-2024-12-31</v>
      </c>
    </row>
    <row r="532" spans="1:18" x14ac:dyDescent="0.3">
      <c r="A532" s="5">
        <v>145</v>
      </c>
      <c r="B532" s="5" t="s">
        <v>109</v>
      </c>
      <c r="C532" s="5" t="s">
        <v>110</v>
      </c>
      <c r="D532" s="5" t="s">
        <v>47</v>
      </c>
      <c r="E532" s="5" t="s">
        <v>22</v>
      </c>
      <c r="F532" s="6">
        <v>45657</v>
      </c>
      <c r="G532" s="5">
        <v>2024</v>
      </c>
      <c r="H532" s="5" t="str">
        <f t="shared" si="74"/>
        <v>Diciembre</v>
      </c>
      <c r="I532" s="6" t="str">
        <f t="shared" si="75"/>
        <v>2024-2</v>
      </c>
      <c r="J532" s="5">
        <v>1</v>
      </c>
      <c r="K532" s="5">
        <v>1.94</v>
      </c>
      <c r="L532" s="15" t="str">
        <f t="shared" si="79"/>
        <v/>
      </c>
      <c r="M532" s="15" t="str">
        <f t="shared" si="80"/>
        <v/>
      </c>
      <c r="N532" s="5" t="s">
        <v>48</v>
      </c>
      <c r="O532" s="5" t="s">
        <v>83</v>
      </c>
      <c r="P532" s="5">
        <v>0</v>
      </c>
      <c r="Q532" s="5">
        <v>2</v>
      </c>
      <c r="R532" s="5" t="str">
        <f t="shared" si="76"/>
        <v>151-2024-12-31</v>
      </c>
    </row>
    <row r="533" spans="1:18" x14ac:dyDescent="0.3">
      <c r="A533" s="5">
        <v>146</v>
      </c>
      <c r="B533" s="5" t="s">
        <v>111</v>
      </c>
      <c r="C533" s="5" t="s">
        <v>77</v>
      </c>
      <c r="D533" s="5" t="s">
        <v>47</v>
      </c>
      <c r="E533" s="5" t="s">
        <v>22</v>
      </c>
      <c r="F533" s="6">
        <v>45657</v>
      </c>
      <c r="G533" s="5">
        <v>2024</v>
      </c>
      <c r="H533" s="5" t="str">
        <f t="shared" si="74"/>
        <v>Diciembre</v>
      </c>
      <c r="I533" s="6" t="str">
        <f t="shared" si="75"/>
        <v>2024-2</v>
      </c>
      <c r="J533" s="5">
        <v>294</v>
      </c>
      <c r="K533" s="5">
        <v>343</v>
      </c>
      <c r="L533" s="15">
        <f t="shared" si="79"/>
        <v>1.25</v>
      </c>
      <c r="M533" s="15">
        <f t="shared" si="80"/>
        <v>1.25</v>
      </c>
      <c r="N533" s="5" t="s">
        <v>48</v>
      </c>
      <c r="O533" s="5" t="s">
        <v>48</v>
      </c>
      <c r="P533" s="5">
        <v>0</v>
      </c>
      <c r="Q533" s="5">
        <v>0</v>
      </c>
      <c r="R533" s="5" t="str">
        <f t="shared" si="76"/>
        <v>157-2024-12-31</v>
      </c>
    </row>
    <row r="534" spans="1:18" x14ac:dyDescent="0.3">
      <c r="A534" s="5">
        <v>147</v>
      </c>
      <c r="B534" s="5" t="s">
        <v>112</v>
      </c>
      <c r="C534" s="5" t="s">
        <v>77</v>
      </c>
      <c r="D534" s="5" t="s">
        <v>65</v>
      </c>
      <c r="E534" s="5" t="s">
        <v>22</v>
      </c>
      <c r="F534" s="6">
        <v>45657</v>
      </c>
      <c r="G534" s="5">
        <v>2024</v>
      </c>
      <c r="H534" s="5" t="str">
        <f t="shared" si="74"/>
        <v>Diciembre</v>
      </c>
      <c r="I534" s="6" t="str">
        <f t="shared" si="75"/>
        <v>2024-2</v>
      </c>
      <c r="J534" s="5">
        <v>16</v>
      </c>
      <c r="K534" s="5">
        <v>12</v>
      </c>
      <c r="L534" s="15">
        <f t="shared" si="79"/>
        <v>1.2050000000000001</v>
      </c>
      <c r="M534" s="15">
        <f t="shared" si="80"/>
        <v>1.2050000000000001</v>
      </c>
      <c r="N534" s="5" t="s">
        <v>48</v>
      </c>
      <c r="O534" s="5" t="s">
        <v>48</v>
      </c>
      <c r="P534" s="5">
        <v>0</v>
      </c>
      <c r="Q534" s="5">
        <v>0</v>
      </c>
      <c r="R534" s="5" t="str">
        <f t="shared" si="76"/>
        <v>159-2024-12-31</v>
      </c>
    </row>
    <row r="535" spans="1:18" x14ac:dyDescent="0.3">
      <c r="A535" s="5">
        <v>148</v>
      </c>
      <c r="B535" s="5" t="s">
        <v>114</v>
      </c>
      <c r="C535" s="5" t="s">
        <v>110</v>
      </c>
      <c r="D535" s="5" t="s">
        <v>47</v>
      </c>
      <c r="E535" s="5" t="s">
        <v>22</v>
      </c>
      <c r="F535" s="6">
        <v>45657</v>
      </c>
      <c r="G535" s="5">
        <v>2024</v>
      </c>
      <c r="H535" s="5" t="str">
        <f t="shared" si="74"/>
        <v>Diciembre</v>
      </c>
      <c r="I535" s="6" t="str">
        <f t="shared" si="75"/>
        <v>2024-2</v>
      </c>
      <c r="J535" s="5">
        <v>5</v>
      </c>
      <c r="K535" s="5">
        <v>6.3</v>
      </c>
      <c r="L535" s="15">
        <f t="shared" si="79"/>
        <v>1.1391764705882352</v>
      </c>
      <c r="M535" s="15">
        <f t="shared" si="80"/>
        <v>1.1391764705882352</v>
      </c>
      <c r="N535" s="5" t="s">
        <v>23</v>
      </c>
      <c r="O535" s="5" t="s">
        <v>23</v>
      </c>
      <c r="P535" s="5">
        <v>0</v>
      </c>
      <c r="Q535" s="5">
        <v>1</v>
      </c>
      <c r="R535" s="5" t="str">
        <f t="shared" si="76"/>
        <v>167-2024-12-31</v>
      </c>
    </row>
    <row r="536" spans="1:18" x14ac:dyDescent="0.3">
      <c r="A536" s="5">
        <v>150</v>
      </c>
      <c r="B536" s="5" t="s">
        <v>85</v>
      </c>
      <c r="C536" s="5" t="s">
        <v>77</v>
      </c>
      <c r="D536" s="5" t="s">
        <v>65</v>
      </c>
      <c r="E536" s="5" t="s">
        <v>22</v>
      </c>
      <c r="F536" s="6">
        <v>45657</v>
      </c>
      <c r="G536" s="5">
        <v>2024</v>
      </c>
      <c r="H536" s="5" t="str">
        <f t="shared" si="74"/>
        <v>Diciembre</v>
      </c>
      <c r="I536" s="6" t="str">
        <f t="shared" si="75"/>
        <v>2024-2</v>
      </c>
      <c r="J536" s="5">
        <v>80</v>
      </c>
      <c r="K536" s="5">
        <v>89</v>
      </c>
      <c r="L536" s="15">
        <f t="shared" si="79"/>
        <v>1.0249473684210526</v>
      </c>
      <c r="M536" s="15">
        <f t="shared" si="80"/>
        <v>1.0249473684210526</v>
      </c>
      <c r="N536" s="5" t="s">
        <v>23</v>
      </c>
      <c r="O536" s="5" t="s">
        <v>23</v>
      </c>
      <c r="P536" s="5">
        <v>0</v>
      </c>
      <c r="Q536" s="5">
        <v>0</v>
      </c>
      <c r="R536" s="5" t="str">
        <f t="shared" si="76"/>
        <v>172-2024-12-31</v>
      </c>
    </row>
    <row r="537" spans="1:18" x14ac:dyDescent="0.3">
      <c r="A537" s="5">
        <v>151</v>
      </c>
      <c r="B537" s="5" t="s">
        <v>85</v>
      </c>
      <c r="C537" s="5" t="s">
        <v>104</v>
      </c>
      <c r="D537" s="5" t="s">
        <v>65</v>
      </c>
      <c r="E537" s="5" t="s">
        <v>22</v>
      </c>
      <c r="F537" s="6">
        <v>45657</v>
      </c>
      <c r="G537" s="5">
        <v>2024</v>
      </c>
      <c r="H537" s="5" t="str">
        <f t="shared" si="74"/>
        <v>Diciembre</v>
      </c>
      <c r="I537" s="6" t="str">
        <f t="shared" si="75"/>
        <v>2024-2</v>
      </c>
      <c r="J537" s="5"/>
      <c r="K537" s="5"/>
      <c r="L537" s="15">
        <f t="shared" si="79"/>
        <v>0</v>
      </c>
      <c r="M537" s="15">
        <f t="shared" si="80"/>
        <v>0</v>
      </c>
      <c r="N537" s="5" t="s">
        <v>23</v>
      </c>
      <c r="O537" s="5" t="s">
        <v>23</v>
      </c>
      <c r="P537" s="5">
        <v>0</v>
      </c>
      <c r="Q537" s="5">
        <v>0</v>
      </c>
      <c r="R537" s="5" t="str">
        <f t="shared" si="76"/>
        <v>174-2024-12-31</v>
      </c>
    </row>
    <row r="538" spans="1:18" x14ac:dyDescent="0.3">
      <c r="A538" s="5">
        <v>157</v>
      </c>
      <c r="B538" s="5" t="s">
        <v>117</v>
      </c>
      <c r="C538" s="5" t="s">
        <v>118</v>
      </c>
      <c r="D538" s="5" t="s">
        <v>65</v>
      </c>
      <c r="E538" s="5" t="s">
        <v>22</v>
      </c>
      <c r="F538" s="6">
        <v>45657</v>
      </c>
      <c r="G538" s="5">
        <v>2024</v>
      </c>
      <c r="H538" s="5" t="str">
        <f t="shared" si="74"/>
        <v>Diciembre</v>
      </c>
      <c r="I538" s="6" t="str">
        <f t="shared" si="75"/>
        <v>2024-2</v>
      </c>
      <c r="J538" s="5">
        <v>100</v>
      </c>
      <c r="K538" s="5">
        <v>125</v>
      </c>
      <c r="L538" s="15">
        <f t="shared" si="79"/>
        <v>1.048</v>
      </c>
      <c r="M538" s="15">
        <f t="shared" si="80"/>
        <v>1.048</v>
      </c>
      <c r="N538" s="5" t="s">
        <v>48</v>
      </c>
      <c r="O538" s="5" t="s">
        <v>48</v>
      </c>
      <c r="P538" s="5">
        <v>0</v>
      </c>
      <c r="Q538" s="5">
        <v>0</v>
      </c>
      <c r="R538" s="5" t="str">
        <f t="shared" si="76"/>
        <v>176-2024-12-31</v>
      </c>
    </row>
    <row r="539" spans="1:18" x14ac:dyDescent="0.3">
      <c r="A539" s="5">
        <v>159</v>
      </c>
      <c r="B539" s="5" t="s">
        <v>85</v>
      </c>
      <c r="C539" s="5" t="s">
        <v>118</v>
      </c>
      <c r="D539" s="5" t="s">
        <v>47</v>
      </c>
      <c r="E539" s="5" t="s">
        <v>22</v>
      </c>
      <c r="F539" s="6">
        <v>45657</v>
      </c>
      <c r="G539" s="5">
        <v>2024</v>
      </c>
      <c r="H539" s="5" t="str">
        <f t="shared" si="74"/>
        <v>Diciembre</v>
      </c>
      <c r="I539" s="6" t="str">
        <f t="shared" si="75"/>
        <v>2024-2</v>
      </c>
      <c r="J539" s="5">
        <v>80</v>
      </c>
      <c r="K539" s="5">
        <v>96.4</v>
      </c>
      <c r="L539" s="15">
        <f t="shared" si="79"/>
        <v>1.038888888888889</v>
      </c>
      <c r="M539" s="15">
        <f t="shared" si="80"/>
        <v>1.038888888888889</v>
      </c>
      <c r="N539" s="5" t="s">
        <v>23</v>
      </c>
      <c r="O539" s="5" t="s">
        <v>23</v>
      </c>
      <c r="P539" s="5">
        <v>0</v>
      </c>
      <c r="Q539" s="5">
        <v>0</v>
      </c>
      <c r="R539" s="5" t="str">
        <f t="shared" si="76"/>
        <v>193-2024-12-31</v>
      </c>
    </row>
    <row r="540" spans="1:18" x14ac:dyDescent="0.3">
      <c r="A540" s="5">
        <v>167</v>
      </c>
      <c r="B540" s="5" t="s">
        <v>120</v>
      </c>
      <c r="C540" s="5" t="s">
        <v>25</v>
      </c>
      <c r="D540" s="5" t="s">
        <v>47</v>
      </c>
      <c r="E540" s="5" t="s">
        <v>22</v>
      </c>
      <c r="F540" s="6">
        <v>45657</v>
      </c>
      <c r="G540" s="5">
        <v>2024</v>
      </c>
      <c r="H540" s="5" t="str">
        <f t="shared" si="74"/>
        <v>Diciembre</v>
      </c>
      <c r="I540" s="6" t="str">
        <f t="shared" si="75"/>
        <v>2024-2</v>
      </c>
      <c r="J540" s="5">
        <v>85</v>
      </c>
      <c r="K540" s="5">
        <v>96.83</v>
      </c>
      <c r="L540" s="15">
        <f t="shared" si="79"/>
        <v>1.0987654320987654</v>
      </c>
      <c r="M540" s="15">
        <f t="shared" si="80"/>
        <v>1.0987654320987654</v>
      </c>
      <c r="N540" s="5" t="s">
        <v>23</v>
      </c>
      <c r="O540" s="5" t="s">
        <v>23</v>
      </c>
      <c r="P540" s="5">
        <v>0</v>
      </c>
      <c r="Q540" s="5">
        <v>1</v>
      </c>
      <c r="R540" s="5" t="str">
        <f t="shared" si="76"/>
        <v>194-2024-12-31</v>
      </c>
    </row>
    <row r="541" spans="1:18" x14ac:dyDescent="0.3">
      <c r="A541" s="5">
        <v>172</v>
      </c>
      <c r="B541" s="5" t="s">
        <v>122</v>
      </c>
      <c r="C541" s="5" t="s">
        <v>93</v>
      </c>
      <c r="D541" s="5" t="s">
        <v>21</v>
      </c>
      <c r="E541" s="5" t="s">
        <v>22</v>
      </c>
      <c r="F541" s="6">
        <v>45657</v>
      </c>
      <c r="G541" s="5">
        <v>2024</v>
      </c>
      <c r="H541" s="5" t="str">
        <f t="shared" si="74"/>
        <v>Diciembre</v>
      </c>
      <c r="I541" s="6" t="str">
        <f t="shared" si="75"/>
        <v>2024-2</v>
      </c>
      <c r="J541" s="5">
        <v>95</v>
      </c>
      <c r="K541" s="5">
        <v>97.37</v>
      </c>
      <c r="L541" s="15">
        <f t="shared" si="79"/>
        <v>1.0526315789473684</v>
      </c>
      <c r="M541" s="15">
        <f t="shared" si="80"/>
        <v>1.0526315789473684</v>
      </c>
      <c r="N541" s="5" t="s">
        <v>23</v>
      </c>
      <c r="O541" s="5" t="s">
        <v>23</v>
      </c>
      <c r="P541" s="5">
        <v>0</v>
      </c>
      <c r="Q541" s="5">
        <v>0</v>
      </c>
      <c r="R541" s="5" t="str">
        <f t="shared" si="76"/>
        <v>197-2024-12-31</v>
      </c>
    </row>
    <row r="542" spans="1:18" x14ac:dyDescent="0.3">
      <c r="A542" s="5">
        <v>174</v>
      </c>
      <c r="B542" s="5" t="s">
        <v>123</v>
      </c>
      <c r="C542" s="5" t="s">
        <v>93</v>
      </c>
      <c r="D542" s="5" t="s">
        <v>47</v>
      </c>
      <c r="E542" s="5" t="s">
        <v>22</v>
      </c>
      <c r="F542" s="6">
        <v>45657</v>
      </c>
      <c r="G542" s="5">
        <v>2024</v>
      </c>
      <c r="H542" s="5" t="str">
        <f t="shared" si="74"/>
        <v>Diciembre</v>
      </c>
      <c r="I542" s="6" t="str">
        <f t="shared" si="75"/>
        <v>2024-2</v>
      </c>
      <c r="J542" s="5">
        <v>95</v>
      </c>
      <c r="K542" s="5"/>
      <c r="L542" s="15">
        <f t="shared" si="79"/>
        <v>1.3</v>
      </c>
      <c r="M542" s="15">
        <f t="shared" si="80"/>
        <v>1.3214285714285714</v>
      </c>
      <c r="N542" s="5" t="s">
        <v>23</v>
      </c>
      <c r="O542" s="5" t="s">
        <v>23</v>
      </c>
      <c r="P542" s="5">
        <v>0</v>
      </c>
      <c r="Q542" s="5">
        <v>0</v>
      </c>
      <c r="R542" s="5" t="str">
        <f t="shared" si="76"/>
        <v>199-2024-12-31</v>
      </c>
    </row>
    <row r="543" spans="1:18" x14ac:dyDescent="0.3">
      <c r="A543" s="5">
        <v>176</v>
      </c>
      <c r="B543" s="5" t="s">
        <v>124</v>
      </c>
      <c r="C543" s="5" t="s">
        <v>93</v>
      </c>
      <c r="D543" s="5" t="s">
        <v>21</v>
      </c>
      <c r="E543" s="5" t="s">
        <v>22</v>
      </c>
      <c r="F543" s="6">
        <v>45657</v>
      </c>
      <c r="G543" s="5">
        <v>2024</v>
      </c>
      <c r="H543" s="5" t="str">
        <f t="shared" si="74"/>
        <v>Diciembre</v>
      </c>
      <c r="I543" s="6" t="str">
        <f t="shared" si="75"/>
        <v>2024-2</v>
      </c>
      <c r="J543" s="5">
        <v>85</v>
      </c>
      <c r="K543" s="5">
        <v>89.08</v>
      </c>
      <c r="L543" s="15">
        <f t="shared" si="79"/>
        <v>1.0925</v>
      </c>
      <c r="M543" s="15">
        <f t="shared" si="80"/>
        <v>1.0925</v>
      </c>
      <c r="N543" s="5" t="s">
        <v>23</v>
      </c>
      <c r="O543" s="5" t="s">
        <v>23</v>
      </c>
      <c r="P543" s="5">
        <v>0</v>
      </c>
      <c r="Q543" s="5">
        <v>0</v>
      </c>
      <c r="R543" s="5" t="str">
        <f t="shared" si="76"/>
        <v>200-2024-12-31</v>
      </c>
    </row>
    <row r="544" spans="1:18" x14ac:dyDescent="0.3">
      <c r="A544" s="5">
        <v>193</v>
      </c>
      <c r="B544" s="98" t="s">
        <v>2641</v>
      </c>
      <c r="C544" s="5" t="s">
        <v>46</v>
      </c>
      <c r="D544" s="5" t="s">
        <v>47</v>
      </c>
      <c r="E544" s="5" t="s">
        <v>22</v>
      </c>
      <c r="F544" s="6">
        <v>45657</v>
      </c>
      <c r="G544" s="5">
        <v>2024</v>
      </c>
      <c r="H544" s="5" t="str">
        <f t="shared" si="74"/>
        <v>Diciembre</v>
      </c>
      <c r="I544" s="6" t="str">
        <f t="shared" si="75"/>
        <v>2024-2</v>
      </c>
      <c r="J544" s="5">
        <v>90</v>
      </c>
      <c r="K544" s="5">
        <v>93.5</v>
      </c>
      <c r="L544" s="15" t="str">
        <f>IFERROR(IF((K549/J549)&gt;1,1,K549/J549),"")</f>
        <v/>
      </c>
      <c r="M544" s="15" t="str">
        <f t="shared" si="80"/>
        <v/>
      </c>
      <c r="N544" s="5" t="s">
        <v>23</v>
      </c>
      <c r="O544" s="5" t="s">
        <v>23</v>
      </c>
      <c r="P544" s="5">
        <v>1</v>
      </c>
      <c r="Q544" s="5">
        <v>1</v>
      </c>
      <c r="R544" s="5" t="str">
        <f t="shared" si="76"/>
        <v>202-2024-12-31</v>
      </c>
    </row>
    <row r="545" spans="1:18" x14ac:dyDescent="0.3">
      <c r="A545" s="5">
        <v>194</v>
      </c>
      <c r="B545" s="5" t="s">
        <v>127</v>
      </c>
      <c r="C545" s="5" t="s">
        <v>46</v>
      </c>
      <c r="D545" s="5" t="s">
        <v>47</v>
      </c>
      <c r="E545" s="5" t="s">
        <v>22</v>
      </c>
      <c r="F545" s="6">
        <v>45657</v>
      </c>
      <c r="G545" s="16">
        <v>2024</v>
      </c>
      <c r="H545" s="6" t="str">
        <f t="shared" si="74"/>
        <v>Diciembre</v>
      </c>
      <c r="I545" s="6" t="str">
        <f t="shared" si="75"/>
        <v>2024-2</v>
      </c>
      <c r="J545" s="5">
        <v>81</v>
      </c>
      <c r="K545" s="5">
        <v>89</v>
      </c>
      <c r="L545" s="15">
        <f>IFERROR(IF((K550/J550)&gt;1.3,1.3,K550/J550),"")</f>
        <v>1.0284101409296484</v>
      </c>
      <c r="M545" s="15">
        <f t="shared" si="80"/>
        <v>1.0284101409296484</v>
      </c>
      <c r="N545" s="5" t="s">
        <v>23</v>
      </c>
      <c r="O545" s="5" t="s">
        <v>23</v>
      </c>
      <c r="P545" s="5">
        <v>0</v>
      </c>
      <c r="Q545" s="5">
        <v>0</v>
      </c>
      <c r="R545" s="5" t="str">
        <f t="shared" si="76"/>
        <v>203-2024-12-31</v>
      </c>
    </row>
    <row r="546" spans="1:18" x14ac:dyDescent="0.3">
      <c r="A546" s="5">
        <v>197</v>
      </c>
      <c r="B546" s="5" t="s">
        <v>130</v>
      </c>
      <c r="C546" s="5" t="s">
        <v>87</v>
      </c>
      <c r="D546" s="5" t="s">
        <v>52</v>
      </c>
      <c r="E546" s="5" t="s">
        <v>22</v>
      </c>
      <c r="F546" s="6">
        <v>45657</v>
      </c>
      <c r="G546" s="5">
        <v>2024</v>
      </c>
      <c r="H546" s="5" t="str">
        <f t="shared" si="74"/>
        <v>Diciembre</v>
      </c>
      <c r="I546" s="6" t="str">
        <f t="shared" si="75"/>
        <v>2024-2</v>
      </c>
      <c r="J546" s="5">
        <v>95</v>
      </c>
      <c r="K546" s="5">
        <v>100</v>
      </c>
      <c r="L546" s="15">
        <f>IFERROR(IF(K551/J551&gt;1,1,K551/J551),"")</f>
        <v>1</v>
      </c>
      <c r="M546" s="15">
        <f t="shared" si="80"/>
        <v>1.4452920779235947</v>
      </c>
      <c r="N546" s="5" t="s">
        <v>23</v>
      </c>
      <c r="O546" s="5" t="s">
        <v>23</v>
      </c>
      <c r="P546" s="5">
        <v>0</v>
      </c>
      <c r="Q546" s="5">
        <v>0</v>
      </c>
      <c r="R546" s="5" t="str">
        <f t="shared" si="76"/>
        <v>204-2024-12-31</v>
      </c>
    </row>
    <row r="547" spans="1:18" x14ac:dyDescent="0.3">
      <c r="A547" s="5">
        <v>199</v>
      </c>
      <c r="B547" s="5" t="s">
        <v>131</v>
      </c>
      <c r="C547" s="5" t="s">
        <v>25</v>
      </c>
      <c r="D547" s="5" t="s">
        <v>47</v>
      </c>
      <c r="E547" s="5" t="s">
        <v>22</v>
      </c>
      <c r="F547" s="6">
        <v>45657</v>
      </c>
      <c r="G547" s="5">
        <v>2024</v>
      </c>
      <c r="H547" s="5" t="str">
        <f t="shared" si="74"/>
        <v>Diciembre</v>
      </c>
      <c r="I547" s="6" t="str">
        <f t="shared" si="75"/>
        <v>2024-2</v>
      </c>
      <c r="J547" s="5">
        <v>70</v>
      </c>
      <c r="K547" s="5">
        <v>92.5</v>
      </c>
      <c r="L547" s="15">
        <f t="shared" ref="L547:L555" si="81">IFERROR(IF((K552/J552)&gt;1.3,1.3,K552/J552),"")</f>
        <v>1.3</v>
      </c>
      <c r="M547" s="15">
        <f t="shared" si="80"/>
        <v>1.8471782698182972</v>
      </c>
      <c r="N547" s="5" t="s">
        <v>23</v>
      </c>
      <c r="O547" s="5" t="s">
        <v>23</v>
      </c>
      <c r="P547" s="5">
        <v>0</v>
      </c>
      <c r="Q547" s="5">
        <v>0</v>
      </c>
      <c r="R547" s="5" t="str">
        <f t="shared" si="76"/>
        <v>205-2024-12-31</v>
      </c>
    </row>
    <row r="548" spans="1:18" x14ac:dyDescent="0.3">
      <c r="A548" s="5">
        <v>200</v>
      </c>
      <c r="B548" s="5" t="s">
        <v>132</v>
      </c>
      <c r="C548" s="5" t="s">
        <v>25</v>
      </c>
      <c r="D548" s="5" t="s">
        <v>65</v>
      </c>
      <c r="E548" s="5" t="s">
        <v>22</v>
      </c>
      <c r="F548" s="6">
        <v>45657</v>
      </c>
      <c r="G548" s="5">
        <v>2024</v>
      </c>
      <c r="H548" s="5" t="str">
        <f t="shared" si="74"/>
        <v>Diciembre</v>
      </c>
      <c r="I548" s="6" t="str">
        <f t="shared" si="75"/>
        <v>2024-2</v>
      </c>
      <c r="J548" s="5">
        <v>80</v>
      </c>
      <c r="K548" s="5">
        <v>87.4</v>
      </c>
      <c r="L548" s="15">
        <f t="shared" si="81"/>
        <v>1.3</v>
      </c>
      <c r="M548" s="15">
        <f t="shared" si="80"/>
        <v>1.37</v>
      </c>
      <c r="N548" s="5" t="s">
        <v>23</v>
      </c>
      <c r="O548" s="5" t="s">
        <v>23</v>
      </c>
      <c r="P548" s="5">
        <v>0</v>
      </c>
      <c r="Q548" s="5">
        <v>1</v>
      </c>
      <c r="R548" s="5" t="str">
        <f t="shared" si="76"/>
        <v>206-2024-12-31</v>
      </c>
    </row>
    <row r="549" spans="1:18" x14ac:dyDescent="0.3">
      <c r="A549" s="5">
        <v>202</v>
      </c>
      <c r="B549" s="5" t="s">
        <v>134</v>
      </c>
      <c r="C549" s="5" t="s">
        <v>25</v>
      </c>
      <c r="D549" s="5" t="s">
        <v>65</v>
      </c>
      <c r="E549" s="5" t="s">
        <v>22</v>
      </c>
      <c r="F549" s="6">
        <v>45657</v>
      </c>
      <c r="G549" s="5">
        <v>2024</v>
      </c>
      <c r="H549" s="5" t="str">
        <f t="shared" si="74"/>
        <v>Diciembre</v>
      </c>
      <c r="I549" s="6" t="str">
        <f t="shared" si="75"/>
        <v>2024-2</v>
      </c>
      <c r="J549" s="5">
        <v>0</v>
      </c>
      <c r="K549" s="5"/>
      <c r="L549" s="15">
        <f t="shared" si="81"/>
        <v>1.0219734676407599</v>
      </c>
      <c r="M549" s="15">
        <f t="shared" si="80"/>
        <v>1.0219734676407599</v>
      </c>
      <c r="N549" s="5" t="s">
        <v>48</v>
      </c>
      <c r="O549" s="5" t="s">
        <v>83</v>
      </c>
      <c r="P549" s="5">
        <v>0</v>
      </c>
      <c r="Q549" s="5">
        <v>0</v>
      </c>
      <c r="R549" s="5" t="str">
        <f t="shared" si="76"/>
        <v>207-2024-12-31</v>
      </c>
    </row>
    <row r="550" spans="1:18" x14ac:dyDescent="0.3">
      <c r="A550" s="5">
        <v>203</v>
      </c>
      <c r="B550" s="5" t="s">
        <v>135</v>
      </c>
      <c r="C550" s="5" t="s">
        <v>86</v>
      </c>
      <c r="D550" s="5" t="s">
        <v>47</v>
      </c>
      <c r="E550" s="5" t="s">
        <v>22</v>
      </c>
      <c r="F550" s="6">
        <v>45657</v>
      </c>
      <c r="G550" s="5">
        <v>2024</v>
      </c>
      <c r="H550" s="5" t="str">
        <f t="shared" si="74"/>
        <v>Diciembre</v>
      </c>
      <c r="I550" s="6" t="str">
        <f t="shared" si="75"/>
        <v>2024-2</v>
      </c>
      <c r="J550" s="12">
        <v>289638.45267000003</v>
      </c>
      <c r="K550" s="12">
        <v>297867.12192900002</v>
      </c>
      <c r="L550" s="15">
        <f t="shared" si="81"/>
        <v>0.76835784313725486</v>
      </c>
      <c r="M550" s="15">
        <f t="shared" si="80"/>
        <v>0.76835784313725486</v>
      </c>
      <c r="N550" s="5" t="s">
        <v>95</v>
      </c>
      <c r="O550" s="5" t="s">
        <v>95</v>
      </c>
      <c r="P550" s="5">
        <v>0</v>
      </c>
      <c r="Q550" s="5">
        <v>0</v>
      </c>
      <c r="R550" s="5" t="str">
        <f t="shared" si="76"/>
        <v>208-2024-12-31</v>
      </c>
    </row>
    <row r="551" spans="1:18" x14ac:dyDescent="0.3">
      <c r="A551" s="5">
        <v>204</v>
      </c>
      <c r="B551" s="5" t="s">
        <v>136</v>
      </c>
      <c r="C551" s="5" t="s">
        <v>86</v>
      </c>
      <c r="D551" s="5" t="s">
        <v>47</v>
      </c>
      <c r="E551" s="5" t="s">
        <v>22</v>
      </c>
      <c r="F551" s="6">
        <v>45657</v>
      </c>
      <c r="G551" s="5">
        <v>2024</v>
      </c>
      <c r="H551" s="5" t="str">
        <f t="shared" si="74"/>
        <v>Diciembre</v>
      </c>
      <c r="I551" s="6" t="str">
        <f t="shared" si="75"/>
        <v>2024-2</v>
      </c>
      <c r="J551" s="16">
        <f>122440821151/1000000</f>
        <v>122440.821151</v>
      </c>
      <c r="K551" s="10">
        <f>176962748824/1000000</f>
        <v>176962.74882400001</v>
      </c>
      <c r="L551" s="15">
        <f t="shared" si="81"/>
        <v>1.1111111111111112</v>
      </c>
      <c r="M551" s="15">
        <f t="shared" si="80"/>
        <v>1.1111111111111112</v>
      </c>
      <c r="N551" s="5" t="s">
        <v>95</v>
      </c>
      <c r="O551" s="5" t="s">
        <v>95</v>
      </c>
      <c r="P551" s="5">
        <v>0</v>
      </c>
      <c r="Q551" s="5">
        <v>0</v>
      </c>
      <c r="R551" s="5" t="str">
        <f t="shared" si="76"/>
        <v>213-2024-12-31</v>
      </c>
    </row>
    <row r="552" spans="1:18" x14ac:dyDescent="0.3">
      <c r="A552" s="5">
        <v>205</v>
      </c>
      <c r="B552" s="5" t="s">
        <v>137</v>
      </c>
      <c r="C552" s="5" t="s">
        <v>86</v>
      </c>
      <c r="D552" s="5" t="s">
        <v>47</v>
      </c>
      <c r="E552" s="5" t="s">
        <v>22</v>
      </c>
      <c r="F552" s="6">
        <v>45657</v>
      </c>
      <c r="G552" s="5">
        <v>2024</v>
      </c>
      <c r="H552" s="5" t="str">
        <f t="shared" si="74"/>
        <v>Diciembre</v>
      </c>
      <c r="I552" s="6" t="str">
        <f t="shared" si="75"/>
        <v>2024-2</v>
      </c>
      <c r="J552" s="5">
        <f>2783219654/1000000</f>
        <v>2783.219654</v>
      </c>
      <c r="K552" s="10">
        <f>5141102865/1000000</f>
        <v>5141.1028649999998</v>
      </c>
      <c r="L552" s="15">
        <f t="shared" si="81"/>
        <v>0.67541111111111107</v>
      </c>
      <c r="M552" s="15">
        <f t="shared" si="80"/>
        <v>0.67541111111111107</v>
      </c>
      <c r="N552" s="5" t="s">
        <v>95</v>
      </c>
      <c r="O552" s="5" t="s">
        <v>95</v>
      </c>
      <c r="P552" s="5">
        <v>0</v>
      </c>
      <c r="Q552" s="5">
        <v>0</v>
      </c>
      <c r="R552" s="5" t="str">
        <f t="shared" si="76"/>
        <v>214-2024-12-31</v>
      </c>
    </row>
    <row r="553" spans="1:18" x14ac:dyDescent="0.3">
      <c r="A553" s="5">
        <v>206</v>
      </c>
      <c r="B553" s="5" t="s">
        <v>2646</v>
      </c>
      <c r="C553" s="5" t="s">
        <v>86</v>
      </c>
      <c r="D553" s="5" t="s">
        <v>47</v>
      </c>
      <c r="E553" s="5" t="s">
        <v>22</v>
      </c>
      <c r="F553" s="6">
        <v>45657</v>
      </c>
      <c r="G553" s="5">
        <v>2024</v>
      </c>
      <c r="H553" s="5" t="str">
        <f t="shared" si="74"/>
        <v>Diciembre</v>
      </c>
      <c r="I553" s="6" t="str">
        <f t="shared" si="75"/>
        <v>2024-2</v>
      </c>
      <c r="J553" s="9">
        <v>1</v>
      </c>
      <c r="K553" s="9">
        <v>1.37</v>
      </c>
      <c r="L553" s="15">
        <f t="shared" si="81"/>
        <v>-45.65</v>
      </c>
      <c r="M553" s="15">
        <f t="shared" si="80"/>
        <v>-45.65</v>
      </c>
      <c r="N553" s="5" t="s">
        <v>23</v>
      </c>
      <c r="O553" s="5" t="s">
        <v>23</v>
      </c>
      <c r="P553" s="5">
        <v>0</v>
      </c>
      <c r="Q553" s="5">
        <v>2</v>
      </c>
      <c r="R553" s="5" t="str">
        <f t="shared" si="76"/>
        <v>215-2024-12-31</v>
      </c>
    </row>
    <row r="554" spans="1:18" x14ac:dyDescent="0.3">
      <c r="A554" s="5">
        <v>207</v>
      </c>
      <c r="B554" s="5" t="s">
        <v>139</v>
      </c>
      <c r="C554" s="5" t="s">
        <v>86</v>
      </c>
      <c r="D554" s="5" t="s">
        <v>47</v>
      </c>
      <c r="E554" s="5" t="s">
        <v>54</v>
      </c>
      <c r="F554" s="6">
        <v>45657</v>
      </c>
      <c r="G554" s="5">
        <v>2024</v>
      </c>
      <c r="H554" s="5" t="str">
        <f t="shared" si="74"/>
        <v>Diciembre</v>
      </c>
      <c r="I554" s="6" t="str">
        <f t="shared" si="75"/>
        <v>2024-2</v>
      </c>
      <c r="J554" s="11">
        <f>262628344390/1000000</f>
        <v>262628.34438999998</v>
      </c>
      <c r="K554" s="11">
        <f>268399199817/1000000</f>
        <v>268399.19981700002</v>
      </c>
      <c r="L554" s="15">
        <f t="shared" si="81"/>
        <v>1</v>
      </c>
      <c r="M554" s="15">
        <f t="shared" si="80"/>
        <v>1</v>
      </c>
      <c r="N554" s="5" t="s">
        <v>95</v>
      </c>
      <c r="O554" s="5" t="s">
        <v>95</v>
      </c>
      <c r="P554" s="5">
        <v>0</v>
      </c>
      <c r="Q554" s="5">
        <v>0</v>
      </c>
      <c r="R554" s="5" t="str">
        <f t="shared" si="76"/>
        <v>216-2024-12-31</v>
      </c>
    </row>
    <row r="555" spans="1:18" x14ac:dyDescent="0.3">
      <c r="A555" s="5">
        <v>208</v>
      </c>
      <c r="B555" s="5" t="s">
        <v>140</v>
      </c>
      <c r="C555" s="5" t="s">
        <v>90</v>
      </c>
      <c r="D555" s="5" t="s">
        <v>21</v>
      </c>
      <c r="E555" s="5" t="s">
        <v>54</v>
      </c>
      <c r="F555" s="6">
        <v>45657</v>
      </c>
      <c r="G555" s="5">
        <v>2024</v>
      </c>
      <c r="H555" s="5" t="str">
        <f t="shared" si="74"/>
        <v>Diciembre</v>
      </c>
      <c r="I555" s="6" t="str">
        <f t="shared" si="75"/>
        <v>2024-2</v>
      </c>
      <c r="J555" s="5">
        <v>20400</v>
      </c>
      <c r="K555" s="5">
        <v>15674.5</v>
      </c>
      <c r="L555" s="15">
        <f t="shared" si="81"/>
        <v>1.3</v>
      </c>
      <c r="M555" s="15">
        <f t="shared" si="80"/>
        <v>1.3525</v>
      </c>
      <c r="N555" s="5" t="s">
        <v>141</v>
      </c>
      <c r="O555" s="5" t="s">
        <v>141</v>
      </c>
      <c r="P555" s="5">
        <v>0</v>
      </c>
      <c r="Q555" s="5">
        <v>0</v>
      </c>
      <c r="R555" s="5" t="str">
        <f t="shared" si="76"/>
        <v>217-2024-12-31</v>
      </c>
    </row>
    <row r="556" spans="1:18" x14ac:dyDescent="0.3">
      <c r="A556" s="5">
        <v>213</v>
      </c>
      <c r="B556" s="5" t="s">
        <v>142</v>
      </c>
      <c r="C556" s="5" t="s">
        <v>90</v>
      </c>
      <c r="D556" s="5" t="s">
        <v>52</v>
      </c>
      <c r="E556" s="5" t="s">
        <v>22</v>
      </c>
      <c r="F556" s="6">
        <v>45657</v>
      </c>
      <c r="G556" s="5">
        <v>2024</v>
      </c>
      <c r="H556" s="5" t="str">
        <f t="shared" si="74"/>
        <v>Diciembre</v>
      </c>
      <c r="I556" s="6" t="str">
        <f t="shared" si="75"/>
        <v>2024-2</v>
      </c>
      <c r="J556" s="5">
        <v>90</v>
      </c>
      <c r="K556" s="5">
        <v>100</v>
      </c>
      <c r="L556" s="15">
        <f>IFERROR(IF((K561/J561)&gt;1,1,K561/J561),"")</f>
        <v>0.83541803294573647</v>
      </c>
      <c r="M556" s="15">
        <f t="shared" si="80"/>
        <v>0.83541803294573647</v>
      </c>
      <c r="N556" s="5" t="s">
        <v>23</v>
      </c>
      <c r="O556" s="5" t="s">
        <v>23</v>
      </c>
      <c r="P556" s="5">
        <v>0</v>
      </c>
      <c r="Q556" s="5">
        <v>0</v>
      </c>
      <c r="R556" s="5" t="str">
        <f t="shared" si="76"/>
        <v>218-2024-12-31</v>
      </c>
    </row>
    <row r="557" spans="1:18" x14ac:dyDescent="0.3">
      <c r="A557" s="5">
        <v>214</v>
      </c>
      <c r="B557" s="5" t="s">
        <v>143</v>
      </c>
      <c r="C557" s="5" t="s">
        <v>90</v>
      </c>
      <c r="D557" s="5" t="s">
        <v>21</v>
      </c>
      <c r="E557" s="5" t="s">
        <v>54</v>
      </c>
      <c r="F557" s="6">
        <v>45657</v>
      </c>
      <c r="G557" s="5">
        <v>2024</v>
      </c>
      <c r="H557" s="5" t="str">
        <f t="shared" si="74"/>
        <v>Diciembre</v>
      </c>
      <c r="I557" s="6" t="str">
        <f t="shared" si="75"/>
        <v>2024-2</v>
      </c>
      <c r="J557" s="5">
        <f>7500*12</f>
        <v>90000</v>
      </c>
      <c r="K557" s="5">
        <v>60787</v>
      </c>
      <c r="L557" s="15">
        <f>IFERROR(IF((J562/K562)&gt;1,1,J562/K562),"")</f>
        <v>-1.8867924528301885</v>
      </c>
      <c r="M557" s="15">
        <f>IFERROR(IF((J562/K562)&gt;1,1,J562/K562),"")</f>
        <v>-1.8867924528301885</v>
      </c>
      <c r="N557" s="5" t="s">
        <v>144</v>
      </c>
      <c r="O557" s="5" t="s">
        <v>144</v>
      </c>
      <c r="P557" s="5">
        <v>0</v>
      </c>
      <c r="Q557" s="5">
        <v>0</v>
      </c>
      <c r="R557" s="5" t="str">
        <f t="shared" si="76"/>
        <v>219-2024-12-31</v>
      </c>
    </row>
    <row r="558" spans="1:18" x14ac:dyDescent="0.3">
      <c r="A558" s="5">
        <v>215</v>
      </c>
      <c r="B558" s="5" t="s">
        <v>145</v>
      </c>
      <c r="C558" s="5" t="s">
        <v>90</v>
      </c>
      <c r="D558" s="5" t="s">
        <v>47</v>
      </c>
      <c r="E558" s="5" t="s">
        <v>22</v>
      </c>
      <c r="F558" s="6">
        <v>45657</v>
      </c>
      <c r="G558" s="5">
        <v>2024</v>
      </c>
      <c r="H558" s="5" t="str">
        <f t="shared" si="74"/>
        <v>Diciembre</v>
      </c>
      <c r="I558" s="6" t="str">
        <f t="shared" si="75"/>
        <v>2024-2</v>
      </c>
      <c r="J558" s="5">
        <v>1</v>
      </c>
      <c r="K558" s="5">
        <v>-45.65</v>
      </c>
      <c r="L558" s="15">
        <v>0</v>
      </c>
      <c r="M558" s="15">
        <v>0</v>
      </c>
      <c r="N558" s="5" t="s">
        <v>23</v>
      </c>
      <c r="O558" s="5" t="s">
        <v>23</v>
      </c>
      <c r="P558" s="5">
        <v>2</v>
      </c>
      <c r="Q558" s="5">
        <v>2</v>
      </c>
      <c r="R558" s="5" t="str">
        <f t="shared" si="76"/>
        <v>220-2024-12-31</v>
      </c>
    </row>
    <row r="559" spans="1:18" x14ac:dyDescent="0.3">
      <c r="A559" s="5">
        <v>216</v>
      </c>
      <c r="B559" s="5" t="s">
        <v>146</v>
      </c>
      <c r="C559" s="5" t="s">
        <v>90</v>
      </c>
      <c r="D559" s="5" t="s">
        <v>65</v>
      </c>
      <c r="E559" s="5" t="s">
        <v>22</v>
      </c>
      <c r="F559" s="6">
        <v>45657</v>
      </c>
      <c r="G559" s="5">
        <v>2024</v>
      </c>
      <c r="H559" s="5" t="str">
        <f t="shared" si="74"/>
        <v>Diciembre</v>
      </c>
      <c r="I559" s="6" t="str">
        <f t="shared" si="75"/>
        <v>2024-2</v>
      </c>
      <c r="J559" s="5">
        <v>100</v>
      </c>
      <c r="K559" s="5">
        <v>100</v>
      </c>
      <c r="L559" s="15">
        <f>IFERROR(IF((K564/J564)&gt;1.3,1.3,K564/J564),"")</f>
        <v>0.33329999999999999</v>
      </c>
      <c r="M559" s="15">
        <f>IFERROR(K564/J564,"")</f>
        <v>0.33329999999999999</v>
      </c>
      <c r="N559" s="5" t="s">
        <v>23</v>
      </c>
      <c r="O559" s="5" t="s">
        <v>23</v>
      </c>
      <c r="P559" s="5">
        <v>0</v>
      </c>
      <c r="Q559" s="5">
        <v>0</v>
      </c>
      <c r="R559" s="5" t="str">
        <f t="shared" si="76"/>
        <v>221-2024-12-31</v>
      </c>
    </row>
    <row r="560" spans="1:18" x14ac:dyDescent="0.3">
      <c r="A560" s="5">
        <v>217</v>
      </c>
      <c r="B560" s="5" t="s">
        <v>147</v>
      </c>
      <c r="C560" s="5" t="s">
        <v>90</v>
      </c>
      <c r="D560" s="5" t="s">
        <v>21</v>
      </c>
      <c r="E560" s="5" t="s">
        <v>22</v>
      </c>
      <c r="F560" s="6">
        <v>45657</v>
      </c>
      <c r="G560" s="5">
        <v>2024</v>
      </c>
      <c r="H560" s="5" t="str">
        <f t="shared" si="74"/>
        <v>Diciembre</v>
      </c>
      <c r="I560" s="6" t="str">
        <f t="shared" si="75"/>
        <v>2024-2</v>
      </c>
      <c r="J560" s="5">
        <v>20</v>
      </c>
      <c r="K560" s="5">
        <v>27.05</v>
      </c>
      <c r="L560" s="15">
        <f>IFERROR(IF((K565/J565)&gt;1,1,K565/J565),"")</f>
        <v>0.6875</v>
      </c>
      <c r="M560" s="15">
        <f>IFERROR(K565/J565,"")</f>
        <v>0.6875</v>
      </c>
      <c r="N560" s="5" t="s">
        <v>23</v>
      </c>
      <c r="O560" s="5" t="s">
        <v>23</v>
      </c>
      <c r="P560" s="5">
        <v>0</v>
      </c>
      <c r="Q560" s="5">
        <v>0</v>
      </c>
      <c r="R560" s="5" t="str">
        <f t="shared" si="76"/>
        <v>222-2024-12-31</v>
      </c>
    </row>
    <row r="561" spans="1:18" x14ac:dyDescent="0.3">
      <c r="A561" s="5">
        <v>218</v>
      </c>
      <c r="B561" s="5" t="s">
        <v>148</v>
      </c>
      <c r="C561" s="5" t="s">
        <v>90</v>
      </c>
      <c r="D561" s="5" t="s">
        <v>21</v>
      </c>
      <c r="E561" s="5" t="s">
        <v>54</v>
      </c>
      <c r="F561" s="6">
        <v>45657</v>
      </c>
      <c r="G561" s="5">
        <v>2024</v>
      </c>
      <c r="H561" s="5" t="str">
        <f t="shared" si="74"/>
        <v>Diciembre</v>
      </c>
      <c r="I561" s="6" t="str">
        <f t="shared" si="75"/>
        <v>2024-2</v>
      </c>
      <c r="J561" s="5">
        <f>172000*12</f>
        <v>2064000</v>
      </c>
      <c r="K561" s="5">
        <v>1724302.82</v>
      </c>
      <c r="L561" s="15">
        <f>IFERROR(IF((J566/K566)&gt;1,1,J566/K566),"")</f>
        <v>1</v>
      </c>
      <c r="M561" s="15">
        <f>IFERROR(IF((J566/K566)&gt;J566/K566,1.3,J566/K566),"")</f>
        <v>1.0624734381640459</v>
      </c>
      <c r="N561" s="5" t="s">
        <v>149</v>
      </c>
      <c r="O561" s="5" t="s">
        <v>149</v>
      </c>
      <c r="P561" s="5">
        <v>0</v>
      </c>
      <c r="Q561" s="5">
        <v>0</v>
      </c>
      <c r="R561" s="5" t="str">
        <f t="shared" si="76"/>
        <v>223-2024-12-31</v>
      </c>
    </row>
    <row r="562" spans="1:18" x14ac:dyDescent="0.3">
      <c r="A562" s="5">
        <v>219</v>
      </c>
      <c r="B562" s="5" t="s">
        <v>150</v>
      </c>
      <c r="C562" s="5" t="s">
        <v>90</v>
      </c>
      <c r="D562" s="5" t="s">
        <v>47</v>
      </c>
      <c r="E562" s="5" t="s">
        <v>22</v>
      </c>
      <c r="F562" s="6">
        <v>45657</v>
      </c>
      <c r="G562" s="5">
        <v>2024</v>
      </c>
      <c r="H562" s="5" t="str">
        <f t="shared" si="74"/>
        <v>Diciembre</v>
      </c>
      <c r="I562" s="6" t="str">
        <f t="shared" si="75"/>
        <v>2024-2</v>
      </c>
      <c r="J562" s="5">
        <v>1</v>
      </c>
      <c r="K562" s="5">
        <v>-0.53</v>
      </c>
      <c r="L562" s="15">
        <v>0</v>
      </c>
      <c r="M562" s="15">
        <v>0</v>
      </c>
      <c r="N562" s="5" t="s">
        <v>23</v>
      </c>
      <c r="O562" s="5" t="s">
        <v>23</v>
      </c>
      <c r="P562" s="5">
        <v>0</v>
      </c>
      <c r="Q562" s="5">
        <v>0</v>
      </c>
      <c r="R562" s="5" t="str">
        <f t="shared" si="76"/>
        <v>224-2024-12-31</v>
      </c>
    </row>
    <row r="563" spans="1:18" x14ac:dyDescent="0.3">
      <c r="A563" s="5">
        <v>220</v>
      </c>
      <c r="B563" s="5" t="s">
        <v>151</v>
      </c>
      <c r="C563" s="5" t="s">
        <v>90</v>
      </c>
      <c r="D563" s="5" t="s">
        <v>47</v>
      </c>
      <c r="E563" s="5" t="s">
        <v>22</v>
      </c>
      <c r="F563" s="6">
        <v>45657</v>
      </c>
      <c r="G563" s="5">
        <v>2024</v>
      </c>
      <c r="H563" s="5" t="str">
        <f t="shared" si="74"/>
        <v>Diciembre</v>
      </c>
      <c r="I563" s="6" t="str">
        <f t="shared" si="75"/>
        <v>2024-2</v>
      </c>
      <c r="J563" s="5">
        <v>1</v>
      </c>
      <c r="K563" s="5">
        <v>13.03</v>
      </c>
      <c r="L563" s="15">
        <f>IFERROR(IF((K568/J568)&gt;1,1,K568/J568),"")</f>
        <v>1</v>
      </c>
      <c r="M563" s="15">
        <f>IFERROR(IF((K568/J568)&gt;1,1,K568/J568),"")</f>
        <v>1</v>
      </c>
      <c r="N563" s="5" t="s">
        <v>23</v>
      </c>
      <c r="O563" s="5" t="s">
        <v>23</v>
      </c>
      <c r="P563" s="5">
        <v>0</v>
      </c>
      <c r="Q563" s="5">
        <v>0</v>
      </c>
      <c r="R563" s="5" t="str">
        <f t="shared" si="76"/>
        <v>225-2024-12-31</v>
      </c>
    </row>
    <row r="564" spans="1:18" x14ac:dyDescent="0.3">
      <c r="A564" s="5">
        <v>221</v>
      </c>
      <c r="B564" s="5" t="s">
        <v>152</v>
      </c>
      <c r="C564" s="5" t="s">
        <v>90</v>
      </c>
      <c r="D564" s="5" t="s">
        <v>65</v>
      </c>
      <c r="E564" s="5" t="s">
        <v>22</v>
      </c>
      <c r="F564" s="6">
        <v>45657</v>
      </c>
      <c r="G564" s="5">
        <v>2024</v>
      </c>
      <c r="H564" s="5" t="str">
        <f t="shared" si="74"/>
        <v>Diciembre</v>
      </c>
      <c r="I564" s="6" t="str">
        <f t="shared" si="75"/>
        <v>2024-2</v>
      </c>
      <c r="J564" s="5">
        <v>100</v>
      </c>
      <c r="K564" s="5">
        <v>33.33</v>
      </c>
      <c r="L564" s="15" t="str">
        <f>IFERROR(IF((K569/J569)&gt;1.3,1.3,K569/J569),"")</f>
        <v/>
      </c>
      <c r="M564" s="15" t="str">
        <f>IFERROR(K569/J569,"")</f>
        <v/>
      </c>
      <c r="N564" s="5" t="s">
        <v>23</v>
      </c>
      <c r="O564" s="5" t="s">
        <v>23</v>
      </c>
      <c r="P564" s="5">
        <v>0</v>
      </c>
      <c r="Q564" s="5">
        <v>0</v>
      </c>
      <c r="R564" s="5" t="str">
        <f t="shared" si="76"/>
        <v>226-2024-12-31</v>
      </c>
    </row>
    <row r="565" spans="1:18" x14ac:dyDescent="0.3">
      <c r="A565" s="5">
        <v>222</v>
      </c>
      <c r="B565" s="5" t="s">
        <v>153</v>
      </c>
      <c r="C565" s="5" t="s">
        <v>90</v>
      </c>
      <c r="D565" s="5" t="s">
        <v>65</v>
      </c>
      <c r="E565" s="5" t="s">
        <v>22</v>
      </c>
      <c r="F565" s="6">
        <v>45657</v>
      </c>
      <c r="G565" s="5">
        <v>2024</v>
      </c>
      <c r="H565" s="5" t="str">
        <f t="shared" si="74"/>
        <v>Diciembre</v>
      </c>
      <c r="I565" s="6" t="str">
        <f t="shared" si="75"/>
        <v>2024-2</v>
      </c>
      <c r="J565" s="5">
        <v>100</v>
      </c>
      <c r="K565" s="5">
        <v>68.75</v>
      </c>
      <c r="L565" s="15" t="str">
        <f>IFERROR(IF((K570/J570)&gt;1.3,1.3,K570/J570),"")</f>
        <v/>
      </c>
      <c r="M565" s="15" t="str">
        <f>IFERROR(K570/J570,"")</f>
        <v/>
      </c>
      <c r="N565" s="5" t="s">
        <v>23</v>
      </c>
      <c r="O565" s="5" t="s">
        <v>23</v>
      </c>
      <c r="P565" s="5">
        <v>0</v>
      </c>
      <c r="Q565" s="5">
        <v>0</v>
      </c>
      <c r="R565" s="5" t="str">
        <f t="shared" si="76"/>
        <v>227-2024-12-31</v>
      </c>
    </row>
    <row r="566" spans="1:18" x14ac:dyDescent="0.3">
      <c r="A566" s="5">
        <v>223</v>
      </c>
      <c r="B566" s="5" t="s">
        <v>154</v>
      </c>
      <c r="C566" s="5" t="s">
        <v>90</v>
      </c>
      <c r="D566" s="5" t="s">
        <v>65</v>
      </c>
      <c r="E566" s="5" t="s">
        <v>22</v>
      </c>
      <c r="F566" s="6">
        <v>45657</v>
      </c>
      <c r="G566" s="5">
        <v>2024</v>
      </c>
      <c r="H566" s="5" t="str">
        <f t="shared" si="74"/>
        <v>Diciembre</v>
      </c>
      <c r="I566" s="6" t="str">
        <f t="shared" si="75"/>
        <v>2024-2</v>
      </c>
      <c r="J566" s="5">
        <v>100</v>
      </c>
      <c r="K566" s="5">
        <v>94.12</v>
      </c>
      <c r="L566" s="15">
        <f>IFERROR(IF((K571/J571)&gt;1.3,1.3,K571/J571),"")</f>
        <v>1</v>
      </c>
      <c r="M566" s="15">
        <f>IFERROR(K571/J571,"")</f>
        <v>1</v>
      </c>
      <c r="N566" s="5" t="s">
        <v>23</v>
      </c>
      <c r="O566" s="5" t="s">
        <v>23</v>
      </c>
      <c r="P566" s="5">
        <v>0</v>
      </c>
      <c r="Q566" s="5">
        <v>0</v>
      </c>
      <c r="R566" s="5" t="str">
        <f t="shared" si="76"/>
        <v>228-2024-12-31</v>
      </c>
    </row>
    <row r="567" spans="1:18" x14ac:dyDescent="0.3">
      <c r="A567" s="5">
        <v>224</v>
      </c>
      <c r="B567" s="5" t="s">
        <v>155</v>
      </c>
      <c r="C567" s="5" t="s">
        <v>90</v>
      </c>
      <c r="D567" s="5" t="s">
        <v>65</v>
      </c>
      <c r="E567" s="5" t="s">
        <v>22</v>
      </c>
      <c r="F567" s="6">
        <v>45657</v>
      </c>
      <c r="G567" s="5">
        <v>2024</v>
      </c>
      <c r="H567" s="5" t="str">
        <f t="shared" si="74"/>
        <v>Diciembre</v>
      </c>
      <c r="I567" s="6" t="str">
        <f t="shared" si="75"/>
        <v>2024-2</v>
      </c>
      <c r="J567" s="5">
        <v>100</v>
      </c>
      <c r="K567" s="5">
        <v>100</v>
      </c>
      <c r="L567" s="15">
        <f>IFERROR(IF((K572/J572)&gt;1.3,1.3,K572/J572),"")</f>
        <v>1.1111111111111112</v>
      </c>
      <c r="M567" s="15">
        <f>IFERROR(K572/J572,"")</f>
        <v>1.1111111111111112</v>
      </c>
      <c r="N567" s="5" t="s">
        <v>23</v>
      </c>
      <c r="O567" s="5" t="s">
        <v>23</v>
      </c>
      <c r="P567" s="5">
        <v>0</v>
      </c>
      <c r="Q567" s="5">
        <v>0</v>
      </c>
      <c r="R567" s="5" t="str">
        <f t="shared" si="76"/>
        <v>230-2024-12-31</v>
      </c>
    </row>
    <row r="568" spans="1:18" x14ac:dyDescent="0.3">
      <c r="A568" s="5">
        <v>225</v>
      </c>
      <c r="B568" s="5" t="s">
        <v>156</v>
      </c>
      <c r="C568" s="5" t="s">
        <v>90</v>
      </c>
      <c r="D568" s="5" t="s">
        <v>21</v>
      </c>
      <c r="E568" s="5" t="s">
        <v>22</v>
      </c>
      <c r="F568" s="6">
        <v>45657</v>
      </c>
      <c r="G568" s="5">
        <v>2024</v>
      </c>
      <c r="H568" s="5" t="str">
        <f t="shared" si="74"/>
        <v>Diciembre</v>
      </c>
      <c r="I568" s="6" t="str">
        <f t="shared" si="75"/>
        <v>2024-2</v>
      </c>
      <c r="J568" s="5">
        <v>100</v>
      </c>
      <c r="K568" s="5">
        <v>100</v>
      </c>
      <c r="L568" s="15">
        <f>IFERROR(IF((K573/J573)&gt;1.3,1.3,K573/J573),"")</f>
        <v>1.3</v>
      </c>
      <c r="M568" s="15">
        <f>IFERROR(K573/J573,"")</f>
        <v>2.8919999999999999</v>
      </c>
      <c r="N568" s="5" t="s">
        <v>23</v>
      </c>
      <c r="O568" s="5" t="s">
        <v>23</v>
      </c>
      <c r="P568" s="5">
        <v>0</v>
      </c>
      <c r="Q568" s="5">
        <v>0</v>
      </c>
      <c r="R568" s="5" t="str">
        <f t="shared" si="76"/>
        <v>231-2024-12-31</v>
      </c>
    </row>
    <row r="569" spans="1:18" x14ac:dyDescent="0.3">
      <c r="A569" s="5">
        <v>226</v>
      </c>
      <c r="B569" s="5" t="s">
        <v>157</v>
      </c>
      <c r="C569" s="5" t="s">
        <v>90</v>
      </c>
      <c r="D569" s="5" t="s">
        <v>65</v>
      </c>
      <c r="E569" s="5" t="s">
        <v>22</v>
      </c>
      <c r="F569" s="6">
        <v>45657</v>
      </c>
      <c r="G569" s="5">
        <v>2024</v>
      </c>
      <c r="H569" s="5" t="str">
        <f t="shared" si="74"/>
        <v>Diciembre</v>
      </c>
      <c r="I569" s="6" t="str">
        <f t="shared" si="75"/>
        <v>2024-2</v>
      </c>
      <c r="J569" s="5"/>
      <c r="K569" s="5"/>
      <c r="L569" s="15">
        <f>IFERROR(IF((K574/J574)&gt;1,1,K574/J574),"")</f>
        <v>1</v>
      </c>
      <c r="M569" s="15">
        <f>IFERROR(IF((K574/J574)&gt;1,1,K574/J574),"")</f>
        <v>1</v>
      </c>
      <c r="N569" s="5" t="s">
        <v>23</v>
      </c>
      <c r="O569" s="5" t="s">
        <v>23</v>
      </c>
      <c r="P569" s="5">
        <v>0</v>
      </c>
      <c r="Q569" s="5">
        <v>0</v>
      </c>
      <c r="R569" s="5" t="str">
        <f t="shared" si="76"/>
        <v>232-2024-12-31</v>
      </c>
    </row>
    <row r="570" spans="1:18" x14ac:dyDescent="0.3">
      <c r="A570" s="5">
        <v>227</v>
      </c>
      <c r="B570" s="5" t="s">
        <v>158</v>
      </c>
      <c r="C570" s="5" t="s">
        <v>90</v>
      </c>
      <c r="D570" s="5" t="s">
        <v>65</v>
      </c>
      <c r="E570" s="5" t="s">
        <v>54</v>
      </c>
      <c r="F570" s="6">
        <v>45657</v>
      </c>
      <c r="G570" s="5">
        <v>2024</v>
      </c>
      <c r="H570" s="5" t="str">
        <f t="shared" si="74"/>
        <v>Diciembre</v>
      </c>
      <c r="I570" s="6" t="str">
        <f t="shared" si="75"/>
        <v>2024-2</v>
      </c>
      <c r="J570" s="5"/>
      <c r="K570" s="5"/>
      <c r="L570" s="15">
        <f>IFERROR(IF((K575/J575)&gt;1.3,1.3,K575/J575),"")</f>
        <v>0.93100000000000005</v>
      </c>
      <c r="M570" s="15">
        <f>IFERROR(K575/J575,"")</f>
        <v>0.93100000000000005</v>
      </c>
      <c r="N570" s="5" t="s">
        <v>23</v>
      </c>
      <c r="O570" s="5" t="s">
        <v>23</v>
      </c>
      <c r="P570" s="5">
        <v>0</v>
      </c>
      <c r="Q570" s="5">
        <v>0</v>
      </c>
      <c r="R570" s="5" t="str">
        <f t="shared" si="76"/>
        <v>233-2024-12-31</v>
      </c>
    </row>
    <row r="571" spans="1:18" x14ac:dyDescent="0.3">
      <c r="A571" s="5">
        <v>228</v>
      </c>
      <c r="B571" s="5" t="s">
        <v>159</v>
      </c>
      <c r="C571" s="5" t="s">
        <v>90</v>
      </c>
      <c r="D571" s="5" t="s">
        <v>65</v>
      </c>
      <c r="E571" s="5" t="s">
        <v>22</v>
      </c>
      <c r="F571" s="6">
        <v>45657</v>
      </c>
      <c r="G571" s="5">
        <v>2024</v>
      </c>
      <c r="H571" s="5" t="str">
        <f t="shared" si="74"/>
        <v>Diciembre</v>
      </c>
      <c r="I571" s="6" t="str">
        <f t="shared" si="75"/>
        <v>2024-2</v>
      </c>
      <c r="J571" s="5">
        <v>622.68999999999994</v>
      </c>
      <c r="K571" s="5">
        <v>622.68999999999994</v>
      </c>
      <c r="L571" s="15">
        <f>IFERROR(IF((K576/J576)&gt;1,1,K576/J576),"")</f>
        <v>1</v>
      </c>
      <c r="M571" s="15">
        <f>IFERROR(K576/J576,"")</f>
        <v>1.1868575000000001</v>
      </c>
      <c r="N571" s="5" t="s">
        <v>160</v>
      </c>
      <c r="O571" s="5" t="s">
        <v>160</v>
      </c>
      <c r="P571" s="5">
        <v>1</v>
      </c>
      <c r="Q571" s="5">
        <v>1</v>
      </c>
      <c r="R571" s="5" t="str">
        <f t="shared" si="76"/>
        <v>234-2024-12-31</v>
      </c>
    </row>
    <row r="572" spans="1:18" x14ac:dyDescent="0.3">
      <c r="A572" s="5">
        <v>230</v>
      </c>
      <c r="B572" s="5" t="s">
        <v>161</v>
      </c>
      <c r="C572" s="5" t="s">
        <v>90</v>
      </c>
      <c r="D572" s="5" t="s">
        <v>47</v>
      </c>
      <c r="E572" s="5" t="s">
        <v>22</v>
      </c>
      <c r="F572" s="6">
        <v>45657</v>
      </c>
      <c r="G572" s="5">
        <v>2024</v>
      </c>
      <c r="H572" s="5" t="str">
        <f t="shared" si="74"/>
        <v>Diciembre</v>
      </c>
      <c r="I572" s="6" t="str">
        <f t="shared" si="75"/>
        <v>2024-2</v>
      </c>
      <c r="J572" s="5">
        <v>90</v>
      </c>
      <c r="K572" s="5">
        <v>100</v>
      </c>
      <c r="L572" s="15">
        <f>IFERROR(IF((K577/J577)&gt;1,1,K577/J577),"")</f>
        <v>0.92010000000000003</v>
      </c>
      <c r="M572" s="15">
        <f>IFERROR(K577/J577,"")</f>
        <v>0.92010000000000003</v>
      </c>
      <c r="N572" s="5" t="s">
        <v>23</v>
      </c>
      <c r="O572" s="5" t="s">
        <v>23</v>
      </c>
      <c r="P572" s="5">
        <v>0</v>
      </c>
      <c r="Q572" s="5">
        <v>0</v>
      </c>
      <c r="R572" s="5" t="str">
        <f t="shared" si="76"/>
        <v>235-2024-12-31</v>
      </c>
    </row>
    <row r="573" spans="1:18" x14ac:dyDescent="0.3">
      <c r="A573" s="5">
        <v>231</v>
      </c>
      <c r="B573" s="5" t="s">
        <v>162</v>
      </c>
      <c r="C573" s="5" t="s">
        <v>90</v>
      </c>
      <c r="D573" s="5" t="s">
        <v>47</v>
      </c>
      <c r="E573" s="5" t="s">
        <v>22</v>
      </c>
      <c r="F573" s="6">
        <v>45657</v>
      </c>
      <c r="G573" s="5">
        <v>2024</v>
      </c>
      <c r="H573" s="5" t="str">
        <f t="shared" si="74"/>
        <v>Diciembre</v>
      </c>
      <c r="I573" s="6" t="str">
        <f t="shared" si="75"/>
        <v>2024-2</v>
      </c>
      <c r="J573" s="5">
        <v>35</v>
      </c>
      <c r="K573" s="5">
        <v>101.22</v>
      </c>
      <c r="L573" s="15" t="str">
        <f>IFERROR(IF((K578/J578)&gt;1,1,K578/J578),"")</f>
        <v/>
      </c>
      <c r="M573" s="15" t="str">
        <f>IFERROR(IF((K578/J578)&gt;1,1,K578/J578),"")</f>
        <v/>
      </c>
      <c r="N573" s="5" t="s">
        <v>23</v>
      </c>
      <c r="O573" s="5" t="s">
        <v>23</v>
      </c>
      <c r="P573" s="5">
        <v>0</v>
      </c>
      <c r="Q573" s="5">
        <v>0</v>
      </c>
      <c r="R573" s="5" t="str">
        <f t="shared" si="76"/>
        <v>236-2024-12-31</v>
      </c>
    </row>
    <row r="574" spans="1:18" x14ac:dyDescent="0.3">
      <c r="A574" s="5">
        <v>232</v>
      </c>
      <c r="B574" s="5" t="s">
        <v>163</v>
      </c>
      <c r="C574" s="5" t="s">
        <v>90</v>
      </c>
      <c r="D574" s="5" t="s">
        <v>47</v>
      </c>
      <c r="E574" s="5" t="s">
        <v>22</v>
      </c>
      <c r="F574" s="6">
        <v>45657</v>
      </c>
      <c r="G574" s="5">
        <v>2024</v>
      </c>
      <c r="H574" s="5" t="str">
        <f t="shared" si="74"/>
        <v>Diciembre</v>
      </c>
      <c r="I574" s="6" t="str">
        <f t="shared" si="75"/>
        <v>2024-2</v>
      </c>
      <c r="J574" s="5">
        <v>90</v>
      </c>
      <c r="K574" s="5">
        <v>97.73</v>
      </c>
      <c r="L574" s="15">
        <f>IFERROR(IF((K579/J579)&gt;1.3,1.3,K579/J579),"")</f>
        <v>0.88888888888888884</v>
      </c>
      <c r="M574" s="15">
        <f t="shared" ref="M574:M582" si="82">IFERROR(K579/J579,"")</f>
        <v>0.88888888888888884</v>
      </c>
      <c r="N574" s="5" t="s">
        <v>23</v>
      </c>
      <c r="O574" s="5" t="s">
        <v>23</v>
      </c>
      <c r="P574" s="5">
        <v>0</v>
      </c>
      <c r="Q574" s="5">
        <v>0</v>
      </c>
      <c r="R574" s="5" t="str">
        <f t="shared" si="76"/>
        <v>238-2024-12-31</v>
      </c>
    </row>
    <row r="575" spans="1:18" x14ac:dyDescent="0.3">
      <c r="A575" s="5">
        <v>233</v>
      </c>
      <c r="B575" s="5" t="s">
        <v>164</v>
      </c>
      <c r="C575" s="5" t="s">
        <v>90</v>
      </c>
      <c r="D575" s="5" t="s">
        <v>52</v>
      </c>
      <c r="E575" s="5" t="s">
        <v>22</v>
      </c>
      <c r="F575" s="6">
        <v>45657</v>
      </c>
      <c r="G575" s="5">
        <v>2024</v>
      </c>
      <c r="H575" s="5" t="str">
        <f t="shared" ref="H575:H638" si="83">PROPER(TEXT(F580,"mmmm"))</f>
        <v>Diciembre</v>
      </c>
      <c r="I575" s="6" t="str">
        <f t="shared" ref="I575:I638" si="84">IF(OR(H580="Enero",H580="Febrero",H580="Marzo",H580="Abril",H580="Mayo",H580="Junio"),G580&amp;"-1",IF(OR(H580="Julio",H580="Agosto",H580="Septiembre",H580="Octubre",H580="Noviembre",H580="Diciembre"),G580&amp;"-2"))</f>
        <v>2024-2</v>
      </c>
      <c r="J575" s="5">
        <v>20</v>
      </c>
      <c r="K575" s="5">
        <v>18.62</v>
      </c>
      <c r="L575" s="15" t="str">
        <f>IFERROR(IF((K580/J580)&gt;1.3,1.3,K580/J580),"")</f>
        <v/>
      </c>
      <c r="M575" s="15" t="str">
        <f t="shared" si="82"/>
        <v/>
      </c>
      <c r="N575" s="5" t="s">
        <v>23</v>
      </c>
      <c r="O575" s="5" t="s">
        <v>23</v>
      </c>
      <c r="P575" s="5">
        <v>0</v>
      </c>
      <c r="Q575" s="5">
        <v>0</v>
      </c>
      <c r="R575" s="5" t="str">
        <f t="shared" ref="R575:R638" si="85">A580&amp;"-"&amp;YEAR(F580)&amp;"-"&amp;IF(LEN(MONTH(F580))=1,"0"&amp;MONTH(F580),MONTH(F580))&amp;"-"&amp;IF(LEN(DAY(F580))=1,"0"&amp;DAY(F580),DAY(F580))</f>
        <v>239-2024-12-31</v>
      </c>
    </row>
    <row r="576" spans="1:18" x14ac:dyDescent="0.3">
      <c r="A576" s="5">
        <v>234</v>
      </c>
      <c r="B576" s="5" t="s">
        <v>165</v>
      </c>
      <c r="C576" s="5" t="s">
        <v>90</v>
      </c>
      <c r="D576" s="5" t="s">
        <v>52</v>
      </c>
      <c r="E576" s="5" t="s">
        <v>22</v>
      </c>
      <c r="F576" s="6">
        <v>45657</v>
      </c>
      <c r="G576" s="5">
        <v>2024</v>
      </c>
      <c r="H576" s="5" t="str">
        <f t="shared" si="83"/>
        <v>Diciembre</v>
      </c>
      <c r="I576" s="6" t="str">
        <f t="shared" si="84"/>
        <v>2024-2</v>
      </c>
      <c r="J576" s="5">
        <v>4000</v>
      </c>
      <c r="K576" s="5">
        <v>4747.43</v>
      </c>
      <c r="L576" s="73">
        <f>IFERROR(IF((K581/J581)&gt;1,1,K581/J581),"")</f>
        <v>1</v>
      </c>
      <c r="M576" s="15">
        <f t="shared" si="82"/>
        <v>1</v>
      </c>
      <c r="N576" s="5" t="s">
        <v>48</v>
      </c>
      <c r="O576" s="5" t="s">
        <v>48</v>
      </c>
      <c r="P576" s="5">
        <v>0</v>
      </c>
      <c r="Q576" s="5">
        <v>0</v>
      </c>
      <c r="R576" s="5" t="str">
        <f t="shared" si="85"/>
        <v>240-2024-12-31</v>
      </c>
    </row>
    <row r="577" spans="1:18" x14ac:dyDescent="0.3">
      <c r="A577" s="5">
        <v>235</v>
      </c>
      <c r="B577" s="5" t="s">
        <v>166</v>
      </c>
      <c r="C577" s="5" t="s">
        <v>90</v>
      </c>
      <c r="D577" s="5" t="s">
        <v>65</v>
      </c>
      <c r="E577" s="5" t="s">
        <v>22</v>
      </c>
      <c r="F577" s="6">
        <v>45657</v>
      </c>
      <c r="G577" s="5">
        <v>2024</v>
      </c>
      <c r="H577" s="5" t="str">
        <f t="shared" si="83"/>
        <v>Diciembre</v>
      </c>
      <c r="I577" s="6" t="str">
        <f t="shared" si="84"/>
        <v>2024-2</v>
      </c>
      <c r="J577" s="5">
        <v>100</v>
      </c>
      <c r="K577" s="5">
        <v>92.01</v>
      </c>
      <c r="L577" s="15">
        <f t="shared" ref="L577:L582" si="86">IFERROR(IF((K582/J582)&gt;1.3,1.3,K582/J582),"")</f>
        <v>1.25</v>
      </c>
      <c r="M577" s="15">
        <f t="shared" si="82"/>
        <v>1.25</v>
      </c>
      <c r="N577" s="5" t="s">
        <v>23</v>
      </c>
      <c r="O577" s="5" t="s">
        <v>23</v>
      </c>
      <c r="P577" s="5">
        <v>0</v>
      </c>
      <c r="Q577" s="5">
        <v>0</v>
      </c>
      <c r="R577" s="5" t="str">
        <f t="shared" si="85"/>
        <v>241-2024-12-31</v>
      </c>
    </row>
    <row r="578" spans="1:18" x14ac:dyDescent="0.3">
      <c r="A578" s="5">
        <v>236</v>
      </c>
      <c r="B578" s="5" t="s">
        <v>167</v>
      </c>
      <c r="C578" s="5" t="s">
        <v>90</v>
      </c>
      <c r="D578" s="5" t="s">
        <v>65</v>
      </c>
      <c r="E578" s="5" t="s">
        <v>54</v>
      </c>
      <c r="F578" s="6">
        <v>45657</v>
      </c>
      <c r="G578" s="5">
        <v>2024</v>
      </c>
      <c r="H578" s="5" t="str">
        <f t="shared" si="83"/>
        <v>Diciembre</v>
      </c>
      <c r="I578" s="6" t="str">
        <f t="shared" si="84"/>
        <v>2024-2</v>
      </c>
      <c r="J578" s="5">
        <v>0</v>
      </c>
      <c r="K578" s="5">
        <v>0</v>
      </c>
      <c r="L578" s="15">
        <f t="shared" si="86"/>
        <v>1</v>
      </c>
      <c r="M578" s="15">
        <f t="shared" si="82"/>
        <v>1</v>
      </c>
      <c r="N578" s="5" t="s">
        <v>23</v>
      </c>
      <c r="O578" s="5" t="s">
        <v>23</v>
      </c>
      <c r="P578" s="5">
        <v>0</v>
      </c>
      <c r="Q578" s="5">
        <v>0</v>
      </c>
      <c r="R578" s="5" t="str">
        <f t="shared" si="85"/>
        <v>244-2024-12-31</v>
      </c>
    </row>
    <row r="579" spans="1:18" x14ac:dyDescent="0.3">
      <c r="A579" s="5">
        <v>238</v>
      </c>
      <c r="B579" s="5" t="s">
        <v>168</v>
      </c>
      <c r="C579" s="5" t="s">
        <v>90</v>
      </c>
      <c r="D579" s="5" t="s">
        <v>52</v>
      </c>
      <c r="E579" s="5" t="s">
        <v>22</v>
      </c>
      <c r="F579" s="6">
        <v>45657</v>
      </c>
      <c r="G579" s="5">
        <v>2024</v>
      </c>
      <c r="H579" s="5" t="str">
        <f t="shared" si="83"/>
        <v>Diciembre</v>
      </c>
      <c r="I579" s="6" t="str">
        <f t="shared" si="84"/>
        <v>2024-2</v>
      </c>
      <c r="J579" s="5">
        <v>90</v>
      </c>
      <c r="K579" s="5">
        <v>80</v>
      </c>
      <c r="L579" s="15">
        <f t="shared" si="86"/>
        <v>1.0022352941176471</v>
      </c>
      <c r="M579" s="15">
        <f t="shared" si="82"/>
        <v>1.0022352941176471</v>
      </c>
      <c r="N579" s="5" t="s">
        <v>169</v>
      </c>
      <c r="O579" s="5" t="s">
        <v>169</v>
      </c>
      <c r="P579" s="5">
        <v>0</v>
      </c>
      <c r="Q579" s="5">
        <v>0</v>
      </c>
      <c r="R579" s="5" t="str">
        <f t="shared" si="85"/>
        <v>245-2024-12-31</v>
      </c>
    </row>
    <row r="580" spans="1:18" x14ac:dyDescent="0.3">
      <c r="A580" s="5">
        <v>239</v>
      </c>
      <c r="B580" s="5" t="s">
        <v>170</v>
      </c>
      <c r="C580" s="5" t="s">
        <v>29</v>
      </c>
      <c r="D580" s="5" t="s">
        <v>21</v>
      </c>
      <c r="E580" s="5" t="s">
        <v>22</v>
      </c>
      <c r="F580" s="6">
        <v>45657</v>
      </c>
      <c r="G580" s="5">
        <v>2024</v>
      </c>
      <c r="H580" s="5" t="str">
        <f t="shared" si="83"/>
        <v>Diciembre</v>
      </c>
      <c r="I580" s="6" t="str">
        <f t="shared" si="84"/>
        <v>2024-2</v>
      </c>
      <c r="J580" s="5"/>
      <c r="K580" s="5">
        <v>32</v>
      </c>
      <c r="L580" s="15">
        <f t="shared" si="86"/>
        <v>1.3</v>
      </c>
      <c r="M580" s="15">
        <f t="shared" si="82"/>
        <v>1.3985185185185185</v>
      </c>
      <c r="N580" s="5" t="s">
        <v>171</v>
      </c>
      <c r="O580" s="5" t="s">
        <v>48</v>
      </c>
      <c r="P580" s="5">
        <v>0</v>
      </c>
      <c r="Q580" s="5">
        <v>0</v>
      </c>
      <c r="R580" s="5" t="str">
        <f t="shared" si="85"/>
        <v>246-2024-12-31</v>
      </c>
    </row>
    <row r="581" spans="1:18" x14ac:dyDescent="0.3">
      <c r="A581" s="5">
        <v>240</v>
      </c>
      <c r="B581" s="5" t="s">
        <v>172</v>
      </c>
      <c r="C581" s="5" t="s">
        <v>29</v>
      </c>
      <c r="D581" s="5" t="s">
        <v>52</v>
      </c>
      <c r="E581" s="5" t="s">
        <v>22</v>
      </c>
      <c r="F581" s="6">
        <v>45657</v>
      </c>
      <c r="G581" s="5">
        <v>2024</v>
      </c>
      <c r="H581" s="5" t="str">
        <f t="shared" si="83"/>
        <v>Diciembre</v>
      </c>
      <c r="I581" s="6" t="str">
        <f t="shared" si="84"/>
        <v>2024-2</v>
      </c>
      <c r="J581" s="5">
        <v>100</v>
      </c>
      <c r="K581" s="5">
        <v>100</v>
      </c>
      <c r="L581" s="15">
        <f t="shared" si="86"/>
        <v>0.96230000000000004</v>
      </c>
      <c r="M581" s="15">
        <f t="shared" si="82"/>
        <v>0.96230000000000004</v>
      </c>
      <c r="N581" s="5" t="s">
        <v>23</v>
      </c>
      <c r="O581" s="5" t="s">
        <v>23</v>
      </c>
      <c r="P581" s="5">
        <v>0</v>
      </c>
      <c r="Q581" s="5">
        <v>0</v>
      </c>
      <c r="R581" s="5" t="str">
        <f t="shared" si="85"/>
        <v>251-2024-12-31</v>
      </c>
    </row>
    <row r="582" spans="1:18" x14ac:dyDescent="0.3">
      <c r="A582" s="5">
        <v>241</v>
      </c>
      <c r="B582" s="5" t="s">
        <v>173</v>
      </c>
      <c r="C582" s="5" t="s">
        <v>29</v>
      </c>
      <c r="D582" s="5" t="s">
        <v>21</v>
      </c>
      <c r="E582" s="5" t="s">
        <v>22</v>
      </c>
      <c r="F582" s="6">
        <v>45657</v>
      </c>
      <c r="G582" s="5">
        <v>2024</v>
      </c>
      <c r="H582" s="5" t="str">
        <f t="shared" si="83"/>
        <v>Diciembre</v>
      </c>
      <c r="I582" s="6" t="str">
        <f t="shared" si="84"/>
        <v>2024-2</v>
      </c>
      <c r="J582" s="5">
        <v>80</v>
      </c>
      <c r="K582" s="5">
        <v>100</v>
      </c>
      <c r="L582" s="15">
        <f t="shared" si="86"/>
        <v>0.99492455418381343</v>
      </c>
      <c r="M582" s="15">
        <f t="shared" si="82"/>
        <v>0.99492455418381343</v>
      </c>
      <c r="N582" s="5" t="s">
        <v>23</v>
      </c>
      <c r="O582" s="5" t="s">
        <v>23</v>
      </c>
      <c r="P582" s="5">
        <v>0</v>
      </c>
      <c r="Q582" s="5">
        <v>0</v>
      </c>
      <c r="R582" s="5" t="str">
        <f t="shared" si="85"/>
        <v>252-2024-12-31</v>
      </c>
    </row>
    <row r="583" spans="1:18" x14ac:dyDescent="0.3">
      <c r="A583" s="5">
        <v>244</v>
      </c>
      <c r="B583" s="5" t="s">
        <v>176</v>
      </c>
      <c r="C583" s="5" t="s">
        <v>90</v>
      </c>
      <c r="D583" s="5" t="s">
        <v>65</v>
      </c>
      <c r="E583" s="5" t="s">
        <v>54</v>
      </c>
      <c r="F583" s="6">
        <v>45657</v>
      </c>
      <c r="G583" s="5">
        <v>2024</v>
      </c>
      <c r="H583" s="5" t="str">
        <f t="shared" si="83"/>
        <v>Diciembre</v>
      </c>
      <c r="I583" s="6" t="str">
        <f t="shared" si="84"/>
        <v>2024-2</v>
      </c>
      <c r="J583" s="5">
        <v>25</v>
      </c>
      <c r="K583" s="5">
        <v>25</v>
      </c>
      <c r="L583" s="15">
        <f>IFERROR(IF((J588/K588)&gt;1.3,1.3,J588/K588),"")</f>
        <v>1</v>
      </c>
      <c r="M583" s="15">
        <f>IFERROR(IF((J588/K588)&gt;J588/K588,1.3,J588/K588),"")</f>
        <v>1</v>
      </c>
      <c r="N583" s="5" t="s">
        <v>48</v>
      </c>
      <c r="O583" s="5" t="s">
        <v>48</v>
      </c>
      <c r="P583" s="5">
        <v>0</v>
      </c>
      <c r="Q583" s="5">
        <v>0</v>
      </c>
      <c r="R583" s="5" t="str">
        <f t="shared" si="85"/>
        <v>254-2024-12-31</v>
      </c>
    </row>
    <row r="584" spans="1:18" x14ac:dyDescent="0.3">
      <c r="A584" s="5">
        <v>245</v>
      </c>
      <c r="B584" s="5" t="s">
        <v>177</v>
      </c>
      <c r="C584" s="5" t="s">
        <v>178</v>
      </c>
      <c r="D584" s="5" t="s">
        <v>47</v>
      </c>
      <c r="E584" s="5" t="s">
        <v>22</v>
      </c>
      <c r="F584" s="6">
        <v>45657</v>
      </c>
      <c r="G584" s="5">
        <v>2024</v>
      </c>
      <c r="H584" s="5" t="str">
        <f t="shared" si="83"/>
        <v>Diciembre</v>
      </c>
      <c r="I584" s="6" t="str">
        <f t="shared" si="84"/>
        <v>2024-2</v>
      </c>
      <c r="J584" s="5">
        <v>85</v>
      </c>
      <c r="K584" s="5">
        <v>85.19</v>
      </c>
      <c r="L584" s="15">
        <f>IFERROR(IF((K589/J589)&gt;1.3,1.3,K589/J589),"")</f>
        <v>-0.05</v>
      </c>
      <c r="M584" s="15">
        <f>IFERROR(K589/J589,"")</f>
        <v>-0.05</v>
      </c>
      <c r="N584" s="5" t="s">
        <v>23</v>
      </c>
      <c r="O584" s="5" t="s">
        <v>23</v>
      </c>
      <c r="P584" s="5">
        <v>0</v>
      </c>
      <c r="Q584" s="5">
        <v>1</v>
      </c>
      <c r="R584" s="5" t="str">
        <f t="shared" si="85"/>
        <v>255-2024-12-31</v>
      </c>
    </row>
    <row r="585" spans="1:18" x14ac:dyDescent="0.3">
      <c r="A585" s="5">
        <v>246</v>
      </c>
      <c r="B585" s="5" t="s">
        <v>181</v>
      </c>
      <c r="C585" s="5" t="s">
        <v>180</v>
      </c>
      <c r="D585" s="5" t="s">
        <v>47</v>
      </c>
      <c r="E585" s="5" t="s">
        <v>22</v>
      </c>
      <c r="F585" s="6">
        <v>45657</v>
      </c>
      <c r="G585" s="5">
        <v>2024</v>
      </c>
      <c r="H585" s="5" t="str">
        <f t="shared" si="83"/>
        <v>Diciembre</v>
      </c>
      <c r="I585" s="6" t="str">
        <f t="shared" si="84"/>
        <v>2024-2</v>
      </c>
      <c r="J585" s="5">
        <v>67.5</v>
      </c>
      <c r="K585" s="5">
        <v>94.4</v>
      </c>
      <c r="L585" s="15">
        <f>IFERROR(IF((K590/J590)&gt;1.3,1.3,K590/J590),"")</f>
        <v>1.3</v>
      </c>
      <c r="M585" s="15">
        <f>IFERROR(K590/J590,"")</f>
        <v>1.3529411764705883</v>
      </c>
      <c r="N585" s="5" t="s">
        <v>23</v>
      </c>
      <c r="O585" s="5" t="s">
        <v>23</v>
      </c>
      <c r="P585" s="5">
        <v>0</v>
      </c>
      <c r="Q585" s="5">
        <v>0</v>
      </c>
      <c r="R585" s="5" t="str">
        <f t="shared" si="85"/>
        <v>256-2024-12-31</v>
      </c>
    </row>
    <row r="586" spans="1:18" x14ac:dyDescent="0.3">
      <c r="A586" s="5">
        <v>251</v>
      </c>
      <c r="B586" s="5" t="s">
        <v>185</v>
      </c>
      <c r="C586" s="5" t="s">
        <v>186</v>
      </c>
      <c r="D586" s="5" t="s">
        <v>52</v>
      </c>
      <c r="E586" s="5" t="s">
        <v>22</v>
      </c>
      <c r="F586" s="6">
        <v>45657</v>
      </c>
      <c r="G586" s="5">
        <v>2024</v>
      </c>
      <c r="H586" s="5" t="str">
        <f t="shared" si="83"/>
        <v>Diciembre</v>
      </c>
      <c r="I586" s="6" t="str">
        <f t="shared" si="84"/>
        <v>2024-2</v>
      </c>
      <c r="J586" s="5">
        <v>100</v>
      </c>
      <c r="K586" s="5">
        <v>96.23</v>
      </c>
      <c r="L586" s="15">
        <f>IFERROR(IF((K591/J591)&gt;1.3,1.3,K591/J591),"")</f>
        <v>0.87144444444444447</v>
      </c>
      <c r="M586" s="15">
        <f>IFERROR(K591/J591,"")</f>
        <v>0.87144444444444447</v>
      </c>
      <c r="N586" s="5" t="s">
        <v>23</v>
      </c>
      <c r="O586" s="5" t="s">
        <v>23</v>
      </c>
      <c r="P586" s="5">
        <v>0</v>
      </c>
      <c r="Q586" s="5">
        <v>0</v>
      </c>
      <c r="R586" s="5" t="str">
        <f t="shared" si="85"/>
        <v>259-2024-12-31</v>
      </c>
    </row>
    <row r="587" spans="1:18" x14ac:dyDescent="0.3">
      <c r="A587" s="5">
        <v>252</v>
      </c>
      <c r="B587" s="5" t="s">
        <v>187</v>
      </c>
      <c r="C587" s="5" t="s">
        <v>178</v>
      </c>
      <c r="D587" s="5" t="s">
        <v>47</v>
      </c>
      <c r="E587" s="5" t="s">
        <v>22</v>
      </c>
      <c r="F587" s="6">
        <v>45657</v>
      </c>
      <c r="G587" s="5">
        <v>2024</v>
      </c>
      <c r="H587" s="5" t="str">
        <f t="shared" si="83"/>
        <v>Diciembre</v>
      </c>
      <c r="I587" s="6" t="str">
        <f t="shared" si="84"/>
        <v>2024-2</v>
      </c>
      <c r="J587" s="5">
        <v>72.900000000000006</v>
      </c>
      <c r="K587" s="5">
        <v>72.53</v>
      </c>
      <c r="L587" s="15">
        <f>IFERROR(IF((K592/J592)&gt;1.3,1.3,K592/J592),"")</f>
        <v>0.75000000000000011</v>
      </c>
      <c r="M587" s="15">
        <f>IFERROR(K592/J592,"")</f>
        <v>0.75000000000000011</v>
      </c>
      <c r="N587" s="5" t="s">
        <v>23</v>
      </c>
      <c r="O587" s="5" t="s">
        <v>23</v>
      </c>
      <c r="P587" s="5">
        <v>1</v>
      </c>
      <c r="Q587" s="5">
        <v>1</v>
      </c>
      <c r="R587" s="5" t="str">
        <f t="shared" si="85"/>
        <v>260-2024-12-31</v>
      </c>
    </row>
    <row r="588" spans="1:18" x14ac:dyDescent="0.3">
      <c r="A588" s="5">
        <v>254</v>
      </c>
      <c r="B588" s="5" t="s">
        <v>189</v>
      </c>
      <c r="C588" s="5" t="s">
        <v>190</v>
      </c>
      <c r="D588" s="5" t="s">
        <v>52</v>
      </c>
      <c r="E588" s="5" t="s">
        <v>22</v>
      </c>
      <c r="F588" s="6">
        <v>45657</v>
      </c>
      <c r="G588" s="5">
        <v>2024</v>
      </c>
      <c r="H588" s="5" t="str">
        <f t="shared" si="83"/>
        <v>Diciembre</v>
      </c>
      <c r="I588" s="6" t="str">
        <f t="shared" si="84"/>
        <v>2024-2</v>
      </c>
      <c r="J588" s="5">
        <v>73</v>
      </c>
      <c r="K588" s="5">
        <v>73</v>
      </c>
      <c r="L588" s="15">
        <f>IFERROR(IF((K593/J593)&gt;1.3,1.3,K593/J593),"")</f>
        <v>0.73333333333333339</v>
      </c>
      <c r="M588" s="15">
        <f>IFERROR(K593/J593,"")</f>
        <v>0.73333333333333339</v>
      </c>
      <c r="N588" s="5" t="s">
        <v>48</v>
      </c>
      <c r="O588" s="5" t="s">
        <v>48</v>
      </c>
      <c r="P588" s="5">
        <v>0</v>
      </c>
      <c r="Q588" s="5">
        <v>0</v>
      </c>
      <c r="R588" s="5" t="str">
        <f t="shared" si="85"/>
        <v>261-2024-12-31</v>
      </c>
    </row>
    <row r="589" spans="1:18" x14ac:dyDescent="0.3">
      <c r="A589" s="5">
        <v>255</v>
      </c>
      <c r="B589" s="5" t="s">
        <v>192</v>
      </c>
      <c r="C589" s="5" t="s">
        <v>118</v>
      </c>
      <c r="D589" s="5" t="s">
        <v>65</v>
      </c>
      <c r="E589" s="5" t="s">
        <v>22</v>
      </c>
      <c r="F589" s="6">
        <v>45657</v>
      </c>
      <c r="G589" s="5">
        <v>2024</v>
      </c>
      <c r="H589" s="5" t="str">
        <f t="shared" si="83"/>
        <v>Diciembre</v>
      </c>
      <c r="I589" s="6" t="str">
        <f t="shared" si="84"/>
        <v>2024-2</v>
      </c>
      <c r="J589" s="5">
        <v>100</v>
      </c>
      <c r="K589" s="5">
        <v>-5</v>
      </c>
      <c r="L589" s="15">
        <v>0</v>
      </c>
      <c r="M589" s="15">
        <v>0</v>
      </c>
      <c r="N589" s="5" t="s">
        <v>48</v>
      </c>
      <c r="O589" s="5" t="s">
        <v>48</v>
      </c>
      <c r="P589" s="5">
        <v>0</v>
      </c>
      <c r="Q589" s="5">
        <v>0</v>
      </c>
      <c r="R589" s="5" t="str">
        <f t="shared" si="85"/>
        <v>262-2024-12-31</v>
      </c>
    </row>
    <row r="590" spans="1:18" x14ac:dyDescent="0.3">
      <c r="A590" s="5">
        <v>256</v>
      </c>
      <c r="B590" s="5" t="s">
        <v>193</v>
      </c>
      <c r="C590" s="5" t="s">
        <v>118</v>
      </c>
      <c r="D590" s="5" t="s">
        <v>47</v>
      </c>
      <c r="E590" s="5" t="s">
        <v>22</v>
      </c>
      <c r="F590" s="6">
        <v>45657</v>
      </c>
      <c r="G590" s="5">
        <v>2024</v>
      </c>
      <c r="H590" s="5" t="str">
        <f t="shared" si="83"/>
        <v>Diciembre</v>
      </c>
      <c r="I590" s="6" t="str">
        <f t="shared" si="84"/>
        <v>2024-2</v>
      </c>
      <c r="J590" s="5">
        <v>34</v>
      </c>
      <c r="K590" s="5">
        <v>46</v>
      </c>
      <c r="L590" s="15">
        <f>IFERROR(IF((K595/J595)&gt;1.3,1.3,K595/J595),"")</f>
        <v>1</v>
      </c>
      <c r="M590" s="15">
        <f>IFERROR(K595/J595,"")</f>
        <v>1</v>
      </c>
      <c r="N590" s="5" t="s">
        <v>48</v>
      </c>
      <c r="O590" s="5" t="s">
        <v>48</v>
      </c>
      <c r="P590" s="5">
        <v>0</v>
      </c>
      <c r="Q590" s="5">
        <v>0</v>
      </c>
      <c r="R590" s="5" t="str">
        <f t="shared" si="85"/>
        <v>263-2024-12-31</v>
      </c>
    </row>
    <row r="591" spans="1:18" x14ac:dyDescent="0.3">
      <c r="A591" s="5">
        <v>259</v>
      </c>
      <c r="B591" s="5" t="s">
        <v>195</v>
      </c>
      <c r="C591" s="5" t="s">
        <v>186</v>
      </c>
      <c r="D591" s="5" t="s">
        <v>52</v>
      </c>
      <c r="E591" s="5" t="s">
        <v>22</v>
      </c>
      <c r="F591" s="6">
        <v>45657</v>
      </c>
      <c r="G591" s="5">
        <v>2024</v>
      </c>
      <c r="H591" s="5" t="str">
        <f t="shared" si="83"/>
        <v>Diciembre</v>
      </c>
      <c r="I591" s="6" t="str">
        <f t="shared" si="84"/>
        <v>2024-2</v>
      </c>
      <c r="J591" s="5">
        <v>90</v>
      </c>
      <c r="K591" s="5">
        <v>78.430000000000007</v>
      </c>
      <c r="L591" s="15">
        <f>IFERROR(IF((K596/J596)&gt;1.3,1.3,K596/J596),"")</f>
        <v>1</v>
      </c>
      <c r="M591" s="15">
        <f>IFERROR(K596/J596,"")</f>
        <v>1</v>
      </c>
      <c r="N591" s="5" t="s">
        <v>23</v>
      </c>
      <c r="O591" s="5" t="s">
        <v>23</v>
      </c>
      <c r="P591" s="5">
        <v>0</v>
      </c>
      <c r="Q591" s="5">
        <v>0</v>
      </c>
      <c r="R591" s="5" t="str">
        <f t="shared" si="85"/>
        <v>264-2024-12-31</v>
      </c>
    </row>
    <row r="592" spans="1:18" x14ac:dyDescent="0.3">
      <c r="A592" s="5">
        <v>260</v>
      </c>
      <c r="B592" s="5" t="s">
        <v>196</v>
      </c>
      <c r="C592" s="5" t="s">
        <v>197</v>
      </c>
      <c r="D592" s="5" t="s">
        <v>47</v>
      </c>
      <c r="E592" s="5" t="s">
        <v>54</v>
      </c>
      <c r="F592" s="6">
        <v>45657</v>
      </c>
      <c r="G592" s="5">
        <v>2024</v>
      </c>
      <c r="H592" s="5" t="str">
        <f t="shared" si="83"/>
        <v>Diciembre</v>
      </c>
      <c r="I592" s="6" t="str">
        <f t="shared" si="84"/>
        <v>2024-2</v>
      </c>
      <c r="J592" s="5">
        <v>2.8</v>
      </c>
      <c r="K592" s="5">
        <v>2.1</v>
      </c>
      <c r="L592" s="15">
        <f>IFERROR(IF((J597/K597)&gt;1.3,1.3,J597/K597),"")</f>
        <v>0.95</v>
      </c>
      <c r="M592" s="15">
        <f>IFERROR(IF((J597/K597)&gt;J597/K597,1.3,J597/K597),"")</f>
        <v>0.95</v>
      </c>
      <c r="N592" s="5" t="s">
        <v>83</v>
      </c>
      <c r="O592" s="5" t="s">
        <v>83</v>
      </c>
      <c r="P592" s="5">
        <v>1</v>
      </c>
      <c r="Q592" s="5">
        <v>1</v>
      </c>
      <c r="R592" s="5" t="str">
        <f t="shared" si="85"/>
        <v>265-2024-12-31</v>
      </c>
    </row>
    <row r="593" spans="1:18" x14ac:dyDescent="0.3">
      <c r="A593" s="5">
        <v>261</v>
      </c>
      <c r="B593" s="5" t="s">
        <v>198</v>
      </c>
      <c r="C593" s="5" t="s">
        <v>46</v>
      </c>
      <c r="D593" s="5" t="s">
        <v>47</v>
      </c>
      <c r="E593" s="5" t="s">
        <v>54</v>
      </c>
      <c r="F593" s="6">
        <v>45657</v>
      </c>
      <c r="G593" s="5">
        <v>2024</v>
      </c>
      <c r="H593" s="5" t="str">
        <f t="shared" si="83"/>
        <v>Diciembre</v>
      </c>
      <c r="I593" s="6" t="str">
        <f t="shared" si="84"/>
        <v>2024-2</v>
      </c>
      <c r="J593" s="5">
        <v>3</v>
      </c>
      <c r="K593" s="5">
        <v>2.2000000000000002</v>
      </c>
      <c r="L593" s="15">
        <f>IFERROR(IF((J598/K598)&gt;1.3,1.3,J598/K598),"")</f>
        <v>1.1595264249969486</v>
      </c>
      <c r="M593" s="15">
        <f>IFERROR(IF((J598/K598)&gt;J598/K598,1.3,J598/K598),"")</f>
        <v>1.1595264249969486</v>
      </c>
      <c r="N593" s="5" t="s">
        <v>48</v>
      </c>
      <c r="O593" s="5" t="s">
        <v>83</v>
      </c>
      <c r="P593" s="5">
        <v>1</v>
      </c>
      <c r="Q593" s="5">
        <v>1</v>
      </c>
      <c r="R593" s="5" t="str">
        <f t="shared" si="85"/>
        <v>266-2024-12-31</v>
      </c>
    </row>
    <row r="594" spans="1:18" x14ac:dyDescent="0.3">
      <c r="A594" s="5">
        <v>262</v>
      </c>
      <c r="B594" s="5" t="s">
        <v>200</v>
      </c>
      <c r="C594" s="5" t="s">
        <v>41</v>
      </c>
      <c r="D594" s="5" t="s">
        <v>47</v>
      </c>
      <c r="E594" s="5" t="s">
        <v>54</v>
      </c>
      <c r="F594" s="6">
        <v>45657</v>
      </c>
      <c r="G594" s="5">
        <v>2024</v>
      </c>
      <c r="H594" s="5" t="str">
        <f t="shared" si="83"/>
        <v>Diciembre</v>
      </c>
      <c r="I594" s="6" t="str">
        <f t="shared" si="84"/>
        <v>2024-2</v>
      </c>
      <c r="J594" s="5">
        <v>20</v>
      </c>
      <c r="K594" s="5">
        <v>0</v>
      </c>
      <c r="L594" s="8">
        <v>1</v>
      </c>
      <c r="M594" s="15">
        <v>1</v>
      </c>
      <c r="N594" s="5" t="s">
        <v>23</v>
      </c>
      <c r="O594" s="5" t="s">
        <v>23</v>
      </c>
      <c r="P594" s="5">
        <v>0</v>
      </c>
      <c r="Q594" s="5">
        <v>0</v>
      </c>
      <c r="R594" s="5" t="str">
        <f t="shared" si="85"/>
        <v>268-2024-12-31</v>
      </c>
    </row>
    <row r="595" spans="1:18" x14ac:dyDescent="0.3">
      <c r="A595" s="5">
        <v>263</v>
      </c>
      <c r="B595" s="5" t="s">
        <v>201</v>
      </c>
      <c r="C595" s="5" t="s">
        <v>41</v>
      </c>
      <c r="D595" s="5" t="s">
        <v>52</v>
      </c>
      <c r="E595" s="5" t="s">
        <v>22</v>
      </c>
      <c r="F595" s="6">
        <v>45657</v>
      </c>
      <c r="G595" s="5">
        <v>2024</v>
      </c>
      <c r="H595" s="5" t="str">
        <f t="shared" si="83"/>
        <v>Diciembre</v>
      </c>
      <c r="I595" s="6" t="str">
        <f t="shared" si="84"/>
        <v>2024-2</v>
      </c>
      <c r="J595" s="5">
        <v>100</v>
      </c>
      <c r="K595" s="5">
        <v>100</v>
      </c>
      <c r="L595" s="15" t="str">
        <f t="shared" ref="L595:L606" si="87">IFERROR(IF((K600/J600)&gt;1.3,1.3,K600/J600),"")</f>
        <v/>
      </c>
      <c r="M595" s="15" t="str">
        <f t="shared" ref="M595:M606" si="88">IFERROR(K600/J600,"")</f>
        <v/>
      </c>
      <c r="N595" s="5" t="s">
        <v>23</v>
      </c>
      <c r="O595" s="5" t="s">
        <v>23</v>
      </c>
      <c r="P595" s="5">
        <v>0</v>
      </c>
      <c r="Q595" s="5">
        <v>0</v>
      </c>
      <c r="R595" s="5" t="str">
        <f t="shared" si="85"/>
        <v>269-2024-12-31</v>
      </c>
    </row>
    <row r="596" spans="1:18" x14ac:dyDescent="0.3">
      <c r="A596" s="5">
        <v>264</v>
      </c>
      <c r="B596" s="5" t="s">
        <v>203</v>
      </c>
      <c r="C596" s="5" t="s">
        <v>41</v>
      </c>
      <c r="D596" s="5" t="s">
        <v>47</v>
      </c>
      <c r="E596" s="5" t="s">
        <v>22</v>
      </c>
      <c r="F596" s="6">
        <v>45657</v>
      </c>
      <c r="G596" s="5">
        <v>2024</v>
      </c>
      <c r="H596" s="5" t="str">
        <f t="shared" si="83"/>
        <v>Diciembre</v>
      </c>
      <c r="I596" s="6" t="str">
        <f t="shared" si="84"/>
        <v>2024-2</v>
      </c>
      <c r="J596" s="5">
        <v>100</v>
      </c>
      <c r="K596" s="5">
        <v>100</v>
      </c>
      <c r="L596" s="15" t="str">
        <f t="shared" si="87"/>
        <v/>
      </c>
      <c r="M596" s="15" t="str">
        <f t="shared" si="88"/>
        <v/>
      </c>
      <c r="N596" s="5" t="s">
        <v>23</v>
      </c>
      <c r="O596" s="5" t="s">
        <v>23</v>
      </c>
      <c r="P596" s="5">
        <v>0</v>
      </c>
      <c r="Q596" s="5">
        <v>0</v>
      </c>
      <c r="R596" s="5" t="str">
        <f t="shared" si="85"/>
        <v>270-2024-12-31</v>
      </c>
    </row>
    <row r="597" spans="1:18" x14ac:dyDescent="0.3">
      <c r="A597" s="5">
        <v>265</v>
      </c>
      <c r="B597" s="5" t="s">
        <v>205</v>
      </c>
      <c r="C597" s="5" t="s">
        <v>41</v>
      </c>
      <c r="D597" s="5" t="s">
        <v>47</v>
      </c>
      <c r="E597" s="5" t="s">
        <v>22</v>
      </c>
      <c r="F597" s="6">
        <v>45657</v>
      </c>
      <c r="G597" s="5">
        <v>2024</v>
      </c>
      <c r="H597" s="5" t="str">
        <f t="shared" si="83"/>
        <v>Diciembre</v>
      </c>
      <c r="I597" s="6" t="str">
        <f t="shared" si="84"/>
        <v>2024-2</v>
      </c>
      <c r="J597" s="5">
        <v>95</v>
      </c>
      <c r="K597" s="5">
        <v>100</v>
      </c>
      <c r="L597" s="15" t="str">
        <f t="shared" si="87"/>
        <v/>
      </c>
      <c r="M597" s="15" t="str">
        <f t="shared" si="88"/>
        <v/>
      </c>
      <c r="N597" s="5" t="s">
        <v>23</v>
      </c>
      <c r="O597" s="5" t="s">
        <v>23</v>
      </c>
      <c r="P597" s="5">
        <v>0</v>
      </c>
      <c r="Q597" s="5">
        <v>0</v>
      </c>
      <c r="R597" s="5" t="str">
        <f t="shared" si="85"/>
        <v>271-2024-12-31</v>
      </c>
    </row>
    <row r="598" spans="1:18" x14ac:dyDescent="0.3">
      <c r="A598" s="5">
        <v>266</v>
      </c>
      <c r="B598" s="5" t="s">
        <v>206</v>
      </c>
      <c r="C598" s="5" t="s">
        <v>41</v>
      </c>
      <c r="D598" s="5" t="s">
        <v>47</v>
      </c>
      <c r="E598" s="5" t="s">
        <v>22</v>
      </c>
      <c r="F598" s="6">
        <v>45657</v>
      </c>
      <c r="G598" s="5">
        <v>2024</v>
      </c>
      <c r="H598" s="5" t="str">
        <f t="shared" si="83"/>
        <v>Diciembre</v>
      </c>
      <c r="I598" s="6" t="str">
        <f t="shared" si="84"/>
        <v>2024-2</v>
      </c>
      <c r="J598" s="5">
        <v>95</v>
      </c>
      <c r="K598" s="5">
        <v>81.93</v>
      </c>
      <c r="L598" s="15" t="str">
        <f t="shared" si="87"/>
        <v/>
      </c>
      <c r="M598" s="15" t="str">
        <f t="shared" si="88"/>
        <v/>
      </c>
      <c r="N598" s="5" t="s">
        <v>23</v>
      </c>
      <c r="O598" s="5" t="s">
        <v>23</v>
      </c>
      <c r="P598" s="5">
        <v>0</v>
      </c>
      <c r="Q598" s="5">
        <v>0</v>
      </c>
      <c r="R598" s="5" t="str">
        <f t="shared" si="85"/>
        <v>272-2024-12-31</v>
      </c>
    </row>
    <row r="599" spans="1:18" x14ac:dyDescent="0.3">
      <c r="A599" s="5">
        <v>268</v>
      </c>
      <c r="B599" s="5" t="s">
        <v>207</v>
      </c>
      <c r="C599" s="5" t="s">
        <v>208</v>
      </c>
      <c r="D599" s="5" t="s">
        <v>47</v>
      </c>
      <c r="E599" s="5" t="s">
        <v>22</v>
      </c>
      <c r="F599" s="6">
        <v>45657</v>
      </c>
      <c r="G599" s="5">
        <v>2024</v>
      </c>
      <c r="H599" s="5" t="str">
        <f t="shared" si="83"/>
        <v>Diciembre</v>
      </c>
      <c r="I599" s="6" t="str">
        <f t="shared" si="84"/>
        <v>2024-2</v>
      </c>
      <c r="J599" s="5">
        <v>0</v>
      </c>
      <c r="K599" s="5">
        <v>1005</v>
      </c>
      <c r="L599" s="15">
        <f t="shared" si="87"/>
        <v>1</v>
      </c>
      <c r="M599" s="15">
        <f t="shared" si="88"/>
        <v>1</v>
      </c>
      <c r="N599" s="5">
        <v>0</v>
      </c>
      <c r="O599" s="5" t="s">
        <v>48</v>
      </c>
      <c r="P599" s="5">
        <v>0</v>
      </c>
      <c r="Q599" s="5">
        <v>0</v>
      </c>
      <c r="R599" s="5" t="str">
        <f t="shared" si="85"/>
        <v>273-2024-12-31</v>
      </c>
    </row>
    <row r="600" spans="1:18" x14ac:dyDescent="0.3">
      <c r="A600" s="5">
        <v>269</v>
      </c>
      <c r="B600" s="5" t="s">
        <v>209</v>
      </c>
      <c r="C600" s="5" t="s">
        <v>208</v>
      </c>
      <c r="D600" s="5" t="s">
        <v>47</v>
      </c>
      <c r="E600" s="5" t="s">
        <v>22</v>
      </c>
      <c r="F600" s="6">
        <v>45657</v>
      </c>
      <c r="G600" s="5">
        <v>2024</v>
      </c>
      <c r="H600" s="5" t="str">
        <f t="shared" si="83"/>
        <v>Diciembre</v>
      </c>
      <c r="I600" s="6" t="str">
        <f t="shared" si="84"/>
        <v>2024-2</v>
      </c>
      <c r="J600" s="5"/>
      <c r="K600" s="5"/>
      <c r="L600" s="15">
        <f t="shared" si="87"/>
        <v>1.0245952787304076</v>
      </c>
      <c r="M600" s="15">
        <f t="shared" si="88"/>
        <v>1.0245952787304076</v>
      </c>
      <c r="N600" s="5" t="s">
        <v>83</v>
      </c>
      <c r="O600" s="5" t="s">
        <v>83</v>
      </c>
      <c r="P600" s="5">
        <v>2</v>
      </c>
      <c r="Q600" s="5">
        <v>2</v>
      </c>
      <c r="R600" s="5" t="str">
        <f t="shared" si="85"/>
        <v>274-2024-12-31</v>
      </c>
    </row>
    <row r="601" spans="1:18" x14ac:dyDescent="0.3">
      <c r="A601" s="5">
        <v>270</v>
      </c>
      <c r="B601" s="5" t="s">
        <v>210</v>
      </c>
      <c r="C601" s="5" t="s">
        <v>208</v>
      </c>
      <c r="D601" s="5" t="s">
        <v>47</v>
      </c>
      <c r="E601" s="5" t="s">
        <v>22</v>
      </c>
      <c r="F601" s="6">
        <v>45657</v>
      </c>
      <c r="G601" s="5">
        <v>2024</v>
      </c>
      <c r="H601" s="5" t="str">
        <f t="shared" si="83"/>
        <v>Diciembre</v>
      </c>
      <c r="I601" s="6" t="str">
        <f t="shared" si="84"/>
        <v>2024-2</v>
      </c>
      <c r="J601" s="5">
        <v>0</v>
      </c>
      <c r="K601" s="5">
        <v>4.57</v>
      </c>
      <c r="L601" s="15">
        <f t="shared" si="87"/>
        <v>1.0958749999999999</v>
      </c>
      <c r="M601" s="15">
        <f t="shared" si="88"/>
        <v>1.0958749999999999</v>
      </c>
      <c r="N601" s="5">
        <v>0</v>
      </c>
      <c r="O601" s="5" t="s">
        <v>48</v>
      </c>
      <c r="P601" s="5">
        <v>1</v>
      </c>
      <c r="Q601" s="5">
        <v>1</v>
      </c>
      <c r="R601" s="5" t="str">
        <f t="shared" si="85"/>
        <v>275-2024-12-31</v>
      </c>
    </row>
    <row r="602" spans="1:18" x14ac:dyDescent="0.3">
      <c r="A602" s="5">
        <v>271</v>
      </c>
      <c r="B602" s="5" t="s">
        <v>211</v>
      </c>
      <c r="C602" s="5" t="s">
        <v>208</v>
      </c>
      <c r="D602" s="5" t="s">
        <v>47</v>
      </c>
      <c r="E602" s="5" t="s">
        <v>22</v>
      </c>
      <c r="F602" s="6">
        <v>45657</v>
      </c>
      <c r="G602" s="5">
        <v>2024</v>
      </c>
      <c r="H602" s="5" t="str">
        <f t="shared" si="83"/>
        <v>Diciembre</v>
      </c>
      <c r="I602" s="6" t="str">
        <f t="shared" si="84"/>
        <v>2024-2</v>
      </c>
      <c r="J602" s="5"/>
      <c r="K602" s="5"/>
      <c r="L602" s="15">
        <f t="shared" si="87"/>
        <v>1.1024</v>
      </c>
      <c r="M602" s="15">
        <f t="shared" si="88"/>
        <v>1.1024</v>
      </c>
      <c r="N602" s="5">
        <v>0</v>
      </c>
      <c r="O602" s="5" t="s">
        <v>48</v>
      </c>
      <c r="P602" s="5">
        <v>1</v>
      </c>
      <c r="Q602" s="5">
        <v>1</v>
      </c>
      <c r="R602" s="5" t="str">
        <f t="shared" si="85"/>
        <v>276-2024-12-31</v>
      </c>
    </row>
    <row r="603" spans="1:18" x14ac:dyDescent="0.3">
      <c r="A603" s="5">
        <v>272</v>
      </c>
      <c r="B603" s="5" t="s">
        <v>212</v>
      </c>
      <c r="C603" s="5" t="s">
        <v>64</v>
      </c>
      <c r="D603" s="5" t="s">
        <v>65</v>
      </c>
      <c r="E603" s="5" t="s">
        <v>54</v>
      </c>
      <c r="F603" s="6">
        <v>45657</v>
      </c>
      <c r="G603" s="5">
        <v>2024</v>
      </c>
      <c r="H603" s="5" t="str">
        <f t="shared" si="83"/>
        <v>Diciembre</v>
      </c>
      <c r="I603" s="6" t="str">
        <f t="shared" si="84"/>
        <v>2024-2</v>
      </c>
      <c r="J603" s="5">
        <v>0</v>
      </c>
      <c r="K603" s="5">
        <v>0</v>
      </c>
      <c r="L603" s="15">
        <f t="shared" si="87"/>
        <v>0.97589041095890405</v>
      </c>
      <c r="M603" s="15">
        <f t="shared" si="88"/>
        <v>0.97589041095890405</v>
      </c>
      <c r="N603" s="5">
        <v>0</v>
      </c>
      <c r="O603" s="5" t="s">
        <v>48</v>
      </c>
      <c r="P603" s="5">
        <v>0</v>
      </c>
      <c r="Q603" s="5">
        <v>0</v>
      </c>
      <c r="R603" s="5" t="str">
        <f t="shared" si="85"/>
        <v>277-2024-12-31</v>
      </c>
    </row>
    <row r="604" spans="1:18" x14ac:dyDescent="0.3">
      <c r="A604" s="5">
        <v>273</v>
      </c>
      <c r="B604" s="5" t="s">
        <v>213</v>
      </c>
      <c r="C604" s="5" t="s">
        <v>214</v>
      </c>
      <c r="D604" s="5" t="s">
        <v>47</v>
      </c>
      <c r="E604" s="5" t="s">
        <v>22</v>
      </c>
      <c r="F604" s="6">
        <v>45657</v>
      </c>
      <c r="G604" s="5">
        <v>2024</v>
      </c>
      <c r="H604" s="5" t="str">
        <f t="shared" si="83"/>
        <v>Diciembre</v>
      </c>
      <c r="I604" s="6" t="str">
        <f t="shared" si="84"/>
        <v>2024-2</v>
      </c>
      <c r="J604" s="5">
        <v>6</v>
      </c>
      <c r="K604" s="5">
        <v>6</v>
      </c>
      <c r="L604" s="15" t="str">
        <f t="shared" si="87"/>
        <v/>
      </c>
      <c r="M604" s="15" t="str">
        <f t="shared" si="88"/>
        <v/>
      </c>
      <c r="N604" s="5" t="s">
        <v>48</v>
      </c>
      <c r="O604" s="5" t="s">
        <v>48</v>
      </c>
      <c r="P604" s="5">
        <v>0</v>
      </c>
      <c r="Q604" s="5">
        <v>0</v>
      </c>
      <c r="R604" s="5" t="str">
        <f t="shared" si="85"/>
        <v>278-2024-12-31</v>
      </c>
    </row>
    <row r="605" spans="1:18" x14ac:dyDescent="0.3">
      <c r="A605" s="5">
        <v>274</v>
      </c>
      <c r="B605" s="5" t="s">
        <v>215</v>
      </c>
      <c r="C605" s="5" t="s">
        <v>197</v>
      </c>
      <c r="D605" s="5" t="s">
        <v>47</v>
      </c>
      <c r="E605" s="5" t="s">
        <v>22</v>
      </c>
      <c r="F605" s="6">
        <v>45657</v>
      </c>
      <c r="G605" s="5">
        <v>2024</v>
      </c>
      <c r="H605" s="5" t="str">
        <f t="shared" si="83"/>
        <v>Diciembre</v>
      </c>
      <c r="I605" s="6" t="str">
        <f t="shared" si="84"/>
        <v>2024-2</v>
      </c>
      <c r="J605" s="79">
        <v>40441.334115206948</v>
      </c>
      <c r="K605" s="9">
        <v>41436</v>
      </c>
      <c r="L605" s="15">
        <f t="shared" si="87"/>
        <v>0.99927835051546399</v>
      </c>
      <c r="M605" s="15">
        <f t="shared" si="88"/>
        <v>0.99927835051546399</v>
      </c>
      <c r="N605" s="5" t="s">
        <v>48</v>
      </c>
      <c r="O605" s="5" t="s">
        <v>48</v>
      </c>
      <c r="P605" s="5">
        <v>0</v>
      </c>
      <c r="Q605" s="5">
        <v>0</v>
      </c>
      <c r="R605" s="5" t="str">
        <f t="shared" si="85"/>
        <v>282-2024-12-31</v>
      </c>
    </row>
    <row r="606" spans="1:18" x14ac:dyDescent="0.3">
      <c r="A606" s="5">
        <v>275</v>
      </c>
      <c r="B606" s="5" t="s">
        <v>216</v>
      </c>
      <c r="C606" s="5" t="s">
        <v>217</v>
      </c>
      <c r="D606" s="5" t="s">
        <v>47</v>
      </c>
      <c r="E606" s="5" t="s">
        <v>22</v>
      </c>
      <c r="F606" s="6">
        <v>45657</v>
      </c>
      <c r="G606" s="5">
        <v>2024</v>
      </c>
      <c r="H606" s="5" t="str">
        <f t="shared" si="83"/>
        <v>Diciembre</v>
      </c>
      <c r="I606" s="6" t="str">
        <f t="shared" si="84"/>
        <v>2024-2</v>
      </c>
      <c r="J606" s="5">
        <v>80</v>
      </c>
      <c r="K606" s="5">
        <v>87.67</v>
      </c>
      <c r="L606" s="15">
        <f t="shared" si="87"/>
        <v>1.0311111111111111</v>
      </c>
      <c r="M606" s="15">
        <f t="shared" si="88"/>
        <v>1.0311111111111111</v>
      </c>
      <c r="N606" s="5" t="s">
        <v>23</v>
      </c>
      <c r="O606" s="5" t="s">
        <v>23</v>
      </c>
      <c r="P606" s="5">
        <v>0</v>
      </c>
      <c r="Q606" s="5">
        <v>0</v>
      </c>
      <c r="R606" s="5" t="str">
        <f t="shared" si="85"/>
        <v>283-2024-12-31</v>
      </c>
    </row>
    <row r="607" spans="1:18" x14ac:dyDescent="0.3">
      <c r="A607" s="5">
        <v>276</v>
      </c>
      <c r="B607" s="5" t="s">
        <v>218</v>
      </c>
      <c r="C607" s="5" t="s">
        <v>219</v>
      </c>
      <c r="D607" s="5" t="s">
        <v>47</v>
      </c>
      <c r="E607" s="5" t="s">
        <v>54</v>
      </c>
      <c r="F607" s="6">
        <v>45657</v>
      </c>
      <c r="G607" s="5">
        <v>2024</v>
      </c>
      <c r="H607" s="5" t="str">
        <f t="shared" si="83"/>
        <v>Diciembre</v>
      </c>
      <c r="I607" s="6" t="str">
        <f t="shared" si="84"/>
        <v>2024-2</v>
      </c>
      <c r="J607" s="5">
        <v>75</v>
      </c>
      <c r="K607" s="5">
        <v>82.68</v>
      </c>
      <c r="L607" s="15">
        <f>IFERROR(IF((J612/K612)&gt;1,1,J612/K612),"")</f>
        <v>1</v>
      </c>
      <c r="M607" s="15">
        <f>IFERROR(IF((J612/K612)&gt;J612/K612,1.3,J612/K612),"")</f>
        <v>1</v>
      </c>
      <c r="N607" s="5" t="s">
        <v>48</v>
      </c>
      <c r="O607" s="5" t="s">
        <v>83</v>
      </c>
      <c r="P607" s="5">
        <v>0</v>
      </c>
      <c r="Q607" s="5">
        <v>1</v>
      </c>
      <c r="R607" s="5" t="str">
        <f t="shared" si="85"/>
        <v>285-2024-12-31</v>
      </c>
    </row>
    <row r="608" spans="1:18" x14ac:dyDescent="0.3">
      <c r="A608" s="5">
        <v>277</v>
      </c>
      <c r="B608" s="5" t="s">
        <v>220</v>
      </c>
      <c r="C608" s="5" t="s">
        <v>219</v>
      </c>
      <c r="D608" s="5" t="s">
        <v>47</v>
      </c>
      <c r="E608" s="5" t="s">
        <v>54</v>
      </c>
      <c r="F608" s="6">
        <v>45657</v>
      </c>
      <c r="G608" s="5">
        <v>2024</v>
      </c>
      <c r="H608" s="5" t="str">
        <f t="shared" si="83"/>
        <v>Diciembre</v>
      </c>
      <c r="I608" s="6" t="str">
        <f t="shared" si="84"/>
        <v>2024-2</v>
      </c>
      <c r="J608" s="5">
        <v>73</v>
      </c>
      <c r="K608" s="5">
        <v>71.239999999999995</v>
      </c>
      <c r="L608" s="15">
        <f>IFERROR(IF((J613/K613)&gt;1.3,1.3,J613/K613),"")</f>
        <v>0</v>
      </c>
      <c r="M608" s="15">
        <f>IFERROR(IF((J613/K613)&gt;J613/K613,1.3,J613/K613),"")</f>
        <v>0</v>
      </c>
      <c r="N608" s="5" t="s">
        <v>48</v>
      </c>
      <c r="O608" s="5" t="s">
        <v>83</v>
      </c>
      <c r="P608" s="5">
        <v>1</v>
      </c>
      <c r="Q608" s="5">
        <v>1</v>
      </c>
      <c r="R608" s="5" t="str">
        <f t="shared" si="85"/>
        <v>286-2024-12-31</v>
      </c>
    </row>
    <row r="609" spans="1:18" x14ac:dyDescent="0.3">
      <c r="A609" s="5">
        <v>278</v>
      </c>
      <c r="B609" s="5" t="s">
        <v>221</v>
      </c>
      <c r="C609" s="5" t="s">
        <v>219</v>
      </c>
      <c r="D609" s="5" t="s">
        <v>47</v>
      </c>
      <c r="E609" s="5" t="s">
        <v>22</v>
      </c>
      <c r="F609" s="6">
        <v>45657</v>
      </c>
      <c r="G609" s="5">
        <v>2024</v>
      </c>
      <c r="H609" s="5" t="str">
        <f t="shared" si="83"/>
        <v>Diciembre</v>
      </c>
      <c r="I609" s="6" t="str">
        <f t="shared" si="84"/>
        <v>2024-2</v>
      </c>
      <c r="J609" s="5"/>
      <c r="K609" s="5">
        <v>1013</v>
      </c>
      <c r="L609" s="15">
        <f t="shared" ref="L609:L615" si="89">IFERROR(IF((K614/J614)&gt;1.3,1.3,K614/J614),"")</f>
        <v>1.3</v>
      </c>
      <c r="M609" s="15">
        <f t="shared" ref="M609:M649" si="90">IFERROR(K614/J614,"")</f>
        <v>1.8571428571428572</v>
      </c>
      <c r="N609" s="5" t="s">
        <v>171</v>
      </c>
      <c r="O609" s="5" t="s">
        <v>171</v>
      </c>
      <c r="P609" s="5">
        <v>0</v>
      </c>
      <c r="Q609" s="5">
        <v>0</v>
      </c>
      <c r="R609" s="5" t="str">
        <f t="shared" si="85"/>
        <v>288-2024-12-31</v>
      </c>
    </row>
    <row r="610" spans="1:18" x14ac:dyDescent="0.3">
      <c r="A610" s="5">
        <v>282</v>
      </c>
      <c r="B610" s="5" t="s">
        <v>225</v>
      </c>
      <c r="C610" s="5" t="s">
        <v>219</v>
      </c>
      <c r="D610" s="5" t="s">
        <v>47</v>
      </c>
      <c r="E610" s="5" t="s">
        <v>22</v>
      </c>
      <c r="F610" s="6">
        <v>45657</v>
      </c>
      <c r="G610" s="5">
        <v>2024</v>
      </c>
      <c r="H610" s="5" t="str">
        <f t="shared" si="83"/>
        <v>Diciembre</v>
      </c>
      <c r="I610" s="6" t="str">
        <f t="shared" si="84"/>
        <v>2024-2</v>
      </c>
      <c r="J610" s="5">
        <v>97</v>
      </c>
      <c r="K610" s="5">
        <v>96.93</v>
      </c>
      <c r="L610" s="15">
        <f t="shared" si="89"/>
        <v>1.0526315789473684</v>
      </c>
      <c r="M610" s="15">
        <f t="shared" si="90"/>
        <v>1.0526315789473684</v>
      </c>
      <c r="N610" s="5" t="s">
        <v>23</v>
      </c>
      <c r="O610" s="5" t="s">
        <v>23</v>
      </c>
      <c r="P610" s="5">
        <v>0</v>
      </c>
      <c r="Q610" s="5">
        <v>0</v>
      </c>
      <c r="R610" s="5" t="str">
        <f t="shared" si="85"/>
        <v>289-2024-12-31</v>
      </c>
    </row>
    <row r="611" spans="1:18" x14ac:dyDescent="0.3">
      <c r="A611" s="5">
        <v>283</v>
      </c>
      <c r="B611" s="5" t="s">
        <v>226</v>
      </c>
      <c r="C611" s="5" t="s">
        <v>219</v>
      </c>
      <c r="D611" s="5" t="s">
        <v>47</v>
      </c>
      <c r="E611" s="5" t="s">
        <v>22</v>
      </c>
      <c r="F611" s="6">
        <v>45657</v>
      </c>
      <c r="G611" s="5">
        <v>2024</v>
      </c>
      <c r="H611" s="5" t="str">
        <f t="shared" si="83"/>
        <v>Diciembre</v>
      </c>
      <c r="I611" s="6" t="str">
        <f t="shared" si="84"/>
        <v>2024-2</v>
      </c>
      <c r="J611" s="5">
        <v>4.5</v>
      </c>
      <c r="K611" s="5">
        <v>4.6399999999999997</v>
      </c>
      <c r="L611" s="15">
        <f t="shared" si="89"/>
        <v>1.1111111111111112</v>
      </c>
      <c r="M611" s="15">
        <f t="shared" si="90"/>
        <v>1.1111111111111112</v>
      </c>
      <c r="N611" s="5" t="s">
        <v>83</v>
      </c>
      <c r="O611" s="5" t="s">
        <v>83</v>
      </c>
      <c r="P611" s="5">
        <v>2</v>
      </c>
      <c r="Q611" s="5">
        <v>2</v>
      </c>
      <c r="R611" s="5" t="str">
        <f t="shared" si="85"/>
        <v>290-2024-12-31</v>
      </c>
    </row>
    <row r="612" spans="1:18" x14ac:dyDescent="0.3">
      <c r="A612" s="5">
        <v>285</v>
      </c>
      <c r="B612" s="5" t="s">
        <v>228</v>
      </c>
      <c r="C612" s="5" t="s">
        <v>219</v>
      </c>
      <c r="D612" s="5" t="s">
        <v>47</v>
      </c>
      <c r="E612" s="5" t="s">
        <v>22</v>
      </c>
      <c r="F612" s="6">
        <v>45657</v>
      </c>
      <c r="G612" s="5">
        <v>2024</v>
      </c>
      <c r="H612" s="5" t="str">
        <f t="shared" si="83"/>
        <v>Diciembre</v>
      </c>
      <c r="I612" s="6" t="str">
        <f t="shared" si="84"/>
        <v>2024-2</v>
      </c>
      <c r="J612" s="5">
        <v>100</v>
      </c>
      <c r="K612" s="5">
        <v>100</v>
      </c>
      <c r="L612" s="15">
        <f t="shared" si="89"/>
        <v>1</v>
      </c>
      <c r="M612" s="15">
        <f t="shared" si="90"/>
        <v>1</v>
      </c>
      <c r="N612" s="5" t="s">
        <v>23</v>
      </c>
      <c r="O612" s="5" t="s">
        <v>23</v>
      </c>
      <c r="P612" s="5">
        <v>0</v>
      </c>
      <c r="Q612" s="5">
        <v>0</v>
      </c>
      <c r="R612" s="5" t="str">
        <f t="shared" si="85"/>
        <v>291-2024-12-31</v>
      </c>
    </row>
    <row r="613" spans="1:18" x14ac:dyDescent="0.3">
      <c r="A613" s="5">
        <v>286</v>
      </c>
      <c r="B613" s="5" t="s">
        <v>229</v>
      </c>
      <c r="C613" s="5" t="s">
        <v>219</v>
      </c>
      <c r="D613" s="5" t="s">
        <v>47</v>
      </c>
      <c r="E613" s="5" t="s">
        <v>22</v>
      </c>
      <c r="F613" s="6">
        <v>45657</v>
      </c>
      <c r="G613" s="5">
        <v>2024</v>
      </c>
      <c r="H613" s="5" t="str">
        <f t="shared" si="83"/>
        <v>Diciembre</v>
      </c>
      <c r="I613" s="6" t="str">
        <f t="shared" si="84"/>
        <v>2024-2</v>
      </c>
      <c r="J613" s="5"/>
      <c r="K613" s="5">
        <v>1013</v>
      </c>
      <c r="L613" s="15">
        <f t="shared" si="89"/>
        <v>1.3</v>
      </c>
      <c r="M613" s="15">
        <f t="shared" si="90"/>
        <v>4.7546207775653002</v>
      </c>
      <c r="N613" s="5" t="s">
        <v>171</v>
      </c>
      <c r="O613" s="5" t="s">
        <v>171</v>
      </c>
      <c r="P613" s="5">
        <v>0</v>
      </c>
      <c r="Q613" s="5">
        <v>0</v>
      </c>
      <c r="R613" s="5" t="str">
        <f t="shared" si="85"/>
        <v>292-2024-12-31</v>
      </c>
    </row>
    <row r="614" spans="1:18" x14ac:dyDescent="0.3">
      <c r="A614" s="5">
        <v>288</v>
      </c>
      <c r="B614" s="5" t="s">
        <v>230</v>
      </c>
      <c r="C614" s="5" t="s">
        <v>219</v>
      </c>
      <c r="D614" s="5" t="s">
        <v>47</v>
      </c>
      <c r="E614" s="5" t="s">
        <v>22</v>
      </c>
      <c r="F614" s="6">
        <v>45657</v>
      </c>
      <c r="G614" s="5">
        <v>2024</v>
      </c>
      <c r="H614" s="5" t="str">
        <f t="shared" si="83"/>
        <v>Diciembre</v>
      </c>
      <c r="I614" s="6" t="str">
        <f t="shared" si="84"/>
        <v>2024-2</v>
      </c>
      <c r="J614" s="5">
        <v>14</v>
      </c>
      <c r="K614" s="5">
        <v>26</v>
      </c>
      <c r="L614" s="15">
        <f t="shared" si="89"/>
        <v>1</v>
      </c>
      <c r="M614" s="15">
        <f t="shared" si="90"/>
        <v>1</v>
      </c>
      <c r="N614" s="5" t="s">
        <v>48</v>
      </c>
      <c r="O614" s="5" t="s">
        <v>48</v>
      </c>
      <c r="P614" s="5">
        <v>0</v>
      </c>
      <c r="Q614" s="5">
        <v>0</v>
      </c>
      <c r="R614" s="5" t="str">
        <f t="shared" si="85"/>
        <v>293-2024-12-31</v>
      </c>
    </row>
    <row r="615" spans="1:18" x14ac:dyDescent="0.3">
      <c r="A615" s="5">
        <v>289</v>
      </c>
      <c r="B615" s="5" t="s">
        <v>231</v>
      </c>
      <c r="C615" s="5" t="s">
        <v>93</v>
      </c>
      <c r="D615" s="5" t="s">
        <v>52</v>
      </c>
      <c r="E615" s="5" t="s">
        <v>22</v>
      </c>
      <c r="F615" s="6">
        <v>45657</v>
      </c>
      <c r="G615" s="5">
        <v>2024</v>
      </c>
      <c r="H615" s="5" t="str">
        <f t="shared" si="83"/>
        <v>Diciembre</v>
      </c>
      <c r="I615" s="6" t="str">
        <f t="shared" si="84"/>
        <v>2024-2</v>
      </c>
      <c r="J615" s="5">
        <v>95</v>
      </c>
      <c r="K615" s="5">
        <v>100</v>
      </c>
      <c r="L615" s="15">
        <f t="shared" si="89"/>
        <v>1.3</v>
      </c>
      <c r="M615" s="15">
        <f t="shared" si="90"/>
        <v>1.8333333333333333</v>
      </c>
      <c r="N615" s="5" t="s">
        <v>23</v>
      </c>
      <c r="O615" s="5" t="s">
        <v>23</v>
      </c>
      <c r="P615" s="5">
        <v>0</v>
      </c>
      <c r="Q615" s="5">
        <v>0</v>
      </c>
      <c r="R615" s="5" t="str">
        <f t="shared" si="85"/>
        <v>294-2024-12-31</v>
      </c>
    </row>
    <row r="616" spans="1:18" x14ac:dyDescent="0.3">
      <c r="A616" s="5">
        <v>290</v>
      </c>
      <c r="B616" s="5" t="s">
        <v>232</v>
      </c>
      <c r="C616" s="5" t="s">
        <v>27</v>
      </c>
      <c r="D616" s="5" t="s">
        <v>61</v>
      </c>
      <c r="E616" s="5" t="s">
        <v>22</v>
      </c>
      <c r="F616" s="6">
        <v>45657</v>
      </c>
      <c r="G616" s="5">
        <v>2024</v>
      </c>
      <c r="H616" s="5" t="str">
        <f t="shared" si="83"/>
        <v>Diciembre</v>
      </c>
      <c r="I616" s="6" t="str">
        <f t="shared" si="84"/>
        <v>2024-2</v>
      </c>
      <c r="J616" s="5">
        <v>90</v>
      </c>
      <c r="K616" s="5">
        <v>100</v>
      </c>
      <c r="L616" s="15">
        <f>IFERROR(IF((K621/J621)&gt;1,1,K621/J621),"")</f>
        <v>1</v>
      </c>
      <c r="M616" s="15">
        <f t="shared" si="90"/>
        <v>1</v>
      </c>
      <c r="N616" s="5" t="s">
        <v>23</v>
      </c>
      <c r="O616" s="5" t="s">
        <v>23</v>
      </c>
      <c r="P616" s="5">
        <v>0</v>
      </c>
      <c r="Q616" s="5">
        <v>0</v>
      </c>
      <c r="R616" s="5" t="str">
        <f t="shared" si="85"/>
        <v>300-2024-12-31</v>
      </c>
    </row>
    <row r="617" spans="1:18" x14ac:dyDescent="0.3">
      <c r="A617" s="5">
        <v>291</v>
      </c>
      <c r="B617" s="5" t="s">
        <v>233</v>
      </c>
      <c r="C617" s="5" t="s">
        <v>234</v>
      </c>
      <c r="D617" s="5" t="s">
        <v>47</v>
      </c>
      <c r="E617" s="5" t="s">
        <v>22</v>
      </c>
      <c r="F617" s="6">
        <v>45657</v>
      </c>
      <c r="G617" s="5">
        <v>2024</v>
      </c>
      <c r="H617" s="5" t="str">
        <f t="shared" si="83"/>
        <v>Diciembre</v>
      </c>
      <c r="I617" s="6" t="str">
        <f t="shared" si="84"/>
        <v>2024-2</v>
      </c>
      <c r="J617" s="5">
        <v>100</v>
      </c>
      <c r="K617" s="5">
        <v>100</v>
      </c>
      <c r="L617" s="15">
        <f t="shared" ref="L617:L649" si="91">IFERROR(IF((K622/J622)&gt;1.3,1.3,K622/J622),"")</f>
        <v>1</v>
      </c>
      <c r="M617" s="15">
        <f t="shared" si="90"/>
        <v>1</v>
      </c>
      <c r="N617" s="5" t="s">
        <v>23</v>
      </c>
      <c r="O617" s="5" t="s">
        <v>23</v>
      </c>
      <c r="P617" s="5">
        <v>0</v>
      </c>
      <c r="Q617" s="5">
        <v>0</v>
      </c>
      <c r="R617" s="5" t="str">
        <f t="shared" si="85"/>
        <v>301-2024-12-31</v>
      </c>
    </row>
    <row r="618" spans="1:18" x14ac:dyDescent="0.3">
      <c r="A618" s="5">
        <v>292</v>
      </c>
      <c r="B618" s="5" t="s">
        <v>235</v>
      </c>
      <c r="C618" s="5" t="s">
        <v>234</v>
      </c>
      <c r="D618" s="5" t="s">
        <v>47</v>
      </c>
      <c r="E618" s="5" t="s">
        <v>22</v>
      </c>
      <c r="F618" s="6">
        <v>45657</v>
      </c>
      <c r="G618" s="5">
        <v>2024</v>
      </c>
      <c r="H618" s="5" t="str">
        <f t="shared" si="83"/>
        <v>Diciembre</v>
      </c>
      <c r="I618" s="6" t="str">
        <f t="shared" si="84"/>
        <v>2024-2</v>
      </c>
      <c r="J618" s="5">
        <v>3</v>
      </c>
      <c r="K618" s="5">
        <v>14.263862332695901</v>
      </c>
      <c r="L618" s="15" t="str">
        <f t="shared" si="91"/>
        <v/>
      </c>
      <c r="M618" s="15" t="str">
        <f t="shared" si="90"/>
        <v/>
      </c>
      <c r="N618" s="5" t="s">
        <v>23</v>
      </c>
      <c r="O618" s="5" t="s">
        <v>23</v>
      </c>
      <c r="P618" s="5">
        <v>0</v>
      </c>
      <c r="Q618" s="5">
        <v>0</v>
      </c>
      <c r="R618" s="5" t="str">
        <f t="shared" si="85"/>
        <v>302-2024-12-31</v>
      </c>
    </row>
    <row r="619" spans="1:18" x14ac:dyDescent="0.3">
      <c r="A619" s="5">
        <v>293</v>
      </c>
      <c r="B619" s="5" t="s">
        <v>236</v>
      </c>
      <c r="C619" s="5" t="s">
        <v>234</v>
      </c>
      <c r="D619" s="5" t="s">
        <v>47</v>
      </c>
      <c r="E619" s="5" t="s">
        <v>22</v>
      </c>
      <c r="F619" s="6">
        <v>45657</v>
      </c>
      <c r="G619" s="5">
        <v>2024</v>
      </c>
      <c r="H619" s="5" t="str">
        <f t="shared" si="83"/>
        <v>Diciembre</v>
      </c>
      <c r="I619" s="6" t="str">
        <f t="shared" si="84"/>
        <v>2024-2</v>
      </c>
      <c r="J619" s="5">
        <v>100</v>
      </c>
      <c r="K619" s="5">
        <v>100</v>
      </c>
      <c r="L619" s="15">
        <f t="shared" si="91"/>
        <v>1.0068649885583516</v>
      </c>
      <c r="M619" s="15">
        <f t="shared" si="90"/>
        <v>1.0068649885583516</v>
      </c>
      <c r="N619" s="5" t="s">
        <v>23</v>
      </c>
      <c r="O619" s="5" t="s">
        <v>23</v>
      </c>
      <c r="P619" s="5">
        <v>0</v>
      </c>
      <c r="Q619" s="5">
        <v>0</v>
      </c>
      <c r="R619" s="5" t="str">
        <f t="shared" si="85"/>
        <v>303-2024-12-31</v>
      </c>
    </row>
    <row r="620" spans="1:18" x14ac:dyDescent="0.3">
      <c r="A620" s="5">
        <v>294</v>
      </c>
      <c r="B620" s="5" t="s">
        <v>238</v>
      </c>
      <c r="C620" s="5" t="s">
        <v>234</v>
      </c>
      <c r="D620" s="5" t="s">
        <v>47</v>
      </c>
      <c r="E620" s="5" t="s">
        <v>22</v>
      </c>
      <c r="F620" s="6">
        <v>45657</v>
      </c>
      <c r="G620" s="5">
        <v>2024</v>
      </c>
      <c r="H620" s="5" t="str">
        <f t="shared" si="83"/>
        <v>Diciembre</v>
      </c>
      <c r="I620" s="6" t="str">
        <f t="shared" si="84"/>
        <v>2024-2</v>
      </c>
      <c r="J620" s="5">
        <v>3</v>
      </c>
      <c r="K620" s="5">
        <v>5.5</v>
      </c>
      <c r="L620" s="15">
        <f t="shared" si="91"/>
        <v>0.91838235294117643</v>
      </c>
      <c r="M620" s="15">
        <f t="shared" si="90"/>
        <v>0.91838235294117643</v>
      </c>
      <c r="N620" s="5" t="s">
        <v>23</v>
      </c>
      <c r="O620" s="5" t="s">
        <v>23</v>
      </c>
      <c r="P620" s="5">
        <v>0</v>
      </c>
      <c r="Q620" s="5">
        <v>0</v>
      </c>
      <c r="R620" s="5" t="str">
        <f t="shared" si="85"/>
        <v>304-2024-12-31</v>
      </c>
    </row>
    <row r="621" spans="1:18" x14ac:dyDescent="0.3">
      <c r="A621" s="5">
        <v>300</v>
      </c>
      <c r="B621" s="5" t="s">
        <v>244</v>
      </c>
      <c r="C621" s="5" t="s">
        <v>245</v>
      </c>
      <c r="D621" s="5" t="s">
        <v>52</v>
      </c>
      <c r="E621" s="5" t="s">
        <v>22</v>
      </c>
      <c r="F621" s="6">
        <v>45657</v>
      </c>
      <c r="G621" s="5">
        <v>2024</v>
      </c>
      <c r="H621" s="5" t="str">
        <f t="shared" si="83"/>
        <v>Diciembre</v>
      </c>
      <c r="I621" s="6" t="str">
        <f t="shared" si="84"/>
        <v>2024-2</v>
      </c>
      <c r="J621" s="5">
        <v>100</v>
      </c>
      <c r="K621" s="5">
        <v>100</v>
      </c>
      <c r="L621" s="15">
        <f t="shared" si="91"/>
        <v>1</v>
      </c>
      <c r="M621" s="15">
        <f t="shared" si="90"/>
        <v>1</v>
      </c>
      <c r="N621" s="5" t="s">
        <v>23</v>
      </c>
      <c r="O621" s="5" t="s">
        <v>23</v>
      </c>
      <c r="P621" s="5">
        <v>0</v>
      </c>
      <c r="Q621" s="5">
        <v>0</v>
      </c>
      <c r="R621" s="5" t="str">
        <f t="shared" si="85"/>
        <v>305-2024-12-31</v>
      </c>
    </row>
    <row r="622" spans="1:18" x14ac:dyDescent="0.3">
      <c r="A622" s="5">
        <v>301</v>
      </c>
      <c r="B622" s="5" t="s">
        <v>246</v>
      </c>
      <c r="C622" s="5" t="s">
        <v>245</v>
      </c>
      <c r="D622" s="5" t="s">
        <v>52</v>
      </c>
      <c r="E622" s="5" t="s">
        <v>22</v>
      </c>
      <c r="F622" s="6">
        <v>45657</v>
      </c>
      <c r="G622" s="5">
        <v>2024</v>
      </c>
      <c r="H622" s="5" t="str">
        <f t="shared" si="83"/>
        <v>Diciembre</v>
      </c>
      <c r="I622" s="6" t="str">
        <f t="shared" si="84"/>
        <v>2024-2</v>
      </c>
      <c r="J622" s="5">
        <v>100</v>
      </c>
      <c r="K622" s="5">
        <v>100</v>
      </c>
      <c r="L622" s="15">
        <f t="shared" si="91"/>
        <v>1.01</v>
      </c>
      <c r="M622" s="15">
        <f t="shared" si="90"/>
        <v>1.01</v>
      </c>
      <c r="N622" s="5" t="s">
        <v>23</v>
      </c>
      <c r="O622" s="5" t="s">
        <v>23</v>
      </c>
      <c r="P622" s="5">
        <v>0</v>
      </c>
      <c r="Q622" s="5">
        <v>0</v>
      </c>
      <c r="R622" s="5" t="str">
        <f t="shared" si="85"/>
        <v>306-2024-12-31</v>
      </c>
    </row>
    <row r="623" spans="1:18" x14ac:dyDescent="0.3">
      <c r="A623" s="5">
        <v>302</v>
      </c>
      <c r="B623" s="5" t="s">
        <v>247</v>
      </c>
      <c r="C623" s="5" t="s">
        <v>208</v>
      </c>
      <c r="D623" s="5" t="s">
        <v>47</v>
      </c>
      <c r="E623" s="5" t="s">
        <v>22</v>
      </c>
      <c r="F623" s="6">
        <v>45657</v>
      </c>
      <c r="G623" s="5">
        <v>2024</v>
      </c>
      <c r="H623" s="5" t="str">
        <f t="shared" si="83"/>
        <v>Diciembre</v>
      </c>
      <c r="I623" s="6" t="str">
        <f t="shared" si="84"/>
        <v>2024-2</v>
      </c>
      <c r="J623" s="5">
        <v>0</v>
      </c>
      <c r="K623" s="5">
        <v>0</v>
      </c>
      <c r="L623" s="15">
        <f t="shared" si="91"/>
        <v>1.3</v>
      </c>
      <c r="M623" s="15">
        <f t="shared" si="90"/>
        <v>4.1333000000000002</v>
      </c>
      <c r="N623" s="5">
        <v>0</v>
      </c>
      <c r="O623" s="5" t="s">
        <v>48</v>
      </c>
      <c r="P623" s="5">
        <v>0</v>
      </c>
      <c r="Q623" s="5">
        <v>0</v>
      </c>
      <c r="R623" s="5" t="str">
        <f t="shared" si="85"/>
        <v>307-2024-12-31</v>
      </c>
    </row>
    <row r="624" spans="1:18" x14ac:dyDescent="0.3">
      <c r="A624" s="5">
        <v>303</v>
      </c>
      <c r="B624" s="5" t="s">
        <v>248</v>
      </c>
      <c r="C624" s="5" t="s">
        <v>249</v>
      </c>
      <c r="D624" s="5" t="s">
        <v>47</v>
      </c>
      <c r="E624" s="5" t="s">
        <v>22</v>
      </c>
      <c r="F624" s="6">
        <v>45657</v>
      </c>
      <c r="G624" s="5">
        <v>2024</v>
      </c>
      <c r="H624" s="5" t="str">
        <f t="shared" si="83"/>
        <v>Diciembre</v>
      </c>
      <c r="I624" s="6" t="str">
        <f t="shared" si="84"/>
        <v>2024-2</v>
      </c>
      <c r="J624" s="5">
        <v>95</v>
      </c>
      <c r="K624" s="5">
        <v>95.652173913043399</v>
      </c>
      <c r="L624" s="15">
        <f t="shared" si="91"/>
        <v>1</v>
      </c>
      <c r="M624" s="15">
        <f t="shared" si="90"/>
        <v>1</v>
      </c>
      <c r="N624" s="5" t="s">
        <v>23</v>
      </c>
      <c r="O624" s="5" t="s">
        <v>23</v>
      </c>
      <c r="P624" s="5">
        <v>0</v>
      </c>
      <c r="Q624" s="5">
        <v>0</v>
      </c>
      <c r="R624" s="5" t="str">
        <f t="shared" si="85"/>
        <v>308-2024-12-31</v>
      </c>
    </row>
    <row r="625" spans="1:18" x14ac:dyDescent="0.3">
      <c r="A625" s="5">
        <v>304</v>
      </c>
      <c r="B625" s="5" t="s">
        <v>250</v>
      </c>
      <c r="C625" s="5" t="s">
        <v>249</v>
      </c>
      <c r="D625" s="5" t="s">
        <v>47</v>
      </c>
      <c r="E625" s="5" t="s">
        <v>22</v>
      </c>
      <c r="F625" s="6">
        <v>45657</v>
      </c>
      <c r="G625" s="5">
        <v>2024</v>
      </c>
      <c r="H625" s="5" t="str">
        <f t="shared" si="83"/>
        <v>Diciembre</v>
      </c>
      <c r="I625" s="6" t="str">
        <f t="shared" si="84"/>
        <v>2024-2</v>
      </c>
      <c r="J625" s="5">
        <v>6800</v>
      </c>
      <c r="K625" s="5">
        <v>6245</v>
      </c>
      <c r="L625" s="15">
        <f t="shared" si="91"/>
        <v>1.3</v>
      </c>
      <c r="M625" s="15">
        <f t="shared" si="90"/>
        <v>1.5467</v>
      </c>
      <c r="N625" s="5" t="s">
        <v>48</v>
      </c>
      <c r="O625" s="5" t="s">
        <v>48</v>
      </c>
      <c r="P625" s="5">
        <v>0</v>
      </c>
      <c r="Q625" s="5">
        <v>0</v>
      </c>
      <c r="R625" s="5" t="str">
        <f t="shared" si="85"/>
        <v>309-2024-12-31</v>
      </c>
    </row>
    <row r="626" spans="1:18" x14ac:dyDescent="0.3">
      <c r="A626" s="5">
        <v>305</v>
      </c>
      <c r="B626" s="5" t="s">
        <v>251</v>
      </c>
      <c r="C626" s="5" t="s">
        <v>249</v>
      </c>
      <c r="D626" s="5" t="s">
        <v>65</v>
      </c>
      <c r="E626" s="5" t="s">
        <v>22</v>
      </c>
      <c r="F626" s="6">
        <v>45657</v>
      </c>
      <c r="G626" s="5">
        <v>2024</v>
      </c>
      <c r="H626" s="5" t="str">
        <f t="shared" si="83"/>
        <v>Diciembre</v>
      </c>
      <c r="I626" s="6" t="str">
        <f t="shared" si="84"/>
        <v>2024-2</v>
      </c>
      <c r="J626" s="5">
        <v>100</v>
      </c>
      <c r="K626" s="5">
        <v>100</v>
      </c>
      <c r="L626" s="15">
        <f t="shared" si="91"/>
        <v>0.7913</v>
      </c>
      <c r="M626" s="15">
        <f t="shared" si="90"/>
        <v>0.7913</v>
      </c>
      <c r="N626" s="5" t="s">
        <v>23</v>
      </c>
      <c r="O626" s="5" t="s">
        <v>23</v>
      </c>
      <c r="P626" s="5">
        <v>0</v>
      </c>
      <c r="Q626" s="5">
        <v>0</v>
      </c>
      <c r="R626" s="5" t="str">
        <f t="shared" si="85"/>
        <v>310-2024-12-31</v>
      </c>
    </row>
    <row r="627" spans="1:18" x14ac:dyDescent="0.3">
      <c r="A627" s="5">
        <v>306</v>
      </c>
      <c r="B627" s="5" t="s">
        <v>252</v>
      </c>
      <c r="C627" s="5" t="s">
        <v>186</v>
      </c>
      <c r="D627" s="5" t="s">
        <v>52</v>
      </c>
      <c r="E627" s="5" t="s">
        <v>22</v>
      </c>
      <c r="F627" s="6">
        <v>45657</v>
      </c>
      <c r="G627" s="5">
        <v>2024</v>
      </c>
      <c r="H627" s="5" t="str">
        <f t="shared" si="83"/>
        <v>Diciembre</v>
      </c>
      <c r="I627" s="6" t="str">
        <f t="shared" si="84"/>
        <v>2024-2</v>
      </c>
      <c r="J627" s="5">
        <v>100</v>
      </c>
      <c r="K627" s="5">
        <v>101</v>
      </c>
      <c r="L627" s="15">
        <f t="shared" si="91"/>
        <v>0.67760000000000009</v>
      </c>
      <c r="M627" s="15">
        <f t="shared" si="90"/>
        <v>0.67760000000000009</v>
      </c>
      <c r="N627" s="5" t="s">
        <v>23</v>
      </c>
      <c r="O627" s="5" t="s">
        <v>23</v>
      </c>
      <c r="P627" s="5">
        <v>0</v>
      </c>
      <c r="Q627" s="5">
        <v>0</v>
      </c>
      <c r="R627" s="5" t="str">
        <f t="shared" si="85"/>
        <v>311-2024-12-31</v>
      </c>
    </row>
    <row r="628" spans="1:18" x14ac:dyDescent="0.3">
      <c r="A628" s="5">
        <v>307</v>
      </c>
      <c r="B628" s="5" t="s">
        <v>254</v>
      </c>
      <c r="C628" s="5" t="s">
        <v>102</v>
      </c>
      <c r="D628" s="5" t="s">
        <v>47</v>
      </c>
      <c r="E628" s="5" t="s">
        <v>22</v>
      </c>
      <c r="F628" s="6">
        <v>45657</v>
      </c>
      <c r="G628" s="5">
        <v>2024</v>
      </c>
      <c r="H628" s="5" t="str">
        <f t="shared" si="83"/>
        <v>Diciembre</v>
      </c>
      <c r="I628" s="6" t="str">
        <f t="shared" si="84"/>
        <v>2024-2</v>
      </c>
      <c r="J628" s="5">
        <v>100</v>
      </c>
      <c r="K628" s="5">
        <v>413.33</v>
      </c>
      <c r="L628" s="15">
        <f t="shared" si="91"/>
        <v>1.3</v>
      </c>
      <c r="M628" s="15">
        <f t="shared" si="90"/>
        <v>1.37</v>
      </c>
      <c r="N628" s="5" t="s">
        <v>48</v>
      </c>
      <c r="O628" s="5" t="s">
        <v>48</v>
      </c>
      <c r="P628" s="5">
        <v>0</v>
      </c>
      <c r="Q628" s="5">
        <v>0</v>
      </c>
      <c r="R628" s="5" t="str">
        <f t="shared" si="85"/>
        <v>312-2024-12-31</v>
      </c>
    </row>
    <row r="629" spans="1:18" x14ac:dyDescent="0.3">
      <c r="A629" s="5">
        <v>308</v>
      </c>
      <c r="B629" s="5" t="s">
        <v>255</v>
      </c>
      <c r="C629" s="5" t="s">
        <v>102</v>
      </c>
      <c r="D629" s="5" t="s">
        <v>47</v>
      </c>
      <c r="E629" s="5" t="s">
        <v>22</v>
      </c>
      <c r="F629" s="6">
        <v>45657</v>
      </c>
      <c r="G629" s="5">
        <v>2024</v>
      </c>
      <c r="H629" s="5" t="str">
        <f t="shared" si="83"/>
        <v>Diciembre</v>
      </c>
      <c r="I629" s="6" t="str">
        <f t="shared" si="84"/>
        <v>2024-2</v>
      </c>
      <c r="J629" s="5">
        <v>100</v>
      </c>
      <c r="K629" s="5">
        <v>100</v>
      </c>
      <c r="L629" s="15">
        <f t="shared" si="91"/>
        <v>1</v>
      </c>
      <c r="M629" s="15">
        <f t="shared" si="90"/>
        <v>1</v>
      </c>
      <c r="N629" s="5" t="s">
        <v>48</v>
      </c>
      <c r="O629" s="5" t="s">
        <v>48</v>
      </c>
      <c r="P629" s="5">
        <v>0</v>
      </c>
      <c r="Q629" s="5">
        <v>0</v>
      </c>
      <c r="R629" s="5" t="str">
        <f t="shared" si="85"/>
        <v>313-2024-12-31</v>
      </c>
    </row>
    <row r="630" spans="1:18" x14ac:dyDescent="0.3">
      <c r="A630" s="5">
        <v>309</v>
      </c>
      <c r="B630" s="5" t="s">
        <v>257</v>
      </c>
      <c r="C630" s="5" t="s">
        <v>102</v>
      </c>
      <c r="D630" s="5" t="s">
        <v>47</v>
      </c>
      <c r="E630" s="5" t="s">
        <v>22</v>
      </c>
      <c r="F630" s="6">
        <v>45657</v>
      </c>
      <c r="G630" s="5">
        <v>2024</v>
      </c>
      <c r="H630" s="5" t="str">
        <f t="shared" si="83"/>
        <v>Diciembre</v>
      </c>
      <c r="I630" s="6" t="str">
        <f t="shared" si="84"/>
        <v>2024-2</v>
      </c>
      <c r="J630" s="5">
        <v>100</v>
      </c>
      <c r="K630" s="5">
        <v>154.66999999999999</v>
      </c>
      <c r="L630" s="15">
        <f t="shared" si="91"/>
        <v>1.3</v>
      </c>
      <c r="M630" s="15">
        <f t="shared" si="90"/>
        <v>1.45</v>
      </c>
      <c r="N630" s="5" t="s">
        <v>48</v>
      </c>
      <c r="O630" s="5" t="s">
        <v>48</v>
      </c>
      <c r="P630" s="5">
        <v>0</v>
      </c>
      <c r="Q630" s="5">
        <v>0</v>
      </c>
      <c r="R630" s="5" t="str">
        <f t="shared" si="85"/>
        <v>314-2024-12-31</v>
      </c>
    </row>
    <row r="631" spans="1:18" x14ac:dyDescent="0.3">
      <c r="A631" s="5">
        <v>310</v>
      </c>
      <c r="B631" s="5" t="s">
        <v>258</v>
      </c>
      <c r="C631" s="5" t="s">
        <v>102</v>
      </c>
      <c r="D631" s="5" t="s">
        <v>47</v>
      </c>
      <c r="E631" s="5" t="s">
        <v>22</v>
      </c>
      <c r="F631" s="6">
        <v>45657</v>
      </c>
      <c r="G631" s="5">
        <v>2024</v>
      </c>
      <c r="H631" s="5" t="str">
        <f t="shared" si="83"/>
        <v>Diciembre</v>
      </c>
      <c r="I631" s="6" t="str">
        <f t="shared" si="84"/>
        <v>2024-2</v>
      </c>
      <c r="J631" s="5">
        <v>100</v>
      </c>
      <c r="K631" s="5">
        <v>79.13</v>
      </c>
      <c r="L631" s="15" t="str">
        <f t="shared" si="91"/>
        <v/>
      </c>
      <c r="M631" s="15" t="str">
        <f t="shared" si="90"/>
        <v/>
      </c>
      <c r="N631" s="5" t="s">
        <v>48</v>
      </c>
      <c r="O631" s="5" t="s">
        <v>48</v>
      </c>
      <c r="P631" s="5">
        <v>0</v>
      </c>
      <c r="Q631" s="5">
        <v>0</v>
      </c>
      <c r="R631" s="5" t="str">
        <f t="shared" si="85"/>
        <v>315-2024-12-31</v>
      </c>
    </row>
    <row r="632" spans="1:18" x14ac:dyDescent="0.3">
      <c r="A632" s="5">
        <v>311</v>
      </c>
      <c r="B632" s="5" t="s">
        <v>259</v>
      </c>
      <c r="C632" s="5" t="s">
        <v>102</v>
      </c>
      <c r="D632" s="5" t="s">
        <v>47</v>
      </c>
      <c r="E632" s="5" t="s">
        <v>22</v>
      </c>
      <c r="F632" s="6">
        <v>45657</v>
      </c>
      <c r="G632" s="5">
        <v>2024</v>
      </c>
      <c r="H632" s="5" t="str">
        <f t="shared" si="83"/>
        <v>Diciembre</v>
      </c>
      <c r="I632" s="6" t="str">
        <f t="shared" si="84"/>
        <v>2024-2</v>
      </c>
      <c r="J632" s="5">
        <v>100</v>
      </c>
      <c r="K632" s="5">
        <v>67.760000000000005</v>
      </c>
      <c r="L632" s="15">
        <f t="shared" si="91"/>
        <v>1</v>
      </c>
      <c r="M632" s="15">
        <f t="shared" si="90"/>
        <v>1</v>
      </c>
      <c r="N632" s="5" t="s">
        <v>48</v>
      </c>
      <c r="O632" s="5" t="s">
        <v>48</v>
      </c>
      <c r="P632" s="5">
        <v>0</v>
      </c>
      <c r="Q632" s="5">
        <v>0</v>
      </c>
      <c r="R632" s="5" t="str">
        <f t="shared" si="85"/>
        <v>317-2024-12-31</v>
      </c>
    </row>
    <row r="633" spans="1:18" x14ac:dyDescent="0.3">
      <c r="A633" s="5">
        <v>312</v>
      </c>
      <c r="B633" s="5" t="s">
        <v>260</v>
      </c>
      <c r="C633" s="5" t="s">
        <v>102</v>
      </c>
      <c r="D633" s="5" t="s">
        <v>47</v>
      </c>
      <c r="E633" s="5" t="s">
        <v>22</v>
      </c>
      <c r="F633" s="6">
        <v>45657</v>
      </c>
      <c r="G633" s="5">
        <v>2024</v>
      </c>
      <c r="H633" s="5" t="str">
        <f t="shared" si="83"/>
        <v>Diciembre</v>
      </c>
      <c r="I633" s="6" t="str">
        <f t="shared" si="84"/>
        <v>2024-2</v>
      </c>
      <c r="J633" s="5">
        <v>100</v>
      </c>
      <c r="K633" s="5">
        <v>137</v>
      </c>
      <c r="L633" s="15">
        <f t="shared" si="91"/>
        <v>1.1285000000000001</v>
      </c>
      <c r="M633" s="15">
        <f t="shared" si="90"/>
        <v>1.1285000000000001</v>
      </c>
      <c r="N633" s="5" t="s">
        <v>48</v>
      </c>
      <c r="O633" s="5" t="s">
        <v>48</v>
      </c>
      <c r="P633" s="5">
        <v>0</v>
      </c>
      <c r="Q633" s="5">
        <v>0</v>
      </c>
      <c r="R633" s="5" t="str">
        <f t="shared" si="85"/>
        <v>318-2024-12-31</v>
      </c>
    </row>
    <row r="634" spans="1:18" x14ac:dyDescent="0.3">
      <c r="A634" s="5">
        <v>313</v>
      </c>
      <c r="B634" s="5" t="s">
        <v>261</v>
      </c>
      <c r="C634" s="5" t="s">
        <v>102</v>
      </c>
      <c r="D634" s="5" t="s">
        <v>47</v>
      </c>
      <c r="E634" s="5" t="s">
        <v>22</v>
      </c>
      <c r="F634" s="6">
        <v>45657</v>
      </c>
      <c r="G634" s="5">
        <v>2024</v>
      </c>
      <c r="H634" s="5" t="str">
        <f t="shared" si="83"/>
        <v>Diciembre</v>
      </c>
      <c r="I634" s="6" t="str">
        <f t="shared" si="84"/>
        <v>2024-2</v>
      </c>
      <c r="J634" s="5">
        <v>100</v>
      </c>
      <c r="K634" s="5">
        <v>100</v>
      </c>
      <c r="L634" s="15">
        <f t="shared" si="91"/>
        <v>1</v>
      </c>
      <c r="M634" s="15">
        <f t="shared" si="90"/>
        <v>1</v>
      </c>
      <c r="N634" s="5" t="s">
        <v>48</v>
      </c>
      <c r="O634" s="5" t="s">
        <v>48</v>
      </c>
      <c r="P634" s="5">
        <v>0</v>
      </c>
      <c r="Q634" s="5">
        <v>0</v>
      </c>
      <c r="R634" s="5" t="str">
        <f t="shared" si="85"/>
        <v>319-2024-12-31</v>
      </c>
    </row>
    <row r="635" spans="1:18" x14ac:dyDescent="0.3">
      <c r="A635" s="5">
        <v>314</v>
      </c>
      <c r="B635" s="5" t="s">
        <v>262</v>
      </c>
      <c r="C635" s="5" t="s">
        <v>102</v>
      </c>
      <c r="D635" s="5" t="s">
        <v>47</v>
      </c>
      <c r="E635" s="5" t="s">
        <v>22</v>
      </c>
      <c r="F635" s="6">
        <v>45657</v>
      </c>
      <c r="G635" s="5">
        <v>2024</v>
      </c>
      <c r="H635" s="5" t="str">
        <f t="shared" si="83"/>
        <v>Diciembre</v>
      </c>
      <c r="I635" s="6" t="str">
        <f t="shared" si="84"/>
        <v>2024-2</v>
      </c>
      <c r="J635" s="5">
        <v>100</v>
      </c>
      <c r="K635" s="5">
        <v>145</v>
      </c>
      <c r="L635" s="15">
        <f t="shared" si="91"/>
        <v>1.1499999999999999</v>
      </c>
      <c r="M635" s="15">
        <f t="shared" si="90"/>
        <v>1.1499999999999999</v>
      </c>
      <c r="N635" s="5" t="s">
        <v>48</v>
      </c>
      <c r="O635" s="5" t="s">
        <v>48</v>
      </c>
      <c r="P635" s="5">
        <v>0</v>
      </c>
      <c r="Q635" s="5">
        <v>0</v>
      </c>
      <c r="R635" s="5" t="str">
        <f t="shared" si="85"/>
        <v>320-2024-12-31</v>
      </c>
    </row>
    <row r="636" spans="1:18" x14ac:dyDescent="0.3">
      <c r="A636" s="5">
        <v>315</v>
      </c>
      <c r="B636" s="5" t="s">
        <v>2580</v>
      </c>
      <c r="C636" s="5" t="s">
        <v>102</v>
      </c>
      <c r="D636" s="5" t="s">
        <v>47</v>
      </c>
      <c r="E636" s="5" t="s">
        <v>22</v>
      </c>
      <c r="F636" s="6">
        <v>45657</v>
      </c>
      <c r="G636" s="5">
        <v>2024</v>
      </c>
      <c r="H636" s="5" t="str">
        <f t="shared" si="83"/>
        <v>Diciembre</v>
      </c>
      <c r="I636" s="6" t="str">
        <f t="shared" si="84"/>
        <v>2024-2</v>
      </c>
      <c r="J636" s="5"/>
      <c r="K636" s="5"/>
      <c r="L636" s="15">
        <f t="shared" si="91"/>
        <v>1.3</v>
      </c>
      <c r="M636" s="15">
        <f t="shared" si="90"/>
        <v>5.0217000000000001</v>
      </c>
      <c r="N636" s="5" t="s">
        <v>48</v>
      </c>
      <c r="O636" s="5" t="s">
        <v>48</v>
      </c>
      <c r="P636" s="5">
        <v>0</v>
      </c>
      <c r="Q636" s="5">
        <v>0</v>
      </c>
      <c r="R636" s="5" t="str">
        <f t="shared" si="85"/>
        <v>321-2024-12-31</v>
      </c>
    </row>
    <row r="637" spans="1:18" x14ac:dyDescent="0.3">
      <c r="A637" s="5">
        <v>317</v>
      </c>
      <c r="B637" s="5" t="s">
        <v>265</v>
      </c>
      <c r="C637" s="5" t="s">
        <v>102</v>
      </c>
      <c r="D637" s="5" t="s">
        <v>65</v>
      </c>
      <c r="E637" s="5" t="s">
        <v>22</v>
      </c>
      <c r="F637" s="6">
        <v>45657</v>
      </c>
      <c r="G637" s="5">
        <v>2024</v>
      </c>
      <c r="H637" s="5" t="str">
        <f t="shared" si="83"/>
        <v>Diciembre</v>
      </c>
      <c r="I637" s="6" t="str">
        <f t="shared" si="84"/>
        <v>2024-2</v>
      </c>
      <c r="J637" s="5">
        <v>100</v>
      </c>
      <c r="K637" s="5">
        <v>100</v>
      </c>
      <c r="L637" s="15">
        <f t="shared" si="91"/>
        <v>1</v>
      </c>
      <c r="M637" s="15">
        <f t="shared" si="90"/>
        <v>1</v>
      </c>
      <c r="N637" s="5" t="s">
        <v>48</v>
      </c>
      <c r="O637" s="5" t="s">
        <v>48</v>
      </c>
      <c r="P637" s="5">
        <v>0</v>
      </c>
      <c r="Q637" s="5">
        <v>0</v>
      </c>
      <c r="R637" s="5" t="str">
        <f t="shared" si="85"/>
        <v>323-2024-12-31</v>
      </c>
    </row>
    <row r="638" spans="1:18" x14ac:dyDescent="0.3">
      <c r="A638" s="5">
        <v>318</v>
      </c>
      <c r="B638" s="5" t="s">
        <v>267</v>
      </c>
      <c r="C638" s="5" t="s">
        <v>102</v>
      </c>
      <c r="D638" s="5" t="s">
        <v>65</v>
      </c>
      <c r="E638" s="5" t="s">
        <v>22</v>
      </c>
      <c r="F638" s="6">
        <v>45657</v>
      </c>
      <c r="G638" s="5">
        <v>2024</v>
      </c>
      <c r="H638" s="5" t="str">
        <f t="shared" si="83"/>
        <v>Diciembre</v>
      </c>
      <c r="I638" s="6" t="str">
        <f t="shared" si="84"/>
        <v>2024-2</v>
      </c>
      <c r="J638" s="5">
        <v>80</v>
      </c>
      <c r="K638" s="5">
        <v>90.28</v>
      </c>
      <c r="L638" s="15">
        <f t="shared" si="91"/>
        <v>1</v>
      </c>
      <c r="M638" s="15">
        <f t="shared" si="90"/>
        <v>1</v>
      </c>
      <c r="N638" s="5" t="s">
        <v>23</v>
      </c>
      <c r="O638" s="5" t="s">
        <v>23</v>
      </c>
      <c r="P638" s="5">
        <v>0</v>
      </c>
      <c r="Q638" s="5">
        <v>0</v>
      </c>
      <c r="R638" s="5" t="str">
        <f t="shared" si="85"/>
        <v>324-2024-12-31</v>
      </c>
    </row>
    <row r="639" spans="1:18" x14ac:dyDescent="0.3">
      <c r="A639" s="5">
        <v>319</v>
      </c>
      <c r="B639" s="5" t="s">
        <v>268</v>
      </c>
      <c r="C639" s="5" t="s">
        <v>102</v>
      </c>
      <c r="D639" s="5" t="s">
        <v>47</v>
      </c>
      <c r="E639" s="5" t="s">
        <v>22</v>
      </c>
      <c r="F639" s="6">
        <v>45657</v>
      </c>
      <c r="G639" s="5">
        <v>2024</v>
      </c>
      <c r="H639" s="5" t="str">
        <f t="shared" ref="H639:H702" si="92">PROPER(TEXT(F644,"mmmm"))</f>
        <v>Diciembre</v>
      </c>
      <c r="I639" s="6" t="str">
        <f t="shared" ref="I639:I702" si="93">IF(OR(H644="Enero",H644="Febrero",H644="Marzo",H644="Abril",H644="Mayo",H644="Junio"),G644&amp;"-1",IF(OR(H644="Julio",H644="Agosto",H644="Septiembre",H644="Octubre",H644="Noviembre",H644="Diciembre"),G644&amp;"-2"))</f>
        <v>2024-2</v>
      </c>
      <c r="J639" s="5">
        <v>100</v>
      </c>
      <c r="K639" s="5">
        <v>100</v>
      </c>
      <c r="L639" s="15">
        <f t="shared" si="91"/>
        <v>1</v>
      </c>
      <c r="M639" s="15">
        <f t="shared" si="90"/>
        <v>1</v>
      </c>
      <c r="N639" s="5" t="s">
        <v>23</v>
      </c>
      <c r="O639" s="5" t="s">
        <v>23</v>
      </c>
      <c r="P639" s="5">
        <v>0</v>
      </c>
      <c r="Q639" s="5">
        <v>0</v>
      </c>
      <c r="R639" s="5" t="str">
        <f t="shared" ref="R639:R702" si="94">A644&amp;"-"&amp;YEAR(F644)&amp;"-"&amp;IF(LEN(MONTH(F644))=1,"0"&amp;MONTH(F644),MONTH(F644))&amp;"-"&amp;IF(LEN(DAY(F644))=1,"0"&amp;DAY(F644),DAY(F644))</f>
        <v>325-2024-12-31</v>
      </c>
    </row>
    <row r="640" spans="1:18" x14ac:dyDescent="0.3">
      <c r="A640" s="5">
        <v>320</v>
      </c>
      <c r="B640" s="5" t="s">
        <v>270</v>
      </c>
      <c r="C640" s="5" t="s">
        <v>102</v>
      </c>
      <c r="D640" s="5" t="s">
        <v>47</v>
      </c>
      <c r="E640" s="5" t="s">
        <v>22</v>
      </c>
      <c r="F640" s="6">
        <v>45657</v>
      </c>
      <c r="G640" s="5">
        <v>2024</v>
      </c>
      <c r="H640" s="5" t="str">
        <f t="shared" si="92"/>
        <v>Diciembre</v>
      </c>
      <c r="I640" s="6" t="str">
        <f t="shared" si="93"/>
        <v>2024-2</v>
      </c>
      <c r="J640" s="5">
        <v>100</v>
      </c>
      <c r="K640" s="5">
        <v>115</v>
      </c>
      <c r="L640" s="15" t="str">
        <f t="shared" si="91"/>
        <v/>
      </c>
      <c r="M640" s="15" t="str">
        <f t="shared" si="90"/>
        <v/>
      </c>
      <c r="N640" s="5" t="s">
        <v>48</v>
      </c>
      <c r="O640" s="5" t="s">
        <v>48</v>
      </c>
      <c r="P640" s="5">
        <v>0</v>
      </c>
      <c r="Q640" s="5">
        <v>0</v>
      </c>
      <c r="R640" s="5" t="str">
        <f t="shared" si="94"/>
        <v>326-2024-12-31</v>
      </c>
    </row>
    <row r="641" spans="1:18" x14ac:dyDescent="0.3">
      <c r="A641" s="5">
        <v>321</v>
      </c>
      <c r="B641" s="5" t="s">
        <v>272</v>
      </c>
      <c r="C641" s="5" t="s">
        <v>102</v>
      </c>
      <c r="D641" s="5" t="s">
        <v>47</v>
      </c>
      <c r="E641" s="5" t="s">
        <v>22</v>
      </c>
      <c r="F641" s="6">
        <v>45657</v>
      </c>
      <c r="G641" s="5">
        <v>2024</v>
      </c>
      <c r="H641" s="5" t="str">
        <f t="shared" si="92"/>
        <v>Diciembre</v>
      </c>
      <c r="I641" s="6" t="str">
        <f t="shared" si="93"/>
        <v>2024-2</v>
      </c>
      <c r="J641" s="5">
        <v>100</v>
      </c>
      <c r="K641" s="5">
        <v>502.17</v>
      </c>
      <c r="L641" s="15" t="str">
        <f t="shared" si="91"/>
        <v/>
      </c>
      <c r="M641" s="15" t="str">
        <f t="shared" si="90"/>
        <v/>
      </c>
      <c r="N641" s="5" t="s">
        <v>48</v>
      </c>
      <c r="O641" s="5" t="s">
        <v>48</v>
      </c>
      <c r="P641" s="5">
        <v>0</v>
      </c>
      <c r="Q641" s="5">
        <v>0</v>
      </c>
      <c r="R641" s="5" t="str">
        <f t="shared" si="94"/>
        <v>327-2024-12-31</v>
      </c>
    </row>
    <row r="642" spans="1:18" x14ac:dyDescent="0.3">
      <c r="A642" s="5">
        <v>323</v>
      </c>
      <c r="B642" s="5" t="s">
        <v>273</v>
      </c>
      <c r="C642" s="5" t="s">
        <v>39</v>
      </c>
      <c r="D642" s="5" t="s">
        <v>47</v>
      </c>
      <c r="E642" s="5" t="s">
        <v>22</v>
      </c>
      <c r="F642" s="6">
        <v>45657</v>
      </c>
      <c r="G642" s="5">
        <v>2024</v>
      </c>
      <c r="H642" s="5" t="str">
        <f t="shared" si="92"/>
        <v>Diciembre</v>
      </c>
      <c r="I642" s="6" t="str">
        <f t="shared" si="93"/>
        <v>2024-2</v>
      </c>
      <c r="J642" s="5">
        <v>3</v>
      </c>
      <c r="K642" s="5">
        <v>3</v>
      </c>
      <c r="L642" s="15">
        <f t="shared" si="91"/>
        <v>1.3</v>
      </c>
      <c r="M642" s="15">
        <f t="shared" si="90"/>
        <v>1.57</v>
      </c>
      <c r="N642" s="5" t="s">
        <v>48</v>
      </c>
      <c r="O642" s="5" t="s">
        <v>48</v>
      </c>
      <c r="P642" s="5">
        <v>0</v>
      </c>
      <c r="Q642" s="5">
        <v>0</v>
      </c>
      <c r="R642" s="5" t="str">
        <f t="shared" si="94"/>
        <v>328-2024-12-31</v>
      </c>
    </row>
    <row r="643" spans="1:18" x14ac:dyDescent="0.3">
      <c r="A643" s="5">
        <v>324</v>
      </c>
      <c r="B643" s="5" t="s">
        <v>274</v>
      </c>
      <c r="C643" s="5" t="s">
        <v>39</v>
      </c>
      <c r="D643" s="5" t="s">
        <v>47</v>
      </c>
      <c r="E643" s="5" t="s">
        <v>22</v>
      </c>
      <c r="F643" s="6">
        <v>45657</v>
      </c>
      <c r="G643" s="5">
        <v>2024</v>
      </c>
      <c r="H643" s="5" t="str">
        <f t="shared" si="92"/>
        <v>Diciembre</v>
      </c>
      <c r="I643" s="6" t="str">
        <f t="shared" si="93"/>
        <v>2024-2</v>
      </c>
      <c r="J643" s="5">
        <v>6</v>
      </c>
      <c r="K643" s="5">
        <v>6</v>
      </c>
      <c r="L643" s="15">
        <f t="shared" si="91"/>
        <v>1.0663</v>
      </c>
      <c r="M643" s="15">
        <f t="shared" si="90"/>
        <v>1.0663</v>
      </c>
      <c r="N643" s="5" t="s">
        <v>48</v>
      </c>
      <c r="O643" s="5" t="s">
        <v>48</v>
      </c>
      <c r="P643" s="5">
        <v>0</v>
      </c>
      <c r="Q643" s="5">
        <v>0</v>
      </c>
      <c r="R643" s="5" t="str">
        <f t="shared" si="94"/>
        <v>329-2024-12-31</v>
      </c>
    </row>
    <row r="644" spans="1:18" x14ac:dyDescent="0.3">
      <c r="A644" s="5">
        <v>325</v>
      </c>
      <c r="B644" s="5" t="s">
        <v>275</v>
      </c>
      <c r="C644" s="5" t="s">
        <v>39</v>
      </c>
      <c r="D644" s="5" t="s">
        <v>47</v>
      </c>
      <c r="E644" s="5" t="s">
        <v>22</v>
      </c>
      <c r="F644" s="6">
        <v>45657</v>
      </c>
      <c r="G644" s="5">
        <v>2024</v>
      </c>
      <c r="H644" s="5" t="str">
        <f t="shared" si="92"/>
        <v>Diciembre</v>
      </c>
      <c r="I644" s="6" t="str">
        <f t="shared" si="93"/>
        <v>2024-2</v>
      </c>
      <c r="J644" s="5">
        <v>8</v>
      </c>
      <c r="K644" s="16">
        <v>8</v>
      </c>
      <c r="L644" s="15" t="str">
        <f t="shared" si="91"/>
        <v/>
      </c>
      <c r="M644" s="15" t="str">
        <f t="shared" si="90"/>
        <v/>
      </c>
      <c r="N644" s="5" t="s">
        <v>48</v>
      </c>
      <c r="O644" s="5" t="s">
        <v>48</v>
      </c>
      <c r="P644" s="5">
        <v>0</v>
      </c>
      <c r="Q644" s="5">
        <v>0</v>
      </c>
      <c r="R644" s="5" t="str">
        <f t="shared" si="94"/>
        <v>331-2024-12-31</v>
      </c>
    </row>
    <row r="645" spans="1:18" x14ac:dyDescent="0.3">
      <c r="A645" s="5">
        <v>326</v>
      </c>
      <c r="B645" s="5" t="s">
        <v>276</v>
      </c>
      <c r="C645" s="5" t="s">
        <v>214</v>
      </c>
      <c r="D645" s="5" t="s">
        <v>65</v>
      </c>
      <c r="E645" s="5" t="s">
        <v>22</v>
      </c>
      <c r="F645" s="6">
        <v>45657</v>
      </c>
      <c r="G645" s="5">
        <v>2024</v>
      </c>
      <c r="H645" s="5" t="str">
        <f t="shared" si="92"/>
        <v>Diciembre</v>
      </c>
      <c r="I645" s="6" t="str">
        <f t="shared" si="93"/>
        <v>2024-2</v>
      </c>
      <c r="J645" s="5">
        <v>0</v>
      </c>
      <c r="K645" s="5"/>
      <c r="L645" s="15">
        <f t="shared" si="91"/>
        <v>0.76666666666666661</v>
      </c>
      <c r="M645" s="15">
        <f t="shared" si="90"/>
        <v>0.76666666666666661</v>
      </c>
      <c r="N645" s="5" t="s">
        <v>48</v>
      </c>
      <c r="O645" s="5" t="s">
        <v>48</v>
      </c>
      <c r="P645" s="5">
        <v>0</v>
      </c>
      <c r="Q645" s="5">
        <v>0</v>
      </c>
      <c r="R645" s="5" t="str">
        <f t="shared" si="94"/>
        <v>332-2024-12-31</v>
      </c>
    </row>
    <row r="646" spans="1:18" x14ac:dyDescent="0.3">
      <c r="A646" s="5">
        <v>327</v>
      </c>
      <c r="B646" s="5" t="s">
        <v>277</v>
      </c>
      <c r="C646" s="5" t="s">
        <v>214</v>
      </c>
      <c r="D646" s="5" t="s">
        <v>47</v>
      </c>
      <c r="E646" s="5" t="s">
        <v>22</v>
      </c>
      <c r="F646" s="6">
        <v>45657</v>
      </c>
      <c r="G646" s="5">
        <v>2024</v>
      </c>
      <c r="H646" s="5" t="str">
        <f t="shared" si="92"/>
        <v>Diciembre</v>
      </c>
      <c r="I646" s="6" t="str">
        <f t="shared" si="93"/>
        <v>2024-2</v>
      </c>
      <c r="J646" s="5">
        <v>0</v>
      </c>
      <c r="K646" s="5">
        <v>0</v>
      </c>
      <c r="L646" s="15">
        <f t="shared" si="91"/>
        <v>1.0095454545454545</v>
      </c>
      <c r="M646" s="15">
        <f t="shared" si="90"/>
        <v>1.0095454545454545</v>
      </c>
      <c r="N646" s="5" t="s">
        <v>48</v>
      </c>
      <c r="O646" s="5" t="s">
        <v>48</v>
      </c>
      <c r="P646" s="5">
        <v>0</v>
      </c>
      <c r="Q646" s="5">
        <v>0</v>
      </c>
      <c r="R646" s="5" t="str">
        <f t="shared" si="94"/>
        <v>334-2024-12-31</v>
      </c>
    </row>
    <row r="647" spans="1:18" x14ac:dyDescent="0.3">
      <c r="A647" s="5">
        <v>328</v>
      </c>
      <c r="B647" s="5" t="s">
        <v>278</v>
      </c>
      <c r="C647" s="5" t="s">
        <v>279</v>
      </c>
      <c r="D647" s="5" t="s">
        <v>65</v>
      </c>
      <c r="E647" s="5" t="s">
        <v>22</v>
      </c>
      <c r="F647" s="6">
        <v>45657</v>
      </c>
      <c r="G647" s="5">
        <v>2024</v>
      </c>
      <c r="H647" s="5" t="str">
        <f t="shared" si="92"/>
        <v>Diciembre</v>
      </c>
      <c r="I647" s="6" t="str">
        <f t="shared" si="93"/>
        <v>2024-2</v>
      </c>
      <c r="J647" s="5">
        <v>100</v>
      </c>
      <c r="K647" s="5">
        <v>157</v>
      </c>
      <c r="L647" s="15">
        <f t="shared" si="91"/>
        <v>0.9871951219512195</v>
      </c>
      <c r="M647" s="15">
        <f t="shared" si="90"/>
        <v>0.9871951219512195</v>
      </c>
      <c r="N647" s="5" t="s">
        <v>48</v>
      </c>
      <c r="O647" s="5" t="s">
        <v>48</v>
      </c>
      <c r="P647" s="5">
        <v>0</v>
      </c>
      <c r="Q647" s="5">
        <v>0</v>
      </c>
      <c r="R647" s="5" t="str">
        <f t="shared" si="94"/>
        <v>335-2024-12-31</v>
      </c>
    </row>
    <row r="648" spans="1:18" x14ac:dyDescent="0.3">
      <c r="A648" s="5">
        <v>329</v>
      </c>
      <c r="B648" s="5" t="s">
        <v>280</v>
      </c>
      <c r="C648" s="5" t="s">
        <v>279</v>
      </c>
      <c r="D648" s="5" t="s">
        <v>65</v>
      </c>
      <c r="E648" s="5" t="s">
        <v>22</v>
      </c>
      <c r="F648" s="6">
        <v>45657</v>
      </c>
      <c r="G648" s="5">
        <v>2024</v>
      </c>
      <c r="H648" s="5" t="str">
        <f t="shared" si="92"/>
        <v>Diciembre</v>
      </c>
      <c r="I648" s="6" t="str">
        <f t="shared" si="93"/>
        <v>2024-2</v>
      </c>
      <c r="J648" s="5">
        <v>100</v>
      </c>
      <c r="K648" s="5">
        <v>106.63</v>
      </c>
      <c r="L648" s="15">
        <f t="shared" si="91"/>
        <v>0.39500000000000002</v>
      </c>
      <c r="M648" s="15">
        <f t="shared" si="90"/>
        <v>0.39500000000000002</v>
      </c>
      <c r="N648" s="5" t="s">
        <v>48</v>
      </c>
      <c r="O648" s="5" t="s">
        <v>48</v>
      </c>
      <c r="P648" s="5">
        <v>0</v>
      </c>
      <c r="Q648" s="5">
        <v>0</v>
      </c>
      <c r="R648" s="5" t="str">
        <f t="shared" si="94"/>
        <v>336-2024-12-31</v>
      </c>
    </row>
    <row r="649" spans="1:18" x14ac:dyDescent="0.3">
      <c r="A649" s="5">
        <v>331</v>
      </c>
      <c r="B649" s="5" t="s">
        <v>281</v>
      </c>
      <c r="C649" s="5" t="s">
        <v>279</v>
      </c>
      <c r="D649" s="5" t="s">
        <v>65</v>
      </c>
      <c r="E649" s="5" t="s">
        <v>22</v>
      </c>
      <c r="F649" s="6">
        <v>45657</v>
      </c>
      <c r="G649" s="5">
        <v>2024</v>
      </c>
      <c r="H649" s="5" t="str">
        <f t="shared" si="92"/>
        <v>Diciembre</v>
      </c>
      <c r="I649" s="6" t="str">
        <f t="shared" si="93"/>
        <v>2024-2</v>
      </c>
      <c r="J649" s="5"/>
      <c r="K649" s="5">
        <v>82</v>
      </c>
      <c r="L649" s="15">
        <f t="shared" si="91"/>
        <v>1</v>
      </c>
      <c r="M649" s="15">
        <f t="shared" si="90"/>
        <v>1</v>
      </c>
      <c r="N649" s="5" t="s">
        <v>119</v>
      </c>
      <c r="O649" s="5" t="s">
        <v>23</v>
      </c>
      <c r="P649" s="5">
        <v>0</v>
      </c>
      <c r="Q649" s="5">
        <v>0</v>
      </c>
      <c r="R649" s="5" t="str">
        <f t="shared" si="94"/>
        <v>337-2024-12-31</v>
      </c>
    </row>
    <row r="650" spans="1:18" x14ac:dyDescent="0.3">
      <c r="A650" s="5">
        <v>332</v>
      </c>
      <c r="B650" s="5" t="s">
        <v>282</v>
      </c>
      <c r="C650" s="5" t="s">
        <v>25</v>
      </c>
      <c r="D650" s="5" t="s">
        <v>47</v>
      </c>
      <c r="E650" s="5" t="s">
        <v>54</v>
      </c>
      <c r="F650" s="6">
        <v>45657</v>
      </c>
      <c r="G650" s="5">
        <v>2024</v>
      </c>
      <c r="H650" s="5" t="str">
        <f t="shared" si="92"/>
        <v>Diciembre</v>
      </c>
      <c r="I650" s="6" t="str">
        <f t="shared" si="93"/>
        <v>2024-2</v>
      </c>
      <c r="J650" s="5">
        <v>1.5</v>
      </c>
      <c r="K650" s="10">
        <v>1.1499999999999999</v>
      </c>
      <c r="L650" s="15">
        <f>IFERROR(IF((J655/K655)&gt;1.3,1.3,J655/K655),"")</f>
        <v>1</v>
      </c>
      <c r="M650" s="15">
        <f>IFERROR(IF((J655/K655)&gt;J655/K655,1.3,J655/K655),"")</f>
        <v>1</v>
      </c>
      <c r="N650" s="5" t="s">
        <v>83</v>
      </c>
      <c r="O650" s="5" t="s">
        <v>83</v>
      </c>
      <c r="P650" s="5">
        <v>1</v>
      </c>
      <c r="Q650" s="5">
        <v>2</v>
      </c>
      <c r="R650" s="5" t="str">
        <f t="shared" si="94"/>
        <v>338-2024-12-31</v>
      </c>
    </row>
    <row r="651" spans="1:18" x14ac:dyDescent="0.3">
      <c r="A651" s="5">
        <v>334</v>
      </c>
      <c r="B651" s="5" t="s">
        <v>283</v>
      </c>
      <c r="C651" s="5" t="s">
        <v>25</v>
      </c>
      <c r="D651" s="5" t="s">
        <v>65</v>
      </c>
      <c r="E651" s="5" t="s">
        <v>22</v>
      </c>
      <c r="F651" s="6">
        <v>45657</v>
      </c>
      <c r="G651" s="5">
        <v>2024</v>
      </c>
      <c r="H651" s="5" t="str">
        <f t="shared" si="92"/>
        <v>Diciembre</v>
      </c>
      <c r="I651" s="6" t="str">
        <f t="shared" si="93"/>
        <v>2024-2</v>
      </c>
      <c r="J651" s="5">
        <v>88</v>
      </c>
      <c r="K651" s="5">
        <v>88.84</v>
      </c>
      <c r="L651" s="15">
        <f>K656/J656</f>
        <v>1.01</v>
      </c>
      <c r="M651" s="15">
        <f t="shared" ref="M651:M656" si="95">IFERROR(K656/J656,"")</f>
        <v>1.01</v>
      </c>
      <c r="N651" s="5" t="s">
        <v>48</v>
      </c>
      <c r="O651" s="5" t="s">
        <v>83</v>
      </c>
      <c r="P651" s="5">
        <v>0</v>
      </c>
      <c r="Q651" s="5">
        <v>1</v>
      </c>
      <c r="R651" s="5" t="str">
        <f t="shared" si="94"/>
        <v>339-2024-12-31</v>
      </c>
    </row>
    <row r="652" spans="1:18" x14ac:dyDescent="0.3">
      <c r="A652" s="5">
        <v>335</v>
      </c>
      <c r="B652" s="5" t="s">
        <v>284</v>
      </c>
      <c r="C652" s="5" t="s">
        <v>25</v>
      </c>
      <c r="D652" s="5" t="s">
        <v>65</v>
      </c>
      <c r="E652" s="5" t="s">
        <v>22</v>
      </c>
      <c r="F652" s="6">
        <v>45657</v>
      </c>
      <c r="G652" s="5">
        <v>2024</v>
      </c>
      <c r="H652" s="5" t="str">
        <f t="shared" si="92"/>
        <v>Diciembre</v>
      </c>
      <c r="I652" s="6" t="str">
        <f t="shared" si="93"/>
        <v>2024-2</v>
      </c>
      <c r="J652" s="5">
        <v>82</v>
      </c>
      <c r="K652" s="5">
        <v>80.95</v>
      </c>
      <c r="L652" s="15">
        <f>IFERROR(IF((K657/J657)&gt;1.3,1.3,K657/J657),"")</f>
        <v>1.0526315789473684</v>
      </c>
      <c r="M652" s="15">
        <f t="shared" si="95"/>
        <v>1.0526315789473684</v>
      </c>
      <c r="N652" s="5" t="s">
        <v>23</v>
      </c>
      <c r="O652" s="5" t="s">
        <v>23</v>
      </c>
      <c r="P652" s="5">
        <v>0</v>
      </c>
      <c r="Q652" s="5">
        <v>0</v>
      </c>
      <c r="R652" s="5" t="str">
        <f t="shared" si="94"/>
        <v>340-2024-12-31</v>
      </c>
    </row>
    <row r="653" spans="1:18" x14ac:dyDescent="0.3">
      <c r="A653" s="5">
        <v>336</v>
      </c>
      <c r="B653" s="5" t="s">
        <v>285</v>
      </c>
      <c r="C653" s="5" t="s">
        <v>104</v>
      </c>
      <c r="D653" s="5" t="s">
        <v>65</v>
      </c>
      <c r="E653" s="5" t="s">
        <v>54</v>
      </c>
      <c r="F653" s="6">
        <v>45657</v>
      </c>
      <c r="G653" s="5">
        <v>2024</v>
      </c>
      <c r="H653" s="5" t="str">
        <f t="shared" si="92"/>
        <v>Diciembre</v>
      </c>
      <c r="I653" s="6" t="str">
        <f t="shared" si="93"/>
        <v>2024-2</v>
      </c>
      <c r="J653" s="5">
        <v>2</v>
      </c>
      <c r="K653" s="5">
        <v>0.79</v>
      </c>
      <c r="L653" s="15">
        <f>IFERROR(IF((K658/J658)&gt;1.3,1.3,K658/J658),"")</f>
        <v>1.1146666666666667</v>
      </c>
      <c r="M653" s="15">
        <f t="shared" si="95"/>
        <v>1.1146666666666667</v>
      </c>
      <c r="N653" s="5" t="s">
        <v>23</v>
      </c>
      <c r="O653" s="5" t="s">
        <v>23</v>
      </c>
      <c r="P653" s="5">
        <v>0</v>
      </c>
      <c r="Q653" s="5">
        <v>0</v>
      </c>
      <c r="R653" s="5" t="str">
        <f t="shared" si="94"/>
        <v>341-2024-12-31</v>
      </c>
    </row>
    <row r="654" spans="1:18" x14ac:dyDescent="0.3">
      <c r="A654" s="5">
        <v>337</v>
      </c>
      <c r="B654" s="5" t="s">
        <v>286</v>
      </c>
      <c r="C654" s="5" t="s">
        <v>214</v>
      </c>
      <c r="D654" s="5" t="s">
        <v>47</v>
      </c>
      <c r="E654" s="5" t="s">
        <v>22</v>
      </c>
      <c r="F654" s="6">
        <v>45657</v>
      </c>
      <c r="G654" s="5">
        <v>2024</v>
      </c>
      <c r="H654" s="5" t="str">
        <f t="shared" si="92"/>
        <v>Diciembre</v>
      </c>
      <c r="I654" s="6" t="str">
        <f t="shared" si="93"/>
        <v>2024-2</v>
      </c>
      <c r="J654" s="5">
        <v>1</v>
      </c>
      <c r="K654" s="5">
        <v>1</v>
      </c>
      <c r="L654" s="15">
        <f>IFERROR(IF((K659/J659)&gt;1.3,1.3,K659/J659),"")</f>
        <v>1.0665591397849463</v>
      </c>
      <c r="M654" s="15">
        <f t="shared" si="95"/>
        <v>1.0665591397849463</v>
      </c>
      <c r="N654" s="5" t="s">
        <v>48</v>
      </c>
      <c r="O654" s="5" t="s">
        <v>48</v>
      </c>
      <c r="P654" s="5">
        <v>0</v>
      </c>
      <c r="Q654" s="5">
        <v>0</v>
      </c>
      <c r="R654" s="5" t="str">
        <f t="shared" si="94"/>
        <v>344-2024-12-31</v>
      </c>
    </row>
    <row r="655" spans="1:18" x14ac:dyDescent="0.3">
      <c r="A655" s="5">
        <v>338</v>
      </c>
      <c r="B655" s="5" t="s">
        <v>288</v>
      </c>
      <c r="C655" s="5" t="s">
        <v>214</v>
      </c>
      <c r="D655" s="5" t="s">
        <v>47</v>
      </c>
      <c r="E655" s="5" t="s">
        <v>22</v>
      </c>
      <c r="F655" s="6">
        <v>45657</v>
      </c>
      <c r="G655" s="5">
        <v>2024</v>
      </c>
      <c r="H655" s="5" t="str">
        <f t="shared" si="92"/>
        <v>Diciembre</v>
      </c>
      <c r="I655" s="6" t="str">
        <f t="shared" si="93"/>
        <v>2024-2</v>
      </c>
      <c r="J655" s="5">
        <v>3</v>
      </c>
      <c r="K655" s="5">
        <v>3</v>
      </c>
      <c r="L655" s="15">
        <f>IFERROR(IF((K660/J660)&gt;1.3,1.3,K660/J660),"")</f>
        <v>1.0809411764705881</v>
      </c>
      <c r="M655" s="15">
        <f t="shared" si="95"/>
        <v>1.0809411764705881</v>
      </c>
      <c r="N655" s="5" t="s">
        <v>48</v>
      </c>
      <c r="O655" s="5" t="s">
        <v>48</v>
      </c>
      <c r="P655" s="5">
        <v>0</v>
      </c>
      <c r="Q655" s="5">
        <v>0</v>
      </c>
      <c r="R655" s="5" t="str">
        <f t="shared" si="94"/>
        <v>346-2024-12-31</v>
      </c>
    </row>
    <row r="656" spans="1:18" x14ac:dyDescent="0.3">
      <c r="A656" s="5">
        <v>339</v>
      </c>
      <c r="B656" s="5" t="s">
        <v>2647</v>
      </c>
      <c r="C656" s="5" t="s">
        <v>290</v>
      </c>
      <c r="D656" s="5" t="s">
        <v>65</v>
      </c>
      <c r="E656" s="5" t="s">
        <v>22</v>
      </c>
      <c r="F656" s="6">
        <v>45657</v>
      </c>
      <c r="G656" s="5">
        <v>2024</v>
      </c>
      <c r="H656" s="5" t="str">
        <f t="shared" si="92"/>
        <v>Diciembre</v>
      </c>
      <c r="I656" s="6" t="str">
        <f t="shared" si="93"/>
        <v>2024-2</v>
      </c>
      <c r="J656" s="5">
        <v>30</v>
      </c>
      <c r="K656" s="5">
        <v>30.3</v>
      </c>
      <c r="L656" s="15">
        <f>IFERROR(IF((K661/J661)&gt;1.3,1.3,K661/J661),"")</f>
        <v>0.6</v>
      </c>
      <c r="M656" s="15">
        <f t="shared" si="95"/>
        <v>0.6</v>
      </c>
      <c r="N656" s="5" t="s">
        <v>23</v>
      </c>
      <c r="O656" s="5" t="s">
        <v>23</v>
      </c>
      <c r="P656" s="5">
        <v>0</v>
      </c>
      <c r="Q656" s="5">
        <v>1</v>
      </c>
      <c r="R656" s="5" t="str">
        <f t="shared" si="94"/>
        <v>347-2024-12-31</v>
      </c>
    </row>
    <row r="657" spans="1:18" x14ac:dyDescent="0.3">
      <c r="A657" s="5">
        <v>340</v>
      </c>
      <c r="B657" s="5" t="s">
        <v>291</v>
      </c>
      <c r="C657" s="5" t="s">
        <v>87</v>
      </c>
      <c r="D657" s="5" t="s">
        <v>52</v>
      </c>
      <c r="E657" s="5" t="s">
        <v>22</v>
      </c>
      <c r="F657" s="6">
        <v>45657</v>
      </c>
      <c r="G657" s="5">
        <v>2024</v>
      </c>
      <c r="H657" s="5" t="str">
        <f t="shared" si="92"/>
        <v>Diciembre</v>
      </c>
      <c r="I657" s="6" t="str">
        <f t="shared" si="93"/>
        <v>2024-2</v>
      </c>
      <c r="J657" s="5">
        <v>95</v>
      </c>
      <c r="K657" s="5">
        <v>100</v>
      </c>
      <c r="L657" s="15">
        <f>IFERROR(IF((K662/J662)&gt;1,1,K662/J662),"")</f>
        <v>1</v>
      </c>
      <c r="M657" s="15">
        <f>IFERROR(IF((K662/J662)&gt;1,1,K662/J662),"")</f>
        <v>1</v>
      </c>
      <c r="N657" s="5" t="s">
        <v>23</v>
      </c>
      <c r="O657" s="5" t="s">
        <v>23</v>
      </c>
      <c r="P657" s="5">
        <v>0</v>
      </c>
      <c r="Q657" s="5">
        <v>0</v>
      </c>
      <c r="R657" s="5" t="str">
        <f t="shared" si="94"/>
        <v>348-2024-12-31</v>
      </c>
    </row>
    <row r="658" spans="1:18" x14ac:dyDescent="0.3">
      <c r="A658" s="5">
        <v>341</v>
      </c>
      <c r="B658" s="5" t="s">
        <v>293</v>
      </c>
      <c r="C658" s="5" t="s">
        <v>50</v>
      </c>
      <c r="D658" s="5" t="s">
        <v>47</v>
      </c>
      <c r="E658" s="5" t="s">
        <v>22</v>
      </c>
      <c r="F658" s="6">
        <v>45657</v>
      </c>
      <c r="G658" s="5">
        <v>2024</v>
      </c>
      <c r="H658" s="5" t="str">
        <f t="shared" si="92"/>
        <v>Diciembre</v>
      </c>
      <c r="I658" s="6" t="str">
        <f t="shared" si="93"/>
        <v>2024-2</v>
      </c>
      <c r="J658" s="9">
        <v>1500000000</v>
      </c>
      <c r="K658" s="9">
        <v>1672000000</v>
      </c>
      <c r="L658" s="15">
        <f>IFERROR(IF((K663/J663)&gt;1.3,1.3,K663/J663),"")</f>
        <v>1.1099999999999999</v>
      </c>
      <c r="M658" s="15">
        <f>IFERROR(K663/J663,"")</f>
        <v>1.1099999999999999</v>
      </c>
      <c r="N658" s="5" t="s">
        <v>95</v>
      </c>
      <c r="O658" s="5" t="s">
        <v>95</v>
      </c>
      <c r="P658" s="5">
        <v>0</v>
      </c>
      <c r="Q658" s="5">
        <v>0</v>
      </c>
      <c r="R658" s="5" t="str">
        <f t="shared" si="94"/>
        <v>351-2024-12-31</v>
      </c>
    </row>
    <row r="659" spans="1:18" x14ac:dyDescent="0.3">
      <c r="A659" s="5">
        <v>344</v>
      </c>
      <c r="B659" s="5" t="s">
        <v>294</v>
      </c>
      <c r="C659" s="5" t="s">
        <v>25</v>
      </c>
      <c r="D659" s="5" t="s">
        <v>47</v>
      </c>
      <c r="E659" s="5" t="s">
        <v>22</v>
      </c>
      <c r="F659" s="6">
        <v>45657</v>
      </c>
      <c r="G659" s="5">
        <v>2024</v>
      </c>
      <c r="H659" s="5" t="str">
        <f t="shared" si="92"/>
        <v>Diciembre</v>
      </c>
      <c r="I659" s="6" t="str">
        <f t="shared" si="93"/>
        <v>2024-2</v>
      </c>
      <c r="J659" s="5">
        <v>93</v>
      </c>
      <c r="K659" s="5">
        <v>99.19</v>
      </c>
      <c r="L659" s="15" t="str">
        <f>IFERROR(IF((K664/J664)&gt;1.3,1.3,K664/J664),"")</f>
        <v/>
      </c>
      <c r="M659" s="15" t="str">
        <f>IFERROR(K664/J664,"")</f>
        <v/>
      </c>
      <c r="N659" s="5" t="s">
        <v>23</v>
      </c>
      <c r="O659" s="5" t="s">
        <v>23</v>
      </c>
      <c r="P659" s="5">
        <v>0</v>
      </c>
      <c r="Q659" s="5">
        <v>0</v>
      </c>
      <c r="R659" s="5" t="str">
        <f t="shared" si="94"/>
        <v>352-2024-12-31</v>
      </c>
    </row>
    <row r="660" spans="1:18" x14ac:dyDescent="0.3">
      <c r="A660" s="5">
        <v>346</v>
      </c>
      <c r="B660" s="5" t="s">
        <v>296</v>
      </c>
      <c r="C660" s="5" t="s">
        <v>25</v>
      </c>
      <c r="D660" s="5" t="s">
        <v>65</v>
      </c>
      <c r="E660" s="5" t="s">
        <v>22</v>
      </c>
      <c r="F660" s="6">
        <v>45657</v>
      </c>
      <c r="G660" s="5">
        <v>2024</v>
      </c>
      <c r="H660" s="5" t="str">
        <f t="shared" si="92"/>
        <v>Diciembre</v>
      </c>
      <c r="I660" s="6" t="str">
        <f t="shared" si="93"/>
        <v>2024-2</v>
      </c>
      <c r="J660" s="5">
        <v>85</v>
      </c>
      <c r="K660" s="5">
        <v>91.88</v>
      </c>
      <c r="L660" s="15" t="str">
        <f>IFERROR(IF((K665/J665)&gt;1.3,1.3,K665/J665),"")</f>
        <v/>
      </c>
      <c r="M660" s="15" t="str">
        <f>IFERROR(K665/J665,"")</f>
        <v/>
      </c>
      <c r="N660" s="5" t="s">
        <v>133</v>
      </c>
      <c r="O660" s="5" t="s">
        <v>23</v>
      </c>
      <c r="P660" s="5">
        <v>0</v>
      </c>
      <c r="Q660" s="5">
        <v>0</v>
      </c>
      <c r="R660" s="5" t="str">
        <f t="shared" si="94"/>
        <v>355-2024-12-31</v>
      </c>
    </row>
    <row r="661" spans="1:18" x14ac:dyDescent="0.3">
      <c r="A661" s="5">
        <v>347</v>
      </c>
      <c r="B661" s="5" t="s">
        <v>297</v>
      </c>
      <c r="C661" s="5" t="s">
        <v>298</v>
      </c>
      <c r="D661" s="5" t="s">
        <v>52</v>
      </c>
      <c r="E661" s="5" t="s">
        <v>54</v>
      </c>
      <c r="F661" s="6">
        <v>45657</v>
      </c>
      <c r="G661" s="5">
        <v>2024</v>
      </c>
      <c r="H661" s="5" t="str">
        <f t="shared" si="92"/>
        <v>Diciembre</v>
      </c>
      <c r="I661" s="6" t="str">
        <f t="shared" si="93"/>
        <v>2024-2</v>
      </c>
      <c r="J661" s="5">
        <v>5</v>
      </c>
      <c r="K661" s="5">
        <v>3</v>
      </c>
      <c r="L661" s="15">
        <f>IFERROR(IF((K666&lt;J666),1,0),"")</f>
        <v>0</v>
      </c>
      <c r="M661" s="15">
        <f>IFERROR(IF((K666&lt;J666),1,0),"")</f>
        <v>0</v>
      </c>
      <c r="N661" s="5" t="s">
        <v>48</v>
      </c>
      <c r="O661" s="5" t="s">
        <v>48</v>
      </c>
      <c r="P661" s="5">
        <v>0</v>
      </c>
      <c r="Q661" s="5">
        <v>0</v>
      </c>
      <c r="R661" s="5" t="str">
        <f t="shared" si="94"/>
        <v>356-2024-12-31</v>
      </c>
    </row>
    <row r="662" spans="1:18" x14ac:dyDescent="0.3">
      <c r="A662" s="5">
        <v>348</v>
      </c>
      <c r="B662" s="5" t="s">
        <v>299</v>
      </c>
      <c r="C662" s="5" t="s">
        <v>298</v>
      </c>
      <c r="D662" s="5" t="s">
        <v>52</v>
      </c>
      <c r="E662" s="5" t="s">
        <v>22</v>
      </c>
      <c r="F662" s="6">
        <v>45657</v>
      </c>
      <c r="G662" s="5">
        <v>2024</v>
      </c>
      <c r="H662" s="5" t="str">
        <f t="shared" si="92"/>
        <v>Diciembre</v>
      </c>
      <c r="I662" s="6" t="str">
        <f t="shared" si="93"/>
        <v>2024-2</v>
      </c>
      <c r="J662" s="5">
        <v>99</v>
      </c>
      <c r="K662" s="5">
        <v>100</v>
      </c>
      <c r="L662" s="15" t="str">
        <f>IFERROR(IF((K667/J667)&gt;1.3,1.3,K667/J667),"")</f>
        <v/>
      </c>
      <c r="M662" s="15" t="str">
        <f>IFERROR(K667/J667,"")</f>
        <v/>
      </c>
      <c r="N662" s="5" t="s">
        <v>23</v>
      </c>
      <c r="O662" s="5" t="s">
        <v>23</v>
      </c>
      <c r="P662" s="5">
        <v>1</v>
      </c>
      <c r="Q662" s="5">
        <v>0</v>
      </c>
      <c r="R662" s="5" t="str">
        <f t="shared" si="94"/>
        <v>357-2024-12-31</v>
      </c>
    </row>
    <row r="663" spans="1:18" x14ac:dyDescent="0.3">
      <c r="A663" s="5">
        <v>351</v>
      </c>
      <c r="B663" s="5" t="s">
        <v>300</v>
      </c>
      <c r="C663" s="5" t="s">
        <v>298</v>
      </c>
      <c r="D663" s="5" t="s">
        <v>52</v>
      </c>
      <c r="E663" s="5" t="s">
        <v>54</v>
      </c>
      <c r="F663" s="6">
        <v>45657</v>
      </c>
      <c r="G663" s="5">
        <v>2024</v>
      </c>
      <c r="H663" s="5" t="str">
        <f t="shared" si="92"/>
        <v>Diciembre</v>
      </c>
      <c r="I663" s="6" t="str">
        <f t="shared" si="93"/>
        <v>2024-2</v>
      </c>
      <c r="J663" s="5">
        <v>5</v>
      </c>
      <c r="K663" s="5">
        <v>5.55</v>
      </c>
      <c r="L663" s="8">
        <v>0.98</v>
      </c>
      <c r="M663" s="8">
        <v>0.98</v>
      </c>
      <c r="N663" s="5" t="s">
        <v>48</v>
      </c>
      <c r="O663" s="5" t="s">
        <v>83</v>
      </c>
      <c r="P663" s="5">
        <v>0</v>
      </c>
      <c r="Q663" s="5">
        <v>1</v>
      </c>
      <c r="R663" s="5" t="str">
        <f t="shared" si="94"/>
        <v>358-2024-12-31</v>
      </c>
    </row>
    <row r="664" spans="1:18" x14ac:dyDescent="0.3">
      <c r="A664" s="5">
        <v>352</v>
      </c>
      <c r="B664" s="5" t="s">
        <v>301</v>
      </c>
      <c r="C664" s="5" t="s">
        <v>298</v>
      </c>
      <c r="D664" s="5" t="s">
        <v>52</v>
      </c>
      <c r="E664" s="5" t="s">
        <v>54</v>
      </c>
      <c r="F664" s="6">
        <v>45657</v>
      </c>
      <c r="G664" s="5">
        <v>2024</v>
      </c>
      <c r="H664" s="5" t="str">
        <f t="shared" si="92"/>
        <v>Diciembre</v>
      </c>
      <c r="I664" s="6" t="str">
        <f t="shared" si="93"/>
        <v>2024-2</v>
      </c>
      <c r="J664" s="5">
        <v>0</v>
      </c>
      <c r="K664" s="5">
        <v>0.02</v>
      </c>
      <c r="L664" s="15">
        <v>0.96</v>
      </c>
      <c r="M664" s="15">
        <f>(100%)-(K669/100)</f>
        <v>0.14000000000000001</v>
      </c>
      <c r="N664" s="5" t="s">
        <v>23</v>
      </c>
      <c r="O664" s="5" t="s">
        <v>23</v>
      </c>
      <c r="P664" s="5">
        <v>0</v>
      </c>
      <c r="Q664" s="5">
        <v>2</v>
      </c>
      <c r="R664" s="5" t="str">
        <f t="shared" si="94"/>
        <v>359-2024-12-31</v>
      </c>
    </row>
    <row r="665" spans="1:18" x14ac:dyDescent="0.3">
      <c r="A665" s="5">
        <v>355</v>
      </c>
      <c r="B665" s="5" t="s">
        <v>305</v>
      </c>
      <c r="C665" s="5" t="s">
        <v>306</v>
      </c>
      <c r="D665" s="5" t="s">
        <v>65</v>
      </c>
      <c r="E665" s="5" t="s">
        <v>22</v>
      </c>
      <c r="F665" s="6">
        <v>45657</v>
      </c>
      <c r="G665" s="5">
        <v>2024</v>
      </c>
      <c r="H665" s="5" t="str">
        <f t="shared" si="92"/>
        <v>Diciembre</v>
      </c>
      <c r="I665" s="6" t="str">
        <f t="shared" si="93"/>
        <v>2024-2</v>
      </c>
      <c r="J665" s="5">
        <v>0</v>
      </c>
      <c r="K665" s="5">
        <v>1.69</v>
      </c>
      <c r="L665" s="15" t="str">
        <f>IFERROR(IF((K670/J670)&gt;1.3,1.3,K670/J670),"")</f>
        <v/>
      </c>
      <c r="M665" s="15" t="str">
        <f>IFERROR(K670/J670,"")</f>
        <v/>
      </c>
      <c r="N665" s="5" t="s">
        <v>48</v>
      </c>
      <c r="O665" s="5" t="s">
        <v>83</v>
      </c>
      <c r="P665" s="5">
        <v>1</v>
      </c>
      <c r="Q665" s="5">
        <v>1</v>
      </c>
      <c r="R665" s="5" t="str">
        <f t="shared" si="94"/>
        <v>361-2024-12-31</v>
      </c>
    </row>
    <row r="666" spans="1:18" x14ac:dyDescent="0.3">
      <c r="A666" s="5">
        <v>356</v>
      </c>
      <c r="B666" s="5" t="s">
        <v>307</v>
      </c>
      <c r="C666" s="5" t="s">
        <v>306</v>
      </c>
      <c r="D666" s="5" t="s">
        <v>47</v>
      </c>
      <c r="E666" s="5" t="s">
        <v>54</v>
      </c>
      <c r="F666" s="6">
        <v>45657</v>
      </c>
      <c r="G666" s="5">
        <v>2024</v>
      </c>
      <c r="H666" s="5" t="str">
        <f t="shared" si="92"/>
        <v>Diciembre</v>
      </c>
      <c r="I666" s="6" t="str">
        <f t="shared" si="93"/>
        <v>2024-2</v>
      </c>
      <c r="J666" s="5">
        <v>60</v>
      </c>
      <c r="K666" s="5">
        <v>65.55</v>
      </c>
      <c r="L666" s="15">
        <f>J671/K671</f>
        <v>0.98502362046436831</v>
      </c>
      <c r="M666" s="15">
        <f>IFERROR(IF((J671/K671)&gt;J671/K671,1.3,J671/K671),"")</f>
        <v>0.98502362046436831</v>
      </c>
      <c r="N666" s="5" t="s">
        <v>23</v>
      </c>
      <c r="O666" s="5" t="s">
        <v>23</v>
      </c>
      <c r="P666" s="5">
        <v>0</v>
      </c>
      <c r="Q666" s="5">
        <v>1</v>
      </c>
      <c r="R666" s="5" t="str">
        <f t="shared" si="94"/>
        <v>362-2024-12-31</v>
      </c>
    </row>
    <row r="667" spans="1:18" x14ac:dyDescent="0.3">
      <c r="A667" s="5">
        <v>357</v>
      </c>
      <c r="B667" s="5" t="s">
        <v>308</v>
      </c>
      <c r="C667" s="5" t="s">
        <v>306</v>
      </c>
      <c r="D667" s="5" t="s">
        <v>47</v>
      </c>
      <c r="E667" s="5" t="s">
        <v>22</v>
      </c>
      <c r="F667" s="6">
        <v>45657</v>
      </c>
      <c r="G667" s="5">
        <v>2024</v>
      </c>
      <c r="H667" s="5" t="str">
        <f t="shared" si="92"/>
        <v>Diciembre</v>
      </c>
      <c r="I667" s="6" t="str">
        <f t="shared" si="93"/>
        <v>2024-2</v>
      </c>
      <c r="J667" s="5"/>
      <c r="K667" s="5">
        <v>0.51</v>
      </c>
      <c r="L667" s="15">
        <f t="shared" ref="L667:L679" si="96">IFERROR(IF((K672/J672)&gt;1.3,1.3,K672/J672),"")</f>
        <v>1</v>
      </c>
      <c r="M667" s="15">
        <f t="shared" ref="M667:M679" si="97">IFERROR(K672/J672,"")</f>
        <v>1</v>
      </c>
      <c r="N667" s="5" t="s">
        <v>171</v>
      </c>
      <c r="O667" s="5"/>
      <c r="P667" s="5">
        <v>0</v>
      </c>
      <c r="Q667" s="5">
        <v>2</v>
      </c>
      <c r="R667" s="5" t="str">
        <f t="shared" si="94"/>
        <v>363-2024-12-31</v>
      </c>
    </row>
    <row r="668" spans="1:18" x14ac:dyDescent="0.3">
      <c r="A668" s="5">
        <v>358</v>
      </c>
      <c r="B668" s="5" t="s">
        <v>309</v>
      </c>
      <c r="C668" s="5" t="s">
        <v>310</v>
      </c>
      <c r="D668" s="5" t="s">
        <v>47</v>
      </c>
      <c r="E668" s="5" t="s">
        <v>22</v>
      </c>
      <c r="F668" s="6">
        <v>45657</v>
      </c>
      <c r="G668" s="5">
        <v>2024</v>
      </c>
      <c r="H668" s="5" t="str">
        <f t="shared" si="92"/>
        <v>Diciembre</v>
      </c>
      <c r="I668" s="6" t="str">
        <f t="shared" si="93"/>
        <v>2024-2</v>
      </c>
      <c r="J668" s="5">
        <v>87</v>
      </c>
      <c r="K668" s="5">
        <v>99.995000000000005</v>
      </c>
      <c r="L668" s="15">
        <f t="shared" si="96"/>
        <v>1.119505269136114</v>
      </c>
      <c r="M668" s="15">
        <f t="shared" si="97"/>
        <v>1.119505269136114</v>
      </c>
      <c r="N668" s="5" t="s">
        <v>23</v>
      </c>
      <c r="O668" s="5" t="s">
        <v>23</v>
      </c>
      <c r="P668" s="5">
        <v>0</v>
      </c>
      <c r="Q668" s="5">
        <v>0</v>
      </c>
      <c r="R668" s="5" t="str">
        <f t="shared" si="94"/>
        <v>364-2024-12-31</v>
      </c>
    </row>
    <row r="669" spans="1:18" x14ac:dyDescent="0.3">
      <c r="A669" s="5">
        <v>359</v>
      </c>
      <c r="B669" s="5" t="s">
        <v>311</v>
      </c>
      <c r="C669" s="5" t="s">
        <v>217</v>
      </c>
      <c r="D669" s="5" t="s">
        <v>47</v>
      </c>
      <c r="E669" s="5" t="s">
        <v>22</v>
      </c>
      <c r="F669" s="6">
        <v>45657</v>
      </c>
      <c r="G669" s="5">
        <v>2024</v>
      </c>
      <c r="H669" s="5" t="str">
        <f t="shared" si="92"/>
        <v>Diciembre</v>
      </c>
      <c r="I669" s="6" t="str">
        <f t="shared" si="93"/>
        <v>2024-2</v>
      </c>
      <c r="J669" s="5">
        <v>80</v>
      </c>
      <c r="K669" s="5">
        <v>86</v>
      </c>
      <c r="L669" s="15">
        <f t="shared" si="96"/>
        <v>1</v>
      </c>
      <c r="M669" s="15">
        <f t="shared" si="97"/>
        <v>1</v>
      </c>
      <c r="N669" s="5" t="s">
        <v>23</v>
      </c>
      <c r="O669" s="5" t="s">
        <v>23</v>
      </c>
      <c r="P669" s="5">
        <v>0</v>
      </c>
      <c r="Q669" s="5">
        <v>0</v>
      </c>
      <c r="R669" s="5" t="str">
        <f t="shared" si="94"/>
        <v>366-2024-12-31</v>
      </c>
    </row>
    <row r="670" spans="1:18" x14ac:dyDescent="0.3">
      <c r="A670" s="5">
        <v>361</v>
      </c>
      <c r="B670" s="5" t="s">
        <v>1444</v>
      </c>
      <c r="C670" s="5" t="s">
        <v>32</v>
      </c>
      <c r="D670" s="5" t="s">
        <v>65</v>
      </c>
      <c r="E670" s="5" t="s">
        <v>22</v>
      </c>
      <c r="F670" s="6">
        <v>45657</v>
      </c>
      <c r="G670" s="5">
        <v>2024</v>
      </c>
      <c r="H670" s="5" t="str">
        <f t="shared" si="92"/>
        <v>Diciembre</v>
      </c>
      <c r="I670" s="6" t="str">
        <f t="shared" si="93"/>
        <v>2024-2</v>
      </c>
      <c r="J670" s="5"/>
      <c r="K670" s="5"/>
      <c r="L670" s="15">
        <f t="shared" si="96"/>
        <v>0.99199999999999999</v>
      </c>
      <c r="M670" s="15">
        <f t="shared" si="97"/>
        <v>0.99199999999999999</v>
      </c>
      <c r="N670" s="5" t="s">
        <v>119</v>
      </c>
      <c r="O670" s="5" t="s">
        <v>119</v>
      </c>
      <c r="P670" s="5">
        <v>1</v>
      </c>
      <c r="Q670" s="5">
        <v>2</v>
      </c>
      <c r="R670" s="5" t="str">
        <f t="shared" si="94"/>
        <v>367-2024-12-31</v>
      </c>
    </row>
    <row r="671" spans="1:18" x14ac:dyDescent="0.3">
      <c r="A671" s="5">
        <v>362</v>
      </c>
      <c r="B671" s="5" t="s">
        <v>314</v>
      </c>
      <c r="C671" s="5" t="s">
        <v>315</v>
      </c>
      <c r="D671" s="5" t="s">
        <v>47</v>
      </c>
      <c r="E671" s="5" t="s">
        <v>22</v>
      </c>
      <c r="F671" s="6">
        <v>45657</v>
      </c>
      <c r="G671" s="5">
        <v>2024</v>
      </c>
      <c r="H671" s="5" t="str">
        <f t="shared" si="92"/>
        <v>Diciembre</v>
      </c>
      <c r="I671" s="6" t="str">
        <f t="shared" si="93"/>
        <v>2024-2</v>
      </c>
      <c r="J671" s="5">
        <v>98</v>
      </c>
      <c r="K671" s="5">
        <v>99.49</v>
      </c>
      <c r="L671" s="15">
        <f t="shared" si="96"/>
        <v>1.0444444444444445</v>
      </c>
      <c r="M671" s="15">
        <f t="shared" si="97"/>
        <v>1.0444444444444445</v>
      </c>
      <c r="N671" s="5" t="s">
        <v>23</v>
      </c>
      <c r="O671" s="5" t="s">
        <v>23</v>
      </c>
      <c r="P671" s="5">
        <v>0</v>
      </c>
      <c r="Q671" s="5">
        <v>0</v>
      </c>
      <c r="R671" s="5" t="str">
        <f t="shared" si="94"/>
        <v>368-2024-12-31</v>
      </c>
    </row>
    <row r="672" spans="1:18" x14ac:dyDescent="0.3">
      <c r="A672" s="5">
        <v>363</v>
      </c>
      <c r="B672" s="5" t="s">
        <v>316</v>
      </c>
      <c r="C672" s="5" t="s">
        <v>315</v>
      </c>
      <c r="D672" s="5" t="s">
        <v>47</v>
      </c>
      <c r="E672" s="5" t="s">
        <v>22</v>
      </c>
      <c r="F672" s="6">
        <v>45657</v>
      </c>
      <c r="G672" s="5">
        <v>2024</v>
      </c>
      <c r="H672" s="5" t="str">
        <f t="shared" si="92"/>
        <v>Diciembre</v>
      </c>
      <c r="I672" s="6" t="str">
        <f t="shared" si="93"/>
        <v>2024-2</v>
      </c>
      <c r="J672" s="5">
        <v>100</v>
      </c>
      <c r="K672" s="5">
        <v>100</v>
      </c>
      <c r="L672" s="15">
        <f t="shared" si="96"/>
        <v>0.73404255319148937</v>
      </c>
      <c r="M672" s="15">
        <f t="shared" si="97"/>
        <v>0.73404255319148937</v>
      </c>
      <c r="N672" s="5" t="s">
        <v>23</v>
      </c>
      <c r="O672" s="5" t="s">
        <v>23</v>
      </c>
      <c r="P672" s="5">
        <v>0</v>
      </c>
      <c r="Q672" s="5">
        <v>0</v>
      </c>
      <c r="R672" s="5" t="str">
        <f t="shared" si="94"/>
        <v>369-2024-12-31</v>
      </c>
    </row>
    <row r="673" spans="1:18" x14ac:dyDescent="0.3">
      <c r="A673" s="5">
        <v>364</v>
      </c>
      <c r="B673" s="5" t="s">
        <v>317</v>
      </c>
      <c r="C673" s="5" t="s">
        <v>32</v>
      </c>
      <c r="D673" s="5" t="s">
        <v>47</v>
      </c>
      <c r="E673" s="5" t="s">
        <v>22</v>
      </c>
      <c r="F673" s="6">
        <v>45657</v>
      </c>
      <c r="G673" s="5">
        <v>2024</v>
      </c>
      <c r="H673" s="5" t="str">
        <f t="shared" si="92"/>
        <v>Diciembre</v>
      </c>
      <c r="I673" s="6" t="str">
        <f t="shared" si="93"/>
        <v>2024-2</v>
      </c>
      <c r="J673" s="10">
        <v>79235</v>
      </c>
      <c r="K673" s="10">
        <v>88704</v>
      </c>
      <c r="L673" s="15">
        <f t="shared" si="96"/>
        <v>1.3</v>
      </c>
      <c r="M673" s="15">
        <f t="shared" si="97"/>
        <v>2.099026863140693</v>
      </c>
      <c r="N673" s="5" t="s">
        <v>48</v>
      </c>
      <c r="O673" s="5" t="s">
        <v>48</v>
      </c>
      <c r="P673" s="5">
        <v>0</v>
      </c>
      <c r="Q673" s="5">
        <v>0</v>
      </c>
      <c r="R673" s="5" t="str">
        <f t="shared" si="94"/>
        <v>371-2024-12-31</v>
      </c>
    </row>
    <row r="674" spans="1:18" x14ac:dyDescent="0.3">
      <c r="A674" s="5">
        <v>366</v>
      </c>
      <c r="B674" s="5" t="s">
        <v>319</v>
      </c>
      <c r="C674" s="5" t="s">
        <v>315</v>
      </c>
      <c r="D674" s="5" t="s">
        <v>65</v>
      </c>
      <c r="E674" s="5" t="s">
        <v>22</v>
      </c>
      <c r="F674" s="6">
        <v>45657</v>
      </c>
      <c r="G674" s="5">
        <v>2024</v>
      </c>
      <c r="H674" s="5" t="str">
        <f t="shared" si="92"/>
        <v>Diciembre</v>
      </c>
      <c r="I674" s="6" t="str">
        <f t="shared" si="93"/>
        <v>2024-2</v>
      </c>
      <c r="J674" s="5">
        <v>100</v>
      </c>
      <c r="K674" s="5">
        <v>100</v>
      </c>
      <c r="L674" s="15">
        <f t="shared" si="96"/>
        <v>1.0689655172413792</v>
      </c>
      <c r="M674" s="15">
        <f t="shared" si="97"/>
        <v>1.0689655172413792</v>
      </c>
      <c r="N674" s="5" t="s">
        <v>48</v>
      </c>
      <c r="O674" s="5" t="s">
        <v>48</v>
      </c>
      <c r="P674" s="5">
        <v>0</v>
      </c>
      <c r="Q674" s="5">
        <v>0</v>
      </c>
      <c r="R674" s="5" t="str">
        <f t="shared" si="94"/>
        <v>372-2024-12-31</v>
      </c>
    </row>
    <row r="675" spans="1:18" x14ac:dyDescent="0.3">
      <c r="A675" s="5">
        <v>367</v>
      </c>
      <c r="B675" s="5" t="s">
        <v>321</v>
      </c>
      <c r="C675" s="5" t="s">
        <v>32</v>
      </c>
      <c r="D675" s="5" t="s">
        <v>65</v>
      </c>
      <c r="E675" s="5" t="s">
        <v>22</v>
      </c>
      <c r="F675" s="6">
        <v>45657</v>
      </c>
      <c r="G675" s="5">
        <v>2024</v>
      </c>
      <c r="H675" s="5" t="str">
        <f t="shared" si="92"/>
        <v>Diciembre</v>
      </c>
      <c r="I675" s="6" t="str">
        <f t="shared" si="93"/>
        <v>2024-2</v>
      </c>
      <c r="J675" s="5">
        <v>5</v>
      </c>
      <c r="K675" s="5">
        <v>4.96</v>
      </c>
      <c r="L675" s="15">
        <f t="shared" si="96"/>
        <v>0.98</v>
      </c>
      <c r="M675" s="15">
        <f t="shared" si="97"/>
        <v>0.98</v>
      </c>
      <c r="N675" s="5" t="s">
        <v>23</v>
      </c>
      <c r="O675" s="5" t="s">
        <v>23</v>
      </c>
      <c r="P675" s="5">
        <v>0</v>
      </c>
      <c r="Q675" s="5">
        <v>2</v>
      </c>
      <c r="R675" s="5" t="str">
        <f t="shared" si="94"/>
        <v>373-2024-12-31</v>
      </c>
    </row>
    <row r="676" spans="1:18" x14ac:dyDescent="0.3">
      <c r="A676" s="5">
        <v>368</v>
      </c>
      <c r="B676" s="5" t="s">
        <v>322</v>
      </c>
      <c r="C676" s="5" t="s">
        <v>323</v>
      </c>
      <c r="D676" s="5" t="s">
        <v>52</v>
      </c>
      <c r="E676" s="5" t="s">
        <v>22</v>
      </c>
      <c r="F676" s="6">
        <v>45657</v>
      </c>
      <c r="G676" s="5">
        <v>2024</v>
      </c>
      <c r="H676" s="5" t="str">
        <f t="shared" si="92"/>
        <v>Diciembre</v>
      </c>
      <c r="I676" s="6" t="str">
        <f t="shared" si="93"/>
        <v>2024-2</v>
      </c>
      <c r="J676" s="5">
        <v>90</v>
      </c>
      <c r="K676" s="5">
        <v>94</v>
      </c>
      <c r="L676" s="15">
        <f t="shared" si="96"/>
        <v>1</v>
      </c>
      <c r="M676" s="15">
        <f t="shared" si="97"/>
        <v>1</v>
      </c>
      <c r="N676" s="5" t="s">
        <v>23</v>
      </c>
      <c r="O676" s="5" t="s">
        <v>23</v>
      </c>
      <c r="P676" s="5">
        <v>0</v>
      </c>
      <c r="Q676" s="5">
        <v>0</v>
      </c>
      <c r="R676" s="5" t="str">
        <f t="shared" si="94"/>
        <v>375-2024-12-31</v>
      </c>
    </row>
    <row r="677" spans="1:18" x14ac:dyDescent="0.3">
      <c r="A677" s="5">
        <v>369</v>
      </c>
      <c r="B677" s="5" t="s">
        <v>324</v>
      </c>
      <c r="C677" s="5" t="s">
        <v>32</v>
      </c>
      <c r="D677" s="5" t="s">
        <v>47</v>
      </c>
      <c r="E677" s="5" t="s">
        <v>22</v>
      </c>
      <c r="F677" s="6">
        <v>45657</v>
      </c>
      <c r="G677" s="5">
        <v>2024</v>
      </c>
      <c r="H677" s="5" t="str">
        <f t="shared" si="92"/>
        <v>Diciembre</v>
      </c>
      <c r="I677" s="6" t="str">
        <f t="shared" si="93"/>
        <v>2024-2</v>
      </c>
      <c r="J677" s="5">
        <v>188</v>
      </c>
      <c r="K677" s="5">
        <v>138</v>
      </c>
      <c r="L677" s="15">
        <f t="shared" si="96"/>
        <v>1.0909960747143497</v>
      </c>
      <c r="M677" s="15">
        <f t="shared" si="97"/>
        <v>1.0909960747143497</v>
      </c>
      <c r="N677" s="5" t="s">
        <v>48</v>
      </c>
      <c r="O677" s="5" t="s">
        <v>48</v>
      </c>
      <c r="P677" s="5">
        <v>0</v>
      </c>
      <c r="Q677" s="5">
        <v>0</v>
      </c>
      <c r="R677" s="5" t="str">
        <f t="shared" si="94"/>
        <v>376-2024-12-31</v>
      </c>
    </row>
    <row r="678" spans="1:18" x14ac:dyDescent="0.3">
      <c r="A678" s="5">
        <v>371</v>
      </c>
      <c r="B678" s="5" t="s">
        <v>326</v>
      </c>
      <c r="C678" s="5" t="s">
        <v>32</v>
      </c>
      <c r="D678" s="5" t="s">
        <v>47</v>
      </c>
      <c r="E678" s="5" t="s">
        <v>22</v>
      </c>
      <c r="F678" s="6">
        <v>45657</v>
      </c>
      <c r="G678" s="5">
        <v>2024</v>
      </c>
      <c r="H678" s="5" t="str">
        <f t="shared" si="92"/>
        <v>Diciembre</v>
      </c>
      <c r="I678" s="6" t="str">
        <f t="shared" si="93"/>
        <v>2024-2</v>
      </c>
      <c r="J678" s="9">
        <v>974321985.06500006</v>
      </c>
      <c r="K678" s="9">
        <v>2045128020</v>
      </c>
      <c r="L678" s="15">
        <f t="shared" si="96"/>
        <v>1.2501185342192271</v>
      </c>
      <c r="M678" s="15">
        <f t="shared" si="97"/>
        <v>1.2501185342192271</v>
      </c>
      <c r="N678" s="5" t="s">
        <v>95</v>
      </c>
      <c r="O678" s="5" t="s">
        <v>95</v>
      </c>
      <c r="P678" s="5">
        <v>0</v>
      </c>
      <c r="Q678" s="5">
        <v>0</v>
      </c>
      <c r="R678" s="5" t="str">
        <f t="shared" si="94"/>
        <v>377-2024-12-31</v>
      </c>
    </row>
    <row r="679" spans="1:18" x14ac:dyDescent="0.3">
      <c r="A679" s="5">
        <v>372</v>
      </c>
      <c r="B679" s="5" t="s">
        <v>327</v>
      </c>
      <c r="C679" s="5" t="s">
        <v>323</v>
      </c>
      <c r="D679" s="5" t="s">
        <v>52</v>
      </c>
      <c r="E679" s="5" t="s">
        <v>22</v>
      </c>
      <c r="F679" s="6">
        <v>45657</v>
      </c>
      <c r="G679" s="5">
        <v>2024</v>
      </c>
      <c r="H679" s="5" t="str">
        <f t="shared" si="92"/>
        <v>Diciembre</v>
      </c>
      <c r="I679" s="6" t="str">
        <f t="shared" si="93"/>
        <v>2024-2</v>
      </c>
      <c r="J679" s="5">
        <v>87</v>
      </c>
      <c r="K679" s="5">
        <v>93</v>
      </c>
      <c r="L679" s="15" t="str">
        <f t="shared" si="96"/>
        <v/>
      </c>
      <c r="M679" s="15" t="str">
        <f t="shared" si="97"/>
        <v/>
      </c>
      <c r="N679" s="5" t="s">
        <v>23</v>
      </c>
      <c r="O679" s="5" t="s">
        <v>23</v>
      </c>
      <c r="P679" s="5">
        <v>0</v>
      </c>
      <c r="Q679" s="5">
        <v>0</v>
      </c>
      <c r="R679" s="5" t="str">
        <f t="shared" si="94"/>
        <v>378-2024-12-31</v>
      </c>
    </row>
    <row r="680" spans="1:18" x14ac:dyDescent="0.3">
      <c r="A680" s="5">
        <v>373</v>
      </c>
      <c r="B680" s="5" t="s">
        <v>328</v>
      </c>
      <c r="C680" s="5" t="s">
        <v>190</v>
      </c>
      <c r="D680" s="5" t="s">
        <v>52</v>
      </c>
      <c r="E680" s="5" t="s">
        <v>22</v>
      </c>
      <c r="F680" s="6">
        <v>45657</v>
      </c>
      <c r="G680" s="5">
        <v>2024</v>
      </c>
      <c r="H680" s="5" t="str">
        <f t="shared" si="92"/>
        <v>Diciembre</v>
      </c>
      <c r="I680" s="6" t="str">
        <f t="shared" si="93"/>
        <v>2024-2</v>
      </c>
      <c r="J680" s="5">
        <v>100</v>
      </c>
      <c r="K680" s="5">
        <v>98</v>
      </c>
      <c r="L680" s="15">
        <f>IFERROR(IF((K685/J685)&gt;1,1,K685/J685),"")</f>
        <v>0.97078096023078508</v>
      </c>
      <c r="M680" s="15">
        <f>IFERROR(IF((K685/J685)&gt;1,1,K685/J685),"")</f>
        <v>0.97078096023078508</v>
      </c>
      <c r="N680" s="5" t="s">
        <v>23</v>
      </c>
      <c r="O680" s="5" t="s">
        <v>23</v>
      </c>
      <c r="P680" s="5">
        <v>0</v>
      </c>
      <c r="Q680" s="5">
        <v>0</v>
      </c>
      <c r="R680" s="5" t="str">
        <f t="shared" si="94"/>
        <v>379-2024-12-31</v>
      </c>
    </row>
    <row r="681" spans="1:18" x14ac:dyDescent="0.3">
      <c r="A681" s="5">
        <v>375</v>
      </c>
      <c r="B681" s="5" t="s">
        <v>330</v>
      </c>
      <c r="C681" s="5" t="s">
        <v>315</v>
      </c>
      <c r="D681" s="5" t="s">
        <v>47</v>
      </c>
      <c r="E681" s="5" t="s">
        <v>22</v>
      </c>
      <c r="F681" s="6">
        <v>45657</v>
      </c>
      <c r="G681" s="5">
        <v>2024</v>
      </c>
      <c r="H681" s="5" t="str">
        <f t="shared" si="92"/>
        <v>Diciembre</v>
      </c>
      <c r="I681" s="6" t="str">
        <f t="shared" si="93"/>
        <v>2024-2</v>
      </c>
      <c r="J681" s="5">
        <v>100</v>
      </c>
      <c r="K681" s="5">
        <v>100</v>
      </c>
      <c r="L681" s="15">
        <f>IFERROR(IF((K686/J686)&gt;1.3,1.3,K686/J686),"")</f>
        <v>0.78920000000000001</v>
      </c>
      <c r="M681" s="15">
        <f t="shared" ref="M681:M726" si="98">IFERROR(K686/J686,"")</f>
        <v>0.78920000000000001</v>
      </c>
      <c r="N681" s="5" t="s">
        <v>23</v>
      </c>
      <c r="O681" s="5" t="s">
        <v>23</v>
      </c>
      <c r="P681" s="5">
        <v>0</v>
      </c>
      <c r="Q681" s="5">
        <v>0</v>
      </c>
      <c r="R681" s="5" t="str">
        <f t="shared" si="94"/>
        <v>380-2024-12-31</v>
      </c>
    </row>
    <row r="682" spans="1:18" x14ac:dyDescent="0.3">
      <c r="A682" s="5">
        <v>376</v>
      </c>
      <c r="B682" s="5" t="s">
        <v>332</v>
      </c>
      <c r="C682" s="5" t="s">
        <v>86</v>
      </c>
      <c r="D682" s="5" t="s">
        <v>47</v>
      </c>
      <c r="E682" s="5" t="s">
        <v>22</v>
      </c>
      <c r="F682" s="6">
        <v>45657</v>
      </c>
      <c r="G682" s="5">
        <v>2024</v>
      </c>
      <c r="H682" s="5" t="str">
        <f t="shared" si="92"/>
        <v>Diciembre</v>
      </c>
      <c r="I682" s="6" t="str">
        <f t="shared" si="93"/>
        <v>2024-2</v>
      </c>
      <c r="J682" s="11">
        <v>27010.108280834509</v>
      </c>
      <c r="K682" s="11">
        <f>29467922112/1000000</f>
        <v>29467.922112</v>
      </c>
      <c r="L682" s="15">
        <f>IFERROR(IF((K687/J687)&gt;1.3,1.3,K687/J687),"")</f>
        <v>0.98412698412698407</v>
      </c>
      <c r="M682" s="15">
        <f t="shared" si="98"/>
        <v>0.98412698412698407</v>
      </c>
      <c r="N682" s="5" t="s">
        <v>95</v>
      </c>
      <c r="O682" s="5" t="s">
        <v>95</v>
      </c>
      <c r="P682" s="5">
        <v>0</v>
      </c>
      <c r="Q682" s="5">
        <v>0</v>
      </c>
      <c r="R682" s="5" t="str">
        <f t="shared" si="94"/>
        <v>381-2024-12-31</v>
      </c>
    </row>
    <row r="683" spans="1:18" x14ac:dyDescent="0.3">
      <c r="A683" s="5">
        <v>377</v>
      </c>
      <c r="B683" s="5" t="s">
        <v>333</v>
      </c>
      <c r="C683" s="5" t="s">
        <v>86</v>
      </c>
      <c r="D683" s="5" t="s">
        <v>47</v>
      </c>
      <c r="E683" s="5" t="s">
        <v>54</v>
      </c>
      <c r="F683" s="6">
        <v>45657</v>
      </c>
      <c r="G683" s="5">
        <v>2024</v>
      </c>
      <c r="H683" s="5" t="str">
        <f t="shared" si="92"/>
        <v>Diciembre</v>
      </c>
      <c r="I683" s="6" t="str">
        <f t="shared" si="93"/>
        <v>2024-2</v>
      </c>
      <c r="J683" s="11">
        <v>9557.1950106811255</v>
      </c>
      <c r="K683" s="11">
        <v>11947.626618</v>
      </c>
      <c r="L683" s="15">
        <f>K688/J688</f>
        <v>0.95672451193058572</v>
      </c>
      <c r="M683" s="15">
        <f t="shared" si="98"/>
        <v>0.95672451193058572</v>
      </c>
      <c r="N683" s="5" t="s">
        <v>95</v>
      </c>
      <c r="O683" s="5" t="s">
        <v>95</v>
      </c>
      <c r="P683" s="5">
        <v>0</v>
      </c>
      <c r="Q683" s="5">
        <v>0</v>
      </c>
      <c r="R683" s="5" t="str">
        <f t="shared" si="94"/>
        <v>382-2024-12-31</v>
      </c>
    </row>
    <row r="684" spans="1:18" x14ac:dyDescent="0.3">
      <c r="A684" s="5">
        <v>378</v>
      </c>
      <c r="B684" s="5" t="s">
        <v>334</v>
      </c>
      <c r="C684" s="5" t="s">
        <v>58</v>
      </c>
      <c r="D684" s="5" t="s">
        <v>21</v>
      </c>
      <c r="E684" s="5" t="s">
        <v>22</v>
      </c>
      <c r="F684" s="6">
        <v>45657</v>
      </c>
      <c r="G684" s="5">
        <v>2024</v>
      </c>
      <c r="H684" s="5" t="str">
        <f t="shared" si="92"/>
        <v>Diciembre</v>
      </c>
      <c r="I684" s="6" t="str">
        <f t="shared" si="93"/>
        <v>2024-2</v>
      </c>
      <c r="J684" s="5">
        <v>0</v>
      </c>
      <c r="K684" s="5">
        <v>0</v>
      </c>
      <c r="L684" s="15">
        <f t="shared" ref="L684:L726" si="99">IFERROR(IF((K689/J689)&gt;1.3,1.3,K689/J689),"")</f>
        <v>1.0729760547320411</v>
      </c>
      <c r="M684" s="15">
        <f t="shared" si="98"/>
        <v>1.0729760547320411</v>
      </c>
      <c r="N684" s="5" t="s">
        <v>23</v>
      </c>
      <c r="O684" s="5" t="s">
        <v>23</v>
      </c>
      <c r="P684" s="5">
        <v>0</v>
      </c>
      <c r="Q684" s="5">
        <v>0</v>
      </c>
      <c r="R684" s="5" t="str">
        <f t="shared" si="94"/>
        <v>383-2024-12-31</v>
      </c>
    </row>
    <row r="685" spans="1:18" x14ac:dyDescent="0.3">
      <c r="A685" s="5">
        <v>379</v>
      </c>
      <c r="B685" s="5" t="s">
        <v>335</v>
      </c>
      <c r="C685" s="5" t="s">
        <v>336</v>
      </c>
      <c r="D685" s="5" t="s">
        <v>47</v>
      </c>
      <c r="E685" s="5" t="s">
        <v>22</v>
      </c>
      <c r="F685" s="6">
        <v>45657</v>
      </c>
      <c r="G685" s="5">
        <v>2024</v>
      </c>
      <c r="H685" s="5" t="str">
        <f t="shared" si="92"/>
        <v>Diciembre</v>
      </c>
      <c r="I685" s="6" t="str">
        <f t="shared" si="93"/>
        <v>2024-2</v>
      </c>
      <c r="J685" s="5">
        <v>24265</v>
      </c>
      <c r="K685" s="5">
        <v>23556</v>
      </c>
      <c r="L685" s="15">
        <f t="shared" si="99"/>
        <v>0.94762684124386254</v>
      </c>
      <c r="M685" s="15">
        <f t="shared" si="98"/>
        <v>0.94762684124386254</v>
      </c>
      <c r="N685" s="5" t="s">
        <v>48</v>
      </c>
      <c r="O685" s="5" t="s">
        <v>48</v>
      </c>
      <c r="P685" s="5">
        <v>0</v>
      </c>
      <c r="Q685" s="5">
        <v>0</v>
      </c>
      <c r="R685" s="5" t="str">
        <f t="shared" si="94"/>
        <v>384-2024-12-31</v>
      </c>
    </row>
    <row r="686" spans="1:18" x14ac:dyDescent="0.3">
      <c r="A686" s="5">
        <v>380</v>
      </c>
      <c r="B686" s="5" t="s">
        <v>337</v>
      </c>
      <c r="C686" s="5" t="s">
        <v>336</v>
      </c>
      <c r="D686" s="5" t="s">
        <v>47</v>
      </c>
      <c r="E686" s="5" t="s">
        <v>22</v>
      </c>
      <c r="F686" s="6">
        <v>45657</v>
      </c>
      <c r="G686" s="5">
        <v>2024</v>
      </c>
      <c r="H686" s="5" t="str">
        <f t="shared" si="92"/>
        <v>Diciembre</v>
      </c>
      <c r="I686" s="6" t="str">
        <f t="shared" si="93"/>
        <v>2024-2</v>
      </c>
      <c r="J686" s="5">
        <v>100</v>
      </c>
      <c r="K686" s="5">
        <v>78.92</v>
      </c>
      <c r="L686" s="15">
        <f t="shared" si="99"/>
        <v>0.85398321724869908</v>
      </c>
      <c r="M686" s="15">
        <f t="shared" si="98"/>
        <v>0.85398321724869908</v>
      </c>
      <c r="N686" s="5" t="s">
        <v>23</v>
      </c>
      <c r="O686" s="5" t="s">
        <v>23</v>
      </c>
      <c r="P686" s="5">
        <v>0</v>
      </c>
      <c r="Q686" s="5">
        <v>0</v>
      </c>
      <c r="R686" s="5" t="str">
        <f t="shared" si="94"/>
        <v>385-2024-12-31</v>
      </c>
    </row>
    <row r="687" spans="1:18" x14ac:dyDescent="0.3">
      <c r="A687" s="5">
        <v>381</v>
      </c>
      <c r="B687" s="5" t="s">
        <v>338</v>
      </c>
      <c r="C687" s="5" t="s">
        <v>336</v>
      </c>
      <c r="D687" s="5" t="s">
        <v>47</v>
      </c>
      <c r="E687" s="5" t="s">
        <v>22</v>
      </c>
      <c r="F687" s="6">
        <v>45657</v>
      </c>
      <c r="G687" s="5">
        <v>2024</v>
      </c>
      <c r="H687" s="5" t="str">
        <f t="shared" si="92"/>
        <v>Diciembre</v>
      </c>
      <c r="I687" s="6" t="str">
        <f t="shared" si="93"/>
        <v>2024-2</v>
      </c>
      <c r="J687" s="9">
        <v>2583</v>
      </c>
      <c r="K687" s="5">
        <v>2542</v>
      </c>
      <c r="L687" s="15">
        <f t="shared" si="99"/>
        <v>0.88559728290319217</v>
      </c>
      <c r="M687" s="15">
        <f t="shared" si="98"/>
        <v>0.88559728290319217</v>
      </c>
      <c r="N687" s="5" t="s">
        <v>48</v>
      </c>
      <c r="O687" s="5" t="s">
        <v>48</v>
      </c>
      <c r="P687" s="5">
        <v>0</v>
      </c>
      <c r="Q687" s="5">
        <v>0</v>
      </c>
      <c r="R687" s="5" t="str">
        <f t="shared" si="94"/>
        <v>386-2024-12-31</v>
      </c>
    </row>
    <row r="688" spans="1:18" x14ac:dyDescent="0.3">
      <c r="A688" s="5">
        <v>382</v>
      </c>
      <c r="B688" s="5" t="s">
        <v>339</v>
      </c>
      <c r="C688" s="5" t="s">
        <v>336</v>
      </c>
      <c r="D688" s="5" t="s">
        <v>47</v>
      </c>
      <c r="E688" s="5" t="s">
        <v>22</v>
      </c>
      <c r="F688" s="6">
        <v>45657</v>
      </c>
      <c r="G688" s="5">
        <v>2024</v>
      </c>
      <c r="H688" s="5" t="str">
        <f t="shared" si="92"/>
        <v>Diciembre</v>
      </c>
      <c r="I688" s="6" t="str">
        <f t="shared" si="93"/>
        <v>2024-2</v>
      </c>
      <c r="J688" s="5">
        <v>18440</v>
      </c>
      <c r="K688" s="5">
        <v>17642</v>
      </c>
      <c r="L688" s="15">
        <f t="shared" si="99"/>
        <v>0.99411764705882355</v>
      </c>
      <c r="M688" s="15">
        <f t="shared" si="98"/>
        <v>0.99411764705882355</v>
      </c>
      <c r="N688" s="5" t="s">
        <v>48</v>
      </c>
      <c r="O688" s="5" t="s">
        <v>48</v>
      </c>
      <c r="P688" s="5">
        <v>0</v>
      </c>
      <c r="Q688" s="5">
        <v>0</v>
      </c>
      <c r="R688" s="5" t="str">
        <f t="shared" si="94"/>
        <v>389-2024-12-31</v>
      </c>
    </row>
    <row r="689" spans="1:18" x14ac:dyDescent="0.3">
      <c r="A689" s="5">
        <v>383</v>
      </c>
      <c r="B689" s="5" t="s">
        <v>340</v>
      </c>
      <c r="C689" s="5" t="s">
        <v>336</v>
      </c>
      <c r="D689" s="5" t="s">
        <v>47</v>
      </c>
      <c r="E689" s="5" t="s">
        <v>22</v>
      </c>
      <c r="F689" s="6">
        <v>45657</v>
      </c>
      <c r="G689" s="5">
        <v>2024</v>
      </c>
      <c r="H689" s="5" t="str">
        <f t="shared" si="92"/>
        <v>Diciembre</v>
      </c>
      <c r="I689" s="6" t="str">
        <f t="shared" si="93"/>
        <v>2024-2</v>
      </c>
      <c r="J689" s="9">
        <v>2631</v>
      </c>
      <c r="K689" s="5">
        <v>2823</v>
      </c>
      <c r="L689" s="15">
        <f t="shared" si="99"/>
        <v>0</v>
      </c>
      <c r="M689" s="15">
        <f t="shared" si="98"/>
        <v>0</v>
      </c>
      <c r="N689" s="5" t="s">
        <v>48</v>
      </c>
      <c r="O689" s="5" t="s">
        <v>48</v>
      </c>
      <c r="P689" s="5">
        <v>0</v>
      </c>
      <c r="Q689" s="5">
        <v>0</v>
      </c>
      <c r="R689" s="5" t="str">
        <f t="shared" si="94"/>
        <v>390-2024-12-31</v>
      </c>
    </row>
    <row r="690" spans="1:18" x14ac:dyDescent="0.3">
      <c r="A690" s="5">
        <v>384</v>
      </c>
      <c r="B690" s="5" t="s">
        <v>341</v>
      </c>
      <c r="C690" s="5" t="s">
        <v>336</v>
      </c>
      <c r="D690" s="5" t="s">
        <v>47</v>
      </c>
      <c r="E690" s="5" t="s">
        <v>22</v>
      </c>
      <c r="F690" s="6">
        <v>45657</v>
      </c>
      <c r="G690" s="5">
        <v>2024</v>
      </c>
      <c r="H690" s="5" t="str">
        <f t="shared" si="92"/>
        <v>Diciembre</v>
      </c>
      <c r="I690" s="6" t="str">
        <f t="shared" si="93"/>
        <v>2024-2</v>
      </c>
      <c r="J690" s="9">
        <v>611</v>
      </c>
      <c r="K690" s="5">
        <v>579</v>
      </c>
      <c r="L690" s="15">
        <f t="shared" si="99"/>
        <v>1.0416666666666667</v>
      </c>
      <c r="M690" s="15">
        <f t="shared" si="98"/>
        <v>1.0416666666666667</v>
      </c>
      <c r="N690" s="5" t="s">
        <v>48</v>
      </c>
      <c r="O690" s="5" t="s">
        <v>48</v>
      </c>
      <c r="P690" s="5">
        <v>0</v>
      </c>
      <c r="Q690" s="5">
        <v>0</v>
      </c>
      <c r="R690" s="5" t="str">
        <f t="shared" si="94"/>
        <v>391-2024-12-31</v>
      </c>
    </row>
    <row r="691" spans="1:18" x14ac:dyDescent="0.3">
      <c r="A691" s="5">
        <v>385</v>
      </c>
      <c r="B691" s="5" t="s">
        <v>342</v>
      </c>
      <c r="C691" s="5" t="s">
        <v>343</v>
      </c>
      <c r="D691" s="5" t="s">
        <v>47</v>
      </c>
      <c r="E691" s="5" t="s">
        <v>22</v>
      </c>
      <c r="F691" s="6">
        <v>45657</v>
      </c>
      <c r="G691" s="5">
        <v>2024</v>
      </c>
      <c r="H691" s="5" t="str">
        <f t="shared" si="92"/>
        <v>Diciembre</v>
      </c>
      <c r="I691" s="6" t="str">
        <f t="shared" si="93"/>
        <v>2024-2</v>
      </c>
      <c r="J691" s="9">
        <v>15507.4931</v>
      </c>
      <c r="K691" s="12">
        <v>13243.138849000001</v>
      </c>
      <c r="L691" s="15">
        <f t="shared" si="99"/>
        <v>1.3</v>
      </c>
      <c r="M691" s="15">
        <f t="shared" si="98"/>
        <v>2.5238999999999998</v>
      </c>
      <c r="N691" s="5" t="s">
        <v>95</v>
      </c>
      <c r="O691" s="5" t="s">
        <v>95</v>
      </c>
      <c r="P691" s="5">
        <v>0</v>
      </c>
      <c r="Q691" s="5">
        <v>0</v>
      </c>
      <c r="R691" s="5" t="str">
        <f t="shared" si="94"/>
        <v>392-2024-12-31</v>
      </c>
    </row>
    <row r="692" spans="1:18" x14ac:dyDescent="0.3">
      <c r="A692" s="5">
        <v>386</v>
      </c>
      <c r="B692" s="5" t="s">
        <v>344</v>
      </c>
      <c r="C692" s="5" t="s">
        <v>343</v>
      </c>
      <c r="D692" s="5" t="s">
        <v>47</v>
      </c>
      <c r="E692" s="5" t="s">
        <v>22</v>
      </c>
      <c r="F692" s="6">
        <v>45657</v>
      </c>
      <c r="G692" s="5">
        <v>2024</v>
      </c>
      <c r="H692" s="5" t="str">
        <f t="shared" si="92"/>
        <v>Diciembre</v>
      </c>
      <c r="I692" s="6" t="str">
        <f t="shared" si="93"/>
        <v>2024-2</v>
      </c>
      <c r="J692" s="32">
        <v>15507.4931</v>
      </c>
      <c r="K692" s="83">
        <v>13733.393754000001</v>
      </c>
      <c r="L692" s="15">
        <f t="shared" si="99"/>
        <v>0.8666666666666667</v>
      </c>
      <c r="M692" s="15">
        <f t="shared" si="98"/>
        <v>0.8666666666666667</v>
      </c>
      <c r="N692" s="5" t="s">
        <v>23</v>
      </c>
      <c r="O692" s="5" t="s">
        <v>23</v>
      </c>
      <c r="P692" s="5">
        <v>0</v>
      </c>
      <c r="Q692" s="5">
        <v>0</v>
      </c>
      <c r="R692" s="5" t="str">
        <f t="shared" si="94"/>
        <v>393-2024-12-31</v>
      </c>
    </row>
    <row r="693" spans="1:18" x14ac:dyDescent="0.3">
      <c r="A693" s="5">
        <v>389</v>
      </c>
      <c r="B693" s="5" t="s">
        <v>347</v>
      </c>
      <c r="C693" s="5" t="s">
        <v>178</v>
      </c>
      <c r="D693" s="5" t="s">
        <v>47</v>
      </c>
      <c r="E693" s="5" t="s">
        <v>22</v>
      </c>
      <c r="F693" s="6">
        <v>45657</v>
      </c>
      <c r="G693" s="5">
        <v>2024</v>
      </c>
      <c r="H693" s="5" t="str">
        <f t="shared" si="92"/>
        <v>Diciembre</v>
      </c>
      <c r="I693" s="6" t="str">
        <f t="shared" si="93"/>
        <v>2024-2</v>
      </c>
      <c r="J693" s="5">
        <v>85</v>
      </c>
      <c r="K693" s="5">
        <v>84.5</v>
      </c>
      <c r="L693" s="15">
        <f t="shared" si="99"/>
        <v>1.3</v>
      </c>
      <c r="M693" s="15">
        <f t="shared" si="98"/>
        <v>1.5529999999999999</v>
      </c>
      <c r="N693" s="5" t="s">
        <v>23</v>
      </c>
      <c r="O693" s="5" t="s">
        <v>23</v>
      </c>
      <c r="P693" s="5">
        <v>0</v>
      </c>
      <c r="Q693" s="5">
        <v>0</v>
      </c>
      <c r="R693" s="5" t="str">
        <f t="shared" si="94"/>
        <v>394-2024-12-31</v>
      </c>
    </row>
    <row r="694" spans="1:18" x14ac:dyDescent="0.3">
      <c r="A694" s="5">
        <v>390</v>
      </c>
      <c r="B694" s="5" t="s">
        <v>348</v>
      </c>
      <c r="C694" s="5" t="s">
        <v>439</v>
      </c>
      <c r="D694" s="5" t="s">
        <v>52</v>
      </c>
      <c r="E694" s="5" t="s">
        <v>22</v>
      </c>
      <c r="F694" s="6">
        <v>45657</v>
      </c>
      <c r="G694" s="5">
        <v>2024</v>
      </c>
      <c r="H694" s="5" t="str">
        <f t="shared" si="92"/>
        <v>Diciembre</v>
      </c>
      <c r="I694" s="6" t="str">
        <f t="shared" si="93"/>
        <v>2024-2</v>
      </c>
      <c r="J694" s="5">
        <v>100</v>
      </c>
      <c r="K694" s="5"/>
      <c r="L694" s="15">
        <f t="shared" si="99"/>
        <v>1.2944444444444445</v>
      </c>
      <c r="M694" s="15">
        <f t="shared" si="98"/>
        <v>1.2944444444444445</v>
      </c>
      <c r="N694" s="5" t="s">
        <v>23</v>
      </c>
      <c r="O694" s="5" t="s">
        <v>23</v>
      </c>
      <c r="P694" s="5">
        <v>0</v>
      </c>
      <c r="Q694" s="5">
        <v>0</v>
      </c>
      <c r="R694" s="5" t="str">
        <f t="shared" si="94"/>
        <v>395-2024-12-31</v>
      </c>
    </row>
    <row r="695" spans="1:18" x14ac:dyDescent="0.3">
      <c r="A695" s="5">
        <v>391</v>
      </c>
      <c r="B695" s="5" t="s">
        <v>349</v>
      </c>
      <c r="C695" s="5" t="s">
        <v>350</v>
      </c>
      <c r="D695" s="5" t="s">
        <v>47</v>
      </c>
      <c r="E695" s="5" t="s">
        <v>22</v>
      </c>
      <c r="F695" s="6">
        <v>45657</v>
      </c>
      <c r="G695" s="5">
        <v>2024</v>
      </c>
      <c r="H695" s="5" t="str">
        <f t="shared" si="92"/>
        <v>Diciembre</v>
      </c>
      <c r="I695" s="6" t="str">
        <f t="shared" si="93"/>
        <v>2024-2</v>
      </c>
      <c r="J695" s="5">
        <v>96</v>
      </c>
      <c r="K695" s="5">
        <v>100</v>
      </c>
      <c r="L695" s="15">
        <f t="shared" si="99"/>
        <v>1.1435</v>
      </c>
      <c r="M695" s="15">
        <f t="shared" si="98"/>
        <v>1.1435</v>
      </c>
      <c r="N695" s="5" t="s">
        <v>23</v>
      </c>
      <c r="O695" s="5" t="s">
        <v>23</v>
      </c>
      <c r="P695" s="5">
        <v>0</v>
      </c>
      <c r="Q695" s="5">
        <v>0</v>
      </c>
      <c r="R695" s="5" t="str">
        <f t="shared" si="94"/>
        <v>397-2024-12-31</v>
      </c>
    </row>
    <row r="696" spans="1:18" x14ac:dyDescent="0.3">
      <c r="A696" s="5">
        <v>392</v>
      </c>
      <c r="B696" s="5" t="s">
        <v>351</v>
      </c>
      <c r="C696" s="5" t="s">
        <v>350</v>
      </c>
      <c r="D696" s="5" t="s">
        <v>47</v>
      </c>
      <c r="E696" s="5" t="s">
        <v>22</v>
      </c>
      <c r="F696" s="6">
        <v>45657</v>
      </c>
      <c r="G696" s="5">
        <v>2024</v>
      </c>
      <c r="H696" s="5" t="str">
        <f t="shared" si="92"/>
        <v>Diciembre</v>
      </c>
      <c r="I696" s="6" t="str">
        <f t="shared" si="93"/>
        <v>2024-2</v>
      </c>
      <c r="J696" s="5">
        <v>100</v>
      </c>
      <c r="K696" s="5">
        <v>252.39</v>
      </c>
      <c r="L696" s="15">
        <f t="shared" si="99"/>
        <v>1.3</v>
      </c>
      <c r="M696" s="15">
        <f t="shared" si="98"/>
        <v>2.1911999999999998</v>
      </c>
      <c r="N696" s="5" t="s">
        <v>95</v>
      </c>
      <c r="O696" s="5" t="s">
        <v>95</v>
      </c>
      <c r="P696" s="5">
        <v>0</v>
      </c>
      <c r="Q696" s="5">
        <v>0</v>
      </c>
      <c r="R696" s="5" t="str">
        <f t="shared" si="94"/>
        <v>398-2024-12-31</v>
      </c>
    </row>
    <row r="697" spans="1:18" x14ac:dyDescent="0.3">
      <c r="A697" s="5">
        <v>393</v>
      </c>
      <c r="B697" s="5" t="s">
        <v>352</v>
      </c>
      <c r="C697" s="5" t="s">
        <v>350</v>
      </c>
      <c r="D697" s="5" t="s">
        <v>65</v>
      </c>
      <c r="E697" s="5" t="s">
        <v>54</v>
      </c>
      <c r="F697" s="6">
        <v>45657</v>
      </c>
      <c r="G697" s="5">
        <v>2024</v>
      </c>
      <c r="H697" s="5" t="str">
        <f t="shared" si="92"/>
        <v>Diciembre</v>
      </c>
      <c r="I697" s="6" t="str">
        <f t="shared" si="93"/>
        <v>2024-2</v>
      </c>
      <c r="J697" s="5">
        <v>15</v>
      </c>
      <c r="K697" s="5">
        <v>13</v>
      </c>
      <c r="L697" s="15">
        <f t="shared" si="99"/>
        <v>1.1135999999999999</v>
      </c>
      <c r="M697" s="15">
        <f t="shared" si="98"/>
        <v>1.1135999999999999</v>
      </c>
      <c r="N697" s="5" t="s">
        <v>48</v>
      </c>
      <c r="O697" s="5" t="s">
        <v>83</v>
      </c>
      <c r="P697" s="5">
        <v>1</v>
      </c>
      <c r="Q697" s="5">
        <v>1</v>
      </c>
      <c r="R697" s="5" t="str">
        <f t="shared" si="94"/>
        <v>399-2024-12-31</v>
      </c>
    </row>
    <row r="698" spans="1:18" x14ac:dyDescent="0.3">
      <c r="A698" s="5">
        <v>394</v>
      </c>
      <c r="B698" s="5" t="s">
        <v>353</v>
      </c>
      <c r="C698" s="5" t="s">
        <v>354</v>
      </c>
      <c r="D698" s="5" t="s">
        <v>47</v>
      </c>
      <c r="E698" s="5" t="s">
        <v>22</v>
      </c>
      <c r="F698" s="6">
        <v>45657</v>
      </c>
      <c r="G698" s="5">
        <v>2024</v>
      </c>
      <c r="H698" s="5" t="str">
        <f t="shared" si="92"/>
        <v>Diciembre</v>
      </c>
      <c r="I698" s="6" t="str">
        <f t="shared" si="93"/>
        <v>2024-2</v>
      </c>
      <c r="J698" s="5">
        <v>1000</v>
      </c>
      <c r="K698" s="5">
        <v>1553</v>
      </c>
      <c r="L698" s="15">
        <f t="shared" si="99"/>
        <v>1.23</v>
      </c>
      <c r="M698" s="15">
        <f t="shared" si="98"/>
        <v>1.23</v>
      </c>
      <c r="N698" s="5" t="s">
        <v>48</v>
      </c>
      <c r="O698" s="5" t="s">
        <v>48</v>
      </c>
      <c r="P698" s="5">
        <v>0</v>
      </c>
      <c r="Q698" s="5">
        <v>0</v>
      </c>
      <c r="R698" s="5" t="str">
        <f t="shared" si="94"/>
        <v>400-2024-12-31</v>
      </c>
    </row>
    <row r="699" spans="1:18" x14ac:dyDescent="0.3">
      <c r="A699" s="5">
        <v>395</v>
      </c>
      <c r="B699" s="5" t="s">
        <v>356</v>
      </c>
      <c r="C699" s="5" t="s">
        <v>354</v>
      </c>
      <c r="D699" s="5" t="s">
        <v>47</v>
      </c>
      <c r="E699" s="5" t="s">
        <v>22</v>
      </c>
      <c r="F699" s="6">
        <v>45657</v>
      </c>
      <c r="G699" s="5">
        <v>2024</v>
      </c>
      <c r="H699" s="5" t="str">
        <f t="shared" si="92"/>
        <v>Diciembre</v>
      </c>
      <c r="I699" s="6" t="str">
        <f t="shared" si="93"/>
        <v>2024-2</v>
      </c>
      <c r="J699" s="5">
        <v>180</v>
      </c>
      <c r="K699" s="5">
        <v>233</v>
      </c>
      <c r="L699" s="15">
        <f t="shared" si="99"/>
        <v>1.0625</v>
      </c>
      <c r="M699" s="15">
        <f t="shared" si="98"/>
        <v>1.0625</v>
      </c>
      <c r="N699" s="5" t="s">
        <v>48</v>
      </c>
      <c r="O699" s="5" t="s">
        <v>48</v>
      </c>
      <c r="P699" s="5">
        <v>0</v>
      </c>
      <c r="Q699" s="5">
        <v>0</v>
      </c>
      <c r="R699" s="5" t="str">
        <f t="shared" si="94"/>
        <v>401-2024-12-31</v>
      </c>
    </row>
    <row r="700" spans="1:18" x14ac:dyDescent="0.3">
      <c r="A700" s="5">
        <v>397</v>
      </c>
      <c r="B700" s="5" t="s">
        <v>359</v>
      </c>
      <c r="C700" s="5" t="s">
        <v>358</v>
      </c>
      <c r="D700" s="5" t="s">
        <v>47</v>
      </c>
      <c r="E700" s="5" t="s">
        <v>22</v>
      </c>
      <c r="F700" s="6">
        <v>45657</v>
      </c>
      <c r="G700" s="5">
        <v>2024</v>
      </c>
      <c r="H700" s="5" t="str">
        <f t="shared" si="92"/>
        <v>Diciembre</v>
      </c>
      <c r="I700" s="6" t="str">
        <f t="shared" si="93"/>
        <v>2024-2</v>
      </c>
      <c r="J700" s="5">
        <v>80</v>
      </c>
      <c r="K700" s="5">
        <v>91.48</v>
      </c>
      <c r="L700" s="15">
        <f t="shared" si="99"/>
        <v>1.3</v>
      </c>
      <c r="M700" s="15">
        <f t="shared" si="98"/>
        <v>1.5866666666666667</v>
      </c>
      <c r="N700" s="5" t="s">
        <v>23</v>
      </c>
      <c r="O700" s="5" t="s">
        <v>23</v>
      </c>
      <c r="P700" s="5">
        <v>0</v>
      </c>
      <c r="Q700" s="5">
        <v>1</v>
      </c>
      <c r="R700" s="5" t="str">
        <f t="shared" si="94"/>
        <v>402-2024-12-31</v>
      </c>
    </row>
    <row r="701" spans="1:18" x14ac:dyDescent="0.3">
      <c r="A701" s="5">
        <v>398</v>
      </c>
      <c r="B701" s="5" t="s">
        <v>360</v>
      </c>
      <c r="C701" s="5" t="s">
        <v>361</v>
      </c>
      <c r="D701" s="5" t="s">
        <v>47</v>
      </c>
      <c r="E701" s="5" t="s">
        <v>22</v>
      </c>
      <c r="F701" s="6">
        <v>45657</v>
      </c>
      <c r="G701" s="5">
        <v>2024</v>
      </c>
      <c r="H701" s="5" t="str">
        <f t="shared" si="92"/>
        <v>Diciembre</v>
      </c>
      <c r="I701" s="6" t="str">
        <f t="shared" si="93"/>
        <v>2024-2</v>
      </c>
      <c r="J701" s="5">
        <v>2500</v>
      </c>
      <c r="K701" s="5">
        <v>5478</v>
      </c>
      <c r="L701" s="15" t="str">
        <f t="shared" si="99"/>
        <v/>
      </c>
      <c r="M701" s="15" t="str">
        <f t="shared" si="98"/>
        <v/>
      </c>
      <c r="N701" s="5" t="s">
        <v>48</v>
      </c>
      <c r="O701" s="5" t="s">
        <v>48</v>
      </c>
      <c r="P701" s="5">
        <v>0</v>
      </c>
      <c r="Q701" s="5">
        <v>0</v>
      </c>
      <c r="R701" s="5" t="str">
        <f t="shared" si="94"/>
        <v>403-2024-12-31</v>
      </c>
    </row>
    <row r="702" spans="1:18" x14ac:dyDescent="0.3">
      <c r="A702" s="5">
        <v>399</v>
      </c>
      <c r="B702" s="5" t="s">
        <v>363</v>
      </c>
      <c r="C702" s="5" t="s">
        <v>361</v>
      </c>
      <c r="D702" s="5" t="s">
        <v>47</v>
      </c>
      <c r="E702" s="5" t="s">
        <v>22</v>
      </c>
      <c r="F702" s="6">
        <v>45657</v>
      </c>
      <c r="G702" s="5">
        <v>2024</v>
      </c>
      <c r="H702" s="5" t="str">
        <f t="shared" si="92"/>
        <v>Diciembre</v>
      </c>
      <c r="I702" s="6" t="str">
        <f t="shared" si="93"/>
        <v>2024-2</v>
      </c>
      <c r="J702" s="5">
        <v>1250</v>
      </c>
      <c r="K702" s="5">
        <v>1392</v>
      </c>
      <c r="L702" s="15">
        <f t="shared" si="99"/>
        <v>0.60199999999999998</v>
      </c>
      <c r="M702" s="15">
        <f t="shared" si="98"/>
        <v>0.60199999999999998</v>
      </c>
      <c r="N702" s="5" t="s">
        <v>48</v>
      </c>
      <c r="O702" s="5" t="s">
        <v>48</v>
      </c>
      <c r="P702" s="5">
        <v>0</v>
      </c>
      <c r="Q702" s="5">
        <v>0</v>
      </c>
      <c r="R702" s="5" t="str">
        <f t="shared" si="94"/>
        <v>404-2024-12-31</v>
      </c>
    </row>
    <row r="703" spans="1:18" x14ac:dyDescent="0.3">
      <c r="A703" s="5">
        <v>400</v>
      </c>
      <c r="B703" s="5" t="s">
        <v>364</v>
      </c>
      <c r="C703" s="5" t="s">
        <v>361</v>
      </c>
      <c r="D703" s="5" t="s">
        <v>47</v>
      </c>
      <c r="E703" s="5" t="s">
        <v>22</v>
      </c>
      <c r="F703" s="6">
        <v>45657</v>
      </c>
      <c r="G703" s="5">
        <v>2024</v>
      </c>
      <c r="H703" s="5" t="str">
        <f t="shared" ref="H703:H766" si="100">PROPER(TEXT(F708,"mmmm"))</f>
        <v>Diciembre</v>
      </c>
      <c r="I703" s="6" t="str">
        <f t="shared" ref="I703:I766" si="101">IF(OR(H708="Enero",H708="Febrero",H708="Marzo",H708="Abril",H708="Mayo",H708="Junio"),G708&amp;"-1",IF(OR(H708="Julio",H708="Agosto",H708="Septiembre",H708="Octubre",H708="Noviembre",H708="Diciembre"),G708&amp;"-2"))</f>
        <v>2024-2</v>
      </c>
      <c r="J703" s="5">
        <v>100</v>
      </c>
      <c r="K703" s="10">
        <v>123</v>
      </c>
      <c r="L703" s="15">
        <f t="shared" si="99"/>
        <v>0.98</v>
      </c>
      <c r="M703" s="15">
        <f t="shared" si="98"/>
        <v>0.98</v>
      </c>
      <c r="N703" s="5" t="s">
        <v>48</v>
      </c>
      <c r="O703" s="5" t="s">
        <v>48</v>
      </c>
      <c r="P703" s="5">
        <v>0</v>
      </c>
      <c r="Q703" s="5">
        <v>0</v>
      </c>
      <c r="R703" s="5" t="str">
        <f t="shared" ref="R703:R766" si="102">A708&amp;"-"&amp;YEAR(F708)&amp;"-"&amp;IF(LEN(MONTH(F708))=1,"0"&amp;MONTH(F708),MONTH(F708))&amp;"-"&amp;IF(LEN(DAY(F708))=1,"0"&amp;DAY(F708),DAY(F708))</f>
        <v>405-2024-12-31</v>
      </c>
    </row>
    <row r="704" spans="1:18" x14ac:dyDescent="0.3">
      <c r="A704" s="5">
        <v>401</v>
      </c>
      <c r="B704" s="5" t="s">
        <v>365</v>
      </c>
      <c r="C704" s="5" t="s">
        <v>366</v>
      </c>
      <c r="D704" s="5" t="s">
        <v>47</v>
      </c>
      <c r="E704" s="5" t="s">
        <v>22</v>
      </c>
      <c r="F704" s="6">
        <v>45657</v>
      </c>
      <c r="G704" s="5">
        <v>2024</v>
      </c>
      <c r="H704" s="5" t="str">
        <f t="shared" si="100"/>
        <v>Diciembre</v>
      </c>
      <c r="I704" s="6" t="str">
        <f t="shared" si="101"/>
        <v>2024-2</v>
      </c>
      <c r="J704" s="5">
        <v>16</v>
      </c>
      <c r="K704" s="5">
        <v>17</v>
      </c>
      <c r="L704" s="15">
        <f t="shared" si="99"/>
        <v>1</v>
      </c>
      <c r="M704" s="15">
        <f t="shared" si="98"/>
        <v>1</v>
      </c>
      <c r="N704" s="5" t="s">
        <v>48</v>
      </c>
      <c r="O704" s="5" t="s">
        <v>48</v>
      </c>
      <c r="P704" s="5">
        <v>0</v>
      </c>
      <c r="Q704" s="5">
        <v>0</v>
      </c>
      <c r="R704" s="5" t="str">
        <f t="shared" si="102"/>
        <v>406-2024-12-31</v>
      </c>
    </row>
    <row r="705" spans="1:18" x14ac:dyDescent="0.3">
      <c r="A705" s="5">
        <v>402</v>
      </c>
      <c r="B705" s="5" t="s">
        <v>367</v>
      </c>
      <c r="C705" s="5" t="s">
        <v>366</v>
      </c>
      <c r="D705" s="5" t="s">
        <v>65</v>
      </c>
      <c r="E705" s="5" t="s">
        <v>22</v>
      </c>
      <c r="F705" s="6">
        <v>45657</v>
      </c>
      <c r="G705" s="5">
        <v>2024</v>
      </c>
      <c r="H705" s="5" t="str">
        <f t="shared" si="100"/>
        <v>Diciembre</v>
      </c>
      <c r="I705" s="6" t="str">
        <f t="shared" si="101"/>
        <v>2024-2</v>
      </c>
      <c r="J705" s="5">
        <v>3</v>
      </c>
      <c r="K705" s="5">
        <v>4.76</v>
      </c>
      <c r="L705" s="15" t="str">
        <f t="shared" si="99"/>
        <v/>
      </c>
      <c r="M705" s="15" t="str">
        <f t="shared" si="98"/>
        <v/>
      </c>
      <c r="N705" s="5" t="s">
        <v>48</v>
      </c>
      <c r="O705" s="5" t="s">
        <v>48</v>
      </c>
      <c r="P705" s="5">
        <v>0</v>
      </c>
      <c r="Q705" s="5">
        <v>0</v>
      </c>
      <c r="R705" s="5" t="str">
        <f t="shared" si="102"/>
        <v>407-2024-12-31</v>
      </c>
    </row>
    <row r="706" spans="1:18" x14ac:dyDescent="0.3">
      <c r="A706" s="5">
        <v>403</v>
      </c>
      <c r="B706" s="5" t="s">
        <v>368</v>
      </c>
      <c r="C706" s="5" t="s">
        <v>366</v>
      </c>
      <c r="D706" s="5" t="s">
        <v>47</v>
      </c>
      <c r="E706" s="5" t="s">
        <v>22</v>
      </c>
      <c r="F706" s="6">
        <v>45657</v>
      </c>
      <c r="G706" s="5">
        <v>2024</v>
      </c>
      <c r="H706" s="5" t="str">
        <f t="shared" si="100"/>
        <v>Diciembre</v>
      </c>
      <c r="I706" s="6" t="str">
        <f t="shared" si="101"/>
        <v>2024-2</v>
      </c>
      <c r="J706" s="5"/>
      <c r="K706" s="5">
        <v>29418</v>
      </c>
      <c r="L706" s="15">
        <f t="shared" si="99"/>
        <v>1</v>
      </c>
      <c r="M706" s="15">
        <f t="shared" si="98"/>
        <v>1</v>
      </c>
      <c r="N706" s="5" t="s">
        <v>171</v>
      </c>
      <c r="O706" s="5" t="s">
        <v>48</v>
      </c>
      <c r="P706" s="5">
        <v>0</v>
      </c>
      <c r="Q706" s="5">
        <v>0</v>
      </c>
      <c r="R706" s="5" t="str">
        <f t="shared" si="102"/>
        <v>408-2024-12-31</v>
      </c>
    </row>
    <row r="707" spans="1:18" x14ac:dyDescent="0.3">
      <c r="A707" s="5">
        <v>404</v>
      </c>
      <c r="B707" s="5" t="s">
        <v>369</v>
      </c>
      <c r="C707" s="5" t="s">
        <v>366</v>
      </c>
      <c r="D707" s="5" t="s">
        <v>47</v>
      </c>
      <c r="E707" s="5" t="s">
        <v>54</v>
      </c>
      <c r="F707" s="6">
        <v>45657</v>
      </c>
      <c r="G707" s="5">
        <v>2024</v>
      </c>
      <c r="H707" s="5" t="str">
        <f t="shared" si="100"/>
        <v>Diciembre</v>
      </c>
      <c r="I707" s="6" t="str">
        <f t="shared" si="101"/>
        <v>2024-2</v>
      </c>
      <c r="J707" s="5">
        <v>10</v>
      </c>
      <c r="K707" s="5">
        <v>6.02</v>
      </c>
      <c r="L707" s="15">
        <f t="shared" si="99"/>
        <v>1.0153684210526315</v>
      </c>
      <c r="M707" s="15">
        <f t="shared" si="98"/>
        <v>1.0153684210526315</v>
      </c>
      <c r="N707" s="5" t="s">
        <v>23</v>
      </c>
      <c r="O707" s="5" t="s">
        <v>23</v>
      </c>
      <c r="P707" s="5">
        <v>0</v>
      </c>
      <c r="Q707" s="5">
        <v>0</v>
      </c>
      <c r="R707" s="5" t="str">
        <f t="shared" si="102"/>
        <v>409-2024-12-31</v>
      </c>
    </row>
    <row r="708" spans="1:18" x14ac:dyDescent="0.3">
      <c r="A708" s="5">
        <v>405</v>
      </c>
      <c r="B708" s="5" t="s">
        <v>371</v>
      </c>
      <c r="C708" s="5" t="s">
        <v>366</v>
      </c>
      <c r="D708" s="5" t="s">
        <v>47</v>
      </c>
      <c r="E708" s="5" t="s">
        <v>22</v>
      </c>
      <c r="F708" s="6">
        <v>45657</v>
      </c>
      <c r="G708" s="5">
        <v>2024</v>
      </c>
      <c r="H708" s="5" t="str">
        <f t="shared" si="100"/>
        <v>Diciembre</v>
      </c>
      <c r="I708" s="6" t="str">
        <f t="shared" si="101"/>
        <v>2024-2</v>
      </c>
      <c r="J708" s="5">
        <v>100</v>
      </c>
      <c r="K708" s="5">
        <v>98</v>
      </c>
      <c r="L708" s="15">
        <f t="shared" si="99"/>
        <v>1</v>
      </c>
      <c r="M708" s="15">
        <f t="shared" si="98"/>
        <v>1</v>
      </c>
      <c r="N708" s="5" t="s">
        <v>23</v>
      </c>
      <c r="O708" s="5" t="s">
        <v>23</v>
      </c>
      <c r="P708" s="5">
        <v>0</v>
      </c>
      <c r="Q708" s="5">
        <v>0</v>
      </c>
      <c r="R708" s="5" t="str">
        <f t="shared" si="102"/>
        <v>412-2024-12-31</v>
      </c>
    </row>
    <row r="709" spans="1:18" x14ac:dyDescent="0.3">
      <c r="A709" s="5">
        <v>406</v>
      </c>
      <c r="B709" s="5" t="s">
        <v>372</v>
      </c>
      <c r="C709" s="5" t="s">
        <v>214</v>
      </c>
      <c r="D709" s="5" t="s">
        <v>47</v>
      </c>
      <c r="E709" s="5" t="s">
        <v>22</v>
      </c>
      <c r="F709" s="6">
        <v>45657</v>
      </c>
      <c r="G709" s="5">
        <v>2024</v>
      </c>
      <c r="H709" s="5" t="str">
        <f t="shared" si="100"/>
        <v>Diciembre</v>
      </c>
      <c r="I709" s="6" t="str">
        <f t="shared" si="101"/>
        <v>2024-2</v>
      </c>
      <c r="J709" s="5">
        <v>3</v>
      </c>
      <c r="K709" s="5">
        <v>3</v>
      </c>
      <c r="L709" s="15">
        <f t="shared" si="99"/>
        <v>1</v>
      </c>
      <c r="M709" s="15">
        <f t="shared" si="98"/>
        <v>1</v>
      </c>
      <c r="N709" s="5" t="s">
        <v>48</v>
      </c>
      <c r="O709" s="5" t="s">
        <v>48</v>
      </c>
      <c r="P709" s="5">
        <v>0</v>
      </c>
      <c r="Q709" s="5">
        <v>0</v>
      </c>
      <c r="R709" s="5" t="str">
        <f t="shared" si="102"/>
        <v>413-2024-12-31</v>
      </c>
    </row>
    <row r="710" spans="1:18" x14ac:dyDescent="0.3">
      <c r="A710" s="5">
        <v>407</v>
      </c>
      <c r="B710" s="5" t="s">
        <v>373</v>
      </c>
      <c r="C710" s="5" t="s">
        <v>39</v>
      </c>
      <c r="D710" s="5" t="s">
        <v>47</v>
      </c>
      <c r="E710" s="5" t="s">
        <v>22</v>
      </c>
      <c r="F710" s="6">
        <v>45657</v>
      </c>
      <c r="G710" s="5">
        <v>2024</v>
      </c>
      <c r="H710" s="5" t="str">
        <f t="shared" si="100"/>
        <v>Diciembre</v>
      </c>
      <c r="I710" s="6" t="str">
        <f t="shared" si="101"/>
        <v>2024-2</v>
      </c>
      <c r="J710" s="5"/>
      <c r="K710" s="5"/>
      <c r="L710" s="15">
        <f t="shared" si="99"/>
        <v>0</v>
      </c>
      <c r="M710" s="15">
        <f t="shared" si="98"/>
        <v>0</v>
      </c>
      <c r="N710" s="5" t="s">
        <v>119</v>
      </c>
      <c r="O710" s="5" t="s">
        <v>119</v>
      </c>
      <c r="P710" s="5">
        <v>0</v>
      </c>
      <c r="Q710" s="5">
        <v>0</v>
      </c>
      <c r="R710" s="5" t="str">
        <f t="shared" si="102"/>
        <v>414-2024-12-31</v>
      </c>
    </row>
    <row r="711" spans="1:18" x14ac:dyDescent="0.3">
      <c r="A711" s="5">
        <v>408</v>
      </c>
      <c r="B711" s="5" t="s">
        <v>374</v>
      </c>
      <c r="C711" s="5" t="s">
        <v>39</v>
      </c>
      <c r="D711" s="5" t="s">
        <v>47</v>
      </c>
      <c r="E711" s="5" t="s">
        <v>22</v>
      </c>
      <c r="F711" s="6">
        <v>45657</v>
      </c>
      <c r="G711" s="5">
        <v>2024</v>
      </c>
      <c r="H711" s="5" t="str">
        <f t="shared" si="100"/>
        <v>Diciembre</v>
      </c>
      <c r="I711" s="6" t="str">
        <f t="shared" si="101"/>
        <v>2024-2</v>
      </c>
      <c r="J711" s="5">
        <v>6</v>
      </c>
      <c r="K711" s="5">
        <v>6</v>
      </c>
      <c r="L711" s="15">
        <f t="shared" si="99"/>
        <v>0</v>
      </c>
      <c r="M711" s="15">
        <f t="shared" si="98"/>
        <v>0</v>
      </c>
      <c r="N711" s="5" t="s">
        <v>48</v>
      </c>
      <c r="O711" s="5" t="s">
        <v>48</v>
      </c>
      <c r="P711" s="5">
        <v>0</v>
      </c>
      <c r="Q711" s="5">
        <v>0</v>
      </c>
      <c r="R711" s="5" t="str">
        <f t="shared" si="102"/>
        <v>415-2024-12-31</v>
      </c>
    </row>
    <row r="712" spans="1:18" x14ac:dyDescent="0.3">
      <c r="A712" s="5">
        <v>409</v>
      </c>
      <c r="B712" s="5" t="s">
        <v>375</v>
      </c>
      <c r="C712" s="5" t="s">
        <v>41</v>
      </c>
      <c r="D712" s="5" t="s">
        <v>52</v>
      </c>
      <c r="E712" s="5" t="s">
        <v>22</v>
      </c>
      <c r="F712" s="6">
        <v>45657</v>
      </c>
      <c r="G712" s="5">
        <v>2024</v>
      </c>
      <c r="H712" s="5" t="str">
        <f t="shared" si="100"/>
        <v>Diciembre</v>
      </c>
      <c r="I712" s="6" t="str">
        <f t="shared" si="101"/>
        <v>2024-2</v>
      </c>
      <c r="J712" s="5">
        <v>95</v>
      </c>
      <c r="K712" s="5">
        <v>96.46</v>
      </c>
      <c r="L712" s="15">
        <f t="shared" si="99"/>
        <v>0</v>
      </c>
      <c r="M712" s="15">
        <f t="shared" si="98"/>
        <v>0</v>
      </c>
      <c r="N712" s="5" t="s">
        <v>23</v>
      </c>
      <c r="O712" s="5" t="s">
        <v>23</v>
      </c>
      <c r="P712" s="5">
        <v>0</v>
      </c>
      <c r="Q712" s="5">
        <v>0</v>
      </c>
      <c r="R712" s="5" t="str">
        <f t="shared" si="102"/>
        <v>416-2024-12-31</v>
      </c>
    </row>
    <row r="713" spans="1:18" x14ac:dyDescent="0.3">
      <c r="A713" s="5">
        <v>412</v>
      </c>
      <c r="B713" s="5" t="s">
        <v>379</v>
      </c>
      <c r="C713" s="5" t="s">
        <v>354</v>
      </c>
      <c r="D713" s="5" t="s">
        <v>65</v>
      </c>
      <c r="E713" s="5" t="s">
        <v>22</v>
      </c>
      <c r="F713" s="6">
        <v>45657</v>
      </c>
      <c r="G713" s="5">
        <v>2024</v>
      </c>
      <c r="H713" s="5" t="str">
        <f t="shared" si="100"/>
        <v>Diciembre</v>
      </c>
      <c r="I713" s="6" t="str">
        <f t="shared" si="101"/>
        <v>2024-2</v>
      </c>
      <c r="J713" s="5">
        <v>100</v>
      </c>
      <c r="K713" s="5">
        <v>100</v>
      </c>
      <c r="L713" s="15">
        <f t="shared" si="99"/>
        <v>0</v>
      </c>
      <c r="M713" s="15">
        <f t="shared" si="98"/>
        <v>0</v>
      </c>
      <c r="N713" s="5" t="s">
        <v>23</v>
      </c>
      <c r="O713" s="5" t="s">
        <v>23</v>
      </c>
      <c r="P713" s="5">
        <v>0</v>
      </c>
      <c r="Q713" s="5">
        <v>0</v>
      </c>
      <c r="R713" s="5" t="str">
        <f t="shared" si="102"/>
        <v>417-2024-12-31</v>
      </c>
    </row>
    <row r="714" spans="1:18" x14ac:dyDescent="0.3">
      <c r="A714" s="5">
        <v>413</v>
      </c>
      <c r="B714" s="5" t="s">
        <v>381</v>
      </c>
      <c r="C714" s="5" t="s">
        <v>354</v>
      </c>
      <c r="D714" s="5" t="s">
        <v>65</v>
      </c>
      <c r="E714" s="5" t="s">
        <v>22</v>
      </c>
      <c r="F714" s="6">
        <v>45657</v>
      </c>
      <c r="G714" s="5">
        <v>2024</v>
      </c>
      <c r="H714" s="5" t="str">
        <f t="shared" si="100"/>
        <v>Diciembre</v>
      </c>
      <c r="I714" s="6" t="str">
        <f t="shared" si="101"/>
        <v>2024-2</v>
      </c>
      <c r="J714" s="5">
        <v>100</v>
      </c>
      <c r="K714" s="5">
        <v>100</v>
      </c>
      <c r="L714" s="15">
        <f t="shared" si="99"/>
        <v>0</v>
      </c>
      <c r="M714" s="15">
        <f t="shared" si="98"/>
        <v>0</v>
      </c>
      <c r="N714" s="5" t="s">
        <v>133</v>
      </c>
      <c r="O714" s="5" t="s">
        <v>48</v>
      </c>
      <c r="P714" s="5">
        <v>0</v>
      </c>
      <c r="Q714" s="5">
        <v>0</v>
      </c>
      <c r="R714" s="5" t="str">
        <f t="shared" si="102"/>
        <v>418-2024-12-31</v>
      </c>
    </row>
    <row r="715" spans="1:18" x14ac:dyDescent="0.3">
      <c r="A715" s="5">
        <v>414</v>
      </c>
      <c r="B715" s="5" t="s">
        <v>382</v>
      </c>
      <c r="C715" s="5" t="s">
        <v>190</v>
      </c>
      <c r="D715" s="5" t="s">
        <v>52</v>
      </c>
      <c r="E715" s="5" t="s">
        <v>22</v>
      </c>
      <c r="F715" s="6">
        <v>45657</v>
      </c>
      <c r="G715" s="5">
        <v>2024</v>
      </c>
      <c r="H715" s="5" t="str">
        <f t="shared" si="100"/>
        <v>Diciembre</v>
      </c>
      <c r="I715" s="6" t="str">
        <f t="shared" si="101"/>
        <v>2024-2</v>
      </c>
      <c r="J715" s="5">
        <v>100</v>
      </c>
      <c r="K715" s="5"/>
      <c r="L715" s="15">
        <f t="shared" si="99"/>
        <v>1</v>
      </c>
      <c r="M715" s="15">
        <f t="shared" si="98"/>
        <v>1</v>
      </c>
      <c r="N715" s="5" t="s">
        <v>23</v>
      </c>
      <c r="O715" s="5" t="s">
        <v>23</v>
      </c>
      <c r="P715" s="5">
        <v>0</v>
      </c>
      <c r="Q715" s="5">
        <v>0</v>
      </c>
      <c r="R715" s="5" t="str">
        <f t="shared" si="102"/>
        <v>420-2024-12-31</v>
      </c>
    </row>
    <row r="716" spans="1:18" x14ac:dyDescent="0.3">
      <c r="A716" s="5">
        <v>415</v>
      </c>
      <c r="B716" s="5" t="s">
        <v>383</v>
      </c>
      <c r="C716" s="5" t="s">
        <v>190</v>
      </c>
      <c r="D716" s="5" t="s">
        <v>52</v>
      </c>
      <c r="E716" s="5" t="s">
        <v>22</v>
      </c>
      <c r="F716" s="6">
        <v>45657</v>
      </c>
      <c r="G716" s="5">
        <v>2024</v>
      </c>
      <c r="H716" s="5" t="str">
        <f t="shared" si="100"/>
        <v>Diciembre</v>
      </c>
      <c r="I716" s="6" t="str">
        <f t="shared" si="101"/>
        <v>2024-2</v>
      </c>
      <c r="J716" s="5">
        <v>100</v>
      </c>
      <c r="K716" s="5"/>
      <c r="L716" s="15">
        <f t="shared" si="99"/>
        <v>1.2143999999999999</v>
      </c>
      <c r="M716" s="15">
        <f t="shared" si="98"/>
        <v>1.2143999999999999</v>
      </c>
      <c r="N716" s="5" t="s">
        <v>23</v>
      </c>
      <c r="O716" s="5" t="s">
        <v>23</v>
      </c>
      <c r="P716" s="5">
        <v>0</v>
      </c>
      <c r="Q716" s="5">
        <v>0</v>
      </c>
      <c r="R716" s="5" t="str">
        <f t="shared" si="102"/>
        <v>421-2024-12-31</v>
      </c>
    </row>
    <row r="717" spans="1:18" x14ac:dyDescent="0.3">
      <c r="A717" s="5">
        <v>416</v>
      </c>
      <c r="B717" s="5" t="s">
        <v>384</v>
      </c>
      <c r="C717" s="5" t="s">
        <v>190</v>
      </c>
      <c r="D717" s="5" t="s">
        <v>52</v>
      </c>
      <c r="E717" s="5" t="s">
        <v>22</v>
      </c>
      <c r="F717" s="6">
        <v>45657</v>
      </c>
      <c r="G717" s="5">
        <v>2024</v>
      </c>
      <c r="H717" s="5" t="str">
        <f t="shared" si="100"/>
        <v>Diciembre</v>
      </c>
      <c r="I717" s="6" t="str">
        <f t="shared" si="101"/>
        <v>2024-2</v>
      </c>
      <c r="J717" s="5">
        <v>100</v>
      </c>
      <c r="K717" s="5"/>
      <c r="L717" s="15">
        <f t="shared" si="99"/>
        <v>0.99250936329588024</v>
      </c>
      <c r="M717" s="15">
        <f t="shared" si="98"/>
        <v>0.99250936329588024</v>
      </c>
      <c r="N717" s="5" t="s">
        <v>23</v>
      </c>
      <c r="O717" s="5" t="s">
        <v>23</v>
      </c>
      <c r="P717" s="5">
        <v>0</v>
      </c>
      <c r="Q717" s="5">
        <v>0</v>
      </c>
      <c r="R717" s="5" t="str">
        <f t="shared" si="102"/>
        <v>422-2024-12-31</v>
      </c>
    </row>
    <row r="718" spans="1:18" x14ac:dyDescent="0.3">
      <c r="A718" s="5">
        <v>417</v>
      </c>
      <c r="B718" s="5" t="s">
        <v>385</v>
      </c>
      <c r="C718" s="5" t="s">
        <v>190</v>
      </c>
      <c r="D718" s="5" t="s">
        <v>52</v>
      </c>
      <c r="E718" s="5" t="s">
        <v>22</v>
      </c>
      <c r="F718" s="6">
        <v>45657</v>
      </c>
      <c r="G718" s="5">
        <v>2024</v>
      </c>
      <c r="H718" s="5" t="str">
        <f t="shared" si="100"/>
        <v>Diciembre</v>
      </c>
      <c r="I718" s="6" t="str">
        <f t="shared" si="101"/>
        <v>2024-2</v>
      </c>
      <c r="J718" s="5">
        <v>100</v>
      </c>
      <c r="K718" s="5"/>
      <c r="L718" s="15">
        <f t="shared" si="99"/>
        <v>1.3</v>
      </c>
      <c r="M718" s="15">
        <f t="shared" si="98"/>
        <v>1.4819277108433735</v>
      </c>
      <c r="N718" s="5" t="s">
        <v>23</v>
      </c>
      <c r="O718" s="5" t="s">
        <v>23</v>
      </c>
      <c r="P718" s="5">
        <v>0</v>
      </c>
      <c r="Q718" s="5">
        <v>0</v>
      </c>
      <c r="R718" s="5" t="str">
        <f t="shared" si="102"/>
        <v>423-2024-12-31</v>
      </c>
    </row>
    <row r="719" spans="1:18" x14ac:dyDescent="0.3">
      <c r="A719" s="5">
        <v>418</v>
      </c>
      <c r="B719" s="5" t="s">
        <v>386</v>
      </c>
      <c r="C719" s="5" t="s">
        <v>190</v>
      </c>
      <c r="D719" s="5" t="s">
        <v>52</v>
      </c>
      <c r="E719" s="5" t="s">
        <v>22</v>
      </c>
      <c r="F719" s="6">
        <v>45657</v>
      </c>
      <c r="G719" s="5">
        <v>2024</v>
      </c>
      <c r="H719" s="5" t="str">
        <f t="shared" si="100"/>
        <v>Diciembre</v>
      </c>
      <c r="I719" s="6" t="str">
        <f t="shared" si="101"/>
        <v>2024-2</v>
      </c>
      <c r="J719" s="5">
        <v>100</v>
      </c>
      <c r="K719" s="5"/>
      <c r="L719" s="15">
        <f t="shared" si="99"/>
        <v>1.2857142857142858</v>
      </c>
      <c r="M719" s="15">
        <f t="shared" si="98"/>
        <v>1.2857142857142858</v>
      </c>
      <c r="N719" s="5" t="s">
        <v>23</v>
      </c>
      <c r="O719" s="5" t="s">
        <v>23</v>
      </c>
      <c r="P719" s="5">
        <v>0</v>
      </c>
      <c r="Q719" s="5">
        <v>0</v>
      </c>
      <c r="R719" s="5" t="str">
        <f t="shared" si="102"/>
        <v>424-2024-12-31</v>
      </c>
    </row>
    <row r="720" spans="1:18" x14ac:dyDescent="0.3">
      <c r="A720" s="5">
        <v>420</v>
      </c>
      <c r="B720" s="5" t="s">
        <v>388</v>
      </c>
      <c r="C720" s="5" t="s">
        <v>190</v>
      </c>
      <c r="D720" s="5" t="s">
        <v>52</v>
      </c>
      <c r="E720" s="5" t="s">
        <v>22</v>
      </c>
      <c r="F720" s="6">
        <v>45657</v>
      </c>
      <c r="G720" s="5">
        <v>2024</v>
      </c>
      <c r="H720" s="5" t="str">
        <f t="shared" si="100"/>
        <v>Diciembre</v>
      </c>
      <c r="I720" s="6" t="str">
        <f t="shared" si="101"/>
        <v>2024-2</v>
      </c>
      <c r="J720" s="5">
        <v>100</v>
      </c>
      <c r="K720" s="5">
        <v>100</v>
      </c>
      <c r="L720" s="15">
        <f t="shared" si="99"/>
        <v>1.3</v>
      </c>
      <c r="M720" s="15">
        <f t="shared" si="98"/>
        <v>1.6469</v>
      </c>
      <c r="N720" s="5" t="s">
        <v>23</v>
      </c>
      <c r="O720" s="5" t="s">
        <v>23</v>
      </c>
      <c r="P720" s="5">
        <v>0</v>
      </c>
      <c r="Q720" s="5">
        <v>0</v>
      </c>
      <c r="R720" s="5" t="str">
        <f t="shared" si="102"/>
        <v>425-2024-12-31</v>
      </c>
    </row>
    <row r="721" spans="1:18" x14ac:dyDescent="0.3">
      <c r="A721" s="5">
        <v>421</v>
      </c>
      <c r="B721" s="5" t="s">
        <v>389</v>
      </c>
      <c r="C721" s="5" t="s">
        <v>79</v>
      </c>
      <c r="D721" s="5" t="s">
        <v>47</v>
      </c>
      <c r="E721" s="5" t="s">
        <v>22</v>
      </c>
      <c r="F721" s="6">
        <v>45657</v>
      </c>
      <c r="G721" s="5">
        <v>2024</v>
      </c>
      <c r="H721" s="5" t="str">
        <f t="shared" si="100"/>
        <v>Diciembre</v>
      </c>
      <c r="I721" s="6" t="str">
        <f t="shared" si="101"/>
        <v>2024-2</v>
      </c>
      <c r="J721" s="5">
        <v>100</v>
      </c>
      <c r="K721" s="5">
        <v>121.44</v>
      </c>
      <c r="L721" s="15">
        <f t="shared" si="99"/>
        <v>0.94525000000000003</v>
      </c>
      <c r="M721" s="15">
        <f t="shared" si="98"/>
        <v>0.94525000000000003</v>
      </c>
      <c r="N721" s="5" t="s">
        <v>48</v>
      </c>
      <c r="O721" s="5" t="s">
        <v>48</v>
      </c>
      <c r="P721" s="5">
        <v>0</v>
      </c>
      <c r="Q721" s="5">
        <v>0</v>
      </c>
      <c r="R721" s="5" t="str">
        <f t="shared" si="102"/>
        <v>426-2024-12-31</v>
      </c>
    </row>
    <row r="722" spans="1:18" x14ac:dyDescent="0.3">
      <c r="A722" s="5">
        <v>422</v>
      </c>
      <c r="B722" s="5" t="s">
        <v>390</v>
      </c>
      <c r="C722" s="5" t="s">
        <v>79</v>
      </c>
      <c r="D722" s="5" t="s">
        <v>47</v>
      </c>
      <c r="E722" s="5" t="s">
        <v>22</v>
      </c>
      <c r="F722" s="6">
        <v>45657</v>
      </c>
      <c r="G722" s="5">
        <v>2024</v>
      </c>
      <c r="H722" s="5" t="str">
        <f t="shared" si="100"/>
        <v>Diciembre</v>
      </c>
      <c r="I722" s="6" t="str">
        <f t="shared" si="101"/>
        <v>2024-2</v>
      </c>
      <c r="J722" s="5">
        <v>8.01</v>
      </c>
      <c r="K722" s="5">
        <v>7.95</v>
      </c>
      <c r="L722" s="15">
        <f t="shared" si="99"/>
        <v>1</v>
      </c>
      <c r="M722" s="15">
        <f t="shared" si="98"/>
        <v>1</v>
      </c>
      <c r="N722" s="5" t="s">
        <v>23</v>
      </c>
      <c r="O722" s="5" t="s">
        <v>23</v>
      </c>
      <c r="P722" s="5">
        <v>2</v>
      </c>
      <c r="Q722" s="5">
        <v>2</v>
      </c>
      <c r="R722" s="5" t="str">
        <f t="shared" si="102"/>
        <v>427-2024-12-31</v>
      </c>
    </row>
    <row r="723" spans="1:18" x14ac:dyDescent="0.3">
      <c r="A723" s="5">
        <v>423</v>
      </c>
      <c r="B723" s="5" t="s">
        <v>391</v>
      </c>
      <c r="C723" s="5" t="s">
        <v>79</v>
      </c>
      <c r="D723" s="5" t="s">
        <v>65</v>
      </c>
      <c r="E723" s="5" t="s">
        <v>22</v>
      </c>
      <c r="F723" s="6">
        <v>45657</v>
      </c>
      <c r="G723" s="5">
        <v>2024</v>
      </c>
      <c r="H723" s="5" t="str">
        <f t="shared" si="100"/>
        <v>Diciembre</v>
      </c>
      <c r="I723" s="6" t="str">
        <f t="shared" si="101"/>
        <v>2024-2</v>
      </c>
      <c r="J723" s="5">
        <v>8.3000000000000007</v>
      </c>
      <c r="K723" s="5">
        <v>12.3</v>
      </c>
      <c r="L723" s="15">
        <f t="shared" si="99"/>
        <v>0.90649999999999997</v>
      </c>
      <c r="M723" s="15">
        <f t="shared" si="98"/>
        <v>0.90649999999999997</v>
      </c>
      <c r="N723" s="5" t="s">
        <v>83</v>
      </c>
      <c r="O723" s="5" t="s">
        <v>83</v>
      </c>
      <c r="P723" s="5">
        <v>1</v>
      </c>
      <c r="Q723" s="5">
        <v>1</v>
      </c>
      <c r="R723" s="5" t="str">
        <f t="shared" si="102"/>
        <v>428-2024-12-31</v>
      </c>
    </row>
    <row r="724" spans="1:18" x14ac:dyDescent="0.3">
      <c r="A724" s="5">
        <v>424</v>
      </c>
      <c r="B724" s="5" t="s">
        <v>392</v>
      </c>
      <c r="C724" s="5" t="s">
        <v>79</v>
      </c>
      <c r="D724" s="5" t="s">
        <v>65</v>
      </c>
      <c r="E724" s="5" t="s">
        <v>22</v>
      </c>
      <c r="F724" s="6">
        <v>45657</v>
      </c>
      <c r="G724" s="5">
        <v>2024</v>
      </c>
      <c r="H724" s="5" t="str">
        <f t="shared" si="100"/>
        <v>Diciembre</v>
      </c>
      <c r="I724" s="6" t="str">
        <f t="shared" si="101"/>
        <v>2024-2</v>
      </c>
      <c r="J724" s="5">
        <v>7</v>
      </c>
      <c r="K724" s="5">
        <v>9</v>
      </c>
      <c r="L724" s="15">
        <f t="shared" si="99"/>
        <v>0.85526315789473684</v>
      </c>
      <c r="M724" s="15">
        <f t="shared" si="98"/>
        <v>0.85526315789473684</v>
      </c>
      <c r="N724" s="5" t="s">
        <v>48</v>
      </c>
      <c r="O724" s="5" t="s">
        <v>48</v>
      </c>
      <c r="P724" s="5">
        <v>0</v>
      </c>
      <c r="Q724" s="5">
        <v>0</v>
      </c>
      <c r="R724" s="5" t="str">
        <f t="shared" si="102"/>
        <v>429-2024-12-31</v>
      </c>
    </row>
    <row r="725" spans="1:18" x14ac:dyDescent="0.3">
      <c r="A725" s="5">
        <v>425</v>
      </c>
      <c r="B725" s="5" t="s">
        <v>393</v>
      </c>
      <c r="C725" s="5" t="s">
        <v>343</v>
      </c>
      <c r="D725" s="5" t="s">
        <v>47</v>
      </c>
      <c r="E725" s="5" t="s">
        <v>22</v>
      </c>
      <c r="F725" s="6">
        <v>45657</v>
      </c>
      <c r="G725" s="5">
        <v>2024</v>
      </c>
      <c r="H725" s="5" t="str">
        <f t="shared" si="100"/>
        <v>Diciembre</v>
      </c>
      <c r="I725" s="6" t="str">
        <f t="shared" si="101"/>
        <v>2024-2</v>
      </c>
      <c r="J725" s="5">
        <v>100</v>
      </c>
      <c r="K725" s="5">
        <v>164.69</v>
      </c>
      <c r="L725" s="15">
        <f t="shared" si="99"/>
        <v>1.083578947368421</v>
      </c>
      <c r="M725" s="15">
        <f t="shared" si="98"/>
        <v>1.083578947368421</v>
      </c>
      <c r="N725" s="5" t="s">
        <v>48</v>
      </c>
      <c r="O725" s="5" t="s">
        <v>48</v>
      </c>
      <c r="P725" s="5">
        <v>0</v>
      </c>
      <c r="Q725" s="5">
        <v>0</v>
      </c>
      <c r="R725" s="5" t="str">
        <f t="shared" si="102"/>
        <v>430-2024-12-31</v>
      </c>
    </row>
    <row r="726" spans="1:18" x14ac:dyDescent="0.3">
      <c r="A726" s="5">
        <v>426</v>
      </c>
      <c r="B726" s="5" t="s">
        <v>394</v>
      </c>
      <c r="C726" s="5" t="s">
        <v>395</v>
      </c>
      <c r="D726" s="5" t="s">
        <v>47</v>
      </c>
      <c r="E726" s="5" t="s">
        <v>22</v>
      </c>
      <c r="F726" s="6">
        <v>45657</v>
      </c>
      <c r="G726" s="5">
        <v>2024</v>
      </c>
      <c r="H726" s="5" t="str">
        <f t="shared" si="100"/>
        <v>Diciembre</v>
      </c>
      <c r="I726" s="6" t="str">
        <f t="shared" si="101"/>
        <v>2024-2</v>
      </c>
      <c r="J726" s="5">
        <v>80</v>
      </c>
      <c r="K726" s="5">
        <v>75.62</v>
      </c>
      <c r="L726" s="15">
        <f t="shared" si="99"/>
        <v>1</v>
      </c>
      <c r="M726" s="15">
        <f t="shared" si="98"/>
        <v>1</v>
      </c>
      <c r="N726" s="5" t="s">
        <v>133</v>
      </c>
      <c r="O726" s="5" t="s">
        <v>23</v>
      </c>
      <c r="P726" s="5">
        <v>0</v>
      </c>
      <c r="Q726" s="5">
        <v>1</v>
      </c>
      <c r="R726" s="5" t="str">
        <f t="shared" si="102"/>
        <v>431-2024-12-31</v>
      </c>
    </row>
    <row r="727" spans="1:18" x14ac:dyDescent="0.3">
      <c r="A727" s="5">
        <v>427</v>
      </c>
      <c r="B727" s="5" t="s">
        <v>396</v>
      </c>
      <c r="C727" s="5" t="s">
        <v>90</v>
      </c>
      <c r="D727" s="5" t="s">
        <v>47</v>
      </c>
      <c r="E727" s="5" t="s">
        <v>54</v>
      </c>
      <c r="F727" s="6">
        <v>45657</v>
      </c>
      <c r="G727" s="5">
        <v>2024</v>
      </c>
      <c r="H727" s="5" t="str">
        <f t="shared" si="100"/>
        <v>Diciembre</v>
      </c>
      <c r="I727" s="6" t="str">
        <f t="shared" si="101"/>
        <v>2024-2</v>
      </c>
      <c r="J727" s="5">
        <v>0.2</v>
      </c>
      <c r="K727" s="5">
        <v>0.2</v>
      </c>
      <c r="L727" s="15">
        <f>IFERROR(IF((J732/K732)&gt;1,1,J732/K732),"")</f>
        <v>0.9</v>
      </c>
      <c r="M727" s="15">
        <f>IFERROR(IF((J732/K732)&gt;1,1,J732/K732),"")</f>
        <v>0.9</v>
      </c>
      <c r="N727" s="5" t="s">
        <v>83</v>
      </c>
      <c r="O727" s="5" t="s">
        <v>83</v>
      </c>
      <c r="P727" s="5">
        <v>1</v>
      </c>
      <c r="Q727" s="5">
        <v>2</v>
      </c>
      <c r="R727" s="5" t="str">
        <f t="shared" si="102"/>
        <v>432-2024-12-31</v>
      </c>
    </row>
    <row r="728" spans="1:18" x14ac:dyDescent="0.3">
      <c r="A728" s="5">
        <v>428</v>
      </c>
      <c r="B728" s="5" t="s">
        <v>397</v>
      </c>
      <c r="C728" s="5" t="s">
        <v>90</v>
      </c>
      <c r="D728" s="5" t="s">
        <v>47</v>
      </c>
      <c r="E728" s="5" t="s">
        <v>54</v>
      </c>
      <c r="F728" s="6">
        <v>45657</v>
      </c>
      <c r="G728" s="5">
        <v>2024</v>
      </c>
      <c r="H728" s="5" t="str">
        <f t="shared" si="100"/>
        <v>Diciembre</v>
      </c>
      <c r="I728" s="6" t="str">
        <f t="shared" si="101"/>
        <v>2024-2</v>
      </c>
      <c r="J728" s="5">
        <v>20</v>
      </c>
      <c r="K728" s="5">
        <v>18.13</v>
      </c>
      <c r="L728" s="15">
        <f>IFERROR(IF((J733/K733)&gt;1,1,J733/K733),"")</f>
        <v>0.5</v>
      </c>
      <c r="M728" s="15">
        <f>IFERROR(IF((J733/K733)&gt;1,1,J733/K733),"")</f>
        <v>0.5</v>
      </c>
      <c r="N728" s="5" t="s">
        <v>149</v>
      </c>
      <c r="O728" s="5" t="s">
        <v>149</v>
      </c>
      <c r="P728" s="5">
        <v>0</v>
      </c>
      <c r="Q728" s="5">
        <v>1</v>
      </c>
      <c r="R728" s="5" t="str">
        <f t="shared" si="102"/>
        <v>433-2024-12-31</v>
      </c>
    </row>
    <row r="729" spans="1:18" x14ac:dyDescent="0.3">
      <c r="A729" s="5">
        <v>429</v>
      </c>
      <c r="B729" s="5" t="s">
        <v>398</v>
      </c>
      <c r="C729" s="5" t="s">
        <v>90</v>
      </c>
      <c r="D729" s="5" t="s">
        <v>47</v>
      </c>
      <c r="E729" s="5" t="s">
        <v>54</v>
      </c>
      <c r="F729" s="6">
        <v>45657</v>
      </c>
      <c r="G729" s="5">
        <v>2024</v>
      </c>
      <c r="H729" s="5" t="str">
        <f t="shared" si="100"/>
        <v>Diciembre</v>
      </c>
      <c r="I729" s="6" t="str">
        <f t="shared" si="101"/>
        <v>2024-2</v>
      </c>
      <c r="J729" s="5">
        <v>0.76</v>
      </c>
      <c r="K729" s="5">
        <v>0.65</v>
      </c>
      <c r="L729" s="15">
        <f>IFERROR(IF((J734/K734)&gt;1,1,J734/K734),"")</f>
        <v>0.24494569860044152</v>
      </c>
      <c r="M729" s="15">
        <f>IFERROR(IF((J734/K734)&gt;1,1,J734/K734),"")</f>
        <v>0.24494569860044152</v>
      </c>
      <c r="N729" s="5" t="s">
        <v>83</v>
      </c>
      <c r="O729" s="5" t="s">
        <v>83</v>
      </c>
      <c r="P729" s="5">
        <v>2</v>
      </c>
      <c r="Q729" s="5">
        <v>2</v>
      </c>
      <c r="R729" s="5" t="str">
        <f t="shared" si="102"/>
        <v>434-2024-12-31</v>
      </c>
    </row>
    <row r="730" spans="1:18" x14ac:dyDescent="0.3">
      <c r="A730" s="5">
        <v>430</v>
      </c>
      <c r="B730" s="5" t="s">
        <v>399</v>
      </c>
      <c r="C730" s="5" t="s">
        <v>86</v>
      </c>
      <c r="D730" s="5" t="s">
        <v>47</v>
      </c>
      <c r="E730" s="5" t="s">
        <v>22</v>
      </c>
      <c r="F730" s="6">
        <v>45657</v>
      </c>
      <c r="G730" s="5">
        <v>2024</v>
      </c>
      <c r="H730" s="5" t="str">
        <f t="shared" si="100"/>
        <v>Diciembre</v>
      </c>
      <c r="I730" s="6" t="str">
        <f t="shared" si="101"/>
        <v>2024-2</v>
      </c>
      <c r="J730" s="5">
        <v>95</v>
      </c>
      <c r="K730" s="5">
        <v>102.94</v>
      </c>
      <c r="L730" s="15">
        <f>IFERROR(IF((K735/J735)&gt;1.3,1.3,K735/J735),"")</f>
        <v>-0.1545</v>
      </c>
      <c r="M730" s="15">
        <f>IFERROR(K735/J735,"")</f>
        <v>-0.1545</v>
      </c>
      <c r="N730" s="5" t="s">
        <v>23</v>
      </c>
      <c r="O730" s="5" t="s">
        <v>23</v>
      </c>
      <c r="P730" s="5">
        <v>0</v>
      </c>
      <c r="Q730" s="5">
        <v>0</v>
      </c>
      <c r="R730" s="5" t="str">
        <f t="shared" si="102"/>
        <v>435-2024-12-31</v>
      </c>
    </row>
    <row r="731" spans="1:18" x14ac:dyDescent="0.3">
      <c r="A731" s="5">
        <v>431</v>
      </c>
      <c r="B731" s="5" t="s">
        <v>400</v>
      </c>
      <c r="C731" s="5" t="s">
        <v>64</v>
      </c>
      <c r="D731" s="5" t="s">
        <v>52</v>
      </c>
      <c r="E731" s="5" t="s">
        <v>22</v>
      </c>
      <c r="F731" s="6">
        <v>45657</v>
      </c>
      <c r="G731" s="5">
        <v>2024</v>
      </c>
      <c r="H731" s="5" t="str">
        <f t="shared" si="100"/>
        <v>Diciembre</v>
      </c>
      <c r="I731" s="6" t="str">
        <f t="shared" si="101"/>
        <v>2024-2</v>
      </c>
      <c r="J731" s="5">
        <v>100</v>
      </c>
      <c r="K731" s="5">
        <v>100</v>
      </c>
      <c r="L731" s="15">
        <f>IFERROR(IF((K736/J736)&gt;1.3,1.3,K736/J736),"")</f>
        <v>0.79</v>
      </c>
      <c r="M731" s="15">
        <f>IFERROR(K736/J736,"")</f>
        <v>0.79</v>
      </c>
      <c r="N731" s="5" t="s">
        <v>23</v>
      </c>
      <c r="O731" s="5" t="s">
        <v>23</v>
      </c>
      <c r="P731" s="5">
        <v>0</v>
      </c>
      <c r="Q731" s="5">
        <v>0</v>
      </c>
      <c r="R731" s="5" t="str">
        <f t="shared" si="102"/>
        <v>436-2024-12-31</v>
      </c>
    </row>
    <row r="732" spans="1:18" x14ac:dyDescent="0.3">
      <c r="A732" s="5">
        <v>432</v>
      </c>
      <c r="B732" s="5" t="s">
        <v>401</v>
      </c>
      <c r="C732" s="5" t="s">
        <v>64</v>
      </c>
      <c r="D732" s="5" t="s">
        <v>52</v>
      </c>
      <c r="E732" s="5" t="s">
        <v>22</v>
      </c>
      <c r="F732" s="6">
        <v>45657</v>
      </c>
      <c r="G732" s="5">
        <v>2024</v>
      </c>
      <c r="H732" s="5" t="str">
        <f t="shared" si="100"/>
        <v>Diciembre</v>
      </c>
      <c r="I732" s="6" t="str">
        <f t="shared" si="101"/>
        <v>2024-2</v>
      </c>
      <c r="J732" s="5">
        <v>90</v>
      </c>
      <c r="K732" s="5">
        <v>100</v>
      </c>
      <c r="L732" s="15">
        <f>IFERROR(IF((K737/J737)&gt;1.3,1.3,K737/J737),"")</f>
        <v>1.05</v>
      </c>
      <c r="M732" s="15">
        <f>IFERROR(K737/J737,"")</f>
        <v>1.05</v>
      </c>
      <c r="N732" s="5" t="s">
        <v>23</v>
      </c>
      <c r="O732" s="5" t="s">
        <v>23</v>
      </c>
      <c r="P732" s="5">
        <v>0</v>
      </c>
      <c r="Q732" s="5">
        <v>0</v>
      </c>
      <c r="R732" s="5" t="str">
        <f t="shared" si="102"/>
        <v>437-2024-12-31</v>
      </c>
    </row>
    <row r="733" spans="1:18" x14ac:dyDescent="0.3">
      <c r="A733" s="5">
        <v>433</v>
      </c>
      <c r="B733" s="5" t="s">
        <v>402</v>
      </c>
      <c r="C733" s="5" t="s">
        <v>90</v>
      </c>
      <c r="D733" s="5" t="s">
        <v>47</v>
      </c>
      <c r="E733" s="5" t="s">
        <v>54</v>
      </c>
      <c r="F733" s="6">
        <v>45657</v>
      </c>
      <c r="G733" s="5">
        <v>2024</v>
      </c>
      <c r="H733" s="5" t="str">
        <f t="shared" si="100"/>
        <v>Diciembre</v>
      </c>
      <c r="I733" s="6" t="str">
        <f t="shared" si="101"/>
        <v>2024-2</v>
      </c>
      <c r="J733" s="5">
        <v>0.05</v>
      </c>
      <c r="K733" s="10">
        <v>0.1</v>
      </c>
      <c r="L733" s="15" t="b">
        <f>IF(K738&lt;J738,1,IF(K738&gt;J738,0,K738&lt;J67594))</f>
        <v>0</v>
      </c>
      <c r="M733" s="15" t="b">
        <f>IF(K738&lt;J738,1,IF(K738&gt;J738,0,K738&lt;J67594))</f>
        <v>0</v>
      </c>
      <c r="N733" s="5" t="s">
        <v>83</v>
      </c>
      <c r="O733" s="5" t="s">
        <v>83</v>
      </c>
      <c r="P733" s="5">
        <v>2</v>
      </c>
      <c r="Q733" s="5">
        <v>2</v>
      </c>
      <c r="R733" s="5" t="str">
        <f t="shared" si="102"/>
        <v>439-2024-12-31</v>
      </c>
    </row>
    <row r="734" spans="1:18" x14ac:dyDescent="0.3">
      <c r="A734" s="5">
        <v>434</v>
      </c>
      <c r="B734" s="5" t="s">
        <v>403</v>
      </c>
      <c r="C734" s="5" t="s">
        <v>90</v>
      </c>
      <c r="D734" s="5" t="s">
        <v>21</v>
      </c>
      <c r="E734" s="5" t="s">
        <v>54</v>
      </c>
      <c r="F734" s="6">
        <v>45657</v>
      </c>
      <c r="G734" s="5">
        <v>2024</v>
      </c>
      <c r="H734" s="5" t="str">
        <f t="shared" si="100"/>
        <v>Diciembre</v>
      </c>
      <c r="I734" s="6" t="str">
        <f t="shared" si="101"/>
        <v>2024-2</v>
      </c>
      <c r="J734" s="5">
        <f>200*12</f>
        <v>2400</v>
      </c>
      <c r="K734" s="5">
        <v>9798.09</v>
      </c>
      <c r="L734" s="15">
        <f>IF(K739&lt;J739,1,IF(K739&gt;J225,0,K739&lt;J225))</f>
        <v>0</v>
      </c>
      <c r="M734" s="15">
        <f>IF(K739&lt;J739,1,IF(K739&gt;J225,0,K739&lt;J225))</f>
        <v>0</v>
      </c>
      <c r="N734" s="5" t="s">
        <v>144</v>
      </c>
      <c r="O734" s="5" t="s">
        <v>144</v>
      </c>
      <c r="P734" s="5">
        <v>0</v>
      </c>
      <c r="Q734" s="5">
        <v>0</v>
      </c>
      <c r="R734" s="5" t="str">
        <f t="shared" si="102"/>
        <v>440-2024-12-31</v>
      </c>
    </row>
    <row r="735" spans="1:18" x14ac:dyDescent="0.3">
      <c r="A735" s="5">
        <v>435</v>
      </c>
      <c r="B735" s="5" t="s">
        <v>404</v>
      </c>
      <c r="C735" s="5" t="s">
        <v>90</v>
      </c>
      <c r="D735" s="5" t="s">
        <v>47</v>
      </c>
      <c r="E735" s="5" t="s">
        <v>22</v>
      </c>
      <c r="F735" s="6">
        <v>45657</v>
      </c>
      <c r="G735" s="5">
        <v>2024</v>
      </c>
      <c r="H735" s="5" t="str">
        <f t="shared" si="100"/>
        <v>Diciembre</v>
      </c>
      <c r="I735" s="6" t="str">
        <f t="shared" si="101"/>
        <v>2024-2</v>
      </c>
      <c r="J735" s="5">
        <v>100</v>
      </c>
      <c r="K735" s="5">
        <v>-15.45</v>
      </c>
      <c r="L735" s="15">
        <v>0</v>
      </c>
      <c r="M735" s="15">
        <v>0</v>
      </c>
      <c r="N735" s="5" t="s">
        <v>23</v>
      </c>
      <c r="O735" s="5" t="s">
        <v>23</v>
      </c>
      <c r="P735" s="5">
        <v>2</v>
      </c>
      <c r="Q735" s="5">
        <v>2</v>
      </c>
      <c r="R735" s="5" t="str">
        <f t="shared" si="102"/>
        <v>441-2024-12-31</v>
      </c>
    </row>
    <row r="736" spans="1:18" x14ac:dyDescent="0.3">
      <c r="A736" s="5">
        <v>436</v>
      </c>
      <c r="B736" s="5" t="s">
        <v>121</v>
      </c>
      <c r="C736" s="5" t="s">
        <v>93</v>
      </c>
      <c r="D736" s="5" t="s">
        <v>21</v>
      </c>
      <c r="E736" s="5" t="s">
        <v>54</v>
      </c>
      <c r="F736" s="6">
        <v>45657</v>
      </c>
      <c r="G736" s="5">
        <v>2024</v>
      </c>
      <c r="H736" s="5" t="str">
        <f t="shared" si="100"/>
        <v>Diciembre</v>
      </c>
      <c r="I736" s="6" t="str">
        <f t="shared" si="101"/>
        <v>2024-2</v>
      </c>
      <c r="J736" s="5">
        <v>14</v>
      </c>
      <c r="K736" s="5">
        <v>11.06</v>
      </c>
      <c r="L736" s="15">
        <f>IFERROR(IF((J741/K741)&gt;1.3,1.3,J741/K741),"")</f>
        <v>0.68965517241379315</v>
      </c>
      <c r="M736" s="15">
        <f>IFERROR(IF((J741/K741)&gt;J741/K741,1.3,J741/K741),"")</f>
        <v>0.68965517241379315</v>
      </c>
      <c r="N736" s="5" t="s">
        <v>55</v>
      </c>
      <c r="O736" s="5" t="s">
        <v>55</v>
      </c>
      <c r="P736" s="5">
        <v>0</v>
      </c>
      <c r="Q736" s="5">
        <v>1</v>
      </c>
      <c r="R736" s="5" t="str">
        <f t="shared" si="102"/>
        <v>442-2024-12-31</v>
      </c>
    </row>
    <row r="737" spans="1:18" x14ac:dyDescent="0.3">
      <c r="A737" s="5">
        <v>437</v>
      </c>
      <c r="B737" s="5" t="s">
        <v>405</v>
      </c>
      <c r="C737" s="5" t="s">
        <v>241</v>
      </c>
      <c r="D737" s="5" t="s">
        <v>65</v>
      </c>
      <c r="E737" s="5" t="s">
        <v>22</v>
      </c>
      <c r="F737" s="6">
        <v>45657</v>
      </c>
      <c r="G737" s="5">
        <v>2024</v>
      </c>
      <c r="H737" s="5" t="str">
        <f t="shared" si="100"/>
        <v>Diciembre</v>
      </c>
      <c r="I737" s="6" t="str">
        <f t="shared" si="101"/>
        <v>2024-2</v>
      </c>
      <c r="J737" s="5">
        <v>80</v>
      </c>
      <c r="K737" s="5">
        <v>84</v>
      </c>
      <c r="L737" s="15">
        <f t="shared" ref="L737:L761" si="103">IFERROR(IF((K742/J742)&gt;1.3,1.3,K742/J742),"")</f>
        <v>1.3</v>
      </c>
      <c r="M737" s="15">
        <f t="shared" ref="M737:M761" si="104">IFERROR(K742/J742,"")</f>
        <v>2.09</v>
      </c>
      <c r="N737" s="5" t="s">
        <v>23</v>
      </c>
      <c r="O737" s="5" t="s">
        <v>23</v>
      </c>
      <c r="P737" s="5">
        <v>0</v>
      </c>
      <c r="Q737" s="5">
        <v>0</v>
      </c>
      <c r="R737" s="5" t="str">
        <f t="shared" si="102"/>
        <v>443-2024-12-31</v>
      </c>
    </row>
    <row r="738" spans="1:18" x14ac:dyDescent="0.3">
      <c r="A738" s="5">
        <v>439</v>
      </c>
      <c r="B738" s="5" t="s">
        <v>407</v>
      </c>
      <c r="C738" s="5" t="s">
        <v>315</v>
      </c>
      <c r="D738" s="5" t="s">
        <v>47</v>
      </c>
      <c r="E738" s="5" t="s">
        <v>22</v>
      </c>
      <c r="F738" s="6">
        <v>45657</v>
      </c>
      <c r="G738" s="5">
        <v>2024</v>
      </c>
      <c r="H738" s="5" t="str">
        <f t="shared" si="100"/>
        <v>Diciembre</v>
      </c>
      <c r="I738" s="6" t="str">
        <f t="shared" si="101"/>
        <v>2024-2</v>
      </c>
      <c r="J738" s="5">
        <v>100</v>
      </c>
      <c r="K738" s="5">
        <v>100</v>
      </c>
      <c r="L738" s="15" t="str">
        <f t="shared" si="103"/>
        <v/>
      </c>
      <c r="M738" s="15" t="str">
        <f t="shared" si="104"/>
        <v/>
      </c>
      <c r="N738" s="5" t="s">
        <v>23</v>
      </c>
      <c r="O738" s="5" t="s">
        <v>23</v>
      </c>
      <c r="P738" s="5">
        <v>0</v>
      </c>
      <c r="Q738" s="5">
        <v>0</v>
      </c>
      <c r="R738" s="5" t="str">
        <f t="shared" si="102"/>
        <v>444-2024-12-31</v>
      </c>
    </row>
    <row r="739" spans="1:18" x14ac:dyDescent="0.3">
      <c r="A739" s="5">
        <v>440</v>
      </c>
      <c r="B739" s="5" t="s">
        <v>408</v>
      </c>
      <c r="C739" s="5" t="s">
        <v>315</v>
      </c>
      <c r="D739" s="5" t="s">
        <v>47</v>
      </c>
      <c r="E739" s="5" t="s">
        <v>22</v>
      </c>
      <c r="F739" s="6">
        <v>45657</v>
      </c>
      <c r="G739" s="5">
        <v>2024</v>
      </c>
      <c r="H739" s="5" t="str">
        <f t="shared" si="100"/>
        <v>Diciembre</v>
      </c>
      <c r="I739" s="6" t="str">
        <f t="shared" si="101"/>
        <v>2024-2</v>
      </c>
      <c r="J739" s="5">
        <v>98</v>
      </c>
      <c r="K739" s="5">
        <v>99.49</v>
      </c>
      <c r="L739" s="15">
        <f t="shared" si="103"/>
        <v>1.0496296296296295</v>
      </c>
      <c r="M739" s="15">
        <f t="shared" si="104"/>
        <v>1.0496296296296295</v>
      </c>
      <c r="N739" s="5" t="s">
        <v>23</v>
      </c>
      <c r="O739" s="5" t="s">
        <v>23</v>
      </c>
      <c r="P739" s="5">
        <v>0</v>
      </c>
      <c r="Q739" s="5">
        <v>1</v>
      </c>
      <c r="R739" s="5" t="str">
        <f t="shared" si="102"/>
        <v>445-2024-12-31</v>
      </c>
    </row>
    <row r="740" spans="1:18" x14ac:dyDescent="0.3">
      <c r="A740" s="5">
        <v>441</v>
      </c>
      <c r="B740" s="5" t="s">
        <v>409</v>
      </c>
      <c r="C740" s="5" t="s">
        <v>29</v>
      </c>
      <c r="D740" s="5" t="s">
        <v>21</v>
      </c>
      <c r="E740" s="5" t="s">
        <v>22</v>
      </c>
      <c r="F740" s="6">
        <v>45657</v>
      </c>
      <c r="G740" s="5">
        <v>2024</v>
      </c>
      <c r="H740" s="5" t="str">
        <f t="shared" si="100"/>
        <v>Diciembre</v>
      </c>
      <c r="I740" s="6" t="str">
        <f t="shared" si="101"/>
        <v>2024-2</v>
      </c>
      <c r="J740" s="5">
        <v>90</v>
      </c>
      <c r="K740" s="5">
        <v>99.919935948759004</v>
      </c>
      <c r="L740" s="15">
        <f t="shared" si="103"/>
        <v>1.3</v>
      </c>
      <c r="M740" s="15">
        <f t="shared" si="104"/>
        <v>1.5733333333333335</v>
      </c>
      <c r="N740" s="5"/>
      <c r="O740" s="5"/>
      <c r="P740" s="5">
        <v>0</v>
      </c>
      <c r="Q740" s="5">
        <v>0</v>
      </c>
      <c r="R740" s="5" t="str">
        <f t="shared" si="102"/>
        <v>447-2024-12-31</v>
      </c>
    </row>
    <row r="741" spans="1:18" x14ac:dyDescent="0.3">
      <c r="A741" s="5">
        <v>442</v>
      </c>
      <c r="B741" s="5" t="s">
        <v>410</v>
      </c>
      <c r="C741" s="5" t="s">
        <v>102</v>
      </c>
      <c r="D741" s="5" t="s">
        <v>47</v>
      </c>
      <c r="E741" s="5" t="s">
        <v>22</v>
      </c>
      <c r="F741" s="6">
        <v>45657</v>
      </c>
      <c r="G741" s="5">
        <v>2024</v>
      </c>
      <c r="H741" s="5" t="str">
        <f t="shared" si="100"/>
        <v>Diciembre</v>
      </c>
      <c r="I741" s="6" t="str">
        <f t="shared" si="101"/>
        <v>2024-2</v>
      </c>
      <c r="J741" s="5">
        <v>100</v>
      </c>
      <c r="K741" s="5">
        <v>145</v>
      </c>
      <c r="L741" s="15">
        <f t="shared" si="103"/>
        <v>1.3</v>
      </c>
      <c r="M741" s="15">
        <f t="shared" si="104"/>
        <v>1.5688888888888888</v>
      </c>
      <c r="N741" s="5"/>
      <c r="O741" s="5"/>
      <c r="P741" s="5">
        <v>0</v>
      </c>
      <c r="Q741" s="5">
        <v>0</v>
      </c>
      <c r="R741" s="5" t="str">
        <f t="shared" si="102"/>
        <v>448-2024-12-31</v>
      </c>
    </row>
    <row r="742" spans="1:18" x14ac:dyDescent="0.3">
      <c r="A742" s="5">
        <v>443</v>
      </c>
      <c r="B742" s="5" t="s">
        <v>411</v>
      </c>
      <c r="C742" s="5" t="s">
        <v>102</v>
      </c>
      <c r="D742" s="5" t="s">
        <v>47</v>
      </c>
      <c r="E742" s="5" t="s">
        <v>22</v>
      </c>
      <c r="F742" s="6">
        <v>45657</v>
      </c>
      <c r="G742" s="5">
        <v>2024</v>
      </c>
      <c r="H742" s="5" t="str">
        <f t="shared" si="100"/>
        <v>Diciembre</v>
      </c>
      <c r="I742" s="6" t="str">
        <f t="shared" si="101"/>
        <v>2024-2</v>
      </c>
      <c r="J742" s="5">
        <v>100</v>
      </c>
      <c r="K742" s="5">
        <v>209</v>
      </c>
      <c r="L742" s="15">
        <f t="shared" si="103"/>
        <v>1</v>
      </c>
      <c r="M742" s="15">
        <f t="shared" si="104"/>
        <v>1</v>
      </c>
      <c r="N742" s="5"/>
      <c r="O742" s="5"/>
      <c r="P742" s="5">
        <v>0</v>
      </c>
      <c r="Q742" s="5">
        <v>0</v>
      </c>
      <c r="R742" s="5" t="str">
        <f t="shared" si="102"/>
        <v>449-2024-12-31</v>
      </c>
    </row>
    <row r="743" spans="1:18" x14ac:dyDescent="0.3">
      <c r="A743" s="5">
        <v>444</v>
      </c>
      <c r="B743" s="5" t="s">
        <v>412</v>
      </c>
      <c r="C743" s="5" t="s">
        <v>180</v>
      </c>
      <c r="D743" s="5" t="s">
        <v>47</v>
      </c>
      <c r="E743" s="5" t="s">
        <v>22</v>
      </c>
      <c r="F743" s="6">
        <v>45657</v>
      </c>
      <c r="G743" s="5">
        <v>2024</v>
      </c>
      <c r="H743" s="5" t="str">
        <f t="shared" si="100"/>
        <v>Diciembre</v>
      </c>
      <c r="I743" s="6" t="str">
        <f t="shared" si="101"/>
        <v>2024-2</v>
      </c>
      <c r="J743" s="5"/>
      <c r="K743" s="5">
        <v>2.1</v>
      </c>
      <c r="L743" s="15" t="str">
        <f t="shared" si="103"/>
        <v/>
      </c>
      <c r="M743" s="15" t="str">
        <f t="shared" si="104"/>
        <v/>
      </c>
      <c r="N743" s="5" t="s">
        <v>133</v>
      </c>
      <c r="O743" s="5" t="s">
        <v>83</v>
      </c>
      <c r="P743" s="5">
        <v>0</v>
      </c>
      <c r="Q743" s="5">
        <v>1</v>
      </c>
      <c r="R743" s="5" t="str">
        <f t="shared" si="102"/>
        <v>451-2024-12-31</v>
      </c>
    </row>
    <row r="744" spans="1:18" x14ac:dyDescent="0.3">
      <c r="A744" s="5">
        <v>445</v>
      </c>
      <c r="B744" s="5" t="s">
        <v>413</v>
      </c>
      <c r="C744" s="5" t="s">
        <v>180</v>
      </c>
      <c r="D744" s="5" t="s">
        <v>47</v>
      </c>
      <c r="E744" s="5" t="s">
        <v>22</v>
      </c>
      <c r="F744" s="6">
        <v>45657</v>
      </c>
      <c r="G744" s="5">
        <v>2024</v>
      </c>
      <c r="H744" s="5" t="str">
        <f t="shared" si="100"/>
        <v>Diciembre</v>
      </c>
      <c r="I744" s="6" t="str">
        <f t="shared" si="101"/>
        <v>2024-2</v>
      </c>
      <c r="J744" s="5">
        <v>67.5</v>
      </c>
      <c r="K744" s="5">
        <v>70.849999999999994</v>
      </c>
      <c r="L744" s="15">
        <f t="shared" si="103"/>
        <v>1.3</v>
      </c>
      <c r="M744" s="15">
        <f t="shared" si="104"/>
        <v>1.6</v>
      </c>
      <c r="N744" s="5" t="s">
        <v>23</v>
      </c>
      <c r="O744" s="5" t="s">
        <v>23</v>
      </c>
      <c r="P744" s="5">
        <v>0</v>
      </c>
      <c r="Q744" s="5">
        <v>0</v>
      </c>
      <c r="R744" s="5" t="str">
        <f t="shared" si="102"/>
        <v>452-2024-12-31</v>
      </c>
    </row>
    <row r="745" spans="1:18" x14ac:dyDescent="0.3">
      <c r="A745" s="5">
        <v>447</v>
      </c>
      <c r="B745" s="5" t="s">
        <v>238</v>
      </c>
      <c r="C745" s="5" t="s">
        <v>104</v>
      </c>
      <c r="D745" s="5" t="s">
        <v>47</v>
      </c>
      <c r="E745" s="5" t="s">
        <v>22</v>
      </c>
      <c r="F745" s="6">
        <v>45657</v>
      </c>
      <c r="G745" s="5">
        <v>2024</v>
      </c>
      <c r="H745" s="5" t="str">
        <f t="shared" si="100"/>
        <v>Diciembre</v>
      </c>
      <c r="I745" s="6" t="str">
        <f t="shared" si="101"/>
        <v>2024-2</v>
      </c>
      <c r="J745" s="5">
        <v>15</v>
      </c>
      <c r="K745" s="5">
        <v>23.6</v>
      </c>
      <c r="L745" s="15">
        <f t="shared" si="103"/>
        <v>1.3</v>
      </c>
      <c r="M745" s="15">
        <f t="shared" si="104"/>
        <v>1.96</v>
      </c>
      <c r="N745" s="5" t="s">
        <v>23</v>
      </c>
      <c r="O745" s="5" t="s">
        <v>23</v>
      </c>
      <c r="P745" s="5">
        <v>0</v>
      </c>
      <c r="Q745" s="5">
        <v>0</v>
      </c>
      <c r="R745" s="5" t="str">
        <f t="shared" si="102"/>
        <v>453-2024-12-31</v>
      </c>
    </row>
    <row r="746" spans="1:18" x14ac:dyDescent="0.3">
      <c r="A746" s="5">
        <v>448</v>
      </c>
      <c r="B746" s="5" t="s">
        <v>414</v>
      </c>
      <c r="C746" s="5" t="s">
        <v>104</v>
      </c>
      <c r="D746" s="5" t="s">
        <v>47</v>
      </c>
      <c r="E746" s="5" t="s">
        <v>22</v>
      </c>
      <c r="F746" s="6">
        <v>45657</v>
      </c>
      <c r="G746" s="5">
        <v>2024</v>
      </c>
      <c r="H746" s="5" t="str">
        <f t="shared" si="100"/>
        <v>Diciembre</v>
      </c>
      <c r="I746" s="6" t="str">
        <f t="shared" si="101"/>
        <v>2024-2</v>
      </c>
      <c r="J746" s="5">
        <v>9</v>
      </c>
      <c r="K746" s="5">
        <v>14.12</v>
      </c>
      <c r="L746" s="15" t="str">
        <f t="shared" si="103"/>
        <v/>
      </c>
      <c r="M746" s="15" t="str">
        <f t="shared" si="104"/>
        <v/>
      </c>
      <c r="N746" s="5" t="s">
        <v>23</v>
      </c>
      <c r="O746" s="5" t="s">
        <v>23</v>
      </c>
      <c r="P746" s="5">
        <v>0</v>
      </c>
      <c r="Q746" s="5">
        <v>1</v>
      </c>
      <c r="R746" s="5" t="str">
        <f t="shared" si="102"/>
        <v>454-2024-12-31</v>
      </c>
    </row>
    <row r="747" spans="1:18" x14ac:dyDescent="0.3">
      <c r="A747" s="5">
        <v>449</v>
      </c>
      <c r="B747" s="5" t="s">
        <v>415</v>
      </c>
      <c r="C747" s="5" t="s">
        <v>241</v>
      </c>
      <c r="D747" s="5" t="s">
        <v>52</v>
      </c>
      <c r="E747" s="5" t="s">
        <v>22</v>
      </c>
      <c r="F747" s="6">
        <v>45657</v>
      </c>
      <c r="G747" s="5">
        <v>2024</v>
      </c>
      <c r="H747" s="5" t="str">
        <f t="shared" si="100"/>
        <v>Diciembre</v>
      </c>
      <c r="I747" s="6" t="str">
        <f t="shared" si="101"/>
        <v>2024-2</v>
      </c>
      <c r="J747" s="5">
        <v>100</v>
      </c>
      <c r="K747" s="5">
        <v>100</v>
      </c>
      <c r="L747" s="15">
        <f t="shared" si="103"/>
        <v>1.1111111111111112</v>
      </c>
      <c r="M747" s="15">
        <f t="shared" si="104"/>
        <v>1.1111111111111112</v>
      </c>
      <c r="N747" s="5" t="s">
        <v>23</v>
      </c>
      <c r="O747" s="5" t="s">
        <v>23</v>
      </c>
      <c r="P747" s="5">
        <v>0</v>
      </c>
      <c r="Q747" s="5">
        <v>0</v>
      </c>
      <c r="R747" s="5" t="str">
        <f t="shared" si="102"/>
        <v>455-2024-12-31</v>
      </c>
    </row>
    <row r="748" spans="1:18" x14ac:dyDescent="0.3">
      <c r="A748" s="5">
        <v>451</v>
      </c>
      <c r="B748" s="5" t="s">
        <v>416</v>
      </c>
      <c r="C748" s="5" t="s">
        <v>354</v>
      </c>
      <c r="D748" s="5" t="s">
        <v>47</v>
      </c>
      <c r="E748" s="5" t="s">
        <v>22</v>
      </c>
      <c r="F748" s="6">
        <v>45657</v>
      </c>
      <c r="G748" s="5">
        <v>2024</v>
      </c>
      <c r="H748" s="5" t="str">
        <f t="shared" si="100"/>
        <v>Diciembre</v>
      </c>
      <c r="I748" s="6" t="str">
        <f t="shared" si="101"/>
        <v>2024-2</v>
      </c>
      <c r="J748" s="5"/>
      <c r="K748" s="5">
        <v>38.799999999999997</v>
      </c>
      <c r="L748" s="15">
        <f t="shared" si="103"/>
        <v>0.97349999999999992</v>
      </c>
      <c r="M748" s="15">
        <f t="shared" si="104"/>
        <v>0.97349999999999992</v>
      </c>
      <c r="N748" s="5" t="s">
        <v>133</v>
      </c>
      <c r="O748" s="5" t="s">
        <v>23</v>
      </c>
      <c r="P748" s="5">
        <v>0</v>
      </c>
      <c r="Q748" s="5">
        <v>0</v>
      </c>
      <c r="R748" s="5" t="str">
        <f t="shared" si="102"/>
        <v>456-2024-12-31</v>
      </c>
    </row>
    <row r="749" spans="1:18" x14ac:dyDescent="0.3">
      <c r="A749" s="5">
        <v>452</v>
      </c>
      <c r="B749" s="5" t="s">
        <v>417</v>
      </c>
      <c r="C749" s="5" t="s">
        <v>354</v>
      </c>
      <c r="D749" s="5" t="s">
        <v>47</v>
      </c>
      <c r="E749" s="5" t="s">
        <v>22</v>
      </c>
      <c r="F749" s="6">
        <v>45657</v>
      </c>
      <c r="G749" s="5">
        <v>2024</v>
      </c>
      <c r="H749" s="5" t="str">
        <f t="shared" si="100"/>
        <v>Diciembre</v>
      </c>
      <c r="I749" s="6" t="str">
        <f t="shared" si="101"/>
        <v>2024-2</v>
      </c>
      <c r="J749" s="5">
        <v>100</v>
      </c>
      <c r="K749" s="5">
        <v>160</v>
      </c>
      <c r="L749" s="15">
        <f t="shared" si="103"/>
        <v>0.8</v>
      </c>
      <c r="M749" s="15">
        <f t="shared" si="104"/>
        <v>0.8</v>
      </c>
      <c r="N749" s="5" t="s">
        <v>23</v>
      </c>
      <c r="O749" s="5" t="s">
        <v>23</v>
      </c>
      <c r="P749" s="5">
        <v>0</v>
      </c>
      <c r="Q749" s="5">
        <v>0</v>
      </c>
      <c r="R749" s="5" t="str">
        <f t="shared" si="102"/>
        <v>457-2024-12-31</v>
      </c>
    </row>
    <row r="750" spans="1:18" x14ac:dyDescent="0.3">
      <c r="A750" s="5">
        <v>453</v>
      </c>
      <c r="B750" s="5" t="s">
        <v>418</v>
      </c>
      <c r="C750" s="5" t="s">
        <v>358</v>
      </c>
      <c r="D750" s="5" t="s">
        <v>52</v>
      </c>
      <c r="E750" s="5" t="s">
        <v>22</v>
      </c>
      <c r="F750" s="6">
        <v>45657</v>
      </c>
      <c r="G750" s="5">
        <v>2024</v>
      </c>
      <c r="H750" s="5" t="str">
        <f t="shared" si="100"/>
        <v>Diciembre</v>
      </c>
      <c r="I750" s="6" t="str">
        <f t="shared" si="101"/>
        <v>2024-2</v>
      </c>
      <c r="J750" s="5">
        <v>75</v>
      </c>
      <c r="K750" s="5">
        <v>147</v>
      </c>
      <c r="L750" s="15">
        <f t="shared" si="103"/>
        <v>0</v>
      </c>
      <c r="M750" s="15">
        <f t="shared" si="104"/>
        <v>0</v>
      </c>
      <c r="N750" s="5" t="s">
        <v>23</v>
      </c>
      <c r="O750" s="5" t="s">
        <v>23</v>
      </c>
      <c r="P750" s="5">
        <v>0</v>
      </c>
      <c r="Q750" s="5">
        <v>0</v>
      </c>
      <c r="R750" s="5" t="str">
        <f t="shared" si="102"/>
        <v>459-2024-12-31</v>
      </c>
    </row>
    <row r="751" spans="1:18" x14ac:dyDescent="0.3">
      <c r="A751" s="5">
        <v>454</v>
      </c>
      <c r="B751" s="5" t="s">
        <v>419</v>
      </c>
      <c r="C751" s="5" t="s">
        <v>358</v>
      </c>
      <c r="D751" s="5" t="s">
        <v>52</v>
      </c>
      <c r="E751" s="5" t="s">
        <v>22</v>
      </c>
      <c r="F751" s="6">
        <v>45657</v>
      </c>
      <c r="G751" s="5">
        <v>2024</v>
      </c>
      <c r="H751" s="5" t="str">
        <f t="shared" si="100"/>
        <v>Diciembre</v>
      </c>
      <c r="I751" s="6" t="str">
        <f t="shared" si="101"/>
        <v>2024-2</v>
      </c>
      <c r="J751" s="5">
        <v>0</v>
      </c>
      <c r="K751" s="5">
        <v>88</v>
      </c>
      <c r="L751" s="15">
        <f t="shared" si="103"/>
        <v>1.143</v>
      </c>
      <c r="M751" s="15">
        <f t="shared" si="104"/>
        <v>1.143</v>
      </c>
      <c r="N751" s="5" t="s">
        <v>23</v>
      </c>
      <c r="O751" s="5" t="s">
        <v>23</v>
      </c>
      <c r="P751" s="5">
        <v>0</v>
      </c>
      <c r="Q751" s="5">
        <v>0</v>
      </c>
      <c r="R751" s="5" t="str">
        <f t="shared" si="102"/>
        <v>460-2024-12-31</v>
      </c>
    </row>
    <row r="752" spans="1:18" x14ac:dyDescent="0.3">
      <c r="A752" s="5">
        <v>455</v>
      </c>
      <c r="B752" s="5" t="s">
        <v>420</v>
      </c>
      <c r="C752" s="5" t="s">
        <v>358</v>
      </c>
      <c r="D752" s="5" t="s">
        <v>52</v>
      </c>
      <c r="E752" s="5" t="s">
        <v>22</v>
      </c>
      <c r="F752" s="6">
        <v>45657</v>
      </c>
      <c r="G752" s="5">
        <v>2024</v>
      </c>
      <c r="H752" s="5" t="str">
        <f t="shared" si="100"/>
        <v>Diciembre</v>
      </c>
      <c r="I752" s="6" t="str">
        <f t="shared" si="101"/>
        <v>2024-2</v>
      </c>
      <c r="J752" s="5">
        <v>90</v>
      </c>
      <c r="K752" s="5">
        <v>100</v>
      </c>
      <c r="L752" s="15">
        <f t="shared" si="103"/>
        <v>1.1764705882352942</v>
      </c>
      <c r="M752" s="15">
        <f t="shared" si="104"/>
        <v>1.1764705882352942</v>
      </c>
      <c r="N752" s="5" t="s">
        <v>23</v>
      </c>
      <c r="O752" s="5" t="s">
        <v>23</v>
      </c>
      <c r="P752" s="5">
        <v>0</v>
      </c>
      <c r="Q752" s="5">
        <v>0</v>
      </c>
      <c r="R752" s="5" t="str">
        <f t="shared" si="102"/>
        <v>462-2024-12-31</v>
      </c>
    </row>
    <row r="753" spans="1:18" x14ac:dyDescent="0.3">
      <c r="A753" s="5">
        <v>456</v>
      </c>
      <c r="B753" s="5" t="s">
        <v>421</v>
      </c>
      <c r="C753" s="5" t="s">
        <v>395</v>
      </c>
      <c r="D753" s="5" t="s">
        <v>47</v>
      </c>
      <c r="E753" s="5" t="s">
        <v>22</v>
      </c>
      <c r="F753" s="6">
        <v>45657</v>
      </c>
      <c r="G753" s="5">
        <v>2024</v>
      </c>
      <c r="H753" s="5" t="str">
        <f t="shared" si="100"/>
        <v>Diciembre</v>
      </c>
      <c r="I753" s="6" t="str">
        <f t="shared" si="101"/>
        <v>2024-2</v>
      </c>
      <c r="J753" s="5">
        <v>100</v>
      </c>
      <c r="K753" s="5">
        <v>97.35</v>
      </c>
      <c r="L753" s="15">
        <f t="shared" si="103"/>
        <v>1</v>
      </c>
      <c r="M753" s="15">
        <f t="shared" si="104"/>
        <v>1</v>
      </c>
      <c r="N753" s="5" t="s">
        <v>23</v>
      </c>
      <c r="O753" s="5" t="s">
        <v>23</v>
      </c>
      <c r="P753" s="5">
        <v>0</v>
      </c>
      <c r="Q753" s="5">
        <v>0</v>
      </c>
      <c r="R753" s="5" t="str">
        <f t="shared" si="102"/>
        <v>463-2024-12-31</v>
      </c>
    </row>
    <row r="754" spans="1:18" x14ac:dyDescent="0.3">
      <c r="A754" s="5">
        <v>457</v>
      </c>
      <c r="B754" s="5" t="s">
        <v>422</v>
      </c>
      <c r="C754" s="5" t="s">
        <v>395</v>
      </c>
      <c r="D754" s="5" t="s">
        <v>47</v>
      </c>
      <c r="E754" s="5" t="s">
        <v>22</v>
      </c>
      <c r="F754" s="6">
        <v>45657</v>
      </c>
      <c r="G754" s="5">
        <v>2024</v>
      </c>
      <c r="H754" s="5" t="str">
        <f t="shared" si="100"/>
        <v>Diciembre</v>
      </c>
      <c r="I754" s="6" t="str">
        <f t="shared" si="101"/>
        <v>2024-2</v>
      </c>
      <c r="J754" s="5">
        <v>100</v>
      </c>
      <c r="K754" s="5">
        <v>80</v>
      </c>
      <c r="L754" s="15">
        <f t="shared" si="103"/>
        <v>0.56830000000000003</v>
      </c>
      <c r="M754" s="15">
        <f t="shared" si="104"/>
        <v>0.56830000000000003</v>
      </c>
      <c r="N754" s="5" t="s">
        <v>23</v>
      </c>
      <c r="O754" s="5" t="s">
        <v>23</v>
      </c>
      <c r="P754" s="5">
        <v>0</v>
      </c>
      <c r="Q754" s="5">
        <v>0</v>
      </c>
      <c r="R754" s="5" t="str">
        <f t="shared" si="102"/>
        <v>465-2024-12-31</v>
      </c>
    </row>
    <row r="755" spans="1:18" x14ac:dyDescent="0.3">
      <c r="A755" s="5">
        <v>459</v>
      </c>
      <c r="B755" s="5" t="s">
        <v>424</v>
      </c>
      <c r="C755" s="5" t="s">
        <v>354</v>
      </c>
      <c r="D755" s="5" t="s">
        <v>52</v>
      </c>
      <c r="E755" s="5" t="s">
        <v>22</v>
      </c>
      <c r="F755" s="6">
        <v>45657</v>
      </c>
      <c r="G755" s="5">
        <v>2024</v>
      </c>
      <c r="H755" s="5" t="str">
        <f t="shared" si="100"/>
        <v>Diciembre</v>
      </c>
      <c r="I755" s="6" t="str">
        <f t="shared" si="101"/>
        <v>2024-2</v>
      </c>
      <c r="J755" s="5">
        <v>100</v>
      </c>
      <c r="K755" s="5"/>
      <c r="L755" s="15">
        <f t="shared" si="103"/>
        <v>1.0759999999999998</v>
      </c>
      <c r="M755" s="15">
        <f t="shared" si="104"/>
        <v>1.0759999999999998</v>
      </c>
      <c r="N755" s="5" t="s">
        <v>23</v>
      </c>
      <c r="O755" s="5" t="s">
        <v>23</v>
      </c>
      <c r="P755" s="5">
        <v>0</v>
      </c>
      <c r="Q755" s="5">
        <v>0</v>
      </c>
      <c r="R755" s="5" t="str">
        <f t="shared" si="102"/>
        <v>466-2024-12-31</v>
      </c>
    </row>
    <row r="756" spans="1:18" x14ac:dyDescent="0.3">
      <c r="A756" s="5">
        <v>460</v>
      </c>
      <c r="B756" s="5" t="s">
        <v>425</v>
      </c>
      <c r="C756" s="5" t="s">
        <v>25</v>
      </c>
      <c r="D756" s="5" t="s">
        <v>65</v>
      </c>
      <c r="E756" s="5" t="s">
        <v>22</v>
      </c>
      <c r="F756" s="6">
        <v>45657</v>
      </c>
      <c r="G756" s="5">
        <v>2024</v>
      </c>
      <c r="H756" s="5" t="str">
        <f t="shared" si="100"/>
        <v>Diciembre</v>
      </c>
      <c r="I756" s="6" t="str">
        <f t="shared" si="101"/>
        <v>2024-2</v>
      </c>
      <c r="J756" s="5">
        <v>80</v>
      </c>
      <c r="K756" s="5">
        <v>91.44</v>
      </c>
      <c r="L756" s="15">
        <f t="shared" si="103"/>
        <v>1.2183333333333333</v>
      </c>
      <c r="M756" s="15">
        <f t="shared" si="104"/>
        <v>1.2183333333333333</v>
      </c>
      <c r="N756" s="56" t="s">
        <v>23</v>
      </c>
      <c r="O756" s="56" t="s">
        <v>23</v>
      </c>
      <c r="P756" s="5">
        <v>0</v>
      </c>
      <c r="Q756" s="5">
        <v>1</v>
      </c>
      <c r="R756" s="5" t="str">
        <f t="shared" si="102"/>
        <v>467-2024-12-31</v>
      </c>
    </row>
    <row r="757" spans="1:18" x14ac:dyDescent="0.3">
      <c r="A757" s="5">
        <v>462</v>
      </c>
      <c r="B757" s="5" t="s">
        <v>426</v>
      </c>
      <c r="C757" s="5" t="s">
        <v>118</v>
      </c>
      <c r="D757" s="5" t="s">
        <v>47</v>
      </c>
      <c r="E757" s="5" t="s">
        <v>22</v>
      </c>
      <c r="F757" s="6">
        <v>45657</v>
      </c>
      <c r="G757" s="5">
        <v>2024</v>
      </c>
      <c r="H757" s="5" t="str">
        <f t="shared" si="100"/>
        <v>Diciembre</v>
      </c>
      <c r="I757" s="6" t="str">
        <f t="shared" si="101"/>
        <v>2024-2</v>
      </c>
      <c r="J757" s="5">
        <v>85</v>
      </c>
      <c r="K757" s="5">
        <v>100</v>
      </c>
      <c r="L757" s="15">
        <f t="shared" si="103"/>
        <v>0.8666666666666667</v>
      </c>
      <c r="M757" s="15">
        <f t="shared" si="104"/>
        <v>0.8666666666666667</v>
      </c>
      <c r="N757" s="5" t="s">
        <v>23</v>
      </c>
      <c r="O757" s="5" t="s">
        <v>23</v>
      </c>
      <c r="P757" s="5">
        <v>0</v>
      </c>
      <c r="Q757" s="5">
        <v>0</v>
      </c>
      <c r="R757" s="5" t="str">
        <f t="shared" si="102"/>
        <v>468-2024-12-31</v>
      </c>
    </row>
    <row r="758" spans="1:18" x14ac:dyDescent="0.3">
      <c r="A758" s="5">
        <v>463</v>
      </c>
      <c r="B758" s="5" t="s">
        <v>427</v>
      </c>
      <c r="C758" s="5" t="s">
        <v>25</v>
      </c>
      <c r="D758" s="5" t="s">
        <v>47</v>
      </c>
      <c r="E758" s="5" t="s">
        <v>22</v>
      </c>
      <c r="F758" s="6">
        <v>45657</v>
      </c>
      <c r="G758" s="5">
        <v>2024</v>
      </c>
      <c r="H758" s="5" t="str">
        <f t="shared" si="100"/>
        <v>Diciembre</v>
      </c>
      <c r="I758" s="6" t="str">
        <f t="shared" si="101"/>
        <v>2024-2</v>
      </c>
      <c r="J758" s="5">
        <v>100</v>
      </c>
      <c r="K758" s="5">
        <v>100</v>
      </c>
      <c r="L758" s="15">
        <f t="shared" si="103"/>
        <v>0.997</v>
      </c>
      <c r="M758" s="15">
        <f t="shared" si="104"/>
        <v>0.997</v>
      </c>
      <c r="N758" s="5" t="s">
        <v>23</v>
      </c>
      <c r="O758" s="5" t="s">
        <v>23</v>
      </c>
      <c r="P758" s="5">
        <v>0</v>
      </c>
      <c r="Q758" s="5">
        <v>0</v>
      </c>
      <c r="R758" s="5" t="str">
        <f t="shared" si="102"/>
        <v>469-2024-12-31</v>
      </c>
    </row>
    <row r="759" spans="1:18" x14ac:dyDescent="0.3">
      <c r="A759" s="5">
        <v>465</v>
      </c>
      <c r="B759" s="5" t="s">
        <v>428</v>
      </c>
      <c r="C759" s="5" t="s">
        <v>303</v>
      </c>
      <c r="D759" s="5" t="s">
        <v>47</v>
      </c>
      <c r="E759" s="5" t="s">
        <v>22</v>
      </c>
      <c r="F759" s="6">
        <v>45657</v>
      </c>
      <c r="G759" s="5">
        <v>2024</v>
      </c>
      <c r="H759" s="5" t="str">
        <f t="shared" si="100"/>
        <v>Diciembre</v>
      </c>
      <c r="I759" s="6" t="str">
        <f t="shared" si="101"/>
        <v>2024-2</v>
      </c>
      <c r="J759" s="5">
        <v>100</v>
      </c>
      <c r="K759" s="5">
        <v>56.83</v>
      </c>
      <c r="L759" s="15">
        <f t="shared" si="103"/>
        <v>1</v>
      </c>
      <c r="M759" s="15">
        <f t="shared" si="104"/>
        <v>1</v>
      </c>
      <c r="N759" s="5" t="s">
        <v>23</v>
      </c>
      <c r="O759" s="5" t="s">
        <v>23</v>
      </c>
      <c r="P759" s="5">
        <v>0</v>
      </c>
      <c r="Q759" s="5">
        <v>0</v>
      </c>
      <c r="R759" s="5" t="str">
        <f t="shared" si="102"/>
        <v>470-2024-12-31</v>
      </c>
    </row>
    <row r="760" spans="1:18" x14ac:dyDescent="0.3">
      <c r="A760" s="5">
        <v>466</v>
      </c>
      <c r="B760" s="5" t="s">
        <v>429</v>
      </c>
      <c r="C760" s="5" t="s">
        <v>46</v>
      </c>
      <c r="D760" s="5" t="s">
        <v>47</v>
      </c>
      <c r="E760" s="5" t="s">
        <v>22</v>
      </c>
      <c r="F760" s="6">
        <v>45657</v>
      </c>
      <c r="G760" s="5">
        <v>2024</v>
      </c>
      <c r="H760" s="5" t="str">
        <f t="shared" si="100"/>
        <v>Diciembre</v>
      </c>
      <c r="I760" s="6" t="str">
        <f t="shared" si="101"/>
        <v>2024-2</v>
      </c>
      <c r="J760" s="5">
        <v>50</v>
      </c>
      <c r="K760" s="5">
        <v>53.8</v>
      </c>
      <c r="L760" s="15">
        <f t="shared" si="103"/>
        <v>0.99</v>
      </c>
      <c r="M760" s="15">
        <f t="shared" si="104"/>
        <v>0.99</v>
      </c>
      <c r="N760" s="5" t="s">
        <v>48</v>
      </c>
      <c r="O760" s="5" t="s">
        <v>83</v>
      </c>
      <c r="P760" s="5">
        <v>1</v>
      </c>
      <c r="Q760" s="5">
        <v>1</v>
      </c>
      <c r="R760" s="5" t="str">
        <f t="shared" si="102"/>
        <v>471-2024-12-31</v>
      </c>
    </row>
    <row r="761" spans="1:18" x14ac:dyDescent="0.3">
      <c r="A761" s="5">
        <v>467</v>
      </c>
      <c r="B761" s="5" t="s">
        <v>430</v>
      </c>
      <c r="C761" s="5" t="s">
        <v>217</v>
      </c>
      <c r="D761" s="5" t="s">
        <v>47</v>
      </c>
      <c r="E761" s="5" t="s">
        <v>22</v>
      </c>
      <c r="F761" s="6">
        <v>45657</v>
      </c>
      <c r="G761" s="5">
        <v>2024</v>
      </c>
      <c r="H761" s="5" t="str">
        <f t="shared" si="100"/>
        <v>Diciembre</v>
      </c>
      <c r="I761" s="6" t="str">
        <f t="shared" si="101"/>
        <v>2024-2</v>
      </c>
      <c r="J761" s="5">
        <v>60</v>
      </c>
      <c r="K761" s="5">
        <v>73.099999999999994</v>
      </c>
      <c r="L761" s="15">
        <f t="shared" si="103"/>
        <v>1</v>
      </c>
      <c r="M761" s="15">
        <f t="shared" si="104"/>
        <v>1</v>
      </c>
      <c r="N761" s="5" t="s">
        <v>48</v>
      </c>
      <c r="O761" s="5" t="s">
        <v>83</v>
      </c>
      <c r="P761" s="5">
        <v>0</v>
      </c>
      <c r="Q761" s="5">
        <v>1</v>
      </c>
      <c r="R761" s="5" t="str">
        <f t="shared" si="102"/>
        <v>472-2024-12-31</v>
      </c>
    </row>
    <row r="762" spans="1:18" x14ac:dyDescent="0.3">
      <c r="A762" s="5">
        <v>468</v>
      </c>
      <c r="B762" s="5" t="s">
        <v>431</v>
      </c>
      <c r="C762" s="5" t="s">
        <v>217</v>
      </c>
      <c r="D762" s="5" t="s">
        <v>47</v>
      </c>
      <c r="E762" s="5" t="s">
        <v>54</v>
      </c>
      <c r="F762" s="6">
        <v>45657</v>
      </c>
      <c r="G762" s="5">
        <v>2024</v>
      </c>
      <c r="H762" s="5" t="str">
        <f t="shared" si="100"/>
        <v>Diciembre</v>
      </c>
      <c r="I762" s="6" t="str">
        <f t="shared" si="101"/>
        <v>2024-2</v>
      </c>
      <c r="J762" s="5">
        <v>3</v>
      </c>
      <c r="K762" s="5">
        <v>2.6</v>
      </c>
      <c r="L762" s="15">
        <f>J767/K767</f>
        <v>1</v>
      </c>
      <c r="M762" s="15">
        <f>IFERROR(IF((J767/K767)&gt;J767/K767,1.3,J767/K767),"")</f>
        <v>1</v>
      </c>
      <c r="N762" s="5" t="s">
        <v>48</v>
      </c>
      <c r="O762" s="5" t="s">
        <v>83</v>
      </c>
      <c r="P762" s="5">
        <v>0</v>
      </c>
      <c r="Q762" s="5">
        <v>1</v>
      </c>
      <c r="R762" s="5" t="str">
        <f t="shared" si="102"/>
        <v>473-2024-12-31</v>
      </c>
    </row>
    <row r="763" spans="1:18" x14ac:dyDescent="0.3">
      <c r="A763" s="5">
        <v>469</v>
      </c>
      <c r="B763" s="5" t="s">
        <v>387</v>
      </c>
      <c r="C763" s="5" t="s">
        <v>190</v>
      </c>
      <c r="D763" s="5" t="s">
        <v>52</v>
      </c>
      <c r="E763" s="5" t="s">
        <v>22</v>
      </c>
      <c r="F763" s="6">
        <v>45657</v>
      </c>
      <c r="G763" s="5">
        <v>2024</v>
      </c>
      <c r="H763" s="5" t="str">
        <f t="shared" si="100"/>
        <v>Diciembre</v>
      </c>
      <c r="I763" s="6" t="str">
        <f t="shared" si="101"/>
        <v>2024-2</v>
      </c>
      <c r="J763" s="5">
        <v>100</v>
      </c>
      <c r="K763" s="5">
        <v>99.7</v>
      </c>
      <c r="L763" s="15">
        <f>IFERROR(IF((K768/J768)&gt;1,1,K768/J768),"")</f>
        <v>1</v>
      </c>
      <c r="M763" s="15">
        <f>IFERROR(IF((K768/J768)&gt;1,1,K768/J768),"")</f>
        <v>1</v>
      </c>
      <c r="N763" s="5" t="s">
        <v>23</v>
      </c>
      <c r="O763" s="5" t="s">
        <v>23</v>
      </c>
      <c r="P763" s="5">
        <v>1</v>
      </c>
      <c r="Q763" s="5">
        <v>1</v>
      </c>
      <c r="R763" s="5" t="str">
        <f t="shared" si="102"/>
        <v>474-2024-12-31</v>
      </c>
    </row>
    <row r="764" spans="1:18" x14ac:dyDescent="0.3">
      <c r="A764" s="5">
        <v>470</v>
      </c>
      <c r="B764" s="5" t="s">
        <v>433</v>
      </c>
      <c r="C764" s="5" t="s">
        <v>190</v>
      </c>
      <c r="D764" s="5" t="s">
        <v>52</v>
      </c>
      <c r="E764" s="5" t="s">
        <v>22</v>
      </c>
      <c r="F764" s="6">
        <v>45657</v>
      </c>
      <c r="G764" s="5">
        <v>2024</v>
      </c>
      <c r="H764" s="5" t="str">
        <f t="shared" si="100"/>
        <v>Diciembre</v>
      </c>
      <c r="I764" s="6" t="str">
        <f t="shared" si="101"/>
        <v>2024-2</v>
      </c>
      <c r="J764" s="5">
        <v>100</v>
      </c>
      <c r="K764" s="5">
        <v>100</v>
      </c>
      <c r="L764" s="15">
        <f>IFERROR(IF((K769/J769)&gt;1,1,K769/J769),"")</f>
        <v>1</v>
      </c>
      <c r="M764" s="15">
        <f>IFERROR(IF((K769/J769)&gt;1,1,K769/J769),"")</f>
        <v>1</v>
      </c>
      <c r="N764" s="5" t="s">
        <v>23</v>
      </c>
      <c r="O764" s="5" t="s">
        <v>23</v>
      </c>
      <c r="P764" s="5">
        <v>0</v>
      </c>
      <c r="Q764" s="5">
        <v>0</v>
      </c>
      <c r="R764" s="5" t="str">
        <f t="shared" si="102"/>
        <v>475-2024-12-31</v>
      </c>
    </row>
    <row r="765" spans="1:18" x14ac:dyDescent="0.3">
      <c r="A765" s="5">
        <v>471</v>
      </c>
      <c r="B765" s="5" t="s">
        <v>434</v>
      </c>
      <c r="C765" s="5" t="s">
        <v>190</v>
      </c>
      <c r="D765" s="5" t="s">
        <v>52</v>
      </c>
      <c r="E765" s="5" t="s">
        <v>22</v>
      </c>
      <c r="F765" s="6">
        <v>45657</v>
      </c>
      <c r="G765" s="5">
        <v>2024</v>
      </c>
      <c r="H765" s="5" t="str">
        <f t="shared" si="100"/>
        <v>Diciembre</v>
      </c>
      <c r="I765" s="6" t="str">
        <f t="shared" si="101"/>
        <v>2024-2</v>
      </c>
      <c r="J765" s="5">
        <v>100</v>
      </c>
      <c r="K765" s="5">
        <v>99</v>
      </c>
      <c r="L765" s="15">
        <f t="shared" ref="L765:L802" si="105">IFERROR(IF((K770/J770)&gt;1.3,1.3,K770/J770),"")</f>
        <v>1</v>
      </c>
      <c r="M765" s="15">
        <f t="shared" ref="M765:M802" si="106">IFERROR(K770/J770,"")</f>
        <v>1</v>
      </c>
      <c r="N765" s="5" t="s">
        <v>23</v>
      </c>
      <c r="O765" s="5" t="s">
        <v>23</v>
      </c>
      <c r="P765" s="5">
        <v>0</v>
      </c>
      <c r="Q765" s="5">
        <v>0</v>
      </c>
      <c r="R765" s="5" t="str">
        <f t="shared" si="102"/>
        <v>476-2024-12-31</v>
      </c>
    </row>
    <row r="766" spans="1:18" x14ac:dyDescent="0.3">
      <c r="A766" s="5">
        <v>472</v>
      </c>
      <c r="B766" s="5" t="s">
        <v>435</v>
      </c>
      <c r="C766" s="5" t="s">
        <v>303</v>
      </c>
      <c r="D766" s="5" t="s">
        <v>47</v>
      </c>
      <c r="E766" s="5" t="s">
        <v>22</v>
      </c>
      <c r="F766" s="6">
        <v>45657</v>
      </c>
      <c r="G766" s="5">
        <v>2024</v>
      </c>
      <c r="H766" s="5" t="str">
        <f t="shared" si="100"/>
        <v>Diciembre</v>
      </c>
      <c r="I766" s="6" t="str">
        <f t="shared" si="101"/>
        <v>2024-2</v>
      </c>
      <c r="J766" s="5">
        <v>100</v>
      </c>
      <c r="K766" s="5">
        <v>100</v>
      </c>
      <c r="L766" s="15">
        <f t="shared" si="105"/>
        <v>1</v>
      </c>
      <c r="M766" s="15">
        <f t="shared" si="106"/>
        <v>1</v>
      </c>
      <c r="N766" s="5" t="s">
        <v>23</v>
      </c>
      <c r="O766" s="5" t="s">
        <v>23</v>
      </c>
      <c r="P766" s="5">
        <v>0</v>
      </c>
      <c r="Q766" s="5">
        <v>0</v>
      </c>
      <c r="R766" s="5" t="str">
        <f t="shared" si="102"/>
        <v>477-2024-12-31</v>
      </c>
    </row>
    <row r="767" spans="1:18" x14ac:dyDescent="0.3">
      <c r="A767" s="25">
        <v>473</v>
      </c>
      <c r="B767" s="23" t="s">
        <v>437</v>
      </c>
      <c r="C767" s="5" t="s">
        <v>20</v>
      </c>
      <c r="D767" s="5" t="s">
        <v>47</v>
      </c>
      <c r="E767" s="5" t="s">
        <v>22</v>
      </c>
      <c r="F767" s="6">
        <v>45657</v>
      </c>
      <c r="G767" s="5">
        <v>2024</v>
      </c>
      <c r="H767" s="5" t="str">
        <f t="shared" ref="H767:H830" si="107">PROPER(TEXT(F772,"mmmm"))</f>
        <v>Diciembre</v>
      </c>
      <c r="I767" s="6" t="str">
        <f t="shared" ref="I767:I830" si="108">IF(OR(H772="Enero",H772="Febrero",H772="Marzo",H772="Abril",H772="Mayo",H772="Junio"),G772&amp;"-1",IF(OR(H772="Julio",H772="Agosto",H772="Septiembre",H772="Octubre",H772="Noviembre",H772="Diciembre"),G772&amp;"-2"))</f>
        <v>2024-2</v>
      </c>
      <c r="J767" s="5">
        <v>33</v>
      </c>
      <c r="K767" s="5">
        <v>33</v>
      </c>
      <c r="L767" s="15">
        <f t="shared" si="105"/>
        <v>1</v>
      </c>
      <c r="M767" s="15">
        <f t="shared" si="106"/>
        <v>1</v>
      </c>
      <c r="N767" s="5" t="s">
        <v>48</v>
      </c>
      <c r="O767" s="5" t="s">
        <v>48</v>
      </c>
      <c r="P767" s="5">
        <v>0</v>
      </c>
      <c r="Q767" s="5">
        <v>0</v>
      </c>
      <c r="R767" s="5" t="str">
        <f t="shared" ref="R767:R830" si="109">A772&amp;"-"&amp;YEAR(F772)&amp;"-"&amp;IF(LEN(MONTH(F772))=1,"0"&amp;MONTH(F772),MONTH(F772))&amp;"-"&amp;IF(LEN(DAY(F772))=1,"0"&amp;DAY(F772),DAY(F772))</f>
        <v>478-2024-12-31</v>
      </c>
    </row>
    <row r="768" spans="1:18" x14ac:dyDescent="0.3">
      <c r="A768" s="5">
        <v>474</v>
      </c>
      <c r="B768" s="5" t="s">
        <v>440</v>
      </c>
      <c r="C768" s="5" t="s">
        <v>439</v>
      </c>
      <c r="D768" s="5" t="s">
        <v>47</v>
      </c>
      <c r="E768" s="5" t="s">
        <v>22</v>
      </c>
      <c r="F768" s="6">
        <v>45657</v>
      </c>
      <c r="G768" s="5">
        <v>2024</v>
      </c>
      <c r="H768" s="5" t="str">
        <f t="shared" si="107"/>
        <v>Diciembre</v>
      </c>
      <c r="I768" s="6" t="str">
        <f t="shared" si="108"/>
        <v>2024-2</v>
      </c>
      <c r="J768" s="5">
        <v>100</v>
      </c>
      <c r="K768" s="5">
        <v>100</v>
      </c>
      <c r="L768" s="15">
        <f t="shared" si="105"/>
        <v>1</v>
      </c>
      <c r="M768" s="15">
        <f t="shared" si="106"/>
        <v>1</v>
      </c>
      <c r="N768" s="5" t="s">
        <v>48</v>
      </c>
      <c r="O768" s="5" t="s">
        <v>48</v>
      </c>
      <c r="P768" s="5">
        <v>0</v>
      </c>
      <c r="Q768" s="5">
        <v>0</v>
      </c>
      <c r="R768" s="5" t="str">
        <f t="shared" si="109"/>
        <v>479-2024-12-31</v>
      </c>
    </row>
    <row r="769" spans="1:18" x14ac:dyDescent="0.3">
      <c r="A769" s="5">
        <v>475</v>
      </c>
      <c r="B769" s="5" t="s">
        <v>441</v>
      </c>
      <c r="C769" s="5" t="s">
        <v>39</v>
      </c>
      <c r="D769" s="5" t="s">
        <v>47</v>
      </c>
      <c r="E769" s="5" t="s">
        <v>22</v>
      </c>
      <c r="F769" s="6">
        <v>45657</v>
      </c>
      <c r="G769" s="5">
        <v>2024</v>
      </c>
      <c r="H769" s="5" t="str">
        <f t="shared" si="107"/>
        <v>Diciembre</v>
      </c>
      <c r="I769" s="6" t="str">
        <f t="shared" si="108"/>
        <v>2024-2</v>
      </c>
      <c r="J769" s="5">
        <v>10</v>
      </c>
      <c r="K769" s="5">
        <v>10</v>
      </c>
      <c r="L769" s="15">
        <f t="shared" si="105"/>
        <v>1</v>
      </c>
      <c r="M769" s="15">
        <f t="shared" si="106"/>
        <v>1</v>
      </c>
      <c r="N769" s="5" t="s">
        <v>48</v>
      </c>
      <c r="O769" s="5" t="s">
        <v>48</v>
      </c>
      <c r="P769" s="5">
        <v>0</v>
      </c>
      <c r="Q769" s="5">
        <v>0</v>
      </c>
      <c r="R769" s="5" t="str">
        <f t="shared" si="109"/>
        <v>480-2024-12-31</v>
      </c>
    </row>
    <row r="770" spans="1:18" x14ac:dyDescent="0.3">
      <c r="A770" s="5">
        <v>476</v>
      </c>
      <c r="B770" s="5" t="s">
        <v>442</v>
      </c>
      <c r="C770" s="5" t="s">
        <v>20</v>
      </c>
      <c r="D770" s="5" t="s">
        <v>47</v>
      </c>
      <c r="E770" s="5" t="s">
        <v>22</v>
      </c>
      <c r="F770" s="6">
        <v>45657</v>
      </c>
      <c r="G770" s="5">
        <v>2024</v>
      </c>
      <c r="H770" s="5" t="str">
        <f t="shared" si="107"/>
        <v>Diciembre</v>
      </c>
      <c r="I770" s="6" t="str">
        <f t="shared" si="108"/>
        <v>2024-2</v>
      </c>
      <c r="J770" s="5">
        <v>30</v>
      </c>
      <c r="K770" s="5">
        <v>30</v>
      </c>
      <c r="L770" s="15">
        <f t="shared" si="105"/>
        <v>1</v>
      </c>
      <c r="M770" s="15">
        <f t="shared" si="106"/>
        <v>1</v>
      </c>
      <c r="N770" s="5" t="s">
        <v>48</v>
      </c>
      <c r="O770" s="5" t="s">
        <v>48</v>
      </c>
      <c r="P770" s="5">
        <v>0</v>
      </c>
      <c r="Q770" s="5">
        <v>0</v>
      </c>
      <c r="R770" s="5" t="str">
        <f t="shared" si="109"/>
        <v>481-2024-12-31</v>
      </c>
    </row>
    <row r="771" spans="1:18" x14ac:dyDescent="0.3">
      <c r="A771" s="5">
        <v>477</v>
      </c>
      <c r="B771" s="5" t="s">
        <v>443</v>
      </c>
      <c r="C771" s="5" t="s">
        <v>439</v>
      </c>
      <c r="D771" s="5" t="s">
        <v>47</v>
      </c>
      <c r="E771" s="5" t="s">
        <v>22</v>
      </c>
      <c r="F771" s="6">
        <v>45657</v>
      </c>
      <c r="G771" s="5">
        <v>2024</v>
      </c>
      <c r="H771" s="5" t="str">
        <f t="shared" si="107"/>
        <v>Diciembre</v>
      </c>
      <c r="I771" s="6" t="str">
        <f t="shared" si="108"/>
        <v>2024-2</v>
      </c>
      <c r="J771" s="5">
        <v>100</v>
      </c>
      <c r="K771" s="5">
        <v>100</v>
      </c>
      <c r="L771" s="15">
        <f t="shared" si="105"/>
        <v>1.3</v>
      </c>
      <c r="M771" s="15">
        <f t="shared" si="106"/>
        <v>9.1650000000000009</v>
      </c>
      <c r="N771" s="5" t="s">
        <v>48</v>
      </c>
      <c r="O771" s="5" t="s">
        <v>48</v>
      </c>
      <c r="P771" s="5">
        <v>0</v>
      </c>
      <c r="Q771" s="5">
        <v>0</v>
      </c>
      <c r="R771" s="5" t="str">
        <f t="shared" si="109"/>
        <v>483-2024-12-31</v>
      </c>
    </row>
    <row r="772" spans="1:18" x14ac:dyDescent="0.3">
      <c r="A772" s="5">
        <v>478</v>
      </c>
      <c r="B772" s="5" t="s">
        <v>444</v>
      </c>
      <c r="C772" s="5" t="s">
        <v>439</v>
      </c>
      <c r="D772" s="5" t="s">
        <v>47</v>
      </c>
      <c r="E772" s="5" t="s">
        <v>22</v>
      </c>
      <c r="F772" s="6">
        <v>45657</v>
      </c>
      <c r="G772" s="5">
        <v>2024</v>
      </c>
      <c r="H772" s="5" t="str">
        <f t="shared" si="107"/>
        <v>Diciembre</v>
      </c>
      <c r="I772" s="6" t="str">
        <f t="shared" si="108"/>
        <v>2024-2</v>
      </c>
      <c r="J772" s="5">
        <v>100</v>
      </c>
      <c r="K772" s="5">
        <v>100</v>
      </c>
      <c r="L772" s="15">
        <f t="shared" si="105"/>
        <v>1.1111111111111112</v>
      </c>
      <c r="M772" s="15">
        <f t="shared" si="106"/>
        <v>1.1111111111111112</v>
      </c>
      <c r="N772" s="5" t="s">
        <v>48</v>
      </c>
      <c r="O772" s="5" t="s">
        <v>48</v>
      </c>
      <c r="P772" s="5">
        <v>0</v>
      </c>
      <c r="Q772" s="5">
        <v>0</v>
      </c>
      <c r="R772" s="5" t="str">
        <f t="shared" si="109"/>
        <v>484-2024-12-31</v>
      </c>
    </row>
    <row r="773" spans="1:18" x14ac:dyDescent="0.3">
      <c r="A773" s="5">
        <v>479</v>
      </c>
      <c r="B773" s="5" t="s">
        <v>445</v>
      </c>
      <c r="C773" s="5" t="s">
        <v>439</v>
      </c>
      <c r="D773" s="5" t="s">
        <v>47</v>
      </c>
      <c r="E773" s="5" t="s">
        <v>22</v>
      </c>
      <c r="F773" s="6">
        <v>45657</v>
      </c>
      <c r="G773" s="5">
        <v>2024</v>
      </c>
      <c r="H773" s="5" t="str">
        <f t="shared" si="107"/>
        <v>Diciembre</v>
      </c>
      <c r="I773" s="6" t="str">
        <f t="shared" si="108"/>
        <v>2024-2</v>
      </c>
      <c r="J773" s="5">
        <v>100</v>
      </c>
      <c r="K773" s="5">
        <v>100</v>
      </c>
      <c r="L773" s="15">
        <f t="shared" si="105"/>
        <v>0.83337499999999998</v>
      </c>
      <c r="M773" s="15">
        <f t="shared" si="106"/>
        <v>0.83337499999999998</v>
      </c>
      <c r="N773" s="5" t="s">
        <v>48</v>
      </c>
      <c r="O773" s="5" t="s">
        <v>48</v>
      </c>
      <c r="P773" s="5">
        <v>0</v>
      </c>
      <c r="Q773" s="5">
        <v>0</v>
      </c>
      <c r="R773" s="5" t="str">
        <f t="shared" si="109"/>
        <v>485-2024-12-31</v>
      </c>
    </row>
    <row r="774" spans="1:18" x14ac:dyDescent="0.3">
      <c r="A774" s="5">
        <v>480</v>
      </c>
      <c r="B774" s="5" t="s">
        <v>446</v>
      </c>
      <c r="C774" s="5" t="s">
        <v>439</v>
      </c>
      <c r="D774" s="5" t="s">
        <v>47</v>
      </c>
      <c r="E774" s="5" t="s">
        <v>22</v>
      </c>
      <c r="F774" s="6">
        <v>45657</v>
      </c>
      <c r="G774" s="5">
        <v>2024</v>
      </c>
      <c r="H774" s="5" t="str">
        <f t="shared" si="107"/>
        <v>Diciembre</v>
      </c>
      <c r="I774" s="6" t="str">
        <f t="shared" si="108"/>
        <v>2024-2</v>
      </c>
      <c r="J774" s="5">
        <v>100</v>
      </c>
      <c r="K774" s="5">
        <v>100</v>
      </c>
      <c r="L774" s="15" t="str">
        <f t="shared" si="105"/>
        <v/>
      </c>
      <c r="M774" s="15" t="str">
        <f t="shared" si="106"/>
        <v/>
      </c>
      <c r="N774" s="5" t="s">
        <v>48</v>
      </c>
      <c r="O774" s="5" t="s">
        <v>48</v>
      </c>
      <c r="P774" s="5">
        <v>0</v>
      </c>
      <c r="Q774" s="5">
        <v>0</v>
      </c>
      <c r="R774" s="5" t="str">
        <f t="shared" si="109"/>
        <v>486-2024-12-31</v>
      </c>
    </row>
    <row r="775" spans="1:18" x14ac:dyDescent="0.3">
      <c r="A775" s="5">
        <v>481</v>
      </c>
      <c r="B775" s="5" t="s">
        <v>447</v>
      </c>
      <c r="C775" s="5" t="s">
        <v>20</v>
      </c>
      <c r="D775" s="5" t="s">
        <v>47</v>
      </c>
      <c r="E775" s="5" t="s">
        <v>22</v>
      </c>
      <c r="F775" s="6">
        <v>45657</v>
      </c>
      <c r="G775" s="5">
        <v>2024</v>
      </c>
      <c r="H775" s="5" t="str">
        <f t="shared" si="107"/>
        <v>Diciembre</v>
      </c>
      <c r="I775" s="6" t="str">
        <f t="shared" si="108"/>
        <v>2024-2</v>
      </c>
      <c r="J775" s="5">
        <v>100</v>
      </c>
      <c r="K775" s="5">
        <v>100</v>
      </c>
      <c r="L775" s="15">
        <f t="shared" si="105"/>
        <v>1.3</v>
      </c>
      <c r="M775" s="15">
        <f t="shared" si="106"/>
        <v>8.208499999999999</v>
      </c>
      <c r="N775" s="5" t="s">
        <v>23</v>
      </c>
      <c r="O775" s="5" t="s">
        <v>23</v>
      </c>
      <c r="P775" s="5">
        <v>0</v>
      </c>
      <c r="Q775" s="5">
        <v>0</v>
      </c>
      <c r="R775" s="5" t="str">
        <f t="shared" si="109"/>
        <v>487-2024-12-31</v>
      </c>
    </row>
    <row r="776" spans="1:18" x14ac:dyDescent="0.3">
      <c r="A776" s="5">
        <v>483</v>
      </c>
      <c r="B776" s="5" t="s">
        <v>448</v>
      </c>
      <c r="C776" s="5" t="s">
        <v>350</v>
      </c>
      <c r="D776" s="5" t="s">
        <v>65</v>
      </c>
      <c r="E776" s="5" t="s">
        <v>22</v>
      </c>
      <c r="F776" s="6">
        <v>45657</v>
      </c>
      <c r="G776" s="5">
        <v>2024</v>
      </c>
      <c r="H776" s="5" t="str">
        <f t="shared" si="107"/>
        <v>Diciembre</v>
      </c>
      <c r="I776" s="6" t="str">
        <f t="shared" si="108"/>
        <v>2024-2</v>
      </c>
      <c r="J776" s="5">
        <v>10</v>
      </c>
      <c r="K776" s="5">
        <v>91.65</v>
      </c>
      <c r="L776" s="15">
        <f t="shared" si="105"/>
        <v>1.0743529411764705</v>
      </c>
      <c r="M776" s="15">
        <f t="shared" si="106"/>
        <v>1.0743529411764705</v>
      </c>
      <c r="N776" s="5" t="s">
        <v>48</v>
      </c>
      <c r="O776" s="5" t="s">
        <v>48</v>
      </c>
      <c r="P776" s="5">
        <v>0</v>
      </c>
      <c r="Q776" s="5">
        <v>0</v>
      </c>
      <c r="R776" s="5" t="str">
        <f t="shared" si="109"/>
        <v>488-2024-12-31</v>
      </c>
    </row>
    <row r="777" spans="1:18" x14ac:dyDescent="0.3">
      <c r="A777" s="5">
        <v>484</v>
      </c>
      <c r="B777" s="5" t="s">
        <v>449</v>
      </c>
      <c r="C777" s="5" t="s">
        <v>64</v>
      </c>
      <c r="D777" s="5" t="s">
        <v>52</v>
      </c>
      <c r="E777" s="5" t="s">
        <v>22</v>
      </c>
      <c r="F777" s="6">
        <v>45657</v>
      </c>
      <c r="G777" s="5">
        <v>2024</v>
      </c>
      <c r="H777" s="5" t="str">
        <f t="shared" si="107"/>
        <v>Diciembre</v>
      </c>
      <c r="I777" s="6" t="str">
        <f t="shared" si="108"/>
        <v>2024-2</v>
      </c>
      <c r="J777" s="5">
        <v>90</v>
      </c>
      <c r="K777" s="5">
        <v>100</v>
      </c>
      <c r="L777" s="15">
        <f t="shared" si="105"/>
        <v>1.25</v>
      </c>
      <c r="M777" s="15">
        <f t="shared" si="106"/>
        <v>1.25</v>
      </c>
      <c r="N777" s="5" t="s">
        <v>23</v>
      </c>
      <c r="O777" s="5" t="s">
        <v>23</v>
      </c>
      <c r="P777" s="5">
        <v>0</v>
      </c>
      <c r="Q777" s="5">
        <v>0</v>
      </c>
      <c r="R777" s="5" t="str">
        <f t="shared" si="109"/>
        <v>489-2024-12-31</v>
      </c>
    </row>
    <row r="778" spans="1:18" x14ac:dyDescent="0.3">
      <c r="A778" s="5">
        <v>485</v>
      </c>
      <c r="B778" s="5" t="s">
        <v>450</v>
      </c>
      <c r="C778" s="5" t="s">
        <v>93</v>
      </c>
      <c r="D778" s="5" t="s">
        <v>21</v>
      </c>
      <c r="E778" s="5" t="s">
        <v>22</v>
      </c>
      <c r="F778" s="6">
        <v>45657</v>
      </c>
      <c r="G778" s="5">
        <v>2024</v>
      </c>
      <c r="H778" s="5" t="str">
        <f t="shared" si="107"/>
        <v>Diciembre</v>
      </c>
      <c r="I778" s="6" t="str">
        <f t="shared" si="108"/>
        <v>2024-2</v>
      </c>
      <c r="J778" s="5">
        <v>80</v>
      </c>
      <c r="K778" s="5">
        <v>66.67</v>
      </c>
      <c r="L778" s="15">
        <f t="shared" si="105"/>
        <v>1.1000000000000001</v>
      </c>
      <c r="M778" s="15">
        <f t="shared" si="106"/>
        <v>1.1000000000000001</v>
      </c>
      <c r="N778" s="5" t="s">
        <v>23</v>
      </c>
      <c r="O778" s="5" t="s">
        <v>23</v>
      </c>
      <c r="P778" s="5">
        <v>0</v>
      </c>
      <c r="Q778" s="5">
        <v>0</v>
      </c>
      <c r="R778" s="5" t="str">
        <f t="shared" si="109"/>
        <v>490-2024-12-31</v>
      </c>
    </row>
    <row r="779" spans="1:18" x14ac:dyDescent="0.3">
      <c r="A779" s="5">
        <v>486</v>
      </c>
      <c r="B779" s="5" t="s">
        <v>451</v>
      </c>
      <c r="C779" s="5" t="s">
        <v>395</v>
      </c>
      <c r="D779" s="5" t="s">
        <v>47</v>
      </c>
      <c r="E779" s="5" t="s">
        <v>22</v>
      </c>
      <c r="F779" s="6">
        <v>45657</v>
      </c>
      <c r="G779" s="5">
        <v>2024</v>
      </c>
      <c r="H779" s="5" t="str">
        <f t="shared" si="107"/>
        <v>Diciembre</v>
      </c>
      <c r="I779" s="6" t="str">
        <f t="shared" si="108"/>
        <v>2024-2</v>
      </c>
      <c r="J779" s="5">
        <v>0</v>
      </c>
      <c r="K779" s="5">
        <v>2700000</v>
      </c>
      <c r="L779" s="15">
        <f t="shared" si="105"/>
        <v>1.1000000000000001</v>
      </c>
      <c r="M779" s="15">
        <f t="shared" si="106"/>
        <v>1.1000000000000001</v>
      </c>
      <c r="N779" s="5" t="s">
        <v>23</v>
      </c>
      <c r="O779" s="5" t="s">
        <v>23</v>
      </c>
      <c r="P779" s="5">
        <v>0</v>
      </c>
      <c r="Q779" s="5">
        <v>0</v>
      </c>
      <c r="R779" s="5" t="str">
        <f t="shared" si="109"/>
        <v>491-2024-12-31</v>
      </c>
    </row>
    <row r="780" spans="1:18" x14ac:dyDescent="0.3">
      <c r="A780" s="5">
        <v>487</v>
      </c>
      <c r="B780" s="5" t="s">
        <v>452</v>
      </c>
      <c r="C780" s="5" t="s">
        <v>208</v>
      </c>
      <c r="D780" s="5" t="s">
        <v>65</v>
      </c>
      <c r="E780" s="5" t="s">
        <v>22</v>
      </c>
      <c r="F780" s="6">
        <v>45657</v>
      </c>
      <c r="G780" s="5">
        <v>2024</v>
      </c>
      <c r="H780" s="5" t="str">
        <f t="shared" si="107"/>
        <v>Diciembre</v>
      </c>
      <c r="I780" s="6" t="str">
        <f t="shared" si="108"/>
        <v>2024-2</v>
      </c>
      <c r="J780" s="5">
        <v>20</v>
      </c>
      <c r="K780" s="5">
        <v>164.17</v>
      </c>
      <c r="L780" s="15">
        <f t="shared" si="105"/>
        <v>1.0375000000000001</v>
      </c>
      <c r="M780" s="15">
        <f t="shared" si="106"/>
        <v>1.0375000000000001</v>
      </c>
      <c r="N780" s="5" t="s">
        <v>23</v>
      </c>
      <c r="O780" s="5" t="s">
        <v>23</v>
      </c>
      <c r="P780" s="5">
        <v>0</v>
      </c>
      <c r="Q780" s="5">
        <v>0</v>
      </c>
      <c r="R780" s="5" t="str">
        <f t="shared" si="109"/>
        <v>492-2024-12-31</v>
      </c>
    </row>
    <row r="781" spans="1:18" x14ac:dyDescent="0.3">
      <c r="A781" s="5">
        <v>488</v>
      </c>
      <c r="B781" s="5" t="s">
        <v>453</v>
      </c>
      <c r="C781" s="5" t="s">
        <v>93</v>
      </c>
      <c r="D781" s="5" t="s">
        <v>21</v>
      </c>
      <c r="E781" s="5" t="s">
        <v>22</v>
      </c>
      <c r="F781" s="6">
        <v>45657</v>
      </c>
      <c r="G781" s="5">
        <v>2024</v>
      </c>
      <c r="H781" s="5" t="str">
        <f t="shared" si="107"/>
        <v>Diciembre</v>
      </c>
      <c r="I781" s="6" t="str">
        <f t="shared" si="108"/>
        <v>2024-2</v>
      </c>
      <c r="J781" s="5">
        <v>85</v>
      </c>
      <c r="K781" s="5">
        <v>91.32</v>
      </c>
      <c r="L781" s="15">
        <f t="shared" si="105"/>
        <v>1.0125</v>
      </c>
      <c r="M781" s="15">
        <f t="shared" si="106"/>
        <v>1.0125</v>
      </c>
      <c r="N781" s="5" t="s">
        <v>23</v>
      </c>
      <c r="O781" s="5" t="s">
        <v>23</v>
      </c>
      <c r="P781" s="5">
        <v>0</v>
      </c>
      <c r="Q781" s="5">
        <v>0</v>
      </c>
      <c r="R781" s="5" t="str">
        <f t="shared" si="109"/>
        <v>493-2024-12-31</v>
      </c>
    </row>
    <row r="782" spans="1:18" x14ac:dyDescent="0.3">
      <c r="A782" s="5">
        <v>489</v>
      </c>
      <c r="B782" s="5" t="s">
        <v>454</v>
      </c>
      <c r="C782" s="5" t="s">
        <v>93</v>
      </c>
      <c r="D782" s="5" t="s">
        <v>21</v>
      </c>
      <c r="E782" s="5" t="s">
        <v>22</v>
      </c>
      <c r="F782" s="6">
        <v>45657</v>
      </c>
      <c r="G782" s="5">
        <v>2024</v>
      </c>
      <c r="H782" s="5" t="str">
        <f t="shared" si="107"/>
        <v>Diciembre</v>
      </c>
      <c r="I782" s="6" t="str">
        <f t="shared" si="108"/>
        <v>2024-2</v>
      </c>
      <c r="J782" s="5">
        <v>80</v>
      </c>
      <c r="K782" s="5">
        <v>100</v>
      </c>
      <c r="L782" s="15">
        <f t="shared" si="105"/>
        <v>1.1125</v>
      </c>
      <c r="M782" s="15">
        <f t="shared" si="106"/>
        <v>1.1125</v>
      </c>
      <c r="N782" s="5" t="s">
        <v>23</v>
      </c>
      <c r="O782" s="5" t="s">
        <v>23</v>
      </c>
      <c r="P782" s="5">
        <v>0</v>
      </c>
      <c r="Q782" s="5">
        <v>0</v>
      </c>
      <c r="R782" s="5" t="str">
        <f t="shared" si="109"/>
        <v>494-2024-12-31</v>
      </c>
    </row>
    <row r="783" spans="1:18" x14ac:dyDescent="0.3">
      <c r="A783" s="5">
        <v>490</v>
      </c>
      <c r="B783" s="5" t="s">
        <v>455</v>
      </c>
      <c r="C783" s="5" t="s">
        <v>190</v>
      </c>
      <c r="D783" s="5" t="s">
        <v>65</v>
      </c>
      <c r="E783" s="5" t="s">
        <v>22</v>
      </c>
      <c r="F783" s="6">
        <v>45657</v>
      </c>
      <c r="G783" s="5">
        <v>2024</v>
      </c>
      <c r="H783" s="5" t="str">
        <f t="shared" si="107"/>
        <v>Diciembre</v>
      </c>
      <c r="I783" s="6" t="str">
        <f t="shared" si="108"/>
        <v>2024-2</v>
      </c>
      <c r="J783" s="5">
        <v>80</v>
      </c>
      <c r="K783" s="5">
        <v>88</v>
      </c>
      <c r="L783" s="15">
        <f t="shared" si="105"/>
        <v>1.1499999999999999</v>
      </c>
      <c r="M783" s="15">
        <f t="shared" si="106"/>
        <v>1.1499999999999999</v>
      </c>
      <c r="N783" s="5" t="s">
        <v>23</v>
      </c>
      <c r="O783" s="5" t="s">
        <v>23</v>
      </c>
      <c r="P783" s="5">
        <v>0</v>
      </c>
      <c r="Q783" s="5">
        <v>0</v>
      </c>
      <c r="R783" s="5" t="str">
        <f t="shared" si="109"/>
        <v>495-2024-12-31</v>
      </c>
    </row>
    <row r="784" spans="1:18" x14ac:dyDescent="0.3">
      <c r="A784" s="5">
        <v>491</v>
      </c>
      <c r="B784" s="5" t="s">
        <v>456</v>
      </c>
      <c r="C784" s="5" t="s">
        <v>29</v>
      </c>
      <c r="D784" s="5" t="s">
        <v>65</v>
      </c>
      <c r="E784" s="5" t="s">
        <v>22</v>
      </c>
      <c r="F784" s="6">
        <v>45657</v>
      </c>
      <c r="G784" s="5">
        <v>2024</v>
      </c>
      <c r="H784" s="5" t="str">
        <f t="shared" si="107"/>
        <v>Diciembre</v>
      </c>
      <c r="I784" s="6" t="str">
        <f t="shared" si="108"/>
        <v>2024-2</v>
      </c>
      <c r="J784" s="5">
        <v>80</v>
      </c>
      <c r="K784" s="5">
        <v>88</v>
      </c>
      <c r="L784" s="15">
        <f t="shared" si="105"/>
        <v>1.1000000000000001</v>
      </c>
      <c r="M784" s="15">
        <f t="shared" si="106"/>
        <v>1.1000000000000001</v>
      </c>
      <c r="N784" s="5" t="s">
        <v>23</v>
      </c>
      <c r="O784" s="5" t="s">
        <v>23</v>
      </c>
      <c r="P784" s="5">
        <v>0</v>
      </c>
      <c r="Q784" s="5">
        <v>0</v>
      </c>
      <c r="R784" s="5" t="str">
        <f t="shared" si="109"/>
        <v>496-2024-12-31</v>
      </c>
    </row>
    <row r="785" spans="1:18" x14ac:dyDescent="0.3">
      <c r="A785" s="5">
        <v>492</v>
      </c>
      <c r="B785" s="5" t="s">
        <v>457</v>
      </c>
      <c r="C785" s="5" t="s">
        <v>186</v>
      </c>
      <c r="D785" s="5" t="s">
        <v>65</v>
      </c>
      <c r="E785" s="5" t="s">
        <v>22</v>
      </c>
      <c r="F785" s="6">
        <v>45657</v>
      </c>
      <c r="G785" s="5">
        <v>2024</v>
      </c>
      <c r="H785" s="5" t="str">
        <f t="shared" si="107"/>
        <v>Diciembre</v>
      </c>
      <c r="I785" s="6" t="str">
        <f t="shared" si="108"/>
        <v>2024-2</v>
      </c>
      <c r="J785" s="5">
        <v>80</v>
      </c>
      <c r="K785" s="5">
        <v>83</v>
      </c>
      <c r="L785" s="15">
        <f t="shared" si="105"/>
        <v>1.0375000000000001</v>
      </c>
      <c r="M785" s="15">
        <f t="shared" si="106"/>
        <v>1.0375000000000001</v>
      </c>
      <c r="N785" s="5" t="s">
        <v>23</v>
      </c>
      <c r="O785" s="5" t="s">
        <v>23</v>
      </c>
      <c r="P785" s="5">
        <v>0</v>
      </c>
      <c r="Q785" s="5">
        <v>0</v>
      </c>
      <c r="R785" s="5" t="str">
        <f t="shared" si="109"/>
        <v>497-2024-12-31</v>
      </c>
    </row>
    <row r="786" spans="1:18" x14ac:dyDescent="0.3">
      <c r="A786" s="5">
        <v>493</v>
      </c>
      <c r="B786" s="5" t="s">
        <v>458</v>
      </c>
      <c r="C786" s="5" t="s">
        <v>41</v>
      </c>
      <c r="D786" s="5" t="s">
        <v>65</v>
      </c>
      <c r="E786" s="5" t="s">
        <v>22</v>
      </c>
      <c r="F786" s="6">
        <v>45657</v>
      </c>
      <c r="G786" s="5">
        <v>2024</v>
      </c>
      <c r="H786" s="5" t="str">
        <f t="shared" si="107"/>
        <v>Diciembre</v>
      </c>
      <c r="I786" s="6" t="str">
        <f t="shared" si="108"/>
        <v>2024-2</v>
      </c>
      <c r="J786" s="5">
        <v>80</v>
      </c>
      <c r="K786" s="5">
        <v>81</v>
      </c>
      <c r="L786" s="15">
        <f t="shared" si="105"/>
        <v>1.1499999999999999</v>
      </c>
      <c r="M786" s="15">
        <f t="shared" si="106"/>
        <v>1.1499999999999999</v>
      </c>
      <c r="N786" s="5" t="s">
        <v>23</v>
      </c>
      <c r="O786" s="5" t="s">
        <v>23</v>
      </c>
      <c r="P786" s="5">
        <v>0</v>
      </c>
      <c r="Q786" s="5">
        <v>0</v>
      </c>
      <c r="R786" s="5" t="str">
        <f t="shared" si="109"/>
        <v>498-2024-12-31</v>
      </c>
    </row>
    <row r="787" spans="1:18" x14ac:dyDescent="0.3">
      <c r="A787" s="5">
        <v>494</v>
      </c>
      <c r="B787" s="5" t="s">
        <v>459</v>
      </c>
      <c r="C787" s="5" t="s">
        <v>245</v>
      </c>
      <c r="D787" s="5" t="s">
        <v>65</v>
      </c>
      <c r="E787" s="5" t="s">
        <v>22</v>
      </c>
      <c r="F787" s="6">
        <v>45657</v>
      </c>
      <c r="G787" s="5">
        <v>2024</v>
      </c>
      <c r="H787" s="5" t="str">
        <f t="shared" si="107"/>
        <v>Diciembre</v>
      </c>
      <c r="I787" s="6" t="str">
        <f t="shared" si="108"/>
        <v>2024-2</v>
      </c>
      <c r="J787" s="5">
        <v>80</v>
      </c>
      <c r="K787" s="5">
        <v>89</v>
      </c>
      <c r="L787" s="15">
        <f t="shared" si="105"/>
        <v>1.0874999999999999</v>
      </c>
      <c r="M787" s="15">
        <f t="shared" si="106"/>
        <v>1.0874999999999999</v>
      </c>
      <c r="N787" s="5" t="s">
        <v>23</v>
      </c>
      <c r="O787" s="5" t="s">
        <v>23</v>
      </c>
      <c r="P787" s="5">
        <v>0</v>
      </c>
      <c r="Q787" s="5">
        <v>0</v>
      </c>
      <c r="R787" s="5" t="str">
        <f t="shared" si="109"/>
        <v>499-2024-12-31</v>
      </c>
    </row>
    <row r="788" spans="1:18" x14ac:dyDescent="0.3">
      <c r="A788" s="5">
        <v>495</v>
      </c>
      <c r="B788" s="5" t="s">
        <v>460</v>
      </c>
      <c r="C788" s="5" t="s">
        <v>298</v>
      </c>
      <c r="D788" s="5" t="s">
        <v>65</v>
      </c>
      <c r="E788" s="5" t="s">
        <v>22</v>
      </c>
      <c r="F788" s="6">
        <v>45657</v>
      </c>
      <c r="G788" s="5">
        <v>2024</v>
      </c>
      <c r="H788" s="5" t="str">
        <f t="shared" si="107"/>
        <v>Diciembre</v>
      </c>
      <c r="I788" s="6" t="str">
        <f t="shared" si="108"/>
        <v>2024-2</v>
      </c>
      <c r="J788" s="5">
        <v>80</v>
      </c>
      <c r="K788" s="5">
        <v>92</v>
      </c>
      <c r="L788" s="15">
        <f t="shared" si="105"/>
        <v>1.1125</v>
      </c>
      <c r="M788" s="15">
        <f t="shared" si="106"/>
        <v>1.1125</v>
      </c>
      <c r="N788" s="5" t="s">
        <v>23</v>
      </c>
      <c r="O788" s="5" t="s">
        <v>23</v>
      </c>
      <c r="P788" s="5">
        <v>0</v>
      </c>
      <c r="Q788" s="5">
        <v>0</v>
      </c>
      <c r="R788" s="5" t="str">
        <f t="shared" si="109"/>
        <v>500-2024-12-31</v>
      </c>
    </row>
    <row r="789" spans="1:18" x14ac:dyDescent="0.3">
      <c r="A789" s="5">
        <v>496</v>
      </c>
      <c r="B789" s="5" t="s">
        <v>461</v>
      </c>
      <c r="C789" s="5" t="s">
        <v>86</v>
      </c>
      <c r="D789" s="5" t="s">
        <v>65</v>
      </c>
      <c r="E789" s="5" t="s">
        <v>22</v>
      </c>
      <c r="F789" s="6">
        <v>45657</v>
      </c>
      <c r="G789" s="5">
        <v>2024</v>
      </c>
      <c r="H789" s="5" t="str">
        <f t="shared" si="107"/>
        <v>Diciembre</v>
      </c>
      <c r="I789" s="6" t="str">
        <f t="shared" si="108"/>
        <v>2024-2</v>
      </c>
      <c r="J789" s="5">
        <v>80</v>
      </c>
      <c r="K789" s="5">
        <v>88</v>
      </c>
      <c r="L789" s="15">
        <f t="shared" si="105"/>
        <v>1.1000000000000001</v>
      </c>
      <c r="M789" s="15">
        <f t="shared" si="106"/>
        <v>1.1000000000000001</v>
      </c>
      <c r="N789" s="5" t="s">
        <v>23</v>
      </c>
      <c r="O789" s="5" t="s">
        <v>23</v>
      </c>
      <c r="P789" s="5">
        <v>0</v>
      </c>
      <c r="Q789" s="5">
        <v>0</v>
      </c>
      <c r="R789" s="5" t="str">
        <f t="shared" si="109"/>
        <v>501-2024-12-31</v>
      </c>
    </row>
    <row r="790" spans="1:18" x14ac:dyDescent="0.3">
      <c r="A790" s="5">
        <v>497</v>
      </c>
      <c r="B790" s="5" t="s">
        <v>462</v>
      </c>
      <c r="C790" s="5" t="s">
        <v>306</v>
      </c>
      <c r="D790" s="5" t="s">
        <v>65</v>
      </c>
      <c r="E790" s="5" t="s">
        <v>22</v>
      </c>
      <c r="F790" s="6">
        <v>45657</v>
      </c>
      <c r="G790" s="5">
        <v>2024</v>
      </c>
      <c r="H790" s="5" t="str">
        <f t="shared" si="107"/>
        <v>Diciembre</v>
      </c>
      <c r="I790" s="6" t="str">
        <f t="shared" si="108"/>
        <v>2024-2</v>
      </c>
      <c r="J790" s="5">
        <v>80</v>
      </c>
      <c r="K790" s="5">
        <v>83</v>
      </c>
      <c r="L790" s="15">
        <f t="shared" si="105"/>
        <v>1.125</v>
      </c>
      <c r="M790" s="15">
        <f t="shared" si="106"/>
        <v>1.125</v>
      </c>
      <c r="N790" s="5" t="s">
        <v>23</v>
      </c>
      <c r="O790" s="5" t="s">
        <v>23</v>
      </c>
      <c r="P790" s="5">
        <v>0</v>
      </c>
      <c r="Q790" s="5">
        <v>0</v>
      </c>
      <c r="R790" s="5" t="str">
        <f t="shared" si="109"/>
        <v>502-2024-12-31</v>
      </c>
    </row>
    <row r="791" spans="1:18" x14ac:dyDescent="0.3">
      <c r="A791" s="5">
        <v>498</v>
      </c>
      <c r="B791" s="5" t="s">
        <v>463</v>
      </c>
      <c r="C791" s="5" t="s">
        <v>208</v>
      </c>
      <c r="D791" s="5" t="s">
        <v>65</v>
      </c>
      <c r="E791" s="5" t="s">
        <v>22</v>
      </c>
      <c r="F791" s="6">
        <v>45657</v>
      </c>
      <c r="G791" s="5">
        <v>2024</v>
      </c>
      <c r="H791" s="5" t="str">
        <f t="shared" si="107"/>
        <v>Diciembre</v>
      </c>
      <c r="I791" s="6" t="str">
        <f t="shared" si="108"/>
        <v>2024-2</v>
      </c>
      <c r="J791" s="5">
        <v>80</v>
      </c>
      <c r="K791" s="5">
        <v>92</v>
      </c>
      <c r="L791" s="15">
        <f t="shared" si="105"/>
        <v>1.075</v>
      </c>
      <c r="M791" s="15">
        <f t="shared" si="106"/>
        <v>1.075</v>
      </c>
      <c r="N791" s="5" t="s">
        <v>23</v>
      </c>
      <c r="O791" s="5" t="s">
        <v>23</v>
      </c>
      <c r="P791" s="5">
        <v>0</v>
      </c>
      <c r="Q791" s="5">
        <v>0</v>
      </c>
      <c r="R791" s="5" t="str">
        <f t="shared" si="109"/>
        <v>503-2024-12-31</v>
      </c>
    </row>
    <row r="792" spans="1:18" x14ac:dyDescent="0.3">
      <c r="A792" s="5">
        <v>499</v>
      </c>
      <c r="B792" s="5" t="s">
        <v>464</v>
      </c>
      <c r="C792" s="5" t="s">
        <v>303</v>
      </c>
      <c r="D792" s="5" t="s">
        <v>65</v>
      </c>
      <c r="E792" s="5" t="s">
        <v>22</v>
      </c>
      <c r="F792" s="6">
        <v>45657</v>
      </c>
      <c r="G792" s="5">
        <v>2024</v>
      </c>
      <c r="H792" s="5" t="str">
        <f t="shared" si="107"/>
        <v>Diciembre</v>
      </c>
      <c r="I792" s="6" t="str">
        <f t="shared" si="108"/>
        <v>2024-2</v>
      </c>
      <c r="J792" s="5">
        <v>80</v>
      </c>
      <c r="K792" s="5">
        <v>87</v>
      </c>
      <c r="L792" s="15">
        <f t="shared" si="105"/>
        <v>1.1000000000000001</v>
      </c>
      <c r="M792" s="15">
        <f t="shared" si="106"/>
        <v>1.1000000000000001</v>
      </c>
      <c r="N792" s="5" t="s">
        <v>23</v>
      </c>
      <c r="O792" s="5" t="s">
        <v>23</v>
      </c>
      <c r="P792" s="5">
        <v>0</v>
      </c>
      <c r="Q792" s="5">
        <v>0</v>
      </c>
      <c r="R792" s="5" t="str">
        <f t="shared" si="109"/>
        <v>504-2024-12-31</v>
      </c>
    </row>
    <row r="793" spans="1:18" x14ac:dyDescent="0.3">
      <c r="A793" s="5">
        <v>500</v>
      </c>
      <c r="B793" s="5" t="s">
        <v>465</v>
      </c>
      <c r="C793" s="5" t="s">
        <v>249</v>
      </c>
      <c r="D793" s="5" t="s">
        <v>65</v>
      </c>
      <c r="E793" s="5" t="s">
        <v>22</v>
      </c>
      <c r="F793" s="6">
        <v>45657</v>
      </c>
      <c r="G793" s="5">
        <v>2024</v>
      </c>
      <c r="H793" s="5" t="str">
        <f t="shared" si="107"/>
        <v>Diciembre</v>
      </c>
      <c r="I793" s="6" t="str">
        <f t="shared" si="108"/>
        <v>2024-2</v>
      </c>
      <c r="J793" s="5">
        <v>80</v>
      </c>
      <c r="K793" s="5">
        <v>89</v>
      </c>
      <c r="L793" s="15">
        <f t="shared" si="105"/>
        <v>1.0625</v>
      </c>
      <c r="M793" s="15">
        <f t="shared" si="106"/>
        <v>1.0625</v>
      </c>
      <c r="N793" s="5" t="s">
        <v>23</v>
      </c>
      <c r="O793" s="5" t="s">
        <v>23</v>
      </c>
      <c r="P793" s="5">
        <v>0</v>
      </c>
      <c r="Q793" s="5">
        <v>0</v>
      </c>
      <c r="R793" s="5" t="str">
        <f t="shared" si="109"/>
        <v>505-2024-12-31</v>
      </c>
    </row>
    <row r="794" spans="1:18" x14ac:dyDescent="0.3">
      <c r="A794" s="5">
        <v>501</v>
      </c>
      <c r="B794" s="5" t="s">
        <v>466</v>
      </c>
      <c r="C794" s="5" t="s">
        <v>20</v>
      </c>
      <c r="D794" s="5" t="s">
        <v>65</v>
      </c>
      <c r="E794" s="5" t="s">
        <v>22</v>
      </c>
      <c r="F794" s="6">
        <v>45657</v>
      </c>
      <c r="G794" s="5">
        <v>2024</v>
      </c>
      <c r="H794" s="5" t="str">
        <f t="shared" si="107"/>
        <v>Diciembre</v>
      </c>
      <c r="I794" s="6" t="str">
        <f t="shared" si="108"/>
        <v>2024-2</v>
      </c>
      <c r="J794" s="5">
        <v>80</v>
      </c>
      <c r="K794" s="5">
        <v>88</v>
      </c>
      <c r="L794" s="15">
        <f t="shared" si="105"/>
        <v>0.83750000000000002</v>
      </c>
      <c r="M794" s="15">
        <f t="shared" si="106"/>
        <v>0.83750000000000002</v>
      </c>
      <c r="N794" s="5" t="s">
        <v>23</v>
      </c>
      <c r="O794" s="5" t="s">
        <v>23</v>
      </c>
      <c r="P794" s="5">
        <v>0</v>
      </c>
      <c r="Q794" s="5">
        <v>0</v>
      </c>
      <c r="R794" s="5" t="str">
        <f t="shared" si="109"/>
        <v>506-2024-12-31</v>
      </c>
    </row>
    <row r="795" spans="1:18" x14ac:dyDescent="0.3">
      <c r="A795" s="5">
        <v>502</v>
      </c>
      <c r="B795" s="5" t="s">
        <v>467</v>
      </c>
      <c r="C795" s="5" t="s">
        <v>110</v>
      </c>
      <c r="D795" s="5" t="s">
        <v>65</v>
      </c>
      <c r="E795" s="5" t="s">
        <v>22</v>
      </c>
      <c r="F795" s="6">
        <v>45657</v>
      </c>
      <c r="G795" s="5">
        <v>2024</v>
      </c>
      <c r="H795" s="5" t="str">
        <f t="shared" si="107"/>
        <v>Diciembre</v>
      </c>
      <c r="I795" s="6" t="str">
        <f t="shared" si="108"/>
        <v>2024-2</v>
      </c>
      <c r="J795" s="5">
        <v>80</v>
      </c>
      <c r="K795" s="5">
        <v>90</v>
      </c>
      <c r="L795" s="15">
        <f t="shared" si="105"/>
        <v>0.96250000000000002</v>
      </c>
      <c r="M795" s="15">
        <f t="shared" si="106"/>
        <v>0.96250000000000002</v>
      </c>
      <c r="N795" s="5" t="s">
        <v>23</v>
      </c>
      <c r="O795" s="5" t="s">
        <v>23</v>
      </c>
      <c r="P795" s="5">
        <v>0</v>
      </c>
      <c r="Q795" s="5">
        <v>0</v>
      </c>
      <c r="R795" s="5" t="str">
        <f t="shared" si="109"/>
        <v>507-2024-12-31</v>
      </c>
    </row>
    <row r="796" spans="1:18" x14ac:dyDescent="0.3">
      <c r="A796" s="5">
        <v>503</v>
      </c>
      <c r="B796" s="5" t="s">
        <v>468</v>
      </c>
      <c r="C796" s="5" t="s">
        <v>439</v>
      </c>
      <c r="D796" s="5" t="s">
        <v>65</v>
      </c>
      <c r="E796" s="5" t="s">
        <v>22</v>
      </c>
      <c r="F796" s="6">
        <v>45657</v>
      </c>
      <c r="G796" s="5">
        <v>2024</v>
      </c>
      <c r="H796" s="5" t="str">
        <f t="shared" si="107"/>
        <v>Diciembre</v>
      </c>
      <c r="I796" s="6" t="str">
        <f t="shared" si="108"/>
        <v>2024-2</v>
      </c>
      <c r="J796" s="5">
        <v>80</v>
      </c>
      <c r="K796" s="5">
        <v>86</v>
      </c>
      <c r="L796" s="15">
        <f t="shared" si="105"/>
        <v>1.1000000000000001</v>
      </c>
      <c r="M796" s="15">
        <f t="shared" si="106"/>
        <v>1.1000000000000001</v>
      </c>
      <c r="N796" s="5" t="s">
        <v>23</v>
      </c>
      <c r="O796" s="5" t="s">
        <v>23</v>
      </c>
      <c r="P796" s="5">
        <v>0</v>
      </c>
      <c r="Q796" s="5">
        <v>0</v>
      </c>
      <c r="R796" s="5" t="str">
        <f t="shared" si="109"/>
        <v>508-2024-12-31</v>
      </c>
    </row>
    <row r="797" spans="1:18" x14ac:dyDescent="0.3">
      <c r="A797" s="5">
        <v>504</v>
      </c>
      <c r="B797" s="5" t="s">
        <v>469</v>
      </c>
      <c r="C797" s="5" t="s">
        <v>366</v>
      </c>
      <c r="D797" s="5" t="s">
        <v>65</v>
      </c>
      <c r="E797" s="5" t="s">
        <v>22</v>
      </c>
      <c r="F797" s="6">
        <v>45657</v>
      </c>
      <c r="G797" s="5">
        <v>2024</v>
      </c>
      <c r="H797" s="5" t="str">
        <f t="shared" si="107"/>
        <v>Diciembre</v>
      </c>
      <c r="I797" s="6" t="str">
        <f t="shared" si="108"/>
        <v>2024-2</v>
      </c>
      <c r="J797" s="5">
        <v>80</v>
      </c>
      <c r="K797" s="5">
        <v>88</v>
      </c>
      <c r="L797" s="15">
        <f t="shared" si="105"/>
        <v>1.125</v>
      </c>
      <c r="M797" s="15">
        <f t="shared" si="106"/>
        <v>1.125</v>
      </c>
      <c r="N797" s="5" t="s">
        <v>23</v>
      </c>
      <c r="O797" s="5" t="s">
        <v>23</v>
      </c>
      <c r="P797" s="5">
        <v>0</v>
      </c>
      <c r="Q797" s="5">
        <v>0</v>
      </c>
      <c r="R797" s="5" t="str">
        <f t="shared" si="109"/>
        <v>518-2024-12-31</v>
      </c>
    </row>
    <row r="798" spans="1:18" x14ac:dyDescent="0.3">
      <c r="A798" s="5">
        <v>505</v>
      </c>
      <c r="B798" s="5" t="s">
        <v>470</v>
      </c>
      <c r="C798" s="5" t="s">
        <v>79</v>
      </c>
      <c r="D798" s="5" t="s">
        <v>65</v>
      </c>
      <c r="E798" s="5" t="s">
        <v>22</v>
      </c>
      <c r="F798" s="6">
        <v>45657</v>
      </c>
      <c r="G798" s="5">
        <v>2024</v>
      </c>
      <c r="H798" s="5" t="str">
        <f t="shared" si="107"/>
        <v>Diciembre</v>
      </c>
      <c r="I798" s="6" t="str">
        <f t="shared" si="108"/>
        <v>2024-2</v>
      </c>
      <c r="J798" s="5">
        <v>80</v>
      </c>
      <c r="K798" s="5">
        <v>85</v>
      </c>
      <c r="L798" s="15">
        <f t="shared" si="105"/>
        <v>1</v>
      </c>
      <c r="M798" s="15">
        <f t="shared" si="106"/>
        <v>1</v>
      </c>
      <c r="N798" s="5" t="s">
        <v>23</v>
      </c>
      <c r="O798" s="5" t="s">
        <v>23</v>
      </c>
      <c r="P798" s="5">
        <v>0</v>
      </c>
      <c r="Q798" s="5">
        <v>0</v>
      </c>
      <c r="R798" s="5" t="str">
        <f t="shared" si="109"/>
        <v>900-2024-12-31</v>
      </c>
    </row>
    <row r="799" spans="1:18" x14ac:dyDescent="0.3">
      <c r="A799" s="5">
        <v>506</v>
      </c>
      <c r="B799" s="5" t="s">
        <v>471</v>
      </c>
      <c r="C799" s="5" t="s">
        <v>310</v>
      </c>
      <c r="D799" s="5" t="s">
        <v>65</v>
      </c>
      <c r="E799" s="5" t="s">
        <v>22</v>
      </c>
      <c r="F799" s="6">
        <v>45657</v>
      </c>
      <c r="G799" s="5">
        <v>2024</v>
      </c>
      <c r="H799" s="5" t="str">
        <f t="shared" si="107"/>
        <v>Diciembre</v>
      </c>
      <c r="I799" s="6" t="str">
        <f t="shared" si="108"/>
        <v>2024-2</v>
      </c>
      <c r="J799" s="5">
        <v>80</v>
      </c>
      <c r="K799" s="5">
        <v>67</v>
      </c>
      <c r="L799" s="15">
        <f t="shared" si="105"/>
        <v>0.87804878048780488</v>
      </c>
      <c r="M799" s="15">
        <f t="shared" si="106"/>
        <v>0.87804878048780488</v>
      </c>
      <c r="N799" s="5" t="s">
        <v>23</v>
      </c>
      <c r="O799" s="5" t="s">
        <v>23</v>
      </c>
      <c r="P799" s="5">
        <v>0</v>
      </c>
      <c r="Q799" s="5">
        <v>0</v>
      </c>
      <c r="R799" s="5" t="str">
        <f t="shared" si="109"/>
        <v>901-2024-12-31</v>
      </c>
    </row>
    <row r="800" spans="1:18" x14ac:dyDescent="0.3">
      <c r="A800" s="5">
        <v>507</v>
      </c>
      <c r="B800" s="5" t="s">
        <v>472</v>
      </c>
      <c r="C800" s="5" t="s">
        <v>234</v>
      </c>
      <c r="D800" s="5" t="s">
        <v>65</v>
      </c>
      <c r="E800" s="5" t="s">
        <v>22</v>
      </c>
      <c r="F800" s="6">
        <v>45657</v>
      </c>
      <c r="G800" s="5">
        <v>2024</v>
      </c>
      <c r="H800" s="5" t="str">
        <f t="shared" si="107"/>
        <v>Diciembre</v>
      </c>
      <c r="I800" s="6" t="str">
        <f t="shared" si="108"/>
        <v>2024-2</v>
      </c>
      <c r="J800" s="5">
        <v>80</v>
      </c>
      <c r="K800" s="5">
        <v>77</v>
      </c>
      <c r="L800" s="15">
        <f t="shared" si="105"/>
        <v>1</v>
      </c>
      <c r="M800" s="15">
        <f t="shared" si="106"/>
        <v>1</v>
      </c>
      <c r="N800" s="5" t="s">
        <v>23</v>
      </c>
      <c r="O800" s="5" t="s">
        <v>23</v>
      </c>
      <c r="P800" s="5">
        <v>0</v>
      </c>
      <c r="Q800" s="5">
        <v>0</v>
      </c>
      <c r="R800" s="5" t="str">
        <f t="shared" si="109"/>
        <v>902-2024-12-31</v>
      </c>
    </row>
    <row r="801" spans="1:18" x14ac:dyDescent="0.3">
      <c r="A801" s="5">
        <v>508</v>
      </c>
      <c r="B801" s="5" t="s">
        <v>473</v>
      </c>
      <c r="C801" s="5" t="s">
        <v>358</v>
      </c>
      <c r="D801" s="5" t="s">
        <v>65</v>
      </c>
      <c r="E801" s="5" t="s">
        <v>22</v>
      </c>
      <c r="F801" s="6">
        <v>45657</v>
      </c>
      <c r="G801" s="5">
        <v>2024</v>
      </c>
      <c r="H801" s="5" t="str">
        <f t="shared" si="107"/>
        <v>Diciembre</v>
      </c>
      <c r="I801" s="6" t="str">
        <f t="shared" si="108"/>
        <v>2024-2</v>
      </c>
      <c r="J801" s="5">
        <v>80</v>
      </c>
      <c r="K801" s="5">
        <v>88</v>
      </c>
      <c r="L801" s="15">
        <f t="shared" si="105"/>
        <v>1</v>
      </c>
      <c r="M801" s="15">
        <f t="shared" si="106"/>
        <v>1</v>
      </c>
      <c r="N801" s="5" t="s">
        <v>23</v>
      </c>
      <c r="O801" s="5" t="s">
        <v>23</v>
      </c>
      <c r="P801" s="5">
        <v>0</v>
      </c>
      <c r="Q801" s="5">
        <v>0</v>
      </c>
      <c r="R801" s="5" t="str">
        <f t="shared" si="109"/>
        <v>903-2024-12-31</v>
      </c>
    </row>
    <row r="802" spans="1:18" x14ac:dyDescent="0.3">
      <c r="A802" s="5">
        <v>518</v>
      </c>
      <c r="B802" s="5" t="s">
        <v>59</v>
      </c>
      <c r="C802" s="5" t="s">
        <v>60</v>
      </c>
      <c r="D802" s="5" t="s">
        <v>61</v>
      </c>
      <c r="E802" s="5" t="s">
        <v>22</v>
      </c>
      <c r="F802" s="6">
        <v>45657</v>
      </c>
      <c r="G802" s="16">
        <v>2024</v>
      </c>
      <c r="H802" s="6" t="str">
        <f t="shared" si="107"/>
        <v>Diciembre</v>
      </c>
      <c r="I802" s="6" t="str">
        <f t="shared" si="108"/>
        <v>2024-2</v>
      </c>
      <c r="J802" s="5">
        <v>100</v>
      </c>
      <c r="K802" s="10">
        <v>112.5</v>
      </c>
      <c r="L802" s="15">
        <f t="shared" si="105"/>
        <v>0.97959183673469385</v>
      </c>
      <c r="M802" s="15">
        <f t="shared" si="106"/>
        <v>0.97959183673469385</v>
      </c>
      <c r="N802" s="5" t="s">
        <v>23</v>
      </c>
      <c r="O802" s="5" t="s">
        <v>23</v>
      </c>
      <c r="P802" s="5">
        <v>0</v>
      </c>
      <c r="Q802" s="5">
        <v>0</v>
      </c>
      <c r="R802" s="5" t="str">
        <f t="shared" si="109"/>
        <v>904-2024-12-31</v>
      </c>
    </row>
    <row r="803" spans="1:18" x14ac:dyDescent="0.3">
      <c r="A803" s="25">
        <v>900</v>
      </c>
      <c r="B803" s="23" t="s">
        <v>474</v>
      </c>
      <c r="C803" s="5" t="s">
        <v>217</v>
      </c>
      <c r="D803" s="5" t="s">
        <v>21</v>
      </c>
      <c r="E803" s="5" t="s">
        <v>22</v>
      </c>
      <c r="F803" s="6">
        <v>45657</v>
      </c>
      <c r="G803" s="16">
        <v>2024</v>
      </c>
      <c r="H803" s="6" t="str">
        <f t="shared" si="107"/>
        <v>Diciembre</v>
      </c>
      <c r="I803" s="6" t="str">
        <f t="shared" si="108"/>
        <v>2024-2</v>
      </c>
      <c r="J803" s="11">
        <v>100</v>
      </c>
      <c r="K803" s="11">
        <v>100</v>
      </c>
      <c r="L803" s="15">
        <f t="shared" ref="L803:L811" si="110">IFERROR(IF((K808/J808)&gt;1,1,K808/J808),"")</f>
        <v>1</v>
      </c>
      <c r="M803" s="15">
        <f t="shared" ref="M803:M811" si="111">IFERROR(IF((K808/J808)&gt;1,1,K808/J808),"")</f>
        <v>1</v>
      </c>
      <c r="N803" s="5" t="s">
        <v>23</v>
      </c>
      <c r="O803" s="5" t="s">
        <v>23</v>
      </c>
      <c r="P803" s="5">
        <v>0</v>
      </c>
      <c r="Q803" s="5">
        <v>0</v>
      </c>
      <c r="R803" s="5" t="str">
        <f t="shared" si="109"/>
        <v>905-2024-12-31</v>
      </c>
    </row>
    <row r="804" spans="1:18" x14ac:dyDescent="0.3">
      <c r="A804" s="25">
        <v>901</v>
      </c>
      <c r="B804" s="23" t="s">
        <v>475</v>
      </c>
      <c r="C804" s="5" t="s">
        <v>476</v>
      </c>
      <c r="D804" s="5" t="s">
        <v>21</v>
      </c>
      <c r="E804" s="5" t="s">
        <v>22</v>
      </c>
      <c r="F804" s="6">
        <v>45657</v>
      </c>
      <c r="G804" s="16">
        <v>2024</v>
      </c>
      <c r="H804" s="6" t="str">
        <f t="shared" si="107"/>
        <v>Diciembre</v>
      </c>
      <c r="I804" s="6" t="str">
        <f t="shared" si="108"/>
        <v>2024-2</v>
      </c>
      <c r="J804" s="32">
        <v>82</v>
      </c>
      <c r="K804" s="32">
        <v>72</v>
      </c>
      <c r="L804" s="15">
        <f t="shared" si="110"/>
        <v>1</v>
      </c>
      <c r="M804" s="15">
        <f t="shared" si="111"/>
        <v>1</v>
      </c>
      <c r="N804" s="5" t="s">
        <v>23</v>
      </c>
      <c r="O804" s="5" t="s">
        <v>23</v>
      </c>
      <c r="P804" s="5">
        <v>0</v>
      </c>
      <c r="Q804" s="5">
        <v>0</v>
      </c>
      <c r="R804" s="5" t="str">
        <f t="shared" si="109"/>
        <v>906-2024-12-31</v>
      </c>
    </row>
    <row r="805" spans="1:18" x14ac:dyDescent="0.3">
      <c r="A805" s="25">
        <v>902</v>
      </c>
      <c r="B805" s="23" t="s">
        <v>477</v>
      </c>
      <c r="C805" s="5" t="s">
        <v>104</v>
      </c>
      <c r="D805" s="5" t="s">
        <v>21</v>
      </c>
      <c r="E805" s="5" t="s">
        <v>22</v>
      </c>
      <c r="F805" s="6">
        <v>45657</v>
      </c>
      <c r="G805" s="16">
        <v>2024</v>
      </c>
      <c r="H805" s="6" t="str">
        <f t="shared" si="107"/>
        <v>Diciembre</v>
      </c>
      <c r="I805" s="6" t="str">
        <f t="shared" si="108"/>
        <v>2024-2</v>
      </c>
      <c r="J805" s="11">
        <v>100</v>
      </c>
      <c r="K805" s="11">
        <v>100</v>
      </c>
      <c r="L805" s="15">
        <f t="shared" si="110"/>
        <v>1</v>
      </c>
      <c r="M805" s="15">
        <f t="shared" si="111"/>
        <v>1</v>
      </c>
      <c r="N805" s="5" t="s">
        <v>23</v>
      </c>
      <c r="O805" s="5" t="s">
        <v>23</v>
      </c>
      <c r="P805" s="5">
        <v>0</v>
      </c>
      <c r="Q805" s="5">
        <v>0</v>
      </c>
      <c r="R805" s="5" t="str">
        <f t="shared" si="109"/>
        <v>907-2024-12-31</v>
      </c>
    </row>
    <row r="806" spans="1:18" x14ac:dyDescent="0.3">
      <c r="A806" s="25">
        <v>903</v>
      </c>
      <c r="B806" s="23" t="s">
        <v>2651</v>
      </c>
      <c r="C806" s="5" t="s">
        <v>87</v>
      </c>
      <c r="D806" s="5" t="s">
        <v>21</v>
      </c>
      <c r="E806" s="5" t="s">
        <v>22</v>
      </c>
      <c r="F806" s="6">
        <v>45657</v>
      </c>
      <c r="G806" s="16">
        <v>2024</v>
      </c>
      <c r="H806" s="6" t="str">
        <f t="shared" si="107"/>
        <v>Diciembre</v>
      </c>
      <c r="I806" s="6" t="str">
        <f t="shared" si="108"/>
        <v>2024-2</v>
      </c>
      <c r="J806" s="11">
        <v>49</v>
      </c>
      <c r="K806" s="11">
        <v>49</v>
      </c>
      <c r="L806" s="15">
        <f t="shared" si="110"/>
        <v>1</v>
      </c>
      <c r="M806" s="15">
        <f t="shared" si="111"/>
        <v>1</v>
      </c>
      <c r="N806" s="5" t="s">
        <v>23</v>
      </c>
      <c r="O806" s="5" t="s">
        <v>23</v>
      </c>
      <c r="P806" s="5">
        <v>0</v>
      </c>
      <c r="Q806" s="5">
        <v>0</v>
      </c>
      <c r="R806" s="5" t="str">
        <f t="shared" si="109"/>
        <v>908-2024-12-31</v>
      </c>
    </row>
    <row r="807" spans="1:18" x14ac:dyDescent="0.3">
      <c r="A807" s="25">
        <v>904</v>
      </c>
      <c r="B807" s="23" t="s">
        <v>479</v>
      </c>
      <c r="C807" s="5" t="s">
        <v>279</v>
      </c>
      <c r="D807" s="5" t="s">
        <v>21</v>
      </c>
      <c r="E807" s="5" t="s">
        <v>22</v>
      </c>
      <c r="F807" s="6">
        <v>45657</v>
      </c>
      <c r="G807" s="16">
        <v>2024</v>
      </c>
      <c r="H807" s="6" t="str">
        <f t="shared" si="107"/>
        <v>Diciembre</v>
      </c>
      <c r="I807" s="6" t="str">
        <f t="shared" si="108"/>
        <v>2024-2</v>
      </c>
      <c r="J807" s="11">
        <v>98</v>
      </c>
      <c r="K807" s="11">
        <v>96</v>
      </c>
      <c r="L807" s="15">
        <f t="shared" si="110"/>
        <v>1</v>
      </c>
      <c r="M807" s="15">
        <f t="shared" si="111"/>
        <v>1</v>
      </c>
      <c r="N807" s="5" t="s">
        <v>23</v>
      </c>
      <c r="O807" s="5" t="s">
        <v>23</v>
      </c>
      <c r="P807" s="5">
        <v>0</v>
      </c>
      <c r="Q807" s="5">
        <v>0</v>
      </c>
      <c r="R807" s="5" t="str">
        <f t="shared" si="109"/>
        <v>920-2024-12-31</v>
      </c>
    </row>
    <row r="808" spans="1:18" x14ac:dyDescent="0.3">
      <c r="A808" s="25">
        <v>905</v>
      </c>
      <c r="B808" s="23" t="s">
        <v>480</v>
      </c>
      <c r="C808" s="5" t="s">
        <v>476</v>
      </c>
      <c r="D808" s="5" t="s">
        <v>21</v>
      </c>
      <c r="E808" s="5" t="s">
        <v>22</v>
      </c>
      <c r="F808" s="6">
        <v>45657</v>
      </c>
      <c r="G808" s="16">
        <v>2024</v>
      </c>
      <c r="H808" s="6" t="str">
        <f t="shared" si="107"/>
        <v>Diciembre</v>
      </c>
      <c r="I808" s="6" t="str">
        <f t="shared" si="108"/>
        <v>2023-2</v>
      </c>
      <c r="J808" s="11">
        <v>100</v>
      </c>
      <c r="K808" s="11">
        <v>100</v>
      </c>
      <c r="L808" s="15">
        <f t="shared" si="110"/>
        <v>1</v>
      </c>
      <c r="M808" s="15">
        <f t="shared" si="111"/>
        <v>1</v>
      </c>
      <c r="N808" s="5" t="s">
        <v>23</v>
      </c>
      <c r="O808" s="5" t="s">
        <v>23</v>
      </c>
      <c r="P808" s="5">
        <v>0</v>
      </c>
      <c r="Q808" s="5">
        <v>0</v>
      </c>
      <c r="R808" s="5" t="str">
        <f t="shared" si="109"/>
        <v>108.2-2024-12-31</v>
      </c>
    </row>
    <row r="809" spans="1:18" x14ac:dyDescent="0.3">
      <c r="A809" s="25">
        <v>906</v>
      </c>
      <c r="B809" s="23" t="s">
        <v>481</v>
      </c>
      <c r="C809" s="5" t="s">
        <v>476</v>
      </c>
      <c r="D809" s="5" t="s">
        <v>21</v>
      </c>
      <c r="E809" s="5" t="s">
        <v>22</v>
      </c>
      <c r="F809" s="6">
        <v>45657</v>
      </c>
      <c r="G809" s="16">
        <v>2024</v>
      </c>
      <c r="H809" s="6" t="str">
        <f t="shared" si="107"/>
        <v>Diciembre</v>
      </c>
      <c r="I809" s="6" t="str">
        <f t="shared" si="108"/>
        <v>2024-2</v>
      </c>
      <c r="J809" s="11">
        <v>100</v>
      </c>
      <c r="K809" s="11">
        <v>100</v>
      </c>
      <c r="L809" s="15">
        <f t="shared" si="110"/>
        <v>0.6</v>
      </c>
      <c r="M809" s="15">
        <f t="shared" si="111"/>
        <v>0.6</v>
      </c>
      <c r="N809" s="5" t="s">
        <v>23</v>
      </c>
      <c r="O809" s="5" t="s">
        <v>23</v>
      </c>
      <c r="P809" s="5">
        <v>0</v>
      </c>
      <c r="Q809" s="5">
        <v>0</v>
      </c>
      <c r="R809" s="5" t="str">
        <f t="shared" si="109"/>
        <v>11.1-2024-12-31</v>
      </c>
    </row>
    <row r="810" spans="1:18" x14ac:dyDescent="0.3">
      <c r="A810" s="25">
        <v>907</v>
      </c>
      <c r="B810" s="23" t="s">
        <v>482</v>
      </c>
      <c r="C810" s="5" t="s">
        <v>476</v>
      </c>
      <c r="D810" s="5" t="s">
        <v>21</v>
      </c>
      <c r="E810" s="5" t="s">
        <v>22</v>
      </c>
      <c r="F810" s="6">
        <v>45657</v>
      </c>
      <c r="G810" s="16">
        <v>2024</v>
      </c>
      <c r="H810" s="6" t="str">
        <f t="shared" si="107"/>
        <v>Diciembre</v>
      </c>
      <c r="I810" s="6" t="str">
        <f t="shared" si="108"/>
        <v>2024-2</v>
      </c>
      <c r="J810" s="11">
        <v>100</v>
      </c>
      <c r="K810" s="11">
        <v>100</v>
      </c>
      <c r="L810" s="15">
        <f t="shared" si="110"/>
        <v>1</v>
      </c>
      <c r="M810" s="15">
        <f t="shared" si="111"/>
        <v>1</v>
      </c>
      <c r="N810" s="5" t="s">
        <v>23</v>
      </c>
      <c r="O810" s="5" t="s">
        <v>23</v>
      </c>
      <c r="P810" s="5">
        <v>0</v>
      </c>
      <c r="Q810" s="5">
        <v>0</v>
      </c>
      <c r="R810" s="5" t="str">
        <f t="shared" si="109"/>
        <v>14.1-2024-12-31</v>
      </c>
    </row>
    <row r="811" spans="1:18" x14ac:dyDescent="0.3">
      <c r="A811" s="25">
        <v>908</v>
      </c>
      <c r="B811" s="23" t="s">
        <v>483</v>
      </c>
      <c r="C811" s="5" t="s">
        <v>79</v>
      </c>
      <c r="D811" s="5" t="s">
        <v>21</v>
      </c>
      <c r="E811" s="5" t="s">
        <v>22</v>
      </c>
      <c r="F811" s="6">
        <v>45657</v>
      </c>
      <c r="G811" s="16">
        <v>2024</v>
      </c>
      <c r="H811" s="6" t="str">
        <f t="shared" si="107"/>
        <v>Diciembre</v>
      </c>
      <c r="I811" s="6" t="str">
        <f t="shared" si="108"/>
        <v>2024-2</v>
      </c>
      <c r="J811" s="11">
        <v>100</v>
      </c>
      <c r="K811" s="11">
        <v>100</v>
      </c>
      <c r="L811" s="15">
        <f t="shared" si="110"/>
        <v>1</v>
      </c>
      <c r="M811" s="15">
        <f t="shared" si="111"/>
        <v>1</v>
      </c>
      <c r="N811" s="5" t="s">
        <v>23</v>
      </c>
      <c r="O811" s="5" t="s">
        <v>23</v>
      </c>
      <c r="P811" s="5">
        <v>0</v>
      </c>
      <c r="Q811" s="5">
        <v>0</v>
      </c>
      <c r="R811" s="5" t="str">
        <f t="shared" si="109"/>
        <v>14.2-2024-12-31</v>
      </c>
    </row>
    <row r="812" spans="1:18" x14ac:dyDescent="0.3">
      <c r="A812" s="5">
        <v>920</v>
      </c>
      <c r="B812" s="5" t="s">
        <v>2652</v>
      </c>
      <c r="C812" s="5" t="s">
        <v>34</v>
      </c>
      <c r="D812" s="5" t="s">
        <v>21</v>
      </c>
      <c r="E812" s="5" t="s">
        <v>22</v>
      </c>
      <c r="F812" s="6">
        <v>45657</v>
      </c>
      <c r="G812" s="16">
        <v>2024</v>
      </c>
      <c r="H812" s="6" t="str">
        <f t="shared" si="107"/>
        <v>Diciembre</v>
      </c>
      <c r="I812" s="6" t="str">
        <f t="shared" si="108"/>
        <v>2024-2</v>
      </c>
      <c r="J812" s="5">
        <v>100</v>
      </c>
      <c r="K812" s="5">
        <v>100</v>
      </c>
      <c r="L812" s="15">
        <f>IFERROR(IF((K817/J817)&gt;1.3,1.3,K817/J817),"")</f>
        <v>1.0006161998952461</v>
      </c>
      <c r="M812" s="15">
        <f>IFERROR(K817/J817,"")</f>
        <v>1.0006161998952461</v>
      </c>
      <c r="N812" s="5" t="s">
        <v>23</v>
      </c>
      <c r="O812" s="5" t="s">
        <v>23</v>
      </c>
      <c r="P812" s="5">
        <v>0</v>
      </c>
      <c r="Q812" s="5">
        <v>0</v>
      </c>
      <c r="R812" s="5" t="str">
        <f t="shared" si="109"/>
        <v>14.3-2024-12-31</v>
      </c>
    </row>
    <row r="813" spans="1:18" x14ac:dyDescent="0.3">
      <c r="A813" s="5" t="s">
        <v>495</v>
      </c>
      <c r="B813" s="5" t="s">
        <v>85</v>
      </c>
      <c r="C813" s="5" t="s">
        <v>64</v>
      </c>
      <c r="D813" s="5" t="s">
        <v>65</v>
      </c>
      <c r="E813" s="5" t="s">
        <v>22</v>
      </c>
      <c r="F813" s="6">
        <v>45657</v>
      </c>
      <c r="G813" s="5">
        <v>2023</v>
      </c>
      <c r="H813" s="5" t="str">
        <f t="shared" si="107"/>
        <v>Diciembre</v>
      </c>
      <c r="I813" s="6" t="str">
        <f t="shared" si="108"/>
        <v>2024-2</v>
      </c>
      <c r="J813" s="5">
        <v>80</v>
      </c>
      <c r="K813" s="5">
        <v>90.789405483854196</v>
      </c>
      <c r="L813" s="15">
        <f>IFERROR(IF((K818/J818)&gt;1.3,1.3,K818/J818),"")</f>
        <v>1.163142485361093</v>
      </c>
      <c r="M813" s="15">
        <f>IFERROR(K818/J818,"")</f>
        <v>1.163142485361093</v>
      </c>
      <c r="N813" s="5" t="s">
        <v>48</v>
      </c>
      <c r="O813" s="5" t="s">
        <v>83</v>
      </c>
      <c r="P813" s="5">
        <v>1</v>
      </c>
      <c r="Q813" s="5">
        <v>1</v>
      </c>
      <c r="R813" s="5" t="str">
        <f t="shared" si="109"/>
        <v>14.4-2024-12-31</v>
      </c>
    </row>
    <row r="814" spans="1:18" x14ac:dyDescent="0.3">
      <c r="A814" s="25" t="s">
        <v>505</v>
      </c>
      <c r="B814" s="23" t="s">
        <v>506</v>
      </c>
      <c r="C814" s="5" t="s">
        <v>41</v>
      </c>
      <c r="D814" s="5" t="s">
        <v>47</v>
      </c>
      <c r="E814" s="5" t="s">
        <v>22</v>
      </c>
      <c r="F814" s="6">
        <v>45657</v>
      </c>
      <c r="G814" s="16">
        <v>2024</v>
      </c>
      <c r="H814" s="6" t="str">
        <f t="shared" si="107"/>
        <v>Diciembre</v>
      </c>
      <c r="I814" s="6" t="str">
        <f t="shared" si="108"/>
        <v>2024-2</v>
      </c>
      <c r="J814" s="5">
        <v>5</v>
      </c>
      <c r="K814" s="5">
        <v>3</v>
      </c>
      <c r="L814" s="15" t="str">
        <f>IFERROR(IF((K819/J819)&gt;1,1,K819/J819),"")</f>
        <v/>
      </c>
      <c r="M814" s="15" t="str">
        <f>IFERROR(IF((K819/J819)&gt;1,1,K819/J819),"")</f>
        <v/>
      </c>
      <c r="N814" s="5" t="s">
        <v>48</v>
      </c>
      <c r="O814" s="5" t="s">
        <v>48</v>
      </c>
      <c r="P814" s="5">
        <v>0</v>
      </c>
      <c r="Q814" s="5">
        <v>0</v>
      </c>
      <c r="R814" s="5" t="str">
        <f t="shared" si="109"/>
        <v>325.1-2024-12-31</v>
      </c>
    </row>
    <row r="815" spans="1:18" x14ac:dyDescent="0.3">
      <c r="A815" s="24" t="s">
        <v>509</v>
      </c>
      <c r="B815" s="23" t="s">
        <v>510</v>
      </c>
      <c r="C815" s="5" t="s">
        <v>178</v>
      </c>
      <c r="D815" s="5" t="s">
        <v>47</v>
      </c>
      <c r="E815" s="5" t="s">
        <v>22</v>
      </c>
      <c r="F815" s="6">
        <v>45657</v>
      </c>
      <c r="G815" s="16">
        <v>2024</v>
      </c>
      <c r="H815" s="6" t="str">
        <f t="shared" si="107"/>
        <v>Diciembre</v>
      </c>
      <c r="I815" s="6" t="str">
        <f t="shared" si="108"/>
        <v>2024-2</v>
      </c>
      <c r="J815" s="79">
        <v>16080</v>
      </c>
      <c r="K815" s="79">
        <v>16589</v>
      </c>
      <c r="L815" s="15">
        <f>IFERROR(IF((K820/J820)&gt;1.3,1.3,K820/J820),"")</f>
        <v>1</v>
      </c>
      <c r="M815" s="15">
        <f>IFERROR(K820/J820,"")</f>
        <v>1</v>
      </c>
      <c r="N815" s="5" t="s">
        <v>48</v>
      </c>
      <c r="O815" s="5" t="s">
        <v>48</v>
      </c>
      <c r="P815" s="5">
        <v>0</v>
      </c>
      <c r="Q815" s="5">
        <v>0</v>
      </c>
      <c r="R815" s="5" t="str">
        <f t="shared" si="109"/>
        <v>325.2-2024-12-31</v>
      </c>
    </row>
    <row r="816" spans="1:18" x14ac:dyDescent="0.3">
      <c r="A816" s="24" t="s">
        <v>511</v>
      </c>
      <c r="B816" s="23" t="s">
        <v>512</v>
      </c>
      <c r="C816" s="5" t="s">
        <v>178</v>
      </c>
      <c r="D816" s="5" t="s">
        <v>47</v>
      </c>
      <c r="E816" s="5" t="s">
        <v>22</v>
      </c>
      <c r="F816" s="6">
        <v>45657</v>
      </c>
      <c r="G816" s="16">
        <v>2024</v>
      </c>
      <c r="H816" s="6" t="str">
        <f t="shared" si="107"/>
        <v>Diciembre</v>
      </c>
      <c r="I816" s="6" t="str">
        <f t="shared" si="108"/>
        <v>2024-2</v>
      </c>
      <c r="J816" s="5">
        <v>87439</v>
      </c>
      <c r="K816" s="5">
        <v>88001</v>
      </c>
      <c r="L816" s="15">
        <f>IFERROR(IF((K821/J821)&gt;1.3,1.3,K821/J821),"")</f>
        <v>1.3</v>
      </c>
      <c r="M816" s="15">
        <f>IFERROR(K821/J821,"")</f>
        <v>1.3708904125402523</v>
      </c>
      <c r="N816" s="5" t="s">
        <v>48</v>
      </c>
      <c r="O816" s="5" t="s">
        <v>48</v>
      </c>
      <c r="P816" s="5">
        <v>0</v>
      </c>
      <c r="Q816" s="5">
        <v>0</v>
      </c>
      <c r="R816" s="5" t="str">
        <f t="shared" si="109"/>
        <v>386.1-2024-12-31</v>
      </c>
    </row>
    <row r="817" spans="1:18" x14ac:dyDescent="0.3">
      <c r="A817" s="24" t="s">
        <v>513</v>
      </c>
      <c r="B817" s="23" t="s">
        <v>514</v>
      </c>
      <c r="C817" s="5" t="s">
        <v>178</v>
      </c>
      <c r="D817" s="5" t="s">
        <v>47</v>
      </c>
      <c r="E817" s="5" t="s">
        <v>22</v>
      </c>
      <c r="F817" s="6">
        <v>45657</v>
      </c>
      <c r="G817" s="16">
        <v>2024</v>
      </c>
      <c r="H817" s="6" t="str">
        <f t="shared" si="107"/>
        <v>Diciembre</v>
      </c>
      <c r="I817" s="6" t="str">
        <f t="shared" si="108"/>
        <v>2024-2</v>
      </c>
      <c r="J817" s="79">
        <v>97371</v>
      </c>
      <c r="K817" s="79">
        <v>97431</v>
      </c>
      <c r="L817" s="15">
        <f>IFERROR(IF((K822/J822)&gt;1.3,1.3,K822/J822),"")</f>
        <v>0.54086603411912804</v>
      </c>
      <c r="M817" s="15">
        <f>IFERROR(K822/J822,"")</f>
        <v>0.54086603411912804</v>
      </c>
      <c r="N817" s="5" t="s">
        <v>48</v>
      </c>
      <c r="O817" s="5" t="s">
        <v>48</v>
      </c>
      <c r="P817" s="5">
        <v>0</v>
      </c>
      <c r="Q817" s="5">
        <v>0</v>
      </c>
      <c r="R817" s="5" t="str">
        <f t="shared" si="109"/>
        <v>386.2-2024-12-31</v>
      </c>
    </row>
    <row r="818" spans="1:18" x14ac:dyDescent="0.3">
      <c r="A818" s="24" t="s">
        <v>515</v>
      </c>
      <c r="B818" s="23" t="s">
        <v>516</v>
      </c>
      <c r="C818" s="5" t="s">
        <v>178</v>
      </c>
      <c r="D818" s="5" t="s">
        <v>47</v>
      </c>
      <c r="E818" s="5" t="s">
        <v>22</v>
      </c>
      <c r="F818" s="6">
        <v>45657</v>
      </c>
      <c r="G818" s="16">
        <v>2024</v>
      </c>
      <c r="H818" s="6" t="str">
        <f t="shared" si="107"/>
        <v>Diciembre</v>
      </c>
      <c r="I818" s="6" t="str">
        <f t="shared" si="108"/>
        <v>2024-2</v>
      </c>
      <c r="J818" s="79">
        <v>6148</v>
      </c>
      <c r="K818" s="79">
        <v>7151</v>
      </c>
      <c r="L818" s="15">
        <f>IFERROR(IF((K823/J823)&gt;1.3,1.3,K823/J823),"")</f>
        <v>1.0013905729387031</v>
      </c>
      <c r="M818" s="15">
        <f>IFERROR(K823/J823,"")</f>
        <v>1.0013905729387031</v>
      </c>
      <c r="N818" s="5" t="s">
        <v>48</v>
      </c>
      <c r="O818" s="5" t="s">
        <v>48</v>
      </c>
      <c r="P818" s="5">
        <v>0</v>
      </c>
      <c r="Q818" s="5">
        <v>0</v>
      </c>
      <c r="R818" s="5" t="str">
        <f t="shared" si="109"/>
        <v>386.3-2024-12-31</v>
      </c>
    </row>
    <row r="819" spans="1:18" x14ac:dyDescent="0.3">
      <c r="A819" s="5" t="s">
        <v>517</v>
      </c>
      <c r="B819" s="5" t="s">
        <v>78</v>
      </c>
      <c r="C819" s="5" t="s">
        <v>39</v>
      </c>
      <c r="D819" s="5" t="s">
        <v>47</v>
      </c>
      <c r="E819" s="5" t="s">
        <v>22</v>
      </c>
      <c r="F819" s="6">
        <v>45657</v>
      </c>
      <c r="G819" s="16">
        <v>2024</v>
      </c>
      <c r="H819" s="6" t="str">
        <f t="shared" si="107"/>
        <v>Diciembre</v>
      </c>
      <c r="I819" s="6" t="str">
        <f t="shared" si="108"/>
        <v>2024-2</v>
      </c>
      <c r="J819" s="5">
        <v>0</v>
      </c>
      <c r="K819" s="5">
        <v>0</v>
      </c>
      <c r="L819" s="15" t="str">
        <f>IFERROR(IF((K824/J824)&gt;1,1,K824/J824),"")</f>
        <v/>
      </c>
      <c r="M819" s="15" t="str">
        <f>IFERROR(IF((K824/J824)&gt;1,1,K824/J824),"")</f>
        <v/>
      </c>
      <c r="N819" s="5"/>
      <c r="O819" s="5"/>
      <c r="P819" s="5">
        <v>0</v>
      </c>
      <c r="Q819" s="5">
        <v>0</v>
      </c>
      <c r="R819" s="5" t="str">
        <f t="shared" si="109"/>
        <v>390.1-2024-12-31</v>
      </c>
    </row>
    <row r="820" spans="1:18" x14ac:dyDescent="0.3">
      <c r="A820" s="5" t="s">
        <v>518</v>
      </c>
      <c r="B820" s="5" t="s">
        <v>80</v>
      </c>
      <c r="C820" s="5" t="s">
        <v>39</v>
      </c>
      <c r="D820" s="5" t="s">
        <v>47</v>
      </c>
      <c r="E820" s="5" t="s">
        <v>22</v>
      </c>
      <c r="F820" s="17">
        <v>45657</v>
      </c>
      <c r="G820" s="16">
        <v>2024</v>
      </c>
      <c r="H820" s="6" t="str">
        <f t="shared" si="107"/>
        <v>Diciembre</v>
      </c>
      <c r="I820" s="6" t="str">
        <f t="shared" si="108"/>
        <v>2024-2</v>
      </c>
      <c r="J820" s="5">
        <v>5</v>
      </c>
      <c r="K820" s="5">
        <v>5</v>
      </c>
      <c r="L820" s="15" t="str">
        <f>IFERROR(IF((K825/J825)&gt;1,1,K825/J825),"")</f>
        <v/>
      </c>
      <c r="M820" s="15" t="str">
        <f>IFERROR(IF((K825/J825)&gt;1,1,K825/J825),"")</f>
        <v/>
      </c>
      <c r="N820" s="5" t="s">
        <v>48</v>
      </c>
      <c r="O820" s="5" t="s">
        <v>48</v>
      </c>
      <c r="P820" s="5">
        <v>0</v>
      </c>
      <c r="Q820" s="5">
        <v>0</v>
      </c>
      <c r="R820" s="5" t="str">
        <f t="shared" si="109"/>
        <v>390.10-2024-12-31</v>
      </c>
    </row>
    <row r="821" spans="1:18" x14ac:dyDescent="0.3">
      <c r="A821" s="25" t="s">
        <v>519</v>
      </c>
      <c r="B821" s="23" t="s">
        <v>520</v>
      </c>
      <c r="C821" s="5" t="s">
        <v>343</v>
      </c>
      <c r="D821" s="5" t="s">
        <v>47</v>
      </c>
      <c r="E821" s="5" t="s">
        <v>22</v>
      </c>
      <c r="F821" s="6">
        <v>45657</v>
      </c>
      <c r="G821" s="16">
        <v>2024</v>
      </c>
      <c r="H821" s="6" t="str">
        <f t="shared" si="107"/>
        <v>Diciembre</v>
      </c>
      <c r="I821" s="6" t="str">
        <f t="shared" si="108"/>
        <v>2024-2</v>
      </c>
      <c r="J821" s="78">
        <v>3424.207396199999</v>
      </c>
      <c r="K821" s="77">
        <v>4694.2130900000002</v>
      </c>
      <c r="L821" s="15" t="str">
        <f>IFERROR(IF((K826/J826)&gt;1.3,1.3,K826/J826),"")</f>
        <v/>
      </c>
      <c r="M821" s="15" t="str">
        <f>IFERROR(IF((K826/J826)&gt;1,K826/J826,K826/J826),"")</f>
        <v/>
      </c>
      <c r="N821" s="5" t="s">
        <v>95</v>
      </c>
      <c r="O821" s="5" t="s">
        <v>95</v>
      </c>
      <c r="P821" s="5">
        <v>0</v>
      </c>
      <c r="Q821" s="5">
        <v>0</v>
      </c>
      <c r="R821" s="5" t="str">
        <f t="shared" si="109"/>
        <v>390.11-2024-12-31</v>
      </c>
    </row>
    <row r="822" spans="1:18" x14ac:dyDescent="0.3">
      <c r="A822" s="25" t="s">
        <v>521</v>
      </c>
      <c r="B822" s="5" t="s">
        <v>2650</v>
      </c>
      <c r="C822" s="5" t="s">
        <v>343</v>
      </c>
      <c r="D822" s="5" t="s">
        <v>47</v>
      </c>
      <c r="E822" s="5" t="s">
        <v>22</v>
      </c>
      <c r="F822" s="6">
        <v>45657</v>
      </c>
      <c r="G822" s="16">
        <v>2024</v>
      </c>
      <c r="H822" s="6" t="str">
        <f t="shared" si="107"/>
        <v>Diciembre</v>
      </c>
      <c r="I822" s="6" t="str">
        <f t="shared" si="108"/>
        <v>2024-2</v>
      </c>
      <c r="J822" s="9">
        <v>7711.1257611000001</v>
      </c>
      <c r="K822" s="11">
        <v>4170.686009</v>
      </c>
      <c r="L822" s="15" t="str">
        <f>IFERROR(IF((K827/J827)&gt;1.3,1.3,K827/J827),"")</f>
        <v/>
      </c>
      <c r="M822" s="15" t="str">
        <f>IFERROR(IF((K827/J827)&gt;1,K827/J827,K827/J827),"")</f>
        <v/>
      </c>
      <c r="N822" s="5" t="s">
        <v>95</v>
      </c>
      <c r="O822" s="5" t="s">
        <v>95</v>
      </c>
      <c r="P822" s="5">
        <v>0</v>
      </c>
      <c r="Q822" s="5">
        <v>0</v>
      </c>
      <c r="R822" s="5" t="str">
        <f t="shared" si="109"/>
        <v>390.12-2024-12-31</v>
      </c>
    </row>
    <row r="823" spans="1:18" x14ac:dyDescent="0.3">
      <c r="A823" s="25" t="s">
        <v>523</v>
      </c>
      <c r="B823" s="23" t="s">
        <v>524</v>
      </c>
      <c r="C823" s="5" t="s">
        <v>343</v>
      </c>
      <c r="D823" s="5" t="s">
        <v>47</v>
      </c>
      <c r="E823" s="5" t="s">
        <v>22</v>
      </c>
      <c r="F823" s="6">
        <v>45657</v>
      </c>
      <c r="G823" s="16">
        <v>2024</v>
      </c>
      <c r="H823" s="6" t="str">
        <f t="shared" si="107"/>
        <v>Diciembre</v>
      </c>
      <c r="I823" s="6" t="str">
        <f t="shared" si="108"/>
        <v>2024-2</v>
      </c>
      <c r="J823" s="9">
        <v>4372.1599426999992</v>
      </c>
      <c r="K823" s="11">
        <v>4378.2397499999997</v>
      </c>
      <c r="L823" s="15" t="str">
        <f>IFERROR(IF((K828/J828)&gt;1.3,1.3,K828/J828),"")</f>
        <v/>
      </c>
      <c r="M823" s="15" t="str">
        <f>IFERROR(IF((K828/J828)&gt;1,K828/J828,K828/J828),"")</f>
        <v/>
      </c>
      <c r="N823" s="5" t="s">
        <v>95</v>
      </c>
      <c r="O823" s="5" t="s">
        <v>95</v>
      </c>
      <c r="P823" s="5">
        <v>0</v>
      </c>
      <c r="Q823" s="5">
        <v>0</v>
      </c>
      <c r="R823" s="5" t="str">
        <f t="shared" si="109"/>
        <v>390.2-2024-12-31</v>
      </c>
    </row>
    <row r="824" spans="1:18" x14ac:dyDescent="0.3">
      <c r="A824" s="25" t="s">
        <v>525</v>
      </c>
      <c r="B824" s="23" t="s">
        <v>526</v>
      </c>
      <c r="C824" s="5" t="s">
        <v>476</v>
      </c>
      <c r="D824" s="5" t="s">
        <v>52</v>
      </c>
      <c r="E824" s="5" t="s">
        <v>22</v>
      </c>
      <c r="F824" s="6">
        <v>45657</v>
      </c>
      <c r="G824" s="50">
        <v>2024</v>
      </c>
      <c r="H824" s="49" t="str">
        <f t="shared" si="107"/>
        <v>Diciembre</v>
      </c>
      <c r="I824" s="6" t="str">
        <f t="shared" si="108"/>
        <v>2024-2</v>
      </c>
      <c r="J824" s="48"/>
      <c r="K824" s="48"/>
      <c r="L824" s="15" t="str">
        <f t="shared" ref="L824:L855" si="112">IFERROR(IF((K829/J829)&gt;1,1,K829/J829),"")</f>
        <v/>
      </c>
      <c r="M824" s="15" t="str">
        <f t="shared" ref="M824:M855" si="113">IFERROR(IF((K829/J829)&gt;1,1,K829/J829),"")</f>
        <v/>
      </c>
      <c r="N824" s="5" t="s">
        <v>23</v>
      </c>
      <c r="O824" s="5" t="s">
        <v>23</v>
      </c>
      <c r="P824" s="5">
        <v>0</v>
      </c>
      <c r="Q824" s="5">
        <v>0</v>
      </c>
      <c r="R824" s="5" t="str">
        <f t="shared" si="109"/>
        <v>390.3-2024-12-31</v>
      </c>
    </row>
    <row r="825" spans="1:18" x14ac:dyDescent="0.3">
      <c r="A825" s="25" t="s">
        <v>527</v>
      </c>
      <c r="B825" s="23" t="s">
        <v>528</v>
      </c>
      <c r="C825" s="5" t="s">
        <v>476</v>
      </c>
      <c r="D825" s="5" t="s">
        <v>52</v>
      </c>
      <c r="E825" s="5" t="s">
        <v>22</v>
      </c>
      <c r="F825" s="6">
        <v>45657</v>
      </c>
      <c r="G825" s="16">
        <v>2024</v>
      </c>
      <c r="H825" s="6" t="str">
        <f t="shared" si="107"/>
        <v>Diciembre</v>
      </c>
      <c r="I825" s="6" t="str">
        <f t="shared" si="108"/>
        <v>2024-2</v>
      </c>
      <c r="J825" s="5"/>
      <c r="K825" s="5"/>
      <c r="L825" s="15" t="str">
        <f t="shared" si="112"/>
        <v/>
      </c>
      <c r="M825" s="15" t="str">
        <f t="shared" si="113"/>
        <v/>
      </c>
      <c r="N825" s="5" t="s">
        <v>23</v>
      </c>
      <c r="O825" s="5" t="s">
        <v>23</v>
      </c>
      <c r="P825" s="5">
        <v>0</v>
      </c>
      <c r="Q825" s="5">
        <v>0</v>
      </c>
      <c r="R825" s="5" t="str">
        <f t="shared" si="109"/>
        <v>390.4-2024-12-31</v>
      </c>
    </row>
    <row r="826" spans="1:18" x14ac:dyDescent="0.3">
      <c r="A826" s="25" t="s">
        <v>529</v>
      </c>
      <c r="B826" s="23" t="s">
        <v>530</v>
      </c>
      <c r="C826" s="5" t="s">
        <v>476</v>
      </c>
      <c r="D826" s="5" t="s">
        <v>52</v>
      </c>
      <c r="E826" s="5" t="s">
        <v>22</v>
      </c>
      <c r="F826" s="6">
        <v>45657</v>
      </c>
      <c r="G826" s="16">
        <v>2024</v>
      </c>
      <c r="H826" s="6" t="str">
        <f t="shared" si="107"/>
        <v>Diciembre</v>
      </c>
      <c r="I826" s="6" t="str">
        <f t="shared" si="108"/>
        <v>2024-2</v>
      </c>
      <c r="J826" s="5"/>
      <c r="K826" s="5"/>
      <c r="L826" s="15" t="str">
        <f t="shared" si="112"/>
        <v/>
      </c>
      <c r="M826" s="15" t="str">
        <f t="shared" si="113"/>
        <v/>
      </c>
      <c r="N826" s="5" t="s">
        <v>23</v>
      </c>
      <c r="O826" s="5" t="s">
        <v>23</v>
      </c>
      <c r="P826" s="5">
        <v>0</v>
      </c>
      <c r="Q826" s="5">
        <v>0</v>
      </c>
      <c r="R826" s="5" t="str">
        <f t="shared" si="109"/>
        <v>390.5-2024-12-31</v>
      </c>
    </row>
    <row r="827" spans="1:18" x14ac:dyDescent="0.3">
      <c r="A827" s="25" t="s">
        <v>531</v>
      </c>
      <c r="B827" s="23" t="s">
        <v>532</v>
      </c>
      <c r="C827" s="5" t="s">
        <v>476</v>
      </c>
      <c r="D827" s="5" t="s">
        <v>52</v>
      </c>
      <c r="E827" s="5" t="s">
        <v>22</v>
      </c>
      <c r="F827" s="6">
        <v>45657</v>
      </c>
      <c r="G827" s="16">
        <v>2024</v>
      </c>
      <c r="H827" s="6" t="str">
        <f t="shared" si="107"/>
        <v>Diciembre</v>
      </c>
      <c r="I827" s="6" t="str">
        <f t="shared" si="108"/>
        <v>2024-2</v>
      </c>
      <c r="J827" s="5"/>
      <c r="K827" s="5"/>
      <c r="L827" s="15" t="str">
        <f t="shared" si="112"/>
        <v/>
      </c>
      <c r="M827" s="15" t="str">
        <f t="shared" si="113"/>
        <v/>
      </c>
      <c r="N827" s="5" t="s">
        <v>23</v>
      </c>
      <c r="O827" s="5" t="s">
        <v>23</v>
      </c>
      <c r="P827" s="5">
        <v>0</v>
      </c>
      <c r="Q827" s="5">
        <v>0</v>
      </c>
      <c r="R827" s="5" t="str">
        <f t="shared" si="109"/>
        <v>390.6-2024-12-31</v>
      </c>
    </row>
    <row r="828" spans="1:18" x14ac:dyDescent="0.3">
      <c r="A828" s="25" t="s">
        <v>533</v>
      </c>
      <c r="B828" s="23" t="s">
        <v>534</v>
      </c>
      <c r="C828" s="5" t="s">
        <v>476</v>
      </c>
      <c r="D828" s="5" t="s">
        <v>52</v>
      </c>
      <c r="E828" s="5" t="s">
        <v>22</v>
      </c>
      <c r="F828" s="6">
        <v>45657</v>
      </c>
      <c r="G828" s="16">
        <v>2024</v>
      </c>
      <c r="H828" s="6" t="str">
        <f t="shared" si="107"/>
        <v>Diciembre</v>
      </c>
      <c r="I828" s="6" t="str">
        <f t="shared" si="108"/>
        <v>2024-2</v>
      </c>
      <c r="J828" s="5"/>
      <c r="K828" s="5"/>
      <c r="L828" s="15" t="str">
        <f t="shared" si="112"/>
        <v/>
      </c>
      <c r="M828" s="15" t="str">
        <f t="shared" si="113"/>
        <v/>
      </c>
      <c r="N828" s="5" t="s">
        <v>23</v>
      </c>
      <c r="O828" s="5" t="s">
        <v>23</v>
      </c>
      <c r="P828" s="5">
        <v>0</v>
      </c>
      <c r="Q828" s="5">
        <v>0</v>
      </c>
      <c r="R828" s="5" t="str">
        <f t="shared" si="109"/>
        <v>390.7-2024-12-31</v>
      </c>
    </row>
    <row r="829" spans="1:18" x14ac:dyDescent="0.3">
      <c r="A829" s="25" t="s">
        <v>535</v>
      </c>
      <c r="B829" s="23" t="s">
        <v>536</v>
      </c>
      <c r="C829" s="5" t="s">
        <v>476</v>
      </c>
      <c r="D829" s="5" t="s">
        <v>52</v>
      </c>
      <c r="E829" s="5" t="s">
        <v>22</v>
      </c>
      <c r="F829" s="6">
        <v>45657</v>
      </c>
      <c r="G829" s="16">
        <v>2024</v>
      </c>
      <c r="H829" s="6" t="str">
        <f t="shared" si="107"/>
        <v>Diciembre</v>
      </c>
      <c r="I829" s="6" t="str">
        <f t="shared" si="108"/>
        <v>2024-2</v>
      </c>
      <c r="J829" s="5"/>
      <c r="K829" s="5"/>
      <c r="L829" s="15" t="str">
        <f t="shared" si="112"/>
        <v/>
      </c>
      <c r="M829" s="15" t="str">
        <f t="shared" si="113"/>
        <v/>
      </c>
      <c r="N829" s="5" t="s">
        <v>23</v>
      </c>
      <c r="O829" s="5" t="s">
        <v>23</v>
      </c>
      <c r="P829" s="5">
        <v>1</v>
      </c>
      <c r="Q829" s="5">
        <v>1</v>
      </c>
      <c r="R829" s="5" t="str">
        <f t="shared" si="109"/>
        <v>390.8-2024-12-31</v>
      </c>
    </row>
    <row r="830" spans="1:18" x14ac:dyDescent="0.3">
      <c r="A830" s="25" t="s">
        <v>537</v>
      </c>
      <c r="B830" s="23" t="s">
        <v>538</v>
      </c>
      <c r="C830" s="5" t="s">
        <v>476</v>
      </c>
      <c r="D830" s="5" t="s">
        <v>52</v>
      </c>
      <c r="E830" s="5" t="s">
        <v>22</v>
      </c>
      <c r="F830" s="6">
        <v>45657</v>
      </c>
      <c r="G830" s="16">
        <v>2024</v>
      </c>
      <c r="H830" s="6" t="str">
        <f t="shared" si="107"/>
        <v>Diciembre</v>
      </c>
      <c r="I830" s="6" t="str">
        <f t="shared" si="108"/>
        <v>2024-2</v>
      </c>
      <c r="J830" s="5"/>
      <c r="K830" s="5"/>
      <c r="L830" s="15" t="str">
        <f t="shared" si="112"/>
        <v/>
      </c>
      <c r="M830" s="15" t="str">
        <f t="shared" si="113"/>
        <v/>
      </c>
      <c r="N830" s="5" t="s">
        <v>23</v>
      </c>
      <c r="O830" s="5" t="s">
        <v>23</v>
      </c>
      <c r="P830" s="5">
        <v>0</v>
      </c>
      <c r="Q830" s="5">
        <v>0</v>
      </c>
      <c r="R830" s="5" t="str">
        <f t="shared" si="109"/>
        <v>390.9-2024-12-31</v>
      </c>
    </row>
    <row r="831" spans="1:18" x14ac:dyDescent="0.3">
      <c r="A831" s="25" t="s">
        <v>539</v>
      </c>
      <c r="B831" s="23" t="s">
        <v>540</v>
      </c>
      <c r="C831" s="5" t="s">
        <v>476</v>
      </c>
      <c r="D831" s="5" t="s">
        <v>52</v>
      </c>
      <c r="E831" s="5" t="s">
        <v>22</v>
      </c>
      <c r="F831" s="6">
        <v>45657</v>
      </c>
      <c r="G831" s="16">
        <v>2024</v>
      </c>
      <c r="H831" s="6" t="str">
        <f t="shared" ref="H831:H894" si="114">PROPER(TEXT(F836,"mmmm"))</f>
        <v>Diciembre</v>
      </c>
      <c r="I831" s="6" t="str">
        <f t="shared" ref="I831:I894" si="115">IF(OR(H836="Enero",H836="Febrero",H836="Marzo",H836="Abril",H836="Mayo",H836="Junio"),G836&amp;"-1",IF(OR(H836="Julio",H836="Agosto",H836="Septiembre",H836="Octubre",H836="Noviembre",H836="Diciembre"),G836&amp;"-2"))</f>
        <v>2024-2</v>
      </c>
      <c r="J831" s="5"/>
      <c r="K831" s="5"/>
      <c r="L831" s="15" t="str">
        <f t="shared" si="112"/>
        <v/>
      </c>
      <c r="M831" s="15" t="str">
        <f t="shared" si="113"/>
        <v/>
      </c>
      <c r="N831" s="5" t="s">
        <v>23</v>
      </c>
      <c r="O831" s="5" t="s">
        <v>23</v>
      </c>
      <c r="P831" s="5">
        <v>0</v>
      </c>
      <c r="Q831" s="5">
        <v>0</v>
      </c>
      <c r="R831" s="5" t="str">
        <f t="shared" ref="R831:R894" si="116">A836&amp;"-"&amp;YEAR(F836)&amp;"-"&amp;IF(LEN(MONTH(F836))=1,"0"&amp;MONTH(F836),MONTH(F836))&amp;"-"&amp;IF(LEN(DAY(F836))=1,"0"&amp;DAY(F836),DAY(F836))</f>
        <v>414.1-2024-12-31</v>
      </c>
    </row>
    <row r="832" spans="1:18" x14ac:dyDescent="0.3">
      <c r="A832" s="25" t="s">
        <v>541</v>
      </c>
      <c r="B832" s="23" t="s">
        <v>542</v>
      </c>
      <c r="C832" s="5" t="s">
        <v>476</v>
      </c>
      <c r="D832" s="5" t="s">
        <v>52</v>
      </c>
      <c r="E832" s="5" t="s">
        <v>22</v>
      </c>
      <c r="F832" s="6">
        <v>45657</v>
      </c>
      <c r="G832" s="16">
        <v>2024</v>
      </c>
      <c r="H832" s="6" t="str">
        <f t="shared" si="114"/>
        <v>Diciembre</v>
      </c>
      <c r="I832" s="6" t="str">
        <f t="shared" si="115"/>
        <v>2024-2</v>
      </c>
      <c r="J832" s="5"/>
      <c r="K832" s="5"/>
      <c r="L832" s="15" t="str">
        <f t="shared" si="112"/>
        <v/>
      </c>
      <c r="M832" s="15" t="str">
        <f t="shared" si="113"/>
        <v/>
      </c>
      <c r="N832" s="5" t="s">
        <v>23</v>
      </c>
      <c r="O832" s="5" t="s">
        <v>23</v>
      </c>
      <c r="P832" s="5">
        <v>0</v>
      </c>
      <c r="Q832" s="5">
        <v>0</v>
      </c>
      <c r="R832" s="5" t="str">
        <f t="shared" si="116"/>
        <v>414.2-2024-12-31</v>
      </c>
    </row>
    <row r="833" spans="1:18" x14ac:dyDescent="0.3">
      <c r="A833" s="25" t="s">
        <v>543</v>
      </c>
      <c r="B833" s="23" t="s">
        <v>544</v>
      </c>
      <c r="C833" s="5" t="s">
        <v>476</v>
      </c>
      <c r="D833" s="5" t="s">
        <v>52</v>
      </c>
      <c r="E833" s="5" t="s">
        <v>22</v>
      </c>
      <c r="F833" s="6">
        <v>45657</v>
      </c>
      <c r="G833" s="16">
        <v>2024</v>
      </c>
      <c r="H833" s="6" t="str">
        <f t="shared" si="114"/>
        <v>Diciembre</v>
      </c>
      <c r="I833" s="6" t="str">
        <f t="shared" si="115"/>
        <v>2024-2</v>
      </c>
      <c r="J833" s="5"/>
      <c r="K833" s="5"/>
      <c r="L833" s="15" t="str">
        <f t="shared" si="112"/>
        <v/>
      </c>
      <c r="M833" s="15" t="str">
        <f t="shared" si="113"/>
        <v/>
      </c>
      <c r="N833" s="5" t="s">
        <v>23</v>
      </c>
      <c r="O833" s="5" t="s">
        <v>23</v>
      </c>
      <c r="P833" s="5">
        <v>0</v>
      </c>
      <c r="Q833" s="5">
        <v>0</v>
      </c>
      <c r="R833" s="5" t="str">
        <f t="shared" si="116"/>
        <v>414.3-2024-12-31</v>
      </c>
    </row>
    <row r="834" spans="1:18" x14ac:dyDescent="0.3">
      <c r="A834" s="25" t="s">
        <v>545</v>
      </c>
      <c r="B834" s="23" t="s">
        <v>546</v>
      </c>
      <c r="C834" s="5" t="s">
        <v>476</v>
      </c>
      <c r="D834" s="5" t="s">
        <v>52</v>
      </c>
      <c r="E834" s="5" t="s">
        <v>22</v>
      </c>
      <c r="F834" s="6">
        <v>45657</v>
      </c>
      <c r="G834" s="16">
        <v>2024</v>
      </c>
      <c r="H834" s="6" t="str">
        <f t="shared" si="114"/>
        <v>Diciembre</v>
      </c>
      <c r="I834" s="6" t="str">
        <f t="shared" si="115"/>
        <v>2024-2</v>
      </c>
      <c r="J834" s="5"/>
      <c r="K834" s="5"/>
      <c r="L834" s="15" t="str">
        <f t="shared" si="112"/>
        <v/>
      </c>
      <c r="M834" s="15" t="str">
        <f t="shared" si="113"/>
        <v/>
      </c>
      <c r="N834" s="5" t="s">
        <v>23</v>
      </c>
      <c r="O834" s="5" t="s">
        <v>23</v>
      </c>
      <c r="P834" s="5">
        <v>0</v>
      </c>
      <c r="Q834" s="5">
        <v>0</v>
      </c>
      <c r="R834" s="5" t="str">
        <f t="shared" si="116"/>
        <v>414.4-2024-12-31</v>
      </c>
    </row>
    <row r="835" spans="1:18" x14ac:dyDescent="0.3">
      <c r="A835" s="25" t="s">
        <v>547</v>
      </c>
      <c r="B835" s="23" t="s">
        <v>548</v>
      </c>
      <c r="C835" s="5" t="s">
        <v>476</v>
      </c>
      <c r="D835" s="5" t="s">
        <v>52</v>
      </c>
      <c r="E835" s="5" t="s">
        <v>22</v>
      </c>
      <c r="F835" s="6">
        <v>45657</v>
      </c>
      <c r="G835" s="16">
        <v>2024</v>
      </c>
      <c r="H835" s="6" t="str">
        <f t="shared" si="114"/>
        <v>Diciembre</v>
      </c>
      <c r="I835" s="6" t="str">
        <f t="shared" si="115"/>
        <v>2024-2</v>
      </c>
      <c r="J835" s="5"/>
      <c r="K835" s="5"/>
      <c r="L835" s="15" t="str">
        <f t="shared" si="112"/>
        <v/>
      </c>
      <c r="M835" s="15" t="str">
        <f t="shared" si="113"/>
        <v/>
      </c>
      <c r="N835" s="5" t="s">
        <v>23</v>
      </c>
      <c r="O835" s="5" t="s">
        <v>23</v>
      </c>
      <c r="P835" s="5">
        <v>0</v>
      </c>
      <c r="Q835" s="5">
        <v>0</v>
      </c>
      <c r="R835" s="5" t="str">
        <f t="shared" si="116"/>
        <v>414.5-2024-12-31</v>
      </c>
    </row>
    <row r="836" spans="1:18" x14ac:dyDescent="0.3">
      <c r="A836" s="25" t="s">
        <v>549</v>
      </c>
      <c r="B836" s="23" t="s">
        <v>550</v>
      </c>
      <c r="C836" s="5" t="s">
        <v>476</v>
      </c>
      <c r="D836" s="5" t="s">
        <v>52</v>
      </c>
      <c r="E836" s="5" t="s">
        <v>22</v>
      </c>
      <c r="F836" s="6">
        <v>45657</v>
      </c>
      <c r="G836" s="16">
        <v>2024</v>
      </c>
      <c r="H836" s="6" t="str">
        <f t="shared" si="114"/>
        <v>Diciembre</v>
      </c>
      <c r="I836" s="6" t="str">
        <f t="shared" si="115"/>
        <v>2024-2</v>
      </c>
      <c r="J836" s="5"/>
      <c r="K836" s="5"/>
      <c r="L836" s="15" t="str">
        <f t="shared" si="112"/>
        <v/>
      </c>
      <c r="M836" s="15" t="str">
        <f t="shared" si="113"/>
        <v/>
      </c>
      <c r="N836" s="5" t="s">
        <v>23</v>
      </c>
      <c r="O836" s="5" t="s">
        <v>23</v>
      </c>
      <c r="P836" s="5">
        <v>0</v>
      </c>
      <c r="Q836" s="5">
        <v>0</v>
      </c>
      <c r="R836" s="5" t="str">
        <f t="shared" si="116"/>
        <v>414.6-2024-12-31</v>
      </c>
    </row>
    <row r="837" spans="1:18" x14ac:dyDescent="0.3">
      <c r="A837" s="25" t="s">
        <v>551</v>
      </c>
      <c r="B837" s="23" t="s">
        <v>552</v>
      </c>
      <c r="C837" s="5" t="s">
        <v>476</v>
      </c>
      <c r="D837" s="5" t="s">
        <v>52</v>
      </c>
      <c r="E837" s="5" t="s">
        <v>22</v>
      </c>
      <c r="F837" s="6">
        <v>45657</v>
      </c>
      <c r="G837" s="16">
        <v>2024</v>
      </c>
      <c r="H837" s="6" t="str">
        <f t="shared" si="114"/>
        <v>Diciembre</v>
      </c>
      <c r="I837" s="6" t="str">
        <f t="shared" si="115"/>
        <v>2024-2</v>
      </c>
      <c r="J837" s="5"/>
      <c r="K837" s="5"/>
      <c r="L837" s="15" t="str">
        <f t="shared" si="112"/>
        <v/>
      </c>
      <c r="M837" s="15" t="str">
        <f t="shared" si="113"/>
        <v/>
      </c>
      <c r="N837" s="5" t="s">
        <v>23</v>
      </c>
      <c r="O837" s="5" t="s">
        <v>23</v>
      </c>
      <c r="P837" s="5">
        <v>0</v>
      </c>
      <c r="Q837" s="5">
        <v>0</v>
      </c>
      <c r="R837" s="5" t="str">
        <f t="shared" si="116"/>
        <v>414.7-2024-12-31</v>
      </c>
    </row>
    <row r="838" spans="1:18" x14ac:dyDescent="0.3">
      <c r="A838" s="25" t="s">
        <v>553</v>
      </c>
      <c r="B838" s="23" t="s">
        <v>554</v>
      </c>
      <c r="C838" s="5" t="s">
        <v>476</v>
      </c>
      <c r="D838" s="5" t="s">
        <v>52</v>
      </c>
      <c r="E838" s="5" t="s">
        <v>22</v>
      </c>
      <c r="F838" s="6">
        <v>45657</v>
      </c>
      <c r="G838" s="16">
        <v>2024</v>
      </c>
      <c r="H838" s="6" t="str">
        <f t="shared" si="114"/>
        <v>Diciembre</v>
      </c>
      <c r="I838" s="6" t="str">
        <f t="shared" si="115"/>
        <v>2024-2</v>
      </c>
      <c r="J838" s="5"/>
      <c r="K838" s="5"/>
      <c r="L838" s="15" t="str">
        <f t="shared" si="112"/>
        <v/>
      </c>
      <c r="M838" s="15" t="str">
        <f t="shared" si="113"/>
        <v/>
      </c>
      <c r="N838" s="5" t="s">
        <v>23</v>
      </c>
      <c r="O838" s="5" t="s">
        <v>23</v>
      </c>
      <c r="P838" s="5">
        <v>0</v>
      </c>
      <c r="Q838" s="5">
        <v>0</v>
      </c>
      <c r="R838" s="5" t="str">
        <f t="shared" si="116"/>
        <v>414.8-2024-12-31</v>
      </c>
    </row>
    <row r="839" spans="1:18" x14ac:dyDescent="0.3">
      <c r="A839" s="25" t="s">
        <v>555</v>
      </c>
      <c r="B839" s="23" t="s">
        <v>556</v>
      </c>
      <c r="C839" s="5" t="s">
        <v>476</v>
      </c>
      <c r="D839" s="5" t="s">
        <v>52</v>
      </c>
      <c r="E839" s="5" t="s">
        <v>22</v>
      </c>
      <c r="F839" s="6">
        <v>45657</v>
      </c>
      <c r="G839" s="16">
        <v>2024</v>
      </c>
      <c r="H839" s="6" t="str">
        <f t="shared" si="114"/>
        <v>Diciembre</v>
      </c>
      <c r="I839" s="6" t="str">
        <f t="shared" si="115"/>
        <v>2024-2</v>
      </c>
      <c r="J839" s="5"/>
      <c r="K839" s="5"/>
      <c r="L839" s="15" t="str">
        <f t="shared" si="112"/>
        <v/>
      </c>
      <c r="M839" s="15" t="str">
        <f t="shared" si="113"/>
        <v/>
      </c>
      <c r="N839" s="5" t="s">
        <v>23</v>
      </c>
      <c r="O839" s="5" t="s">
        <v>23</v>
      </c>
      <c r="P839" s="5">
        <v>0</v>
      </c>
      <c r="Q839" s="5">
        <v>0</v>
      </c>
      <c r="R839" s="5" t="str">
        <f t="shared" si="116"/>
        <v>414.9-2024-12-31</v>
      </c>
    </row>
    <row r="840" spans="1:18" x14ac:dyDescent="0.3">
      <c r="A840" s="25" t="s">
        <v>557</v>
      </c>
      <c r="B840" s="23" t="s">
        <v>558</v>
      </c>
      <c r="C840" s="5"/>
      <c r="D840" s="5" t="s">
        <v>52</v>
      </c>
      <c r="E840" s="5" t="s">
        <v>22</v>
      </c>
      <c r="F840" s="6">
        <v>45657</v>
      </c>
      <c r="G840" s="16">
        <v>2024</v>
      </c>
      <c r="H840" s="6" t="str">
        <f t="shared" si="114"/>
        <v>Diciembre</v>
      </c>
      <c r="I840" s="6" t="str">
        <f t="shared" si="115"/>
        <v>2024-2</v>
      </c>
      <c r="J840" s="5"/>
      <c r="K840" s="5"/>
      <c r="L840" s="15" t="str">
        <f t="shared" si="112"/>
        <v/>
      </c>
      <c r="M840" s="15" t="str">
        <f t="shared" si="113"/>
        <v/>
      </c>
      <c r="N840" s="5" t="s">
        <v>23</v>
      </c>
      <c r="O840" s="5" t="s">
        <v>23</v>
      </c>
      <c r="P840" s="5">
        <v>0</v>
      </c>
      <c r="Q840" s="5">
        <v>0</v>
      </c>
      <c r="R840" s="5" t="str">
        <f t="shared" si="116"/>
        <v>415.1-2024-12-31</v>
      </c>
    </row>
    <row r="841" spans="1:18" x14ac:dyDescent="0.3">
      <c r="A841" s="25" t="s">
        <v>559</v>
      </c>
      <c r="B841" s="23" t="s">
        <v>560</v>
      </c>
      <c r="C841" s="5" t="s">
        <v>25</v>
      </c>
      <c r="D841" s="5" t="s">
        <v>52</v>
      </c>
      <c r="E841" s="5" t="s">
        <v>22</v>
      </c>
      <c r="F841" s="6">
        <v>45657</v>
      </c>
      <c r="G841" s="16">
        <v>2024</v>
      </c>
      <c r="H841" s="6" t="str">
        <f t="shared" si="114"/>
        <v>Diciembre</v>
      </c>
      <c r="I841" s="6" t="str">
        <f t="shared" si="115"/>
        <v>2024-2</v>
      </c>
      <c r="J841" s="5"/>
      <c r="K841" s="5"/>
      <c r="L841" s="15" t="str">
        <f t="shared" si="112"/>
        <v/>
      </c>
      <c r="M841" s="15" t="str">
        <f t="shared" si="113"/>
        <v/>
      </c>
      <c r="N841" s="5" t="s">
        <v>23</v>
      </c>
      <c r="O841" s="5" t="s">
        <v>23</v>
      </c>
      <c r="P841" s="5">
        <v>0</v>
      </c>
      <c r="Q841" s="5">
        <v>0</v>
      </c>
      <c r="R841" s="5" t="str">
        <f t="shared" si="116"/>
        <v>415.10-2024-12-31</v>
      </c>
    </row>
    <row r="842" spans="1:18" x14ac:dyDescent="0.3">
      <c r="A842" s="25" t="s">
        <v>561</v>
      </c>
      <c r="B842" s="23" t="s">
        <v>562</v>
      </c>
      <c r="C842" s="5" t="s">
        <v>432</v>
      </c>
      <c r="D842" s="5" t="s">
        <v>52</v>
      </c>
      <c r="E842" s="5" t="s">
        <v>22</v>
      </c>
      <c r="F842" s="6">
        <v>45657</v>
      </c>
      <c r="G842" s="16">
        <v>2024</v>
      </c>
      <c r="H842" s="6" t="str">
        <f t="shared" si="114"/>
        <v>Diciembre</v>
      </c>
      <c r="I842" s="6" t="str">
        <f t="shared" si="115"/>
        <v>2024-2</v>
      </c>
      <c r="J842" s="5"/>
      <c r="K842" s="5"/>
      <c r="L842" s="15" t="str">
        <f t="shared" si="112"/>
        <v/>
      </c>
      <c r="M842" s="15" t="str">
        <f t="shared" si="113"/>
        <v/>
      </c>
      <c r="N842" s="5" t="s">
        <v>23</v>
      </c>
      <c r="O842" s="5" t="s">
        <v>23</v>
      </c>
      <c r="P842" s="5">
        <v>0</v>
      </c>
      <c r="Q842" s="5">
        <v>0</v>
      </c>
      <c r="R842" s="5" t="str">
        <f t="shared" si="116"/>
        <v>415.11-2024-12-31</v>
      </c>
    </row>
    <row r="843" spans="1:18" x14ac:dyDescent="0.3">
      <c r="A843" s="25" t="s">
        <v>563</v>
      </c>
      <c r="B843" s="23" t="s">
        <v>564</v>
      </c>
      <c r="C843" s="3" t="s">
        <v>41</v>
      </c>
      <c r="D843" s="5" t="s">
        <v>52</v>
      </c>
      <c r="E843" s="5" t="s">
        <v>22</v>
      </c>
      <c r="F843" s="6">
        <v>45657</v>
      </c>
      <c r="G843" s="16">
        <v>2024</v>
      </c>
      <c r="H843" s="6" t="str">
        <f t="shared" si="114"/>
        <v>Diciembre</v>
      </c>
      <c r="I843" s="6" t="str">
        <f t="shared" si="115"/>
        <v>2024-2</v>
      </c>
      <c r="J843" s="5"/>
      <c r="K843" s="5"/>
      <c r="L843" s="15">
        <f t="shared" si="112"/>
        <v>1</v>
      </c>
      <c r="M843" s="15">
        <f t="shared" si="113"/>
        <v>1</v>
      </c>
      <c r="N843" s="5" t="s">
        <v>23</v>
      </c>
      <c r="O843" s="5" t="s">
        <v>23</v>
      </c>
      <c r="P843" s="5">
        <v>0</v>
      </c>
      <c r="Q843" s="5">
        <v>0</v>
      </c>
      <c r="R843" s="5" t="str">
        <f t="shared" si="116"/>
        <v>415.12-2024-12-31</v>
      </c>
    </row>
    <row r="844" spans="1:18" x14ac:dyDescent="0.3">
      <c r="A844" s="25" t="s">
        <v>565</v>
      </c>
      <c r="B844" s="23" t="s">
        <v>566</v>
      </c>
      <c r="C844" s="5" t="s">
        <v>358</v>
      </c>
      <c r="D844" s="5" t="s">
        <v>52</v>
      </c>
      <c r="E844" s="5" t="s">
        <v>22</v>
      </c>
      <c r="F844" s="6">
        <v>45657</v>
      </c>
      <c r="G844" s="16">
        <v>2024</v>
      </c>
      <c r="H844" s="6" t="str">
        <f t="shared" si="114"/>
        <v>Diciembre</v>
      </c>
      <c r="I844" s="6" t="str">
        <f t="shared" si="115"/>
        <v>2024-2</v>
      </c>
      <c r="J844" s="5"/>
      <c r="K844" s="5"/>
      <c r="L844" s="15" t="str">
        <f t="shared" si="112"/>
        <v/>
      </c>
      <c r="M844" s="15" t="str">
        <f t="shared" si="113"/>
        <v/>
      </c>
      <c r="N844" s="5" t="s">
        <v>23</v>
      </c>
      <c r="O844" s="5" t="s">
        <v>23</v>
      </c>
      <c r="P844" s="5">
        <v>0</v>
      </c>
      <c r="Q844" s="5">
        <v>0</v>
      </c>
      <c r="R844" s="5" t="str">
        <f t="shared" si="116"/>
        <v>415.13-2024-12-31</v>
      </c>
    </row>
    <row r="845" spans="1:18" x14ac:dyDescent="0.3">
      <c r="A845" s="25" t="s">
        <v>567</v>
      </c>
      <c r="B845" s="23" t="s">
        <v>568</v>
      </c>
      <c r="C845" s="5" t="s">
        <v>315</v>
      </c>
      <c r="D845" s="5" t="s">
        <v>52</v>
      </c>
      <c r="E845" s="5" t="s">
        <v>22</v>
      </c>
      <c r="F845" s="6">
        <v>45657</v>
      </c>
      <c r="G845" s="16">
        <v>2024</v>
      </c>
      <c r="H845" s="6" t="str">
        <f t="shared" si="114"/>
        <v>Diciembre</v>
      </c>
      <c r="I845" s="6" t="str">
        <f t="shared" si="115"/>
        <v>2024-2</v>
      </c>
      <c r="J845" s="5"/>
      <c r="K845" s="5"/>
      <c r="L845" s="15" t="str">
        <f t="shared" si="112"/>
        <v/>
      </c>
      <c r="M845" s="15" t="str">
        <f t="shared" si="113"/>
        <v/>
      </c>
      <c r="N845" s="5" t="s">
        <v>23</v>
      </c>
      <c r="O845" s="5" t="s">
        <v>23</v>
      </c>
      <c r="P845" s="5">
        <v>0</v>
      </c>
      <c r="Q845" s="5">
        <v>0</v>
      </c>
      <c r="R845" s="5" t="str">
        <f t="shared" si="116"/>
        <v>415.14-2024-12-31</v>
      </c>
    </row>
    <row r="846" spans="1:18" x14ac:dyDescent="0.3">
      <c r="A846" s="25" t="s">
        <v>569</v>
      </c>
      <c r="B846" s="23" t="s">
        <v>570</v>
      </c>
      <c r="C846" s="5" t="s">
        <v>34</v>
      </c>
      <c r="D846" s="5" t="s">
        <v>52</v>
      </c>
      <c r="E846" s="5" t="s">
        <v>22</v>
      </c>
      <c r="F846" s="6">
        <v>45657</v>
      </c>
      <c r="G846" s="16">
        <v>2024</v>
      </c>
      <c r="H846" s="6" t="str">
        <f t="shared" si="114"/>
        <v>Diciembre</v>
      </c>
      <c r="I846" s="6" t="str">
        <f t="shared" si="115"/>
        <v>2024-2</v>
      </c>
      <c r="J846" s="5"/>
      <c r="K846" s="5"/>
      <c r="L846" s="15" t="str">
        <f t="shared" si="112"/>
        <v/>
      </c>
      <c r="M846" s="15" t="str">
        <f t="shared" si="113"/>
        <v/>
      </c>
      <c r="N846" s="5" t="s">
        <v>119</v>
      </c>
      <c r="O846" s="5" t="s">
        <v>119</v>
      </c>
      <c r="P846" s="5">
        <v>0</v>
      </c>
      <c r="Q846" s="5">
        <v>0</v>
      </c>
      <c r="R846" s="5" t="str">
        <f t="shared" si="116"/>
        <v>415.2-2024-12-31</v>
      </c>
    </row>
    <row r="847" spans="1:18" x14ac:dyDescent="0.3">
      <c r="A847" s="25" t="s">
        <v>571</v>
      </c>
      <c r="B847" s="23" t="s">
        <v>572</v>
      </c>
      <c r="C847" s="5" t="s">
        <v>315</v>
      </c>
      <c r="D847" s="5" t="s">
        <v>52</v>
      </c>
      <c r="E847" s="5" t="s">
        <v>22</v>
      </c>
      <c r="F847" s="6">
        <v>45657</v>
      </c>
      <c r="G847" s="16">
        <v>2024</v>
      </c>
      <c r="H847" s="6" t="str">
        <f t="shared" si="114"/>
        <v>Diciembre</v>
      </c>
      <c r="I847" s="6" t="str">
        <f t="shared" si="115"/>
        <v>2024-2</v>
      </c>
      <c r="J847" s="5"/>
      <c r="K847" s="5"/>
      <c r="L847" s="15">
        <f t="shared" si="112"/>
        <v>0.95</v>
      </c>
      <c r="M847" s="15">
        <f t="shared" si="113"/>
        <v>0.95</v>
      </c>
      <c r="N847" s="5" t="s">
        <v>23</v>
      </c>
      <c r="O847" s="5" t="s">
        <v>23</v>
      </c>
      <c r="P847" s="5">
        <v>0</v>
      </c>
      <c r="Q847" s="5">
        <v>0</v>
      </c>
      <c r="R847" s="5" t="str">
        <f t="shared" si="116"/>
        <v>415.3-2024-12-31</v>
      </c>
    </row>
    <row r="848" spans="1:18" x14ac:dyDescent="0.3">
      <c r="A848" s="25" t="s">
        <v>573</v>
      </c>
      <c r="B848" s="23" t="s">
        <v>574</v>
      </c>
      <c r="C848" s="5" t="s">
        <v>178</v>
      </c>
      <c r="D848" s="5" t="s">
        <v>52</v>
      </c>
      <c r="E848" s="5" t="s">
        <v>22</v>
      </c>
      <c r="F848" s="6">
        <v>45657</v>
      </c>
      <c r="G848" s="16">
        <v>2024</v>
      </c>
      <c r="H848" s="6" t="str">
        <f t="shared" si="114"/>
        <v>Diciembre</v>
      </c>
      <c r="I848" s="6" t="str">
        <f t="shared" si="115"/>
        <v>2024-2</v>
      </c>
      <c r="J848" s="5">
        <v>100</v>
      </c>
      <c r="K848" s="5">
        <v>100</v>
      </c>
      <c r="L848" s="15" t="str">
        <f t="shared" si="112"/>
        <v/>
      </c>
      <c r="M848" s="15" t="str">
        <f t="shared" si="113"/>
        <v/>
      </c>
      <c r="N848" s="5" t="s">
        <v>23</v>
      </c>
      <c r="O848" s="5" t="s">
        <v>23</v>
      </c>
      <c r="P848" s="5">
        <v>0</v>
      </c>
      <c r="Q848" s="5">
        <v>0</v>
      </c>
      <c r="R848" s="5" t="str">
        <f t="shared" si="116"/>
        <v>415.4-2024-12-31</v>
      </c>
    </row>
    <row r="849" spans="1:18" x14ac:dyDescent="0.3">
      <c r="A849" s="25" t="s">
        <v>575</v>
      </c>
      <c r="B849" s="23" t="s">
        <v>576</v>
      </c>
      <c r="C849" s="5" t="s">
        <v>46</v>
      </c>
      <c r="D849" s="5" t="s">
        <v>52</v>
      </c>
      <c r="E849" s="5" t="s">
        <v>22</v>
      </c>
      <c r="F849" s="6">
        <v>45657</v>
      </c>
      <c r="G849" s="16">
        <v>2024</v>
      </c>
      <c r="H849" s="6" t="str">
        <f t="shared" si="114"/>
        <v>Diciembre</v>
      </c>
      <c r="I849" s="6" t="str">
        <f t="shared" si="115"/>
        <v>2024-2</v>
      </c>
      <c r="J849" s="5"/>
      <c r="K849" s="5"/>
      <c r="L849" s="15" t="str">
        <f t="shared" si="112"/>
        <v/>
      </c>
      <c r="M849" s="15" t="str">
        <f t="shared" si="113"/>
        <v/>
      </c>
      <c r="N849" s="5" t="s">
        <v>23</v>
      </c>
      <c r="O849" s="5" t="s">
        <v>23</v>
      </c>
      <c r="P849" s="5">
        <v>0</v>
      </c>
      <c r="Q849" s="5">
        <v>0</v>
      </c>
      <c r="R849" s="5" t="str">
        <f t="shared" si="116"/>
        <v>415.5-2024-12-31</v>
      </c>
    </row>
    <row r="850" spans="1:18" x14ac:dyDescent="0.3">
      <c r="A850" s="25" t="s">
        <v>577</v>
      </c>
      <c r="B850" s="23" t="s">
        <v>578</v>
      </c>
      <c r="C850" s="5" t="s">
        <v>34</v>
      </c>
      <c r="D850" s="5" t="s">
        <v>52</v>
      </c>
      <c r="E850" s="5" t="s">
        <v>22</v>
      </c>
      <c r="F850" s="6">
        <v>45657</v>
      </c>
      <c r="G850" s="16">
        <v>2024</v>
      </c>
      <c r="H850" s="6" t="str">
        <f t="shared" si="114"/>
        <v>Diciembre</v>
      </c>
      <c r="I850" s="6" t="str">
        <f t="shared" si="115"/>
        <v>2024-2</v>
      </c>
      <c r="J850" s="5"/>
      <c r="K850" s="5"/>
      <c r="L850" s="15" t="str">
        <f t="shared" si="112"/>
        <v/>
      </c>
      <c r="M850" s="15" t="str">
        <f t="shared" si="113"/>
        <v/>
      </c>
      <c r="N850" s="5" t="s">
        <v>23</v>
      </c>
      <c r="O850" s="5" t="s">
        <v>23</v>
      </c>
      <c r="P850" s="5">
        <v>0</v>
      </c>
      <c r="Q850" s="5">
        <v>0</v>
      </c>
      <c r="R850" s="5" t="str">
        <f t="shared" si="116"/>
        <v>415.6-2024-12-31</v>
      </c>
    </row>
    <row r="851" spans="1:18" x14ac:dyDescent="0.3">
      <c r="A851" s="25" t="s">
        <v>579</v>
      </c>
      <c r="B851" s="23" t="s">
        <v>580</v>
      </c>
      <c r="C851" s="5" t="s">
        <v>46</v>
      </c>
      <c r="D851" s="5" t="s">
        <v>52</v>
      </c>
      <c r="E851" s="5" t="s">
        <v>22</v>
      </c>
      <c r="F851" s="6">
        <v>45657</v>
      </c>
      <c r="G851" s="16">
        <v>2024</v>
      </c>
      <c r="H851" s="6" t="str">
        <f t="shared" si="114"/>
        <v>Diciembre</v>
      </c>
      <c r="I851" s="6" t="str">
        <f t="shared" si="115"/>
        <v>2024-2</v>
      </c>
      <c r="J851" s="5"/>
      <c r="K851" s="5"/>
      <c r="L851" s="15" t="str">
        <f t="shared" si="112"/>
        <v/>
      </c>
      <c r="M851" s="15" t="str">
        <f t="shared" si="113"/>
        <v/>
      </c>
      <c r="N851" s="5" t="s">
        <v>23</v>
      </c>
      <c r="O851" s="5" t="s">
        <v>23</v>
      </c>
      <c r="P851" s="5">
        <v>0</v>
      </c>
      <c r="Q851" s="5">
        <v>0</v>
      </c>
      <c r="R851" s="5" t="str">
        <f t="shared" si="116"/>
        <v>415.7-2024-12-31</v>
      </c>
    </row>
    <row r="852" spans="1:18" x14ac:dyDescent="0.3">
      <c r="A852" s="25" t="s">
        <v>581</v>
      </c>
      <c r="B852" s="23" t="s">
        <v>582</v>
      </c>
      <c r="C852" s="5" t="s">
        <v>303</v>
      </c>
      <c r="D852" s="5" t="s">
        <v>52</v>
      </c>
      <c r="E852" s="5" t="s">
        <v>22</v>
      </c>
      <c r="F852" s="6">
        <v>45657</v>
      </c>
      <c r="G852" s="16">
        <v>2024</v>
      </c>
      <c r="H852" s="6" t="str">
        <f t="shared" si="114"/>
        <v>Diciembre</v>
      </c>
      <c r="I852" s="6" t="str">
        <f t="shared" si="115"/>
        <v>2024-2</v>
      </c>
      <c r="J852" s="5">
        <v>100</v>
      </c>
      <c r="K852" s="5">
        <v>95</v>
      </c>
      <c r="L852" s="15" t="str">
        <f t="shared" si="112"/>
        <v/>
      </c>
      <c r="M852" s="15" t="str">
        <f t="shared" si="113"/>
        <v/>
      </c>
      <c r="N852" s="5" t="s">
        <v>23</v>
      </c>
      <c r="O852" s="5" t="s">
        <v>23</v>
      </c>
      <c r="P852" s="5">
        <v>0</v>
      </c>
      <c r="Q852" s="5">
        <v>0</v>
      </c>
      <c r="R852" s="5" t="str">
        <f t="shared" si="116"/>
        <v>415.8-2024-12-31</v>
      </c>
    </row>
    <row r="853" spans="1:18" x14ac:dyDescent="0.3">
      <c r="A853" s="25" t="s">
        <v>583</v>
      </c>
      <c r="B853" s="23" t="s">
        <v>584</v>
      </c>
      <c r="C853" s="5" t="s">
        <v>180</v>
      </c>
      <c r="D853" s="5" t="s">
        <v>52</v>
      </c>
      <c r="E853" s="5" t="s">
        <v>22</v>
      </c>
      <c r="F853" s="6">
        <v>45657</v>
      </c>
      <c r="G853" s="16">
        <v>2024</v>
      </c>
      <c r="H853" s="6" t="str">
        <f t="shared" si="114"/>
        <v>Diciembre</v>
      </c>
      <c r="I853" s="6" t="str">
        <f t="shared" si="115"/>
        <v>2024-2</v>
      </c>
      <c r="J853" s="5"/>
      <c r="K853" s="5"/>
      <c r="L853" s="15" t="str">
        <f t="shared" si="112"/>
        <v/>
      </c>
      <c r="M853" s="15" t="str">
        <f t="shared" si="113"/>
        <v/>
      </c>
      <c r="N853" s="5" t="s">
        <v>23</v>
      </c>
      <c r="O853" s="5" t="s">
        <v>23</v>
      </c>
      <c r="P853" s="5">
        <v>0</v>
      </c>
      <c r="Q853" s="5">
        <v>0</v>
      </c>
      <c r="R853" s="5" t="str">
        <f t="shared" si="116"/>
        <v>415.9-2024-12-31</v>
      </c>
    </row>
    <row r="854" spans="1:18" x14ac:dyDescent="0.3">
      <c r="A854" s="25" t="s">
        <v>585</v>
      </c>
      <c r="B854" s="23" t="s">
        <v>586</v>
      </c>
      <c r="C854" s="5" t="s">
        <v>44</v>
      </c>
      <c r="D854" s="5" t="s">
        <v>52</v>
      </c>
      <c r="E854" s="5" t="s">
        <v>22</v>
      </c>
      <c r="F854" s="6">
        <v>45657</v>
      </c>
      <c r="G854" s="16">
        <v>2024</v>
      </c>
      <c r="H854" s="6" t="str">
        <f t="shared" si="114"/>
        <v>Diciembre</v>
      </c>
      <c r="I854" s="6" t="str">
        <f t="shared" si="115"/>
        <v>2024-2</v>
      </c>
      <c r="J854" s="5"/>
      <c r="K854" s="5"/>
      <c r="L854" s="15">
        <f t="shared" si="112"/>
        <v>1</v>
      </c>
      <c r="M854" s="15">
        <f t="shared" si="113"/>
        <v>1</v>
      </c>
      <c r="N854" s="5" t="s">
        <v>23</v>
      </c>
      <c r="O854" s="5" t="s">
        <v>23</v>
      </c>
      <c r="P854" s="5">
        <v>0</v>
      </c>
      <c r="Q854" s="5">
        <v>0</v>
      </c>
      <c r="R854" s="5" t="str">
        <f t="shared" si="116"/>
        <v>416.1-2024-12-31</v>
      </c>
    </row>
    <row r="855" spans="1:18" x14ac:dyDescent="0.3">
      <c r="A855" s="25" t="s">
        <v>587</v>
      </c>
      <c r="B855" s="23" t="s">
        <v>588</v>
      </c>
      <c r="C855" s="5" t="s">
        <v>32</v>
      </c>
      <c r="D855" s="5" t="s">
        <v>52</v>
      </c>
      <c r="E855" s="5" t="s">
        <v>22</v>
      </c>
      <c r="F855" s="6">
        <v>45657</v>
      </c>
      <c r="G855" s="16">
        <v>2024</v>
      </c>
      <c r="H855" s="6" t="str">
        <f t="shared" si="114"/>
        <v>Diciembre</v>
      </c>
      <c r="I855" s="6" t="str">
        <f t="shared" si="115"/>
        <v>2024-2</v>
      </c>
      <c r="J855" s="5"/>
      <c r="K855" s="5"/>
      <c r="L855" s="15">
        <f t="shared" si="112"/>
        <v>1</v>
      </c>
      <c r="M855" s="15">
        <f t="shared" si="113"/>
        <v>1</v>
      </c>
      <c r="N855" s="5" t="s">
        <v>23</v>
      </c>
      <c r="O855" s="5" t="s">
        <v>23</v>
      </c>
      <c r="P855" s="5">
        <v>0</v>
      </c>
      <c r="Q855" s="5">
        <v>0</v>
      </c>
      <c r="R855" s="5" t="str">
        <f t="shared" si="116"/>
        <v>416.2-2024-12-31</v>
      </c>
    </row>
    <row r="856" spans="1:18" x14ac:dyDescent="0.3">
      <c r="A856" s="25" t="s">
        <v>589</v>
      </c>
      <c r="B856" s="23" t="s">
        <v>590</v>
      </c>
      <c r="C856" s="5" t="s">
        <v>34</v>
      </c>
      <c r="D856" s="5" t="s">
        <v>52</v>
      </c>
      <c r="E856" s="5" t="s">
        <v>22</v>
      </c>
      <c r="F856" s="6">
        <v>45657</v>
      </c>
      <c r="G856" s="16">
        <v>2024</v>
      </c>
      <c r="H856" s="6" t="str">
        <f t="shared" si="114"/>
        <v>Diciembre</v>
      </c>
      <c r="I856" s="6" t="str">
        <f t="shared" si="115"/>
        <v>2024-2</v>
      </c>
      <c r="J856" s="5"/>
      <c r="K856" s="5"/>
      <c r="L856" s="15">
        <f t="shared" ref="L856:L887" si="117">IFERROR(IF((K861/J861)&gt;1,1,K861/J861),"")</f>
        <v>1</v>
      </c>
      <c r="M856" s="15">
        <f t="shared" ref="M856:M887" si="118">IFERROR(IF((K861/J861)&gt;1,1,K861/J861),"")</f>
        <v>1</v>
      </c>
      <c r="N856" s="5" t="s">
        <v>23</v>
      </c>
      <c r="O856" s="5" t="s">
        <v>23</v>
      </c>
      <c r="P856" s="5">
        <v>0</v>
      </c>
      <c r="Q856" s="5">
        <v>0</v>
      </c>
      <c r="R856" s="5" t="str">
        <f t="shared" si="116"/>
        <v>416.3-2024-12-31</v>
      </c>
    </row>
    <row r="857" spans="1:18" x14ac:dyDescent="0.3">
      <c r="A857" s="25" t="s">
        <v>591</v>
      </c>
      <c r="B857" s="23" t="s">
        <v>592</v>
      </c>
      <c r="C857" s="5"/>
      <c r="D857" s="5" t="s">
        <v>52</v>
      </c>
      <c r="E857" s="5" t="s">
        <v>22</v>
      </c>
      <c r="F857" s="6">
        <v>45657</v>
      </c>
      <c r="G857" s="16">
        <v>2024</v>
      </c>
      <c r="H857" s="6" t="str">
        <f t="shared" si="114"/>
        <v>Diciembre</v>
      </c>
      <c r="I857" s="6" t="str">
        <f t="shared" si="115"/>
        <v>2024-2</v>
      </c>
      <c r="J857" s="5"/>
      <c r="K857" s="5"/>
      <c r="L857" s="15">
        <f t="shared" si="117"/>
        <v>1</v>
      </c>
      <c r="M857" s="15">
        <f t="shared" si="118"/>
        <v>1</v>
      </c>
      <c r="N857" s="5" t="s">
        <v>23</v>
      </c>
      <c r="O857" s="5" t="s">
        <v>23</v>
      </c>
      <c r="P857" s="5">
        <v>0</v>
      </c>
      <c r="Q857" s="5">
        <v>0</v>
      </c>
      <c r="R857" s="5" t="str">
        <f t="shared" si="116"/>
        <v>416.4-2024-12-31</v>
      </c>
    </row>
    <row r="858" spans="1:18" x14ac:dyDescent="0.3">
      <c r="A858" s="25" t="s">
        <v>593</v>
      </c>
      <c r="B858" s="23" t="s">
        <v>594</v>
      </c>
      <c r="C858" s="5" t="s">
        <v>34</v>
      </c>
      <c r="D858" s="5" t="s">
        <v>52</v>
      </c>
      <c r="E858" s="5" t="s">
        <v>22</v>
      </c>
      <c r="F858" s="6">
        <v>45657</v>
      </c>
      <c r="G858" s="16">
        <v>2024</v>
      </c>
      <c r="H858" s="6" t="str">
        <f t="shared" si="114"/>
        <v>Diciembre</v>
      </c>
      <c r="I858" s="6" t="str">
        <f t="shared" si="115"/>
        <v>2024-2</v>
      </c>
      <c r="J858" s="5"/>
      <c r="K858" s="5"/>
      <c r="L858" s="15">
        <f t="shared" si="117"/>
        <v>1</v>
      </c>
      <c r="M858" s="15">
        <f t="shared" si="118"/>
        <v>1</v>
      </c>
      <c r="N858" s="5" t="s">
        <v>23</v>
      </c>
      <c r="O858" s="5" t="s">
        <v>23</v>
      </c>
      <c r="P858" s="5">
        <v>0</v>
      </c>
      <c r="Q858" s="5">
        <v>0</v>
      </c>
      <c r="R858" s="5" t="str">
        <f t="shared" si="116"/>
        <v>416.5-2024-12-31</v>
      </c>
    </row>
    <row r="859" spans="1:18" x14ac:dyDescent="0.3">
      <c r="A859" s="25" t="s">
        <v>595</v>
      </c>
      <c r="B859" s="23" t="s">
        <v>596</v>
      </c>
      <c r="C859" s="5" t="s">
        <v>336</v>
      </c>
      <c r="D859" s="5" t="s">
        <v>52</v>
      </c>
      <c r="E859" s="5" t="s">
        <v>22</v>
      </c>
      <c r="F859" s="6">
        <v>45657</v>
      </c>
      <c r="G859" s="16">
        <v>2024</v>
      </c>
      <c r="H859" s="6" t="str">
        <f t="shared" si="114"/>
        <v>Diciembre</v>
      </c>
      <c r="I859" s="6" t="str">
        <f t="shared" si="115"/>
        <v>2024-2</v>
      </c>
      <c r="J859" s="5">
        <v>100</v>
      </c>
      <c r="K859" s="5">
        <v>100</v>
      </c>
      <c r="L859" s="15">
        <f t="shared" si="117"/>
        <v>1</v>
      </c>
      <c r="M859" s="15">
        <f t="shared" si="118"/>
        <v>1</v>
      </c>
      <c r="N859" s="5" t="s">
        <v>23</v>
      </c>
      <c r="O859" s="5" t="s">
        <v>23</v>
      </c>
      <c r="P859" s="5">
        <v>0</v>
      </c>
      <c r="Q859" s="5">
        <v>0</v>
      </c>
      <c r="R859" s="5" t="str">
        <f t="shared" si="116"/>
        <v>416.6-2024-12-31</v>
      </c>
    </row>
    <row r="860" spans="1:18" x14ac:dyDescent="0.3">
      <c r="A860" s="25" t="s">
        <v>597</v>
      </c>
      <c r="B860" s="23" t="s">
        <v>598</v>
      </c>
      <c r="C860" s="5" t="s">
        <v>79</v>
      </c>
      <c r="D860" s="5" t="s">
        <v>52</v>
      </c>
      <c r="E860" s="5" t="s">
        <v>22</v>
      </c>
      <c r="F860" s="6">
        <v>45657</v>
      </c>
      <c r="G860" s="16">
        <v>2024</v>
      </c>
      <c r="H860" s="6" t="str">
        <f t="shared" si="114"/>
        <v>Diciembre</v>
      </c>
      <c r="I860" s="6" t="str">
        <f t="shared" si="115"/>
        <v>2024-2</v>
      </c>
      <c r="J860" s="5">
        <v>100</v>
      </c>
      <c r="K860" s="5">
        <v>100</v>
      </c>
      <c r="L860" s="15">
        <f t="shared" si="117"/>
        <v>1</v>
      </c>
      <c r="M860" s="15">
        <f t="shared" si="118"/>
        <v>1</v>
      </c>
      <c r="N860" s="5" t="s">
        <v>23</v>
      </c>
      <c r="O860" s="5" t="s">
        <v>23</v>
      </c>
      <c r="P860" s="5">
        <v>0</v>
      </c>
      <c r="Q860" s="5">
        <v>0</v>
      </c>
      <c r="R860" s="5" t="str">
        <f t="shared" si="116"/>
        <v>417.1-2024-12-31</v>
      </c>
    </row>
    <row r="861" spans="1:18" x14ac:dyDescent="0.3">
      <c r="A861" s="25" t="s">
        <v>599</v>
      </c>
      <c r="B861" s="23" t="s">
        <v>600</v>
      </c>
      <c r="C861" s="5" t="s">
        <v>79</v>
      </c>
      <c r="D861" s="5" t="s">
        <v>52</v>
      </c>
      <c r="E861" s="5" t="s">
        <v>22</v>
      </c>
      <c r="F861" s="6">
        <v>45657</v>
      </c>
      <c r="G861" s="16">
        <v>2024</v>
      </c>
      <c r="H861" s="6" t="str">
        <f t="shared" si="114"/>
        <v>Diciembre</v>
      </c>
      <c r="I861" s="6" t="str">
        <f t="shared" si="115"/>
        <v>2024-2</v>
      </c>
      <c r="J861" s="5">
        <v>100</v>
      </c>
      <c r="K861" s="5">
        <v>100</v>
      </c>
      <c r="L861" s="15">
        <f t="shared" si="117"/>
        <v>1</v>
      </c>
      <c r="M861" s="15">
        <f t="shared" si="118"/>
        <v>1</v>
      </c>
      <c r="N861" s="5" t="s">
        <v>23</v>
      </c>
      <c r="O861" s="5" t="s">
        <v>23</v>
      </c>
      <c r="P861" s="5">
        <v>0</v>
      </c>
      <c r="Q861" s="5">
        <v>0</v>
      </c>
      <c r="R861" s="5" t="str">
        <f t="shared" si="116"/>
        <v>417.2-2024-12-31</v>
      </c>
    </row>
    <row r="862" spans="1:18" x14ac:dyDescent="0.3">
      <c r="A862" s="25" t="s">
        <v>601</v>
      </c>
      <c r="B862" s="23" t="s">
        <v>602</v>
      </c>
      <c r="C862" s="5" t="s">
        <v>79</v>
      </c>
      <c r="D862" s="5" t="s">
        <v>52</v>
      </c>
      <c r="E862" s="5" t="s">
        <v>22</v>
      </c>
      <c r="F862" s="6">
        <v>45657</v>
      </c>
      <c r="G862" s="16">
        <v>2024</v>
      </c>
      <c r="H862" s="6" t="str">
        <f t="shared" si="114"/>
        <v>Diciembre</v>
      </c>
      <c r="I862" s="6" t="str">
        <f t="shared" si="115"/>
        <v>2024-2</v>
      </c>
      <c r="J862" s="5">
        <v>100</v>
      </c>
      <c r="K862" s="5">
        <v>100</v>
      </c>
      <c r="L862" s="15">
        <f t="shared" si="117"/>
        <v>1</v>
      </c>
      <c r="M862" s="15">
        <f t="shared" si="118"/>
        <v>1</v>
      </c>
      <c r="N862" s="5" t="s">
        <v>23</v>
      </c>
      <c r="O862" s="5" t="s">
        <v>23</v>
      </c>
      <c r="P862" s="5">
        <v>0</v>
      </c>
      <c r="Q862" s="5">
        <v>0</v>
      </c>
      <c r="R862" s="5" t="str">
        <f t="shared" si="116"/>
        <v>417.3-2024-12-31</v>
      </c>
    </row>
    <row r="863" spans="1:18" x14ac:dyDescent="0.3">
      <c r="A863" s="25" t="s">
        <v>603</v>
      </c>
      <c r="B863" s="23" t="s">
        <v>604</v>
      </c>
      <c r="C863" s="5" t="s">
        <v>79</v>
      </c>
      <c r="D863" s="5" t="s">
        <v>52</v>
      </c>
      <c r="E863" s="5" t="s">
        <v>22</v>
      </c>
      <c r="F863" s="6">
        <v>45657</v>
      </c>
      <c r="G863" s="16">
        <v>2024</v>
      </c>
      <c r="H863" s="6" t="str">
        <f t="shared" si="114"/>
        <v>Diciembre</v>
      </c>
      <c r="I863" s="6" t="str">
        <f t="shared" si="115"/>
        <v>2024-2</v>
      </c>
      <c r="J863" s="5">
        <v>100</v>
      </c>
      <c r="K863" s="5">
        <v>100</v>
      </c>
      <c r="L863" s="15">
        <f t="shared" si="117"/>
        <v>0.97</v>
      </c>
      <c r="M863" s="15">
        <f t="shared" si="118"/>
        <v>0.97</v>
      </c>
      <c r="N863" s="5" t="s">
        <v>23</v>
      </c>
      <c r="O863" s="5" t="s">
        <v>23</v>
      </c>
      <c r="P863" s="5">
        <v>0</v>
      </c>
      <c r="Q863" s="5">
        <v>0</v>
      </c>
      <c r="R863" s="5" t="str">
        <f t="shared" si="116"/>
        <v>417.4-2024-12-31</v>
      </c>
    </row>
    <row r="864" spans="1:18" x14ac:dyDescent="0.3">
      <c r="A864" s="25" t="s">
        <v>605</v>
      </c>
      <c r="B864" s="23" t="s">
        <v>606</v>
      </c>
      <c r="C864" s="5" t="s">
        <v>79</v>
      </c>
      <c r="D864" s="5" t="s">
        <v>52</v>
      </c>
      <c r="E864" s="5" t="s">
        <v>22</v>
      </c>
      <c r="F864" s="6">
        <v>45657</v>
      </c>
      <c r="G864" s="16">
        <v>2024</v>
      </c>
      <c r="H864" s="6" t="str">
        <f t="shared" si="114"/>
        <v>Diciembre</v>
      </c>
      <c r="I864" s="6" t="str">
        <f t="shared" si="115"/>
        <v>2024-2</v>
      </c>
      <c r="J864" s="5">
        <v>100</v>
      </c>
      <c r="K864" s="5">
        <v>100</v>
      </c>
      <c r="L864" s="15">
        <f t="shared" si="117"/>
        <v>0.99</v>
      </c>
      <c r="M864" s="15">
        <f t="shared" si="118"/>
        <v>0.99</v>
      </c>
      <c r="N864" s="5" t="s">
        <v>23</v>
      </c>
      <c r="O864" s="5" t="s">
        <v>23</v>
      </c>
      <c r="P864" s="5">
        <v>0</v>
      </c>
      <c r="Q864" s="5">
        <v>0</v>
      </c>
      <c r="R864" s="5" t="str">
        <f t="shared" si="116"/>
        <v>417.5-2024-12-31</v>
      </c>
    </row>
    <row r="865" spans="1:18" x14ac:dyDescent="0.3">
      <c r="A865" s="25" t="s">
        <v>611</v>
      </c>
      <c r="B865" s="23" t="s">
        <v>612</v>
      </c>
      <c r="C865" s="5" t="s">
        <v>298</v>
      </c>
      <c r="D865" s="5" t="s">
        <v>52</v>
      </c>
      <c r="E865" s="5" t="s">
        <v>22</v>
      </c>
      <c r="F865" s="6">
        <v>45657</v>
      </c>
      <c r="G865" s="16">
        <v>2024</v>
      </c>
      <c r="H865" s="6" t="str">
        <f t="shared" si="114"/>
        <v>Diciembre</v>
      </c>
      <c r="I865" s="6" t="str">
        <f t="shared" si="115"/>
        <v>2024-2</v>
      </c>
      <c r="J865" s="5">
        <v>100</v>
      </c>
      <c r="K865" s="5">
        <v>100</v>
      </c>
      <c r="L865" s="15">
        <f t="shared" si="117"/>
        <v>0.97</v>
      </c>
      <c r="M865" s="15">
        <f t="shared" si="118"/>
        <v>0.97</v>
      </c>
      <c r="N865" s="5" t="s">
        <v>23</v>
      </c>
      <c r="O865" s="5" t="s">
        <v>23</v>
      </c>
      <c r="P865" s="5">
        <v>0</v>
      </c>
      <c r="Q865" s="5">
        <v>0</v>
      </c>
      <c r="R865" s="5" t="str">
        <f t="shared" si="116"/>
        <v>417.6-2024-12-31</v>
      </c>
    </row>
    <row r="866" spans="1:18" x14ac:dyDescent="0.3">
      <c r="A866" s="25" t="s">
        <v>613</v>
      </c>
      <c r="B866" s="23" t="s">
        <v>614</v>
      </c>
      <c r="C866" s="5" t="s">
        <v>87</v>
      </c>
      <c r="D866" s="5" t="s">
        <v>52</v>
      </c>
      <c r="E866" s="5" t="s">
        <v>22</v>
      </c>
      <c r="F866" s="6">
        <v>45657</v>
      </c>
      <c r="G866" s="16">
        <v>2024</v>
      </c>
      <c r="H866" s="6" t="str">
        <f t="shared" si="114"/>
        <v>Diciembre</v>
      </c>
      <c r="I866" s="6" t="str">
        <f t="shared" si="115"/>
        <v>2024-2</v>
      </c>
      <c r="J866" s="5">
        <v>100</v>
      </c>
      <c r="K866" s="5">
        <v>100</v>
      </c>
      <c r="L866" s="15">
        <f t="shared" si="117"/>
        <v>1</v>
      </c>
      <c r="M866" s="15">
        <f t="shared" si="118"/>
        <v>1</v>
      </c>
      <c r="N866" s="5" t="s">
        <v>23</v>
      </c>
      <c r="O866" s="5" t="s">
        <v>23</v>
      </c>
      <c r="P866" s="5">
        <v>0</v>
      </c>
      <c r="Q866" s="5">
        <v>0</v>
      </c>
      <c r="R866" s="5" t="str">
        <f t="shared" si="116"/>
        <v>418.1-2024-12-31</v>
      </c>
    </row>
    <row r="867" spans="1:18" x14ac:dyDescent="0.3">
      <c r="A867" s="25" t="s">
        <v>615</v>
      </c>
      <c r="B867" s="23" t="s">
        <v>616</v>
      </c>
      <c r="C867" s="5" t="s">
        <v>86</v>
      </c>
      <c r="D867" s="5" t="s">
        <v>52</v>
      </c>
      <c r="E867" s="5" t="s">
        <v>22</v>
      </c>
      <c r="F867" s="6">
        <v>45657</v>
      </c>
      <c r="G867" s="16">
        <v>2024</v>
      </c>
      <c r="H867" s="6" t="str">
        <f t="shared" si="114"/>
        <v>Diciembre</v>
      </c>
      <c r="I867" s="6" t="str">
        <f t="shared" si="115"/>
        <v>2024-2</v>
      </c>
      <c r="J867" s="11">
        <v>100</v>
      </c>
      <c r="K867" s="5">
        <v>100</v>
      </c>
      <c r="L867" s="15">
        <f t="shared" si="117"/>
        <v>1</v>
      </c>
      <c r="M867" s="15">
        <f t="shared" si="118"/>
        <v>1</v>
      </c>
      <c r="N867" s="5" t="s">
        <v>23</v>
      </c>
      <c r="O867" s="5" t="s">
        <v>23</v>
      </c>
      <c r="P867" s="5">
        <v>0</v>
      </c>
      <c r="Q867" s="5">
        <v>0</v>
      </c>
      <c r="R867" s="5" t="str">
        <f t="shared" si="116"/>
        <v>418.2-2024-12-31</v>
      </c>
    </row>
    <row r="868" spans="1:18" x14ac:dyDescent="0.3">
      <c r="A868" s="25" t="s">
        <v>617</v>
      </c>
      <c r="B868" s="23" t="s">
        <v>618</v>
      </c>
      <c r="C868" s="5" t="s">
        <v>245</v>
      </c>
      <c r="D868" s="5" t="s">
        <v>52</v>
      </c>
      <c r="E868" s="5" t="s">
        <v>22</v>
      </c>
      <c r="F868" s="6">
        <v>45657</v>
      </c>
      <c r="G868" s="16">
        <v>2024</v>
      </c>
      <c r="H868" s="6" t="str">
        <f t="shared" si="114"/>
        <v>Diciembre</v>
      </c>
      <c r="I868" s="6" t="str">
        <f t="shared" si="115"/>
        <v>2024-2</v>
      </c>
      <c r="J868" s="5">
        <v>100</v>
      </c>
      <c r="K868" s="5">
        <v>97</v>
      </c>
      <c r="L868" s="15">
        <f t="shared" si="117"/>
        <v>0.8</v>
      </c>
      <c r="M868" s="15">
        <f t="shared" si="118"/>
        <v>0.8</v>
      </c>
      <c r="N868" s="5" t="s">
        <v>23</v>
      </c>
      <c r="O868" s="5" t="s">
        <v>23</v>
      </c>
      <c r="P868" s="5">
        <v>0</v>
      </c>
      <c r="Q868" s="5">
        <v>0</v>
      </c>
      <c r="R868" s="5" t="str">
        <f t="shared" si="116"/>
        <v>418.3-2024-12-31</v>
      </c>
    </row>
    <row r="869" spans="1:18" x14ac:dyDescent="0.3">
      <c r="A869" s="25" t="s">
        <v>619</v>
      </c>
      <c r="B869" s="23" t="s">
        <v>620</v>
      </c>
      <c r="C869" s="5" t="s">
        <v>50</v>
      </c>
      <c r="D869" s="5" t="s">
        <v>52</v>
      </c>
      <c r="E869" s="5" t="s">
        <v>22</v>
      </c>
      <c r="F869" s="6">
        <v>45657</v>
      </c>
      <c r="G869" s="16">
        <v>2024</v>
      </c>
      <c r="H869" s="6" t="str">
        <f t="shared" si="114"/>
        <v>Diciembre</v>
      </c>
      <c r="I869" s="6" t="str">
        <f t="shared" si="115"/>
        <v>2024-2</v>
      </c>
      <c r="J869" s="5">
        <v>100</v>
      </c>
      <c r="K869" s="5">
        <v>99</v>
      </c>
      <c r="L869" s="15">
        <f t="shared" si="117"/>
        <v>1</v>
      </c>
      <c r="M869" s="15">
        <f t="shared" si="118"/>
        <v>1</v>
      </c>
      <c r="N869" s="5" t="s">
        <v>23</v>
      </c>
      <c r="O869" s="5" t="s">
        <v>23</v>
      </c>
      <c r="P869" s="5">
        <v>0</v>
      </c>
      <c r="Q869" s="5">
        <v>0</v>
      </c>
      <c r="R869" s="5" t="str">
        <f t="shared" si="116"/>
        <v>418.4-2024-12-31</v>
      </c>
    </row>
    <row r="870" spans="1:18" x14ac:dyDescent="0.3">
      <c r="A870" s="25" t="s">
        <v>621</v>
      </c>
      <c r="B870" s="23" t="s">
        <v>622</v>
      </c>
      <c r="C870" s="5"/>
      <c r="D870" s="5" t="s">
        <v>52</v>
      </c>
      <c r="E870" s="5" t="s">
        <v>22</v>
      </c>
      <c r="F870" s="6">
        <v>45657</v>
      </c>
      <c r="G870" s="16">
        <v>2024</v>
      </c>
      <c r="H870" s="6" t="str">
        <f t="shared" si="114"/>
        <v>Diciembre</v>
      </c>
      <c r="I870" s="6" t="str">
        <f t="shared" si="115"/>
        <v>2024-2</v>
      </c>
      <c r="J870" s="5">
        <v>100</v>
      </c>
      <c r="K870" s="5">
        <v>97</v>
      </c>
      <c r="L870" s="15">
        <f t="shared" si="117"/>
        <v>1</v>
      </c>
      <c r="M870" s="15">
        <f t="shared" si="118"/>
        <v>1</v>
      </c>
      <c r="N870" s="5" t="s">
        <v>23</v>
      </c>
      <c r="O870" s="5" t="s">
        <v>23</v>
      </c>
      <c r="P870" s="5">
        <v>0</v>
      </c>
      <c r="Q870" s="5">
        <v>0</v>
      </c>
      <c r="R870" s="5" t="str">
        <f t="shared" si="116"/>
        <v>418.5-2024-12-31</v>
      </c>
    </row>
    <row r="871" spans="1:18" x14ac:dyDescent="0.3">
      <c r="A871" s="25" t="s">
        <v>623</v>
      </c>
      <c r="B871" s="23" t="s">
        <v>624</v>
      </c>
      <c r="C871" s="5" t="s">
        <v>39</v>
      </c>
      <c r="D871" s="5" t="s">
        <v>52</v>
      </c>
      <c r="E871" s="5" t="s">
        <v>22</v>
      </c>
      <c r="F871" s="6">
        <v>45657</v>
      </c>
      <c r="G871" s="16">
        <v>2024</v>
      </c>
      <c r="H871" s="6" t="str">
        <f t="shared" si="114"/>
        <v>Diciembre</v>
      </c>
      <c r="I871" s="6" t="str">
        <f t="shared" si="115"/>
        <v>2024-2</v>
      </c>
      <c r="J871" s="5">
        <v>100</v>
      </c>
      <c r="K871" s="5">
        <v>100</v>
      </c>
      <c r="L871" s="15">
        <f t="shared" si="117"/>
        <v>1</v>
      </c>
      <c r="M871" s="15">
        <f t="shared" si="118"/>
        <v>1</v>
      </c>
      <c r="N871" s="5" t="s">
        <v>23</v>
      </c>
      <c r="O871" s="5" t="s">
        <v>23</v>
      </c>
      <c r="P871" s="5">
        <v>0</v>
      </c>
      <c r="Q871" s="5">
        <v>0</v>
      </c>
      <c r="R871" s="5" t="str">
        <f t="shared" si="116"/>
        <v>418.6-2024-12-31</v>
      </c>
    </row>
    <row r="872" spans="1:18" x14ac:dyDescent="0.3">
      <c r="A872" s="25" t="s">
        <v>625</v>
      </c>
      <c r="B872" s="23" t="s">
        <v>626</v>
      </c>
      <c r="C872" s="5" t="s">
        <v>77</v>
      </c>
      <c r="D872" s="5" t="s">
        <v>52</v>
      </c>
      <c r="E872" s="5" t="s">
        <v>22</v>
      </c>
      <c r="F872" s="6">
        <v>45657</v>
      </c>
      <c r="G872" s="16">
        <v>2024</v>
      </c>
      <c r="H872" s="6" t="str">
        <f t="shared" si="114"/>
        <v>Diciembre</v>
      </c>
      <c r="I872" s="6" t="str">
        <f t="shared" si="115"/>
        <v>2024-2</v>
      </c>
      <c r="J872" s="5">
        <v>100</v>
      </c>
      <c r="K872" s="5">
        <v>100</v>
      </c>
      <c r="L872" s="15">
        <f t="shared" si="117"/>
        <v>1</v>
      </c>
      <c r="M872" s="15">
        <f t="shared" si="118"/>
        <v>1</v>
      </c>
      <c r="N872" s="5" t="s">
        <v>23</v>
      </c>
      <c r="O872" s="5" t="s">
        <v>23</v>
      </c>
      <c r="P872" s="5">
        <v>0</v>
      </c>
      <c r="Q872" s="5">
        <v>0</v>
      </c>
      <c r="R872" s="5" t="str">
        <f t="shared" si="116"/>
        <v>418.7-2024-12-31</v>
      </c>
    </row>
    <row r="873" spans="1:18" x14ac:dyDescent="0.3">
      <c r="A873" s="25" t="s">
        <v>627</v>
      </c>
      <c r="B873" s="23" t="s">
        <v>628</v>
      </c>
      <c r="C873" s="5" t="s">
        <v>102</v>
      </c>
      <c r="D873" s="5" t="s">
        <v>52</v>
      </c>
      <c r="E873" s="5" t="s">
        <v>22</v>
      </c>
      <c r="F873" s="6">
        <v>45657</v>
      </c>
      <c r="G873" s="16">
        <v>2024</v>
      </c>
      <c r="H873" s="6" t="str">
        <f t="shared" si="114"/>
        <v>Diciembre</v>
      </c>
      <c r="I873" s="6" t="str">
        <f t="shared" si="115"/>
        <v>2024-2</v>
      </c>
      <c r="J873" s="5">
        <v>100</v>
      </c>
      <c r="K873" s="5">
        <v>80</v>
      </c>
      <c r="L873" s="15">
        <f t="shared" si="117"/>
        <v>1</v>
      </c>
      <c r="M873" s="15">
        <f t="shared" si="118"/>
        <v>1</v>
      </c>
      <c r="N873" s="5" t="s">
        <v>23</v>
      </c>
      <c r="O873" s="5" t="s">
        <v>23</v>
      </c>
      <c r="P873" s="5">
        <v>0</v>
      </c>
      <c r="Q873" s="5">
        <v>0</v>
      </c>
      <c r="R873" s="5" t="str">
        <f t="shared" si="116"/>
        <v>418.8-2024-12-31</v>
      </c>
    </row>
    <row r="874" spans="1:18" x14ac:dyDescent="0.3">
      <c r="A874" s="25" t="s">
        <v>629</v>
      </c>
      <c r="B874" s="23" t="s">
        <v>630</v>
      </c>
      <c r="C874" s="5" t="s">
        <v>118</v>
      </c>
      <c r="D874" s="5" t="s">
        <v>52</v>
      </c>
      <c r="E874" s="5" t="s">
        <v>22</v>
      </c>
      <c r="F874" s="6">
        <v>45657</v>
      </c>
      <c r="G874" s="16">
        <v>2024</v>
      </c>
      <c r="H874" s="6" t="str">
        <f t="shared" si="114"/>
        <v>Diciembre</v>
      </c>
      <c r="I874" s="6" t="str">
        <f t="shared" si="115"/>
        <v>2024-2</v>
      </c>
      <c r="J874" s="5">
        <v>100</v>
      </c>
      <c r="K874" s="5">
        <v>100</v>
      </c>
      <c r="L874" s="15">
        <f t="shared" si="117"/>
        <v>1</v>
      </c>
      <c r="M874" s="15">
        <f t="shared" si="118"/>
        <v>1</v>
      </c>
      <c r="N874" s="5" t="s">
        <v>23</v>
      </c>
      <c r="O874" s="5" t="s">
        <v>23</v>
      </c>
      <c r="P874" s="5">
        <v>0</v>
      </c>
      <c r="Q874" s="5">
        <v>0</v>
      </c>
      <c r="R874" s="5" t="str">
        <f t="shared" si="116"/>
        <v>418.9-2024-12-31</v>
      </c>
    </row>
    <row r="875" spans="1:18" x14ac:dyDescent="0.3">
      <c r="A875" s="25" t="s">
        <v>631</v>
      </c>
      <c r="B875" s="23" t="s">
        <v>632</v>
      </c>
      <c r="C875" s="5" t="s">
        <v>219</v>
      </c>
      <c r="D875" s="5" t="s">
        <v>52</v>
      </c>
      <c r="E875" s="5" t="s">
        <v>22</v>
      </c>
      <c r="F875" s="6">
        <v>45657</v>
      </c>
      <c r="G875" s="16">
        <v>2024</v>
      </c>
      <c r="H875" s="6" t="str">
        <f t="shared" si="114"/>
        <v>Diciembre</v>
      </c>
      <c r="I875" s="6" t="str">
        <f t="shared" si="115"/>
        <v>2024-2</v>
      </c>
      <c r="J875" s="5">
        <v>100</v>
      </c>
      <c r="K875" s="5">
        <v>100</v>
      </c>
      <c r="L875" s="15">
        <f t="shared" si="117"/>
        <v>1</v>
      </c>
      <c r="M875" s="15">
        <f t="shared" si="118"/>
        <v>1</v>
      </c>
      <c r="N875" s="5" t="s">
        <v>23</v>
      </c>
      <c r="O875" s="5" t="s">
        <v>23</v>
      </c>
      <c r="P875" s="5">
        <v>0</v>
      </c>
      <c r="Q875" s="5">
        <v>0</v>
      </c>
      <c r="R875" s="5" t="str">
        <f t="shared" si="116"/>
        <v>420.1-2024-12-31</v>
      </c>
    </row>
    <row r="876" spans="1:18" x14ac:dyDescent="0.3">
      <c r="A876" s="25" t="s">
        <v>633</v>
      </c>
      <c r="B876" s="23" t="s">
        <v>634</v>
      </c>
      <c r="C876" s="5" t="s">
        <v>20</v>
      </c>
      <c r="D876" s="5" t="s">
        <v>52</v>
      </c>
      <c r="E876" s="5" t="s">
        <v>22</v>
      </c>
      <c r="F876" s="6">
        <v>45657</v>
      </c>
      <c r="G876" s="16">
        <v>2024</v>
      </c>
      <c r="H876" s="6" t="str">
        <f t="shared" si="114"/>
        <v>Diciembre</v>
      </c>
      <c r="I876" s="6" t="str">
        <f t="shared" si="115"/>
        <v>2024-2</v>
      </c>
      <c r="J876" s="5">
        <v>100</v>
      </c>
      <c r="K876" s="5">
        <v>100</v>
      </c>
      <c r="L876" s="15">
        <f t="shared" si="117"/>
        <v>1</v>
      </c>
      <c r="M876" s="15">
        <f t="shared" si="118"/>
        <v>1</v>
      </c>
      <c r="N876" s="5" t="s">
        <v>23</v>
      </c>
      <c r="O876" s="5" t="s">
        <v>23</v>
      </c>
      <c r="P876" s="5">
        <v>0</v>
      </c>
      <c r="Q876" s="5">
        <v>0</v>
      </c>
      <c r="R876" s="5" t="str">
        <f t="shared" si="116"/>
        <v>420.2-2024-12-31</v>
      </c>
    </row>
    <row r="877" spans="1:18" x14ac:dyDescent="0.3">
      <c r="A877" s="25" t="s">
        <v>635</v>
      </c>
      <c r="B877" s="23" t="s">
        <v>636</v>
      </c>
      <c r="C877" s="5" t="s">
        <v>476</v>
      </c>
      <c r="D877" s="5" t="s">
        <v>52</v>
      </c>
      <c r="E877" s="5" t="s">
        <v>22</v>
      </c>
      <c r="F877" s="6">
        <v>45657</v>
      </c>
      <c r="G877" s="16">
        <v>2024</v>
      </c>
      <c r="H877" s="6" t="str">
        <f t="shared" si="114"/>
        <v>Diciembre</v>
      </c>
      <c r="I877" s="6" t="str">
        <f t="shared" si="115"/>
        <v>2024-2</v>
      </c>
      <c r="J877" s="5">
        <v>100</v>
      </c>
      <c r="K877" s="5">
        <v>100</v>
      </c>
      <c r="L877" s="15">
        <f t="shared" si="117"/>
        <v>1</v>
      </c>
      <c r="M877" s="15">
        <f t="shared" si="118"/>
        <v>1</v>
      </c>
      <c r="N877" s="5" t="s">
        <v>23</v>
      </c>
      <c r="O877" s="5" t="s">
        <v>23</v>
      </c>
      <c r="P877" s="5">
        <v>0</v>
      </c>
      <c r="Q877" s="5">
        <v>0</v>
      </c>
      <c r="R877" s="5" t="str">
        <f t="shared" si="116"/>
        <v>420.3-2024-12-31</v>
      </c>
    </row>
    <row r="878" spans="1:18" x14ac:dyDescent="0.3">
      <c r="A878" s="25" t="s">
        <v>637</v>
      </c>
      <c r="B878" s="23" t="s">
        <v>638</v>
      </c>
      <c r="C878" s="5" t="s">
        <v>476</v>
      </c>
      <c r="D878" s="5" t="s">
        <v>52</v>
      </c>
      <c r="E878" s="5" t="s">
        <v>22</v>
      </c>
      <c r="F878" s="6">
        <v>45657</v>
      </c>
      <c r="G878" s="16">
        <v>2024</v>
      </c>
      <c r="H878" s="6" t="str">
        <f t="shared" si="114"/>
        <v>Diciembre</v>
      </c>
      <c r="I878" s="6" t="str">
        <f t="shared" si="115"/>
        <v>2024-2</v>
      </c>
      <c r="J878" s="5">
        <v>100</v>
      </c>
      <c r="K878" s="5">
        <v>100</v>
      </c>
      <c r="L878" s="15">
        <f t="shared" si="117"/>
        <v>0.8</v>
      </c>
      <c r="M878" s="15">
        <f t="shared" si="118"/>
        <v>0.8</v>
      </c>
      <c r="N878" s="5" t="s">
        <v>23</v>
      </c>
      <c r="O878" s="5" t="s">
        <v>23</v>
      </c>
      <c r="P878" s="5">
        <v>0</v>
      </c>
      <c r="Q878" s="5">
        <v>0</v>
      </c>
      <c r="R878" s="5" t="str">
        <f t="shared" si="116"/>
        <v>420.4-2024-12-31</v>
      </c>
    </row>
    <row r="879" spans="1:18" x14ac:dyDescent="0.3">
      <c r="A879" s="25" t="s">
        <v>639</v>
      </c>
      <c r="B879" s="23" t="s">
        <v>640</v>
      </c>
      <c r="C879" s="5" t="s">
        <v>476</v>
      </c>
      <c r="D879" s="5" t="s">
        <v>52</v>
      </c>
      <c r="E879" s="5" t="s">
        <v>22</v>
      </c>
      <c r="F879" s="6">
        <v>45657</v>
      </c>
      <c r="G879" s="16">
        <v>2024</v>
      </c>
      <c r="H879" s="6" t="str">
        <f t="shared" si="114"/>
        <v>Diciembre</v>
      </c>
      <c r="I879" s="6" t="str">
        <f t="shared" si="115"/>
        <v>2024-2</v>
      </c>
      <c r="J879" s="5">
        <v>100</v>
      </c>
      <c r="K879" s="5">
        <v>100</v>
      </c>
      <c r="L879" s="15">
        <f t="shared" si="117"/>
        <v>1</v>
      </c>
      <c r="M879" s="15">
        <f t="shared" si="118"/>
        <v>1</v>
      </c>
      <c r="N879" s="5" t="s">
        <v>23</v>
      </c>
      <c r="O879" s="5" t="s">
        <v>23</v>
      </c>
      <c r="P879" s="5">
        <v>0</v>
      </c>
      <c r="Q879" s="5">
        <v>0</v>
      </c>
      <c r="R879" s="5" t="str">
        <f t="shared" si="116"/>
        <v>420.5-2024-12-31</v>
      </c>
    </row>
    <row r="880" spans="1:18" x14ac:dyDescent="0.3">
      <c r="A880" s="25" t="s">
        <v>641</v>
      </c>
      <c r="B880" s="23" t="s">
        <v>642</v>
      </c>
      <c r="C880" s="5" t="s">
        <v>93</v>
      </c>
      <c r="D880" s="5" t="s">
        <v>52</v>
      </c>
      <c r="E880" s="5" t="s">
        <v>22</v>
      </c>
      <c r="F880" s="6">
        <v>45657</v>
      </c>
      <c r="G880" s="16">
        <v>2024</v>
      </c>
      <c r="H880" s="6" t="str">
        <f t="shared" si="114"/>
        <v>Diciembre</v>
      </c>
      <c r="I880" s="6" t="str">
        <f t="shared" si="115"/>
        <v>2024-2</v>
      </c>
      <c r="J880" s="5">
        <v>100</v>
      </c>
      <c r="K880" s="5">
        <v>100</v>
      </c>
      <c r="L880" s="15">
        <f t="shared" si="117"/>
        <v>1</v>
      </c>
      <c r="M880" s="15">
        <f t="shared" si="118"/>
        <v>1</v>
      </c>
      <c r="N880" s="5" t="s">
        <v>23</v>
      </c>
      <c r="O880" s="5" t="s">
        <v>23</v>
      </c>
      <c r="P880" s="5">
        <v>0</v>
      </c>
      <c r="Q880" s="5">
        <v>0</v>
      </c>
      <c r="R880" s="5" t="str">
        <f t="shared" si="116"/>
        <v>420.6-2024-12-31</v>
      </c>
    </row>
    <row r="881" spans="1:18" x14ac:dyDescent="0.3">
      <c r="A881" s="25" t="s">
        <v>643</v>
      </c>
      <c r="B881" s="23" t="s">
        <v>644</v>
      </c>
      <c r="C881" s="5" t="s">
        <v>90</v>
      </c>
      <c r="D881" s="5" t="s">
        <v>52</v>
      </c>
      <c r="E881" s="5" t="s">
        <v>22</v>
      </c>
      <c r="F881" s="6">
        <v>45657</v>
      </c>
      <c r="G881" s="16">
        <v>2024</v>
      </c>
      <c r="H881" s="6" t="str">
        <f t="shared" si="114"/>
        <v>Diciembre</v>
      </c>
      <c r="I881" s="6" t="str">
        <f t="shared" si="115"/>
        <v>2024-2</v>
      </c>
      <c r="J881" s="5">
        <v>100</v>
      </c>
      <c r="K881" s="5">
        <v>100</v>
      </c>
      <c r="L881" s="15">
        <f t="shared" si="117"/>
        <v>1</v>
      </c>
      <c r="M881" s="15">
        <f t="shared" si="118"/>
        <v>1</v>
      </c>
      <c r="N881" s="5" t="s">
        <v>23</v>
      </c>
      <c r="O881" s="5" t="s">
        <v>23</v>
      </c>
      <c r="P881" s="5">
        <v>0</v>
      </c>
      <c r="Q881" s="5">
        <v>0</v>
      </c>
      <c r="R881" s="5" t="str">
        <f t="shared" si="116"/>
        <v>469.1-2024-12-31</v>
      </c>
    </row>
    <row r="882" spans="1:18" x14ac:dyDescent="0.3">
      <c r="A882" s="25" t="s">
        <v>645</v>
      </c>
      <c r="B882" s="23" t="s">
        <v>646</v>
      </c>
      <c r="C882" s="5" t="s">
        <v>241</v>
      </c>
      <c r="D882" s="5" t="s">
        <v>52</v>
      </c>
      <c r="E882" s="5" t="s">
        <v>22</v>
      </c>
      <c r="F882" s="6">
        <v>45657</v>
      </c>
      <c r="G882" s="16">
        <v>2024</v>
      </c>
      <c r="H882" s="6" t="str">
        <f t="shared" si="114"/>
        <v>Diciembre</v>
      </c>
      <c r="I882" s="6" t="str">
        <f t="shared" si="115"/>
        <v>2024-2</v>
      </c>
      <c r="J882" s="5">
        <v>100</v>
      </c>
      <c r="K882" s="5">
        <v>100</v>
      </c>
      <c r="L882" s="15">
        <f t="shared" si="117"/>
        <v>1</v>
      </c>
      <c r="M882" s="15">
        <f t="shared" si="118"/>
        <v>1</v>
      </c>
      <c r="N882" s="5" t="s">
        <v>23</v>
      </c>
      <c r="O882" s="5" t="s">
        <v>23</v>
      </c>
      <c r="P882" s="5">
        <v>0</v>
      </c>
      <c r="Q882" s="5">
        <v>0</v>
      </c>
      <c r="R882" s="5" t="str">
        <f t="shared" si="116"/>
        <v>469.10-2024-12-31</v>
      </c>
    </row>
    <row r="883" spans="1:18" x14ac:dyDescent="0.3">
      <c r="A883" s="25" t="s">
        <v>647</v>
      </c>
      <c r="B883" s="23" t="s">
        <v>648</v>
      </c>
      <c r="C883" s="5" t="s">
        <v>60</v>
      </c>
      <c r="D883" s="5" t="s">
        <v>52</v>
      </c>
      <c r="E883" s="5" t="s">
        <v>22</v>
      </c>
      <c r="F883" s="6">
        <v>45657</v>
      </c>
      <c r="G883" s="16">
        <v>2024</v>
      </c>
      <c r="H883" s="6" t="str">
        <f t="shared" si="114"/>
        <v>Diciembre</v>
      </c>
      <c r="I883" s="6" t="str">
        <f t="shared" si="115"/>
        <v>2024-2</v>
      </c>
      <c r="J883" s="5">
        <v>100</v>
      </c>
      <c r="K883" s="5">
        <v>80</v>
      </c>
      <c r="L883" s="15">
        <f t="shared" si="117"/>
        <v>1</v>
      </c>
      <c r="M883" s="15">
        <f t="shared" si="118"/>
        <v>1</v>
      </c>
      <c r="N883" s="5" t="s">
        <v>23</v>
      </c>
      <c r="O883" s="5" t="s">
        <v>23</v>
      </c>
      <c r="P883" s="5">
        <v>0</v>
      </c>
      <c r="Q883" s="5">
        <v>0</v>
      </c>
      <c r="R883" s="5" t="str">
        <f t="shared" si="116"/>
        <v>469.2-2024-12-31</v>
      </c>
    </row>
    <row r="884" spans="1:18" x14ac:dyDescent="0.3">
      <c r="A884" s="25" t="s">
        <v>649</v>
      </c>
      <c r="B884" s="23" t="s">
        <v>650</v>
      </c>
      <c r="C884" s="5" t="s">
        <v>190</v>
      </c>
      <c r="D884" s="5" t="s">
        <v>52</v>
      </c>
      <c r="E884" s="5" t="s">
        <v>22</v>
      </c>
      <c r="F884" s="6">
        <v>45657</v>
      </c>
      <c r="G884" s="16">
        <v>2024</v>
      </c>
      <c r="H884" s="6" t="str">
        <f t="shared" si="114"/>
        <v>Diciembre</v>
      </c>
      <c r="I884" s="6" t="str">
        <f t="shared" si="115"/>
        <v>2024-2</v>
      </c>
      <c r="J884" s="5">
        <v>100</v>
      </c>
      <c r="K884" s="5">
        <v>100</v>
      </c>
      <c r="L884" s="15">
        <f t="shared" si="117"/>
        <v>1</v>
      </c>
      <c r="M884" s="15">
        <f t="shared" si="118"/>
        <v>1</v>
      </c>
      <c r="N884" s="5" t="s">
        <v>23</v>
      </c>
      <c r="O884" s="5" t="s">
        <v>23</v>
      </c>
      <c r="P884" s="5">
        <v>0</v>
      </c>
      <c r="Q884" s="5">
        <v>0</v>
      </c>
      <c r="R884" s="5" t="str">
        <f t="shared" si="116"/>
        <v>469.3-2024-12-31</v>
      </c>
    </row>
    <row r="885" spans="1:18" x14ac:dyDescent="0.3">
      <c r="A885" s="25" t="s">
        <v>651</v>
      </c>
      <c r="B885" s="23" t="s">
        <v>652</v>
      </c>
      <c r="C885" s="5" t="s">
        <v>653</v>
      </c>
      <c r="D885" s="5" t="s">
        <v>52</v>
      </c>
      <c r="E885" s="5" t="s">
        <v>22</v>
      </c>
      <c r="F885" s="6">
        <v>45657</v>
      </c>
      <c r="G885" s="16">
        <v>2024</v>
      </c>
      <c r="H885" s="6" t="str">
        <f t="shared" si="114"/>
        <v>Diciembre</v>
      </c>
      <c r="I885" s="6" t="str">
        <f t="shared" si="115"/>
        <v>2024-2</v>
      </c>
      <c r="J885" s="5">
        <v>100</v>
      </c>
      <c r="K885" s="5">
        <v>100</v>
      </c>
      <c r="L885" s="15">
        <f t="shared" si="117"/>
        <v>1</v>
      </c>
      <c r="M885" s="15">
        <f t="shared" si="118"/>
        <v>1</v>
      </c>
      <c r="N885" s="5" t="s">
        <v>23</v>
      </c>
      <c r="O885" s="5" t="s">
        <v>23</v>
      </c>
      <c r="P885" s="5">
        <v>0</v>
      </c>
      <c r="Q885" s="5">
        <v>0</v>
      </c>
      <c r="R885" s="5" t="str">
        <f t="shared" si="116"/>
        <v>469.4-2024-12-31</v>
      </c>
    </row>
    <row r="886" spans="1:18" x14ac:dyDescent="0.3">
      <c r="A886" s="25" t="s">
        <v>656</v>
      </c>
      <c r="B886" s="23" t="s">
        <v>657</v>
      </c>
      <c r="C886" s="5" t="s">
        <v>476</v>
      </c>
      <c r="D886" s="5" t="s">
        <v>52</v>
      </c>
      <c r="E886" s="5" t="s">
        <v>22</v>
      </c>
      <c r="F886" s="6">
        <v>45657</v>
      </c>
      <c r="G886" s="16">
        <v>2024</v>
      </c>
      <c r="H886" s="6" t="str">
        <f t="shared" si="114"/>
        <v>Diciembre</v>
      </c>
      <c r="I886" s="6" t="str">
        <f t="shared" si="115"/>
        <v>2024-2</v>
      </c>
      <c r="J886" s="5">
        <v>100</v>
      </c>
      <c r="K886" s="5">
        <v>100</v>
      </c>
      <c r="L886" s="15">
        <f t="shared" si="117"/>
        <v>1</v>
      </c>
      <c r="M886" s="15">
        <f t="shared" si="118"/>
        <v>1</v>
      </c>
      <c r="N886" s="5" t="s">
        <v>23</v>
      </c>
      <c r="O886" s="5" t="s">
        <v>23</v>
      </c>
      <c r="P886" s="5">
        <v>0</v>
      </c>
      <c r="Q886" s="5">
        <v>0</v>
      </c>
      <c r="R886" s="5" t="str">
        <f t="shared" si="116"/>
        <v>469.5-2024-12-31</v>
      </c>
    </row>
    <row r="887" spans="1:18" x14ac:dyDescent="0.3">
      <c r="A887" s="25" t="s">
        <v>658</v>
      </c>
      <c r="B887" s="23" t="s">
        <v>659</v>
      </c>
      <c r="C887" s="5" t="s">
        <v>432</v>
      </c>
      <c r="D887" s="5" t="s">
        <v>52</v>
      </c>
      <c r="E887" s="5" t="s">
        <v>22</v>
      </c>
      <c r="F887" s="6">
        <v>45657</v>
      </c>
      <c r="G887" s="16">
        <v>2024</v>
      </c>
      <c r="H887" s="6" t="str">
        <f t="shared" si="114"/>
        <v>Diciembre</v>
      </c>
      <c r="I887" s="6" t="str">
        <f t="shared" si="115"/>
        <v>2024-2</v>
      </c>
      <c r="J887" s="5">
        <v>100</v>
      </c>
      <c r="K887" s="5">
        <v>100</v>
      </c>
      <c r="L887" s="15">
        <f t="shared" si="117"/>
        <v>1</v>
      </c>
      <c r="M887" s="15">
        <f t="shared" si="118"/>
        <v>1</v>
      </c>
      <c r="N887" s="5" t="s">
        <v>23</v>
      </c>
      <c r="O887" s="5" t="s">
        <v>23</v>
      </c>
      <c r="P887" s="5">
        <v>0</v>
      </c>
      <c r="Q887" s="5">
        <v>0</v>
      </c>
      <c r="R887" s="5" t="str">
        <f t="shared" si="116"/>
        <v>469.6-2024-12-31</v>
      </c>
    </row>
    <row r="888" spans="1:18" x14ac:dyDescent="0.3">
      <c r="A888" s="25" t="s">
        <v>660</v>
      </c>
      <c r="B888" s="23" t="s">
        <v>661</v>
      </c>
      <c r="C888" s="5" t="s">
        <v>476</v>
      </c>
      <c r="D888" s="5" t="s">
        <v>52</v>
      </c>
      <c r="E888" s="5" t="s">
        <v>22</v>
      </c>
      <c r="F888" s="6">
        <v>45657</v>
      </c>
      <c r="G888" s="16">
        <v>2024</v>
      </c>
      <c r="H888" s="6" t="str">
        <f t="shared" si="114"/>
        <v>Diciembre</v>
      </c>
      <c r="I888" s="6" t="str">
        <f t="shared" si="115"/>
        <v>2024-2</v>
      </c>
      <c r="J888" s="5">
        <v>100</v>
      </c>
      <c r="K888" s="5">
        <v>100</v>
      </c>
      <c r="L888" s="15">
        <f t="shared" ref="L888:L907" si="119">IFERROR(IF((K893/J893)&gt;1,1,K893/J893),"")</f>
        <v>1</v>
      </c>
      <c r="M888" s="15">
        <f t="shared" ref="M888:M907" si="120">IFERROR(IF((K893/J893)&gt;1,1,K893/J893),"")</f>
        <v>1</v>
      </c>
      <c r="N888" s="5" t="s">
        <v>23</v>
      </c>
      <c r="O888" s="5" t="s">
        <v>23</v>
      </c>
      <c r="P888" s="5">
        <v>0</v>
      </c>
      <c r="Q888" s="5">
        <v>0</v>
      </c>
      <c r="R888" s="5" t="str">
        <f t="shared" si="116"/>
        <v>469.7-2024-12-31</v>
      </c>
    </row>
    <row r="889" spans="1:18" x14ac:dyDescent="0.3">
      <c r="A889" s="25" t="s">
        <v>662</v>
      </c>
      <c r="B889" s="23" t="s">
        <v>663</v>
      </c>
      <c r="C889" s="5" t="s">
        <v>476</v>
      </c>
      <c r="D889" s="5" t="s">
        <v>52</v>
      </c>
      <c r="E889" s="5" t="s">
        <v>22</v>
      </c>
      <c r="F889" s="6">
        <v>45657</v>
      </c>
      <c r="G889" s="16">
        <v>2024</v>
      </c>
      <c r="H889" s="6" t="str">
        <f t="shared" si="114"/>
        <v>Diciembre</v>
      </c>
      <c r="I889" s="6" t="str">
        <f t="shared" si="115"/>
        <v>2024-2</v>
      </c>
      <c r="J889" s="5">
        <v>100</v>
      </c>
      <c r="K889" s="5">
        <v>100</v>
      </c>
      <c r="L889" s="15">
        <f t="shared" si="119"/>
        <v>0.97</v>
      </c>
      <c r="M889" s="15">
        <f t="shared" si="120"/>
        <v>0.97</v>
      </c>
      <c r="N889" s="5" t="s">
        <v>23</v>
      </c>
      <c r="O889" s="5" t="s">
        <v>23</v>
      </c>
      <c r="P889" s="5">
        <v>0</v>
      </c>
      <c r="Q889" s="5">
        <v>0</v>
      </c>
      <c r="R889" s="5" t="str">
        <f t="shared" si="116"/>
        <v>469.8-2024-12-31</v>
      </c>
    </row>
    <row r="890" spans="1:18" x14ac:dyDescent="0.3">
      <c r="A890" s="25" t="s">
        <v>664</v>
      </c>
      <c r="B890" s="23" t="s">
        <v>665</v>
      </c>
      <c r="C890" s="5" t="s">
        <v>476</v>
      </c>
      <c r="D890" s="5" t="s">
        <v>52</v>
      </c>
      <c r="E890" s="5" t="s">
        <v>22</v>
      </c>
      <c r="F890" s="6">
        <v>45657</v>
      </c>
      <c r="G890" s="16">
        <v>2024</v>
      </c>
      <c r="H890" s="6" t="str">
        <f t="shared" si="114"/>
        <v>Diciembre</v>
      </c>
      <c r="I890" s="6" t="str">
        <f t="shared" si="115"/>
        <v>2024-2</v>
      </c>
      <c r="J890" s="5">
        <v>100</v>
      </c>
      <c r="K890" s="5">
        <v>100</v>
      </c>
      <c r="L890" s="15">
        <f t="shared" si="119"/>
        <v>1</v>
      </c>
      <c r="M890" s="15">
        <f t="shared" si="120"/>
        <v>1</v>
      </c>
      <c r="N890" s="5" t="s">
        <v>23</v>
      </c>
      <c r="O890" s="5" t="s">
        <v>23</v>
      </c>
      <c r="P890" s="5">
        <v>0</v>
      </c>
      <c r="Q890" s="5">
        <v>0</v>
      </c>
      <c r="R890" s="5" t="str">
        <f t="shared" si="116"/>
        <v>469.9-2024-12-31</v>
      </c>
    </row>
    <row r="891" spans="1:18" x14ac:dyDescent="0.3">
      <c r="A891" s="25" t="s">
        <v>666</v>
      </c>
      <c r="B891" s="23" t="s">
        <v>667</v>
      </c>
      <c r="C891" s="5" t="s">
        <v>476</v>
      </c>
      <c r="D891" s="5" t="s">
        <v>52</v>
      </c>
      <c r="E891" s="5" t="s">
        <v>22</v>
      </c>
      <c r="F891" s="6">
        <v>45657</v>
      </c>
      <c r="G891" s="16">
        <v>2024</v>
      </c>
      <c r="H891" s="6" t="str">
        <f t="shared" si="114"/>
        <v>Diciembre</v>
      </c>
      <c r="I891" s="6" t="str">
        <f t="shared" si="115"/>
        <v>2024-2</v>
      </c>
      <c r="J891" s="5">
        <v>100</v>
      </c>
      <c r="K891" s="5">
        <v>100</v>
      </c>
      <c r="L891" s="15">
        <f t="shared" si="119"/>
        <v>1</v>
      </c>
      <c r="M891" s="15">
        <f t="shared" si="120"/>
        <v>1</v>
      </c>
      <c r="N891" s="5" t="s">
        <v>23</v>
      </c>
      <c r="O891" s="5" t="s">
        <v>23</v>
      </c>
      <c r="P891" s="5">
        <v>0</v>
      </c>
      <c r="Q891" s="5">
        <v>0</v>
      </c>
      <c r="R891" s="5" t="str">
        <f t="shared" si="116"/>
        <v>470.1-2024-12-31</v>
      </c>
    </row>
    <row r="892" spans="1:18" x14ac:dyDescent="0.3">
      <c r="A892" s="25" t="s">
        <v>668</v>
      </c>
      <c r="B892" s="23" t="s">
        <v>669</v>
      </c>
      <c r="C892" s="5" t="s">
        <v>476</v>
      </c>
      <c r="D892" s="5" t="s">
        <v>52</v>
      </c>
      <c r="E892" s="5" t="s">
        <v>22</v>
      </c>
      <c r="F892" s="6">
        <v>45657</v>
      </c>
      <c r="G892" s="16">
        <v>2024</v>
      </c>
      <c r="H892" s="6" t="str">
        <f t="shared" si="114"/>
        <v>Diciembre</v>
      </c>
      <c r="I892" s="6" t="str">
        <f t="shared" si="115"/>
        <v>2024-2</v>
      </c>
      <c r="J892" s="5">
        <v>100</v>
      </c>
      <c r="K892" s="5">
        <v>100</v>
      </c>
      <c r="L892" s="15">
        <f t="shared" si="119"/>
        <v>1</v>
      </c>
      <c r="M892" s="15">
        <f t="shared" si="120"/>
        <v>1</v>
      </c>
      <c r="N892" s="5" t="s">
        <v>23</v>
      </c>
      <c r="O892" s="5" t="s">
        <v>23</v>
      </c>
      <c r="P892" s="5">
        <v>0</v>
      </c>
      <c r="Q892" s="5">
        <v>0</v>
      </c>
      <c r="R892" s="5" t="str">
        <f t="shared" si="116"/>
        <v>470.2-2024-12-31</v>
      </c>
    </row>
    <row r="893" spans="1:18" x14ac:dyDescent="0.3">
      <c r="A893" s="25" t="s">
        <v>670</v>
      </c>
      <c r="B893" s="23" t="s">
        <v>671</v>
      </c>
      <c r="C893" s="5" t="s">
        <v>476</v>
      </c>
      <c r="D893" s="5" t="s">
        <v>52</v>
      </c>
      <c r="E893" s="5" t="s">
        <v>22</v>
      </c>
      <c r="F893" s="6">
        <v>45657</v>
      </c>
      <c r="G893" s="16">
        <v>2024</v>
      </c>
      <c r="H893" s="6" t="str">
        <f t="shared" si="114"/>
        <v>Diciembre</v>
      </c>
      <c r="I893" s="6" t="str">
        <f t="shared" si="115"/>
        <v>2024-2</v>
      </c>
      <c r="J893" s="5">
        <v>100</v>
      </c>
      <c r="K893" s="5">
        <v>100</v>
      </c>
      <c r="L893" s="15">
        <f t="shared" si="119"/>
        <v>1</v>
      </c>
      <c r="M893" s="15">
        <f t="shared" si="120"/>
        <v>1</v>
      </c>
      <c r="N893" s="5" t="s">
        <v>23</v>
      </c>
      <c r="O893" s="5" t="s">
        <v>23</v>
      </c>
      <c r="P893" s="5">
        <v>0</v>
      </c>
      <c r="Q893" s="5">
        <v>0</v>
      </c>
      <c r="R893" s="5" t="str">
        <f t="shared" si="116"/>
        <v>470.3-2024-12-31</v>
      </c>
    </row>
    <row r="894" spans="1:18" x14ac:dyDescent="0.3">
      <c r="A894" s="25" t="s">
        <v>672</v>
      </c>
      <c r="B894" s="23" t="s">
        <v>673</v>
      </c>
      <c r="C894" s="5" t="s">
        <v>476</v>
      </c>
      <c r="D894" s="5" t="s">
        <v>52</v>
      </c>
      <c r="E894" s="5" t="s">
        <v>22</v>
      </c>
      <c r="F894" s="6">
        <v>45657</v>
      </c>
      <c r="G894" s="16">
        <v>2024</v>
      </c>
      <c r="H894" s="6" t="str">
        <f t="shared" si="114"/>
        <v>Diciembre</v>
      </c>
      <c r="I894" s="6" t="str">
        <f t="shared" si="115"/>
        <v>2024-2</v>
      </c>
      <c r="J894" s="5">
        <v>100</v>
      </c>
      <c r="K894" s="5">
        <v>97</v>
      </c>
      <c r="L894" s="15">
        <f t="shared" si="119"/>
        <v>1</v>
      </c>
      <c r="M894" s="15">
        <f t="shared" si="120"/>
        <v>1</v>
      </c>
      <c r="N894" s="5" t="s">
        <v>23</v>
      </c>
      <c r="O894" s="5" t="s">
        <v>23</v>
      </c>
      <c r="P894" s="5">
        <v>0</v>
      </c>
      <c r="Q894" s="5">
        <v>0</v>
      </c>
      <c r="R894" s="5" t="str">
        <f t="shared" si="116"/>
        <v>470.4-2024-12-31</v>
      </c>
    </row>
    <row r="895" spans="1:18" x14ac:dyDescent="0.3">
      <c r="A895" s="25" t="s">
        <v>674</v>
      </c>
      <c r="B895" s="23" t="s">
        <v>675</v>
      </c>
      <c r="C895" s="5" t="s">
        <v>432</v>
      </c>
      <c r="D895" s="5" t="s">
        <v>52</v>
      </c>
      <c r="E895" s="5" t="s">
        <v>22</v>
      </c>
      <c r="F895" s="6">
        <v>45657</v>
      </c>
      <c r="G895" s="16">
        <v>2024</v>
      </c>
      <c r="H895" s="6" t="str">
        <f t="shared" ref="H895:H933" si="121">PROPER(TEXT(F900,"mmmm"))</f>
        <v>Diciembre</v>
      </c>
      <c r="I895" s="6" t="str">
        <f t="shared" ref="I895:I933" si="122">IF(OR(H900="Enero",H900="Febrero",H900="Marzo",H900="Abril",H900="Mayo",H900="Junio"),G900&amp;"-1",IF(OR(H900="Julio",H900="Agosto",H900="Septiembre",H900="Octubre",H900="Noviembre",H900="Diciembre"),G900&amp;"-2"))</f>
        <v>2024-2</v>
      </c>
      <c r="J895" s="5">
        <v>100</v>
      </c>
      <c r="K895" s="5">
        <v>100</v>
      </c>
      <c r="L895" s="15">
        <f t="shared" si="119"/>
        <v>1</v>
      </c>
      <c r="M895" s="15">
        <f t="shared" si="120"/>
        <v>1</v>
      </c>
      <c r="N895" s="5" t="s">
        <v>23</v>
      </c>
      <c r="O895" s="5" t="s">
        <v>23</v>
      </c>
      <c r="P895" s="5">
        <v>0</v>
      </c>
      <c r="Q895" s="5">
        <v>0</v>
      </c>
      <c r="R895" s="5" t="str">
        <f t="shared" ref="R895:R933" si="123">A900&amp;"-"&amp;YEAR(F900)&amp;"-"&amp;IF(LEN(MONTH(F900))=1,"0"&amp;MONTH(F900),MONTH(F900))&amp;"-"&amp;IF(LEN(DAY(F900))=1,"0"&amp;DAY(F900),DAY(F900))</f>
        <v>470.5-2024-12-31</v>
      </c>
    </row>
    <row r="896" spans="1:18" x14ac:dyDescent="0.3">
      <c r="A896" s="25" t="s">
        <v>676</v>
      </c>
      <c r="B896" s="23" t="s">
        <v>677</v>
      </c>
      <c r="C896" s="5" t="s">
        <v>104</v>
      </c>
      <c r="D896" s="5" t="s">
        <v>52</v>
      </c>
      <c r="E896" s="5" t="s">
        <v>22</v>
      </c>
      <c r="F896" s="6">
        <v>45657</v>
      </c>
      <c r="G896" s="16">
        <v>2024</v>
      </c>
      <c r="H896" s="6" t="str">
        <f t="shared" si="121"/>
        <v>Diciembre</v>
      </c>
      <c r="I896" s="6" t="str">
        <f t="shared" si="122"/>
        <v>2024-2</v>
      </c>
      <c r="J896" s="5">
        <v>100</v>
      </c>
      <c r="K896" s="5">
        <v>100</v>
      </c>
      <c r="L896" s="15">
        <f t="shared" si="119"/>
        <v>0.97</v>
      </c>
      <c r="M896" s="15">
        <f t="shared" si="120"/>
        <v>0.97</v>
      </c>
      <c r="N896" s="5" t="s">
        <v>23</v>
      </c>
      <c r="O896" s="5" t="s">
        <v>23</v>
      </c>
      <c r="P896" s="5">
        <v>0</v>
      </c>
      <c r="Q896" s="5">
        <v>0</v>
      </c>
      <c r="R896" s="5" t="str">
        <f t="shared" si="123"/>
        <v>471.1-2024-12-31</v>
      </c>
    </row>
    <row r="897" spans="1:18" x14ac:dyDescent="0.3">
      <c r="A897" s="25" t="s">
        <v>678</v>
      </c>
      <c r="B897" s="23" t="s">
        <v>679</v>
      </c>
      <c r="C897" s="5" t="s">
        <v>118</v>
      </c>
      <c r="D897" s="5" t="s">
        <v>52</v>
      </c>
      <c r="E897" s="5" t="s">
        <v>22</v>
      </c>
      <c r="F897" s="6">
        <v>45657</v>
      </c>
      <c r="G897" s="16">
        <v>2024</v>
      </c>
      <c r="H897" s="6" t="str">
        <f t="shared" si="121"/>
        <v>Diciembre</v>
      </c>
      <c r="I897" s="6" t="str">
        <f t="shared" si="122"/>
        <v>2024-2</v>
      </c>
      <c r="J897" s="5">
        <v>100</v>
      </c>
      <c r="K897" s="5">
        <v>100</v>
      </c>
      <c r="L897" s="15">
        <f t="shared" si="119"/>
        <v>1</v>
      </c>
      <c r="M897" s="15">
        <f t="shared" si="120"/>
        <v>1</v>
      </c>
      <c r="N897" s="5" t="s">
        <v>23</v>
      </c>
      <c r="O897" s="5" t="s">
        <v>23</v>
      </c>
      <c r="P897" s="5">
        <v>0</v>
      </c>
      <c r="Q897" s="5">
        <v>0</v>
      </c>
      <c r="R897" s="5" t="str">
        <f t="shared" si="123"/>
        <v>471.2-2024-12-31</v>
      </c>
    </row>
    <row r="898" spans="1:18" x14ac:dyDescent="0.3">
      <c r="A898" s="25" t="s">
        <v>680</v>
      </c>
      <c r="B898" s="23" t="s">
        <v>681</v>
      </c>
      <c r="C898" s="5" t="s">
        <v>208</v>
      </c>
      <c r="D898" s="5" t="s">
        <v>52</v>
      </c>
      <c r="E898" s="5" t="s">
        <v>22</v>
      </c>
      <c r="F898" s="6">
        <v>45657</v>
      </c>
      <c r="G898" s="16">
        <v>2024</v>
      </c>
      <c r="H898" s="6" t="str">
        <f t="shared" si="121"/>
        <v>Diciembre</v>
      </c>
      <c r="I898" s="6" t="str">
        <f t="shared" si="122"/>
        <v>2024-2</v>
      </c>
      <c r="J898" s="5">
        <v>100</v>
      </c>
      <c r="K898" s="5">
        <v>100</v>
      </c>
      <c r="L898" s="15">
        <f t="shared" si="119"/>
        <v>1</v>
      </c>
      <c r="M898" s="15">
        <f t="shared" si="120"/>
        <v>1</v>
      </c>
      <c r="N898" s="5" t="s">
        <v>23</v>
      </c>
      <c r="O898" s="5" t="s">
        <v>23</v>
      </c>
      <c r="P898" s="5">
        <v>0</v>
      </c>
      <c r="Q898" s="5">
        <v>0</v>
      </c>
      <c r="R898" s="5" t="str">
        <f t="shared" si="123"/>
        <v>471.3-2024-12-31</v>
      </c>
    </row>
    <row r="899" spans="1:18" x14ac:dyDescent="0.3">
      <c r="A899" s="25" t="s">
        <v>682</v>
      </c>
      <c r="B899" s="23" t="s">
        <v>683</v>
      </c>
      <c r="C899" s="5" t="s">
        <v>350</v>
      </c>
      <c r="D899" s="5" t="s">
        <v>52</v>
      </c>
      <c r="E899" s="5" t="s">
        <v>22</v>
      </c>
      <c r="F899" s="6">
        <v>45657</v>
      </c>
      <c r="G899" s="16">
        <v>2024</v>
      </c>
      <c r="H899" s="6" t="str">
        <f t="shared" si="121"/>
        <v>Diciembre</v>
      </c>
      <c r="I899" s="6" t="str">
        <f t="shared" si="122"/>
        <v>2024-2</v>
      </c>
      <c r="J899" s="5">
        <v>100</v>
      </c>
      <c r="K899" s="5">
        <v>100</v>
      </c>
      <c r="L899" s="15">
        <f t="shared" si="119"/>
        <v>1</v>
      </c>
      <c r="M899" s="15">
        <f t="shared" si="120"/>
        <v>1</v>
      </c>
      <c r="N899" s="5" t="s">
        <v>23</v>
      </c>
      <c r="O899" s="5" t="s">
        <v>23</v>
      </c>
      <c r="P899" s="5">
        <v>0</v>
      </c>
      <c r="Q899" s="5">
        <v>0</v>
      </c>
      <c r="R899" s="5" t="str">
        <f t="shared" si="123"/>
        <v>471.4-2024-12-31</v>
      </c>
    </row>
    <row r="900" spans="1:18" x14ac:dyDescent="0.3">
      <c r="A900" s="25" t="s">
        <v>684</v>
      </c>
      <c r="B900" s="23" t="s">
        <v>685</v>
      </c>
      <c r="C900" s="5" t="s">
        <v>279</v>
      </c>
      <c r="D900" s="5" t="s">
        <v>52</v>
      </c>
      <c r="E900" s="5" t="s">
        <v>22</v>
      </c>
      <c r="F900" s="6">
        <v>45657</v>
      </c>
      <c r="G900" s="16">
        <v>2024</v>
      </c>
      <c r="H900" s="6" t="str">
        <f t="shared" si="121"/>
        <v>Diciembre</v>
      </c>
      <c r="I900" s="6" t="str">
        <f t="shared" si="122"/>
        <v>2024-2</v>
      </c>
      <c r="J900" s="5">
        <v>100</v>
      </c>
      <c r="K900" s="5">
        <v>100</v>
      </c>
      <c r="L900" s="15">
        <f t="shared" si="119"/>
        <v>1</v>
      </c>
      <c r="M900" s="15">
        <f t="shared" si="120"/>
        <v>1</v>
      </c>
      <c r="N900" s="5" t="s">
        <v>23</v>
      </c>
      <c r="O900" s="5" t="s">
        <v>23</v>
      </c>
      <c r="P900" s="5">
        <v>0</v>
      </c>
      <c r="Q900" s="5">
        <v>0</v>
      </c>
      <c r="R900" s="5" t="str">
        <f t="shared" si="123"/>
        <v>471.5-2024-12-31</v>
      </c>
    </row>
    <row r="901" spans="1:18" x14ac:dyDescent="0.3">
      <c r="A901" s="97" t="s">
        <v>2653</v>
      </c>
      <c r="B901" s="23" t="s">
        <v>2654</v>
      </c>
      <c r="C901" s="5" t="s">
        <v>190</v>
      </c>
      <c r="D901" s="5" t="s">
        <v>52</v>
      </c>
      <c r="E901" s="5" t="s">
        <v>22</v>
      </c>
      <c r="F901" s="6">
        <v>45657</v>
      </c>
      <c r="G901" s="5">
        <v>2024</v>
      </c>
      <c r="H901" s="5" t="str">
        <f t="shared" si="121"/>
        <v>Diciembre</v>
      </c>
      <c r="I901" s="6" t="str">
        <f t="shared" si="122"/>
        <v>2024-2</v>
      </c>
      <c r="J901" s="5">
        <v>100</v>
      </c>
      <c r="K901" s="5">
        <v>97</v>
      </c>
      <c r="L901" s="15">
        <f t="shared" si="119"/>
        <v>0.96</v>
      </c>
      <c r="M901" s="15">
        <f t="shared" si="120"/>
        <v>0.96</v>
      </c>
      <c r="N901" s="5" t="s">
        <v>23</v>
      </c>
      <c r="O901" s="5" t="s">
        <v>23</v>
      </c>
      <c r="P901" s="5">
        <v>0</v>
      </c>
      <c r="Q901" s="5">
        <v>0</v>
      </c>
      <c r="R901" s="5" t="str">
        <f t="shared" si="123"/>
        <v>471.6-2024-12-31</v>
      </c>
    </row>
    <row r="902" spans="1:18" x14ac:dyDescent="0.3">
      <c r="A902" s="97" t="s">
        <v>2655</v>
      </c>
      <c r="B902" s="23" t="s">
        <v>2656</v>
      </c>
      <c r="C902" s="5" t="s">
        <v>190</v>
      </c>
      <c r="D902" s="5" t="s">
        <v>52</v>
      </c>
      <c r="E902" s="5" t="s">
        <v>22</v>
      </c>
      <c r="F902" s="6">
        <v>45657</v>
      </c>
      <c r="G902" s="5">
        <v>2024</v>
      </c>
      <c r="H902" s="5" t="str">
        <f t="shared" si="121"/>
        <v>Diciembre</v>
      </c>
      <c r="I902" s="6" t="str">
        <f t="shared" si="122"/>
        <v>2024-2</v>
      </c>
      <c r="J902" s="5">
        <v>100</v>
      </c>
      <c r="K902" s="5">
        <v>100</v>
      </c>
      <c r="L902" s="15">
        <f t="shared" si="119"/>
        <v>1</v>
      </c>
      <c r="M902" s="15">
        <f t="shared" si="120"/>
        <v>1</v>
      </c>
      <c r="N902" s="5" t="s">
        <v>23</v>
      </c>
      <c r="O902" s="5" t="s">
        <v>23</v>
      </c>
      <c r="P902" s="5">
        <v>0</v>
      </c>
      <c r="Q902" s="5">
        <v>0</v>
      </c>
      <c r="R902" s="5" t="str">
        <f t="shared" si="123"/>
        <v>471.7-2024-12-31</v>
      </c>
    </row>
    <row r="903" spans="1:18" x14ac:dyDescent="0.3">
      <c r="A903" s="97" t="s">
        <v>2657</v>
      </c>
      <c r="B903" s="23" t="s">
        <v>2658</v>
      </c>
      <c r="C903" s="5" t="s">
        <v>190</v>
      </c>
      <c r="D903" s="5" t="s">
        <v>52</v>
      </c>
      <c r="E903" s="5" t="s">
        <v>22</v>
      </c>
      <c r="F903" s="6">
        <v>45657</v>
      </c>
      <c r="G903" s="5">
        <v>2024</v>
      </c>
      <c r="H903" s="5" t="str">
        <f t="shared" si="121"/>
        <v>Diciembre</v>
      </c>
      <c r="I903" s="6" t="str">
        <f t="shared" si="122"/>
        <v>2024-2</v>
      </c>
      <c r="J903" s="5">
        <v>100</v>
      </c>
      <c r="K903" s="5">
        <v>100</v>
      </c>
      <c r="L903" s="15">
        <f t="shared" si="119"/>
        <v>1</v>
      </c>
      <c r="M903" s="15">
        <f t="shared" si="120"/>
        <v>1</v>
      </c>
      <c r="N903" s="5" t="s">
        <v>23</v>
      </c>
      <c r="O903" s="5" t="s">
        <v>23</v>
      </c>
      <c r="P903" s="5">
        <v>0</v>
      </c>
      <c r="Q903" s="5">
        <v>0</v>
      </c>
      <c r="R903" s="5" t="str">
        <f t="shared" si="123"/>
        <v>Med 1-2024-12-31</v>
      </c>
    </row>
    <row r="904" spans="1:18" x14ac:dyDescent="0.3">
      <c r="A904" s="97" t="s">
        <v>2659</v>
      </c>
      <c r="B904" s="23" t="s">
        <v>2660</v>
      </c>
      <c r="C904" s="5" t="s">
        <v>190</v>
      </c>
      <c r="D904" s="5" t="s">
        <v>52</v>
      </c>
      <c r="E904" s="5" t="s">
        <v>22</v>
      </c>
      <c r="F904" s="6">
        <v>45657</v>
      </c>
      <c r="G904" s="5">
        <v>2024</v>
      </c>
      <c r="H904" s="5" t="str">
        <f t="shared" si="121"/>
        <v>Diciembre</v>
      </c>
      <c r="I904" s="6" t="str">
        <f t="shared" si="122"/>
        <v>2024-2</v>
      </c>
      <c r="J904" s="5">
        <v>100</v>
      </c>
      <c r="K904" s="5">
        <v>100</v>
      </c>
      <c r="L904" s="15">
        <f t="shared" si="119"/>
        <v>0.66666666666666663</v>
      </c>
      <c r="M904" s="15">
        <f t="shared" si="120"/>
        <v>0.66666666666666663</v>
      </c>
      <c r="N904" s="5" t="s">
        <v>23</v>
      </c>
      <c r="O904" s="5" t="s">
        <v>23</v>
      </c>
      <c r="P904" s="5">
        <v>0</v>
      </c>
      <c r="Q904" s="5">
        <v>0</v>
      </c>
      <c r="R904" s="5" t="str">
        <f t="shared" si="123"/>
        <v>Med 1.1-2024-12-31</v>
      </c>
    </row>
    <row r="905" spans="1:18" x14ac:dyDescent="0.3">
      <c r="A905" s="97" t="s">
        <v>2661</v>
      </c>
      <c r="B905" s="23" t="s">
        <v>2662</v>
      </c>
      <c r="C905" s="5" t="s">
        <v>190</v>
      </c>
      <c r="D905" s="5" t="s">
        <v>52</v>
      </c>
      <c r="E905" s="5" t="s">
        <v>22</v>
      </c>
      <c r="F905" s="6">
        <v>45657</v>
      </c>
      <c r="G905" s="5">
        <v>2024</v>
      </c>
      <c r="H905" s="5" t="str">
        <f t="shared" si="121"/>
        <v>Diciembre</v>
      </c>
      <c r="I905" s="6" t="str">
        <f t="shared" si="122"/>
        <v>2024-2</v>
      </c>
      <c r="J905" s="5">
        <v>100</v>
      </c>
      <c r="K905" s="5">
        <v>100</v>
      </c>
      <c r="L905" s="15">
        <f t="shared" si="119"/>
        <v>0.66666666666666663</v>
      </c>
      <c r="M905" s="15">
        <f t="shared" si="120"/>
        <v>0.66666666666666663</v>
      </c>
      <c r="N905" s="5" t="s">
        <v>23</v>
      </c>
      <c r="O905" s="5" t="s">
        <v>23</v>
      </c>
      <c r="P905" s="5">
        <v>0</v>
      </c>
      <c r="Q905" s="5">
        <v>0</v>
      </c>
      <c r="R905" s="5" t="str">
        <f t="shared" si="123"/>
        <v>Med 1.3-2024-12-31</v>
      </c>
    </row>
    <row r="906" spans="1:18" x14ac:dyDescent="0.3">
      <c r="A906" s="97" t="s">
        <v>2663</v>
      </c>
      <c r="B906" s="23" t="s">
        <v>2664</v>
      </c>
      <c r="C906" s="5" t="s">
        <v>190</v>
      </c>
      <c r="D906" s="5" t="s">
        <v>52</v>
      </c>
      <c r="E906" s="5" t="s">
        <v>22</v>
      </c>
      <c r="F906" s="6">
        <v>45657</v>
      </c>
      <c r="G906" s="5">
        <v>2024</v>
      </c>
      <c r="H906" s="5" t="str">
        <f t="shared" si="121"/>
        <v>Diciembre</v>
      </c>
      <c r="I906" s="6" t="str">
        <f t="shared" si="122"/>
        <v>2024-2</v>
      </c>
      <c r="J906" s="5">
        <v>100</v>
      </c>
      <c r="K906" s="5">
        <v>96</v>
      </c>
      <c r="L906" s="15">
        <f t="shared" si="119"/>
        <v>1</v>
      </c>
      <c r="M906" s="15">
        <f t="shared" si="120"/>
        <v>1</v>
      </c>
      <c r="N906" s="5" t="s">
        <v>23</v>
      </c>
      <c r="O906" s="5" t="s">
        <v>23</v>
      </c>
      <c r="P906" s="5">
        <v>0</v>
      </c>
      <c r="Q906" s="5">
        <v>0</v>
      </c>
      <c r="R906" s="5" t="str">
        <f t="shared" si="123"/>
        <v>Med 1.4-2024-12-31</v>
      </c>
    </row>
    <row r="907" spans="1:18" x14ac:dyDescent="0.3">
      <c r="A907" s="97" t="s">
        <v>2665</v>
      </c>
      <c r="B907" s="23" t="s">
        <v>2666</v>
      </c>
      <c r="C907" s="5" t="s">
        <v>190</v>
      </c>
      <c r="D907" s="5" t="s">
        <v>52</v>
      </c>
      <c r="E907" s="5" t="s">
        <v>22</v>
      </c>
      <c r="F907" s="6">
        <v>45657</v>
      </c>
      <c r="G907" s="5">
        <v>2024</v>
      </c>
      <c r="H907" s="5" t="str">
        <f t="shared" si="121"/>
        <v>Diciembre</v>
      </c>
      <c r="I907" s="6" t="str">
        <f t="shared" si="122"/>
        <v>2024-2</v>
      </c>
      <c r="J907" s="5">
        <v>100</v>
      </c>
      <c r="K907" s="5">
        <v>100</v>
      </c>
      <c r="L907" s="15">
        <f t="shared" si="119"/>
        <v>1</v>
      </c>
      <c r="M907" s="15">
        <f t="shared" si="120"/>
        <v>1</v>
      </c>
      <c r="N907" s="5" t="s">
        <v>23</v>
      </c>
      <c r="O907" s="5" t="s">
        <v>23</v>
      </c>
      <c r="P907" s="5">
        <v>0</v>
      </c>
      <c r="Q907" s="5">
        <v>0</v>
      </c>
      <c r="R907" s="5" t="str">
        <f t="shared" si="123"/>
        <v>Med 10-2024-12-31</v>
      </c>
    </row>
    <row r="908" spans="1:18" x14ac:dyDescent="0.3">
      <c r="A908" s="25" t="s">
        <v>686</v>
      </c>
      <c r="B908" s="5" t="s">
        <v>687</v>
      </c>
      <c r="C908" s="5" t="s">
        <v>432</v>
      </c>
      <c r="D908" s="5" t="s">
        <v>47</v>
      </c>
      <c r="E908" s="5" t="s">
        <v>22</v>
      </c>
      <c r="F908" s="6">
        <v>45657</v>
      </c>
      <c r="G908" s="16">
        <v>2024</v>
      </c>
      <c r="H908" s="6" t="str">
        <f t="shared" si="121"/>
        <v>Diciembre</v>
      </c>
      <c r="I908" s="6" t="str">
        <f t="shared" si="122"/>
        <v>2024-2</v>
      </c>
      <c r="J908" s="5">
        <v>2575</v>
      </c>
      <c r="K908" s="5">
        <v>2580</v>
      </c>
      <c r="L908" s="15">
        <f t="shared" ref="L908:L933" si="124">IFERROR(IF((K913/J913)&gt;1.3,1.3,K913/J913),"")</f>
        <v>0.94352877346746244</v>
      </c>
      <c r="M908" s="15">
        <f t="shared" ref="M908:M933" si="125">IFERROR(K913/J913,"")</f>
        <v>0.94352877346746244</v>
      </c>
      <c r="N908" s="5" t="s">
        <v>48</v>
      </c>
      <c r="O908" s="5" t="s">
        <v>48</v>
      </c>
      <c r="P908" s="5">
        <v>0</v>
      </c>
      <c r="Q908" s="5">
        <v>0</v>
      </c>
      <c r="R908" s="5" t="str">
        <f t="shared" si="123"/>
        <v>Med 11-2024-12-31</v>
      </c>
    </row>
    <row r="909" spans="1:18" x14ac:dyDescent="0.3">
      <c r="A909" s="25" t="s">
        <v>688</v>
      </c>
      <c r="B909" s="5" t="s">
        <v>689</v>
      </c>
      <c r="C909" s="5" t="s">
        <v>432</v>
      </c>
      <c r="D909" s="5" t="s">
        <v>47</v>
      </c>
      <c r="E909" s="5" t="s">
        <v>22</v>
      </c>
      <c r="F909" s="6">
        <v>45657</v>
      </c>
      <c r="G909" s="16">
        <v>2024</v>
      </c>
      <c r="H909" s="6" t="str">
        <f t="shared" si="121"/>
        <v>Diciembre</v>
      </c>
      <c r="I909" s="6" t="str">
        <f t="shared" si="122"/>
        <v>2024-2</v>
      </c>
      <c r="J909" s="5">
        <v>582</v>
      </c>
      <c r="K909" s="5">
        <v>388</v>
      </c>
      <c r="L909" s="15">
        <f t="shared" si="124"/>
        <v>0.94440000000000002</v>
      </c>
      <c r="M909" s="15">
        <f t="shared" si="125"/>
        <v>0.94440000000000002</v>
      </c>
      <c r="N909" s="5" t="s">
        <v>48</v>
      </c>
      <c r="O909" s="5" t="s">
        <v>48</v>
      </c>
      <c r="P909" s="5">
        <v>0</v>
      </c>
      <c r="Q909" s="5">
        <v>0</v>
      </c>
      <c r="R909" s="5" t="str">
        <f t="shared" si="123"/>
        <v>Med 15-2024-12-31</v>
      </c>
    </row>
    <row r="910" spans="1:18" x14ac:dyDescent="0.3">
      <c r="A910" s="25" t="s">
        <v>692</v>
      </c>
      <c r="B910" s="5" t="s">
        <v>693</v>
      </c>
      <c r="C910" s="5" t="s">
        <v>432</v>
      </c>
      <c r="D910" s="5" t="s">
        <v>47</v>
      </c>
      <c r="E910" s="5" t="s">
        <v>22</v>
      </c>
      <c r="F910" s="6">
        <v>45657</v>
      </c>
      <c r="G910" s="16">
        <v>2024</v>
      </c>
      <c r="H910" s="6" t="str">
        <f t="shared" si="121"/>
        <v>Diciembre</v>
      </c>
      <c r="I910" s="6" t="str">
        <f t="shared" si="122"/>
        <v>2024-2</v>
      </c>
      <c r="J910" s="5">
        <v>582</v>
      </c>
      <c r="K910" s="5">
        <v>388</v>
      </c>
      <c r="L910" s="15">
        <f t="shared" si="124"/>
        <v>1.1918</v>
      </c>
      <c r="M910" s="15">
        <f t="shared" si="125"/>
        <v>1.1918</v>
      </c>
      <c r="N910" s="5" t="s">
        <v>48</v>
      </c>
      <c r="O910" s="5" t="s">
        <v>48</v>
      </c>
      <c r="P910" s="5">
        <v>0</v>
      </c>
      <c r="Q910" s="5">
        <v>0</v>
      </c>
      <c r="R910" s="5" t="str">
        <f t="shared" si="123"/>
        <v>Med 7-2024-12-31</v>
      </c>
    </row>
    <row r="911" spans="1:18" x14ac:dyDescent="0.3">
      <c r="A911" s="25" t="s">
        <v>694</v>
      </c>
      <c r="B911" s="5" t="s">
        <v>695</v>
      </c>
      <c r="C911" s="5" t="s">
        <v>432</v>
      </c>
      <c r="D911" s="5" t="s">
        <v>47</v>
      </c>
      <c r="E911" s="5" t="s">
        <v>22</v>
      </c>
      <c r="F911" s="6">
        <v>45657</v>
      </c>
      <c r="G911" s="16">
        <v>2024</v>
      </c>
      <c r="H911" s="6" t="str">
        <f t="shared" si="121"/>
        <v>Diciembre</v>
      </c>
      <c r="I911" s="6" t="str">
        <f t="shared" si="122"/>
        <v>2024-2</v>
      </c>
      <c r="J911" s="9">
        <v>1992.779485500268</v>
      </c>
      <c r="K911" s="9">
        <v>2192</v>
      </c>
      <c r="L911" s="15">
        <f t="shared" si="124"/>
        <v>1.0541176470588234</v>
      </c>
      <c r="M911" s="15">
        <f t="shared" si="125"/>
        <v>1.0541176470588234</v>
      </c>
      <c r="N911" s="5" t="s">
        <v>48</v>
      </c>
      <c r="O911" s="5" t="s">
        <v>48</v>
      </c>
      <c r="P911" s="5">
        <v>0</v>
      </c>
      <c r="Q911" s="5">
        <v>0</v>
      </c>
      <c r="R911" s="5" t="str">
        <f t="shared" si="123"/>
        <v>Med 8-2024-12-31</v>
      </c>
    </row>
    <row r="912" spans="1:18" x14ac:dyDescent="0.3">
      <c r="A912" s="25" t="s">
        <v>696</v>
      </c>
      <c r="B912" s="5" t="s">
        <v>697</v>
      </c>
      <c r="C912" s="5" t="s">
        <v>432</v>
      </c>
      <c r="D912" s="5" t="s">
        <v>47</v>
      </c>
      <c r="E912" s="5" t="s">
        <v>22</v>
      </c>
      <c r="F912" s="6">
        <v>45657</v>
      </c>
      <c r="G912" s="16">
        <v>2024</v>
      </c>
      <c r="H912" s="6" t="str">
        <f t="shared" si="121"/>
        <v>Diciembre</v>
      </c>
      <c r="I912" s="6" t="str">
        <f t="shared" si="122"/>
        <v>2024-2</v>
      </c>
      <c r="J912" s="9">
        <v>19542.4202990917</v>
      </c>
      <c r="K912" s="12">
        <v>20477.933138</v>
      </c>
      <c r="L912" s="15">
        <f t="shared" si="124"/>
        <v>1.0987654320987654</v>
      </c>
      <c r="M912" s="15">
        <f t="shared" si="125"/>
        <v>1.0987654320987654</v>
      </c>
      <c r="N912" s="5" t="s">
        <v>95</v>
      </c>
      <c r="O912" s="5" t="s">
        <v>95</v>
      </c>
      <c r="P912" s="5">
        <v>0</v>
      </c>
      <c r="Q912" s="5">
        <v>0</v>
      </c>
      <c r="R912" s="5" t="str">
        <f t="shared" si="123"/>
        <v>Med 9-2024-12-31</v>
      </c>
    </row>
    <row r="913" spans="1:18" x14ac:dyDescent="0.3">
      <c r="A913" s="25" t="s">
        <v>698</v>
      </c>
      <c r="B913" s="5" t="s">
        <v>699</v>
      </c>
      <c r="C913" s="5" t="s">
        <v>432</v>
      </c>
      <c r="D913" s="5" t="s">
        <v>47</v>
      </c>
      <c r="E913" s="5" t="s">
        <v>22</v>
      </c>
      <c r="F913" s="6">
        <v>45657</v>
      </c>
      <c r="G913" s="16">
        <v>2024</v>
      </c>
      <c r="H913" s="6" t="str">
        <f t="shared" si="121"/>
        <v>Diciembre</v>
      </c>
      <c r="I913" s="6" t="str">
        <f t="shared" si="122"/>
        <v>2024-2</v>
      </c>
      <c r="J913" s="9">
        <v>2446.5628711211798</v>
      </c>
      <c r="K913" s="12">
        <v>2308.4024650000001</v>
      </c>
      <c r="L913" s="15" t="str">
        <f t="shared" si="124"/>
        <v/>
      </c>
      <c r="M913" s="15" t="str">
        <f t="shared" si="125"/>
        <v/>
      </c>
      <c r="N913" s="5" t="s">
        <v>95</v>
      </c>
      <c r="O913" s="5" t="s">
        <v>95</v>
      </c>
      <c r="P913" s="5">
        <v>0</v>
      </c>
      <c r="Q913" s="5">
        <v>0</v>
      </c>
      <c r="R913" s="5" t="str">
        <f t="shared" si="123"/>
        <v>Prov-10-2024-12-31</v>
      </c>
    </row>
    <row r="914" spans="1:18" x14ac:dyDescent="0.3">
      <c r="A914" s="25" t="s">
        <v>704</v>
      </c>
      <c r="B914" s="5" t="s">
        <v>705</v>
      </c>
      <c r="C914" s="5" t="s">
        <v>432</v>
      </c>
      <c r="D914" s="5" t="s">
        <v>47</v>
      </c>
      <c r="E914" s="5" t="s">
        <v>22</v>
      </c>
      <c r="F914" s="6">
        <v>45657</v>
      </c>
      <c r="G914" s="16">
        <v>2024</v>
      </c>
      <c r="H914" s="6" t="str">
        <f t="shared" si="121"/>
        <v>Diciembre</v>
      </c>
      <c r="I914" s="6" t="str">
        <f t="shared" si="122"/>
        <v>2024-2</v>
      </c>
      <c r="J914" s="5">
        <v>100</v>
      </c>
      <c r="K914" s="5">
        <v>94.44</v>
      </c>
      <c r="L914" s="15" t="str">
        <f t="shared" si="124"/>
        <v/>
      </c>
      <c r="M914" s="15" t="str">
        <f t="shared" si="125"/>
        <v/>
      </c>
      <c r="N914" s="5" t="s">
        <v>23</v>
      </c>
      <c r="O914" s="5" t="s">
        <v>23</v>
      </c>
      <c r="P914" s="5">
        <v>0</v>
      </c>
      <c r="Q914" s="5">
        <v>0</v>
      </c>
      <c r="R914" s="5" t="str">
        <f t="shared" si="123"/>
        <v>Prov-11-2024-12-31</v>
      </c>
    </row>
    <row r="915" spans="1:18" x14ac:dyDescent="0.3">
      <c r="A915" s="25" t="s">
        <v>728</v>
      </c>
      <c r="B915" s="5" t="s">
        <v>729</v>
      </c>
      <c r="C915" s="5" t="s">
        <v>432</v>
      </c>
      <c r="D915" s="5" t="s">
        <v>47</v>
      </c>
      <c r="E915" s="5" t="s">
        <v>22</v>
      </c>
      <c r="F915" s="6">
        <v>45657</v>
      </c>
      <c r="G915" s="16">
        <v>2024</v>
      </c>
      <c r="H915" s="6" t="str">
        <f t="shared" si="121"/>
        <v>Diciembre</v>
      </c>
      <c r="I915" s="6" t="str">
        <f t="shared" si="122"/>
        <v>2024-2</v>
      </c>
      <c r="J915" s="5">
        <v>50</v>
      </c>
      <c r="K915" s="5">
        <v>59.59</v>
      </c>
      <c r="L915" s="15" t="str">
        <f t="shared" si="124"/>
        <v/>
      </c>
      <c r="M915" s="15" t="str">
        <f t="shared" si="125"/>
        <v/>
      </c>
      <c r="N915" s="5" t="s">
        <v>48</v>
      </c>
      <c r="O915" s="5" t="s">
        <v>83</v>
      </c>
      <c r="P915" s="5">
        <v>0</v>
      </c>
      <c r="Q915" s="5">
        <v>1</v>
      </c>
      <c r="R915" s="5" t="str">
        <f t="shared" si="123"/>
        <v>Prov-12-2024-12-31</v>
      </c>
    </row>
    <row r="916" spans="1:18" x14ac:dyDescent="0.3">
      <c r="A916" s="25" t="s">
        <v>730</v>
      </c>
      <c r="B916" s="5" t="s">
        <v>731</v>
      </c>
      <c r="C916" s="5" t="s">
        <v>432</v>
      </c>
      <c r="D916" s="5" t="s">
        <v>47</v>
      </c>
      <c r="E916" s="5" t="s">
        <v>22</v>
      </c>
      <c r="F916" s="6">
        <v>45657</v>
      </c>
      <c r="G916" s="16">
        <v>2024</v>
      </c>
      <c r="H916" s="6" t="str">
        <f t="shared" si="121"/>
        <v>Diciembre</v>
      </c>
      <c r="I916" s="6" t="str">
        <f t="shared" si="122"/>
        <v>2024-2</v>
      </c>
      <c r="J916" s="5">
        <v>85</v>
      </c>
      <c r="K916" s="5">
        <v>89.6</v>
      </c>
      <c r="L916" s="15" t="str">
        <f t="shared" si="124"/>
        <v/>
      </c>
      <c r="M916" s="15" t="str">
        <f t="shared" si="125"/>
        <v/>
      </c>
      <c r="N916" s="5" t="s">
        <v>23</v>
      </c>
      <c r="O916" s="5" t="s">
        <v>23</v>
      </c>
      <c r="P916" s="5">
        <v>0</v>
      </c>
      <c r="Q916" s="5">
        <v>1</v>
      </c>
      <c r="R916" s="5" t="str">
        <f t="shared" si="123"/>
        <v>Prov-13-2024-12-31</v>
      </c>
    </row>
    <row r="917" spans="1:18" x14ac:dyDescent="0.3">
      <c r="A917" s="25" t="s">
        <v>732</v>
      </c>
      <c r="B917" s="5" t="s">
        <v>733</v>
      </c>
      <c r="C917" s="5" t="s">
        <v>432</v>
      </c>
      <c r="D917" s="5" t="s">
        <v>47</v>
      </c>
      <c r="E917" s="5" t="s">
        <v>22</v>
      </c>
      <c r="F917" s="6">
        <v>45657</v>
      </c>
      <c r="G917" s="16">
        <v>2024</v>
      </c>
      <c r="H917" s="6" t="str">
        <f t="shared" si="121"/>
        <v>Diciembre</v>
      </c>
      <c r="I917" s="6" t="str">
        <f t="shared" si="122"/>
        <v>2024-2</v>
      </c>
      <c r="J917" s="5">
        <v>81</v>
      </c>
      <c r="K917" s="5">
        <v>89</v>
      </c>
      <c r="L917" s="15" t="str">
        <f t="shared" si="124"/>
        <v/>
      </c>
      <c r="M917" s="15" t="str">
        <f t="shared" si="125"/>
        <v/>
      </c>
      <c r="N917" s="5" t="s">
        <v>23</v>
      </c>
      <c r="O917" s="5" t="s">
        <v>23</v>
      </c>
      <c r="P917" s="5">
        <v>0</v>
      </c>
      <c r="Q917" s="5">
        <v>0</v>
      </c>
      <c r="R917" s="5" t="str">
        <f t="shared" si="123"/>
        <v>Prov-14-2024-12-31</v>
      </c>
    </row>
    <row r="918" spans="1:18" x14ac:dyDescent="0.3">
      <c r="A918" s="25" t="s">
        <v>2667</v>
      </c>
      <c r="B918" s="5" t="s">
        <v>2668</v>
      </c>
      <c r="C918" s="5" t="s">
        <v>41</v>
      </c>
      <c r="D918" s="5" t="s">
        <v>47</v>
      </c>
      <c r="E918" s="5" t="s">
        <v>22</v>
      </c>
      <c r="F918" s="6">
        <v>45657</v>
      </c>
      <c r="G918" s="16">
        <v>2024</v>
      </c>
      <c r="H918" s="6" t="str">
        <f t="shared" si="121"/>
        <v>Diciembre</v>
      </c>
      <c r="I918" s="6" t="str">
        <f t="shared" si="122"/>
        <v>2024-2</v>
      </c>
      <c r="J918" s="5"/>
      <c r="K918" s="5"/>
      <c r="L918" s="15" t="str">
        <f t="shared" si="124"/>
        <v/>
      </c>
      <c r="M918" s="15" t="str">
        <f t="shared" si="125"/>
        <v/>
      </c>
      <c r="N918" s="5" t="s">
        <v>169</v>
      </c>
      <c r="O918" s="5" t="s">
        <v>169</v>
      </c>
      <c r="P918" s="5">
        <v>0</v>
      </c>
      <c r="Q918" s="5">
        <v>0</v>
      </c>
      <c r="R918" s="5" t="str">
        <f t="shared" si="123"/>
        <v>Prov-15-2024-12-31</v>
      </c>
    </row>
    <row r="919" spans="1:18" x14ac:dyDescent="0.3">
      <c r="A919" s="25" t="s">
        <v>2669</v>
      </c>
      <c r="B919" s="5" t="s">
        <v>2670</v>
      </c>
      <c r="C919" s="5" t="s">
        <v>34</v>
      </c>
      <c r="D919" s="5" t="s">
        <v>47</v>
      </c>
      <c r="E919" s="5" t="s">
        <v>22</v>
      </c>
      <c r="F919" s="6">
        <v>45657</v>
      </c>
      <c r="G919" s="16">
        <v>2024</v>
      </c>
      <c r="H919" s="6" t="str">
        <f t="shared" si="121"/>
        <v>Diciembre</v>
      </c>
      <c r="I919" s="6" t="str">
        <f t="shared" si="122"/>
        <v>2024-2</v>
      </c>
      <c r="J919" s="5"/>
      <c r="K919" s="5"/>
      <c r="L919" s="15" t="str">
        <f t="shared" si="124"/>
        <v/>
      </c>
      <c r="M919" s="15" t="str">
        <f t="shared" si="125"/>
        <v/>
      </c>
      <c r="N919" s="5" t="s">
        <v>169</v>
      </c>
      <c r="O919" s="5" t="s">
        <v>169</v>
      </c>
      <c r="P919" s="5">
        <v>0</v>
      </c>
      <c r="Q919" s="5">
        <v>0</v>
      </c>
      <c r="R919" s="5" t="str">
        <f t="shared" si="123"/>
        <v>Prov-16-2024-12-31</v>
      </c>
    </row>
    <row r="920" spans="1:18" x14ac:dyDescent="0.3">
      <c r="A920" s="25" t="s">
        <v>2671</v>
      </c>
      <c r="B920" s="5" t="s">
        <v>2672</v>
      </c>
      <c r="C920" s="5" t="s">
        <v>34</v>
      </c>
      <c r="D920" s="5" t="s">
        <v>47</v>
      </c>
      <c r="E920" s="5" t="s">
        <v>22</v>
      </c>
      <c r="F920" s="6">
        <v>45657</v>
      </c>
      <c r="G920" s="16">
        <v>2024</v>
      </c>
      <c r="H920" s="6" t="str">
        <f t="shared" si="121"/>
        <v>Diciembre</v>
      </c>
      <c r="I920" s="6" t="str">
        <f t="shared" si="122"/>
        <v>2024-2</v>
      </c>
      <c r="J920" s="5"/>
      <c r="K920" s="5"/>
      <c r="L920" s="15" t="str">
        <f t="shared" si="124"/>
        <v/>
      </c>
      <c r="M920" s="15" t="str">
        <f t="shared" si="125"/>
        <v/>
      </c>
      <c r="N920" s="5" t="s">
        <v>169</v>
      </c>
      <c r="O920" s="5" t="s">
        <v>169</v>
      </c>
      <c r="P920" s="5">
        <v>0</v>
      </c>
      <c r="Q920" s="5">
        <v>0</v>
      </c>
      <c r="R920" s="5" t="str">
        <f t="shared" si="123"/>
        <v>Prov-3-2024-12-31</v>
      </c>
    </row>
    <row r="921" spans="1:18" x14ac:dyDescent="0.3">
      <c r="A921" s="25" t="s">
        <v>2673</v>
      </c>
      <c r="B921" s="5" t="s">
        <v>2674</v>
      </c>
      <c r="C921" s="5" t="s">
        <v>46</v>
      </c>
      <c r="D921" s="5" t="s">
        <v>47</v>
      </c>
      <c r="E921" s="5" t="s">
        <v>22</v>
      </c>
      <c r="F921" s="6">
        <v>45657</v>
      </c>
      <c r="G921" s="16">
        <v>2024</v>
      </c>
      <c r="H921" s="6" t="str">
        <f t="shared" si="121"/>
        <v>Diciembre</v>
      </c>
      <c r="I921" s="6" t="str">
        <f t="shared" si="122"/>
        <v>2024-2</v>
      </c>
      <c r="J921" s="5"/>
      <c r="K921" s="5"/>
      <c r="L921" s="15" t="str">
        <f t="shared" si="124"/>
        <v/>
      </c>
      <c r="M921" s="15" t="str">
        <f t="shared" si="125"/>
        <v/>
      </c>
      <c r="N921" s="5" t="s">
        <v>169</v>
      </c>
      <c r="O921" s="5" t="s">
        <v>169</v>
      </c>
      <c r="P921" s="5">
        <v>0</v>
      </c>
      <c r="Q921" s="5">
        <v>0</v>
      </c>
      <c r="R921" s="5" t="str">
        <f t="shared" si="123"/>
        <v>Prov-5-2024-12-31</v>
      </c>
    </row>
    <row r="922" spans="1:18" x14ac:dyDescent="0.3">
      <c r="A922" s="25" t="s">
        <v>2675</v>
      </c>
      <c r="B922" s="5" t="s">
        <v>2676</v>
      </c>
      <c r="C922" s="5" t="s">
        <v>303</v>
      </c>
      <c r="D922" s="5" t="s">
        <v>47</v>
      </c>
      <c r="E922" s="5" t="s">
        <v>22</v>
      </c>
      <c r="F922" s="6">
        <v>45657</v>
      </c>
      <c r="G922" s="16">
        <v>2024</v>
      </c>
      <c r="H922" s="6" t="str">
        <f t="shared" si="121"/>
        <v>Diciembre</v>
      </c>
      <c r="I922" s="6" t="str">
        <f t="shared" si="122"/>
        <v>2024-2</v>
      </c>
      <c r="J922" s="5"/>
      <c r="K922" s="5"/>
      <c r="L922" s="15" t="str">
        <f t="shared" si="124"/>
        <v/>
      </c>
      <c r="M922" s="15" t="str">
        <f t="shared" si="125"/>
        <v/>
      </c>
      <c r="N922" s="5" t="s">
        <v>169</v>
      </c>
      <c r="O922" s="5" t="s">
        <v>169</v>
      </c>
      <c r="P922" s="5">
        <v>0</v>
      </c>
      <c r="Q922" s="5">
        <v>0</v>
      </c>
      <c r="R922" s="5" t="str">
        <f t="shared" si="123"/>
        <v>Prov-7-2024-12-31</v>
      </c>
    </row>
    <row r="923" spans="1:18" x14ac:dyDescent="0.3">
      <c r="A923" s="25" t="s">
        <v>2677</v>
      </c>
      <c r="B923" s="5" t="s">
        <v>2678</v>
      </c>
      <c r="C923" s="5" t="s">
        <v>303</v>
      </c>
      <c r="D923" s="5" t="s">
        <v>47</v>
      </c>
      <c r="E923" s="5" t="s">
        <v>22</v>
      </c>
      <c r="F923" s="6">
        <v>45657</v>
      </c>
      <c r="G923" s="16">
        <v>2024</v>
      </c>
      <c r="H923" s="6" t="str">
        <f t="shared" si="121"/>
        <v>Diciembre</v>
      </c>
      <c r="I923" s="6" t="str">
        <f t="shared" si="122"/>
        <v>2024-2</v>
      </c>
      <c r="J923" s="5"/>
      <c r="K923" s="5"/>
      <c r="L923" s="15" t="str">
        <f t="shared" si="124"/>
        <v/>
      </c>
      <c r="M923" s="15" t="str">
        <f t="shared" si="125"/>
        <v/>
      </c>
      <c r="N923" s="5" t="s">
        <v>169</v>
      </c>
      <c r="O923" s="5" t="s">
        <v>169</v>
      </c>
      <c r="P923" s="5">
        <v>0</v>
      </c>
      <c r="Q923" s="5">
        <v>0</v>
      </c>
      <c r="R923" s="5" t="str">
        <f t="shared" si="123"/>
        <v>Prov-8-2024-12-31</v>
      </c>
    </row>
    <row r="924" spans="1:18" x14ac:dyDescent="0.3">
      <c r="A924" s="25" t="s">
        <v>2679</v>
      </c>
      <c r="B924" s="5" t="s">
        <v>2680</v>
      </c>
      <c r="C924" s="5" t="s">
        <v>303</v>
      </c>
      <c r="D924" s="5" t="s">
        <v>47</v>
      </c>
      <c r="E924" s="5" t="s">
        <v>22</v>
      </c>
      <c r="F924" s="6">
        <v>45657</v>
      </c>
      <c r="G924" s="16">
        <v>2024</v>
      </c>
      <c r="H924" s="6" t="str">
        <f t="shared" si="121"/>
        <v>Diciembre</v>
      </c>
      <c r="I924" s="6" t="str">
        <f t="shared" si="122"/>
        <v>2024-2</v>
      </c>
      <c r="J924" s="5"/>
      <c r="K924" s="5"/>
      <c r="L924" s="15" t="str">
        <f t="shared" si="124"/>
        <v/>
      </c>
      <c r="M924" s="15" t="str">
        <f t="shared" si="125"/>
        <v/>
      </c>
      <c r="N924" s="5" t="s">
        <v>169</v>
      </c>
      <c r="O924" s="5" t="s">
        <v>169</v>
      </c>
      <c r="P924" s="5">
        <v>0</v>
      </c>
      <c r="Q924" s="5">
        <v>0</v>
      </c>
      <c r="R924" s="5" t="str">
        <f t="shared" si="123"/>
        <v>Prov-9-2024-12-31</v>
      </c>
    </row>
    <row r="925" spans="1:18" x14ac:dyDescent="0.3">
      <c r="A925" s="25" t="s">
        <v>2681</v>
      </c>
      <c r="B925" s="5" t="s">
        <v>2682</v>
      </c>
      <c r="C925" s="5" t="s">
        <v>358</v>
      </c>
      <c r="D925" s="5" t="s">
        <v>47</v>
      </c>
      <c r="E925" s="5" t="s">
        <v>22</v>
      </c>
      <c r="F925" s="6">
        <v>45657</v>
      </c>
      <c r="G925" s="16">
        <v>2024</v>
      </c>
      <c r="H925" s="6" t="str">
        <f t="shared" si="121"/>
        <v>Diciembre</v>
      </c>
      <c r="I925" s="6" t="str">
        <f t="shared" si="122"/>
        <v>2025-2</v>
      </c>
      <c r="J925" s="5"/>
      <c r="K925" s="5"/>
      <c r="L925" s="15">
        <f t="shared" si="124"/>
        <v>1.0189105214922771</v>
      </c>
      <c r="M925" s="15">
        <f t="shared" si="125"/>
        <v>1.0189105214922771</v>
      </c>
      <c r="N925" s="5" t="s">
        <v>169</v>
      </c>
      <c r="O925" s="5" t="s">
        <v>169</v>
      </c>
      <c r="P925" s="5">
        <v>0</v>
      </c>
      <c r="Q925" s="5">
        <v>0</v>
      </c>
      <c r="R925" s="5" t="str">
        <f t="shared" si="123"/>
        <v>274-2025-12-31</v>
      </c>
    </row>
    <row r="926" spans="1:18" x14ac:dyDescent="0.3">
      <c r="A926" s="25" t="s">
        <v>2683</v>
      </c>
      <c r="B926" s="5" t="s">
        <v>2684</v>
      </c>
      <c r="C926" s="5" t="s">
        <v>79</v>
      </c>
      <c r="D926" s="5" t="s">
        <v>47</v>
      </c>
      <c r="E926" s="5" t="s">
        <v>22</v>
      </c>
      <c r="F926" s="6">
        <v>45657</v>
      </c>
      <c r="G926" s="16">
        <v>2024</v>
      </c>
      <c r="H926" s="6" t="str">
        <f t="shared" si="121"/>
        <v>Diciembre</v>
      </c>
      <c r="I926" s="6" t="str">
        <f t="shared" si="122"/>
        <v>2025-2</v>
      </c>
      <c r="J926" s="5"/>
      <c r="K926" s="5"/>
      <c r="L926" s="15">
        <f t="shared" si="124"/>
        <v>1.1790393013100435</v>
      </c>
      <c r="M926" s="15">
        <f t="shared" si="125"/>
        <v>1.1790393013100435</v>
      </c>
      <c r="N926" s="5" t="s">
        <v>169</v>
      </c>
      <c r="O926" s="5" t="s">
        <v>169</v>
      </c>
      <c r="P926" s="5">
        <v>0</v>
      </c>
      <c r="Q926" s="5">
        <v>0</v>
      </c>
      <c r="R926" s="5" t="str">
        <f t="shared" si="123"/>
        <v>202-2025-12-31</v>
      </c>
    </row>
    <row r="927" spans="1:18" x14ac:dyDescent="0.3">
      <c r="A927" s="25" t="s">
        <v>2685</v>
      </c>
      <c r="B927" s="5" t="s">
        <v>2686</v>
      </c>
      <c r="C927" s="5" t="s">
        <v>41</v>
      </c>
      <c r="D927" s="5" t="s">
        <v>47</v>
      </c>
      <c r="E927" s="5" t="s">
        <v>22</v>
      </c>
      <c r="F927" s="6">
        <v>45657</v>
      </c>
      <c r="G927" s="16">
        <v>2024</v>
      </c>
      <c r="H927" s="6" t="str">
        <f t="shared" si="121"/>
        <v>Diciembre</v>
      </c>
      <c r="I927" s="6" t="str">
        <f t="shared" si="122"/>
        <v>2025-2</v>
      </c>
      <c r="J927" s="5"/>
      <c r="K927" s="5"/>
      <c r="L927" s="15">
        <f t="shared" si="124"/>
        <v>1.0391304347826089</v>
      </c>
      <c r="M927" s="15">
        <f t="shared" si="125"/>
        <v>1.0391304347826089</v>
      </c>
      <c r="N927" s="5" t="s">
        <v>169</v>
      </c>
      <c r="O927" s="5" t="s">
        <v>169</v>
      </c>
      <c r="P927" s="5">
        <v>0</v>
      </c>
      <c r="Q927" s="5">
        <v>0</v>
      </c>
      <c r="R927" s="5" t="str">
        <f t="shared" si="123"/>
        <v>361-2025-12-31</v>
      </c>
    </row>
    <row r="928" spans="1:18" x14ac:dyDescent="0.3">
      <c r="A928" s="25" t="s">
        <v>2687</v>
      </c>
      <c r="B928" s="5" t="s">
        <v>2688</v>
      </c>
      <c r="C928" s="5" t="s">
        <v>44</v>
      </c>
      <c r="D928" s="5" t="s">
        <v>47</v>
      </c>
      <c r="E928" s="5" t="s">
        <v>22</v>
      </c>
      <c r="F928" s="6">
        <v>45657</v>
      </c>
      <c r="G928" s="16">
        <v>2024</v>
      </c>
      <c r="H928" s="6" t="str">
        <f t="shared" si="121"/>
        <v>Diciembre</v>
      </c>
      <c r="I928" s="6" t="str">
        <f t="shared" si="122"/>
        <v>2025-2</v>
      </c>
      <c r="J928" s="5"/>
      <c r="K928" s="5"/>
      <c r="L928" s="15" t="str">
        <f t="shared" si="124"/>
        <v/>
      </c>
      <c r="M928" s="15" t="str">
        <f t="shared" si="125"/>
        <v/>
      </c>
      <c r="N928" s="5" t="s">
        <v>169</v>
      </c>
      <c r="O928" s="5" t="s">
        <v>169</v>
      </c>
      <c r="P928" s="5">
        <v>0</v>
      </c>
      <c r="Q928" s="5">
        <v>0</v>
      </c>
      <c r="R928" s="5" t="str">
        <f t="shared" si="123"/>
        <v>487-2025-12-31</v>
      </c>
    </row>
    <row r="929" spans="1:18" x14ac:dyDescent="0.3">
      <c r="A929" s="25" t="s">
        <v>2689</v>
      </c>
      <c r="B929" s="5" t="s">
        <v>2690</v>
      </c>
      <c r="C929" s="5" t="s">
        <v>44</v>
      </c>
      <c r="D929" s="5" t="s">
        <v>47</v>
      </c>
      <c r="E929" s="5" t="s">
        <v>22</v>
      </c>
      <c r="F929" s="6">
        <v>45657</v>
      </c>
      <c r="G929" s="16">
        <v>2024</v>
      </c>
      <c r="H929" s="6" t="str">
        <f t="shared" si="121"/>
        <v>Diciembre</v>
      </c>
      <c r="I929" s="6" t="str">
        <f t="shared" si="122"/>
        <v>2025-2</v>
      </c>
      <c r="J929" s="5"/>
      <c r="K929" s="5"/>
      <c r="L929" s="15">
        <f t="shared" si="124"/>
        <v>1.0188499892388263</v>
      </c>
      <c r="M929" s="15">
        <f t="shared" si="125"/>
        <v>1.0188499892388263</v>
      </c>
      <c r="N929" s="5" t="s">
        <v>169</v>
      </c>
      <c r="O929" s="5" t="s">
        <v>169</v>
      </c>
      <c r="P929" s="5">
        <v>0</v>
      </c>
      <c r="Q929" s="5">
        <v>0</v>
      </c>
      <c r="R929" s="5" t="str">
        <f t="shared" si="123"/>
        <v>14-2025-12-31</v>
      </c>
    </row>
    <row r="930" spans="1:18" x14ac:dyDescent="0.3">
      <c r="A930" s="5">
        <v>274</v>
      </c>
      <c r="B930" s="5" t="s">
        <v>215</v>
      </c>
      <c r="C930" s="5" t="s">
        <v>197</v>
      </c>
      <c r="D930" s="5" t="s">
        <v>47</v>
      </c>
      <c r="E930" s="5" t="s">
        <v>22</v>
      </c>
      <c r="F930" s="6">
        <v>46022</v>
      </c>
      <c r="G930" s="16">
        <v>2025</v>
      </c>
      <c r="H930" s="6" t="str">
        <f t="shared" si="121"/>
        <v>Diciembre</v>
      </c>
      <c r="I930" s="6" t="str">
        <f t="shared" si="122"/>
        <v>2025-2</v>
      </c>
      <c r="J930" s="9">
        <v>44737</v>
      </c>
      <c r="K930" s="9">
        <v>45583</v>
      </c>
      <c r="L930" s="15">
        <f t="shared" si="124"/>
        <v>1.0484074140723412</v>
      </c>
      <c r="M930" s="15">
        <f t="shared" si="125"/>
        <v>1.0484074140723412</v>
      </c>
      <c r="N930" s="5" t="s">
        <v>48</v>
      </c>
      <c r="O930" s="5" t="s">
        <v>48</v>
      </c>
      <c r="P930" s="5">
        <v>0</v>
      </c>
      <c r="Q930" s="5">
        <v>0</v>
      </c>
      <c r="R930" s="5" t="str">
        <f t="shared" si="123"/>
        <v>14.1-2025-12-31</v>
      </c>
    </row>
    <row r="931" spans="1:18" x14ac:dyDescent="0.3">
      <c r="A931" s="5">
        <v>202</v>
      </c>
      <c r="B931" s="5" t="s">
        <v>134</v>
      </c>
      <c r="C931" s="5" t="s">
        <v>25</v>
      </c>
      <c r="D931" s="13" t="s">
        <v>65</v>
      </c>
      <c r="E931" s="5" t="s">
        <v>22</v>
      </c>
      <c r="F931" s="6">
        <v>46022</v>
      </c>
      <c r="G931" s="16">
        <v>2025</v>
      </c>
      <c r="H931" s="6" t="str">
        <f t="shared" si="121"/>
        <v>Diciembre</v>
      </c>
      <c r="I931" s="6" t="str">
        <f t="shared" si="122"/>
        <v>2025-2</v>
      </c>
      <c r="J931" s="5">
        <v>68.7</v>
      </c>
      <c r="K931" s="5">
        <v>81</v>
      </c>
      <c r="L931" s="15">
        <f t="shared" si="124"/>
        <v>1.0370634894869548</v>
      </c>
      <c r="M931" s="15">
        <f t="shared" si="125"/>
        <v>1.0370634894869548</v>
      </c>
      <c r="N931" s="5" t="s">
        <v>83</v>
      </c>
      <c r="O931" s="5" t="s">
        <v>83</v>
      </c>
      <c r="P931" s="5">
        <v>1</v>
      </c>
      <c r="Q931" s="5">
        <v>0</v>
      </c>
      <c r="R931" s="5" t="str">
        <f t="shared" si="123"/>
        <v>14.2-2025-12-31</v>
      </c>
    </row>
    <row r="932" spans="1:18" x14ac:dyDescent="0.3">
      <c r="A932" s="5">
        <v>361</v>
      </c>
      <c r="B932" s="5" t="s">
        <v>1444</v>
      </c>
      <c r="C932" s="5" t="s">
        <v>32</v>
      </c>
      <c r="D932" s="13" t="s">
        <v>65</v>
      </c>
      <c r="E932" s="5" t="s">
        <v>22</v>
      </c>
      <c r="F932" s="6">
        <v>46022</v>
      </c>
      <c r="G932" s="16">
        <v>2025</v>
      </c>
      <c r="H932" s="6" t="str">
        <f t="shared" si="121"/>
        <v>Diciembre</v>
      </c>
      <c r="I932" s="6" t="str">
        <f t="shared" si="122"/>
        <v>2025-2</v>
      </c>
      <c r="J932" s="5">
        <v>4.5999999999999996</v>
      </c>
      <c r="K932" s="5">
        <v>4.78</v>
      </c>
      <c r="L932" s="15">
        <f t="shared" si="124"/>
        <v>1.0552036107512954</v>
      </c>
      <c r="M932" s="15">
        <f t="shared" si="125"/>
        <v>1.0552036107512954</v>
      </c>
      <c r="N932" s="5" t="s">
        <v>83</v>
      </c>
      <c r="O932" s="5" t="s">
        <v>83</v>
      </c>
      <c r="P932" s="5">
        <v>1</v>
      </c>
      <c r="Q932" s="5">
        <v>2</v>
      </c>
      <c r="R932" s="5" t="str">
        <f t="shared" si="123"/>
        <v>14.3-2025-12-31</v>
      </c>
    </row>
    <row r="933" spans="1:18" x14ac:dyDescent="0.3">
      <c r="A933" s="5">
        <v>487</v>
      </c>
      <c r="B933" s="5" t="s">
        <v>452</v>
      </c>
      <c r="C933" s="5" t="s">
        <v>208</v>
      </c>
      <c r="D933" s="13" t="s">
        <v>65</v>
      </c>
      <c r="E933" s="5" t="s">
        <v>22</v>
      </c>
      <c r="F933" s="6">
        <v>46022</v>
      </c>
      <c r="G933" s="16">
        <v>2025</v>
      </c>
      <c r="H933" s="6" t="str">
        <f t="shared" si="121"/>
        <v>Diciembre</v>
      </c>
      <c r="I933" s="6" t="str">
        <f t="shared" si="122"/>
        <v>2025-2</v>
      </c>
      <c r="J933" s="5"/>
      <c r="K933" s="5">
        <v>158.86000000000001</v>
      </c>
      <c r="L933" s="15">
        <f t="shared" si="124"/>
        <v>1.1508401221995928</v>
      </c>
      <c r="M933" s="15">
        <f t="shared" si="125"/>
        <v>1.1508401221995928</v>
      </c>
      <c r="N933" s="5" t="s">
        <v>23</v>
      </c>
      <c r="O933" s="5" t="s">
        <v>23</v>
      </c>
      <c r="P933" s="5">
        <v>0</v>
      </c>
      <c r="Q933" s="5">
        <v>0</v>
      </c>
      <c r="R933" s="5" t="str">
        <f t="shared" si="123"/>
        <v>14.4-2025-12-31</v>
      </c>
    </row>
    <row r="934" spans="1:18" x14ac:dyDescent="0.3">
      <c r="A934" s="5">
        <v>14</v>
      </c>
      <c r="B934" s="5" t="s">
        <v>45</v>
      </c>
      <c r="C934" s="5" t="s">
        <v>178</v>
      </c>
      <c r="D934" s="5" t="s">
        <v>47</v>
      </c>
      <c r="E934" s="5" t="s">
        <v>22</v>
      </c>
      <c r="F934" s="6">
        <v>46022</v>
      </c>
      <c r="G934" s="5">
        <v>2025</v>
      </c>
      <c r="H934" s="5" t="s">
        <v>736</v>
      </c>
      <c r="I934" s="6" t="s">
        <v>743</v>
      </c>
      <c r="J934" s="5">
        <v>55756</v>
      </c>
      <c r="K934" s="32">
        <v>56807</v>
      </c>
      <c r="L934" s="15">
        <f t="shared" ref="L934:L958" si="126">IFERROR(IF((K1035/J1035)&gt;1.3,1.3,K1035/J1035),"")</f>
        <v>1</v>
      </c>
      <c r="M934" s="15">
        <f t="shared" ref="M934:M958" si="127">IFERROR(K1035/J1035,"")</f>
        <v>1</v>
      </c>
      <c r="N934" s="5" t="s">
        <v>48</v>
      </c>
      <c r="O934" s="5" t="s">
        <v>48</v>
      </c>
      <c r="P934" s="5">
        <v>0</v>
      </c>
      <c r="Q934" s="5">
        <v>0</v>
      </c>
      <c r="R934" s="5" t="str">
        <f t="shared" ref="R934:R965" si="128">A1035&amp;"-"&amp;YEAR(F1035)&amp;"-"&amp;IF(LEN(MONTH(F1035))=1,"0"&amp;MONTH(F1035),MONTH(F1035))&amp;"-"&amp;IF(LEN(DAY(F1035))=1,"0"&amp;DAY(F1035),DAY(F1035))</f>
        <v>225-2025-08-31</v>
      </c>
    </row>
    <row r="935" spans="1:18" x14ac:dyDescent="0.3">
      <c r="A935" s="5" t="s">
        <v>509</v>
      </c>
      <c r="B935" s="5" t="s">
        <v>510</v>
      </c>
      <c r="C935" s="5" t="s">
        <v>178</v>
      </c>
      <c r="D935" s="5" t="s">
        <v>47</v>
      </c>
      <c r="E935" s="5" t="s">
        <v>22</v>
      </c>
      <c r="F935" s="6">
        <v>46022</v>
      </c>
      <c r="G935" s="5">
        <v>2025</v>
      </c>
      <c r="H935" s="5" t="s">
        <v>736</v>
      </c>
      <c r="I935" s="6" t="s">
        <v>743</v>
      </c>
      <c r="J935" s="5">
        <v>16671</v>
      </c>
      <c r="K935" s="5">
        <v>17478</v>
      </c>
      <c r="L935" s="15" t="str">
        <f t="shared" si="126"/>
        <v/>
      </c>
      <c r="M935" s="15" t="str">
        <f t="shared" si="127"/>
        <v/>
      </c>
      <c r="N935" s="5" t="s">
        <v>48</v>
      </c>
      <c r="O935" s="5" t="s">
        <v>48</v>
      </c>
      <c r="P935" s="5">
        <v>0</v>
      </c>
      <c r="Q935" s="5">
        <v>0</v>
      </c>
      <c r="R935" s="5" t="str">
        <f t="shared" si="128"/>
        <v>239-2025-06-30</v>
      </c>
    </row>
    <row r="936" spans="1:18" x14ac:dyDescent="0.3">
      <c r="A936" s="5" t="s">
        <v>511</v>
      </c>
      <c r="B936" s="5" t="s">
        <v>512</v>
      </c>
      <c r="C936" s="5" t="s">
        <v>178</v>
      </c>
      <c r="D936" s="5" t="s">
        <v>47</v>
      </c>
      <c r="E936" s="5" t="s">
        <v>22</v>
      </c>
      <c r="F936" s="6">
        <v>46022</v>
      </c>
      <c r="G936" s="5">
        <v>2025</v>
      </c>
      <c r="H936" s="5" t="s">
        <v>736</v>
      </c>
      <c r="I936" s="6" t="s">
        <v>743</v>
      </c>
      <c r="J936" s="5">
        <v>92409</v>
      </c>
      <c r="K936" s="5">
        <v>95834</v>
      </c>
      <c r="L936" s="15">
        <f t="shared" si="126"/>
        <v>0.88330000000000009</v>
      </c>
      <c r="M936" s="15">
        <f t="shared" si="127"/>
        <v>0.88330000000000009</v>
      </c>
      <c r="N936" s="5" t="s">
        <v>48</v>
      </c>
      <c r="O936" s="5" t="s">
        <v>48</v>
      </c>
      <c r="P936" s="5">
        <v>0</v>
      </c>
      <c r="Q936" s="5">
        <v>0</v>
      </c>
      <c r="R936" s="5" t="str">
        <f t="shared" si="128"/>
        <v>434-2025-06-30</v>
      </c>
    </row>
    <row r="937" spans="1:18" x14ac:dyDescent="0.3">
      <c r="A937" s="5" t="s">
        <v>513</v>
      </c>
      <c r="B937" s="5" t="s">
        <v>514</v>
      </c>
      <c r="C937" s="5" t="s">
        <v>178</v>
      </c>
      <c r="D937" s="5" t="s">
        <v>47</v>
      </c>
      <c r="E937" s="5" t="s">
        <v>22</v>
      </c>
      <c r="F937" s="6">
        <v>46022</v>
      </c>
      <c r="G937" s="5">
        <v>2025</v>
      </c>
      <c r="H937" s="5" t="s">
        <v>736</v>
      </c>
      <c r="I937" s="6" t="s">
        <v>743</v>
      </c>
      <c r="J937" s="5">
        <v>98816</v>
      </c>
      <c r="K937" s="5">
        <v>104271</v>
      </c>
      <c r="L937" s="15">
        <f t="shared" si="126"/>
        <v>1.1235026848409666</v>
      </c>
      <c r="M937" s="15">
        <f t="shared" si="127"/>
        <v>1.1235026848409666</v>
      </c>
      <c r="N937" s="5" t="s">
        <v>48</v>
      </c>
      <c r="O937" s="5" t="s">
        <v>48</v>
      </c>
      <c r="P937" s="5">
        <v>0</v>
      </c>
      <c r="Q937" s="5">
        <v>0</v>
      </c>
      <c r="R937" s="5" t="str">
        <f t="shared" si="128"/>
        <v>509-2025-06-30</v>
      </c>
    </row>
    <row r="938" spans="1:18" x14ac:dyDescent="0.3">
      <c r="A938" s="5" t="s">
        <v>515</v>
      </c>
      <c r="B938" s="5" t="s">
        <v>516</v>
      </c>
      <c r="C938" s="5" t="s">
        <v>178</v>
      </c>
      <c r="D938" s="5" t="s">
        <v>47</v>
      </c>
      <c r="E938" s="5" t="s">
        <v>22</v>
      </c>
      <c r="F938" s="6">
        <v>46022</v>
      </c>
      <c r="G938" s="5">
        <v>2025</v>
      </c>
      <c r="H938" s="5" t="s">
        <v>736</v>
      </c>
      <c r="I938" s="6" t="s">
        <v>743</v>
      </c>
      <c r="J938" s="5">
        <v>7856</v>
      </c>
      <c r="K938" s="5">
        <v>9041</v>
      </c>
      <c r="L938" s="15">
        <f t="shared" si="126"/>
        <v>1.0035294117647058</v>
      </c>
      <c r="M938" s="15">
        <f t="shared" si="127"/>
        <v>1.0035294117647058</v>
      </c>
      <c r="N938" s="5" t="s">
        <v>48</v>
      </c>
      <c r="O938" s="5" t="s">
        <v>48</v>
      </c>
      <c r="P938" s="5">
        <v>0</v>
      </c>
      <c r="Q938" s="5">
        <v>0</v>
      </c>
      <c r="R938" s="5" t="str">
        <f t="shared" si="128"/>
        <v>68-2025-06-30</v>
      </c>
    </row>
    <row r="939" spans="1:18" x14ac:dyDescent="0.3">
      <c r="A939" s="5">
        <v>109</v>
      </c>
      <c r="B939" s="5" t="s">
        <v>2691</v>
      </c>
      <c r="C939" s="5" t="s">
        <v>395</v>
      </c>
      <c r="D939" s="5" t="s">
        <v>65</v>
      </c>
      <c r="E939" s="5" t="s">
        <v>22</v>
      </c>
      <c r="F939" s="6">
        <v>46022</v>
      </c>
      <c r="G939" s="5">
        <v>2025</v>
      </c>
      <c r="H939" s="5" t="s">
        <v>736</v>
      </c>
      <c r="I939" s="6" t="s">
        <v>743</v>
      </c>
      <c r="J939" s="5">
        <v>80</v>
      </c>
      <c r="K939" s="5">
        <v>94</v>
      </c>
      <c r="L939" s="15">
        <f t="shared" si="126"/>
        <v>0.95</v>
      </c>
      <c r="M939" s="15">
        <f t="shared" si="127"/>
        <v>0.95</v>
      </c>
      <c r="N939" s="5" t="s">
        <v>23</v>
      </c>
      <c r="O939" s="5" t="s">
        <v>23</v>
      </c>
      <c r="P939" s="5">
        <v>0</v>
      </c>
      <c r="Q939" s="5">
        <v>0</v>
      </c>
      <c r="R939" s="5" t="str">
        <f t="shared" si="128"/>
        <v>73-2025-06-30</v>
      </c>
    </row>
    <row r="940" spans="1:18" x14ac:dyDescent="0.3">
      <c r="A940" s="5">
        <v>204</v>
      </c>
      <c r="B940" s="5" t="s">
        <v>136</v>
      </c>
      <c r="C940" s="5" t="s">
        <v>86</v>
      </c>
      <c r="D940" s="5" t="s">
        <v>47</v>
      </c>
      <c r="E940" s="5" t="s">
        <v>22</v>
      </c>
      <c r="F940" s="6">
        <v>46022</v>
      </c>
      <c r="G940" s="5">
        <v>2025</v>
      </c>
      <c r="H940" s="5" t="s">
        <v>736</v>
      </c>
      <c r="I940" s="6" t="s">
        <v>743</v>
      </c>
      <c r="J940" s="5">
        <v>128448.131182</v>
      </c>
      <c r="K940" s="5">
        <f>195548387375/1000000</f>
        <v>195548.38737499999</v>
      </c>
      <c r="L940" s="15">
        <f t="shared" si="126"/>
        <v>1.1436249999999999</v>
      </c>
      <c r="M940" s="15">
        <f t="shared" si="127"/>
        <v>1.1436249999999999</v>
      </c>
      <c r="N940" s="5" t="s">
        <v>95</v>
      </c>
      <c r="O940" s="5" t="s">
        <v>95</v>
      </c>
      <c r="P940" s="5">
        <v>0</v>
      </c>
      <c r="Q940" s="5">
        <v>0</v>
      </c>
      <c r="R940" s="5" t="str">
        <f t="shared" si="128"/>
        <v>74-2025-06-30</v>
      </c>
    </row>
    <row r="941" spans="1:18" x14ac:dyDescent="0.3">
      <c r="A941" s="5">
        <v>205</v>
      </c>
      <c r="B941" s="5" t="s">
        <v>137</v>
      </c>
      <c r="C941" s="5" t="s">
        <v>86</v>
      </c>
      <c r="D941" s="5" t="s">
        <v>47</v>
      </c>
      <c r="E941" s="5" t="s">
        <v>22</v>
      </c>
      <c r="F941" s="6">
        <v>46022</v>
      </c>
      <c r="G941" s="5">
        <v>2025</v>
      </c>
      <c r="H941" s="5" t="s">
        <v>736</v>
      </c>
      <c r="I941" s="6" t="s">
        <v>743</v>
      </c>
      <c r="J941" s="5">
        <f>4684155397/1000000</f>
        <v>4684.1553970000004</v>
      </c>
      <c r="K941" s="5">
        <f>5763937304/1000000</f>
        <v>5763.937304</v>
      </c>
      <c r="L941" s="15">
        <f t="shared" si="126"/>
        <v>1</v>
      </c>
      <c r="M941" s="15">
        <f t="shared" si="127"/>
        <v>1</v>
      </c>
      <c r="N941" s="5" t="s">
        <v>95</v>
      </c>
      <c r="O941" s="5" t="s">
        <v>95</v>
      </c>
      <c r="P941" s="5">
        <v>0</v>
      </c>
      <c r="Q941" s="5">
        <v>0</v>
      </c>
      <c r="R941" s="5" t="str">
        <f t="shared" si="128"/>
        <v>86-2025-06-30</v>
      </c>
    </row>
    <row r="942" spans="1:18" x14ac:dyDescent="0.3">
      <c r="A942" s="5">
        <v>207</v>
      </c>
      <c r="B942" s="5" t="s">
        <v>139</v>
      </c>
      <c r="C942" s="5" t="s">
        <v>86</v>
      </c>
      <c r="D942" s="5" t="s">
        <v>47</v>
      </c>
      <c r="E942" s="5" t="s">
        <v>54</v>
      </c>
      <c r="F942" s="6">
        <v>46022</v>
      </c>
      <c r="G942" s="5">
        <v>2025</v>
      </c>
      <c r="H942" s="5" t="s">
        <v>736</v>
      </c>
      <c r="I942" s="6" t="s">
        <v>743</v>
      </c>
      <c r="J942" s="5">
        <f>277178213544/1000000</f>
        <v>277178.213544</v>
      </c>
      <c r="K942" s="5">
        <f>306600939456/1000000</f>
        <v>306600.93945599999</v>
      </c>
      <c r="L942" s="15">
        <f t="shared" si="126"/>
        <v>1</v>
      </c>
      <c r="M942" s="15">
        <f t="shared" si="127"/>
        <v>1</v>
      </c>
      <c r="N942" s="5" t="s">
        <v>95</v>
      </c>
      <c r="O942" s="5" t="s">
        <v>95</v>
      </c>
      <c r="P942" s="5">
        <v>0</v>
      </c>
      <c r="Q942" s="5">
        <v>0</v>
      </c>
      <c r="R942" s="5" t="str">
        <f t="shared" si="128"/>
        <v>95-2025-06-30</v>
      </c>
    </row>
    <row r="943" spans="1:18" x14ac:dyDescent="0.3">
      <c r="A943" s="5">
        <v>339</v>
      </c>
      <c r="B943" s="5" t="s">
        <v>2647</v>
      </c>
      <c r="C943" s="5" t="s">
        <v>290</v>
      </c>
      <c r="D943" s="5" t="s">
        <v>65</v>
      </c>
      <c r="E943" s="5" t="s">
        <v>22</v>
      </c>
      <c r="F943" s="6">
        <v>44926</v>
      </c>
      <c r="G943" s="5">
        <v>2022</v>
      </c>
      <c r="H943" s="5" t="str">
        <f>PROPER(TEXT(F1044,"mmmm"))</f>
        <v>Junio</v>
      </c>
      <c r="I943" s="6" t="str">
        <f>IF(OR(H1044="Enero",H1044="Febrero",H1044="Marzo",H1044="Abril",H1044="Mayo",H1044="Junio"),G1044&amp;"-1",IF(OR(H1044="Julio",H1044="Agosto",H1044="Septiembre",H1044="Octubre",H1044="Noviembre",H1044="Diciembre"),G1044&amp;"-2"))</f>
        <v>2025-1</v>
      </c>
      <c r="J943" s="5">
        <v>22</v>
      </c>
      <c r="K943" s="5">
        <v>21.6</v>
      </c>
      <c r="L943" s="15" t="str">
        <f t="shared" si="126"/>
        <v/>
      </c>
      <c r="M943" s="15" t="str">
        <f t="shared" si="127"/>
        <v/>
      </c>
      <c r="N943" s="5" t="s">
        <v>23</v>
      </c>
      <c r="O943" s="5" t="s">
        <v>23</v>
      </c>
      <c r="P943" s="5">
        <v>0</v>
      </c>
      <c r="Q943" s="5">
        <v>1</v>
      </c>
      <c r="R943" s="5" t="str">
        <f t="shared" si="128"/>
        <v>143-2025-06-30</v>
      </c>
    </row>
    <row r="944" spans="1:18" x14ac:dyDescent="0.3">
      <c r="A944" s="5">
        <v>376</v>
      </c>
      <c r="B944" s="5" t="s">
        <v>332</v>
      </c>
      <c r="C944" s="5" t="s">
        <v>86</v>
      </c>
      <c r="D944" s="5" t="s">
        <v>47</v>
      </c>
      <c r="E944" s="5" t="s">
        <v>22</v>
      </c>
      <c r="F944" s="6">
        <v>46022</v>
      </c>
      <c r="G944" s="5">
        <v>2025</v>
      </c>
      <c r="H944" s="5" t="s">
        <v>736</v>
      </c>
      <c r="I944" s="6" t="s">
        <v>743</v>
      </c>
      <c r="J944" s="5">
        <v>32126.4837455827</v>
      </c>
      <c r="K944" s="5">
        <f>37751457388/1000000</f>
        <v>37751.457388000003</v>
      </c>
      <c r="L944" s="15">
        <f t="shared" si="126"/>
        <v>1.3</v>
      </c>
      <c r="M944" s="15">
        <f t="shared" si="127"/>
        <v>1.74</v>
      </c>
      <c r="N944" s="5" t="s">
        <v>95</v>
      </c>
      <c r="O944" s="5" t="s">
        <v>95</v>
      </c>
      <c r="P944" s="5">
        <v>0</v>
      </c>
      <c r="Q944" s="5">
        <v>0</v>
      </c>
      <c r="R944" s="5" t="str">
        <f t="shared" si="128"/>
        <v>145-2025-06-30</v>
      </c>
    </row>
    <row r="945" spans="1:18" x14ac:dyDescent="0.3">
      <c r="A945" s="5" t="s">
        <v>519</v>
      </c>
      <c r="B945" s="5" t="s">
        <v>2692</v>
      </c>
      <c r="C945" s="5" t="s">
        <v>343</v>
      </c>
      <c r="D945" s="5" t="s">
        <v>47</v>
      </c>
      <c r="E945" s="5" t="s">
        <v>22</v>
      </c>
      <c r="F945" s="6">
        <v>44926</v>
      </c>
      <c r="G945" s="5">
        <v>2022</v>
      </c>
      <c r="H945" s="5" t="s">
        <v>736</v>
      </c>
      <c r="I945" s="6" t="s">
        <v>741</v>
      </c>
      <c r="J945" s="5">
        <v>894.40692300000001</v>
      </c>
      <c r="K945" s="5">
        <v>894.40692300000001</v>
      </c>
      <c r="L945" s="15">
        <f t="shared" si="126"/>
        <v>1.07</v>
      </c>
      <c r="M945" s="15">
        <f t="shared" si="127"/>
        <v>1.07</v>
      </c>
      <c r="N945" s="5" t="s">
        <v>95</v>
      </c>
      <c r="O945" s="5" t="s">
        <v>95</v>
      </c>
      <c r="P945" s="5">
        <v>0</v>
      </c>
      <c r="Q945" s="5">
        <v>0</v>
      </c>
      <c r="R945" s="5" t="str">
        <f t="shared" si="128"/>
        <v>146-2025-06-30</v>
      </c>
    </row>
    <row r="946" spans="1:18" x14ac:dyDescent="0.3">
      <c r="A946" s="5" t="s">
        <v>521</v>
      </c>
      <c r="B946" s="5" t="s">
        <v>2650</v>
      </c>
      <c r="C946" s="5" t="s">
        <v>343</v>
      </c>
      <c r="D946" s="5" t="s">
        <v>47</v>
      </c>
      <c r="E946" s="5" t="s">
        <v>22</v>
      </c>
      <c r="F946" s="6">
        <v>44926</v>
      </c>
      <c r="G946" s="5">
        <v>2022</v>
      </c>
      <c r="H946" s="5" t="s">
        <v>736</v>
      </c>
      <c r="I946" s="6" t="s">
        <v>741</v>
      </c>
      <c r="J946" s="5">
        <v>5335.242827</v>
      </c>
      <c r="K946" s="5">
        <v>5335.242827</v>
      </c>
      <c r="L946" s="15">
        <f t="shared" si="126"/>
        <v>1.25</v>
      </c>
      <c r="M946" s="15">
        <f t="shared" si="127"/>
        <v>1.25</v>
      </c>
      <c r="N946" s="5" t="s">
        <v>95</v>
      </c>
      <c r="O946" s="5" t="s">
        <v>95</v>
      </c>
      <c r="P946" s="5">
        <v>0</v>
      </c>
      <c r="Q946" s="5">
        <v>0</v>
      </c>
      <c r="R946" s="5" t="str">
        <f t="shared" si="128"/>
        <v>159-2025-06-30</v>
      </c>
    </row>
    <row r="947" spans="1:18" x14ac:dyDescent="0.3">
      <c r="A947" s="5" t="s">
        <v>521</v>
      </c>
      <c r="B947" s="5" t="s">
        <v>2650</v>
      </c>
      <c r="C947" s="5" t="s">
        <v>343</v>
      </c>
      <c r="D947" s="5" t="s">
        <v>47</v>
      </c>
      <c r="E947" s="5" t="s">
        <v>22</v>
      </c>
      <c r="F947" s="6">
        <v>46022</v>
      </c>
      <c r="G947" s="5">
        <v>2025</v>
      </c>
      <c r="H947" s="5" t="s">
        <v>736</v>
      </c>
      <c r="I947" s="6" t="s">
        <v>743</v>
      </c>
      <c r="J947" s="5">
        <v>7446.830696</v>
      </c>
      <c r="K947" s="5">
        <f>7473892508/1000000</f>
        <v>7473.8925079999999</v>
      </c>
      <c r="L947" s="15">
        <f t="shared" si="126"/>
        <v>1.0403333333333333</v>
      </c>
      <c r="M947" s="15">
        <f t="shared" si="127"/>
        <v>1.0403333333333333</v>
      </c>
      <c r="N947" s="5" t="s">
        <v>95</v>
      </c>
      <c r="O947" s="5" t="s">
        <v>95</v>
      </c>
      <c r="P947" s="5">
        <v>0</v>
      </c>
      <c r="Q947" s="5">
        <v>0</v>
      </c>
      <c r="R947" s="5" t="str">
        <f t="shared" si="128"/>
        <v>167-2025-06-30</v>
      </c>
    </row>
    <row r="948" spans="1:18" x14ac:dyDescent="0.3">
      <c r="A948" s="5" t="s">
        <v>523</v>
      </c>
      <c r="B948" s="5" t="s">
        <v>524</v>
      </c>
      <c r="C948" s="5" t="s">
        <v>343</v>
      </c>
      <c r="D948" s="5" t="s">
        <v>47</v>
      </c>
      <c r="E948" s="5" t="s">
        <v>22</v>
      </c>
      <c r="F948" s="6">
        <v>44926</v>
      </c>
      <c r="G948" s="5">
        <v>2022</v>
      </c>
      <c r="H948" s="5" t="s">
        <v>736</v>
      </c>
      <c r="I948" s="6" t="s">
        <v>741</v>
      </c>
      <c r="J948" s="5">
        <v>3805.6621409999998</v>
      </c>
      <c r="K948" s="5">
        <v>3805.6621409999998</v>
      </c>
      <c r="L948" s="15">
        <f t="shared" si="126"/>
        <v>1.0011111111111111</v>
      </c>
      <c r="M948" s="15">
        <f t="shared" si="127"/>
        <v>1.0011111111111111</v>
      </c>
      <c r="N948" s="5" t="s">
        <v>95</v>
      </c>
      <c r="O948" s="5" t="s">
        <v>95</v>
      </c>
      <c r="P948" s="5">
        <v>0</v>
      </c>
      <c r="Q948" s="5">
        <v>0</v>
      </c>
      <c r="R948" s="5" t="str">
        <f t="shared" si="128"/>
        <v>246-2025-06-30</v>
      </c>
    </row>
    <row r="949" spans="1:18" x14ac:dyDescent="0.3">
      <c r="A949" s="5" t="s">
        <v>523</v>
      </c>
      <c r="B949" s="5" t="s">
        <v>524</v>
      </c>
      <c r="C949" s="5" t="s">
        <v>343</v>
      </c>
      <c r="D949" s="5" t="s">
        <v>47</v>
      </c>
      <c r="E949" s="5" t="s">
        <v>22</v>
      </c>
      <c r="F949" s="6">
        <v>46022</v>
      </c>
      <c r="G949" s="5">
        <v>2025</v>
      </c>
      <c r="H949" s="5" t="s">
        <v>736</v>
      </c>
      <c r="I949" s="6" t="s">
        <v>743</v>
      </c>
      <c r="J949" s="5">
        <v>5568.7793190000002</v>
      </c>
      <c r="K949" s="5">
        <f>6395679750/1000000</f>
        <v>6395.6797500000002</v>
      </c>
      <c r="L949" s="15">
        <f t="shared" si="126"/>
        <v>0.99581005586592186</v>
      </c>
      <c r="M949" s="15">
        <f t="shared" si="127"/>
        <v>0.99581005586592186</v>
      </c>
      <c r="N949" s="5" t="s">
        <v>95</v>
      </c>
      <c r="O949" s="5" t="s">
        <v>95</v>
      </c>
      <c r="P949" s="5">
        <v>0</v>
      </c>
      <c r="Q949" s="5">
        <v>0</v>
      </c>
      <c r="R949" s="5" t="str">
        <f t="shared" si="128"/>
        <v>252-2025-06-30</v>
      </c>
    </row>
    <row r="950" spans="1:18" x14ac:dyDescent="0.3">
      <c r="A950" s="5">
        <v>203</v>
      </c>
      <c r="B950" s="5" t="s">
        <v>135</v>
      </c>
      <c r="C950" s="5" t="s">
        <v>86</v>
      </c>
      <c r="D950" s="5" t="s">
        <v>47</v>
      </c>
      <c r="E950" s="5" t="s">
        <v>22</v>
      </c>
      <c r="F950" s="6">
        <v>46022</v>
      </c>
      <c r="G950" s="5">
        <v>2025</v>
      </c>
      <c r="H950" s="5" t="s">
        <v>736</v>
      </c>
      <c r="I950" s="6" t="s">
        <v>743</v>
      </c>
      <c r="J950" s="5">
        <v>309304.69728999998</v>
      </c>
      <c r="K950" s="5">
        <f>344352396844/1000000</f>
        <v>344352.39684399997</v>
      </c>
      <c r="L950" s="15">
        <f t="shared" si="126"/>
        <v>1</v>
      </c>
      <c r="M950" s="15">
        <f t="shared" si="127"/>
        <v>1</v>
      </c>
      <c r="N950" s="5" t="s">
        <v>95</v>
      </c>
      <c r="O950" s="5" t="s">
        <v>95</v>
      </c>
      <c r="P950" s="5">
        <v>0</v>
      </c>
      <c r="Q950" s="5">
        <v>0</v>
      </c>
      <c r="R950" s="5" t="str">
        <f t="shared" si="128"/>
        <v>256-2025-06-30</v>
      </c>
    </row>
    <row r="951" spans="1:18" x14ac:dyDescent="0.3">
      <c r="A951" s="5">
        <v>148</v>
      </c>
      <c r="B951" s="5" t="s">
        <v>114</v>
      </c>
      <c r="C951" s="5" t="s">
        <v>110</v>
      </c>
      <c r="D951" s="5" t="s">
        <v>47</v>
      </c>
      <c r="E951" s="5" t="s">
        <v>22</v>
      </c>
      <c r="F951" s="6">
        <v>46022</v>
      </c>
      <c r="G951" s="5">
        <v>2025</v>
      </c>
      <c r="H951" s="5" t="s">
        <v>736</v>
      </c>
      <c r="I951" s="6" t="s">
        <v>743</v>
      </c>
      <c r="J951" s="5">
        <v>5</v>
      </c>
      <c r="K951" s="5">
        <v>6.78</v>
      </c>
      <c r="L951" s="15">
        <f t="shared" si="126"/>
        <v>0.86363636363636354</v>
      </c>
      <c r="M951" s="15">
        <f t="shared" si="127"/>
        <v>0.86363636363636354</v>
      </c>
      <c r="N951" s="5" t="s">
        <v>23</v>
      </c>
      <c r="O951" s="5" t="s">
        <v>23</v>
      </c>
      <c r="P951" s="5">
        <v>0</v>
      </c>
      <c r="Q951" s="5">
        <v>1</v>
      </c>
      <c r="R951" s="5" t="str">
        <f t="shared" si="128"/>
        <v>260-2025-06-30</v>
      </c>
    </row>
    <row r="952" spans="1:18" x14ac:dyDescent="0.3">
      <c r="A952" s="5">
        <v>466</v>
      </c>
      <c r="B952" s="5" t="s">
        <v>429</v>
      </c>
      <c r="C952" s="5" t="s">
        <v>46</v>
      </c>
      <c r="D952" s="5" t="s">
        <v>47</v>
      </c>
      <c r="E952" s="5" t="s">
        <v>22</v>
      </c>
      <c r="F952" s="6">
        <v>46022</v>
      </c>
      <c r="G952" s="5">
        <v>2025</v>
      </c>
      <c r="H952" s="5" t="s">
        <v>736</v>
      </c>
      <c r="I952" s="6" t="s">
        <v>743</v>
      </c>
      <c r="J952" s="5">
        <v>55</v>
      </c>
      <c r="K952" s="5">
        <v>58.6</v>
      </c>
      <c r="L952" s="15">
        <f t="shared" si="126"/>
        <v>1.0454545454545452</v>
      </c>
      <c r="M952" s="15">
        <f t="shared" si="127"/>
        <v>1.0454545454545452</v>
      </c>
      <c r="N952" s="5" t="s">
        <v>48</v>
      </c>
      <c r="O952" s="5" t="s">
        <v>83</v>
      </c>
      <c r="P952" s="5">
        <v>1</v>
      </c>
      <c r="Q952" s="5">
        <v>1</v>
      </c>
      <c r="R952" s="5" t="str">
        <f t="shared" si="128"/>
        <v>261-2025-06-30</v>
      </c>
    </row>
    <row r="953" spans="1:18" x14ac:dyDescent="0.3">
      <c r="A953" s="5" t="s">
        <v>519</v>
      </c>
      <c r="B953" s="5" t="s">
        <v>2692</v>
      </c>
      <c r="C953" s="5" t="s">
        <v>343</v>
      </c>
      <c r="D953" s="5" t="s">
        <v>47</v>
      </c>
      <c r="E953" s="5" t="s">
        <v>22</v>
      </c>
      <c r="F953" s="6">
        <v>46022</v>
      </c>
      <c r="G953" s="5">
        <v>2025</v>
      </c>
      <c r="H953" s="5" t="s">
        <v>736</v>
      </c>
      <c r="I953" s="6" t="s">
        <v>743</v>
      </c>
      <c r="J953" s="5">
        <v>4042.632396</v>
      </c>
      <c r="K953" s="5">
        <f>4700694763/1000000</f>
        <v>4700.6947630000004</v>
      </c>
      <c r="L953" s="15" t="str">
        <f t="shared" si="126"/>
        <v/>
      </c>
      <c r="M953" s="15" t="str">
        <f t="shared" si="127"/>
        <v/>
      </c>
      <c r="N953" s="5" t="s">
        <v>95</v>
      </c>
      <c r="O953" s="5" t="s">
        <v>95</v>
      </c>
      <c r="P953" s="5">
        <v>0</v>
      </c>
      <c r="Q953" s="5">
        <v>0</v>
      </c>
      <c r="R953" s="5" t="str">
        <f t="shared" si="128"/>
        <v>268-2025-06-30</v>
      </c>
    </row>
    <row r="954" spans="1:18" x14ac:dyDescent="0.3">
      <c r="A954" s="5">
        <v>385</v>
      </c>
      <c r="B954" s="5" t="s">
        <v>342</v>
      </c>
      <c r="C954" s="5" t="s">
        <v>343</v>
      </c>
      <c r="D954" s="5" t="s">
        <v>47</v>
      </c>
      <c r="E954" s="5" t="s">
        <v>22</v>
      </c>
      <c r="F954" s="6">
        <v>46022</v>
      </c>
      <c r="G954" s="5">
        <v>2025</v>
      </c>
      <c r="H954" s="5" t="s">
        <v>736</v>
      </c>
      <c r="I954" s="6" t="s">
        <v>743</v>
      </c>
      <c r="J954" s="5">
        <v>17058.242410999999</v>
      </c>
      <c r="K954" s="5">
        <f>18570267021/1000000</f>
        <v>18570.267021</v>
      </c>
      <c r="L954" s="15" t="str">
        <f t="shared" si="126"/>
        <v/>
      </c>
      <c r="M954" s="15" t="str">
        <f t="shared" si="127"/>
        <v/>
      </c>
      <c r="N954" s="5" t="s">
        <v>95</v>
      </c>
      <c r="O954" s="5" t="s">
        <v>95</v>
      </c>
      <c r="P954" s="5">
        <v>0</v>
      </c>
      <c r="Q954" s="5">
        <v>0</v>
      </c>
      <c r="R954" s="5" t="str">
        <f t="shared" si="128"/>
        <v>270-2025-06-30</v>
      </c>
    </row>
    <row r="955" spans="1:18" x14ac:dyDescent="0.3">
      <c r="A955" s="5">
        <v>423</v>
      </c>
      <c r="B955" s="5" t="s">
        <v>391</v>
      </c>
      <c r="C955" s="5" t="s">
        <v>79</v>
      </c>
      <c r="D955" s="5" t="s">
        <v>65</v>
      </c>
      <c r="E955" s="5" t="s">
        <v>22</v>
      </c>
      <c r="F955" s="6">
        <v>46022</v>
      </c>
      <c r="G955" s="5">
        <v>2025</v>
      </c>
      <c r="H955" s="5" t="s">
        <v>736</v>
      </c>
      <c r="I955" s="6" t="s">
        <v>743</v>
      </c>
      <c r="J955" s="5">
        <v>12</v>
      </c>
      <c r="K955" s="5">
        <v>15.1</v>
      </c>
      <c r="L955" s="15" t="str">
        <f t="shared" si="126"/>
        <v/>
      </c>
      <c r="M955" s="15" t="str">
        <f t="shared" si="127"/>
        <v/>
      </c>
      <c r="N955" s="5" t="s">
        <v>83</v>
      </c>
      <c r="O955" s="5" t="s">
        <v>83</v>
      </c>
      <c r="P955" s="5">
        <v>1</v>
      </c>
      <c r="Q955" s="5">
        <v>1</v>
      </c>
      <c r="R955" s="5" t="str">
        <f t="shared" si="128"/>
        <v>271-2025-06-30</v>
      </c>
    </row>
    <row r="956" spans="1:18" x14ac:dyDescent="0.3">
      <c r="A956" s="5">
        <v>424</v>
      </c>
      <c r="B956" s="5" t="s">
        <v>392</v>
      </c>
      <c r="C956" s="5" t="s">
        <v>79</v>
      </c>
      <c r="D956" s="5" t="s">
        <v>65</v>
      </c>
      <c r="E956" s="5" t="s">
        <v>22</v>
      </c>
      <c r="F956" s="6">
        <v>46022</v>
      </c>
      <c r="G956" s="5">
        <v>2025</v>
      </c>
      <c r="H956" s="5" t="s">
        <v>736</v>
      </c>
      <c r="I956" s="6" t="s">
        <v>743</v>
      </c>
      <c r="J956" s="5">
        <v>9</v>
      </c>
      <c r="K956" s="5">
        <v>11</v>
      </c>
      <c r="L956" s="15">
        <f t="shared" si="126"/>
        <v>1.125</v>
      </c>
      <c r="M956" s="15">
        <f t="shared" si="127"/>
        <v>1.125</v>
      </c>
      <c r="N956" s="5" t="s">
        <v>48</v>
      </c>
      <c r="O956" s="5" t="s">
        <v>48</v>
      </c>
      <c r="P956" s="5">
        <v>0</v>
      </c>
      <c r="Q956" s="5">
        <v>0</v>
      </c>
      <c r="R956" s="5" t="str">
        <f t="shared" si="128"/>
        <v>275-2025-06-30</v>
      </c>
    </row>
    <row r="957" spans="1:18" x14ac:dyDescent="0.3">
      <c r="A957" s="5">
        <v>377</v>
      </c>
      <c r="B957" s="5" t="s">
        <v>333</v>
      </c>
      <c r="C957" s="5" t="s">
        <v>86</v>
      </c>
      <c r="D957" s="5" t="s">
        <v>47</v>
      </c>
      <c r="E957" s="5" t="s">
        <v>22</v>
      </c>
      <c r="F957" s="6">
        <v>46022</v>
      </c>
      <c r="G957" s="5">
        <v>2025</v>
      </c>
      <c r="H957" s="5" t="s">
        <v>736</v>
      </c>
      <c r="I957" s="6" t="s">
        <v>743</v>
      </c>
      <c r="J957" s="5">
        <f>10285243492.81/1000000</f>
        <v>10285.243492809999</v>
      </c>
      <c r="K957" s="5">
        <f>11016899103/1000000</f>
        <v>11016.899103</v>
      </c>
      <c r="L957" s="15" t="str">
        <f t="shared" si="126"/>
        <v/>
      </c>
      <c r="M957" s="15" t="str">
        <f t="shared" si="127"/>
        <v/>
      </c>
      <c r="N957" s="5" t="s">
        <v>95</v>
      </c>
      <c r="O957" s="5" t="s">
        <v>95</v>
      </c>
      <c r="P957" s="5">
        <v>0</v>
      </c>
      <c r="Q957" s="5">
        <v>0</v>
      </c>
      <c r="R957" s="5" t="str">
        <f t="shared" si="128"/>
        <v>278-2025-06-30</v>
      </c>
    </row>
    <row r="958" spans="1:18" x14ac:dyDescent="0.3">
      <c r="A958" s="5">
        <v>367</v>
      </c>
      <c r="B958" s="5" t="s">
        <v>321</v>
      </c>
      <c r="C958" s="5" t="s">
        <v>32</v>
      </c>
      <c r="D958" s="5" t="s">
        <v>65</v>
      </c>
      <c r="E958" s="5" t="s">
        <v>22</v>
      </c>
      <c r="F958" s="6">
        <v>46022</v>
      </c>
      <c r="G958" s="5">
        <v>2025</v>
      </c>
      <c r="H958" s="5" t="s">
        <v>736</v>
      </c>
      <c r="I958" s="6" t="s">
        <v>743</v>
      </c>
      <c r="J958" s="5">
        <v>5</v>
      </c>
      <c r="K958" s="5">
        <v>3.82</v>
      </c>
      <c r="L958" s="15">
        <f t="shared" si="126"/>
        <v>1.0042268041237112</v>
      </c>
      <c r="M958" s="15">
        <f t="shared" si="127"/>
        <v>1.0042268041237112</v>
      </c>
      <c r="N958" s="5" t="s">
        <v>23</v>
      </c>
      <c r="O958" s="5" t="s">
        <v>23</v>
      </c>
      <c r="P958" s="5">
        <v>1</v>
      </c>
      <c r="Q958" s="5">
        <v>2</v>
      </c>
      <c r="R958" s="5" t="str">
        <f t="shared" si="128"/>
        <v>282-2025-06-30</v>
      </c>
    </row>
    <row r="959" spans="1:18" x14ac:dyDescent="0.3">
      <c r="A959" s="5">
        <v>244</v>
      </c>
      <c r="B959" s="5" t="s">
        <v>176</v>
      </c>
      <c r="C959" s="5" t="s">
        <v>90</v>
      </c>
      <c r="D959" s="5" t="s">
        <v>65</v>
      </c>
      <c r="E959" s="5" t="s">
        <v>54</v>
      </c>
      <c r="F959" s="6">
        <v>46022</v>
      </c>
      <c r="G959" s="5">
        <v>2025</v>
      </c>
      <c r="H959" s="5" t="s">
        <v>736</v>
      </c>
      <c r="I959" s="6" t="s">
        <v>743</v>
      </c>
      <c r="J959" s="5">
        <v>25</v>
      </c>
      <c r="K959" s="5">
        <v>13</v>
      </c>
      <c r="L959" s="15">
        <f>IF(J1060/K1060&gt;1.3,1.3,J1060/K1060)</f>
        <v>1</v>
      </c>
      <c r="M959" s="15">
        <f>J1060/K1060</f>
        <v>1</v>
      </c>
      <c r="N959" s="5" t="s">
        <v>48</v>
      </c>
      <c r="O959" s="5" t="s">
        <v>48</v>
      </c>
      <c r="P959" s="5">
        <v>0</v>
      </c>
      <c r="Q959" s="5">
        <v>0</v>
      </c>
      <c r="R959" s="5" t="str">
        <f t="shared" si="128"/>
        <v>285-2025-06-30</v>
      </c>
    </row>
    <row r="960" spans="1:18" x14ac:dyDescent="0.3">
      <c r="A960" s="5">
        <v>334</v>
      </c>
      <c r="B960" s="5" t="s">
        <v>283</v>
      </c>
      <c r="C960" s="5" t="s">
        <v>25</v>
      </c>
      <c r="D960" s="5" t="s">
        <v>65</v>
      </c>
      <c r="E960" s="5" t="s">
        <v>22</v>
      </c>
      <c r="F960" s="6">
        <v>46022</v>
      </c>
      <c r="G960" s="5">
        <v>2025</v>
      </c>
      <c r="H960" s="5" t="s">
        <v>736</v>
      </c>
      <c r="I960" s="6" t="s">
        <v>743</v>
      </c>
      <c r="J960" s="5">
        <v>89</v>
      </c>
      <c r="K960" s="5">
        <v>90.1</v>
      </c>
      <c r="L960" s="15" t="str">
        <f t="shared" ref="L960:L966" si="129">IFERROR(IF((K1061/J1061)&gt;1.3,1.3,K1061/J1061),"")</f>
        <v/>
      </c>
      <c r="M960" s="15" t="str">
        <f t="shared" ref="M960:M966" si="130">IFERROR(K1061/J1061,"")</f>
        <v/>
      </c>
      <c r="N960" s="5" t="s">
        <v>48</v>
      </c>
      <c r="O960" s="5" t="s">
        <v>83</v>
      </c>
      <c r="P960" s="5">
        <v>0</v>
      </c>
      <c r="Q960" s="5">
        <v>1</v>
      </c>
      <c r="R960" s="5" t="str">
        <f t="shared" si="128"/>
        <v>286-2025-06-30</v>
      </c>
    </row>
    <row r="961" spans="1:18" x14ac:dyDescent="0.3">
      <c r="A961" s="5">
        <v>77</v>
      </c>
      <c r="B961" s="5" t="s">
        <v>57</v>
      </c>
      <c r="C961" s="5" t="s">
        <v>58</v>
      </c>
      <c r="D961" s="5" t="s">
        <v>21</v>
      </c>
      <c r="E961" s="5" t="s">
        <v>22</v>
      </c>
      <c r="F961" s="6">
        <v>46022</v>
      </c>
      <c r="G961" s="5">
        <v>2025</v>
      </c>
      <c r="H961" s="5" t="s">
        <v>736</v>
      </c>
      <c r="I961" s="6" t="s">
        <v>743</v>
      </c>
      <c r="J961" s="5">
        <v>97</v>
      </c>
      <c r="K961" s="5">
        <v>95.74545454545455</v>
      </c>
      <c r="L961" s="15">
        <f t="shared" si="129"/>
        <v>1.2237499999999999</v>
      </c>
      <c r="M961" s="15">
        <f t="shared" si="130"/>
        <v>1.2237499999999999</v>
      </c>
      <c r="N961" s="5" t="s">
        <v>23</v>
      </c>
      <c r="O961" s="5" t="s">
        <v>23</v>
      </c>
      <c r="P961" s="5">
        <v>0</v>
      </c>
      <c r="Q961" s="5">
        <v>1</v>
      </c>
      <c r="R961" s="5" t="str">
        <f t="shared" si="128"/>
        <v>292-2025-06-30</v>
      </c>
    </row>
    <row r="962" spans="1:18" x14ac:dyDescent="0.3">
      <c r="A962" s="5">
        <v>96</v>
      </c>
      <c r="B962" s="5" t="s">
        <v>76</v>
      </c>
      <c r="C962" s="5" t="s">
        <v>77</v>
      </c>
      <c r="D962" s="5" t="s">
        <v>65</v>
      </c>
      <c r="E962" s="5" t="s">
        <v>22</v>
      </c>
      <c r="F962" s="6">
        <v>46022</v>
      </c>
      <c r="G962" s="16">
        <v>2025</v>
      </c>
      <c r="H962" s="6" t="str">
        <f>PROPER(TEXT(F1063,"mmmm"))</f>
        <v>Junio</v>
      </c>
      <c r="I962" s="6" t="str">
        <f>IF(OR(H1063="Enero",H1063="Febrero",H1063="Marzo",H1063="Abril",H1063="Mayo",H1063="Junio"),G1063&amp;"-1",IF(OR(H1063="Julio",H1063="Agosto",H1063="Septiembre",H1063="Octubre",H1063="Noviembre",H1063="Diciembre"),G1063&amp;"-2"))</f>
        <v>2025-1</v>
      </c>
      <c r="J962" s="5">
        <v>739</v>
      </c>
      <c r="K962" s="5">
        <v>373</v>
      </c>
      <c r="L962" s="15">
        <f t="shared" si="129"/>
        <v>-1.1487499999999999</v>
      </c>
      <c r="M962" s="15">
        <f t="shared" si="130"/>
        <v>-1.1487499999999999</v>
      </c>
      <c r="N962" s="5" t="s">
        <v>48</v>
      </c>
      <c r="O962" s="5" t="s">
        <v>48</v>
      </c>
      <c r="P962" s="5">
        <v>0</v>
      </c>
      <c r="Q962" s="5">
        <v>0</v>
      </c>
      <c r="R962" s="5" t="str">
        <f t="shared" si="128"/>
        <v>294-2025-06-30</v>
      </c>
    </row>
    <row r="963" spans="1:18" x14ac:dyDescent="0.3">
      <c r="A963" s="5">
        <v>193</v>
      </c>
      <c r="B963" s="98" t="s">
        <v>2641</v>
      </c>
      <c r="C963" s="5" t="s">
        <v>46</v>
      </c>
      <c r="D963" s="5" t="s">
        <v>47</v>
      </c>
      <c r="E963" s="5" t="s">
        <v>22</v>
      </c>
      <c r="F963" s="6">
        <v>46022</v>
      </c>
      <c r="G963" s="5">
        <v>2025</v>
      </c>
      <c r="H963" s="5" t="s">
        <v>736</v>
      </c>
      <c r="I963" s="6" t="s">
        <v>743</v>
      </c>
      <c r="J963" s="5">
        <v>94</v>
      </c>
      <c r="K963" s="5">
        <v>95</v>
      </c>
      <c r="L963" s="15" t="str">
        <f t="shared" si="129"/>
        <v/>
      </c>
      <c r="M963" s="15" t="str">
        <f t="shared" si="130"/>
        <v/>
      </c>
      <c r="N963" s="5" t="s">
        <v>23</v>
      </c>
      <c r="O963" s="5" t="s">
        <v>23</v>
      </c>
      <c r="P963" s="5">
        <v>1</v>
      </c>
      <c r="Q963" s="5">
        <v>1</v>
      </c>
      <c r="R963" s="5" t="str">
        <f t="shared" si="128"/>
        <v>302-2025-06-30</v>
      </c>
    </row>
    <row r="964" spans="1:18" x14ac:dyDescent="0.3">
      <c r="A964" s="5">
        <v>194</v>
      </c>
      <c r="B964" s="5" t="s">
        <v>127</v>
      </c>
      <c r="C964" s="5" t="s">
        <v>46</v>
      </c>
      <c r="D964" s="5" t="s">
        <v>47</v>
      </c>
      <c r="E964" s="5" t="s">
        <v>22</v>
      </c>
      <c r="F964" s="6">
        <v>46022</v>
      </c>
      <c r="G964" s="5">
        <v>2025</v>
      </c>
      <c r="H964" s="5" t="s">
        <v>736</v>
      </c>
      <c r="I964" s="6" t="s">
        <v>743</v>
      </c>
      <c r="J964" s="5">
        <v>85</v>
      </c>
      <c r="K964" s="5">
        <v>89.9</v>
      </c>
      <c r="L964" s="15">
        <f t="shared" si="129"/>
        <v>0.9507368421052631</v>
      </c>
      <c r="M964" s="15">
        <f t="shared" si="130"/>
        <v>0.9507368421052631</v>
      </c>
      <c r="N964" s="5" t="s">
        <v>23</v>
      </c>
      <c r="O964" s="5" t="s">
        <v>23</v>
      </c>
      <c r="P964" s="5">
        <v>0</v>
      </c>
      <c r="Q964" s="5">
        <v>0</v>
      </c>
      <c r="R964" s="5" t="str">
        <f t="shared" si="128"/>
        <v>303-2025-06-30</v>
      </c>
    </row>
    <row r="965" spans="1:18" x14ac:dyDescent="0.3">
      <c r="A965" s="5">
        <v>200</v>
      </c>
      <c r="B965" s="5" t="s">
        <v>132</v>
      </c>
      <c r="C965" s="5" t="s">
        <v>25</v>
      </c>
      <c r="D965" s="5" t="s">
        <v>65</v>
      </c>
      <c r="E965" s="5" t="s">
        <v>22</v>
      </c>
      <c r="F965" s="6">
        <v>46022</v>
      </c>
      <c r="G965" s="5">
        <v>2025</v>
      </c>
      <c r="H965" s="5" t="s">
        <v>736</v>
      </c>
      <c r="I965" s="6" t="s">
        <v>743</v>
      </c>
      <c r="J965" s="5">
        <v>87</v>
      </c>
      <c r="K965" s="5">
        <v>90.85</v>
      </c>
      <c r="L965" s="15">
        <f t="shared" si="129"/>
        <v>0.98470588235294121</v>
      </c>
      <c r="M965" s="15">
        <f t="shared" si="130"/>
        <v>0.98470588235294121</v>
      </c>
      <c r="N965" s="5" t="s">
        <v>23</v>
      </c>
      <c r="O965" s="5" t="s">
        <v>23</v>
      </c>
      <c r="P965" s="5">
        <v>0</v>
      </c>
      <c r="Q965" s="5">
        <v>1</v>
      </c>
      <c r="R965" s="5" t="str">
        <f t="shared" si="128"/>
        <v>304-2025-06-30</v>
      </c>
    </row>
    <row r="966" spans="1:18" x14ac:dyDescent="0.3">
      <c r="A966" s="5">
        <v>245</v>
      </c>
      <c r="B966" s="5" t="s">
        <v>177</v>
      </c>
      <c r="C966" s="5" t="s">
        <v>178</v>
      </c>
      <c r="D966" s="5" t="s">
        <v>47</v>
      </c>
      <c r="E966" s="5" t="s">
        <v>22</v>
      </c>
      <c r="F966" s="6">
        <v>46022</v>
      </c>
      <c r="G966" s="5">
        <v>2025</v>
      </c>
      <c r="H966" s="5" t="s">
        <v>736</v>
      </c>
      <c r="I966" s="6" t="s">
        <v>743</v>
      </c>
      <c r="J966" s="5">
        <v>86.1</v>
      </c>
      <c r="K966" s="5">
        <v>86.2</v>
      </c>
      <c r="L966" s="15">
        <f t="shared" si="129"/>
        <v>1</v>
      </c>
      <c r="M966" s="15">
        <f t="shared" si="130"/>
        <v>1</v>
      </c>
      <c r="N966" s="5" t="s">
        <v>23</v>
      </c>
      <c r="O966" s="5" t="s">
        <v>23</v>
      </c>
      <c r="P966" s="5">
        <v>1</v>
      </c>
      <c r="Q966" s="5">
        <v>1</v>
      </c>
      <c r="R966" s="5" t="str">
        <f t="shared" ref="R966:R993" si="131">A1067&amp;"-"&amp;YEAR(F1067)&amp;"-"&amp;IF(LEN(MONTH(F1067))=1,"0"&amp;MONTH(F1067),MONTH(F1067))&amp;"-"&amp;IF(LEN(DAY(F1067))=1,"0"&amp;DAY(F1067),DAY(F1067))</f>
        <v>327-2025-06-30</v>
      </c>
    </row>
    <row r="967" spans="1:18" x14ac:dyDescent="0.3">
      <c r="A967" s="5">
        <v>276</v>
      </c>
      <c r="B967" s="5" t="s">
        <v>218</v>
      </c>
      <c r="C967" s="5" t="s">
        <v>219</v>
      </c>
      <c r="D967" s="5" t="s">
        <v>47</v>
      </c>
      <c r="E967" s="5" t="s">
        <v>54</v>
      </c>
      <c r="F967" s="6">
        <v>46022</v>
      </c>
      <c r="G967" s="5">
        <v>2025</v>
      </c>
      <c r="H967" s="5" t="s">
        <v>736</v>
      </c>
      <c r="I967" s="6" t="s">
        <v>743</v>
      </c>
      <c r="J967" s="5">
        <v>81</v>
      </c>
      <c r="K967" s="5">
        <v>82.81</v>
      </c>
      <c r="L967" s="15" t="str">
        <f>IFERROR(IF((J1068/K1068)&gt;1,1,J1068/K1068),"")</f>
        <v/>
      </c>
      <c r="M967" s="15" t="str">
        <f>IFERROR(IF((J1068/K1068)&gt;J1068/K1068,1.3,J1068/K1068),"")</f>
        <v/>
      </c>
      <c r="N967" s="5" t="s">
        <v>48</v>
      </c>
      <c r="O967" s="5" t="s">
        <v>83</v>
      </c>
      <c r="P967" s="5">
        <v>0</v>
      </c>
      <c r="Q967" s="5">
        <v>1</v>
      </c>
      <c r="R967" s="5" t="str">
        <f t="shared" si="131"/>
        <v>337-2025-06-30</v>
      </c>
    </row>
    <row r="968" spans="1:18" x14ac:dyDescent="0.3">
      <c r="A968" s="5">
        <v>277</v>
      </c>
      <c r="B968" s="5" t="s">
        <v>220</v>
      </c>
      <c r="C968" s="5" t="s">
        <v>219</v>
      </c>
      <c r="D968" s="5" t="s">
        <v>47</v>
      </c>
      <c r="E968" s="5" t="s">
        <v>54</v>
      </c>
      <c r="F968" s="6">
        <v>46022</v>
      </c>
      <c r="G968" s="5">
        <v>2025</v>
      </c>
      <c r="H968" s="5" t="s">
        <v>736</v>
      </c>
      <c r="I968" s="6" t="s">
        <v>743</v>
      </c>
      <c r="J968" s="5">
        <v>71</v>
      </c>
      <c r="K968" s="5">
        <v>68.400000000000006</v>
      </c>
      <c r="L968" s="15">
        <f t="shared" ref="L968:L993" si="132">IFERROR(IF((K1069/J1069)&gt;1.3,1.3,K1069/J1069),"")</f>
        <v>1</v>
      </c>
      <c r="M968" s="15">
        <f t="shared" ref="M968:M993" si="133">IFERROR(K1069/J1069,"")</f>
        <v>1</v>
      </c>
      <c r="N968" s="5" t="s">
        <v>48</v>
      </c>
      <c r="O968" s="5" t="s">
        <v>83</v>
      </c>
      <c r="P968" s="5">
        <v>1</v>
      </c>
      <c r="Q968" s="5">
        <v>1</v>
      </c>
      <c r="R968" s="5" t="str">
        <f t="shared" si="131"/>
        <v>338-2025-06-30</v>
      </c>
    </row>
    <row r="969" spans="1:18" x14ac:dyDescent="0.3">
      <c r="A969" s="5">
        <v>364</v>
      </c>
      <c r="B969" s="5" t="s">
        <v>317</v>
      </c>
      <c r="C969" s="5" t="s">
        <v>32</v>
      </c>
      <c r="D969" s="5" t="s">
        <v>47</v>
      </c>
      <c r="E969" s="5" t="s">
        <v>54</v>
      </c>
      <c r="F969" s="6">
        <v>46022</v>
      </c>
      <c r="G969" s="5">
        <v>2025</v>
      </c>
      <c r="H969" s="5" t="s">
        <v>736</v>
      </c>
      <c r="I969" s="6" t="s">
        <v>743</v>
      </c>
      <c r="J969" s="5">
        <v>83197</v>
      </c>
      <c r="K969" s="5">
        <v>70233</v>
      </c>
      <c r="L969" s="15">
        <f t="shared" si="132"/>
        <v>1.0225168022222222</v>
      </c>
      <c r="M969" s="15">
        <f t="shared" si="133"/>
        <v>1.0225168022222222</v>
      </c>
      <c r="N969" s="5" t="s">
        <v>48</v>
      </c>
      <c r="O969" s="5" t="s">
        <v>48</v>
      </c>
      <c r="P969" s="5">
        <v>0</v>
      </c>
      <c r="Q969" s="5">
        <v>0</v>
      </c>
      <c r="R969" s="5" t="str">
        <f t="shared" si="131"/>
        <v>341-2025-06-30</v>
      </c>
    </row>
    <row r="970" spans="1:18" x14ac:dyDescent="0.3">
      <c r="A970" s="5">
        <v>369</v>
      </c>
      <c r="B970" s="5" t="s">
        <v>324</v>
      </c>
      <c r="C970" s="5" t="s">
        <v>32</v>
      </c>
      <c r="D970" s="5" t="s">
        <v>47</v>
      </c>
      <c r="E970" s="5" t="s">
        <v>22</v>
      </c>
      <c r="F970" s="6">
        <v>46022</v>
      </c>
      <c r="G970" s="5">
        <v>2025</v>
      </c>
      <c r="H970" s="5" t="s">
        <v>736</v>
      </c>
      <c r="I970" s="6" t="s">
        <v>743</v>
      </c>
      <c r="J970" s="5">
        <v>190</v>
      </c>
      <c r="K970" s="5">
        <v>190</v>
      </c>
      <c r="L970" s="15">
        <f t="shared" si="132"/>
        <v>1.0691397849462367</v>
      </c>
      <c r="M970" s="15">
        <f t="shared" si="133"/>
        <v>1.0691397849462367</v>
      </c>
      <c r="N970" s="5" t="s">
        <v>48</v>
      </c>
      <c r="O970" s="5" t="s">
        <v>48</v>
      </c>
      <c r="P970" s="5">
        <v>0</v>
      </c>
      <c r="Q970" s="5">
        <v>0</v>
      </c>
      <c r="R970" s="5" t="str">
        <f t="shared" si="131"/>
        <v>344-2025-06-30</v>
      </c>
    </row>
    <row r="971" spans="1:18" x14ac:dyDescent="0.3">
      <c r="A971" s="5">
        <v>379</v>
      </c>
      <c r="B971" s="5" t="s">
        <v>335</v>
      </c>
      <c r="C971" s="5" t="s">
        <v>336</v>
      </c>
      <c r="D971" s="5" t="s">
        <v>47</v>
      </c>
      <c r="E971" s="5" t="s">
        <v>22</v>
      </c>
      <c r="F971" s="6">
        <v>46022</v>
      </c>
      <c r="G971" s="5">
        <v>2025</v>
      </c>
      <c r="H971" s="5" t="s">
        <v>736</v>
      </c>
      <c r="I971" s="6" t="s">
        <v>743</v>
      </c>
      <c r="J971" s="5">
        <v>24628</v>
      </c>
      <c r="K971" s="5">
        <v>25365</v>
      </c>
      <c r="L971" s="15">
        <f t="shared" si="132"/>
        <v>0.81900000000000006</v>
      </c>
      <c r="M971" s="15">
        <f t="shared" si="133"/>
        <v>0.81900000000000006</v>
      </c>
      <c r="N971" s="5" t="s">
        <v>48</v>
      </c>
      <c r="O971" s="5" t="s">
        <v>48</v>
      </c>
      <c r="P971" s="5">
        <v>0</v>
      </c>
      <c r="Q971" s="5">
        <v>0</v>
      </c>
      <c r="R971" s="5" t="str">
        <f t="shared" si="131"/>
        <v>356-2025-06-30</v>
      </c>
    </row>
    <row r="972" spans="1:18" x14ac:dyDescent="0.3">
      <c r="A972" s="5">
        <v>98</v>
      </c>
      <c r="B972" s="5" t="s">
        <v>80</v>
      </c>
      <c r="C972" s="5" t="s">
        <v>79</v>
      </c>
      <c r="D972" s="5" t="s">
        <v>47</v>
      </c>
      <c r="E972" s="5" t="s">
        <v>22</v>
      </c>
      <c r="F972" s="6">
        <v>46022</v>
      </c>
      <c r="G972" s="5">
        <v>2025</v>
      </c>
      <c r="H972" s="5" t="s">
        <v>736</v>
      </c>
      <c r="I972" s="6" t="s">
        <v>743</v>
      </c>
      <c r="J972" s="5">
        <v>15</v>
      </c>
      <c r="K972" s="5">
        <v>15</v>
      </c>
      <c r="L972" s="15" t="str">
        <f t="shared" si="132"/>
        <v/>
      </c>
      <c r="M972" s="15" t="str">
        <f t="shared" si="133"/>
        <v/>
      </c>
      <c r="N972" s="5" t="s">
        <v>48</v>
      </c>
      <c r="O972" s="5" t="s">
        <v>48</v>
      </c>
      <c r="P972" s="5">
        <v>0</v>
      </c>
      <c r="Q972" s="5">
        <v>0</v>
      </c>
      <c r="R972" s="5" t="str">
        <f t="shared" si="131"/>
        <v>357-2025-06-30</v>
      </c>
    </row>
    <row r="973" spans="1:18" x14ac:dyDescent="0.3">
      <c r="A973" s="5">
        <v>9</v>
      </c>
      <c r="B973" s="5" t="s">
        <v>2642</v>
      </c>
      <c r="C973" s="5" t="s">
        <v>34</v>
      </c>
      <c r="D973" s="5" t="s">
        <v>21</v>
      </c>
      <c r="E973" s="5" t="s">
        <v>22</v>
      </c>
      <c r="F973" s="6">
        <v>45657</v>
      </c>
      <c r="G973" s="5">
        <v>2024</v>
      </c>
      <c r="H973" s="5" t="s">
        <v>736</v>
      </c>
      <c r="I973" s="6" t="s">
        <v>753</v>
      </c>
      <c r="J973" s="13">
        <v>100</v>
      </c>
      <c r="K973" s="13">
        <v>100</v>
      </c>
      <c r="L973" s="15">
        <f t="shared" si="132"/>
        <v>1</v>
      </c>
      <c r="M973" s="15">
        <f t="shared" si="133"/>
        <v>1</v>
      </c>
      <c r="N973" s="5" t="s">
        <v>23</v>
      </c>
      <c r="O973" s="5" t="s">
        <v>23</v>
      </c>
      <c r="P973" s="5">
        <v>0</v>
      </c>
      <c r="Q973" s="5">
        <v>0</v>
      </c>
      <c r="R973" s="5" t="str">
        <f t="shared" si="131"/>
        <v>358-2025-06-30</v>
      </c>
    </row>
    <row r="974" spans="1:18" x14ac:dyDescent="0.3">
      <c r="A974" s="5" t="s">
        <v>484</v>
      </c>
      <c r="B974" s="5" t="s">
        <v>485</v>
      </c>
      <c r="C974" s="5" t="s">
        <v>214</v>
      </c>
      <c r="D974" s="5" t="s">
        <v>21</v>
      </c>
      <c r="E974" s="5" t="s">
        <v>22</v>
      </c>
      <c r="F974" s="6">
        <v>44926</v>
      </c>
      <c r="G974" s="5">
        <v>2022</v>
      </c>
      <c r="H974" s="5" t="s">
        <v>736</v>
      </c>
      <c r="I974" s="6" t="s">
        <v>741</v>
      </c>
      <c r="J974" s="5">
        <v>87</v>
      </c>
      <c r="K974" s="5">
        <v>89</v>
      </c>
      <c r="L974" s="15">
        <f t="shared" si="132"/>
        <v>1.125</v>
      </c>
      <c r="M974" s="15">
        <f t="shared" si="133"/>
        <v>1.125</v>
      </c>
      <c r="N974" s="5">
        <v>0</v>
      </c>
      <c r="O974" s="5">
        <v>0</v>
      </c>
      <c r="P974" s="5">
        <v>0</v>
      </c>
      <c r="Q974" s="5">
        <v>0</v>
      </c>
      <c r="R974" s="5" t="str">
        <f t="shared" si="131"/>
        <v>359-2025-06-30</v>
      </c>
    </row>
    <row r="975" spans="1:18" x14ac:dyDescent="0.3">
      <c r="A975" s="5" t="s">
        <v>507</v>
      </c>
      <c r="B975" s="5" t="s">
        <v>2693</v>
      </c>
      <c r="C975" s="5" t="s">
        <v>29</v>
      </c>
      <c r="D975" s="5" t="s">
        <v>21</v>
      </c>
      <c r="E975" s="5" t="s">
        <v>22</v>
      </c>
      <c r="F975" s="6">
        <v>45291</v>
      </c>
      <c r="G975" s="5">
        <v>2023</v>
      </c>
      <c r="H975" s="5" t="s">
        <v>736</v>
      </c>
      <c r="I975" s="6" t="s">
        <v>737</v>
      </c>
      <c r="J975" s="5">
        <v>100</v>
      </c>
      <c r="K975" s="5">
        <v>100</v>
      </c>
      <c r="L975" s="15">
        <f t="shared" si="132"/>
        <v>1.0166326530612244</v>
      </c>
      <c r="M975" s="15">
        <f t="shared" si="133"/>
        <v>1.0166326530612244</v>
      </c>
      <c r="N975" s="5" t="s">
        <v>23</v>
      </c>
      <c r="O975" s="5" t="s">
        <v>23</v>
      </c>
      <c r="P975" s="5">
        <v>0</v>
      </c>
      <c r="Q975" s="5">
        <v>0</v>
      </c>
      <c r="R975" s="5" t="str">
        <f t="shared" si="131"/>
        <v>362-2025-06-30</v>
      </c>
    </row>
    <row r="976" spans="1:18" x14ac:dyDescent="0.3">
      <c r="A976" s="5">
        <v>12</v>
      </c>
      <c r="B976" s="5" t="s">
        <v>2694</v>
      </c>
      <c r="C976" s="5" t="s">
        <v>41</v>
      </c>
      <c r="D976" s="5" t="s">
        <v>21</v>
      </c>
      <c r="E976" s="5" t="s">
        <v>22</v>
      </c>
      <c r="F976" s="6">
        <v>46022</v>
      </c>
      <c r="G976" s="5">
        <v>2025</v>
      </c>
      <c r="H976" s="5" t="s">
        <v>736</v>
      </c>
      <c r="I976" s="6" t="s">
        <v>743</v>
      </c>
      <c r="J976" s="13"/>
      <c r="K976" s="13"/>
      <c r="L976" s="15">
        <f t="shared" si="132"/>
        <v>1</v>
      </c>
      <c r="M976" s="15">
        <f t="shared" si="133"/>
        <v>1</v>
      </c>
      <c r="N976" s="5" t="s">
        <v>2695</v>
      </c>
      <c r="O976" s="5" t="s">
        <v>2695</v>
      </c>
      <c r="P976" s="5">
        <v>0</v>
      </c>
      <c r="Q976" s="5">
        <v>0</v>
      </c>
      <c r="R976" s="5" t="str">
        <f t="shared" si="131"/>
        <v>363-2025-06-30</v>
      </c>
    </row>
    <row r="977" spans="1:18" x14ac:dyDescent="0.3">
      <c r="A977" s="25">
        <v>903</v>
      </c>
      <c r="B977" s="23" t="s">
        <v>2651</v>
      </c>
      <c r="C977" s="5" t="s">
        <v>87</v>
      </c>
      <c r="D977" s="5" t="s">
        <v>21</v>
      </c>
      <c r="E977" s="5" t="s">
        <v>22</v>
      </c>
      <c r="F977" s="6">
        <v>46022</v>
      </c>
      <c r="G977" s="5">
        <v>2025</v>
      </c>
      <c r="H977" s="5" t="s">
        <v>736</v>
      </c>
      <c r="I977" s="6" t="s">
        <v>743</v>
      </c>
      <c r="J977" s="11">
        <v>100</v>
      </c>
      <c r="K977" s="11">
        <v>99</v>
      </c>
      <c r="L977" s="15">
        <f t="shared" si="132"/>
        <v>0.73688632671480148</v>
      </c>
      <c r="M977" s="15">
        <f t="shared" si="133"/>
        <v>0.73688632671480148</v>
      </c>
      <c r="N977" s="5" t="s">
        <v>23</v>
      </c>
      <c r="O977" s="5" t="s">
        <v>23</v>
      </c>
      <c r="P977" s="5">
        <v>0</v>
      </c>
      <c r="Q977" s="5">
        <v>0</v>
      </c>
      <c r="R977" s="5" t="str">
        <f t="shared" si="131"/>
        <v>371-2025-06-30</v>
      </c>
    </row>
    <row r="978" spans="1:18" x14ac:dyDescent="0.3">
      <c r="A978" s="5">
        <v>909</v>
      </c>
      <c r="B978" s="5" t="s">
        <v>2696</v>
      </c>
      <c r="C978" s="5" t="s">
        <v>214</v>
      </c>
      <c r="D978" s="5" t="s">
        <v>21</v>
      </c>
      <c r="E978" s="5" t="s">
        <v>22</v>
      </c>
      <c r="F978" s="6">
        <v>46022</v>
      </c>
      <c r="G978" s="5">
        <v>2025</v>
      </c>
      <c r="H978" s="5" t="s">
        <v>736</v>
      </c>
      <c r="I978" s="6" t="s">
        <v>743</v>
      </c>
      <c r="J978" s="5">
        <v>100</v>
      </c>
      <c r="K978" s="5">
        <v>100</v>
      </c>
      <c r="L978" s="15">
        <f t="shared" si="132"/>
        <v>1</v>
      </c>
      <c r="M978" s="15">
        <f t="shared" si="133"/>
        <v>1</v>
      </c>
      <c r="N978" s="5">
        <v>0</v>
      </c>
      <c r="O978" s="5">
        <v>0</v>
      </c>
      <c r="P978" s="5">
        <v>0</v>
      </c>
      <c r="Q978" s="5">
        <v>0</v>
      </c>
      <c r="R978" s="5" t="str">
        <f t="shared" si="131"/>
        <v>375-2025-06-30</v>
      </c>
    </row>
    <row r="979" spans="1:18" x14ac:dyDescent="0.3">
      <c r="A979" s="5">
        <v>910</v>
      </c>
      <c r="B979" s="5" t="s">
        <v>2697</v>
      </c>
      <c r="C979" s="5" t="s">
        <v>77</v>
      </c>
      <c r="D979" s="5" t="s">
        <v>21</v>
      </c>
      <c r="E979" s="5" t="s">
        <v>22</v>
      </c>
      <c r="F979" s="6">
        <v>46022</v>
      </c>
      <c r="G979" s="5">
        <v>2025</v>
      </c>
      <c r="H979" s="5" t="s">
        <v>736</v>
      </c>
      <c r="I979" s="6" t="s">
        <v>743</v>
      </c>
      <c r="J979" s="5">
        <v>76</v>
      </c>
      <c r="K979" s="5">
        <v>77</v>
      </c>
      <c r="L979" s="15">
        <f t="shared" si="132"/>
        <v>0.98218829516539441</v>
      </c>
      <c r="M979" s="15">
        <f t="shared" si="133"/>
        <v>0.98218829516539441</v>
      </c>
      <c r="N979" s="5" t="s">
        <v>23</v>
      </c>
      <c r="O979" s="5" t="s">
        <v>23</v>
      </c>
      <c r="P979" s="5">
        <v>0</v>
      </c>
      <c r="Q979" s="5">
        <v>0</v>
      </c>
      <c r="R979" s="5" t="str">
        <f t="shared" si="131"/>
        <v>381-2025-06-30</v>
      </c>
    </row>
    <row r="980" spans="1:18" x14ac:dyDescent="0.3">
      <c r="A980" s="5">
        <v>911</v>
      </c>
      <c r="B980" s="5" t="s">
        <v>2698</v>
      </c>
      <c r="C980" s="5" t="s">
        <v>219</v>
      </c>
      <c r="D980" s="5" t="s">
        <v>21</v>
      </c>
      <c r="E980" s="5" t="s">
        <v>22</v>
      </c>
      <c r="F980" s="6">
        <v>46022</v>
      </c>
      <c r="G980" s="5">
        <v>2025</v>
      </c>
      <c r="H980" s="5" t="s">
        <v>736</v>
      </c>
      <c r="I980" s="6" t="s">
        <v>743</v>
      </c>
      <c r="J980" s="5">
        <v>90</v>
      </c>
      <c r="K980" s="5">
        <v>91</v>
      </c>
      <c r="L980" s="15">
        <f t="shared" si="132"/>
        <v>0.99543061488030193</v>
      </c>
      <c r="M980" s="15">
        <f t="shared" si="133"/>
        <v>0.99543061488030193</v>
      </c>
      <c r="N980" s="5" t="s">
        <v>23</v>
      </c>
      <c r="O980" s="5" t="s">
        <v>23</v>
      </c>
      <c r="P980" s="5">
        <v>0</v>
      </c>
      <c r="Q980" s="5">
        <v>0</v>
      </c>
      <c r="R980" s="5" t="str">
        <f t="shared" si="131"/>
        <v>382-2025-06-30</v>
      </c>
    </row>
    <row r="981" spans="1:18" x14ac:dyDescent="0.3">
      <c r="A981" s="5">
        <v>912</v>
      </c>
      <c r="B981" s="5" t="s">
        <v>2699</v>
      </c>
      <c r="C981" s="5" t="s">
        <v>20</v>
      </c>
      <c r="D981" s="5" t="s">
        <v>21</v>
      </c>
      <c r="E981" s="5" t="s">
        <v>22</v>
      </c>
      <c r="F981" s="6">
        <v>46022</v>
      </c>
      <c r="G981" s="5">
        <v>2025</v>
      </c>
      <c r="H981" s="5" t="s">
        <v>736</v>
      </c>
      <c r="I981" s="6" t="s">
        <v>743</v>
      </c>
      <c r="J981" s="5">
        <v>75</v>
      </c>
      <c r="K981" s="5">
        <v>70</v>
      </c>
      <c r="L981" s="15">
        <f t="shared" si="132"/>
        <v>1.3</v>
      </c>
      <c r="M981" s="15">
        <f t="shared" si="133"/>
        <v>1.3539712320200126</v>
      </c>
      <c r="N981" s="5" t="s">
        <v>23</v>
      </c>
      <c r="O981" s="5" t="s">
        <v>23</v>
      </c>
      <c r="P981" s="5">
        <v>0</v>
      </c>
      <c r="Q981" s="5">
        <v>0</v>
      </c>
      <c r="R981" s="5" t="str">
        <f t="shared" si="131"/>
        <v>383-2025-06-30</v>
      </c>
    </row>
    <row r="982" spans="1:18" x14ac:dyDescent="0.3">
      <c r="A982" s="5">
        <v>913</v>
      </c>
      <c r="B982" s="5" t="s">
        <v>2700</v>
      </c>
      <c r="C982" s="5" t="s">
        <v>41</v>
      </c>
      <c r="D982" s="5" t="s">
        <v>21</v>
      </c>
      <c r="E982" s="5" t="s">
        <v>22</v>
      </c>
      <c r="F982" s="6">
        <v>46022</v>
      </c>
      <c r="G982" s="5">
        <v>2025</v>
      </c>
      <c r="H982" s="5" t="s">
        <v>736</v>
      </c>
      <c r="I982" s="6" t="s">
        <v>743</v>
      </c>
      <c r="J982" s="5">
        <v>99</v>
      </c>
      <c r="K982" s="5">
        <v>99</v>
      </c>
      <c r="L982" s="15">
        <f t="shared" si="132"/>
        <v>1.0242587601078168</v>
      </c>
      <c r="M982" s="15">
        <f t="shared" si="133"/>
        <v>1.0242587601078168</v>
      </c>
      <c r="N982" s="5">
        <v>0</v>
      </c>
      <c r="O982" s="5">
        <v>0</v>
      </c>
      <c r="P982" s="5">
        <v>0</v>
      </c>
      <c r="Q982" s="5">
        <v>0</v>
      </c>
      <c r="R982" s="5" t="str">
        <f t="shared" si="131"/>
        <v>384-2025-06-30</v>
      </c>
    </row>
    <row r="983" spans="1:18" x14ac:dyDescent="0.3">
      <c r="A983" s="5">
        <v>914</v>
      </c>
      <c r="B983" s="5" t="s">
        <v>2701</v>
      </c>
      <c r="C983" s="5" t="s">
        <v>25</v>
      </c>
      <c r="D983" s="5" t="s">
        <v>21</v>
      </c>
      <c r="E983" s="5" t="s">
        <v>22</v>
      </c>
      <c r="F983" s="6">
        <v>46022</v>
      </c>
      <c r="G983" s="5">
        <v>2025</v>
      </c>
      <c r="H983" s="5" t="s">
        <v>736</v>
      </c>
      <c r="I983" s="6" t="s">
        <v>743</v>
      </c>
      <c r="J983" s="5">
        <v>67</v>
      </c>
      <c r="K983" s="5">
        <v>67</v>
      </c>
      <c r="L983" s="15">
        <f t="shared" si="132"/>
        <v>1.1891896147362901</v>
      </c>
      <c r="M983" s="15">
        <f t="shared" si="133"/>
        <v>1.1891896147362901</v>
      </c>
      <c r="N983" s="5">
        <v>0</v>
      </c>
      <c r="O983" s="5">
        <v>0</v>
      </c>
      <c r="P983" s="5">
        <v>0</v>
      </c>
      <c r="Q983" s="5">
        <v>0</v>
      </c>
      <c r="R983" s="5" t="str">
        <f t="shared" si="131"/>
        <v>386-2025-06-30</v>
      </c>
    </row>
    <row r="984" spans="1:18" x14ac:dyDescent="0.3">
      <c r="A984" s="5">
        <v>915</v>
      </c>
      <c r="B984" s="5" t="s">
        <v>2702</v>
      </c>
      <c r="C984" s="5" t="s">
        <v>303</v>
      </c>
      <c r="D984" s="5" t="s">
        <v>21</v>
      </c>
      <c r="E984" s="5" t="s">
        <v>22</v>
      </c>
      <c r="F984" s="6">
        <v>46022</v>
      </c>
      <c r="G984" s="5">
        <v>2025</v>
      </c>
      <c r="H984" s="5" t="s">
        <v>736</v>
      </c>
      <c r="I984" s="6" t="s">
        <v>743</v>
      </c>
      <c r="J984" s="5">
        <v>5</v>
      </c>
      <c r="K984" s="5">
        <v>5</v>
      </c>
      <c r="L984" s="15">
        <f t="shared" si="132"/>
        <v>1.0584444444444445</v>
      </c>
      <c r="M984" s="15">
        <f t="shared" si="133"/>
        <v>1.0584444444444445</v>
      </c>
      <c r="N984" s="5" t="s">
        <v>23</v>
      </c>
      <c r="O984" s="5" t="s">
        <v>23</v>
      </c>
      <c r="P984" s="5">
        <v>0</v>
      </c>
      <c r="Q984" s="5">
        <v>0</v>
      </c>
      <c r="R984" s="5" t="str">
        <f t="shared" si="131"/>
        <v>397-2025-06-30</v>
      </c>
    </row>
    <row r="985" spans="1:18" x14ac:dyDescent="0.3">
      <c r="A985" s="5">
        <v>916</v>
      </c>
      <c r="B985" s="5" t="s">
        <v>2703</v>
      </c>
      <c r="C985" s="5" t="s">
        <v>93</v>
      </c>
      <c r="D985" s="5" t="s">
        <v>21</v>
      </c>
      <c r="E985" s="5" t="s">
        <v>22</v>
      </c>
      <c r="F985" s="6">
        <v>46022</v>
      </c>
      <c r="G985" s="5">
        <v>2025</v>
      </c>
      <c r="H985" s="5" t="s">
        <v>736</v>
      </c>
      <c r="I985" s="6" t="s">
        <v>743</v>
      </c>
      <c r="J985" s="5">
        <v>60</v>
      </c>
      <c r="K985" s="5">
        <v>57</v>
      </c>
      <c r="L985" s="15">
        <f t="shared" si="132"/>
        <v>1.3</v>
      </c>
      <c r="M985" s="15">
        <f t="shared" si="133"/>
        <v>1.595</v>
      </c>
      <c r="N985" s="5" t="s">
        <v>23</v>
      </c>
      <c r="O985" s="5" t="s">
        <v>23</v>
      </c>
      <c r="P985" s="5">
        <v>0</v>
      </c>
      <c r="Q985" s="5">
        <v>0</v>
      </c>
      <c r="R985" s="5" t="str">
        <f t="shared" si="131"/>
        <v>398-2025-06-30</v>
      </c>
    </row>
    <row r="986" spans="1:18" x14ac:dyDescent="0.3">
      <c r="A986" s="5">
        <v>917</v>
      </c>
      <c r="B986" s="5" t="s">
        <v>2704</v>
      </c>
      <c r="C986" s="5" t="s">
        <v>46</v>
      </c>
      <c r="D986" s="5" t="s">
        <v>21</v>
      </c>
      <c r="E986" s="5" t="s">
        <v>22</v>
      </c>
      <c r="F986" s="6">
        <v>46022</v>
      </c>
      <c r="G986" s="5">
        <v>2025</v>
      </c>
      <c r="H986" s="5" t="s">
        <v>736</v>
      </c>
      <c r="I986" s="6" t="s">
        <v>743</v>
      </c>
      <c r="J986" s="5">
        <v>100</v>
      </c>
      <c r="K986" s="5">
        <v>99</v>
      </c>
      <c r="L986" s="15">
        <f t="shared" si="132"/>
        <v>0.97150259067357514</v>
      </c>
      <c r="M986" s="15">
        <f t="shared" si="133"/>
        <v>0.97150259067357514</v>
      </c>
      <c r="N986" s="5" t="s">
        <v>23</v>
      </c>
      <c r="O986" s="5" t="s">
        <v>23</v>
      </c>
      <c r="P986" s="5">
        <v>0</v>
      </c>
      <c r="Q986" s="5">
        <v>0</v>
      </c>
      <c r="R986" s="5" t="str">
        <f t="shared" si="131"/>
        <v>399-2025-06-30</v>
      </c>
    </row>
    <row r="987" spans="1:18" x14ac:dyDescent="0.3">
      <c r="A987" s="5">
        <v>918</v>
      </c>
      <c r="B987" s="5" t="s">
        <v>2705</v>
      </c>
      <c r="C987" s="5" t="s">
        <v>34</v>
      </c>
      <c r="D987" s="5" t="s">
        <v>21</v>
      </c>
      <c r="E987" s="5" t="s">
        <v>22</v>
      </c>
      <c r="F987" s="6">
        <v>46022</v>
      </c>
      <c r="G987" s="5">
        <v>2025</v>
      </c>
      <c r="H987" s="5" t="s">
        <v>736</v>
      </c>
      <c r="I987" s="6" t="s">
        <v>743</v>
      </c>
      <c r="J987" s="5">
        <v>99</v>
      </c>
      <c r="K987" s="5">
        <v>99</v>
      </c>
      <c r="L987" s="15">
        <f t="shared" si="132"/>
        <v>1</v>
      </c>
      <c r="M987" s="15">
        <f t="shared" si="133"/>
        <v>1</v>
      </c>
      <c r="N987" s="5" t="s">
        <v>23</v>
      </c>
      <c r="O987" s="5" t="s">
        <v>23</v>
      </c>
      <c r="P987" s="5">
        <v>0</v>
      </c>
      <c r="Q987" s="5">
        <v>0</v>
      </c>
      <c r="R987" s="5" t="str">
        <f t="shared" si="131"/>
        <v>401-2025-06-30</v>
      </c>
    </row>
    <row r="988" spans="1:18" x14ac:dyDescent="0.3">
      <c r="A988" s="5">
        <v>919</v>
      </c>
      <c r="B988" s="5" t="s">
        <v>2706</v>
      </c>
      <c r="C988" s="5" t="s">
        <v>315</v>
      </c>
      <c r="D988" s="5" t="s">
        <v>21</v>
      </c>
      <c r="E988" s="5" t="s">
        <v>22</v>
      </c>
      <c r="F988" s="6">
        <v>46022</v>
      </c>
      <c r="G988" s="5">
        <v>2025</v>
      </c>
      <c r="H988" s="5" t="s">
        <v>736</v>
      </c>
      <c r="I988" s="6" t="s">
        <v>743</v>
      </c>
      <c r="J988" s="5">
        <v>90</v>
      </c>
      <c r="K988" s="5">
        <v>87</v>
      </c>
      <c r="L988" s="15" t="str">
        <f t="shared" si="132"/>
        <v/>
      </c>
      <c r="M988" s="15" t="str">
        <f t="shared" si="133"/>
        <v/>
      </c>
      <c r="N988" s="5" t="s">
        <v>23</v>
      </c>
      <c r="O988" s="5" t="s">
        <v>23</v>
      </c>
      <c r="P988" s="5">
        <v>0</v>
      </c>
      <c r="Q988" s="5">
        <v>0</v>
      </c>
      <c r="R988" s="5" t="str">
        <f t="shared" si="131"/>
        <v>403-2025-06-30</v>
      </c>
    </row>
    <row r="989" spans="1:18" x14ac:dyDescent="0.3">
      <c r="A989" s="5">
        <v>922</v>
      </c>
      <c r="B989" s="5" t="s">
        <v>2707</v>
      </c>
      <c r="C989" s="5" t="s">
        <v>178</v>
      </c>
      <c r="D989" s="5" t="s">
        <v>21</v>
      </c>
      <c r="E989" s="5" t="s">
        <v>22</v>
      </c>
      <c r="F989" s="6">
        <v>46022</v>
      </c>
      <c r="G989" s="5">
        <v>2025</v>
      </c>
      <c r="H989" s="5" t="s">
        <v>736</v>
      </c>
      <c r="I989" s="6" t="s">
        <v>743</v>
      </c>
      <c r="J989" s="5">
        <v>100</v>
      </c>
      <c r="K989" s="5">
        <v>99</v>
      </c>
      <c r="L989" s="15">
        <f t="shared" si="132"/>
        <v>1</v>
      </c>
      <c r="M989" s="15">
        <f t="shared" si="133"/>
        <v>1</v>
      </c>
      <c r="N989" s="5" t="s">
        <v>23</v>
      </c>
      <c r="O989" s="5" t="s">
        <v>23</v>
      </c>
      <c r="P989" s="5">
        <v>0</v>
      </c>
      <c r="Q989" s="5">
        <v>0</v>
      </c>
      <c r="R989" s="5" t="str">
        <f t="shared" si="131"/>
        <v>408-2025-06-30</v>
      </c>
    </row>
    <row r="990" spans="1:18" x14ac:dyDescent="0.3">
      <c r="A990" s="5">
        <v>923</v>
      </c>
      <c r="B990" s="5" t="s">
        <v>2708</v>
      </c>
      <c r="C990" s="5" t="s">
        <v>476</v>
      </c>
      <c r="D990" s="5" t="s">
        <v>21</v>
      </c>
      <c r="E990" s="5" t="s">
        <v>22</v>
      </c>
      <c r="F990" s="6">
        <v>46022</v>
      </c>
      <c r="G990" s="5">
        <v>2025</v>
      </c>
      <c r="H990" s="5" t="s">
        <v>736</v>
      </c>
      <c r="I990" s="6" t="s">
        <v>743</v>
      </c>
      <c r="J990" s="5">
        <v>100</v>
      </c>
      <c r="K990" s="5">
        <v>100</v>
      </c>
      <c r="L990" s="15">
        <f t="shared" si="132"/>
        <v>1.0472541507024264</v>
      </c>
      <c r="M990" s="15">
        <f t="shared" si="133"/>
        <v>1.0472541507024264</v>
      </c>
      <c r="N990" s="5" t="s">
        <v>23</v>
      </c>
      <c r="O990" s="5" t="s">
        <v>23</v>
      </c>
      <c r="P990" s="5">
        <v>0</v>
      </c>
      <c r="Q990" s="5">
        <v>0</v>
      </c>
      <c r="R990" s="5" t="str">
        <f t="shared" si="131"/>
        <v>422-2025-06-30</v>
      </c>
    </row>
    <row r="991" spans="1:18" x14ac:dyDescent="0.3">
      <c r="A991" s="5">
        <v>924</v>
      </c>
      <c r="B991" s="5" t="s">
        <v>2709</v>
      </c>
      <c r="C991" s="5" t="s">
        <v>279</v>
      </c>
      <c r="D991" s="5" t="s">
        <v>21</v>
      </c>
      <c r="E991" s="5" t="s">
        <v>22</v>
      </c>
      <c r="F991" s="6">
        <v>46022</v>
      </c>
      <c r="G991" s="5">
        <v>2025</v>
      </c>
      <c r="H991" s="5" t="s">
        <v>736</v>
      </c>
      <c r="I991" s="6" t="s">
        <v>743</v>
      </c>
      <c r="J991" s="5">
        <v>90</v>
      </c>
      <c r="K991" s="5">
        <v>85</v>
      </c>
      <c r="L991" s="15">
        <f t="shared" si="132"/>
        <v>1.176421052631579</v>
      </c>
      <c r="M991" s="15">
        <f t="shared" si="133"/>
        <v>1.176421052631579</v>
      </c>
      <c r="N991" s="5" t="s">
        <v>23</v>
      </c>
      <c r="O991" s="5" t="s">
        <v>23</v>
      </c>
      <c r="P991" s="5">
        <v>0</v>
      </c>
      <c r="Q991" s="5">
        <v>0</v>
      </c>
      <c r="R991" s="5" t="str">
        <f t="shared" si="131"/>
        <v>430-2025-12-31</v>
      </c>
    </row>
    <row r="992" spans="1:18" x14ac:dyDescent="0.3">
      <c r="A992" s="25">
        <v>904</v>
      </c>
      <c r="B992" s="23" t="s">
        <v>479</v>
      </c>
      <c r="C992" s="5" t="s">
        <v>279</v>
      </c>
      <c r="D992" s="5" t="s">
        <v>21</v>
      </c>
      <c r="E992" s="5" t="s">
        <v>22</v>
      </c>
      <c r="F992" s="6">
        <v>46022</v>
      </c>
      <c r="G992" s="5">
        <v>2025</v>
      </c>
      <c r="H992" s="5" t="s">
        <v>736</v>
      </c>
      <c r="I992" s="6" t="s">
        <v>743</v>
      </c>
      <c r="J992" s="11">
        <v>100</v>
      </c>
      <c r="K992" s="11">
        <v>100</v>
      </c>
      <c r="L992" s="15">
        <f t="shared" si="132"/>
        <v>1</v>
      </c>
      <c r="M992" s="15">
        <f t="shared" si="133"/>
        <v>1</v>
      </c>
      <c r="N992" s="5" t="s">
        <v>23</v>
      </c>
      <c r="O992" s="5" t="s">
        <v>23</v>
      </c>
      <c r="P992" s="5">
        <v>0</v>
      </c>
      <c r="Q992" s="5">
        <v>0</v>
      </c>
      <c r="R992" s="5" t="str">
        <f t="shared" si="131"/>
        <v>439-2025-06-30</v>
      </c>
    </row>
    <row r="993" spans="1:18" x14ac:dyDescent="0.3">
      <c r="A993" s="5">
        <v>926</v>
      </c>
      <c r="B993" s="5" t="s">
        <v>2710</v>
      </c>
      <c r="C993" s="5" t="s">
        <v>315</v>
      </c>
      <c r="D993" s="5" t="s">
        <v>21</v>
      </c>
      <c r="E993" s="5" t="s">
        <v>22</v>
      </c>
      <c r="F993" s="6">
        <v>46022</v>
      </c>
      <c r="G993" s="5">
        <v>2025</v>
      </c>
      <c r="H993" s="5" t="s">
        <v>736</v>
      </c>
      <c r="I993" s="6" t="s">
        <v>743</v>
      </c>
      <c r="J993" s="5">
        <v>66</v>
      </c>
      <c r="K993" s="5">
        <v>66</v>
      </c>
      <c r="L993" s="15">
        <f t="shared" si="132"/>
        <v>1.018061224489796</v>
      </c>
      <c r="M993" s="15">
        <f t="shared" si="133"/>
        <v>1.018061224489796</v>
      </c>
      <c r="N993" s="5" t="s">
        <v>23</v>
      </c>
      <c r="O993" s="5" t="s">
        <v>23</v>
      </c>
      <c r="P993" s="5">
        <v>0</v>
      </c>
      <c r="Q993" s="5">
        <v>0</v>
      </c>
      <c r="R993" s="5" t="str">
        <f t="shared" si="131"/>
        <v>440-2025-06-30</v>
      </c>
    </row>
    <row r="994" spans="1:18" x14ac:dyDescent="0.3">
      <c r="A994" s="5">
        <v>136</v>
      </c>
      <c r="B994" s="5" t="s">
        <v>103</v>
      </c>
      <c r="C994" s="5" t="s">
        <v>104</v>
      </c>
      <c r="D994" s="5" t="s">
        <v>47</v>
      </c>
      <c r="E994" s="5" t="s">
        <v>22</v>
      </c>
      <c r="F994" s="6">
        <v>45473</v>
      </c>
      <c r="G994" s="5">
        <v>2024</v>
      </c>
      <c r="H994" s="5" t="s">
        <v>734</v>
      </c>
      <c r="I994" s="6" t="s">
        <v>774</v>
      </c>
      <c r="J994" s="5">
        <v>90</v>
      </c>
      <c r="K994" s="5">
        <v>95.24</v>
      </c>
      <c r="L994" s="15">
        <v>1.058222222222222</v>
      </c>
      <c r="M994" s="15">
        <v>1.058222222222222</v>
      </c>
      <c r="N994" s="5" t="s">
        <v>23</v>
      </c>
      <c r="O994" s="5" t="s">
        <v>23</v>
      </c>
      <c r="P994" s="5">
        <v>0</v>
      </c>
      <c r="Q994" s="5">
        <v>0</v>
      </c>
      <c r="R994" s="5" t="str">
        <f>A1096&amp;"-"&amp;YEAR(F1096)&amp;"-"&amp;IF(LEN(MONTH(F1096))=1,"0"&amp;MONTH(F1096),MONTH(F1096))&amp;"-"&amp;IF(LEN(DAY(F1096))=1,"0"&amp;DAY(F1096),DAY(F1096))</f>
        <v>445-2025-06-30</v>
      </c>
    </row>
    <row r="995" spans="1:18" x14ac:dyDescent="0.3">
      <c r="A995" s="5">
        <v>137</v>
      </c>
      <c r="B995" s="5" t="s">
        <v>105</v>
      </c>
      <c r="C995" s="5" t="s">
        <v>104</v>
      </c>
      <c r="D995" s="5" t="s">
        <v>52</v>
      </c>
      <c r="E995" s="5" t="s">
        <v>22</v>
      </c>
      <c r="F995" s="6">
        <v>45473</v>
      </c>
      <c r="G995" s="5">
        <v>2024</v>
      </c>
      <c r="H995" s="5" t="s">
        <v>734</v>
      </c>
      <c r="I995" s="6" t="s">
        <v>774</v>
      </c>
      <c r="J995" s="5">
        <v>90</v>
      </c>
      <c r="K995" s="5">
        <v>100</v>
      </c>
      <c r="L995" s="15">
        <v>1.1111111111111109</v>
      </c>
      <c r="M995" s="15">
        <v>1.1111111111111109</v>
      </c>
      <c r="N995" s="5" t="s">
        <v>48</v>
      </c>
      <c r="O995" s="5" t="s">
        <v>48</v>
      </c>
      <c r="P995" s="5">
        <v>0</v>
      </c>
      <c r="Q995" s="5">
        <v>0</v>
      </c>
      <c r="R995" s="5" t="str">
        <f>A1097&amp;"-"&amp;YEAR(F1097)&amp;"-"&amp;IF(LEN(MONTH(F1097))=1,"0"&amp;MONTH(F1097),MONTH(F1097))&amp;"-"&amp;IF(LEN(DAY(F1097))=1,"0"&amp;DAY(F1097),DAY(F1097))</f>
        <v>447-2025-06-30</v>
      </c>
    </row>
    <row r="996" spans="1:18" x14ac:dyDescent="0.3">
      <c r="A996" s="25">
        <v>171</v>
      </c>
      <c r="B996" s="5" t="s">
        <v>121</v>
      </c>
      <c r="C996" s="5" t="s">
        <v>93</v>
      </c>
      <c r="D996" s="5" t="s">
        <v>61</v>
      </c>
      <c r="E996" s="5" t="s">
        <v>54</v>
      </c>
      <c r="F996" s="6">
        <v>45107</v>
      </c>
      <c r="G996" s="16">
        <v>2023</v>
      </c>
      <c r="H996" s="6" t="s">
        <v>734</v>
      </c>
      <c r="I996" s="6" t="s">
        <v>735</v>
      </c>
      <c r="J996" s="32">
        <v>15</v>
      </c>
      <c r="K996" s="11">
        <v>6.21</v>
      </c>
      <c r="L996" s="26">
        <v>1.3</v>
      </c>
      <c r="M996" s="15">
        <v>2.4154589371980681</v>
      </c>
      <c r="N996" s="5" t="s">
        <v>48</v>
      </c>
      <c r="O996" s="5" t="s">
        <v>83</v>
      </c>
      <c r="P996" s="5">
        <v>1</v>
      </c>
      <c r="Q996" s="5">
        <v>1</v>
      </c>
      <c r="R996" s="5" t="str">
        <f>A1100&amp;"-"&amp;YEAR(F1100)&amp;"-"&amp;IF(LEN(MONTH(F1100))=1,"0"&amp;MONTH(F1100),MONTH(F1100))&amp;"-"&amp;IF(LEN(DAY(F1100))=1,"0"&amp;DAY(F1100),DAY(F1100))</f>
        <v>467-2025-06-30</v>
      </c>
    </row>
    <row r="997" spans="1:18" x14ac:dyDescent="0.3">
      <c r="A997" s="5">
        <v>295</v>
      </c>
      <c r="B997" s="5" t="s">
        <v>239</v>
      </c>
      <c r="C997" s="5" t="s">
        <v>60</v>
      </c>
      <c r="D997" s="5" t="s">
        <v>47</v>
      </c>
      <c r="E997" s="5" t="s">
        <v>22</v>
      </c>
      <c r="F997" s="6">
        <v>45473</v>
      </c>
      <c r="G997" s="5">
        <v>2024</v>
      </c>
      <c r="H997" s="5" t="s">
        <v>734</v>
      </c>
      <c r="I997" s="6" t="s">
        <v>774</v>
      </c>
      <c r="J997" s="5">
        <v>60</v>
      </c>
      <c r="K997" s="5">
        <v>52.38</v>
      </c>
      <c r="L997" s="15">
        <v>0.873</v>
      </c>
      <c r="M997" s="15">
        <v>0.873</v>
      </c>
      <c r="N997" s="5" t="s">
        <v>48</v>
      </c>
      <c r="O997" s="5" t="s">
        <v>48</v>
      </c>
      <c r="P997" s="5">
        <v>0</v>
      </c>
      <c r="Q997" s="5">
        <v>0</v>
      </c>
      <c r="R997" s="5" t="str">
        <f>A1119&amp;"-"&amp;YEAR(F1119)&amp;"-"&amp;IF(LEN(MONTH(F1119))=1,"0"&amp;MONTH(F1119),MONTH(F1119))&amp;"-"&amp;IF(LEN(DAY(F1119))=1,"0"&amp;DAY(F1119),DAY(F1119))</f>
        <v>111-2025-06-30</v>
      </c>
    </row>
    <row r="998" spans="1:18" x14ac:dyDescent="0.3">
      <c r="A998" s="5">
        <v>316</v>
      </c>
      <c r="B998" s="5" t="s">
        <v>264</v>
      </c>
      <c r="C998" s="5" t="s">
        <v>102</v>
      </c>
      <c r="D998" s="5" t="s">
        <v>47</v>
      </c>
      <c r="E998" s="5" t="s">
        <v>22</v>
      </c>
      <c r="F998" s="6">
        <v>45473</v>
      </c>
      <c r="G998" s="5">
        <v>2024</v>
      </c>
      <c r="H998" s="5" t="s">
        <v>734</v>
      </c>
      <c r="I998" s="6" t="s">
        <v>774</v>
      </c>
      <c r="J998" s="5"/>
      <c r="K998" s="5"/>
      <c r="L998" s="15"/>
      <c r="M998" s="15"/>
      <c r="N998" s="5" t="s">
        <v>48</v>
      </c>
      <c r="O998" s="5" t="s">
        <v>48</v>
      </c>
      <c r="P998" s="5">
        <v>0</v>
      </c>
      <c r="Q998" s="5">
        <v>0</v>
      </c>
      <c r="R998" s="5" t="str">
        <f>A1125&amp;"-"&amp;YEAR(F1125)&amp;"-"&amp;IF(LEN(MONTH(F1125))=1,"0"&amp;MONTH(F1125),MONTH(F1125))&amp;"-"&amp;IF(LEN(DAY(F1125))=1,"0"&amp;DAY(F1125),DAY(F1125))</f>
        <v>266-2025-06-30</v>
      </c>
    </row>
    <row r="999" spans="1:18" x14ac:dyDescent="0.3">
      <c r="A999" s="5">
        <v>396</v>
      </c>
      <c r="B999" s="5" t="s">
        <v>357</v>
      </c>
      <c r="C999" s="5" t="s">
        <v>358</v>
      </c>
      <c r="D999" s="5" t="s">
        <v>47</v>
      </c>
      <c r="E999" s="5" t="s">
        <v>22</v>
      </c>
      <c r="F999" s="6">
        <v>45473</v>
      </c>
      <c r="G999" s="5">
        <v>2024</v>
      </c>
      <c r="H999" s="5" t="s">
        <v>734</v>
      </c>
      <c r="I999" s="6" t="s">
        <v>774</v>
      </c>
      <c r="J999" s="5">
        <v>80</v>
      </c>
      <c r="K999" s="5">
        <v>88.1</v>
      </c>
      <c r="L999" s="15">
        <v>1.1012500000000001</v>
      </c>
      <c r="M999" s="15">
        <v>1.1012500000000001</v>
      </c>
      <c r="N999" s="5" t="s">
        <v>48</v>
      </c>
      <c r="O999" s="5" t="s">
        <v>83</v>
      </c>
      <c r="P999" s="5">
        <v>1</v>
      </c>
      <c r="Q999" s="5">
        <v>1</v>
      </c>
      <c r="R999" s="5" t="str">
        <f>A1136&amp;"-"&amp;YEAR(F1136)&amp;"-"&amp;IF(LEN(MONTH(F1136))=1,"0"&amp;MONTH(F1136),MONTH(F1136))&amp;"-"&amp;IF(LEN(DAY(F1136))=1,"0"&amp;DAY(F1136),DAY(F1136))</f>
        <v>390-2025-06-30</v>
      </c>
    </row>
    <row r="1000" spans="1:18" x14ac:dyDescent="0.3">
      <c r="A1000" s="5">
        <v>435</v>
      </c>
      <c r="B1000" s="5" t="s">
        <v>404</v>
      </c>
      <c r="C1000" s="5" t="s">
        <v>90</v>
      </c>
      <c r="D1000" s="5" t="s">
        <v>47</v>
      </c>
      <c r="E1000" s="5" t="s">
        <v>22</v>
      </c>
      <c r="F1000" s="6">
        <v>45838</v>
      </c>
      <c r="G1000" s="5">
        <v>2025</v>
      </c>
      <c r="H1000" s="5" t="s">
        <v>734</v>
      </c>
      <c r="I1000" s="6" t="s">
        <v>832</v>
      </c>
      <c r="J1000" s="5">
        <v>100</v>
      </c>
      <c r="K1000" s="10">
        <v>96.09</v>
      </c>
      <c r="L1000" s="15">
        <v>0.96090000000000009</v>
      </c>
      <c r="M1000" s="15">
        <v>0.96090000000000009</v>
      </c>
      <c r="N1000" s="5" t="s">
        <v>23</v>
      </c>
      <c r="O1000" s="5" t="s">
        <v>23</v>
      </c>
      <c r="P1000" s="5">
        <v>2</v>
      </c>
      <c r="Q1000" s="5">
        <v>2</v>
      </c>
      <c r="R1000" s="5" t="str">
        <f>A1143&amp;"-"&amp;YEAR(F1143)&amp;"-"&amp;IF(LEN(MONTH(F1143))=1,"0"&amp;MONTH(F1143),MONTH(F1143))&amp;"-"&amp;IF(LEN(DAY(F1143))=1,"0"&amp;DAY(F1143),DAY(F1143))</f>
        <v>510-2025-06-30</v>
      </c>
    </row>
    <row r="1001" spans="1:18" x14ac:dyDescent="0.3">
      <c r="A1001" s="5">
        <v>458</v>
      </c>
      <c r="B1001" s="5" t="s">
        <v>423</v>
      </c>
      <c r="C1001" s="5" t="s">
        <v>395</v>
      </c>
      <c r="D1001" s="5" t="s">
        <v>47</v>
      </c>
      <c r="E1001" s="5" t="s">
        <v>22</v>
      </c>
      <c r="F1001" s="6">
        <v>45473</v>
      </c>
      <c r="G1001" s="5">
        <v>2024</v>
      </c>
      <c r="H1001" s="5" t="s">
        <v>734</v>
      </c>
      <c r="I1001" s="6" t="s">
        <v>774</v>
      </c>
      <c r="J1001" s="5"/>
      <c r="K1001" s="5">
        <v>4900000</v>
      </c>
      <c r="L1001" s="15"/>
      <c r="M1001" s="15"/>
      <c r="N1001" s="5" t="s">
        <v>23</v>
      </c>
      <c r="O1001" s="5" t="s">
        <v>23</v>
      </c>
      <c r="P1001" s="5">
        <v>0</v>
      </c>
      <c r="Q1001" s="5">
        <v>0</v>
      </c>
      <c r="R1001" s="5" t="str">
        <f>A1148&amp;"-"&amp;YEAR(F1148)&amp;"-"&amp;IF(LEN(MONTH(F1148))=1,"0"&amp;MONTH(F1148),MONTH(F1148))&amp;"-"&amp;IF(LEN(DAY(F1148))=1,"0"&amp;DAY(F1148),DAY(F1148))</f>
        <v>121-2025-07-31</v>
      </c>
    </row>
    <row r="1002" spans="1:18" x14ac:dyDescent="0.3">
      <c r="A1002" s="25" t="s">
        <v>686</v>
      </c>
      <c r="B1002" s="5" t="s">
        <v>687</v>
      </c>
      <c r="C1002" s="5" t="s">
        <v>432</v>
      </c>
      <c r="D1002" s="5" t="s">
        <v>47</v>
      </c>
      <c r="E1002" s="5" t="s">
        <v>22</v>
      </c>
      <c r="F1002" s="6">
        <v>45838</v>
      </c>
      <c r="G1002" s="16">
        <v>2025</v>
      </c>
      <c r="H1002" s="6" t="s">
        <v>734</v>
      </c>
      <c r="I1002" s="6" t="s">
        <v>832</v>
      </c>
      <c r="J1002" s="5">
        <v>2677</v>
      </c>
      <c r="K1002" s="5">
        <v>2764</v>
      </c>
      <c r="L1002" s="15">
        <v>1.0324990661187901</v>
      </c>
      <c r="M1002" s="15">
        <v>1.0324990661187901</v>
      </c>
      <c r="N1002" s="5" t="s">
        <v>48</v>
      </c>
      <c r="O1002" s="5" t="s">
        <v>48</v>
      </c>
      <c r="P1002" s="5">
        <v>0</v>
      </c>
      <c r="Q1002" s="5">
        <v>0</v>
      </c>
      <c r="R1002" s="5" t="str">
        <f>A1154&amp;"-"&amp;YEAR(F1154)&amp;"-"&amp;IF(LEN(MONTH(F1154))=1,"0"&amp;MONTH(F1154),MONTH(F1154))&amp;"-"&amp;IF(LEN(DAY(F1154))=1,"0"&amp;DAY(F1154),DAY(F1154))</f>
        <v>436-2025-08-31</v>
      </c>
    </row>
    <row r="1003" spans="1:18" x14ac:dyDescent="0.3">
      <c r="A1003" s="25" t="s">
        <v>692</v>
      </c>
      <c r="B1003" s="5" t="s">
        <v>693</v>
      </c>
      <c r="C1003" s="5" t="s">
        <v>432</v>
      </c>
      <c r="D1003" s="5" t="s">
        <v>47</v>
      </c>
      <c r="E1003" s="5" t="s">
        <v>22</v>
      </c>
      <c r="F1003" s="6">
        <v>45838</v>
      </c>
      <c r="G1003" s="16">
        <v>2025</v>
      </c>
      <c r="H1003" s="6" t="s">
        <v>734</v>
      </c>
      <c r="I1003" s="6" t="s">
        <v>832</v>
      </c>
      <c r="J1003" s="5">
        <v>582</v>
      </c>
      <c r="K1003" s="5">
        <v>562</v>
      </c>
      <c r="L1003" s="15">
        <v>0.96563573883161513</v>
      </c>
      <c r="M1003" s="15">
        <v>0.96563573883161513</v>
      </c>
      <c r="N1003" s="5" t="s">
        <v>48</v>
      </c>
      <c r="O1003" s="5" t="s">
        <v>48</v>
      </c>
      <c r="P1003" s="5">
        <v>0</v>
      </c>
      <c r="Q1003" s="5">
        <v>0</v>
      </c>
      <c r="R1003" s="5" t="e">
        <f>#REF!&amp;"-"&amp;YEAR(#REF!)&amp;"-"&amp;IF(LEN(MONTH(#REF!))=1,"0"&amp;MONTH(#REF!),MONTH(#REF!))&amp;"-"&amp;IF(LEN(DAY(#REF!))=1,"0"&amp;DAY(#REF!),DAY(#REF!))</f>
        <v>#REF!</v>
      </c>
    </row>
    <row r="1004" spans="1:18" x14ac:dyDescent="0.3">
      <c r="A1004" s="25" t="s">
        <v>694</v>
      </c>
      <c r="B1004" s="5" t="s">
        <v>738</v>
      </c>
      <c r="C1004" s="5" t="s">
        <v>432</v>
      </c>
      <c r="D1004" s="5" t="s">
        <v>47</v>
      </c>
      <c r="E1004" s="5" t="s">
        <v>22</v>
      </c>
      <c r="F1004" s="6">
        <v>45838</v>
      </c>
      <c r="G1004" s="16">
        <v>2025</v>
      </c>
      <c r="H1004" s="6" t="s">
        <v>734</v>
      </c>
      <c r="I1004" s="6" t="s">
        <v>832</v>
      </c>
      <c r="J1004" s="9">
        <v>2107</v>
      </c>
      <c r="K1004" s="9">
        <v>2219</v>
      </c>
      <c r="L1004" s="15">
        <v>1.0531561461794019</v>
      </c>
      <c r="M1004" s="15">
        <v>1.0531561461794019</v>
      </c>
      <c r="N1004" s="5" t="s">
        <v>48</v>
      </c>
      <c r="O1004" s="5" t="s">
        <v>48</v>
      </c>
      <c r="P1004" s="5">
        <v>0</v>
      </c>
      <c r="Q1004" s="5">
        <v>0</v>
      </c>
      <c r="R1004" s="5" t="str">
        <f>A1156&amp;"-"&amp;YEAR(F1156)&amp;"-"&amp;IF(LEN(MONTH(F1156))=1,"0"&amp;MONTH(F1156),MONTH(F1156))&amp;"-"&amp;IF(LEN(DAY(F1156))=1,"0"&amp;DAY(F1156),DAY(F1156))</f>
        <v>373-2025-06-30</v>
      </c>
    </row>
    <row r="1005" spans="1:18" x14ac:dyDescent="0.3">
      <c r="A1005" s="25" t="s">
        <v>696</v>
      </c>
      <c r="B1005" s="5" t="s">
        <v>697</v>
      </c>
      <c r="C1005" s="5" t="s">
        <v>432</v>
      </c>
      <c r="D1005" s="5" t="s">
        <v>47</v>
      </c>
      <c r="E1005" s="5" t="s">
        <v>22</v>
      </c>
      <c r="F1005" s="6">
        <v>45838</v>
      </c>
      <c r="G1005" s="16">
        <v>2025</v>
      </c>
      <c r="H1005" s="6" t="s">
        <v>734</v>
      </c>
      <c r="I1005" s="6" t="s">
        <v>832</v>
      </c>
      <c r="J1005" s="9">
        <v>100</v>
      </c>
      <c r="K1005" s="12">
        <v>107.61</v>
      </c>
      <c r="L1005" s="15">
        <v>1.0761000000000001</v>
      </c>
      <c r="M1005" s="15">
        <v>1.0761000000000001</v>
      </c>
      <c r="N1005" s="5" t="s">
        <v>23</v>
      </c>
      <c r="O1005" s="5" t="s">
        <v>23</v>
      </c>
      <c r="P1005" s="5">
        <v>0</v>
      </c>
      <c r="Q1005" s="5">
        <v>0</v>
      </c>
      <c r="R1005" s="5" t="str">
        <f>A1157&amp;"-"&amp;YEAR(F1157)&amp;"-"&amp;IF(LEN(MONTH(F1157))=1,"0"&amp;MONTH(F1157),MONTH(F1157))&amp;"-"&amp;IF(LEN(DAY(F1157))=1,"0"&amp;DAY(F1157),DAY(F1157))</f>
        <v>433-2025-06-30</v>
      </c>
    </row>
    <row r="1006" spans="1:18" x14ac:dyDescent="0.3">
      <c r="A1006" s="25" t="s">
        <v>698</v>
      </c>
      <c r="B1006" s="5" t="s">
        <v>699</v>
      </c>
      <c r="C1006" s="5" t="s">
        <v>432</v>
      </c>
      <c r="D1006" s="5" t="s">
        <v>47</v>
      </c>
      <c r="E1006" s="5" t="s">
        <v>22</v>
      </c>
      <c r="F1006" s="6">
        <v>45838</v>
      </c>
      <c r="G1006" s="16">
        <v>2025</v>
      </c>
      <c r="H1006" s="6" t="s">
        <v>734</v>
      </c>
      <c r="I1006" s="6" t="s">
        <v>832</v>
      </c>
      <c r="J1006" s="9">
        <v>100</v>
      </c>
      <c r="K1006" s="12">
        <v>143.04</v>
      </c>
      <c r="L1006" s="15">
        <v>1.3</v>
      </c>
      <c r="M1006" s="15">
        <v>1.4303999999999999</v>
      </c>
      <c r="N1006" s="5" t="s">
        <v>23</v>
      </c>
      <c r="O1006" s="5" t="s">
        <v>23</v>
      </c>
      <c r="P1006" s="5">
        <v>0</v>
      </c>
      <c r="Q1006" s="5">
        <v>0</v>
      </c>
      <c r="R1006" s="5" t="str">
        <f>A1158&amp;"-"&amp;YEAR(F1158)&amp;"-"&amp;IF(LEN(MONTH(F1158))=1,"0"&amp;MONTH(F1158),MONTH(F1158))&amp;"-"&amp;IF(LEN(DAY(F1158))=1,"0"&amp;DAY(F1158),DAY(F1158))</f>
        <v>429-2025-06-30</v>
      </c>
    </row>
    <row r="1007" spans="1:18" x14ac:dyDescent="0.3">
      <c r="A1007" s="25" t="s">
        <v>726</v>
      </c>
      <c r="B1007" s="5" t="s">
        <v>727</v>
      </c>
      <c r="C1007" s="5" t="s">
        <v>432</v>
      </c>
      <c r="D1007" s="5" t="s">
        <v>47</v>
      </c>
      <c r="E1007" s="5" t="s">
        <v>22</v>
      </c>
      <c r="F1007" s="6">
        <v>45473</v>
      </c>
      <c r="G1007" s="16">
        <v>2024</v>
      </c>
      <c r="H1007" s="6" t="s">
        <v>734</v>
      </c>
      <c r="I1007" s="6" t="s">
        <v>774</v>
      </c>
      <c r="J1007" s="9">
        <v>100</v>
      </c>
      <c r="K1007" s="12">
        <v>171.83</v>
      </c>
      <c r="L1007" s="15">
        <v>1.3</v>
      </c>
      <c r="M1007" s="15">
        <v>1.7182999999999999</v>
      </c>
      <c r="N1007" s="5" t="s">
        <v>23</v>
      </c>
      <c r="O1007" s="5" t="s">
        <v>23</v>
      </c>
      <c r="P1007" s="5">
        <v>0</v>
      </c>
      <c r="Q1007" s="5">
        <v>0</v>
      </c>
      <c r="R1007" s="5" t="str">
        <f>A1159&amp;"-"&amp;YEAR(F1159)&amp;"-"&amp;IF(LEN(MONTH(F1159))=1,"0"&amp;MONTH(F1159),MONTH(F1159))&amp;"-"&amp;IF(LEN(DAY(F1159))=1,"0"&amp;DAY(F1159),DAY(F1159))</f>
        <v>428-2025-06-30</v>
      </c>
    </row>
    <row r="1008" spans="1:18" x14ac:dyDescent="0.3">
      <c r="A1008" s="5">
        <v>476</v>
      </c>
      <c r="B1008" s="5" t="s">
        <v>442</v>
      </c>
      <c r="C1008" s="5" t="s">
        <v>20</v>
      </c>
      <c r="D1008" s="5" t="s">
        <v>47</v>
      </c>
      <c r="E1008" s="5" t="s">
        <v>22</v>
      </c>
      <c r="F1008" s="6">
        <v>46022</v>
      </c>
      <c r="G1008" s="5">
        <v>2025</v>
      </c>
      <c r="H1008" s="5" t="str">
        <f t="shared" ref="H1008:H1013" si="134">PROPER(TEXT(F1163,"mmmm"))</f>
        <v>Junio</v>
      </c>
      <c r="I1008" s="6" t="str">
        <f t="shared" ref="I1008:I1013" si="135">IF(OR(H1163="Enero",H1163="Febrero",H1163="Marzo",H1163="Abril",H1163="Mayo",H1163="Junio"),G1163&amp;"-1",IF(OR(H1163="Julio",H1163="Agosto",H1163="Septiembre",H1163="Octubre",H1163="Noviembre",H1163="Diciembre"),G1163&amp;"-2"))</f>
        <v>2025-1</v>
      </c>
      <c r="J1008" s="5">
        <v>42</v>
      </c>
      <c r="K1008" s="5">
        <v>42</v>
      </c>
      <c r="L1008" s="15">
        <v>1</v>
      </c>
      <c r="M1008" s="15">
        <v>1</v>
      </c>
      <c r="N1008" s="5" t="s">
        <v>48</v>
      </c>
      <c r="O1008" s="5" t="s">
        <v>48</v>
      </c>
      <c r="P1008" s="5">
        <v>0</v>
      </c>
      <c r="Q1008" s="5">
        <v>0</v>
      </c>
      <c r="R1008" s="5" t="str">
        <f t="shared" ref="R1008:R1071" si="136">A1163&amp;"-"&amp;YEAR(F1163)&amp;"-"&amp;IF(LEN(MONTH(F1163))=1,"0"&amp;MONTH(F1163),MONTH(F1163))&amp;"-"&amp;IF(LEN(DAY(F1163))=1,"0"&amp;DAY(F1163),DAY(F1163))</f>
        <v>418.2-2025-06-30</v>
      </c>
    </row>
    <row r="1009" spans="1:18" x14ac:dyDescent="0.3">
      <c r="A1009" s="5">
        <v>460</v>
      </c>
      <c r="B1009" s="5" t="s">
        <v>2711</v>
      </c>
      <c r="C1009" s="5" t="s">
        <v>25</v>
      </c>
      <c r="D1009" s="5" t="s">
        <v>65</v>
      </c>
      <c r="E1009" s="5" t="s">
        <v>22</v>
      </c>
      <c r="F1009" s="6">
        <v>46022</v>
      </c>
      <c r="G1009" s="5">
        <v>2025</v>
      </c>
      <c r="H1009" s="5" t="str">
        <f t="shared" si="134"/>
        <v>Junio</v>
      </c>
      <c r="I1009" s="6" t="str">
        <f t="shared" si="135"/>
        <v>2025-1</v>
      </c>
      <c r="J1009" s="5">
        <v>80</v>
      </c>
      <c r="K1009" s="5">
        <v>84.18</v>
      </c>
      <c r="L1009" s="15">
        <f>IFERROR(IF((K1164/J1164)&gt;1.3,1.3,K1164/J1164),"")</f>
        <v>0.87755102040816324</v>
      </c>
      <c r="M1009" s="15">
        <f>IFERROR(K1164/J1164,"")</f>
        <v>0.87755102040816324</v>
      </c>
      <c r="N1009" s="56" t="s">
        <v>23</v>
      </c>
      <c r="O1009" s="56" t="s">
        <v>23</v>
      </c>
      <c r="P1009" s="5">
        <v>0</v>
      </c>
      <c r="Q1009" s="5">
        <v>1</v>
      </c>
      <c r="R1009" s="5" t="str">
        <f t="shared" si="136"/>
        <v>415.12-2025-06-30</v>
      </c>
    </row>
    <row r="1010" spans="1:18" x14ac:dyDescent="0.3">
      <c r="A1010" s="5">
        <v>339</v>
      </c>
      <c r="B1010" s="5" t="s">
        <v>2647</v>
      </c>
      <c r="C1010" s="5" t="s">
        <v>290</v>
      </c>
      <c r="D1010" s="5" t="s">
        <v>65</v>
      </c>
      <c r="E1010" s="5" t="s">
        <v>22</v>
      </c>
      <c r="F1010" s="6">
        <v>46022</v>
      </c>
      <c r="G1010" s="5">
        <v>2025</v>
      </c>
      <c r="H1010" s="5" t="str">
        <f t="shared" si="134"/>
        <v>Junio</v>
      </c>
      <c r="I1010" s="6" t="str">
        <f t="shared" si="135"/>
        <v>2025-1</v>
      </c>
      <c r="J1010" s="5">
        <v>30</v>
      </c>
      <c r="K1010" s="5">
        <v>35.294117647058833</v>
      </c>
      <c r="L1010" s="15">
        <f>IFERROR(IF((K1165/J1165)&gt;1.3,1.3,K1165/J1165),"")</f>
        <v>-114.55</v>
      </c>
      <c r="M1010" s="15">
        <f>IFERROR(K1165/J1165,"")</f>
        <v>-114.55</v>
      </c>
      <c r="N1010" s="5" t="s">
        <v>23</v>
      </c>
      <c r="O1010" s="5" t="s">
        <v>23</v>
      </c>
      <c r="P1010" s="5">
        <v>0</v>
      </c>
      <c r="Q1010" s="5">
        <v>1</v>
      </c>
      <c r="R1010" s="5" t="str">
        <f t="shared" si="136"/>
        <v>215-2025-06-30</v>
      </c>
    </row>
    <row r="1011" spans="1:18" x14ac:dyDescent="0.3">
      <c r="A1011" s="5">
        <v>325</v>
      </c>
      <c r="B1011" s="5" t="s">
        <v>275</v>
      </c>
      <c r="C1011" s="5" t="s">
        <v>39</v>
      </c>
      <c r="D1011" s="5" t="s">
        <v>47</v>
      </c>
      <c r="E1011" s="5" t="s">
        <v>22</v>
      </c>
      <c r="F1011" s="6">
        <v>46022</v>
      </c>
      <c r="G1011" s="5">
        <v>2025</v>
      </c>
      <c r="H1011" s="5" t="str">
        <f t="shared" si="134"/>
        <v>Junio</v>
      </c>
      <c r="I1011" s="6" t="str">
        <f t="shared" si="135"/>
        <v>2025-1</v>
      </c>
      <c r="J1011" s="5">
        <v>12</v>
      </c>
      <c r="K1011" s="16">
        <v>12</v>
      </c>
      <c r="L1011" s="15">
        <v>1</v>
      </c>
      <c r="M1011" s="15">
        <v>1</v>
      </c>
      <c r="N1011" s="5" t="s">
        <v>48</v>
      </c>
      <c r="O1011" s="5" t="s">
        <v>48</v>
      </c>
      <c r="P1011" s="5">
        <v>0</v>
      </c>
      <c r="Q1011" s="5">
        <v>0</v>
      </c>
      <c r="R1011" s="5" t="str">
        <f t="shared" si="136"/>
        <v>219-2025-06-30</v>
      </c>
    </row>
    <row r="1012" spans="1:18" x14ac:dyDescent="0.3">
      <c r="A1012" s="5">
        <v>323</v>
      </c>
      <c r="B1012" s="5" t="s">
        <v>273</v>
      </c>
      <c r="C1012" s="5" t="s">
        <v>39</v>
      </c>
      <c r="D1012" s="5" t="s">
        <v>47</v>
      </c>
      <c r="E1012" s="5" t="s">
        <v>22</v>
      </c>
      <c r="F1012" s="6">
        <v>46022</v>
      </c>
      <c r="G1012" s="5">
        <v>2025</v>
      </c>
      <c r="H1012" s="5" t="str">
        <f t="shared" si="134"/>
        <v>Junio</v>
      </c>
      <c r="I1012" s="6" t="str">
        <f t="shared" si="135"/>
        <v>2025-1</v>
      </c>
      <c r="J1012" s="5">
        <v>7</v>
      </c>
      <c r="K1012" s="5">
        <v>7</v>
      </c>
      <c r="L1012" s="15">
        <v>1</v>
      </c>
      <c r="M1012" s="15">
        <v>1</v>
      </c>
      <c r="N1012" s="5" t="s">
        <v>48</v>
      </c>
      <c r="O1012" s="5" t="s">
        <v>48</v>
      </c>
      <c r="P1012" s="5">
        <v>0</v>
      </c>
      <c r="Q1012" s="5">
        <v>0</v>
      </c>
      <c r="R1012" s="5" t="str">
        <f t="shared" si="136"/>
        <v>220-2025-06-30</v>
      </c>
    </row>
    <row r="1013" spans="1:18" x14ac:dyDescent="0.3">
      <c r="A1013" s="5">
        <v>96</v>
      </c>
      <c r="B1013" s="23" t="s">
        <v>76</v>
      </c>
      <c r="C1013" s="5" t="s">
        <v>77</v>
      </c>
      <c r="D1013" s="5" t="s">
        <v>47</v>
      </c>
      <c r="E1013" s="5" t="s">
        <v>22</v>
      </c>
      <c r="F1013" s="6">
        <v>45657</v>
      </c>
      <c r="G1013" s="16">
        <v>2024</v>
      </c>
      <c r="H1013" s="6" t="str">
        <f t="shared" si="134"/>
        <v>Junio</v>
      </c>
      <c r="I1013" s="6" t="str">
        <f t="shared" si="135"/>
        <v>2025-1</v>
      </c>
      <c r="J1013" s="5">
        <v>672</v>
      </c>
      <c r="K1013" s="5">
        <v>740</v>
      </c>
      <c r="L1013" s="15">
        <v>1.1011904761904761</v>
      </c>
      <c r="M1013" s="15">
        <v>1.1011904761904761</v>
      </c>
      <c r="N1013" s="5" t="s">
        <v>48</v>
      </c>
      <c r="O1013" s="5" t="s">
        <v>48</v>
      </c>
      <c r="P1013" s="5">
        <v>0</v>
      </c>
      <c r="Q1013" s="5">
        <v>0</v>
      </c>
      <c r="R1013" s="5" t="str">
        <f t="shared" si="136"/>
        <v>230-2025-06-30</v>
      </c>
    </row>
    <row r="1014" spans="1:18" x14ac:dyDescent="0.3">
      <c r="A1014" s="5">
        <v>97</v>
      </c>
      <c r="B1014" s="5" t="s">
        <v>78</v>
      </c>
      <c r="C1014" s="5" t="s">
        <v>79</v>
      </c>
      <c r="D1014" s="5" t="s">
        <v>47</v>
      </c>
      <c r="E1014" s="5" t="s">
        <v>22</v>
      </c>
      <c r="F1014" s="17">
        <v>45838</v>
      </c>
      <c r="G1014" s="16">
        <v>2025</v>
      </c>
      <c r="H1014" s="6" t="s">
        <v>734</v>
      </c>
      <c r="I1014" s="6" t="s">
        <v>832</v>
      </c>
      <c r="J1014" s="5">
        <v>0</v>
      </c>
      <c r="K1014" s="5">
        <v>0</v>
      </c>
      <c r="L1014" s="15"/>
      <c r="M1014" s="15"/>
      <c r="N1014" s="5" t="s">
        <v>48</v>
      </c>
      <c r="O1014" s="5" t="s">
        <v>48</v>
      </c>
      <c r="P1014" s="5">
        <v>0</v>
      </c>
      <c r="Q1014" s="5">
        <v>0</v>
      </c>
      <c r="R1014" s="5" t="str">
        <f t="shared" si="136"/>
        <v>15-2025-06-30</v>
      </c>
    </row>
    <row r="1015" spans="1:18" x14ac:dyDescent="0.3">
      <c r="A1015" s="5">
        <v>331</v>
      </c>
      <c r="B1015" s="5" t="s">
        <v>281</v>
      </c>
      <c r="C1015" s="5" t="s">
        <v>279</v>
      </c>
      <c r="D1015" s="5" t="s">
        <v>65</v>
      </c>
      <c r="E1015" s="5" t="s">
        <v>22</v>
      </c>
      <c r="F1015" s="6">
        <v>45838</v>
      </c>
      <c r="G1015" s="16">
        <v>2025</v>
      </c>
      <c r="H1015" s="6" t="s">
        <v>734</v>
      </c>
      <c r="I1015" s="6" t="s">
        <v>832</v>
      </c>
      <c r="J1015" s="5"/>
      <c r="K1015" s="5">
        <v>82</v>
      </c>
      <c r="L1015" s="15"/>
      <c r="M1015" s="15"/>
      <c r="N1015" s="5" t="s">
        <v>119</v>
      </c>
      <c r="O1015" s="5" t="s">
        <v>23</v>
      </c>
      <c r="P1015" s="5">
        <v>0</v>
      </c>
      <c r="Q1015" s="5">
        <v>0</v>
      </c>
      <c r="R1015" s="5" t="str">
        <f t="shared" si="136"/>
        <v>16-2025-06-30</v>
      </c>
    </row>
    <row r="1016" spans="1:18" x14ac:dyDescent="0.3">
      <c r="A1016" s="5">
        <v>332</v>
      </c>
      <c r="B1016" s="5" t="s">
        <v>282</v>
      </c>
      <c r="C1016" s="5" t="s">
        <v>25</v>
      </c>
      <c r="D1016" s="5" t="s">
        <v>47</v>
      </c>
      <c r="E1016" s="5" t="s">
        <v>54</v>
      </c>
      <c r="F1016" s="6">
        <v>46022</v>
      </c>
      <c r="G1016" s="5">
        <v>2025</v>
      </c>
      <c r="H1016" s="5" t="str">
        <f>PROPER(TEXT(F1171,"mmmm"))</f>
        <v>Junio</v>
      </c>
      <c r="I1016" s="6" t="str">
        <f>IF(OR(H1171="Enero",H1171="Febrero",H1171="Marzo",H1171="Abril",H1171="Mayo",H1171="Junio"),G1171&amp;"-1",IF(OR(H1171="Julio",H1171="Agosto",H1171="Septiembre",H1171="Octubre",H1171="Noviembre",H1171="Diciembre"),G1171&amp;"-2"))</f>
        <v>2025-1</v>
      </c>
      <c r="J1016" s="5">
        <v>1.18</v>
      </c>
      <c r="K1016" s="5">
        <v>0.89</v>
      </c>
      <c r="L1016" s="15">
        <f>IFERROR(IF((J1171/K1171)&gt;1.3,1.3,J1171/K1171),"")</f>
        <v>0.98039215686274506</v>
      </c>
      <c r="M1016" s="15">
        <f>IFERROR(IF((J1171/K1171)&gt;J1171/K1171,1.3,J1171/K1171),"")</f>
        <v>0.98039215686274506</v>
      </c>
      <c r="N1016" s="5" t="s">
        <v>83</v>
      </c>
      <c r="O1016" s="5" t="s">
        <v>83</v>
      </c>
      <c r="P1016" s="5">
        <v>2</v>
      </c>
      <c r="Q1016" s="5">
        <v>2</v>
      </c>
      <c r="R1016" s="5" t="str">
        <f t="shared" si="136"/>
        <v>17-2025-06-30</v>
      </c>
    </row>
    <row r="1017" spans="1:18" x14ac:dyDescent="0.3">
      <c r="A1017" s="5" t="s">
        <v>2712</v>
      </c>
      <c r="B1017" s="23" t="s">
        <v>2713</v>
      </c>
      <c r="C1017" s="5" t="s">
        <v>343</v>
      </c>
      <c r="D1017" s="5" t="s">
        <v>47</v>
      </c>
      <c r="E1017" s="5" t="s">
        <v>22</v>
      </c>
      <c r="F1017" s="6">
        <v>45838</v>
      </c>
      <c r="G1017" s="16">
        <v>2025</v>
      </c>
      <c r="H1017" s="6" t="s">
        <v>734</v>
      </c>
      <c r="I1017" s="6" t="s">
        <v>832</v>
      </c>
      <c r="J1017" s="72">
        <v>100</v>
      </c>
      <c r="K1017" s="72">
        <v>126.4814345244621</v>
      </c>
      <c r="L1017" s="15">
        <v>1.264814345244621</v>
      </c>
      <c r="M1017" s="15">
        <v>1.264814345244621</v>
      </c>
      <c r="N1017" s="5" t="s">
        <v>23</v>
      </c>
      <c r="O1017" s="5" t="s">
        <v>23</v>
      </c>
      <c r="P1017" s="5">
        <v>0</v>
      </c>
      <c r="Q1017" s="5">
        <v>0</v>
      </c>
      <c r="R1017" s="5" t="str">
        <f t="shared" si="136"/>
        <v>18-2025-06-30</v>
      </c>
    </row>
    <row r="1018" spans="1:18" x14ac:dyDescent="0.3">
      <c r="A1018" s="5">
        <v>124</v>
      </c>
      <c r="B1018" s="5" t="s">
        <v>97</v>
      </c>
      <c r="C1018" s="5" t="s">
        <v>64</v>
      </c>
      <c r="D1018" s="5" t="s">
        <v>21</v>
      </c>
      <c r="E1018" s="5" t="s">
        <v>54</v>
      </c>
      <c r="F1018" s="6">
        <v>45869</v>
      </c>
      <c r="G1018" s="16">
        <v>2025</v>
      </c>
      <c r="H1018" s="6" t="s">
        <v>795</v>
      </c>
      <c r="I1018" s="6" t="s">
        <v>743</v>
      </c>
      <c r="J1018" s="5">
        <v>0.2</v>
      </c>
      <c r="K1018" s="5">
        <v>4.1593957546555531E-2</v>
      </c>
      <c r="L1018" s="8">
        <v>1</v>
      </c>
      <c r="M1018" s="15">
        <v>1</v>
      </c>
      <c r="N1018" s="5" t="s">
        <v>83</v>
      </c>
      <c r="O1018" s="5" t="s">
        <v>83</v>
      </c>
      <c r="P1018" s="5">
        <v>1</v>
      </c>
      <c r="Q1018" s="5">
        <v>2</v>
      </c>
      <c r="R1018" s="5" t="str">
        <f t="shared" si="136"/>
        <v>19-2025-06-30</v>
      </c>
    </row>
    <row r="1019" spans="1:18" x14ac:dyDescent="0.3">
      <c r="A1019" s="5">
        <v>172</v>
      </c>
      <c r="B1019" s="5" t="s">
        <v>122</v>
      </c>
      <c r="C1019" s="5" t="s">
        <v>93</v>
      </c>
      <c r="D1019" s="5" t="s">
        <v>21</v>
      </c>
      <c r="E1019" s="5" t="s">
        <v>22</v>
      </c>
      <c r="F1019" s="6">
        <v>45869</v>
      </c>
      <c r="G1019" s="16">
        <v>2025</v>
      </c>
      <c r="H1019" s="6" t="s">
        <v>795</v>
      </c>
      <c r="I1019" s="6" t="s">
        <v>743</v>
      </c>
      <c r="J1019" s="5">
        <v>95</v>
      </c>
      <c r="K1019" s="5">
        <v>91.43</v>
      </c>
      <c r="L1019" s="15">
        <v>0.96242105263157907</v>
      </c>
      <c r="M1019" s="15">
        <v>0.96242105263157907</v>
      </c>
      <c r="N1019" s="5" t="s">
        <v>23</v>
      </c>
      <c r="O1019" s="5" t="s">
        <v>23</v>
      </c>
      <c r="P1019" s="5">
        <v>0</v>
      </c>
      <c r="Q1019" s="5">
        <v>0</v>
      </c>
      <c r="R1019" s="5" t="str">
        <f t="shared" si="136"/>
        <v>20-2025-06-30</v>
      </c>
    </row>
    <row r="1020" spans="1:18" x14ac:dyDescent="0.3">
      <c r="A1020" s="5">
        <v>208</v>
      </c>
      <c r="B1020" s="5" t="s">
        <v>140</v>
      </c>
      <c r="C1020" s="5" t="s">
        <v>90</v>
      </c>
      <c r="D1020" s="5" t="s">
        <v>21</v>
      </c>
      <c r="E1020" s="5" t="s">
        <v>54</v>
      </c>
      <c r="F1020" s="6">
        <v>45838</v>
      </c>
      <c r="G1020" s="16">
        <v>2025</v>
      </c>
      <c r="H1020" s="6" t="s">
        <v>734</v>
      </c>
      <c r="I1020" s="6" t="s">
        <v>832</v>
      </c>
      <c r="J1020" s="5">
        <v>10200</v>
      </c>
      <c r="K1020" s="5">
        <v>7350.5</v>
      </c>
      <c r="L1020" s="15">
        <v>0.72063725490196073</v>
      </c>
      <c r="M1020" s="15">
        <v>0.72063725490196073</v>
      </c>
      <c r="N1020" s="5" t="s">
        <v>141</v>
      </c>
      <c r="O1020" s="5" t="s">
        <v>141</v>
      </c>
      <c r="P1020" s="5">
        <v>0</v>
      </c>
      <c r="Q1020" s="5">
        <v>0</v>
      </c>
      <c r="R1020" s="5" t="str">
        <f t="shared" si="136"/>
        <v>21-2025-06-30</v>
      </c>
    </row>
    <row r="1021" spans="1:18" x14ac:dyDescent="0.3">
      <c r="A1021" s="5">
        <v>214</v>
      </c>
      <c r="B1021" s="5" t="s">
        <v>143</v>
      </c>
      <c r="C1021" s="5" t="s">
        <v>90</v>
      </c>
      <c r="D1021" s="5" t="s">
        <v>21</v>
      </c>
      <c r="E1021" s="5" t="s">
        <v>54</v>
      </c>
      <c r="F1021" s="6">
        <v>45838</v>
      </c>
      <c r="G1021" s="16">
        <v>2025</v>
      </c>
      <c r="H1021" s="6" t="s">
        <v>734</v>
      </c>
      <c r="I1021" s="6" t="s">
        <v>832</v>
      </c>
      <c r="J1021" s="5">
        <v>45000</v>
      </c>
      <c r="K1021" s="5">
        <v>27789</v>
      </c>
      <c r="L1021" s="15">
        <v>1</v>
      </c>
      <c r="M1021" s="15">
        <v>1</v>
      </c>
      <c r="N1021" s="5" t="s">
        <v>144</v>
      </c>
      <c r="O1021" s="5" t="s">
        <v>144</v>
      </c>
      <c r="P1021" s="5">
        <v>0</v>
      </c>
      <c r="Q1021" s="5">
        <v>0</v>
      </c>
      <c r="R1021" s="5" t="str">
        <f t="shared" si="136"/>
        <v>22-2025-06-30</v>
      </c>
    </row>
    <row r="1022" spans="1:18" x14ac:dyDescent="0.3">
      <c r="A1022" s="5">
        <v>218</v>
      </c>
      <c r="B1022" s="5" t="s">
        <v>148</v>
      </c>
      <c r="C1022" s="5" t="s">
        <v>90</v>
      </c>
      <c r="D1022" s="5" t="s">
        <v>21</v>
      </c>
      <c r="E1022" s="5" t="s">
        <v>54</v>
      </c>
      <c r="F1022" s="6">
        <v>45838</v>
      </c>
      <c r="G1022" s="16">
        <v>2025</v>
      </c>
      <c r="H1022" s="6" t="s">
        <v>734</v>
      </c>
      <c r="I1022" s="6" t="s">
        <v>832</v>
      </c>
      <c r="J1022" s="5">
        <v>1032000</v>
      </c>
      <c r="K1022" s="5">
        <v>811072</v>
      </c>
      <c r="L1022" s="15">
        <v>1</v>
      </c>
      <c r="M1022" s="15">
        <v>1.2723901207291091</v>
      </c>
      <c r="N1022" s="5" t="s">
        <v>149</v>
      </c>
      <c r="O1022" s="5" t="s">
        <v>149</v>
      </c>
      <c r="P1022" s="5">
        <v>0</v>
      </c>
      <c r="Q1022" s="5">
        <v>0</v>
      </c>
      <c r="R1022" s="5" t="str">
        <f t="shared" si="136"/>
        <v>23-2025-06-30</v>
      </c>
    </row>
    <row r="1023" spans="1:18" x14ac:dyDescent="0.3">
      <c r="A1023" s="5">
        <v>431</v>
      </c>
      <c r="B1023" s="5" t="s">
        <v>400</v>
      </c>
      <c r="C1023" s="5" t="s">
        <v>64</v>
      </c>
      <c r="D1023" s="5" t="s">
        <v>52</v>
      </c>
      <c r="E1023" s="5" t="s">
        <v>22</v>
      </c>
      <c r="F1023" s="6">
        <v>45838</v>
      </c>
      <c r="G1023" s="16">
        <v>2025</v>
      </c>
      <c r="H1023" s="6" t="s">
        <v>734</v>
      </c>
      <c r="I1023" s="6" t="s">
        <v>832</v>
      </c>
      <c r="J1023" s="5">
        <v>100</v>
      </c>
      <c r="K1023" s="5">
        <v>100</v>
      </c>
      <c r="L1023" s="15">
        <v>1</v>
      </c>
      <c r="M1023" s="15">
        <v>1</v>
      </c>
      <c r="N1023" s="5" t="s">
        <v>23</v>
      </c>
      <c r="O1023" s="5" t="s">
        <v>23</v>
      </c>
      <c r="P1023" s="5">
        <v>0</v>
      </c>
      <c r="Q1023" s="5">
        <v>0</v>
      </c>
      <c r="R1023" s="5" t="str">
        <f t="shared" si="136"/>
        <v>24-2025-06-30</v>
      </c>
    </row>
    <row r="1024" spans="1:18" x14ac:dyDescent="0.3">
      <c r="A1024" s="5">
        <v>518</v>
      </c>
      <c r="B1024" s="5" t="s">
        <v>59</v>
      </c>
      <c r="C1024" s="5" t="s">
        <v>60</v>
      </c>
      <c r="D1024" s="5" t="s">
        <v>61</v>
      </c>
      <c r="E1024" s="5" t="s">
        <v>22</v>
      </c>
      <c r="F1024" s="6">
        <v>45838</v>
      </c>
      <c r="G1024" s="16">
        <v>2025</v>
      </c>
      <c r="H1024" s="6" t="s">
        <v>734</v>
      </c>
      <c r="I1024" s="6" t="s">
        <v>832</v>
      </c>
      <c r="J1024" s="5">
        <v>100</v>
      </c>
      <c r="K1024" s="10">
        <v>87.5</v>
      </c>
      <c r="L1024" s="15">
        <v>0.875</v>
      </c>
      <c r="M1024" s="15">
        <v>0.875</v>
      </c>
      <c r="N1024" s="5" t="s">
        <v>23</v>
      </c>
      <c r="O1024" s="5" t="s">
        <v>23</v>
      </c>
      <c r="P1024" s="5">
        <v>0</v>
      </c>
      <c r="Q1024" s="5">
        <v>0</v>
      </c>
      <c r="R1024" s="5" t="str">
        <f t="shared" si="136"/>
        <v>25-2025-06-30</v>
      </c>
    </row>
    <row r="1025" spans="1:18" x14ac:dyDescent="0.3">
      <c r="A1025" s="5">
        <v>273</v>
      </c>
      <c r="B1025" s="5" t="s">
        <v>213</v>
      </c>
      <c r="C1025" s="5" t="s">
        <v>214</v>
      </c>
      <c r="D1025" s="5" t="s">
        <v>47</v>
      </c>
      <c r="E1025" s="5" t="s">
        <v>22</v>
      </c>
      <c r="F1025" s="6">
        <v>45838</v>
      </c>
      <c r="G1025" s="16">
        <v>2025</v>
      </c>
      <c r="H1025" s="6" t="s">
        <v>734</v>
      </c>
      <c r="I1025" s="6" t="s">
        <v>832</v>
      </c>
      <c r="J1025" s="5">
        <v>2</v>
      </c>
      <c r="K1025" s="5">
        <v>3</v>
      </c>
      <c r="L1025" s="15">
        <v>1.3</v>
      </c>
      <c r="M1025" s="15">
        <v>1.5</v>
      </c>
      <c r="N1025" s="5" t="s">
        <v>48</v>
      </c>
      <c r="O1025" s="5" t="s">
        <v>48</v>
      </c>
      <c r="P1025" s="5">
        <v>0</v>
      </c>
      <c r="Q1025" s="5">
        <v>0</v>
      </c>
      <c r="R1025" s="5" t="str">
        <f t="shared" si="136"/>
        <v>26-2025-06-30</v>
      </c>
    </row>
    <row r="1026" spans="1:18" x14ac:dyDescent="0.3">
      <c r="A1026" s="5">
        <v>283</v>
      </c>
      <c r="B1026" s="5" t="s">
        <v>226</v>
      </c>
      <c r="C1026" s="5" t="s">
        <v>219</v>
      </c>
      <c r="D1026" s="5" t="s">
        <v>47</v>
      </c>
      <c r="E1026" s="5" t="s">
        <v>22</v>
      </c>
      <c r="F1026" s="6">
        <v>45838</v>
      </c>
      <c r="G1026" s="16">
        <v>2025</v>
      </c>
      <c r="H1026" s="6" t="s">
        <v>734</v>
      </c>
      <c r="I1026" s="6" t="s">
        <v>832</v>
      </c>
      <c r="J1026" s="5">
        <v>4.5999999999999996</v>
      </c>
      <c r="K1026" s="10">
        <v>4.66</v>
      </c>
      <c r="L1026" s="15">
        <v>1.0130434782608699</v>
      </c>
      <c r="M1026" s="15">
        <v>1.0130434782608699</v>
      </c>
      <c r="N1026" s="5" t="s">
        <v>83</v>
      </c>
      <c r="O1026" s="5" t="s">
        <v>83</v>
      </c>
      <c r="P1026" s="5">
        <v>1</v>
      </c>
      <c r="Q1026" s="5">
        <v>2</v>
      </c>
      <c r="R1026" s="5" t="str">
        <f t="shared" si="136"/>
        <v>27-2025-06-30</v>
      </c>
    </row>
    <row r="1027" spans="1:18" x14ac:dyDescent="0.3">
      <c r="A1027" s="5">
        <v>324</v>
      </c>
      <c r="B1027" s="5" t="s">
        <v>274</v>
      </c>
      <c r="C1027" s="5" t="s">
        <v>39</v>
      </c>
      <c r="D1027" s="5" t="s">
        <v>47</v>
      </c>
      <c r="E1027" s="5" t="s">
        <v>22</v>
      </c>
      <c r="F1027" s="6">
        <v>45838</v>
      </c>
      <c r="G1027" s="16">
        <v>2025</v>
      </c>
      <c r="H1027" s="6" t="s">
        <v>734</v>
      </c>
      <c r="I1027" s="6" t="s">
        <v>832</v>
      </c>
      <c r="J1027" s="5">
        <v>2</v>
      </c>
      <c r="K1027" s="5">
        <v>2</v>
      </c>
      <c r="L1027" s="15">
        <v>1</v>
      </c>
      <c r="M1027" s="15">
        <v>1</v>
      </c>
      <c r="N1027" s="5" t="s">
        <v>48</v>
      </c>
      <c r="O1027" s="5" t="s">
        <v>48</v>
      </c>
      <c r="P1027" s="5">
        <v>0</v>
      </c>
      <c r="Q1027" s="5">
        <v>0</v>
      </c>
      <c r="R1027" s="5" t="str">
        <f t="shared" si="136"/>
        <v>28-2025-06-30</v>
      </c>
    </row>
    <row r="1028" spans="1:18" x14ac:dyDescent="0.3">
      <c r="A1028" s="25">
        <v>473</v>
      </c>
      <c r="B1028" s="23" t="s">
        <v>437</v>
      </c>
      <c r="C1028" s="5" t="s">
        <v>20</v>
      </c>
      <c r="D1028" s="5" t="s">
        <v>47</v>
      </c>
      <c r="E1028" s="5" t="s">
        <v>22</v>
      </c>
      <c r="F1028" s="6">
        <v>45838</v>
      </c>
      <c r="G1028" s="16">
        <v>2025</v>
      </c>
      <c r="H1028" s="6" t="s">
        <v>734</v>
      </c>
      <c r="I1028" s="6" t="s">
        <v>832</v>
      </c>
      <c r="J1028" s="5">
        <v>72</v>
      </c>
      <c r="K1028" s="5">
        <v>72</v>
      </c>
      <c r="L1028" s="15">
        <v>1</v>
      </c>
      <c r="M1028" s="15">
        <v>1</v>
      </c>
      <c r="N1028" s="5" t="s">
        <v>48</v>
      </c>
      <c r="O1028" s="5" t="s">
        <v>48</v>
      </c>
      <c r="P1028" s="5">
        <v>0</v>
      </c>
      <c r="Q1028" s="5">
        <v>0</v>
      </c>
      <c r="R1028" s="5" t="str">
        <f t="shared" si="136"/>
        <v>29-2025-06-30</v>
      </c>
    </row>
    <row r="1029" spans="1:18" x14ac:dyDescent="0.3">
      <c r="A1029" s="5">
        <v>290</v>
      </c>
      <c r="B1029" s="5" t="s">
        <v>232</v>
      </c>
      <c r="C1029" s="5" t="s">
        <v>27</v>
      </c>
      <c r="D1029" s="5" t="s">
        <v>61</v>
      </c>
      <c r="E1029" s="5" t="s">
        <v>22</v>
      </c>
      <c r="F1029" s="6">
        <v>45838</v>
      </c>
      <c r="G1029" s="16">
        <v>2025</v>
      </c>
      <c r="H1029" s="6" t="s">
        <v>734</v>
      </c>
      <c r="I1029" s="6" t="s">
        <v>832</v>
      </c>
      <c r="J1029" s="5">
        <v>90</v>
      </c>
      <c r="K1029" s="5">
        <v>93.33</v>
      </c>
      <c r="L1029" s="15">
        <v>1.0369999999999999</v>
      </c>
      <c r="M1029" s="15">
        <v>1.0369999999999999</v>
      </c>
      <c r="N1029" s="5" t="s">
        <v>23</v>
      </c>
      <c r="O1029" s="5" t="s">
        <v>23</v>
      </c>
      <c r="P1029" s="5">
        <v>0</v>
      </c>
      <c r="Q1029" s="5">
        <v>0</v>
      </c>
      <c r="R1029" s="5" t="str">
        <f t="shared" si="136"/>
        <v>30-2025-06-30</v>
      </c>
    </row>
    <row r="1030" spans="1:18" x14ac:dyDescent="0.3">
      <c r="A1030" s="5">
        <v>432</v>
      </c>
      <c r="B1030" s="5" t="s">
        <v>401</v>
      </c>
      <c r="C1030" s="5" t="s">
        <v>64</v>
      </c>
      <c r="D1030" s="5" t="s">
        <v>52</v>
      </c>
      <c r="E1030" s="5" t="s">
        <v>22</v>
      </c>
      <c r="F1030" s="6">
        <v>45838</v>
      </c>
      <c r="G1030" s="16">
        <v>2025</v>
      </c>
      <c r="H1030" s="6" t="s">
        <v>734</v>
      </c>
      <c r="I1030" s="6" t="s">
        <v>832</v>
      </c>
      <c r="J1030" s="5">
        <v>90</v>
      </c>
      <c r="K1030" s="5">
        <v>100</v>
      </c>
      <c r="L1030" s="15">
        <v>1.1111111111111109</v>
      </c>
      <c r="M1030" s="15">
        <v>1.1111111111111109</v>
      </c>
      <c r="N1030" s="5" t="s">
        <v>23</v>
      </c>
      <c r="O1030" s="5" t="s">
        <v>23</v>
      </c>
      <c r="P1030" s="5">
        <v>0</v>
      </c>
      <c r="Q1030" s="5">
        <v>0</v>
      </c>
      <c r="R1030" s="5" t="str">
        <f t="shared" si="136"/>
        <v>31-2025-06-30</v>
      </c>
    </row>
    <row r="1031" spans="1:18" x14ac:dyDescent="0.3">
      <c r="A1031" s="5">
        <v>484</v>
      </c>
      <c r="B1031" s="5" t="s">
        <v>449</v>
      </c>
      <c r="C1031" s="5" t="s">
        <v>64</v>
      </c>
      <c r="D1031" s="5" t="s">
        <v>52</v>
      </c>
      <c r="E1031" s="5" t="s">
        <v>22</v>
      </c>
      <c r="F1031" s="6">
        <v>45838</v>
      </c>
      <c r="G1031" s="16">
        <v>2025</v>
      </c>
      <c r="H1031" s="6" t="s">
        <v>734</v>
      </c>
      <c r="I1031" s="6" t="s">
        <v>832</v>
      </c>
      <c r="J1031" s="5">
        <v>90</v>
      </c>
      <c r="K1031" s="5">
        <v>100</v>
      </c>
      <c r="L1031" s="15">
        <v>1.1111111111111109</v>
      </c>
      <c r="M1031" s="15">
        <v>1.1111111111111109</v>
      </c>
      <c r="N1031" s="5" t="s">
        <v>23</v>
      </c>
      <c r="O1031" s="5" t="s">
        <v>23</v>
      </c>
      <c r="P1031" s="5">
        <v>0</v>
      </c>
      <c r="Q1031" s="5">
        <v>0</v>
      </c>
      <c r="R1031" s="5" t="str">
        <f t="shared" si="136"/>
        <v>32-2025-06-30</v>
      </c>
    </row>
    <row r="1032" spans="1:18" x14ac:dyDescent="0.3">
      <c r="A1032" s="5">
        <v>262</v>
      </c>
      <c r="B1032" s="5" t="s">
        <v>200</v>
      </c>
      <c r="C1032" s="5" t="s">
        <v>41</v>
      </c>
      <c r="D1032" s="5" t="s">
        <v>47</v>
      </c>
      <c r="E1032" s="5" t="s">
        <v>54</v>
      </c>
      <c r="F1032" s="6">
        <v>45838</v>
      </c>
      <c r="G1032" s="16">
        <v>2025</v>
      </c>
      <c r="H1032" s="6" t="s">
        <v>734</v>
      </c>
      <c r="I1032" s="6" t="s">
        <v>832</v>
      </c>
      <c r="J1032" s="5">
        <v>10</v>
      </c>
      <c r="K1032" s="5">
        <v>0</v>
      </c>
      <c r="L1032" s="8">
        <v>1</v>
      </c>
      <c r="M1032" s="15">
        <v>1</v>
      </c>
      <c r="N1032" s="5" t="s">
        <v>23</v>
      </c>
      <c r="O1032" s="5" t="s">
        <v>23</v>
      </c>
      <c r="P1032" s="5">
        <v>0</v>
      </c>
      <c r="Q1032" s="5">
        <v>0</v>
      </c>
      <c r="R1032" s="5" t="str">
        <f t="shared" si="136"/>
        <v>33-2025-06-30</v>
      </c>
    </row>
    <row r="1033" spans="1:18" x14ac:dyDescent="0.3">
      <c r="A1033" s="5">
        <v>139</v>
      </c>
      <c r="B1033" s="5" t="s">
        <v>106</v>
      </c>
      <c r="C1033" s="5" t="s">
        <v>104</v>
      </c>
      <c r="D1033" s="13" t="s">
        <v>21</v>
      </c>
      <c r="E1033" s="5" t="s">
        <v>54</v>
      </c>
      <c r="F1033" s="6">
        <v>45838</v>
      </c>
      <c r="G1033" s="16">
        <v>2025</v>
      </c>
      <c r="H1033" s="6" t="s">
        <v>734</v>
      </c>
      <c r="I1033" s="6" t="s">
        <v>832</v>
      </c>
      <c r="J1033" s="72">
        <v>588.27781200000004</v>
      </c>
      <c r="K1033" s="72">
        <v>423.52072099999998</v>
      </c>
      <c r="L1033" s="15">
        <v>1.3</v>
      </c>
      <c r="M1033" s="15">
        <v>1.3890177807852759</v>
      </c>
      <c r="N1033" s="5" t="s">
        <v>95</v>
      </c>
      <c r="O1033" s="5" t="s">
        <v>95</v>
      </c>
      <c r="P1033" s="5">
        <v>0</v>
      </c>
      <c r="Q1033" s="5">
        <v>0</v>
      </c>
      <c r="R1033" s="5" t="str">
        <f t="shared" si="136"/>
        <v>34-2025-06-30</v>
      </c>
    </row>
    <row r="1034" spans="1:18" x14ac:dyDescent="0.3">
      <c r="A1034" s="5">
        <v>217</v>
      </c>
      <c r="B1034" s="5" t="s">
        <v>147</v>
      </c>
      <c r="C1034" s="5" t="s">
        <v>90</v>
      </c>
      <c r="D1034" s="13" t="s">
        <v>21</v>
      </c>
      <c r="E1034" s="5" t="s">
        <v>22</v>
      </c>
      <c r="F1034" s="6">
        <v>45838</v>
      </c>
      <c r="G1034" s="16">
        <v>2025</v>
      </c>
      <c r="H1034" s="6" t="s">
        <v>734</v>
      </c>
      <c r="I1034" s="6" t="s">
        <v>832</v>
      </c>
      <c r="J1034" s="5">
        <v>20</v>
      </c>
      <c r="K1034" s="5">
        <v>26.11</v>
      </c>
      <c r="L1034" s="15">
        <v>1</v>
      </c>
      <c r="M1034" s="15">
        <v>1.3055000000000001</v>
      </c>
      <c r="N1034" s="5" t="s">
        <v>23</v>
      </c>
      <c r="O1034" s="5" t="s">
        <v>23</v>
      </c>
      <c r="P1034" s="5">
        <v>0</v>
      </c>
      <c r="Q1034" s="5">
        <v>0</v>
      </c>
      <c r="R1034" s="5" t="str">
        <f t="shared" si="136"/>
        <v>415.1-2025-06-30</v>
      </c>
    </row>
    <row r="1035" spans="1:18" x14ac:dyDescent="0.3">
      <c r="A1035" s="5">
        <v>225</v>
      </c>
      <c r="B1035" s="5" t="s">
        <v>156</v>
      </c>
      <c r="C1035" s="5" t="s">
        <v>90</v>
      </c>
      <c r="D1035" s="13" t="s">
        <v>21</v>
      </c>
      <c r="E1035" s="5" t="s">
        <v>22</v>
      </c>
      <c r="F1035" s="6">
        <v>45900</v>
      </c>
      <c r="G1035" s="16">
        <v>2025</v>
      </c>
      <c r="H1035" s="6" t="s">
        <v>797</v>
      </c>
      <c r="I1035" s="6" t="s">
        <v>743</v>
      </c>
      <c r="J1035" s="5">
        <v>100</v>
      </c>
      <c r="K1035" s="5">
        <v>100</v>
      </c>
      <c r="L1035" s="15">
        <v>1</v>
      </c>
      <c r="M1035" s="15">
        <v>1</v>
      </c>
      <c r="N1035" s="5" t="s">
        <v>23</v>
      </c>
      <c r="O1035" s="5" t="s">
        <v>23</v>
      </c>
      <c r="P1035" s="5">
        <v>0</v>
      </c>
      <c r="Q1035" s="5">
        <v>0</v>
      </c>
      <c r="R1035" s="5" t="str">
        <f t="shared" si="136"/>
        <v>415.2-2025-06-30</v>
      </c>
    </row>
    <row r="1036" spans="1:18" x14ac:dyDescent="0.3">
      <c r="A1036" s="5">
        <v>239</v>
      </c>
      <c r="B1036" s="5" t="s">
        <v>1226</v>
      </c>
      <c r="C1036" s="5" t="s">
        <v>29</v>
      </c>
      <c r="D1036" s="13" t="s">
        <v>21</v>
      </c>
      <c r="E1036" s="5" t="s">
        <v>22</v>
      </c>
      <c r="F1036" s="6">
        <v>45838</v>
      </c>
      <c r="G1036" s="16">
        <v>2025</v>
      </c>
      <c r="H1036" s="6" t="s">
        <v>734</v>
      </c>
      <c r="I1036" s="6" t="s">
        <v>832</v>
      </c>
      <c r="J1036" s="5"/>
      <c r="K1036" s="5">
        <v>41</v>
      </c>
      <c r="L1036" s="15"/>
      <c r="M1036" s="15"/>
      <c r="N1036" s="5" t="s">
        <v>171</v>
      </c>
      <c r="O1036" s="5" t="s">
        <v>48</v>
      </c>
      <c r="P1036" s="5">
        <v>0</v>
      </c>
      <c r="Q1036" s="5">
        <v>0</v>
      </c>
      <c r="R1036" s="5" t="str">
        <f t="shared" si="136"/>
        <v>415.10-2025-06-30</v>
      </c>
    </row>
    <row r="1037" spans="1:18" x14ac:dyDescent="0.3">
      <c r="A1037" s="5">
        <v>434</v>
      </c>
      <c r="B1037" s="5" t="s">
        <v>403</v>
      </c>
      <c r="C1037" s="5" t="s">
        <v>90</v>
      </c>
      <c r="D1037" s="13" t="s">
        <v>21</v>
      </c>
      <c r="E1037" s="5" t="s">
        <v>54</v>
      </c>
      <c r="F1037" s="6">
        <v>45838</v>
      </c>
      <c r="G1037" s="16">
        <v>2025</v>
      </c>
      <c r="H1037" s="6" t="s">
        <v>734</v>
      </c>
      <c r="I1037" s="6" t="s">
        <v>832</v>
      </c>
      <c r="J1037" s="5">
        <v>1200</v>
      </c>
      <c r="K1037" s="5">
        <v>1059.96</v>
      </c>
      <c r="L1037" s="15">
        <v>1</v>
      </c>
      <c r="M1037" s="15">
        <v>1</v>
      </c>
      <c r="N1037" s="5" t="s">
        <v>144</v>
      </c>
      <c r="O1037" s="5" t="s">
        <v>144</v>
      </c>
      <c r="P1037" s="5">
        <v>0</v>
      </c>
      <c r="Q1037" s="5">
        <v>0</v>
      </c>
      <c r="R1037" s="5" t="str">
        <f t="shared" si="136"/>
        <v>415.4-2025-06-30</v>
      </c>
    </row>
    <row r="1038" spans="1:18" x14ac:dyDescent="0.3">
      <c r="A1038" s="5">
        <v>509</v>
      </c>
      <c r="B1038" s="5" t="s">
        <v>2156</v>
      </c>
      <c r="C1038" s="5" t="s">
        <v>29</v>
      </c>
      <c r="D1038" s="13" t="s">
        <v>21</v>
      </c>
      <c r="E1038" s="5" t="s">
        <v>22</v>
      </c>
      <c r="F1038" s="6">
        <v>45838</v>
      </c>
      <c r="G1038" s="16">
        <v>2025</v>
      </c>
      <c r="H1038" s="6" t="s">
        <v>734</v>
      </c>
      <c r="I1038" s="6" t="s">
        <v>832</v>
      </c>
      <c r="J1038" s="5">
        <v>90</v>
      </c>
      <c r="K1038" s="5">
        <v>101.115241635687</v>
      </c>
      <c r="L1038" s="15">
        <v>1.123502684840967</v>
      </c>
      <c r="M1038" s="15">
        <v>1.123502684840967</v>
      </c>
      <c r="N1038" s="5" t="s">
        <v>23</v>
      </c>
      <c r="O1038" s="5" t="s">
        <v>23</v>
      </c>
      <c r="P1038" s="5">
        <v>0</v>
      </c>
      <c r="Q1038" s="5">
        <v>0</v>
      </c>
      <c r="R1038" s="5" t="str">
        <f t="shared" si="136"/>
        <v>415.5-2025-06-30</v>
      </c>
    </row>
    <row r="1039" spans="1:18" x14ac:dyDescent="0.3">
      <c r="A1039" s="5">
        <v>68</v>
      </c>
      <c r="B1039" s="5" t="s">
        <v>49</v>
      </c>
      <c r="C1039" s="5" t="s">
        <v>50</v>
      </c>
      <c r="D1039" s="13" t="s">
        <v>47</v>
      </c>
      <c r="E1039" s="5" t="s">
        <v>22</v>
      </c>
      <c r="F1039" s="6">
        <v>45838</v>
      </c>
      <c r="G1039" s="16">
        <v>2025</v>
      </c>
      <c r="H1039" s="6" t="s">
        <v>734</v>
      </c>
      <c r="I1039" s="6" t="s">
        <v>832</v>
      </c>
      <c r="J1039" s="5">
        <v>85</v>
      </c>
      <c r="K1039" s="5">
        <v>85.3</v>
      </c>
      <c r="L1039" s="15">
        <v>1.003529411764706</v>
      </c>
      <c r="M1039" s="15">
        <v>1.003529411764706</v>
      </c>
      <c r="N1039" s="5" t="s">
        <v>23</v>
      </c>
      <c r="O1039" s="5" t="s">
        <v>23</v>
      </c>
      <c r="P1039" s="5">
        <v>0</v>
      </c>
      <c r="Q1039" s="5">
        <v>1</v>
      </c>
      <c r="R1039" s="5" t="str">
        <f t="shared" si="136"/>
        <v>415.6-2025-06-30</v>
      </c>
    </row>
    <row r="1040" spans="1:18" x14ac:dyDescent="0.3">
      <c r="A1040" s="5">
        <v>73</v>
      </c>
      <c r="B1040" s="5" t="s">
        <v>53</v>
      </c>
      <c r="C1040" s="5" t="s">
        <v>25</v>
      </c>
      <c r="D1040" s="13" t="s">
        <v>47</v>
      </c>
      <c r="E1040" s="5" t="s">
        <v>54</v>
      </c>
      <c r="F1040" s="6">
        <v>45838</v>
      </c>
      <c r="G1040" s="16">
        <v>2025</v>
      </c>
      <c r="H1040" s="6" t="s">
        <v>734</v>
      </c>
      <c r="I1040" s="6" t="s">
        <v>832</v>
      </c>
      <c r="J1040" s="5">
        <v>20</v>
      </c>
      <c r="K1040" s="5">
        <v>19</v>
      </c>
      <c r="L1040" s="15">
        <v>1.0526315789473679</v>
      </c>
      <c r="M1040" s="15">
        <v>1.0526315789473679</v>
      </c>
      <c r="N1040" s="5" t="s">
        <v>55</v>
      </c>
      <c r="O1040" s="5" t="s">
        <v>55</v>
      </c>
      <c r="P1040" s="5">
        <v>0</v>
      </c>
      <c r="Q1040" s="5">
        <v>0</v>
      </c>
      <c r="R1040" s="5" t="str">
        <f t="shared" si="136"/>
        <v>415.7-2025-06-30</v>
      </c>
    </row>
    <row r="1041" spans="1:18" x14ac:dyDescent="0.3">
      <c r="A1041" s="5">
        <v>74</v>
      </c>
      <c r="B1041" s="5" t="s">
        <v>56</v>
      </c>
      <c r="C1041" s="5" t="s">
        <v>25</v>
      </c>
      <c r="D1041" s="13" t="s">
        <v>47</v>
      </c>
      <c r="E1041" s="5" t="s">
        <v>22</v>
      </c>
      <c r="F1041" s="6">
        <v>45838</v>
      </c>
      <c r="G1041" s="16">
        <v>2025</v>
      </c>
      <c r="H1041" s="6" t="s">
        <v>734</v>
      </c>
      <c r="I1041" s="6" t="s">
        <v>832</v>
      </c>
      <c r="J1041" s="5">
        <v>80</v>
      </c>
      <c r="K1041" s="5">
        <v>91.49</v>
      </c>
      <c r="L1041" s="15">
        <v>1.1436249999999999</v>
      </c>
      <c r="M1041" s="15">
        <v>1.1436249999999999</v>
      </c>
      <c r="N1041" s="5" t="s">
        <v>23</v>
      </c>
      <c r="O1041" s="5" t="s">
        <v>23</v>
      </c>
      <c r="P1041" s="5">
        <v>0</v>
      </c>
      <c r="Q1041" s="5">
        <v>0</v>
      </c>
      <c r="R1041" s="5" t="str">
        <f t="shared" si="136"/>
        <v>415.9-2025-06-30</v>
      </c>
    </row>
    <row r="1042" spans="1:18" x14ac:dyDescent="0.3">
      <c r="A1042" s="5">
        <v>86</v>
      </c>
      <c r="B1042" s="5" t="s">
        <v>67</v>
      </c>
      <c r="C1042" s="5" t="s">
        <v>64</v>
      </c>
      <c r="D1042" s="13" t="s">
        <v>47</v>
      </c>
      <c r="E1042" s="5" t="s">
        <v>22</v>
      </c>
      <c r="F1042" s="6">
        <v>45838</v>
      </c>
      <c r="G1042" s="16">
        <v>2025</v>
      </c>
      <c r="H1042" s="6" t="s">
        <v>734</v>
      </c>
      <c r="I1042" s="6" t="s">
        <v>832</v>
      </c>
      <c r="J1042" s="5">
        <v>100</v>
      </c>
      <c r="K1042" s="5">
        <v>100</v>
      </c>
      <c r="L1042" s="15">
        <v>1</v>
      </c>
      <c r="M1042" s="15">
        <v>1</v>
      </c>
      <c r="N1042" s="5" t="s">
        <v>23</v>
      </c>
      <c r="O1042" s="5" t="s">
        <v>23</v>
      </c>
      <c r="P1042" s="5">
        <v>0</v>
      </c>
      <c r="Q1042" s="5">
        <v>0</v>
      </c>
      <c r="R1042" s="5" t="str">
        <f t="shared" si="136"/>
        <v>415.14-2025-06-30</v>
      </c>
    </row>
    <row r="1043" spans="1:18" x14ac:dyDescent="0.3">
      <c r="A1043" s="5">
        <v>95</v>
      </c>
      <c r="B1043" s="5" t="s">
        <v>75</v>
      </c>
      <c r="C1043" s="5" t="s">
        <v>64</v>
      </c>
      <c r="D1043" s="13" t="s">
        <v>47</v>
      </c>
      <c r="E1043" s="5" t="s">
        <v>22</v>
      </c>
      <c r="F1043" s="6">
        <v>45838</v>
      </c>
      <c r="G1043" s="16">
        <v>2025</v>
      </c>
      <c r="H1043" s="6" t="s">
        <v>734</v>
      </c>
      <c r="I1043" s="6" t="s">
        <v>832</v>
      </c>
      <c r="J1043" s="5">
        <v>100</v>
      </c>
      <c r="K1043" s="5">
        <v>100</v>
      </c>
      <c r="L1043" s="15">
        <v>1</v>
      </c>
      <c r="M1043" s="15">
        <v>1</v>
      </c>
      <c r="N1043" s="5" t="s">
        <v>23</v>
      </c>
      <c r="O1043" s="5" t="s">
        <v>23</v>
      </c>
      <c r="P1043" s="5">
        <v>0</v>
      </c>
      <c r="Q1043" s="5">
        <v>0</v>
      </c>
      <c r="R1043" s="5" t="str">
        <f t="shared" si="136"/>
        <v>415.11-2025-06-30</v>
      </c>
    </row>
    <row r="1044" spans="1:18" x14ac:dyDescent="0.3">
      <c r="A1044" s="5">
        <v>143</v>
      </c>
      <c r="B1044" s="5" t="s">
        <v>911</v>
      </c>
      <c r="C1044" s="5" t="s">
        <v>77</v>
      </c>
      <c r="D1044" s="13" t="s">
        <v>47</v>
      </c>
      <c r="E1044" s="5" t="s">
        <v>22</v>
      </c>
      <c r="F1044" s="6">
        <v>45838</v>
      </c>
      <c r="G1044" s="16">
        <v>2025</v>
      </c>
      <c r="H1044" s="6" t="s">
        <v>734</v>
      </c>
      <c r="I1044" s="6" t="s">
        <v>832</v>
      </c>
      <c r="J1044" s="5"/>
      <c r="K1044" s="5">
        <v>159</v>
      </c>
      <c r="L1044" s="15"/>
      <c r="M1044" s="15"/>
      <c r="N1044" s="5" t="s">
        <v>171</v>
      </c>
      <c r="O1044" s="5"/>
      <c r="P1044" s="5">
        <v>0</v>
      </c>
      <c r="Q1044" s="5">
        <v>0</v>
      </c>
      <c r="R1044" s="5" t="str">
        <f t="shared" si="136"/>
        <v>415.13-2025-06-30</v>
      </c>
    </row>
    <row r="1045" spans="1:18" x14ac:dyDescent="0.3">
      <c r="A1045" s="5">
        <v>145</v>
      </c>
      <c r="B1045" s="5" t="s">
        <v>109</v>
      </c>
      <c r="C1045" s="5" t="s">
        <v>110</v>
      </c>
      <c r="D1045" s="13" t="s">
        <v>47</v>
      </c>
      <c r="E1045" s="5" t="s">
        <v>22</v>
      </c>
      <c r="F1045" s="6">
        <v>45838</v>
      </c>
      <c r="G1045" s="16">
        <v>2025</v>
      </c>
      <c r="H1045" s="6" t="s">
        <v>734</v>
      </c>
      <c r="I1045" s="6" t="s">
        <v>832</v>
      </c>
      <c r="J1045" s="5">
        <v>1</v>
      </c>
      <c r="K1045" s="5">
        <v>1.74</v>
      </c>
      <c r="L1045" s="15">
        <v>1.3</v>
      </c>
      <c r="M1045" s="15">
        <v>1.74</v>
      </c>
      <c r="N1045" s="5" t="s">
        <v>48</v>
      </c>
      <c r="O1045" s="5" t="s">
        <v>83</v>
      </c>
      <c r="P1045" s="5">
        <v>0</v>
      </c>
      <c r="Q1045" s="5">
        <v>2</v>
      </c>
      <c r="R1045" s="5" t="str">
        <f t="shared" si="136"/>
        <v>44-2025-06-30</v>
      </c>
    </row>
    <row r="1046" spans="1:18" x14ac:dyDescent="0.3">
      <c r="A1046" s="5">
        <v>146</v>
      </c>
      <c r="B1046" s="5" t="s">
        <v>111</v>
      </c>
      <c r="C1046" s="5" t="s">
        <v>77</v>
      </c>
      <c r="D1046" s="13" t="s">
        <v>47</v>
      </c>
      <c r="E1046" s="5" t="s">
        <v>22</v>
      </c>
      <c r="F1046" s="6">
        <v>45838</v>
      </c>
      <c r="G1046" s="16">
        <v>2025</v>
      </c>
      <c r="H1046" s="6" t="s">
        <v>734</v>
      </c>
      <c r="I1046" s="6" t="s">
        <v>832</v>
      </c>
      <c r="J1046" s="5">
        <v>300</v>
      </c>
      <c r="K1046" s="5">
        <v>321</v>
      </c>
      <c r="L1046" s="15">
        <v>1.07</v>
      </c>
      <c r="M1046" s="15">
        <v>1.07</v>
      </c>
      <c r="N1046" s="5" t="s">
        <v>48</v>
      </c>
      <c r="O1046" s="5" t="s">
        <v>48</v>
      </c>
      <c r="P1046" s="5">
        <v>0</v>
      </c>
      <c r="Q1046" s="5">
        <v>0</v>
      </c>
      <c r="R1046" s="5" t="str">
        <f t="shared" si="136"/>
        <v>45-2025-06-30</v>
      </c>
    </row>
    <row r="1047" spans="1:18" x14ac:dyDescent="0.3">
      <c r="A1047" s="5">
        <v>159</v>
      </c>
      <c r="B1047" s="5" t="s">
        <v>85</v>
      </c>
      <c r="C1047" s="5" t="s">
        <v>118</v>
      </c>
      <c r="D1047" s="13" t="s">
        <v>47</v>
      </c>
      <c r="E1047" s="5" t="s">
        <v>22</v>
      </c>
      <c r="F1047" s="6">
        <v>45838</v>
      </c>
      <c r="G1047" s="16">
        <v>2025</v>
      </c>
      <c r="H1047" s="6" t="s">
        <v>734</v>
      </c>
      <c r="I1047" s="6" t="s">
        <v>832</v>
      </c>
      <c r="J1047" s="5">
        <v>80</v>
      </c>
      <c r="K1047" s="5">
        <v>100</v>
      </c>
      <c r="L1047" s="15">
        <v>1.25</v>
      </c>
      <c r="M1047" s="15">
        <v>1.25</v>
      </c>
      <c r="N1047" s="5" t="s">
        <v>23</v>
      </c>
      <c r="O1047" s="5" t="s">
        <v>23</v>
      </c>
      <c r="P1047" s="5">
        <v>0</v>
      </c>
      <c r="Q1047" s="5">
        <v>0</v>
      </c>
      <c r="R1047" s="5" t="str">
        <f t="shared" si="136"/>
        <v>46-2025-06-30</v>
      </c>
    </row>
    <row r="1048" spans="1:18" x14ac:dyDescent="0.3">
      <c r="A1048" s="5">
        <v>167</v>
      </c>
      <c r="B1048" s="5" t="s">
        <v>120</v>
      </c>
      <c r="C1048" s="5" t="s">
        <v>25</v>
      </c>
      <c r="D1048" s="13" t="s">
        <v>47</v>
      </c>
      <c r="E1048" s="5" t="s">
        <v>22</v>
      </c>
      <c r="F1048" s="6">
        <v>45838</v>
      </c>
      <c r="G1048" s="16">
        <v>2025</v>
      </c>
      <c r="H1048" s="6" t="s">
        <v>734</v>
      </c>
      <c r="I1048" s="6" t="s">
        <v>832</v>
      </c>
      <c r="J1048" s="5">
        <v>90</v>
      </c>
      <c r="K1048" s="5">
        <v>93.63</v>
      </c>
      <c r="L1048" s="15">
        <v>1.0403333333333331</v>
      </c>
      <c r="M1048" s="15">
        <v>1.0403333333333331</v>
      </c>
      <c r="N1048" s="5" t="s">
        <v>23</v>
      </c>
      <c r="O1048" s="5" t="s">
        <v>23</v>
      </c>
      <c r="P1048" s="5">
        <v>0</v>
      </c>
      <c r="Q1048" s="5">
        <v>1</v>
      </c>
      <c r="R1048" s="5" t="str">
        <f t="shared" si="136"/>
        <v>47-2025-06-30</v>
      </c>
    </row>
    <row r="1049" spans="1:18" x14ac:dyDescent="0.3">
      <c r="A1049" s="5">
        <v>246</v>
      </c>
      <c r="B1049" s="5" t="s">
        <v>181</v>
      </c>
      <c r="C1049" s="5" t="s">
        <v>180</v>
      </c>
      <c r="D1049" s="13" t="s">
        <v>47</v>
      </c>
      <c r="E1049" s="5" t="s">
        <v>22</v>
      </c>
      <c r="F1049" s="6">
        <v>45838</v>
      </c>
      <c r="G1049" s="16">
        <v>2025</v>
      </c>
      <c r="H1049" s="6" t="s">
        <v>734</v>
      </c>
      <c r="I1049" s="6" t="s">
        <v>832</v>
      </c>
      <c r="J1049" s="5">
        <v>90</v>
      </c>
      <c r="K1049" s="5">
        <v>90.1</v>
      </c>
      <c r="L1049" s="15">
        <v>1.0011111111111111</v>
      </c>
      <c r="M1049" s="15">
        <v>1.0011111111111111</v>
      </c>
      <c r="N1049" s="5" t="s">
        <v>23</v>
      </c>
      <c r="O1049" s="5" t="s">
        <v>23</v>
      </c>
      <c r="P1049" s="5">
        <v>0</v>
      </c>
      <c r="Q1049" s="5">
        <v>0</v>
      </c>
      <c r="R1049" s="5" t="str">
        <f t="shared" si="136"/>
        <v>48-2025-06-30</v>
      </c>
    </row>
    <row r="1050" spans="1:18" x14ac:dyDescent="0.3">
      <c r="A1050" s="5">
        <v>252</v>
      </c>
      <c r="B1050" s="5" t="s">
        <v>1253</v>
      </c>
      <c r="C1050" s="5" t="s">
        <v>178</v>
      </c>
      <c r="D1050" s="13" t="s">
        <v>47</v>
      </c>
      <c r="E1050" s="5" t="s">
        <v>22</v>
      </c>
      <c r="F1050" s="6">
        <v>45838</v>
      </c>
      <c r="G1050" s="16">
        <v>2025</v>
      </c>
      <c r="H1050" s="6" t="s">
        <v>734</v>
      </c>
      <c r="I1050" s="6" t="s">
        <v>832</v>
      </c>
      <c r="J1050" s="5">
        <v>71.599999999999994</v>
      </c>
      <c r="K1050" s="10">
        <v>71.3</v>
      </c>
      <c r="L1050" s="15">
        <v>0.99581005586592186</v>
      </c>
      <c r="M1050" s="15">
        <v>0.99581005586592186</v>
      </c>
      <c r="N1050" s="5" t="s">
        <v>23</v>
      </c>
      <c r="O1050" s="5" t="s">
        <v>23</v>
      </c>
      <c r="P1050" s="5">
        <v>1</v>
      </c>
      <c r="Q1050" s="5">
        <v>1</v>
      </c>
      <c r="R1050" s="5" t="str">
        <f t="shared" si="136"/>
        <v>49-2025-06-30</v>
      </c>
    </row>
    <row r="1051" spans="1:18" x14ac:dyDescent="0.3">
      <c r="A1051" s="5">
        <v>256</v>
      </c>
      <c r="B1051" s="5" t="s">
        <v>193</v>
      </c>
      <c r="C1051" s="5" t="s">
        <v>118</v>
      </c>
      <c r="D1051" s="13" t="s">
        <v>47</v>
      </c>
      <c r="E1051" s="5" t="s">
        <v>22</v>
      </c>
      <c r="F1051" s="6">
        <v>45838</v>
      </c>
      <c r="G1051" s="16">
        <v>2025</v>
      </c>
      <c r="H1051" s="6" t="s">
        <v>734</v>
      </c>
      <c r="I1051" s="6" t="s">
        <v>832</v>
      </c>
      <c r="J1051" s="5">
        <v>17</v>
      </c>
      <c r="K1051" s="5">
        <v>17</v>
      </c>
      <c r="L1051" s="15">
        <v>1</v>
      </c>
      <c r="M1051" s="15">
        <v>1</v>
      </c>
      <c r="N1051" s="5" t="s">
        <v>48</v>
      </c>
      <c r="O1051" s="5" t="s">
        <v>48</v>
      </c>
      <c r="P1051" s="5">
        <v>0</v>
      </c>
      <c r="Q1051" s="5">
        <v>0</v>
      </c>
      <c r="R1051" s="5" t="str">
        <f t="shared" si="136"/>
        <v>418.3-2025-06-30</v>
      </c>
    </row>
    <row r="1052" spans="1:18" x14ac:dyDescent="0.3">
      <c r="A1052" s="5">
        <v>260</v>
      </c>
      <c r="B1052" s="5" t="s">
        <v>196</v>
      </c>
      <c r="C1052" s="5" t="s">
        <v>197</v>
      </c>
      <c r="D1052" s="13" t="s">
        <v>47</v>
      </c>
      <c r="E1052" s="5" t="s">
        <v>54</v>
      </c>
      <c r="F1052" s="6">
        <v>45838</v>
      </c>
      <c r="G1052" s="16">
        <v>2025</v>
      </c>
      <c r="H1052" s="6" t="s">
        <v>734</v>
      </c>
      <c r="I1052" s="6" t="s">
        <v>832</v>
      </c>
      <c r="J1052" s="5">
        <v>2.2000000000000002</v>
      </c>
      <c r="K1052" s="5">
        <v>1.9</v>
      </c>
      <c r="L1052" s="15">
        <v>1.1578947368421051</v>
      </c>
      <c r="M1052" s="15">
        <v>1.1578947368421051</v>
      </c>
      <c r="N1052" s="5" t="s">
        <v>83</v>
      </c>
      <c r="O1052" s="5" t="s">
        <v>83</v>
      </c>
      <c r="P1052" s="5">
        <v>1</v>
      </c>
      <c r="Q1052" s="5">
        <v>1</v>
      </c>
      <c r="R1052" s="5" t="str">
        <f t="shared" si="136"/>
        <v>418.4-2025-06-30</v>
      </c>
    </row>
    <row r="1053" spans="1:18" x14ac:dyDescent="0.3">
      <c r="A1053" s="5">
        <v>261</v>
      </c>
      <c r="B1053" s="5" t="s">
        <v>198</v>
      </c>
      <c r="C1053" s="5" t="s">
        <v>46</v>
      </c>
      <c r="D1053" s="13" t="s">
        <v>47</v>
      </c>
      <c r="E1053" s="5" t="s">
        <v>54</v>
      </c>
      <c r="F1053" s="6">
        <v>45838</v>
      </c>
      <c r="G1053" s="16">
        <v>2025</v>
      </c>
      <c r="H1053" s="6" t="s">
        <v>734</v>
      </c>
      <c r="I1053" s="6" t="s">
        <v>832</v>
      </c>
      <c r="J1053" s="5">
        <v>2.2000000000000002</v>
      </c>
      <c r="K1053" s="5">
        <v>2.2999999999999998</v>
      </c>
      <c r="L1053" s="15">
        <v>0.95652173913043492</v>
      </c>
      <c r="M1053" s="15">
        <v>0.95652173913043492</v>
      </c>
      <c r="N1053" s="5" t="s">
        <v>48</v>
      </c>
      <c r="O1053" s="5" t="s">
        <v>83</v>
      </c>
      <c r="P1053" s="5">
        <v>1</v>
      </c>
      <c r="Q1053" s="5">
        <v>1</v>
      </c>
      <c r="R1053" s="5" t="str">
        <f t="shared" si="136"/>
        <v>418.6-2025-06-30</v>
      </c>
    </row>
    <row r="1054" spans="1:18" x14ac:dyDescent="0.3">
      <c r="A1054" s="5">
        <v>268</v>
      </c>
      <c r="B1054" s="5" t="s">
        <v>207</v>
      </c>
      <c r="C1054" s="5" t="s">
        <v>208</v>
      </c>
      <c r="D1054" s="13" t="s">
        <v>47</v>
      </c>
      <c r="E1054" s="5" t="s">
        <v>22</v>
      </c>
      <c r="F1054" s="6">
        <v>45838</v>
      </c>
      <c r="G1054" s="16">
        <v>2025</v>
      </c>
      <c r="H1054" s="6" t="s">
        <v>734</v>
      </c>
      <c r="I1054" s="6" t="s">
        <v>832</v>
      </c>
      <c r="J1054" s="5"/>
      <c r="K1054" s="5">
        <v>765</v>
      </c>
      <c r="L1054" s="15"/>
      <c r="M1054" s="15"/>
      <c r="N1054" s="5" t="s">
        <v>23</v>
      </c>
      <c r="O1054" s="5" t="s">
        <v>48</v>
      </c>
      <c r="P1054" s="5">
        <v>0</v>
      </c>
      <c r="Q1054" s="5">
        <v>0</v>
      </c>
      <c r="R1054" s="5" t="str">
        <f t="shared" si="136"/>
        <v>418.7-2025-06-30</v>
      </c>
    </row>
    <row r="1055" spans="1:18" x14ac:dyDescent="0.3">
      <c r="A1055" s="5">
        <v>270</v>
      </c>
      <c r="B1055" s="5" t="s">
        <v>210</v>
      </c>
      <c r="C1055" s="5" t="s">
        <v>208</v>
      </c>
      <c r="D1055" s="13" t="s">
        <v>47</v>
      </c>
      <c r="E1055" s="5" t="s">
        <v>22</v>
      </c>
      <c r="F1055" s="6">
        <v>45838</v>
      </c>
      <c r="G1055" s="16">
        <v>2025</v>
      </c>
      <c r="H1055" s="6" t="s">
        <v>734</v>
      </c>
      <c r="I1055" s="6" t="s">
        <v>832</v>
      </c>
      <c r="J1055" s="5"/>
      <c r="K1055" s="5">
        <v>4.17</v>
      </c>
      <c r="L1055" s="15"/>
      <c r="M1055" s="15"/>
      <c r="N1055" s="5" t="s">
        <v>83</v>
      </c>
      <c r="O1055" s="5" t="s">
        <v>48</v>
      </c>
      <c r="P1055" s="5">
        <v>0</v>
      </c>
      <c r="Q1055" s="5">
        <v>0</v>
      </c>
      <c r="R1055" s="5" t="str">
        <f t="shared" si="136"/>
        <v>418.8-2025-06-30</v>
      </c>
    </row>
    <row r="1056" spans="1:18" x14ac:dyDescent="0.3">
      <c r="A1056" s="5">
        <v>271</v>
      </c>
      <c r="B1056" s="5" t="s">
        <v>211</v>
      </c>
      <c r="C1056" s="5" t="s">
        <v>208</v>
      </c>
      <c r="D1056" s="13" t="s">
        <v>47</v>
      </c>
      <c r="E1056" s="5" t="s">
        <v>22</v>
      </c>
      <c r="F1056" s="6">
        <v>45838</v>
      </c>
      <c r="G1056" s="16">
        <v>2025</v>
      </c>
      <c r="H1056" s="6" t="s">
        <v>734</v>
      </c>
      <c r="I1056" s="6" t="s">
        <v>832</v>
      </c>
      <c r="J1056" s="5"/>
      <c r="K1056" s="5">
        <v>23.85</v>
      </c>
      <c r="L1056" s="15"/>
      <c r="M1056" s="15"/>
      <c r="N1056" s="5">
        <v>0</v>
      </c>
      <c r="O1056" s="5" t="s">
        <v>48</v>
      </c>
      <c r="P1056" s="5">
        <v>0</v>
      </c>
      <c r="Q1056" s="5">
        <v>0</v>
      </c>
      <c r="R1056" s="5" t="str">
        <f t="shared" si="136"/>
        <v>418.9-2025-06-30</v>
      </c>
    </row>
    <row r="1057" spans="1:18" x14ac:dyDescent="0.3">
      <c r="A1057" s="5">
        <v>275</v>
      </c>
      <c r="B1057" s="5" t="s">
        <v>216</v>
      </c>
      <c r="C1057" s="5" t="s">
        <v>217</v>
      </c>
      <c r="D1057" s="13" t="s">
        <v>47</v>
      </c>
      <c r="E1057" s="5" t="s">
        <v>22</v>
      </c>
      <c r="F1057" s="6">
        <v>45838</v>
      </c>
      <c r="G1057" s="16">
        <v>2025</v>
      </c>
      <c r="H1057" s="6" t="s">
        <v>734</v>
      </c>
      <c r="I1057" s="6" t="s">
        <v>832</v>
      </c>
      <c r="J1057" s="5">
        <v>80</v>
      </c>
      <c r="K1057" s="5">
        <v>90</v>
      </c>
      <c r="L1057" s="15">
        <v>1.125</v>
      </c>
      <c r="M1057" s="15">
        <v>1.125</v>
      </c>
      <c r="N1057" s="5" t="s">
        <v>23</v>
      </c>
      <c r="O1057" s="5" t="s">
        <v>23</v>
      </c>
      <c r="P1057" s="5">
        <v>0</v>
      </c>
      <c r="Q1057" s="5">
        <v>0</v>
      </c>
      <c r="R1057" s="5" t="str">
        <f t="shared" si="136"/>
        <v>59-2025-06-30</v>
      </c>
    </row>
    <row r="1058" spans="1:18" x14ac:dyDescent="0.3">
      <c r="A1058" s="5">
        <v>278</v>
      </c>
      <c r="B1058" s="5" t="s">
        <v>1325</v>
      </c>
      <c r="C1058" s="5" t="s">
        <v>219</v>
      </c>
      <c r="D1058" s="13" t="s">
        <v>47</v>
      </c>
      <c r="E1058" s="5" t="s">
        <v>22</v>
      </c>
      <c r="F1058" s="6">
        <v>45838</v>
      </c>
      <c r="G1058" s="16">
        <v>2025</v>
      </c>
      <c r="H1058" s="6" t="s">
        <v>734</v>
      </c>
      <c r="I1058" s="6" t="s">
        <v>832</v>
      </c>
      <c r="J1058" s="5"/>
      <c r="K1058" s="5">
        <v>1099</v>
      </c>
      <c r="L1058" s="15"/>
      <c r="M1058" s="15"/>
      <c r="N1058" s="5" t="s">
        <v>171</v>
      </c>
      <c r="O1058" s="5" t="s">
        <v>171</v>
      </c>
      <c r="P1058" s="5">
        <v>0</v>
      </c>
      <c r="Q1058" s="5">
        <v>0</v>
      </c>
      <c r="R1058" s="5" t="str">
        <f t="shared" si="136"/>
        <v>60-2025-06-30</v>
      </c>
    </row>
    <row r="1059" spans="1:18" x14ac:dyDescent="0.3">
      <c r="A1059" s="5">
        <v>282</v>
      </c>
      <c r="B1059" s="5" t="s">
        <v>225</v>
      </c>
      <c r="C1059" s="5" t="s">
        <v>219</v>
      </c>
      <c r="D1059" s="13" t="s">
        <v>47</v>
      </c>
      <c r="E1059" s="5" t="s">
        <v>22</v>
      </c>
      <c r="F1059" s="6">
        <v>45838</v>
      </c>
      <c r="G1059" s="16">
        <v>2025</v>
      </c>
      <c r="H1059" s="6" t="s">
        <v>734</v>
      </c>
      <c r="I1059" s="6" t="s">
        <v>832</v>
      </c>
      <c r="J1059" s="5">
        <v>97</v>
      </c>
      <c r="K1059" s="5">
        <v>97.41</v>
      </c>
      <c r="L1059" s="15">
        <v>1.004226804123711</v>
      </c>
      <c r="M1059" s="15">
        <v>1.004226804123711</v>
      </c>
      <c r="N1059" s="5" t="s">
        <v>23</v>
      </c>
      <c r="O1059" s="5" t="s">
        <v>23</v>
      </c>
      <c r="P1059" s="5">
        <v>0</v>
      </c>
      <c r="Q1059" s="5">
        <v>0</v>
      </c>
      <c r="R1059" s="5" t="str">
        <f t="shared" si="136"/>
        <v>61-2025-06-30</v>
      </c>
    </row>
    <row r="1060" spans="1:18" x14ac:dyDescent="0.3">
      <c r="A1060" s="5">
        <v>285</v>
      </c>
      <c r="B1060" s="5" t="s">
        <v>228</v>
      </c>
      <c r="C1060" s="5" t="s">
        <v>219</v>
      </c>
      <c r="D1060" s="13" t="s">
        <v>47</v>
      </c>
      <c r="E1060" s="5" t="s">
        <v>22</v>
      </c>
      <c r="F1060" s="6">
        <v>45838</v>
      </c>
      <c r="G1060" s="16">
        <v>2025</v>
      </c>
      <c r="H1060" s="6" t="s">
        <v>734</v>
      </c>
      <c r="I1060" s="6" t="s">
        <v>832</v>
      </c>
      <c r="J1060" s="5">
        <v>100</v>
      </c>
      <c r="K1060" s="5">
        <v>100</v>
      </c>
      <c r="L1060" s="15">
        <v>1</v>
      </c>
      <c r="M1060" s="15">
        <v>1</v>
      </c>
      <c r="N1060" s="5" t="s">
        <v>23</v>
      </c>
      <c r="O1060" s="5" t="s">
        <v>23</v>
      </c>
      <c r="P1060" s="5">
        <v>0</v>
      </c>
      <c r="Q1060" s="5">
        <v>0</v>
      </c>
      <c r="R1060" s="5" t="str">
        <f t="shared" si="136"/>
        <v>62-2025-06-30</v>
      </c>
    </row>
    <row r="1061" spans="1:18" x14ac:dyDescent="0.3">
      <c r="A1061" s="5">
        <v>286</v>
      </c>
      <c r="B1061" s="5" t="s">
        <v>229</v>
      </c>
      <c r="C1061" s="5" t="s">
        <v>219</v>
      </c>
      <c r="D1061" s="13" t="s">
        <v>47</v>
      </c>
      <c r="E1061" s="5" t="s">
        <v>22</v>
      </c>
      <c r="F1061" s="6">
        <v>45838</v>
      </c>
      <c r="G1061" s="16">
        <v>2025</v>
      </c>
      <c r="H1061" s="6" t="s">
        <v>734</v>
      </c>
      <c r="I1061" s="6" t="s">
        <v>832</v>
      </c>
      <c r="J1061" s="5"/>
      <c r="K1061" s="5">
        <v>1099</v>
      </c>
      <c r="L1061" s="15"/>
      <c r="M1061" s="15"/>
      <c r="N1061" s="5" t="s">
        <v>171</v>
      </c>
      <c r="O1061" s="5" t="s">
        <v>171</v>
      </c>
      <c r="P1061" s="5">
        <v>0</v>
      </c>
      <c r="Q1061" s="5">
        <v>0</v>
      </c>
      <c r="R1061" s="5" t="str">
        <f t="shared" si="136"/>
        <v>63-2025-06-30</v>
      </c>
    </row>
    <row r="1062" spans="1:18" x14ac:dyDescent="0.3">
      <c r="A1062" s="5">
        <v>292</v>
      </c>
      <c r="B1062" s="5" t="s">
        <v>235</v>
      </c>
      <c r="C1062" s="5" t="s">
        <v>234</v>
      </c>
      <c r="D1062" s="13" t="s">
        <v>47</v>
      </c>
      <c r="E1062" s="5" t="s">
        <v>22</v>
      </c>
      <c r="F1062" s="6">
        <v>45838</v>
      </c>
      <c r="G1062" s="16">
        <v>2025</v>
      </c>
      <c r="H1062" s="6" t="s">
        <v>734</v>
      </c>
      <c r="I1062" s="6" t="s">
        <v>832</v>
      </c>
      <c r="J1062" s="5">
        <v>8</v>
      </c>
      <c r="K1062" s="5">
        <v>9.7899999999999991</v>
      </c>
      <c r="L1062" s="15">
        <v>1.2237499999999999</v>
      </c>
      <c r="M1062" s="15">
        <v>1.2237499999999999</v>
      </c>
      <c r="N1062" s="5" t="s">
        <v>23</v>
      </c>
      <c r="O1062" s="5" t="s">
        <v>23</v>
      </c>
      <c r="P1062" s="5">
        <v>0</v>
      </c>
      <c r="Q1062" s="5">
        <v>0</v>
      </c>
      <c r="R1062" s="5" t="str">
        <f t="shared" si="136"/>
        <v>64-2025-06-30</v>
      </c>
    </row>
    <row r="1063" spans="1:18" x14ac:dyDescent="0.3">
      <c r="A1063" s="5">
        <v>294</v>
      </c>
      <c r="B1063" s="5" t="s">
        <v>238</v>
      </c>
      <c r="C1063" s="5" t="s">
        <v>234</v>
      </c>
      <c r="D1063" s="13" t="s">
        <v>47</v>
      </c>
      <c r="E1063" s="5" t="s">
        <v>22</v>
      </c>
      <c r="F1063" s="6">
        <v>45838</v>
      </c>
      <c r="G1063" s="16">
        <v>2025</v>
      </c>
      <c r="H1063" s="6" t="s">
        <v>734</v>
      </c>
      <c r="I1063" s="6" t="s">
        <v>832</v>
      </c>
      <c r="J1063" s="5">
        <v>8</v>
      </c>
      <c r="K1063" s="5">
        <v>-9.19</v>
      </c>
      <c r="L1063" s="15">
        <v>0</v>
      </c>
      <c r="M1063" s="15">
        <v>0</v>
      </c>
      <c r="N1063" s="5" t="s">
        <v>23</v>
      </c>
      <c r="O1063" s="5" t="s">
        <v>23</v>
      </c>
      <c r="P1063" s="5">
        <v>0</v>
      </c>
      <c r="Q1063" s="5">
        <v>0</v>
      </c>
      <c r="R1063" s="5" t="str">
        <f t="shared" si="136"/>
        <v>65-2025-06-30</v>
      </c>
    </row>
    <row r="1064" spans="1:18" x14ac:dyDescent="0.3">
      <c r="A1064" s="5">
        <v>302</v>
      </c>
      <c r="B1064" s="5" t="s">
        <v>247</v>
      </c>
      <c r="C1064" s="5" t="s">
        <v>208</v>
      </c>
      <c r="D1064" s="13" t="s">
        <v>47</v>
      </c>
      <c r="E1064" s="5" t="s">
        <v>22</v>
      </c>
      <c r="F1064" s="6">
        <v>45838</v>
      </c>
      <c r="G1064" s="16">
        <v>2025</v>
      </c>
      <c r="H1064" s="6" t="s">
        <v>734</v>
      </c>
      <c r="I1064" s="6" t="s">
        <v>832</v>
      </c>
      <c r="J1064" s="5"/>
      <c r="K1064" s="5">
        <v>0</v>
      </c>
      <c r="L1064" s="15"/>
      <c r="M1064" s="15"/>
      <c r="N1064" s="5" t="s">
        <v>23</v>
      </c>
      <c r="O1064" s="5" t="s">
        <v>48</v>
      </c>
      <c r="P1064" s="5">
        <v>0</v>
      </c>
      <c r="Q1064" s="5">
        <v>0</v>
      </c>
      <c r="R1064" s="5" t="str">
        <f t="shared" si="136"/>
        <v>66-2025-06-30</v>
      </c>
    </row>
    <row r="1065" spans="1:18" x14ac:dyDescent="0.3">
      <c r="A1065" s="5">
        <v>303</v>
      </c>
      <c r="B1065" s="5" t="s">
        <v>248</v>
      </c>
      <c r="C1065" s="5" t="s">
        <v>249</v>
      </c>
      <c r="D1065" s="13" t="s">
        <v>47</v>
      </c>
      <c r="E1065" s="5" t="s">
        <v>22</v>
      </c>
      <c r="F1065" s="6">
        <v>45838</v>
      </c>
      <c r="G1065" s="16">
        <v>2025</v>
      </c>
      <c r="H1065" s="6" t="s">
        <v>734</v>
      </c>
      <c r="I1065" s="6" t="s">
        <v>832</v>
      </c>
      <c r="J1065" s="5">
        <v>95</v>
      </c>
      <c r="K1065" s="5">
        <v>90.32</v>
      </c>
      <c r="L1065" s="15">
        <v>0.9507368421052631</v>
      </c>
      <c r="M1065" s="15">
        <v>0.9507368421052631</v>
      </c>
      <c r="N1065" s="5" t="s">
        <v>23</v>
      </c>
      <c r="O1065" s="5" t="s">
        <v>23</v>
      </c>
      <c r="P1065" s="5">
        <v>0</v>
      </c>
      <c r="Q1065" s="5">
        <v>0</v>
      </c>
      <c r="R1065" s="5" t="str">
        <f t="shared" si="136"/>
        <v>67-2025-06-30</v>
      </c>
    </row>
    <row r="1066" spans="1:18" x14ac:dyDescent="0.3">
      <c r="A1066" s="5">
        <v>304</v>
      </c>
      <c r="B1066" s="5" t="s">
        <v>250</v>
      </c>
      <c r="C1066" s="5" t="s">
        <v>249</v>
      </c>
      <c r="D1066" s="13" t="s">
        <v>47</v>
      </c>
      <c r="E1066" s="5" t="s">
        <v>22</v>
      </c>
      <c r="F1066" s="6">
        <v>45838</v>
      </c>
      <c r="G1066" s="16">
        <v>2025</v>
      </c>
      <c r="H1066" s="6" t="s">
        <v>734</v>
      </c>
      <c r="I1066" s="6" t="s">
        <v>832</v>
      </c>
      <c r="J1066" s="5">
        <v>3400</v>
      </c>
      <c r="K1066" s="5">
        <v>3348</v>
      </c>
      <c r="L1066" s="15">
        <v>0.98470588235294121</v>
      </c>
      <c r="M1066" s="15">
        <v>0.98470588235294121</v>
      </c>
      <c r="N1066" s="5" t="s">
        <v>48</v>
      </c>
      <c r="O1066" s="5" t="s">
        <v>48</v>
      </c>
      <c r="P1066" s="5">
        <v>0</v>
      </c>
      <c r="Q1066" s="5">
        <v>0</v>
      </c>
      <c r="R1066" s="5" t="str">
        <f t="shared" si="136"/>
        <v>75-2025-06-30</v>
      </c>
    </row>
    <row r="1067" spans="1:18" x14ac:dyDescent="0.3">
      <c r="A1067" s="5">
        <v>327</v>
      </c>
      <c r="B1067" s="5" t="s">
        <v>1408</v>
      </c>
      <c r="C1067" s="5" t="s">
        <v>214</v>
      </c>
      <c r="D1067" s="13" t="s">
        <v>47</v>
      </c>
      <c r="E1067" s="5" t="s">
        <v>22</v>
      </c>
      <c r="F1067" s="6">
        <v>45838</v>
      </c>
      <c r="G1067" s="16">
        <v>2025</v>
      </c>
      <c r="H1067" s="6" t="s">
        <v>734</v>
      </c>
      <c r="I1067" s="6" t="s">
        <v>832</v>
      </c>
      <c r="J1067" s="5">
        <v>1</v>
      </c>
      <c r="K1067" s="5">
        <v>1</v>
      </c>
      <c r="L1067" s="15">
        <v>1</v>
      </c>
      <c r="M1067" s="15">
        <v>1</v>
      </c>
      <c r="N1067" s="5" t="s">
        <v>48</v>
      </c>
      <c r="O1067" s="5" t="s">
        <v>48</v>
      </c>
      <c r="P1067" s="5">
        <v>0</v>
      </c>
      <c r="Q1067" s="5">
        <v>0</v>
      </c>
      <c r="R1067" s="5" t="str">
        <f t="shared" si="136"/>
        <v>76-2025-06-30</v>
      </c>
    </row>
    <row r="1068" spans="1:18" x14ac:dyDescent="0.3">
      <c r="A1068" s="5">
        <v>337</v>
      </c>
      <c r="B1068" s="5" t="s">
        <v>1414</v>
      </c>
      <c r="C1068" s="5" t="s">
        <v>214</v>
      </c>
      <c r="D1068" s="13" t="s">
        <v>47</v>
      </c>
      <c r="E1068" s="5" t="s">
        <v>22</v>
      </c>
      <c r="F1068" s="6">
        <v>45838</v>
      </c>
      <c r="G1068" s="16">
        <v>2025</v>
      </c>
      <c r="H1068" s="6" t="s">
        <v>734</v>
      </c>
      <c r="I1068" s="6" t="s">
        <v>832</v>
      </c>
      <c r="J1068" s="5"/>
      <c r="K1068" s="5"/>
      <c r="L1068" s="15"/>
      <c r="M1068" s="15"/>
      <c r="N1068" s="5"/>
      <c r="O1068" s="5"/>
      <c r="P1068" s="5">
        <v>0</v>
      </c>
      <c r="Q1068" s="5">
        <v>0</v>
      </c>
      <c r="R1068" s="5" t="str">
        <f t="shared" si="136"/>
        <v>Med 15-2025-06-30</v>
      </c>
    </row>
    <row r="1069" spans="1:18" x14ac:dyDescent="0.3">
      <c r="A1069" s="5">
        <v>338</v>
      </c>
      <c r="B1069" s="5" t="s">
        <v>1419</v>
      </c>
      <c r="C1069" s="5" t="s">
        <v>214</v>
      </c>
      <c r="D1069" s="13" t="s">
        <v>47</v>
      </c>
      <c r="E1069" s="5" t="s">
        <v>22</v>
      </c>
      <c r="F1069" s="6">
        <v>45838</v>
      </c>
      <c r="G1069" s="16">
        <v>2025</v>
      </c>
      <c r="H1069" s="6" t="s">
        <v>734</v>
      </c>
      <c r="I1069" s="6" t="s">
        <v>832</v>
      </c>
      <c r="J1069" s="5">
        <v>1</v>
      </c>
      <c r="K1069" s="5">
        <v>1</v>
      </c>
      <c r="L1069" s="15">
        <v>1</v>
      </c>
      <c r="M1069" s="15">
        <v>1</v>
      </c>
      <c r="N1069" s="5" t="s">
        <v>48</v>
      </c>
      <c r="O1069" s="5" t="s">
        <v>48</v>
      </c>
      <c r="P1069" s="5">
        <v>0</v>
      </c>
      <c r="Q1069" s="5">
        <v>0</v>
      </c>
      <c r="R1069" s="5" t="str">
        <f t="shared" si="136"/>
        <v>416.1-2025-06-30</v>
      </c>
    </row>
    <row r="1070" spans="1:18" x14ac:dyDescent="0.3">
      <c r="A1070" s="5">
        <v>341</v>
      </c>
      <c r="B1070" s="5" t="s">
        <v>1424</v>
      </c>
      <c r="C1070" s="5" t="s">
        <v>50</v>
      </c>
      <c r="D1070" s="13" t="s">
        <v>47</v>
      </c>
      <c r="E1070" s="5" t="s">
        <v>22</v>
      </c>
      <c r="F1070" s="6">
        <v>45838</v>
      </c>
      <c r="G1070" s="16">
        <v>2025</v>
      </c>
      <c r="H1070" s="6" t="s">
        <v>734</v>
      </c>
      <c r="I1070" s="6" t="s">
        <v>832</v>
      </c>
      <c r="J1070" s="9">
        <v>900000000</v>
      </c>
      <c r="K1070" s="9">
        <v>920265122</v>
      </c>
      <c r="L1070" s="15">
        <v>1.022516802222222</v>
      </c>
      <c r="M1070" s="15">
        <v>1.022516802222222</v>
      </c>
      <c r="N1070" s="5" t="s">
        <v>95</v>
      </c>
      <c r="O1070" s="5" t="s">
        <v>95</v>
      </c>
      <c r="P1070" s="5">
        <v>0</v>
      </c>
      <c r="Q1070" s="5">
        <v>0</v>
      </c>
      <c r="R1070" s="5" t="str">
        <f t="shared" si="136"/>
        <v>416.2-2025-06-30</v>
      </c>
    </row>
    <row r="1071" spans="1:18" x14ac:dyDescent="0.3">
      <c r="A1071" s="5">
        <v>344</v>
      </c>
      <c r="B1071" s="5" t="s">
        <v>294</v>
      </c>
      <c r="C1071" s="5" t="s">
        <v>25</v>
      </c>
      <c r="D1071" s="13" t="s">
        <v>47</v>
      </c>
      <c r="E1071" s="5" t="s">
        <v>22</v>
      </c>
      <c r="F1071" s="6">
        <v>45838</v>
      </c>
      <c r="G1071" s="16">
        <v>2025</v>
      </c>
      <c r="H1071" s="6" t="s">
        <v>734</v>
      </c>
      <c r="I1071" s="6" t="s">
        <v>832</v>
      </c>
      <c r="J1071" s="5">
        <v>93</v>
      </c>
      <c r="K1071" s="5">
        <v>99.43</v>
      </c>
      <c r="L1071" s="15">
        <v>1.069139784946237</v>
      </c>
      <c r="M1071" s="15">
        <v>1.069139784946237</v>
      </c>
      <c r="N1071" s="5" t="s">
        <v>23</v>
      </c>
      <c r="O1071" s="5" t="s">
        <v>23</v>
      </c>
      <c r="P1071" s="5">
        <v>0</v>
      </c>
      <c r="Q1071" s="5">
        <v>0</v>
      </c>
      <c r="R1071" s="5" t="str">
        <f t="shared" si="136"/>
        <v>416.3-2025-06-30</v>
      </c>
    </row>
    <row r="1072" spans="1:18" x14ac:dyDescent="0.3">
      <c r="A1072" s="5">
        <v>356</v>
      </c>
      <c r="B1072" s="5" t="s">
        <v>307</v>
      </c>
      <c r="C1072" s="5" t="s">
        <v>306</v>
      </c>
      <c r="D1072" s="13" t="s">
        <v>47</v>
      </c>
      <c r="E1072" s="5" t="s">
        <v>54</v>
      </c>
      <c r="F1072" s="6">
        <v>45838</v>
      </c>
      <c r="G1072" s="16">
        <v>2025</v>
      </c>
      <c r="H1072" s="6" t="s">
        <v>734</v>
      </c>
      <c r="I1072" s="6" t="s">
        <v>832</v>
      </c>
      <c r="J1072" s="5">
        <v>60</v>
      </c>
      <c r="K1072" s="5">
        <v>49.14</v>
      </c>
      <c r="L1072" s="15">
        <v>1.2210012210012211</v>
      </c>
      <c r="M1072" s="15">
        <v>1.2210012210012211</v>
      </c>
      <c r="N1072" s="5" t="s">
        <v>23</v>
      </c>
      <c r="O1072" s="5" t="s">
        <v>23</v>
      </c>
      <c r="P1072" s="5">
        <v>0</v>
      </c>
      <c r="Q1072" s="5">
        <v>1</v>
      </c>
      <c r="R1072" s="5" t="str">
        <f t="shared" ref="R1072:R1135" si="137">A1227&amp;"-"&amp;YEAR(F1227)&amp;"-"&amp;IF(LEN(MONTH(F1227))=1,"0"&amp;MONTH(F1227),MONTH(F1227))&amp;"-"&amp;IF(LEN(DAY(F1227))=1,"0"&amp;DAY(F1227),DAY(F1227))</f>
        <v>416.4-2025-06-30</v>
      </c>
    </row>
    <row r="1073" spans="1:18" x14ac:dyDescent="0.3">
      <c r="A1073" s="5">
        <v>357</v>
      </c>
      <c r="B1073" s="5" t="s">
        <v>308</v>
      </c>
      <c r="C1073" s="5" t="s">
        <v>306</v>
      </c>
      <c r="D1073" s="13" t="s">
        <v>47</v>
      </c>
      <c r="E1073" s="5" t="s">
        <v>22</v>
      </c>
      <c r="F1073" s="6">
        <v>45838</v>
      </c>
      <c r="G1073" s="16">
        <v>2025</v>
      </c>
      <c r="H1073" s="6" t="s">
        <v>734</v>
      </c>
      <c r="I1073" s="6" t="s">
        <v>832</v>
      </c>
      <c r="J1073" s="5"/>
      <c r="K1073" s="5">
        <v>0.85</v>
      </c>
      <c r="L1073" s="15"/>
      <c r="M1073" s="15"/>
      <c r="N1073" s="5" t="s">
        <v>171</v>
      </c>
      <c r="O1073" s="5"/>
      <c r="P1073" s="5">
        <v>0</v>
      </c>
      <c r="Q1073" s="5">
        <v>2</v>
      </c>
      <c r="R1073" s="5" t="str">
        <f t="shared" si="137"/>
        <v>416.5-2025-06-30</v>
      </c>
    </row>
    <row r="1074" spans="1:18" x14ac:dyDescent="0.3">
      <c r="A1074" s="5">
        <v>358</v>
      </c>
      <c r="B1074" s="5" t="s">
        <v>1439</v>
      </c>
      <c r="C1074" s="5" t="s">
        <v>310</v>
      </c>
      <c r="D1074" s="13" t="s">
        <v>47</v>
      </c>
      <c r="E1074" s="5" t="s">
        <v>22</v>
      </c>
      <c r="F1074" s="6">
        <v>45838</v>
      </c>
      <c r="G1074" s="16">
        <v>2025</v>
      </c>
      <c r="H1074" s="6" t="s">
        <v>734</v>
      </c>
      <c r="I1074" s="6" t="s">
        <v>832</v>
      </c>
      <c r="J1074" s="5">
        <v>100</v>
      </c>
      <c r="K1074" s="5">
        <v>100</v>
      </c>
      <c r="L1074" s="15">
        <v>1</v>
      </c>
      <c r="M1074" s="15">
        <v>1</v>
      </c>
      <c r="N1074" s="5" t="s">
        <v>23</v>
      </c>
      <c r="O1074" s="5" t="s">
        <v>23</v>
      </c>
      <c r="P1074" s="5">
        <v>0</v>
      </c>
      <c r="Q1074" s="5">
        <v>0</v>
      </c>
      <c r="R1074" s="5" t="str">
        <f t="shared" si="137"/>
        <v>416.6-2025-06-30</v>
      </c>
    </row>
    <row r="1075" spans="1:18" x14ac:dyDescent="0.3">
      <c r="A1075" s="5">
        <v>359</v>
      </c>
      <c r="B1075" s="5" t="s">
        <v>1441</v>
      </c>
      <c r="C1075" s="5" t="s">
        <v>217</v>
      </c>
      <c r="D1075" s="13" t="s">
        <v>47</v>
      </c>
      <c r="E1075" s="5" t="s">
        <v>22</v>
      </c>
      <c r="F1075" s="6">
        <v>45838</v>
      </c>
      <c r="G1075" s="16">
        <v>2025</v>
      </c>
      <c r="H1075" s="6" t="s">
        <v>734</v>
      </c>
      <c r="I1075" s="6" t="s">
        <v>832</v>
      </c>
      <c r="J1075" s="5">
        <v>80</v>
      </c>
      <c r="K1075" s="5">
        <v>90</v>
      </c>
      <c r="L1075" s="15">
        <v>1.125</v>
      </c>
      <c r="M1075" s="15">
        <v>1.125</v>
      </c>
      <c r="N1075" s="5" t="s">
        <v>23</v>
      </c>
      <c r="O1075" s="5" t="s">
        <v>23</v>
      </c>
      <c r="P1075" s="5">
        <v>0</v>
      </c>
      <c r="Q1075" s="5">
        <v>0</v>
      </c>
      <c r="R1075" s="5" t="str">
        <f t="shared" si="137"/>
        <v>417.1-2025-06-30</v>
      </c>
    </row>
    <row r="1076" spans="1:18" x14ac:dyDescent="0.3">
      <c r="A1076" s="5">
        <v>362</v>
      </c>
      <c r="B1076" s="5" t="s">
        <v>314</v>
      </c>
      <c r="C1076" s="5" t="s">
        <v>315</v>
      </c>
      <c r="D1076" s="13" t="s">
        <v>47</v>
      </c>
      <c r="E1076" s="5" t="s">
        <v>22</v>
      </c>
      <c r="F1076" s="6">
        <v>45838</v>
      </c>
      <c r="G1076" s="16">
        <v>2025</v>
      </c>
      <c r="H1076" s="6" t="s">
        <v>734</v>
      </c>
      <c r="I1076" s="6" t="s">
        <v>832</v>
      </c>
      <c r="J1076" s="5">
        <v>98</v>
      </c>
      <c r="K1076" s="5">
        <v>99.63</v>
      </c>
      <c r="L1076" s="15">
        <v>1.016632653061224</v>
      </c>
      <c r="M1076" s="15">
        <v>1.016632653061224</v>
      </c>
      <c r="N1076" s="5" t="s">
        <v>23</v>
      </c>
      <c r="O1076" s="5" t="s">
        <v>23</v>
      </c>
      <c r="P1076" s="5">
        <v>0</v>
      </c>
      <c r="Q1076" s="5">
        <v>0</v>
      </c>
      <c r="R1076" s="5" t="str">
        <f t="shared" si="137"/>
        <v>417.2-2025-06-30</v>
      </c>
    </row>
    <row r="1077" spans="1:18" x14ac:dyDescent="0.3">
      <c r="A1077" s="5">
        <v>363</v>
      </c>
      <c r="B1077" s="5" t="s">
        <v>316</v>
      </c>
      <c r="C1077" s="5" t="s">
        <v>315</v>
      </c>
      <c r="D1077" s="13" t="s">
        <v>47</v>
      </c>
      <c r="E1077" s="5" t="s">
        <v>22</v>
      </c>
      <c r="F1077" s="6">
        <v>45838</v>
      </c>
      <c r="G1077" s="16">
        <v>2025</v>
      </c>
      <c r="H1077" s="6" t="s">
        <v>734</v>
      </c>
      <c r="I1077" s="6" t="s">
        <v>832</v>
      </c>
      <c r="J1077" s="5">
        <v>100</v>
      </c>
      <c r="K1077" s="5">
        <v>100</v>
      </c>
      <c r="L1077" s="15">
        <v>1</v>
      </c>
      <c r="M1077" s="15">
        <v>1</v>
      </c>
      <c r="N1077" s="5" t="s">
        <v>23</v>
      </c>
      <c r="O1077" s="5" t="s">
        <v>23</v>
      </c>
      <c r="P1077" s="5">
        <v>0</v>
      </c>
      <c r="Q1077" s="5">
        <v>0</v>
      </c>
      <c r="R1077" s="5" t="str">
        <f t="shared" si="137"/>
        <v>417.3-2025-06-30</v>
      </c>
    </row>
    <row r="1078" spans="1:18" x14ac:dyDescent="0.3">
      <c r="A1078" s="100">
        <v>371</v>
      </c>
      <c r="B1078" s="100" t="s">
        <v>326</v>
      </c>
      <c r="C1078" s="5" t="s">
        <v>32</v>
      </c>
      <c r="D1078" s="13" t="s">
        <v>47</v>
      </c>
      <c r="E1078" s="5" t="s">
        <v>22</v>
      </c>
      <c r="F1078" s="6">
        <v>45838</v>
      </c>
      <c r="G1078" s="16">
        <v>2025</v>
      </c>
      <c r="H1078" s="6" t="s">
        <v>734</v>
      </c>
      <c r="I1078" s="6" t="s">
        <v>832</v>
      </c>
      <c r="J1078" s="9">
        <v>110800000</v>
      </c>
      <c r="K1078" s="9">
        <v>81647005</v>
      </c>
      <c r="L1078" s="15">
        <v>0.73688632671480148</v>
      </c>
      <c r="M1078" s="15">
        <v>0.73688632671480148</v>
      </c>
      <c r="N1078" s="5" t="s">
        <v>95</v>
      </c>
      <c r="O1078" s="5" t="s">
        <v>95</v>
      </c>
      <c r="P1078" s="5">
        <v>0</v>
      </c>
      <c r="Q1078" s="5">
        <v>0</v>
      </c>
      <c r="R1078" s="5" t="str">
        <f t="shared" si="137"/>
        <v>417.4-2025-06-30</v>
      </c>
    </row>
    <row r="1079" spans="1:18" x14ac:dyDescent="0.3">
      <c r="A1079" s="5">
        <v>375</v>
      </c>
      <c r="B1079" s="5" t="s">
        <v>330</v>
      </c>
      <c r="C1079" s="5" t="s">
        <v>315</v>
      </c>
      <c r="D1079" s="13" t="s">
        <v>47</v>
      </c>
      <c r="E1079" s="5" t="s">
        <v>22</v>
      </c>
      <c r="F1079" s="6">
        <v>45838</v>
      </c>
      <c r="G1079" s="16">
        <v>2025</v>
      </c>
      <c r="H1079" s="6" t="s">
        <v>734</v>
      </c>
      <c r="I1079" s="6" t="s">
        <v>832</v>
      </c>
      <c r="J1079" s="5">
        <v>100</v>
      </c>
      <c r="K1079" s="5">
        <v>100</v>
      </c>
      <c r="L1079" s="15">
        <v>1</v>
      </c>
      <c r="M1079" s="15">
        <v>1</v>
      </c>
      <c r="N1079" s="5" t="s">
        <v>23</v>
      </c>
      <c r="O1079" s="5" t="s">
        <v>23</v>
      </c>
      <c r="P1079" s="5">
        <v>0</v>
      </c>
      <c r="Q1079" s="5">
        <v>0</v>
      </c>
      <c r="R1079" s="5" t="str">
        <f t="shared" si="137"/>
        <v>417.5-2025-06-30</v>
      </c>
    </row>
    <row r="1080" spans="1:18" x14ac:dyDescent="0.3">
      <c r="A1080" s="5">
        <v>381</v>
      </c>
      <c r="B1080" s="5" t="s">
        <v>338</v>
      </c>
      <c r="C1080" s="5" t="s">
        <v>336</v>
      </c>
      <c r="D1080" s="13" t="s">
        <v>47</v>
      </c>
      <c r="E1080" s="5" t="s">
        <v>22</v>
      </c>
      <c r="F1080" s="6">
        <v>45838</v>
      </c>
      <c r="G1080" s="16">
        <v>2025</v>
      </c>
      <c r="H1080" s="6" t="s">
        <v>734</v>
      </c>
      <c r="I1080" s="6" t="s">
        <v>832</v>
      </c>
      <c r="J1080" s="5">
        <v>1572</v>
      </c>
      <c r="K1080" s="5">
        <v>1544</v>
      </c>
      <c r="L1080" s="15">
        <v>0.98218829516539441</v>
      </c>
      <c r="M1080" s="15">
        <v>0.98218829516539441</v>
      </c>
      <c r="N1080" s="5" t="s">
        <v>48</v>
      </c>
      <c r="O1080" s="5" t="s">
        <v>48</v>
      </c>
      <c r="P1080" s="5">
        <v>0</v>
      </c>
      <c r="Q1080" s="5">
        <v>0</v>
      </c>
      <c r="R1080" s="5" t="str">
        <f t="shared" si="137"/>
        <v>417.6-2025-06-30</v>
      </c>
    </row>
    <row r="1081" spans="1:18" x14ac:dyDescent="0.3">
      <c r="A1081" s="5">
        <v>382</v>
      </c>
      <c r="B1081" s="5" t="s">
        <v>339</v>
      </c>
      <c r="C1081" s="5" t="s">
        <v>336</v>
      </c>
      <c r="D1081" s="13" t="s">
        <v>47</v>
      </c>
      <c r="E1081" s="5" t="s">
        <v>22</v>
      </c>
      <c r="F1081" s="6">
        <v>45838</v>
      </c>
      <c r="G1081" s="16">
        <v>2025</v>
      </c>
      <c r="H1081" s="6" t="s">
        <v>734</v>
      </c>
      <c r="I1081" s="6" t="s">
        <v>832</v>
      </c>
      <c r="J1081" s="5">
        <v>10067</v>
      </c>
      <c r="K1081" s="5">
        <v>10021</v>
      </c>
      <c r="L1081" s="15">
        <v>0.99543061488030193</v>
      </c>
      <c r="M1081" s="15">
        <v>0.99543061488030193</v>
      </c>
      <c r="N1081" s="5" t="s">
        <v>48</v>
      </c>
      <c r="O1081" s="5" t="s">
        <v>48</v>
      </c>
      <c r="P1081" s="5">
        <v>0</v>
      </c>
      <c r="Q1081" s="5">
        <v>0</v>
      </c>
      <c r="R1081" s="5" t="str">
        <f t="shared" si="137"/>
        <v>420-2025-06-30</v>
      </c>
    </row>
    <row r="1082" spans="1:18" x14ac:dyDescent="0.3">
      <c r="A1082" s="5">
        <v>383</v>
      </c>
      <c r="B1082" s="5" t="s">
        <v>340</v>
      </c>
      <c r="C1082" s="5" t="s">
        <v>336</v>
      </c>
      <c r="D1082" s="13" t="s">
        <v>47</v>
      </c>
      <c r="E1082" s="5" t="s">
        <v>22</v>
      </c>
      <c r="F1082" s="6">
        <v>45838</v>
      </c>
      <c r="G1082" s="16">
        <v>2025</v>
      </c>
      <c r="H1082" s="6" t="s">
        <v>734</v>
      </c>
      <c r="I1082" s="6" t="s">
        <v>832</v>
      </c>
      <c r="J1082" s="3">
        <v>1599</v>
      </c>
      <c r="K1082" s="9">
        <v>2165</v>
      </c>
      <c r="L1082" s="15">
        <v>1.3</v>
      </c>
      <c r="M1082" s="15">
        <v>1.353971232020013</v>
      </c>
      <c r="N1082" s="5" t="s">
        <v>48</v>
      </c>
      <c r="O1082" s="5" t="s">
        <v>48</v>
      </c>
      <c r="P1082" s="5">
        <v>0</v>
      </c>
      <c r="Q1082" s="5">
        <v>0</v>
      </c>
      <c r="R1082" s="5" t="str">
        <f t="shared" si="137"/>
        <v>420.1-2025-06-30</v>
      </c>
    </row>
    <row r="1083" spans="1:18" x14ac:dyDescent="0.3">
      <c r="A1083" s="5">
        <v>384</v>
      </c>
      <c r="B1083" s="5" t="s">
        <v>341</v>
      </c>
      <c r="C1083" s="5" t="s">
        <v>336</v>
      </c>
      <c r="D1083" s="13" t="s">
        <v>47</v>
      </c>
      <c r="E1083" s="5" t="s">
        <v>22</v>
      </c>
      <c r="F1083" s="6">
        <v>45838</v>
      </c>
      <c r="G1083" s="16">
        <v>2025</v>
      </c>
      <c r="H1083" s="6" t="s">
        <v>734</v>
      </c>
      <c r="I1083" s="6" t="s">
        <v>832</v>
      </c>
      <c r="J1083" s="5">
        <v>371</v>
      </c>
      <c r="K1083" s="10">
        <v>380</v>
      </c>
      <c r="L1083" s="15">
        <v>1.024258760107817</v>
      </c>
      <c r="M1083" s="15">
        <v>1.024258760107817</v>
      </c>
      <c r="N1083" s="5" t="s">
        <v>48</v>
      </c>
      <c r="O1083" s="5" t="s">
        <v>48</v>
      </c>
      <c r="P1083" s="5">
        <v>0</v>
      </c>
      <c r="Q1083" s="5">
        <v>0</v>
      </c>
      <c r="R1083" s="5" t="str">
        <f t="shared" si="137"/>
        <v>420.2-2025-06-30</v>
      </c>
    </row>
    <row r="1084" spans="1:18" x14ac:dyDescent="0.3">
      <c r="A1084" s="5">
        <v>386</v>
      </c>
      <c r="B1084" s="5" t="s">
        <v>344</v>
      </c>
      <c r="C1084" s="5" t="s">
        <v>343</v>
      </c>
      <c r="D1084" s="13" t="s">
        <v>47</v>
      </c>
      <c r="E1084" s="5" t="s">
        <v>22</v>
      </c>
      <c r="F1084" s="6">
        <v>45838</v>
      </c>
      <c r="G1084" s="16">
        <v>2025</v>
      </c>
      <c r="H1084" s="6" t="s">
        <v>734</v>
      </c>
      <c r="I1084" s="6" t="s">
        <v>832</v>
      </c>
      <c r="J1084" s="32">
        <v>6845.8773110000002</v>
      </c>
      <c r="K1084" s="83">
        <v>8141.0462020000004</v>
      </c>
      <c r="L1084" s="15">
        <v>1.1891896147362899</v>
      </c>
      <c r="M1084" s="15">
        <v>1.1891896147362899</v>
      </c>
      <c r="N1084" s="5" t="s">
        <v>23</v>
      </c>
      <c r="O1084" s="5" t="s">
        <v>23</v>
      </c>
      <c r="P1084" s="5">
        <v>0</v>
      </c>
      <c r="Q1084" s="5">
        <v>0</v>
      </c>
      <c r="R1084" s="5" t="str">
        <f t="shared" si="137"/>
        <v>420.3-2025-06-30</v>
      </c>
    </row>
    <row r="1085" spans="1:18" x14ac:dyDescent="0.3">
      <c r="A1085" s="5">
        <v>397</v>
      </c>
      <c r="B1085" s="5" t="s">
        <v>1556</v>
      </c>
      <c r="C1085" s="5" t="s">
        <v>358</v>
      </c>
      <c r="D1085" s="13" t="s">
        <v>47</v>
      </c>
      <c r="E1085" s="5" t="s">
        <v>22</v>
      </c>
      <c r="F1085" s="6">
        <v>45838</v>
      </c>
      <c r="G1085" s="16">
        <v>2025</v>
      </c>
      <c r="H1085" s="6" t="s">
        <v>734</v>
      </c>
      <c r="I1085" s="6" t="s">
        <v>832</v>
      </c>
      <c r="J1085" s="5">
        <v>90</v>
      </c>
      <c r="K1085" s="5">
        <v>95.26</v>
      </c>
      <c r="L1085" s="15">
        <v>1.058444444444445</v>
      </c>
      <c r="M1085" s="15">
        <v>1.058444444444445</v>
      </c>
      <c r="N1085" s="5" t="s">
        <v>23</v>
      </c>
      <c r="O1085" s="5" t="s">
        <v>23</v>
      </c>
      <c r="P1085" s="5">
        <v>0</v>
      </c>
      <c r="Q1085" s="5">
        <v>1</v>
      </c>
      <c r="R1085" s="5" t="str">
        <f t="shared" si="137"/>
        <v>420.4-2025-06-30</v>
      </c>
    </row>
    <row r="1086" spans="1:18" x14ac:dyDescent="0.3">
      <c r="A1086" s="5">
        <v>398</v>
      </c>
      <c r="B1086" s="5" t="s">
        <v>360</v>
      </c>
      <c r="C1086" s="5" t="s">
        <v>361</v>
      </c>
      <c r="D1086" s="13" t="s">
        <v>47</v>
      </c>
      <c r="E1086" s="5" t="s">
        <v>22</v>
      </c>
      <c r="F1086" s="6">
        <v>45838</v>
      </c>
      <c r="G1086" s="16">
        <v>2025</v>
      </c>
      <c r="H1086" s="6" t="s">
        <v>734</v>
      </c>
      <c r="I1086" s="6" t="s">
        <v>832</v>
      </c>
      <c r="J1086" s="5">
        <v>1400</v>
      </c>
      <c r="K1086" s="5">
        <v>2233</v>
      </c>
      <c r="L1086" s="15">
        <v>1.3</v>
      </c>
      <c r="M1086" s="15">
        <v>1.595</v>
      </c>
      <c r="N1086" s="5" t="s">
        <v>48</v>
      </c>
      <c r="O1086" s="5" t="s">
        <v>48</v>
      </c>
      <c r="P1086" s="5">
        <v>0</v>
      </c>
      <c r="Q1086" s="5">
        <v>0</v>
      </c>
      <c r="R1086" s="5" t="str">
        <f t="shared" si="137"/>
        <v>420.5-2025-06-30</v>
      </c>
    </row>
    <row r="1087" spans="1:18" x14ac:dyDescent="0.3">
      <c r="A1087" s="5">
        <v>399</v>
      </c>
      <c r="B1087" s="5" t="s">
        <v>363</v>
      </c>
      <c r="C1087" s="5" t="s">
        <v>361</v>
      </c>
      <c r="D1087" s="13" t="s">
        <v>47</v>
      </c>
      <c r="E1087" s="5" t="s">
        <v>22</v>
      </c>
      <c r="F1087" s="6">
        <v>45838</v>
      </c>
      <c r="G1087" s="16">
        <v>2025</v>
      </c>
      <c r="H1087" s="6" t="s">
        <v>734</v>
      </c>
      <c r="I1087" s="6" t="s">
        <v>832</v>
      </c>
      <c r="J1087" s="5">
        <v>772</v>
      </c>
      <c r="K1087" s="5">
        <v>750</v>
      </c>
      <c r="L1087" s="15">
        <v>0.97150259067357514</v>
      </c>
      <c r="M1087" s="15">
        <v>0.97150259067357514</v>
      </c>
      <c r="N1087" s="5" t="s">
        <v>48</v>
      </c>
      <c r="O1087" s="5" t="s">
        <v>48</v>
      </c>
      <c r="P1087" s="5">
        <v>0</v>
      </c>
      <c r="Q1087" s="5">
        <v>0</v>
      </c>
      <c r="R1087" s="5" t="str">
        <f t="shared" si="137"/>
        <v>420.6-2025-06-30</v>
      </c>
    </row>
    <row r="1088" spans="1:18" x14ac:dyDescent="0.3">
      <c r="A1088" s="5">
        <v>401</v>
      </c>
      <c r="B1088" s="5" t="s">
        <v>365</v>
      </c>
      <c r="C1088" s="5" t="s">
        <v>366</v>
      </c>
      <c r="D1088" s="13" t="s">
        <v>47</v>
      </c>
      <c r="E1088" s="5" t="s">
        <v>22</v>
      </c>
      <c r="F1088" s="6">
        <v>45838</v>
      </c>
      <c r="G1088" s="16">
        <v>2025</v>
      </c>
      <c r="H1088" s="6" t="s">
        <v>734</v>
      </c>
      <c r="I1088" s="6" t="s">
        <v>832</v>
      </c>
      <c r="J1088" s="5">
        <v>8</v>
      </c>
      <c r="K1088" s="5">
        <v>8</v>
      </c>
      <c r="L1088" s="15">
        <v>1</v>
      </c>
      <c r="M1088" s="15">
        <v>1</v>
      </c>
      <c r="N1088" s="5" t="s">
        <v>48</v>
      </c>
      <c r="O1088" s="5" t="s">
        <v>48</v>
      </c>
      <c r="P1088" s="5">
        <v>0</v>
      </c>
      <c r="Q1088" s="5">
        <v>0</v>
      </c>
      <c r="R1088" s="5" t="str">
        <f t="shared" si="137"/>
        <v>469-2025-06-30</v>
      </c>
    </row>
    <row r="1089" spans="1:18" x14ac:dyDescent="0.3">
      <c r="A1089" s="5">
        <v>403</v>
      </c>
      <c r="B1089" s="5" t="s">
        <v>368</v>
      </c>
      <c r="C1089" s="5" t="s">
        <v>366</v>
      </c>
      <c r="D1089" s="13" t="s">
        <v>47</v>
      </c>
      <c r="E1089" s="5" t="s">
        <v>22</v>
      </c>
      <c r="F1089" s="6">
        <v>45838</v>
      </c>
      <c r="G1089" s="16">
        <v>2025</v>
      </c>
      <c r="H1089" s="6" t="s">
        <v>734</v>
      </c>
      <c r="I1089" s="6" t="s">
        <v>832</v>
      </c>
      <c r="J1089" s="5"/>
      <c r="K1089" s="5">
        <v>14410</v>
      </c>
      <c r="L1089" s="15"/>
      <c r="M1089" s="15"/>
      <c r="N1089" s="5" t="s">
        <v>171</v>
      </c>
      <c r="O1089" s="5" t="s">
        <v>48</v>
      </c>
      <c r="P1089" s="5">
        <v>0</v>
      </c>
      <c r="Q1089" s="5">
        <v>0</v>
      </c>
      <c r="R1089" s="5" t="str">
        <f t="shared" si="137"/>
        <v>469.10-2025-06-30</v>
      </c>
    </row>
    <row r="1090" spans="1:18" x14ac:dyDescent="0.3">
      <c r="A1090" s="5">
        <v>408</v>
      </c>
      <c r="B1090" s="5" t="s">
        <v>374</v>
      </c>
      <c r="C1090" s="5" t="s">
        <v>39</v>
      </c>
      <c r="D1090" s="13" t="s">
        <v>47</v>
      </c>
      <c r="E1090" s="5" t="s">
        <v>22</v>
      </c>
      <c r="F1090" s="6">
        <v>45838</v>
      </c>
      <c r="G1090" s="16">
        <v>2025</v>
      </c>
      <c r="H1090" s="6" t="s">
        <v>734</v>
      </c>
      <c r="I1090" s="6" t="s">
        <v>832</v>
      </c>
      <c r="J1090" s="5">
        <v>2</v>
      </c>
      <c r="K1090" s="5">
        <v>2</v>
      </c>
      <c r="L1090" s="15">
        <v>1</v>
      </c>
      <c r="M1090" s="15">
        <v>1</v>
      </c>
      <c r="N1090" s="5" t="s">
        <v>48</v>
      </c>
      <c r="O1090" s="5" t="s">
        <v>48</v>
      </c>
      <c r="P1090" s="5">
        <v>0</v>
      </c>
      <c r="Q1090" s="5">
        <v>0</v>
      </c>
      <c r="R1090" s="5" t="str">
        <f t="shared" si="137"/>
        <v>469.2-2025-06-30</v>
      </c>
    </row>
    <row r="1091" spans="1:18" x14ac:dyDescent="0.3">
      <c r="A1091" s="5">
        <v>422</v>
      </c>
      <c r="B1091" s="5" t="s">
        <v>390</v>
      </c>
      <c r="C1091" s="5" t="s">
        <v>79</v>
      </c>
      <c r="D1091" s="13" t="s">
        <v>47</v>
      </c>
      <c r="E1091" s="5" t="s">
        <v>22</v>
      </c>
      <c r="F1091" s="6">
        <v>45838</v>
      </c>
      <c r="G1091" s="16">
        <v>2025</v>
      </c>
      <c r="H1091" s="6" t="s">
        <v>734</v>
      </c>
      <c r="I1091" s="6" t="s">
        <v>832</v>
      </c>
      <c r="J1091" s="5">
        <v>7.83</v>
      </c>
      <c r="K1091" s="5">
        <v>8.1999999999999993</v>
      </c>
      <c r="L1091" s="15">
        <v>1.047254150702426</v>
      </c>
      <c r="M1091" s="15">
        <v>1.047254150702426</v>
      </c>
      <c r="N1091" s="5" t="s">
        <v>23</v>
      </c>
      <c r="O1091" s="5" t="s">
        <v>23</v>
      </c>
      <c r="P1091" s="5">
        <v>2</v>
      </c>
      <c r="Q1091" s="5">
        <v>2</v>
      </c>
      <c r="R1091" s="5" t="str">
        <f t="shared" si="137"/>
        <v>469.3-2025-06-30</v>
      </c>
    </row>
    <row r="1092" spans="1:18" x14ac:dyDescent="0.3">
      <c r="A1092" s="5">
        <v>430</v>
      </c>
      <c r="B1092" s="5" t="s">
        <v>399</v>
      </c>
      <c r="C1092" s="5" t="s">
        <v>86</v>
      </c>
      <c r="D1092" s="13" t="s">
        <v>47</v>
      </c>
      <c r="E1092" s="5" t="s">
        <v>22</v>
      </c>
      <c r="F1092" s="6">
        <v>46022</v>
      </c>
      <c r="G1092" s="5">
        <v>2025</v>
      </c>
      <c r="H1092" s="5" t="str">
        <f>PROPER(TEXT(F1247,"mmmm"))</f>
        <v>Junio</v>
      </c>
      <c r="I1092" s="6" t="str">
        <f>IF(OR(H1247="Enero",H1247="Febrero",H1247="Marzo",H1247="Abril",H1247="Mayo",H1247="Junio"),G1247&amp;"-1",IF(OR(H1247="Julio",H1247="Agosto",H1247="Septiembre",H1247="Octubre",H1247="Noviembre",H1247="Diciembre"),G1247&amp;"-2"))</f>
        <v>2025-1</v>
      </c>
      <c r="J1092" s="5">
        <v>95</v>
      </c>
      <c r="K1092" s="5">
        <v>111.76</v>
      </c>
      <c r="L1092" s="15">
        <v>1.16621052631579</v>
      </c>
      <c r="M1092" s="15">
        <v>1.16621052631579</v>
      </c>
      <c r="N1092" s="5" t="s">
        <v>23</v>
      </c>
      <c r="O1092" s="5" t="s">
        <v>23</v>
      </c>
      <c r="P1092" s="5">
        <v>0</v>
      </c>
      <c r="Q1092" s="5">
        <v>0</v>
      </c>
      <c r="R1092" s="5" t="str">
        <f t="shared" si="137"/>
        <v>469.4-2025-06-30</v>
      </c>
    </row>
    <row r="1093" spans="1:18" x14ac:dyDescent="0.3">
      <c r="A1093" s="5">
        <v>439</v>
      </c>
      <c r="B1093" s="5" t="s">
        <v>407</v>
      </c>
      <c r="C1093" s="5" t="s">
        <v>315</v>
      </c>
      <c r="D1093" s="13" t="s">
        <v>47</v>
      </c>
      <c r="E1093" s="5" t="s">
        <v>22</v>
      </c>
      <c r="F1093" s="6">
        <v>45838</v>
      </c>
      <c r="G1093" s="16">
        <v>2025</v>
      </c>
      <c r="H1093" s="6" t="s">
        <v>734</v>
      </c>
      <c r="I1093" s="6" t="s">
        <v>832</v>
      </c>
      <c r="J1093" s="5">
        <v>100</v>
      </c>
      <c r="K1093" s="5">
        <v>100</v>
      </c>
      <c r="L1093" s="15">
        <v>1</v>
      </c>
      <c r="M1093" s="15">
        <v>1</v>
      </c>
      <c r="N1093" s="5" t="s">
        <v>23</v>
      </c>
      <c r="O1093" s="5" t="s">
        <v>23</v>
      </c>
      <c r="P1093" s="5">
        <v>0</v>
      </c>
      <c r="Q1093" s="5">
        <v>0</v>
      </c>
      <c r="R1093" s="5" t="str">
        <f t="shared" si="137"/>
        <v>469.5-2025-06-30</v>
      </c>
    </row>
    <row r="1094" spans="1:18" x14ac:dyDescent="0.3">
      <c r="A1094" s="5">
        <v>440</v>
      </c>
      <c r="B1094" s="5" t="s">
        <v>408</v>
      </c>
      <c r="C1094" s="5" t="s">
        <v>315</v>
      </c>
      <c r="D1094" s="13" t="s">
        <v>47</v>
      </c>
      <c r="E1094" s="5" t="s">
        <v>22</v>
      </c>
      <c r="F1094" s="6">
        <v>45838</v>
      </c>
      <c r="G1094" s="16">
        <v>2025</v>
      </c>
      <c r="H1094" s="6" t="s">
        <v>734</v>
      </c>
      <c r="I1094" s="6" t="s">
        <v>832</v>
      </c>
      <c r="J1094" s="5">
        <v>98</v>
      </c>
      <c r="K1094" s="5">
        <v>99.77</v>
      </c>
      <c r="L1094" s="15">
        <v>1.018061224489796</v>
      </c>
      <c r="M1094" s="15">
        <v>1.018061224489796</v>
      </c>
      <c r="N1094" s="5" t="s">
        <v>23</v>
      </c>
      <c r="O1094" s="5" t="s">
        <v>23</v>
      </c>
      <c r="P1094" s="5">
        <v>0</v>
      </c>
      <c r="Q1094" s="5">
        <v>1</v>
      </c>
      <c r="R1094" s="5" t="str">
        <f t="shared" si="137"/>
        <v>469.6-2025-06-30</v>
      </c>
    </row>
    <row r="1095" spans="1:18" x14ac:dyDescent="0.3">
      <c r="A1095" s="5">
        <v>444</v>
      </c>
      <c r="B1095" s="5" t="s">
        <v>412</v>
      </c>
      <c r="C1095" s="5" t="s">
        <v>180</v>
      </c>
      <c r="D1095" s="13" t="s">
        <v>47</v>
      </c>
      <c r="E1095" s="5" t="s">
        <v>54</v>
      </c>
      <c r="F1095" s="6">
        <v>45838</v>
      </c>
      <c r="G1095" s="16">
        <v>2025</v>
      </c>
      <c r="H1095" s="6" t="s">
        <v>734</v>
      </c>
      <c r="I1095" s="6" t="s">
        <v>832</v>
      </c>
      <c r="J1095" s="5">
        <v>3</v>
      </c>
      <c r="K1095" s="5">
        <v>1.6</v>
      </c>
      <c r="L1095" s="15">
        <v>0.53333333333333333</v>
      </c>
      <c r="M1095" s="15">
        <v>0.53333333333333333</v>
      </c>
      <c r="N1095" s="5" t="s">
        <v>48</v>
      </c>
      <c r="O1095" s="5" t="s">
        <v>83</v>
      </c>
      <c r="P1095" s="5">
        <v>0</v>
      </c>
      <c r="Q1095" s="5">
        <v>1</v>
      </c>
      <c r="R1095" s="5" t="str">
        <f t="shared" si="137"/>
        <v>469.7-2025-06-30</v>
      </c>
    </row>
    <row r="1096" spans="1:18" x14ac:dyDescent="0.3">
      <c r="A1096" s="5">
        <v>445</v>
      </c>
      <c r="B1096" s="5" t="s">
        <v>413</v>
      </c>
      <c r="C1096" s="5" t="s">
        <v>180</v>
      </c>
      <c r="D1096" s="13" t="s">
        <v>47</v>
      </c>
      <c r="E1096" s="5" t="s">
        <v>22</v>
      </c>
      <c r="F1096" s="6">
        <v>45838</v>
      </c>
      <c r="G1096" s="16">
        <v>2025</v>
      </c>
      <c r="H1096" s="6" t="s">
        <v>734</v>
      </c>
      <c r="I1096" s="6" t="s">
        <v>832</v>
      </c>
      <c r="J1096" s="5">
        <v>70</v>
      </c>
      <c r="K1096" s="5">
        <v>75.7</v>
      </c>
      <c r="L1096" s="15">
        <v>1.081428571428571</v>
      </c>
      <c r="M1096" s="15">
        <v>1.081428571428571</v>
      </c>
      <c r="N1096" s="5" t="s">
        <v>23</v>
      </c>
      <c r="O1096" s="5" t="s">
        <v>23</v>
      </c>
      <c r="P1096" s="5">
        <v>0</v>
      </c>
      <c r="Q1096" s="5">
        <v>0</v>
      </c>
      <c r="R1096" s="5" t="str">
        <f t="shared" si="137"/>
        <v>469.8-2025-06-30</v>
      </c>
    </row>
    <row r="1097" spans="1:18" x14ac:dyDescent="0.3">
      <c r="A1097" s="5">
        <v>447</v>
      </c>
      <c r="B1097" s="5" t="s">
        <v>238</v>
      </c>
      <c r="C1097" s="5" t="s">
        <v>104</v>
      </c>
      <c r="D1097" s="13" t="s">
        <v>47</v>
      </c>
      <c r="E1097" s="5" t="s">
        <v>22</v>
      </c>
      <c r="F1097" s="6">
        <v>45838</v>
      </c>
      <c r="G1097" s="16">
        <v>2025</v>
      </c>
      <c r="H1097" s="6" t="s">
        <v>734</v>
      </c>
      <c r="I1097" s="6" t="s">
        <v>832</v>
      </c>
      <c r="J1097" s="5">
        <v>15</v>
      </c>
      <c r="K1097" s="5">
        <v>16.54</v>
      </c>
      <c r="L1097" s="15">
        <v>1.1026666666666669</v>
      </c>
      <c r="M1097" s="15">
        <v>1.1026666666666669</v>
      </c>
      <c r="N1097" s="5" t="s">
        <v>23</v>
      </c>
      <c r="O1097" s="5" t="s">
        <v>23</v>
      </c>
      <c r="P1097" s="5">
        <v>0</v>
      </c>
      <c r="Q1097" s="5">
        <v>0</v>
      </c>
      <c r="R1097" s="5" t="str">
        <f t="shared" si="137"/>
        <v>469.9-2025-06-30</v>
      </c>
    </row>
    <row r="1098" spans="1:18" x14ac:dyDescent="0.3">
      <c r="A1098" s="5">
        <v>448</v>
      </c>
      <c r="B1098" s="5" t="s">
        <v>414</v>
      </c>
      <c r="C1098" s="5" t="s">
        <v>104</v>
      </c>
      <c r="D1098" s="13" t="s">
        <v>47</v>
      </c>
      <c r="E1098" s="5" t="s">
        <v>22</v>
      </c>
      <c r="F1098" s="6">
        <v>45838</v>
      </c>
      <c r="G1098" s="16">
        <v>2025</v>
      </c>
      <c r="H1098" s="6" t="s">
        <v>734</v>
      </c>
      <c r="I1098" s="6" t="s">
        <v>832</v>
      </c>
      <c r="J1098" s="5">
        <v>17</v>
      </c>
      <c r="K1098" s="5">
        <v>18.73</v>
      </c>
      <c r="L1098" s="15">
        <v>1.101764705882353</v>
      </c>
      <c r="M1098" s="15">
        <v>1.101764705882353</v>
      </c>
      <c r="N1098" s="5" t="s">
        <v>23</v>
      </c>
      <c r="O1098" s="5" t="s">
        <v>23</v>
      </c>
      <c r="P1098" s="5">
        <v>0</v>
      </c>
      <c r="Q1098" s="5">
        <v>1</v>
      </c>
      <c r="R1098" s="5" t="str">
        <f t="shared" si="137"/>
        <v>470-2025-06-30</v>
      </c>
    </row>
    <row r="1099" spans="1:18" x14ac:dyDescent="0.3">
      <c r="A1099" s="5">
        <v>451</v>
      </c>
      <c r="B1099" s="5" t="s">
        <v>1825</v>
      </c>
      <c r="C1099" s="5" t="s">
        <v>354</v>
      </c>
      <c r="D1099" s="13" t="s">
        <v>47</v>
      </c>
      <c r="E1099" s="5" t="s">
        <v>22</v>
      </c>
      <c r="F1099" s="6">
        <v>45838</v>
      </c>
      <c r="G1099" s="16">
        <v>2025</v>
      </c>
      <c r="H1099" s="6" t="s">
        <v>734</v>
      </c>
      <c r="I1099" s="6" t="s">
        <v>832</v>
      </c>
      <c r="J1099" s="5">
        <v>50</v>
      </c>
      <c r="K1099" s="5">
        <v>59.75</v>
      </c>
      <c r="L1099" s="15">
        <v>1.1950000000000001</v>
      </c>
      <c r="M1099" s="15">
        <v>1.1950000000000001</v>
      </c>
      <c r="N1099" s="5" t="s">
        <v>23</v>
      </c>
      <c r="O1099" s="5" t="s">
        <v>23</v>
      </c>
      <c r="P1099" s="5">
        <v>0</v>
      </c>
      <c r="Q1099" s="5">
        <v>0</v>
      </c>
      <c r="R1099" s="5" t="str">
        <f t="shared" si="137"/>
        <v>470.1-2025-06-30</v>
      </c>
    </row>
    <row r="1100" spans="1:18" x14ac:dyDescent="0.3">
      <c r="A1100" s="5">
        <v>467</v>
      </c>
      <c r="B1100" s="5" t="s">
        <v>430</v>
      </c>
      <c r="C1100" s="5" t="s">
        <v>217</v>
      </c>
      <c r="D1100" s="13" t="s">
        <v>47</v>
      </c>
      <c r="E1100" s="5" t="s">
        <v>22</v>
      </c>
      <c r="F1100" s="6">
        <v>45838</v>
      </c>
      <c r="G1100" s="16">
        <v>2025</v>
      </c>
      <c r="H1100" s="6" t="s">
        <v>734</v>
      </c>
      <c r="I1100" s="6" t="s">
        <v>832</v>
      </c>
      <c r="J1100" s="5">
        <v>60</v>
      </c>
      <c r="K1100" s="5">
        <v>70.8</v>
      </c>
      <c r="L1100" s="15">
        <v>1.18</v>
      </c>
      <c r="M1100" s="15">
        <v>1.18</v>
      </c>
      <c r="N1100" s="5" t="s">
        <v>48</v>
      </c>
      <c r="O1100" s="5" t="s">
        <v>83</v>
      </c>
      <c r="P1100" s="5">
        <v>0</v>
      </c>
      <c r="Q1100" s="5">
        <v>1</v>
      </c>
      <c r="R1100" s="5" t="str">
        <f t="shared" si="137"/>
        <v>470.2-2025-06-30</v>
      </c>
    </row>
    <row r="1101" spans="1:18" x14ac:dyDescent="0.3">
      <c r="A1101" s="5">
        <v>468</v>
      </c>
      <c r="B1101" s="5" t="s">
        <v>431</v>
      </c>
      <c r="C1101" s="5" t="s">
        <v>217</v>
      </c>
      <c r="D1101" s="13" t="s">
        <v>47</v>
      </c>
      <c r="E1101" s="5" t="s">
        <v>54</v>
      </c>
      <c r="F1101" s="6">
        <v>45838</v>
      </c>
      <c r="G1101" s="16">
        <v>2025</v>
      </c>
      <c r="H1101" s="6" t="s">
        <v>734</v>
      </c>
      <c r="I1101" s="6" t="s">
        <v>832</v>
      </c>
      <c r="J1101" s="5">
        <v>2.5</v>
      </c>
      <c r="K1101" s="5">
        <v>2.4</v>
      </c>
      <c r="L1101" s="15">
        <v>1.041666666666667</v>
      </c>
      <c r="M1101" s="15">
        <v>1.041666666666667</v>
      </c>
      <c r="N1101" s="5" t="s">
        <v>83</v>
      </c>
      <c r="O1101" s="5" t="s">
        <v>83</v>
      </c>
      <c r="P1101" s="5">
        <v>1</v>
      </c>
      <c r="Q1101" s="5">
        <v>1</v>
      </c>
      <c r="R1101" s="5" t="str">
        <f t="shared" si="137"/>
        <v>470.3-2025-06-30</v>
      </c>
    </row>
    <row r="1102" spans="1:18" x14ac:dyDescent="0.3">
      <c r="A1102" s="5">
        <v>475</v>
      </c>
      <c r="B1102" s="5" t="s">
        <v>441</v>
      </c>
      <c r="C1102" s="5" t="s">
        <v>39</v>
      </c>
      <c r="D1102" s="13" t="s">
        <v>47</v>
      </c>
      <c r="E1102" s="5" t="s">
        <v>22</v>
      </c>
      <c r="F1102" s="6">
        <v>45838</v>
      </c>
      <c r="G1102" s="16">
        <v>2025</v>
      </c>
      <c r="H1102" s="6" t="s">
        <v>734</v>
      </c>
      <c r="I1102" s="6" t="s">
        <v>832</v>
      </c>
      <c r="J1102" s="5">
        <v>7</v>
      </c>
      <c r="K1102" s="5">
        <v>2</v>
      </c>
      <c r="L1102" s="15">
        <v>0.2857142857142857</v>
      </c>
      <c r="M1102" s="15">
        <v>0.2857142857142857</v>
      </c>
      <c r="N1102" s="5" t="s">
        <v>48</v>
      </c>
      <c r="O1102" s="5" t="s">
        <v>48</v>
      </c>
      <c r="P1102" s="5">
        <v>0</v>
      </c>
      <c r="Q1102" s="5">
        <v>0</v>
      </c>
      <c r="R1102" s="5" t="str">
        <f t="shared" si="137"/>
        <v>470.4-2025-06-30</v>
      </c>
    </row>
    <row r="1103" spans="1:18" x14ac:dyDescent="0.3">
      <c r="A1103" s="5">
        <v>478</v>
      </c>
      <c r="B1103" s="5" t="s">
        <v>444</v>
      </c>
      <c r="C1103" s="5" t="s">
        <v>439</v>
      </c>
      <c r="D1103" s="13" t="s">
        <v>47</v>
      </c>
      <c r="E1103" s="5" t="s">
        <v>22</v>
      </c>
      <c r="F1103" s="6">
        <v>45838</v>
      </c>
      <c r="G1103" s="16">
        <v>2025</v>
      </c>
      <c r="H1103" s="6" t="s">
        <v>734</v>
      </c>
      <c r="I1103" s="6" t="s">
        <v>832</v>
      </c>
      <c r="J1103" s="5"/>
      <c r="K1103" s="5">
        <v>0</v>
      </c>
      <c r="L1103" s="15"/>
      <c r="M1103" s="15"/>
      <c r="N1103" s="5" t="s">
        <v>48</v>
      </c>
      <c r="O1103" s="5" t="s">
        <v>48</v>
      </c>
      <c r="P1103" s="5">
        <v>0</v>
      </c>
      <c r="Q1103" s="5">
        <v>0</v>
      </c>
      <c r="R1103" s="5" t="str">
        <f t="shared" si="137"/>
        <v>470.5-2025-06-30</v>
      </c>
    </row>
    <row r="1104" spans="1:18" x14ac:dyDescent="0.3">
      <c r="A1104" s="5">
        <v>481</v>
      </c>
      <c r="B1104" s="5" t="s">
        <v>447</v>
      </c>
      <c r="C1104" s="5" t="s">
        <v>20</v>
      </c>
      <c r="D1104" s="13" t="s">
        <v>47</v>
      </c>
      <c r="E1104" s="5" t="s">
        <v>22</v>
      </c>
      <c r="F1104" s="6">
        <v>45838</v>
      </c>
      <c r="G1104" s="16">
        <v>2025</v>
      </c>
      <c r="H1104" s="6" t="s">
        <v>734</v>
      </c>
      <c r="I1104" s="6" t="s">
        <v>832</v>
      </c>
      <c r="J1104" s="5">
        <v>100</v>
      </c>
      <c r="K1104" s="5">
        <v>100</v>
      </c>
      <c r="L1104" s="15">
        <v>1</v>
      </c>
      <c r="M1104" s="15">
        <v>1</v>
      </c>
      <c r="N1104" s="5" t="s">
        <v>23</v>
      </c>
      <c r="O1104" s="5" t="s">
        <v>23</v>
      </c>
      <c r="P1104" s="5">
        <v>0</v>
      </c>
      <c r="Q1104" s="5">
        <v>0</v>
      </c>
      <c r="R1104" s="5" t="str">
        <f t="shared" si="137"/>
        <v>471-2025-06-30</v>
      </c>
    </row>
    <row r="1105" spans="1:18" x14ac:dyDescent="0.3">
      <c r="A1105" s="5">
        <v>506</v>
      </c>
      <c r="B1105" s="5" t="s">
        <v>471</v>
      </c>
      <c r="C1105" s="5" t="s">
        <v>310</v>
      </c>
      <c r="D1105" s="13" t="s">
        <v>47</v>
      </c>
      <c r="E1105" s="5" t="s">
        <v>22</v>
      </c>
      <c r="F1105" s="6">
        <v>45838</v>
      </c>
      <c r="G1105" s="16">
        <v>2025</v>
      </c>
      <c r="H1105" s="6" t="s">
        <v>734</v>
      </c>
      <c r="I1105" s="6" t="s">
        <v>832</v>
      </c>
      <c r="J1105" s="5">
        <v>80</v>
      </c>
      <c r="K1105" s="5">
        <v>95</v>
      </c>
      <c r="L1105" s="15">
        <v>1.1875</v>
      </c>
      <c r="M1105" s="15">
        <v>1.1875</v>
      </c>
      <c r="N1105" s="5" t="s">
        <v>23</v>
      </c>
      <c r="O1105" s="5" t="s">
        <v>23</v>
      </c>
      <c r="P1105" s="5">
        <v>0</v>
      </c>
      <c r="Q1105" s="5">
        <v>0</v>
      </c>
      <c r="R1105" s="5" t="str">
        <f t="shared" si="137"/>
        <v>471.1-2025-06-30</v>
      </c>
    </row>
    <row r="1106" spans="1:18" x14ac:dyDescent="0.3">
      <c r="A1106" s="5">
        <v>507</v>
      </c>
      <c r="B1106" s="5" t="s">
        <v>472</v>
      </c>
      <c r="C1106" s="5" t="s">
        <v>234</v>
      </c>
      <c r="D1106" s="13" t="s">
        <v>47</v>
      </c>
      <c r="E1106" s="5" t="s">
        <v>22</v>
      </c>
      <c r="F1106" s="6">
        <v>45838</v>
      </c>
      <c r="G1106" s="16">
        <v>2025</v>
      </c>
      <c r="H1106" s="6" t="s">
        <v>734</v>
      </c>
      <c r="I1106" s="6" t="s">
        <v>832</v>
      </c>
      <c r="J1106" s="5">
        <v>80</v>
      </c>
      <c r="K1106" s="5">
        <v>98.75</v>
      </c>
      <c r="L1106" s="15">
        <v>1.234375</v>
      </c>
      <c r="M1106" s="15">
        <v>1.234375</v>
      </c>
      <c r="N1106" s="5" t="s">
        <v>23</v>
      </c>
      <c r="O1106" s="5" t="s">
        <v>23</v>
      </c>
      <c r="P1106" s="5">
        <v>0</v>
      </c>
      <c r="Q1106" s="5">
        <v>0</v>
      </c>
      <c r="R1106" s="5" t="str">
        <f t="shared" si="137"/>
        <v>471.2-2025-06-30</v>
      </c>
    </row>
    <row r="1107" spans="1:18" x14ac:dyDescent="0.3">
      <c r="A1107" s="5">
        <v>514</v>
      </c>
      <c r="B1107" s="5" t="s">
        <v>2258</v>
      </c>
      <c r="C1107" s="5" t="s">
        <v>241</v>
      </c>
      <c r="D1107" s="13" t="s">
        <v>47</v>
      </c>
      <c r="E1107" s="5" t="s">
        <v>22</v>
      </c>
      <c r="F1107" s="6">
        <v>45838</v>
      </c>
      <c r="G1107" s="16">
        <v>2025</v>
      </c>
      <c r="H1107" s="6" t="s">
        <v>734</v>
      </c>
      <c r="I1107" s="6" t="s">
        <v>832</v>
      </c>
      <c r="J1107" s="5">
        <v>70</v>
      </c>
      <c r="K1107" s="5">
        <v>91.82</v>
      </c>
      <c r="L1107" s="15">
        <v>1.3</v>
      </c>
      <c r="M1107" s="15">
        <v>1.3117142857142861</v>
      </c>
      <c r="N1107" s="5" t="s">
        <v>23</v>
      </c>
      <c r="O1107" s="5" t="s">
        <v>23</v>
      </c>
      <c r="P1107" s="5">
        <v>0</v>
      </c>
      <c r="Q1107" s="5">
        <v>0</v>
      </c>
      <c r="R1107" s="5" t="str">
        <f t="shared" si="137"/>
        <v>471.3-2025-06-30</v>
      </c>
    </row>
    <row r="1108" spans="1:18" x14ac:dyDescent="0.3">
      <c r="A1108" s="5">
        <v>519</v>
      </c>
      <c r="B1108" s="5" t="s">
        <v>2267</v>
      </c>
      <c r="C1108" s="5" t="s">
        <v>354</v>
      </c>
      <c r="D1108" s="13" t="s">
        <v>47</v>
      </c>
      <c r="E1108" s="5" t="s">
        <v>22</v>
      </c>
      <c r="F1108" s="6">
        <v>45838</v>
      </c>
      <c r="G1108" s="16">
        <v>2025</v>
      </c>
      <c r="H1108" s="6" t="s">
        <v>734</v>
      </c>
      <c r="I1108" s="6" t="s">
        <v>832</v>
      </c>
      <c r="J1108" s="5">
        <v>100</v>
      </c>
      <c r="K1108" s="5">
        <v>431.45</v>
      </c>
      <c r="L1108" s="15">
        <v>1.3</v>
      </c>
      <c r="M1108" s="15">
        <v>4.3144999999999998</v>
      </c>
      <c r="N1108" s="5" t="s">
        <v>23</v>
      </c>
      <c r="O1108" s="5" t="s">
        <v>23</v>
      </c>
      <c r="P1108" s="5">
        <v>0</v>
      </c>
      <c r="Q1108" s="5">
        <v>0</v>
      </c>
      <c r="R1108" s="5" t="str">
        <f t="shared" si="137"/>
        <v>471.7-2025-06-30</v>
      </c>
    </row>
    <row r="1109" spans="1:18" x14ac:dyDescent="0.3">
      <c r="A1109" s="5">
        <v>524</v>
      </c>
      <c r="B1109" s="5" t="s">
        <v>389</v>
      </c>
      <c r="C1109" s="5" t="s">
        <v>79</v>
      </c>
      <c r="D1109" s="13" t="s">
        <v>47</v>
      </c>
      <c r="E1109" s="5" t="s">
        <v>22</v>
      </c>
      <c r="F1109" s="6">
        <v>45838</v>
      </c>
      <c r="G1109" s="16">
        <v>2025</v>
      </c>
      <c r="H1109" s="6" t="s">
        <v>734</v>
      </c>
      <c r="I1109" s="6" t="s">
        <v>832</v>
      </c>
      <c r="J1109" s="5">
        <v>173731</v>
      </c>
      <c r="K1109" s="5">
        <v>172655</v>
      </c>
      <c r="L1109" s="15">
        <v>0.99380651697164002</v>
      </c>
      <c r="M1109" s="15">
        <v>0.99380651697164002</v>
      </c>
      <c r="N1109" s="5" t="s">
        <v>48</v>
      </c>
      <c r="O1109" s="5" t="s">
        <v>48</v>
      </c>
      <c r="P1109" s="5">
        <v>0</v>
      </c>
      <c r="Q1109" s="5">
        <v>0</v>
      </c>
      <c r="R1109" s="5" t="str">
        <f t="shared" si="137"/>
        <v>471.4-2025-06-30</v>
      </c>
    </row>
    <row r="1110" spans="1:18" x14ac:dyDescent="0.3">
      <c r="A1110" s="5">
        <v>532</v>
      </c>
      <c r="B1110" s="5" t="s">
        <v>2339</v>
      </c>
      <c r="C1110" s="5" t="s">
        <v>102</v>
      </c>
      <c r="D1110" s="13" t="s">
        <v>47</v>
      </c>
      <c r="E1110" s="5" t="s">
        <v>22</v>
      </c>
      <c r="F1110" s="6">
        <v>45838</v>
      </c>
      <c r="G1110" s="16">
        <v>2025</v>
      </c>
      <c r="H1110" s="6" t="s">
        <v>734</v>
      </c>
      <c r="I1110" s="6" t="s">
        <v>832</v>
      </c>
      <c r="J1110" s="5">
        <v>100</v>
      </c>
      <c r="K1110" s="5">
        <v>133.15</v>
      </c>
      <c r="L1110" s="15">
        <v>1.3</v>
      </c>
      <c r="M1110" s="15">
        <v>1.3314999999999999</v>
      </c>
      <c r="N1110" s="5" t="s">
        <v>23</v>
      </c>
      <c r="O1110" s="5" t="s">
        <v>23</v>
      </c>
      <c r="P1110" s="5">
        <v>0</v>
      </c>
      <c r="Q1110" s="5">
        <v>0</v>
      </c>
      <c r="R1110" s="5" t="str">
        <f t="shared" si="137"/>
        <v>471.5-2025-06-30</v>
      </c>
    </row>
    <row r="1111" spans="1:18" x14ac:dyDescent="0.3">
      <c r="A1111" s="5">
        <v>533</v>
      </c>
      <c r="B1111" s="5" t="s">
        <v>2350</v>
      </c>
      <c r="C1111" s="5" t="s">
        <v>102</v>
      </c>
      <c r="D1111" s="13" t="s">
        <v>47</v>
      </c>
      <c r="E1111" s="5" t="s">
        <v>22</v>
      </c>
      <c r="F1111" s="6">
        <v>45838</v>
      </c>
      <c r="G1111" s="16">
        <v>2025</v>
      </c>
      <c r="H1111" s="6" t="s">
        <v>734</v>
      </c>
      <c r="I1111" s="6" t="s">
        <v>832</v>
      </c>
      <c r="J1111" s="5">
        <v>100</v>
      </c>
      <c r="K1111" s="5">
        <v>124.89</v>
      </c>
      <c r="L1111" s="15">
        <v>1.2488999999999999</v>
      </c>
      <c r="M1111" s="15">
        <v>1.2488999999999999</v>
      </c>
      <c r="N1111" s="5" t="s">
        <v>23</v>
      </c>
      <c r="O1111" s="5" t="s">
        <v>23</v>
      </c>
      <c r="P1111" s="5">
        <v>0</v>
      </c>
      <c r="Q1111" s="5">
        <v>0</v>
      </c>
      <c r="R1111" s="5" t="str">
        <f t="shared" si="137"/>
        <v>471.6-2025-06-30</v>
      </c>
    </row>
    <row r="1112" spans="1:18" x14ac:dyDescent="0.3">
      <c r="A1112" s="5">
        <v>534</v>
      </c>
      <c r="B1112" s="5" t="s">
        <v>2362</v>
      </c>
      <c r="C1112" s="5" t="s">
        <v>102</v>
      </c>
      <c r="D1112" s="13" t="s">
        <v>47</v>
      </c>
      <c r="E1112" s="5" t="s">
        <v>22</v>
      </c>
      <c r="F1112" s="6">
        <v>45838</v>
      </c>
      <c r="G1112" s="16">
        <v>2025</v>
      </c>
      <c r="H1112" s="6" t="s">
        <v>734</v>
      </c>
      <c r="I1112" s="6" t="s">
        <v>832</v>
      </c>
      <c r="J1112" s="5">
        <v>100</v>
      </c>
      <c r="K1112" s="5">
        <v>134.09</v>
      </c>
      <c r="L1112" s="15">
        <v>1.3</v>
      </c>
      <c r="M1112" s="15">
        <v>1.3409</v>
      </c>
      <c r="N1112" s="5" t="s">
        <v>23</v>
      </c>
      <c r="O1112" s="5" t="s">
        <v>23</v>
      </c>
      <c r="P1112" s="5">
        <v>0</v>
      </c>
      <c r="Q1112" s="5">
        <v>0</v>
      </c>
      <c r="R1112" s="5" t="str">
        <f t="shared" si="137"/>
        <v>199-2025-06-30</v>
      </c>
    </row>
    <row r="1113" spans="1:18" x14ac:dyDescent="0.3">
      <c r="A1113" s="5">
        <v>535</v>
      </c>
      <c r="B1113" s="5" t="s">
        <v>2374</v>
      </c>
      <c r="C1113" s="5" t="s">
        <v>102</v>
      </c>
      <c r="D1113" s="13" t="s">
        <v>47</v>
      </c>
      <c r="E1113" s="5" t="s">
        <v>22</v>
      </c>
      <c r="F1113" s="6">
        <v>45838</v>
      </c>
      <c r="G1113" s="16">
        <v>2025</v>
      </c>
      <c r="H1113" s="6" t="s">
        <v>734</v>
      </c>
      <c r="I1113" s="6" t="s">
        <v>832</v>
      </c>
      <c r="J1113" s="5">
        <v>100</v>
      </c>
      <c r="K1113" s="5">
        <v>132.66999999999999</v>
      </c>
      <c r="L1113" s="15">
        <v>1.3</v>
      </c>
      <c r="M1113" s="15">
        <v>1.3267</v>
      </c>
      <c r="N1113" s="5" t="s">
        <v>23</v>
      </c>
      <c r="O1113" s="5" t="s">
        <v>23</v>
      </c>
      <c r="P1113" s="5">
        <v>0</v>
      </c>
      <c r="Q1113" s="5">
        <v>0</v>
      </c>
      <c r="R1113" s="5" t="str">
        <f t="shared" si="137"/>
        <v>144-2025-12-31</v>
      </c>
    </row>
    <row r="1114" spans="1:18" x14ac:dyDescent="0.3">
      <c r="A1114" s="5">
        <v>536</v>
      </c>
      <c r="B1114" s="5" t="s">
        <v>2386</v>
      </c>
      <c r="C1114" s="5" t="s">
        <v>102</v>
      </c>
      <c r="D1114" s="13" t="s">
        <v>47</v>
      </c>
      <c r="E1114" s="5" t="s">
        <v>22</v>
      </c>
      <c r="F1114" s="6">
        <v>45838</v>
      </c>
      <c r="G1114" s="16">
        <v>2025</v>
      </c>
      <c r="H1114" s="6" t="s">
        <v>734</v>
      </c>
      <c r="I1114" s="6" t="s">
        <v>832</v>
      </c>
      <c r="J1114" s="5">
        <v>100</v>
      </c>
      <c r="K1114" s="5">
        <v>109.33</v>
      </c>
      <c r="L1114" s="15">
        <v>1.0932999999999999</v>
      </c>
      <c r="M1114" s="15">
        <v>1.0932999999999999</v>
      </c>
      <c r="N1114" s="5" t="s">
        <v>23</v>
      </c>
      <c r="O1114" s="5" t="s">
        <v>23</v>
      </c>
      <c r="P1114" s="5">
        <v>0</v>
      </c>
      <c r="Q1114" s="5">
        <v>0</v>
      </c>
      <c r="R1114" s="5" t="str">
        <f t="shared" si="137"/>
        <v>100-2021-12-31</v>
      </c>
    </row>
    <row r="1115" spans="1:18" x14ac:dyDescent="0.3">
      <c r="A1115" s="5">
        <v>537</v>
      </c>
      <c r="B1115" s="5" t="s">
        <v>2398</v>
      </c>
      <c r="C1115" s="5" t="s">
        <v>46</v>
      </c>
      <c r="D1115" s="13" t="s">
        <v>47</v>
      </c>
      <c r="E1115" s="5" t="s">
        <v>22</v>
      </c>
      <c r="F1115" s="6">
        <v>45838</v>
      </c>
      <c r="G1115" s="16">
        <v>2025</v>
      </c>
      <c r="H1115" s="6" t="s">
        <v>734</v>
      </c>
      <c r="I1115" s="6" t="s">
        <v>832</v>
      </c>
      <c r="J1115" s="5">
        <v>65</v>
      </c>
      <c r="K1115" s="5">
        <v>58.9</v>
      </c>
      <c r="L1115" s="15">
        <v>0.90615384615384609</v>
      </c>
      <c r="M1115" s="15">
        <v>0.90615384615384609</v>
      </c>
      <c r="N1115" s="5" t="s">
        <v>48</v>
      </c>
      <c r="O1115" s="5" t="s">
        <v>48</v>
      </c>
      <c r="P1115" s="5">
        <v>0</v>
      </c>
      <c r="Q1115" s="5">
        <v>0</v>
      </c>
      <c r="R1115" s="5" t="str">
        <f t="shared" si="137"/>
        <v>100-2022-12-31</v>
      </c>
    </row>
    <row r="1116" spans="1:18" x14ac:dyDescent="0.3">
      <c r="A1116" s="5">
        <v>543</v>
      </c>
      <c r="B1116" s="5" t="s">
        <v>2421</v>
      </c>
      <c r="C1116" s="5" t="s">
        <v>118</v>
      </c>
      <c r="D1116" s="13" t="s">
        <v>47</v>
      </c>
      <c r="E1116" s="5" t="s">
        <v>22</v>
      </c>
      <c r="F1116" s="6">
        <v>45838</v>
      </c>
      <c r="G1116" s="16">
        <v>2025</v>
      </c>
      <c r="H1116" s="6" t="s">
        <v>734</v>
      </c>
      <c r="I1116" s="6" t="s">
        <v>832</v>
      </c>
      <c r="J1116" s="5"/>
      <c r="K1116" s="5">
        <v>7.29</v>
      </c>
      <c r="L1116" s="15"/>
      <c r="M1116" s="15"/>
      <c r="N1116" s="5" t="s">
        <v>48</v>
      </c>
      <c r="O1116" s="5" t="s">
        <v>48</v>
      </c>
      <c r="P1116" s="5">
        <v>0</v>
      </c>
      <c r="Q1116" s="5">
        <v>0</v>
      </c>
      <c r="R1116" s="5" t="str">
        <f t="shared" si="137"/>
        <v>100-2025-12-31</v>
      </c>
    </row>
    <row r="1117" spans="1:18" x14ac:dyDescent="0.3">
      <c r="A1117" s="5">
        <v>544</v>
      </c>
      <c r="B1117" s="5" t="s">
        <v>2432</v>
      </c>
      <c r="C1117" s="5" t="s">
        <v>366</v>
      </c>
      <c r="D1117" s="13" t="s">
        <v>47</v>
      </c>
      <c r="E1117" s="5" t="s">
        <v>22</v>
      </c>
      <c r="F1117" s="6">
        <v>45838</v>
      </c>
      <c r="G1117" s="16">
        <v>2025</v>
      </c>
      <c r="H1117" s="6" t="s">
        <v>734</v>
      </c>
      <c r="I1117" s="6" t="s">
        <v>832</v>
      </c>
      <c r="J1117" s="5">
        <v>4</v>
      </c>
      <c r="K1117" s="5">
        <v>10</v>
      </c>
      <c r="L1117" s="15">
        <v>1.3</v>
      </c>
      <c r="M1117" s="15">
        <v>2.5</v>
      </c>
      <c r="N1117" s="5" t="s">
        <v>48</v>
      </c>
      <c r="O1117" s="5" t="s">
        <v>48</v>
      </c>
      <c r="P1117" s="5">
        <v>0</v>
      </c>
      <c r="Q1117" s="5">
        <v>0</v>
      </c>
      <c r="R1117" s="5" t="str">
        <f t="shared" si="137"/>
        <v>104-2021-12-31</v>
      </c>
    </row>
    <row r="1118" spans="1:18" x14ac:dyDescent="0.3">
      <c r="A1118" s="5">
        <v>69</v>
      </c>
      <c r="B1118" s="5" t="s">
        <v>51</v>
      </c>
      <c r="C1118" s="5" t="s">
        <v>50</v>
      </c>
      <c r="D1118" s="13" t="s">
        <v>52</v>
      </c>
      <c r="E1118" s="5" t="s">
        <v>22</v>
      </c>
      <c r="F1118" s="6">
        <v>45838</v>
      </c>
      <c r="G1118" s="16">
        <v>2025</v>
      </c>
      <c r="H1118" s="6" t="s">
        <v>734</v>
      </c>
      <c r="I1118" s="6" t="s">
        <v>832</v>
      </c>
      <c r="J1118" s="5">
        <v>90</v>
      </c>
      <c r="K1118" s="5">
        <v>90.78</v>
      </c>
      <c r="L1118" s="15">
        <v>1.008666666666667</v>
      </c>
      <c r="M1118" s="15">
        <v>1.008666666666667</v>
      </c>
      <c r="N1118" s="5" t="s">
        <v>23</v>
      </c>
      <c r="O1118" s="5" t="s">
        <v>23</v>
      </c>
      <c r="P1118" s="5">
        <v>0</v>
      </c>
      <c r="Q1118" s="5">
        <v>1</v>
      </c>
      <c r="R1118" s="5" t="str">
        <f t="shared" si="137"/>
        <v>104-2022-12-31</v>
      </c>
    </row>
    <row r="1119" spans="1:18" x14ac:dyDescent="0.3">
      <c r="A1119" s="5">
        <v>111</v>
      </c>
      <c r="B1119" s="5" t="s">
        <v>85</v>
      </c>
      <c r="C1119" s="5" t="s">
        <v>50</v>
      </c>
      <c r="D1119" s="13" t="s">
        <v>52</v>
      </c>
      <c r="E1119" s="5" t="s">
        <v>22</v>
      </c>
      <c r="F1119" s="6">
        <v>45838</v>
      </c>
      <c r="G1119" s="16">
        <v>2025</v>
      </c>
      <c r="H1119" s="6" t="s">
        <v>734</v>
      </c>
      <c r="I1119" s="6" t="s">
        <v>832</v>
      </c>
      <c r="J1119" s="5">
        <v>80</v>
      </c>
      <c r="K1119" s="5">
        <v>96.35</v>
      </c>
      <c r="L1119" s="15">
        <v>1.204375</v>
      </c>
      <c r="M1119" s="15">
        <v>1.204375</v>
      </c>
      <c r="N1119" s="5" t="s">
        <v>23</v>
      </c>
      <c r="O1119" s="5" t="s">
        <v>23</v>
      </c>
      <c r="P1119" s="5">
        <v>0</v>
      </c>
      <c r="Q1119" s="5">
        <v>0</v>
      </c>
      <c r="R1119" s="5" t="str">
        <f t="shared" si="137"/>
        <v>104-2025-12-31</v>
      </c>
    </row>
    <row r="1120" spans="1:18" x14ac:dyDescent="0.3">
      <c r="A1120" s="5">
        <v>197</v>
      </c>
      <c r="B1120" s="5" t="s">
        <v>130</v>
      </c>
      <c r="C1120" s="5" t="s">
        <v>87</v>
      </c>
      <c r="D1120" s="13" t="s">
        <v>52</v>
      </c>
      <c r="E1120" s="5" t="s">
        <v>22</v>
      </c>
      <c r="F1120" s="6">
        <v>45838</v>
      </c>
      <c r="G1120" s="16">
        <v>2025</v>
      </c>
      <c r="H1120" s="6" t="s">
        <v>734</v>
      </c>
      <c r="I1120" s="6" t="s">
        <v>832</v>
      </c>
      <c r="J1120" s="5">
        <v>97</v>
      </c>
      <c r="K1120" s="5">
        <v>94.19</v>
      </c>
      <c r="L1120" s="15">
        <v>0.97103092783505152</v>
      </c>
      <c r="M1120" s="15">
        <v>0.97103092783505152</v>
      </c>
      <c r="N1120" s="5" t="s">
        <v>23</v>
      </c>
      <c r="O1120" s="5" t="s">
        <v>23</v>
      </c>
      <c r="P1120" s="5">
        <v>0</v>
      </c>
      <c r="Q1120" s="5">
        <v>0</v>
      </c>
      <c r="R1120" s="5" t="str">
        <f t="shared" si="137"/>
        <v>106-2021-12-31</v>
      </c>
    </row>
    <row r="1121" spans="1:18" x14ac:dyDescent="0.3">
      <c r="A1121" s="5">
        <v>213</v>
      </c>
      <c r="B1121" s="5" t="s">
        <v>142</v>
      </c>
      <c r="C1121" s="5" t="s">
        <v>90</v>
      </c>
      <c r="D1121" s="13" t="s">
        <v>52</v>
      </c>
      <c r="E1121" s="5" t="s">
        <v>22</v>
      </c>
      <c r="F1121" s="6">
        <v>45838</v>
      </c>
      <c r="G1121" s="16">
        <v>2025</v>
      </c>
      <c r="H1121" s="6" t="s">
        <v>734</v>
      </c>
      <c r="I1121" s="6" t="s">
        <v>832</v>
      </c>
      <c r="J1121" s="5">
        <v>90</v>
      </c>
      <c r="K1121" s="5">
        <v>0</v>
      </c>
      <c r="L1121" s="15">
        <v>0</v>
      </c>
      <c r="M1121" s="15">
        <v>0</v>
      </c>
      <c r="N1121" s="5" t="s">
        <v>23</v>
      </c>
      <c r="O1121" s="5" t="s">
        <v>23</v>
      </c>
      <c r="P1121" s="5">
        <v>0</v>
      </c>
      <c r="Q1121" s="5">
        <v>0</v>
      </c>
      <c r="R1121" s="5" t="str">
        <f t="shared" si="137"/>
        <v>106-2022-12-31</v>
      </c>
    </row>
    <row r="1122" spans="1:18" x14ac:dyDescent="0.3">
      <c r="A1122" s="5">
        <v>251</v>
      </c>
      <c r="B1122" s="5" t="s">
        <v>1248</v>
      </c>
      <c r="C1122" s="5" t="s">
        <v>186</v>
      </c>
      <c r="D1122" s="13" t="s">
        <v>52</v>
      </c>
      <c r="E1122" s="5" t="s">
        <v>22</v>
      </c>
      <c r="F1122" s="6">
        <v>45838</v>
      </c>
      <c r="G1122" s="16">
        <v>2025</v>
      </c>
      <c r="H1122" s="6" t="s">
        <v>734</v>
      </c>
      <c r="I1122" s="6" t="s">
        <v>832</v>
      </c>
      <c r="J1122" s="5">
        <v>100</v>
      </c>
      <c r="K1122" s="5">
        <v>82.35</v>
      </c>
      <c r="L1122" s="15">
        <v>0.8234999999999999</v>
      </c>
      <c r="M1122" s="15">
        <v>0.8234999999999999</v>
      </c>
      <c r="N1122" s="5" t="s">
        <v>23</v>
      </c>
      <c r="O1122" s="5" t="s">
        <v>23</v>
      </c>
      <c r="P1122" s="5">
        <v>0</v>
      </c>
      <c r="Q1122" s="5">
        <v>0</v>
      </c>
      <c r="R1122" s="5" t="str">
        <f t="shared" si="137"/>
        <v>106-2025-12-31</v>
      </c>
    </row>
    <row r="1123" spans="1:18" x14ac:dyDescent="0.3">
      <c r="A1123" s="5">
        <v>263</v>
      </c>
      <c r="B1123" s="5" t="s">
        <v>201</v>
      </c>
      <c r="C1123" s="5" t="s">
        <v>41</v>
      </c>
      <c r="D1123" s="13" t="s">
        <v>52</v>
      </c>
      <c r="E1123" s="5" t="s">
        <v>22</v>
      </c>
      <c r="F1123" s="6">
        <v>45838</v>
      </c>
      <c r="G1123" s="16">
        <v>2025</v>
      </c>
      <c r="H1123" s="6" t="s">
        <v>734</v>
      </c>
      <c r="I1123" s="6" t="s">
        <v>832</v>
      </c>
      <c r="J1123" s="5">
        <v>100</v>
      </c>
      <c r="K1123" s="5">
        <v>100</v>
      </c>
      <c r="L1123" s="15">
        <v>1</v>
      </c>
      <c r="M1123" s="15">
        <v>1</v>
      </c>
      <c r="N1123" s="5" t="s">
        <v>23</v>
      </c>
      <c r="O1123" s="5" t="s">
        <v>23</v>
      </c>
      <c r="P1123" s="5">
        <v>0</v>
      </c>
      <c r="Q1123" s="5">
        <v>0</v>
      </c>
      <c r="R1123" s="5" t="str">
        <f t="shared" si="137"/>
        <v>109-2023-10-31</v>
      </c>
    </row>
    <row r="1124" spans="1:18" x14ac:dyDescent="0.3">
      <c r="A1124" s="5">
        <v>265</v>
      </c>
      <c r="B1124" s="5" t="s">
        <v>205</v>
      </c>
      <c r="C1124" s="5" t="s">
        <v>41</v>
      </c>
      <c r="D1124" s="13" t="s">
        <v>52</v>
      </c>
      <c r="E1124" s="5" t="s">
        <v>22</v>
      </c>
      <c r="F1124" s="6">
        <v>45838</v>
      </c>
      <c r="G1124" s="16">
        <v>2025</v>
      </c>
      <c r="H1124" s="6" t="s">
        <v>734</v>
      </c>
      <c r="I1124" s="6" t="s">
        <v>832</v>
      </c>
      <c r="J1124" s="5">
        <v>95</v>
      </c>
      <c r="K1124" s="5">
        <v>100</v>
      </c>
      <c r="L1124" s="15">
        <v>1.0526315789473679</v>
      </c>
      <c r="M1124" s="15">
        <v>1.0526315789473679</v>
      </c>
      <c r="N1124" s="5" t="s">
        <v>23</v>
      </c>
      <c r="O1124" s="5" t="s">
        <v>23</v>
      </c>
      <c r="P1124" s="5">
        <v>0</v>
      </c>
      <c r="Q1124" s="5">
        <v>0</v>
      </c>
      <c r="R1124" s="5" t="str">
        <f t="shared" si="137"/>
        <v>109-2024-10-31</v>
      </c>
    </row>
    <row r="1125" spans="1:18" x14ac:dyDescent="0.3">
      <c r="A1125" s="5">
        <v>266</v>
      </c>
      <c r="B1125" s="5" t="s">
        <v>206</v>
      </c>
      <c r="C1125" s="5" t="s">
        <v>41</v>
      </c>
      <c r="D1125" s="13" t="s">
        <v>52</v>
      </c>
      <c r="E1125" s="5" t="s">
        <v>22</v>
      </c>
      <c r="F1125" s="6">
        <v>45838</v>
      </c>
      <c r="G1125" s="16">
        <v>2025</v>
      </c>
      <c r="H1125" s="6" t="s">
        <v>734</v>
      </c>
      <c r="I1125" s="6" t="s">
        <v>832</v>
      </c>
      <c r="J1125" s="5">
        <v>95</v>
      </c>
      <c r="K1125" s="5">
        <v>53.15</v>
      </c>
      <c r="L1125" s="15">
        <v>0.55947368421052635</v>
      </c>
      <c r="M1125" s="15">
        <v>0.55947368421052635</v>
      </c>
      <c r="N1125" s="5" t="s">
        <v>23</v>
      </c>
      <c r="O1125" s="5" t="s">
        <v>23</v>
      </c>
      <c r="P1125" s="5">
        <v>0</v>
      </c>
      <c r="Q1125" s="5">
        <v>0</v>
      </c>
      <c r="R1125" s="5" t="str">
        <f t="shared" si="137"/>
        <v>109-2025-10-31</v>
      </c>
    </row>
    <row r="1126" spans="1:18" x14ac:dyDescent="0.3">
      <c r="A1126" s="5">
        <v>300</v>
      </c>
      <c r="B1126" s="5" t="s">
        <v>244</v>
      </c>
      <c r="C1126" s="5" t="s">
        <v>245</v>
      </c>
      <c r="D1126" s="13" t="s">
        <v>52</v>
      </c>
      <c r="E1126" s="5" t="s">
        <v>22</v>
      </c>
      <c r="F1126" s="6">
        <v>45838</v>
      </c>
      <c r="G1126" s="16">
        <v>2025</v>
      </c>
      <c r="H1126" s="6" t="s">
        <v>734</v>
      </c>
      <c r="I1126" s="6" t="s">
        <v>832</v>
      </c>
      <c r="J1126" s="5">
        <v>100</v>
      </c>
      <c r="K1126" s="5">
        <v>100</v>
      </c>
      <c r="L1126" s="15">
        <v>1</v>
      </c>
      <c r="M1126" s="15">
        <v>1</v>
      </c>
      <c r="N1126" s="5" t="s">
        <v>23</v>
      </c>
      <c r="O1126" s="5" t="s">
        <v>23</v>
      </c>
      <c r="P1126" s="5">
        <v>0</v>
      </c>
      <c r="Q1126" s="5">
        <v>0</v>
      </c>
      <c r="R1126" s="5" t="str">
        <f t="shared" si="137"/>
        <v>111-2021-09-30</v>
      </c>
    </row>
    <row r="1127" spans="1:18" x14ac:dyDescent="0.3">
      <c r="A1127" s="5">
        <v>301</v>
      </c>
      <c r="B1127" s="5" t="s">
        <v>246</v>
      </c>
      <c r="C1127" s="5" t="s">
        <v>245</v>
      </c>
      <c r="D1127" s="13" t="s">
        <v>52</v>
      </c>
      <c r="E1127" s="5" t="s">
        <v>22</v>
      </c>
      <c r="F1127" s="6">
        <v>45838</v>
      </c>
      <c r="G1127" s="16">
        <v>2025</v>
      </c>
      <c r="H1127" s="6" t="s">
        <v>734</v>
      </c>
      <c r="I1127" s="6" t="s">
        <v>832</v>
      </c>
      <c r="J1127" s="5">
        <v>100</v>
      </c>
      <c r="K1127" s="5">
        <v>100</v>
      </c>
      <c r="L1127" s="15">
        <v>1</v>
      </c>
      <c r="M1127" s="15">
        <v>1</v>
      </c>
      <c r="N1127" s="5" t="s">
        <v>23</v>
      </c>
      <c r="O1127" s="5" t="s">
        <v>23</v>
      </c>
      <c r="P1127" s="5">
        <v>0</v>
      </c>
      <c r="Q1127" s="5">
        <v>0</v>
      </c>
      <c r="R1127" s="5" t="str">
        <f t="shared" si="137"/>
        <v>111-2022-09-30</v>
      </c>
    </row>
    <row r="1128" spans="1:18" x14ac:dyDescent="0.3">
      <c r="A1128" s="5">
        <v>306</v>
      </c>
      <c r="B1128" s="5" t="s">
        <v>252</v>
      </c>
      <c r="C1128" s="5" t="s">
        <v>186</v>
      </c>
      <c r="D1128" s="13" t="s">
        <v>52</v>
      </c>
      <c r="E1128" s="5" t="s">
        <v>22</v>
      </c>
      <c r="F1128" s="6">
        <v>45838</v>
      </c>
      <c r="G1128" s="16">
        <v>2025</v>
      </c>
      <c r="H1128" s="6" t="s">
        <v>734</v>
      </c>
      <c r="I1128" s="6" t="s">
        <v>832</v>
      </c>
      <c r="J1128" s="5">
        <v>100</v>
      </c>
      <c r="K1128" s="5">
        <v>109.5</v>
      </c>
      <c r="L1128" s="15">
        <v>1.095</v>
      </c>
      <c r="M1128" s="15">
        <v>1.095</v>
      </c>
      <c r="N1128" s="5" t="s">
        <v>23</v>
      </c>
      <c r="O1128" s="5" t="s">
        <v>23</v>
      </c>
      <c r="P1128" s="5">
        <v>0</v>
      </c>
      <c r="Q1128" s="5">
        <v>0</v>
      </c>
      <c r="R1128" s="5" t="str">
        <f t="shared" si="137"/>
        <v>111-2025-12-31</v>
      </c>
    </row>
    <row r="1129" spans="1:18" x14ac:dyDescent="0.3">
      <c r="A1129" s="5">
        <v>340</v>
      </c>
      <c r="B1129" s="5" t="s">
        <v>291</v>
      </c>
      <c r="C1129" s="5" t="s">
        <v>87</v>
      </c>
      <c r="D1129" s="13" t="s">
        <v>52</v>
      </c>
      <c r="E1129" s="5" t="s">
        <v>22</v>
      </c>
      <c r="F1129" s="6">
        <v>45838</v>
      </c>
      <c r="G1129" s="16">
        <v>2025</v>
      </c>
      <c r="H1129" s="6" t="s">
        <v>734</v>
      </c>
      <c r="I1129" s="6" t="s">
        <v>832</v>
      </c>
      <c r="J1129" s="5">
        <v>95</v>
      </c>
      <c r="K1129" s="5">
        <v>100</v>
      </c>
      <c r="L1129" s="15">
        <v>1</v>
      </c>
      <c r="M1129" s="15">
        <v>1</v>
      </c>
      <c r="N1129" s="5" t="s">
        <v>23</v>
      </c>
      <c r="O1129" s="5" t="s">
        <v>23</v>
      </c>
      <c r="P1129" s="5">
        <v>0</v>
      </c>
      <c r="Q1129" s="5">
        <v>0</v>
      </c>
      <c r="R1129" s="5" t="str">
        <f t="shared" si="137"/>
        <v>112-2025-10-31</v>
      </c>
    </row>
    <row r="1130" spans="1:18" x14ac:dyDescent="0.3">
      <c r="A1130" s="5">
        <v>347</v>
      </c>
      <c r="B1130" s="5" t="s">
        <v>297</v>
      </c>
      <c r="C1130" s="5" t="s">
        <v>298</v>
      </c>
      <c r="D1130" s="13" t="s">
        <v>52</v>
      </c>
      <c r="E1130" s="5" t="s">
        <v>54</v>
      </c>
      <c r="F1130" s="6">
        <v>45838</v>
      </c>
      <c r="G1130" s="16">
        <v>2025</v>
      </c>
      <c r="H1130" s="6" t="s">
        <v>734</v>
      </c>
      <c r="I1130" s="6" t="s">
        <v>832</v>
      </c>
      <c r="J1130" s="5">
        <v>5</v>
      </c>
      <c r="K1130" s="5">
        <v>2</v>
      </c>
      <c r="L1130" s="15">
        <v>1</v>
      </c>
      <c r="M1130" s="15">
        <v>1</v>
      </c>
      <c r="N1130" s="5" t="s">
        <v>48</v>
      </c>
      <c r="O1130" s="5" t="s">
        <v>48</v>
      </c>
      <c r="P1130" s="5">
        <v>0</v>
      </c>
      <c r="Q1130" s="5">
        <v>0</v>
      </c>
      <c r="R1130" s="5" t="str">
        <f t="shared" si="137"/>
        <v>112-2025-12-31</v>
      </c>
    </row>
    <row r="1131" spans="1:18" x14ac:dyDescent="0.3">
      <c r="A1131" s="5">
        <v>348</v>
      </c>
      <c r="B1131" s="5" t="s">
        <v>299</v>
      </c>
      <c r="C1131" s="5" t="s">
        <v>298</v>
      </c>
      <c r="D1131" s="13" t="s">
        <v>52</v>
      </c>
      <c r="E1131" s="5" t="s">
        <v>22</v>
      </c>
      <c r="F1131" s="6">
        <v>45838</v>
      </c>
      <c r="G1131" s="16">
        <v>2025</v>
      </c>
      <c r="H1131" s="6" t="s">
        <v>734</v>
      </c>
      <c r="I1131" s="6" t="s">
        <v>832</v>
      </c>
      <c r="J1131" s="5">
        <v>99</v>
      </c>
      <c r="K1131" s="5">
        <v>100</v>
      </c>
      <c r="L1131" s="15">
        <v>1.0101010101010099</v>
      </c>
      <c r="M1131" s="15">
        <v>1.0101010101010099</v>
      </c>
      <c r="N1131" s="5" t="s">
        <v>23</v>
      </c>
      <c r="O1131" s="5" t="s">
        <v>23</v>
      </c>
      <c r="P1131" s="5">
        <v>0</v>
      </c>
      <c r="Q1131" s="5">
        <v>0</v>
      </c>
      <c r="R1131" s="5" t="str">
        <f t="shared" si="137"/>
        <v>113-2025-10-31</v>
      </c>
    </row>
    <row r="1132" spans="1:18" x14ac:dyDescent="0.3">
      <c r="A1132" s="5">
        <v>351</v>
      </c>
      <c r="B1132" s="5" t="s">
        <v>300</v>
      </c>
      <c r="C1132" s="5" t="s">
        <v>298</v>
      </c>
      <c r="D1132" s="13" t="s">
        <v>52</v>
      </c>
      <c r="E1132" s="5" t="s">
        <v>54</v>
      </c>
      <c r="F1132" s="6">
        <v>45838</v>
      </c>
      <c r="G1132" s="16">
        <v>2025</v>
      </c>
      <c r="H1132" s="6" t="s">
        <v>734</v>
      </c>
      <c r="I1132" s="6" t="s">
        <v>832</v>
      </c>
      <c r="J1132" s="5">
        <v>5</v>
      </c>
      <c r="K1132" s="5">
        <v>0.56000000000000005</v>
      </c>
      <c r="L1132" s="8">
        <v>1</v>
      </c>
      <c r="M1132" s="15">
        <v>1</v>
      </c>
      <c r="N1132" s="5" t="s">
        <v>48</v>
      </c>
      <c r="O1132" s="5" t="s">
        <v>83</v>
      </c>
      <c r="P1132" s="5">
        <v>0</v>
      </c>
      <c r="Q1132" s="5">
        <v>1</v>
      </c>
      <c r="R1132" s="5" t="str">
        <f t="shared" si="137"/>
        <v>113-2025-12-31</v>
      </c>
    </row>
    <row r="1133" spans="1:18" x14ac:dyDescent="0.3">
      <c r="A1133" s="5">
        <v>352</v>
      </c>
      <c r="B1133" s="5" t="s">
        <v>301</v>
      </c>
      <c r="C1133" s="5" t="s">
        <v>298</v>
      </c>
      <c r="D1133" s="13" t="s">
        <v>52</v>
      </c>
      <c r="E1133" s="5" t="s">
        <v>54</v>
      </c>
      <c r="F1133" s="6">
        <v>45838</v>
      </c>
      <c r="G1133" s="16">
        <v>2025</v>
      </c>
      <c r="H1133" s="6" t="s">
        <v>734</v>
      </c>
      <c r="I1133" s="6" t="s">
        <v>832</v>
      </c>
      <c r="J1133" s="5">
        <v>0</v>
      </c>
      <c r="K1133" s="5">
        <v>0.01</v>
      </c>
      <c r="L1133" s="15">
        <v>0.96</v>
      </c>
      <c r="M1133" s="15">
        <v>0.99990000000000001</v>
      </c>
      <c r="N1133" s="5" t="s">
        <v>23</v>
      </c>
      <c r="O1133" s="5" t="s">
        <v>23</v>
      </c>
      <c r="P1133" s="5">
        <v>0</v>
      </c>
      <c r="Q1133" s="5">
        <v>2</v>
      </c>
      <c r="R1133" s="5" t="str">
        <f t="shared" si="137"/>
        <v>114-2025-10-31</v>
      </c>
    </row>
    <row r="1134" spans="1:18" x14ac:dyDescent="0.3">
      <c r="A1134" s="5">
        <v>368</v>
      </c>
      <c r="B1134" s="5" t="s">
        <v>322</v>
      </c>
      <c r="C1134" s="5" t="s">
        <v>323</v>
      </c>
      <c r="D1134" s="13" t="s">
        <v>52</v>
      </c>
      <c r="E1134" s="5" t="s">
        <v>22</v>
      </c>
      <c r="F1134" s="6">
        <v>45838</v>
      </c>
      <c r="G1134" s="16">
        <v>2025</v>
      </c>
      <c r="H1134" s="6" t="s">
        <v>734</v>
      </c>
      <c r="I1134" s="6" t="s">
        <v>832</v>
      </c>
      <c r="J1134" s="5">
        <v>93</v>
      </c>
      <c r="K1134" s="5">
        <v>95</v>
      </c>
      <c r="L1134" s="15">
        <v>1.021505376344086</v>
      </c>
      <c r="M1134" s="15">
        <v>1.021505376344086</v>
      </c>
      <c r="N1134" s="5" t="s">
        <v>23</v>
      </c>
      <c r="O1134" s="5" t="s">
        <v>23</v>
      </c>
      <c r="P1134" s="5">
        <v>0</v>
      </c>
      <c r="Q1134" s="5">
        <v>0</v>
      </c>
      <c r="R1134" s="5" t="str">
        <f t="shared" si="137"/>
        <v>114-2025-12-31</v>
      </c>
    </row>
    <row r="1135" spans="1:18" x14ac:dyDescent="0.3">
      <c r="A1135" s="5">
        <v>372</v>
      </c>
      <c r="B1135" s="5" t="s">
        <v>327</v>
      </c>
      <c r="C1135" s="5" t="s">
        <v>323</v>
      </c>
      <c r="D1135" s="13" t="s">
        <v>52</v>
      </c>
      <c r="E1135" s="5" t="s">
        <v>22</v>
      </c>
      <c r="F1135" s="6">
        <v>45838</v>
      </c>
      <c r="G1135" s="16">
        <v>2025</v>
      </c>
      <c r="H1135" s="6" t="s">
        <v>734</v>
      </c>
      <c r="I1135" s="6" t="s">
        <v>832</v>
      </c>
      <c r="J1135" s="5">
        <v>90</v>
      </c>
      <c r="K1135" s="5">
        <v>94</v>
      </c>
      <c r="L1135" s="15">
        <v>1.044444444444445</v>
      </c>
      <c r="M1135" s="15">
        <v>1.044444444444445</v>
      </c>
      <c r="N1135" s="5" t="s">
        <v>23</v>
      </c>
      <c r="O1135" s="5" t="s">
        <v>23</v>
      </c>
      <c r="P1135" s="5">
        <v>0</v>
      </c>
      <c r="Q1135" s="5">
        <v>0</v>
      </c>
      <c r="R1135" s="5" t="str">
        <f t="shared" si="137"/>
        <v>115-2022-10-31</v>
      </c>
    </row>
    <row r="1136" spans="1:18" x14ac:dyDescent="0.3">
      <c r="A1136" s="5">
        <v>390</v>
      </c>
      <c r="B1136" s="5" t="s">
        <v>348</v>
      </c>
      <c r="C1136" s="5" t="s">
        <v>190</v>
      </c>
      <c r="D1136" s="13" t="s">
        <v>52</v>
      </c>
      <c r="E1136" s="5" t="s">
        <v>22</v>
      </c>
      <c r="F1136" s="6">
        <v>45838</v>
      </c>
      <c r="G1136" s="16">
        <v>2025</v>
      </c>
      <c r="H1136" s="6" t="s">
        <v>734</v>
      </c>
      <c r="I1136" s="6" t="s">
        <v>832</v>
      </c>
      <c r="J1136" s="5">
        <v>100</v>
      </c>
      <c r="K1136" s="5">
        <v>0</v>
      </c>
      <c r="L1136" s="15">
        <v>0</v>
      </c>
      <c r="M1136" s="15">
        <v>0</v>
      </c>
      <c r="N1136" s="5" t="s">
        <v>23</v>
      </c>
      <c r="O1136" s="5" t="s">
        <v>23</v>
      </c>
      <c r="P1136" s="5">
        <v>0</v>
      </c>
      <c r="Q1136" s="5">
        <v>0</v>
      </c>
      <c r="R1136" s="5" t="str">
        <f>A1291&amp;"-"&amp;YEAR(F1291)&amp;"-"&amp;IF(LEN(MONTH(F1291))=1,"0"&amp;MONTH(F1291),MONTH(F1291))&amp;"-"&amp;IF(LEN(DAY(F1291))=1,"0"&amp;DAY(F1291),DAY(F1291))</f>
        <v>115-2024-10-31</v>
      </c>
    </row>
    <row r="1137" spans="1:18" x14ac:dyDescent="0.3">
      <c r="A1137" s="5">
        <v>394</v>
      </c>
      <c r="B1137" s="5" t="s">
        <v>353</v>
      </c>
      <c r="C1137" s="5" t="s">
        <v>354</v>
      </c>
      <c r="D1137" s="13" t="s">
        <v>52</v>
      </c>
      <c r="E1137" s="5" t="s">
        <v>22</v>
      </c>
      <c r="F1137" s="6">
        <v>45838</v>
      </c>
      <c r="G1137" s="16">
        <v>2025</v>
      </c>
      <c r="H1137" s="6" t="s">
        <v>734</v>
      </c>
      <c r="I1137" s="6" t="s">
        <v>832</v>
      </c>
      <c r="J1137" s="5">
        <v>550</v>
      </c>
      <c r="K1137" s="10">
        <v>794</v>
      </c>
      <c r="L1137" s="15">
        <v>1.3</v>
      </c>
      <c r="M1137" s="15">
        <v>1.4436363636363641</v>
      </c>
      <c r="N1137" s="5" t="s">
        <v>48</v>
      </c>
      <c r="O1137" s="5" t="s">
        <v>48</v>
      </c>
      <c r="P1137" s="5">
        <v>0</v>
      </c>
      <c r="Q1137" s="5">
        <v>0</v>
      </c>
      <c r="R1137" s="5" t="str">
        <f>A1292&amp;"-"&amp;YEAR(F1292)&amp;"-"&amp;IF(LEN(MONTH(F1292))=1,"0"&amp;MONTH(F1292),MONTH(F1292))&amp;"-"&amp;IF(LEN(DAY(F1292))=1,"0"&amp;DAY(F1292),DAY(F1292))</f>
        <v>115-2025-10-31</v>
      </c>
    </row>
    <row r="1138" spans="1:18" x14ac:dyDescent="0.3">
      <c r="A1138" s="5">
        <v>395</v>
      </c>
      <c r="B1138" s="5" t="s">
        <v>356</v>
      </c>
      <c r="C1138" s="5" t="s">
        <v>354</v>
      </c>
      <c r="D1138" s="13" t="s">
        <v>52</v>
      </c>
      <c r="E1138" s="5" t="s">
        <v>22</v>
      </c>
      <c r="F1138" s="6">
        <v>45838</v>
      </c>
      <c r="G1138" s="16">
        <v>2025</v>
      </c>
      <c r="H1138" s="6" t="s">
        <v>734</v>
      </c>
      <c r="I1138" s="6" t="s">
        <v>832</v>
      </c>
      <c r="J1138" s="5">
        <v>90</v>
      </c>
      <c r="K1138" s="5">
        <v>191</v>
      </c>
      <c r="L1138" s="15">
        <v>1.3</v>
      </c>
      <c r="M1138" s="15">
        <v>2.1222222222222218</v>
      </c>
      <c r="N1138" s="5" t="s">
        <v>48</v>
      </c>
      <c r="O1138" s="5" t="s">
        <v>48</v>
      </c>
      <c r="P1138" s="5">
        <v>0</v>
      </c>
      <c r="Q1138" s="5">
        <v>0</v>
      </c>
      <c r="R1138" s="5" t="str">
        <f>A1293&amp;"-"&amp;YEAR(F1293)&amp;"-"&amp;IF(LEN(MONTH(F1293))=1,"0"&amp;MONTH(F1293),MONTH(F1293))&amp;"-"&amp;IF(LEN(DAY(F1293))=1,"0"&amp;DAY(F1293),DAY(F1293))</f>
        <v>115-2025-12-31</v>
      </c>
    </row>
    <row r="1139" spans="1:18" x14ac:dyDescent="0.3">
      <c r="A1139" s="5">
        <v>453</v>
      </c>
      <c r="B1139" s="5" t="s">
        <v>418</v>
      </c>
      <c r="C1139" s="5" t="s">
        <v>358</v>
      </c>
      <c r="D1139" s="13" t="s">
        <v>52</v>
      </c>
      <c r="E1139" s="5" t="s">
        <v>22</v>
      </c>
      <c r="F1139" s="6">
        <v>45838</v>
      </c>
      <c r="G1139" s="16">
        <v>2025</v>
      </c>
      <c r="H1139" s="6" t="s">
        <v>734</v>
      </c>
      <c r="I1139" s="6" t="s">
        <v>832</v>
      </c>
      <c r="J1139" s="5">
        <v>75</v>
      </c>
      <c r="K1139" s="5">
        <v>62</v>
      </c>
      <c r="L1139" s="15">
        <v>0.82666666666666666</v>
      </c>
      <c r="M1139" s="15">
        <v>0.82666666666666666</v>
      </c>
      <c r="N1139" s="5" t="s">
        <v>23</v>
      </c>
      <c r="O1139" s="5" t="s">
        <v>23</v>
      </c>
      <c r="P1139" s="5">
        <v>0</v>
      </c>
      <c r="Q1139" s="5">
        <v>0</v>
      </c>
      <c r="R1139" s="5" t="str">
        <f>A1294&amp;"-"&amp;YEAR(F1294)&amp;"-"&amp;IF(LEN(MONTH(F1294))=1,"0"&amp;MONTH(F1294),MONTH(F1294))&amp;"-"&amp;IF(LEN(DAY(F1294))=1,"0"&amp;DAY(F1294),DAY(F1294))</f>
        <v>116-2021-10-31</v>
      </c>
    </row>
    <row r="1140" spans="1:18" x14ac:dyDescent="0.3">
      <c r="A1140" s="5">
        <v>455</v>
      </c>
      <c r="B1140" s="5" t="s">
        <v>420</v>
      </c>
      <c r="C1140" s="5" t="s">
        <v>358</v>
      </c>
      <c r="D1140" s="13" t="s">
        <v>52</v>
      </c>
      <c r="E1140" s="5" t="s">
        <v>22</v>
      </c>
      <c r="F1140" s="6">
        <v>45838</v>
      </c>
      <c r="G1140" s="16">
        <v>2025</v>
      </c>
      <c r="H1140" s="6" t="s">
        <v>734</v>
      </c>
      <c r="I1140" s="6" t="s">
        <v>832</v>
      </c>
      <c r="J1140" s="5">
        <v>100</v>
      </c>
      <c r="K1140" s="5">
        <v>100</v>
      </c>
      <c r="L1140" s="15">
        <v>1</v>
      </c>
      <c r="M1140" s="15">
        <v>1</v>
      </c>
      <c r="N1140" s="5" t="s">
        <v>23</v>
      </c>
      <c r="O1140" s="5" t="s">
        <v>23</v>
      </c>
      <c r="P1140" s="5">
        <v>0</v>
      </c>
      <c r="Q1140" s="5">
        <v>0</v>
      </c>
      <c r="R1140" s="5" t="str">
        <f>A1295&amp;"-"&amp;YEAR(F1295)&amp;"-"&amp;IF(LEN(MONTH(F1295))=1,"0"&amp;MONTH(F1295),MONTH(F1295))&amp;"-"&amp;IF(LEN(DAY(F1295))=1,"0"&amp;DAY(F1295),DAY(F1295))</f>
        <v>116-2025-12-31</v>
      </c>
    </row>
    <row r="1141" spans="1:18" x14ac:dyDescent="0.3">
      <c r="A1141" s="5">
        <v>456</v>
      </c>
      <c r="B1141" s="5" t="s">
        <v>421</v>
      </c>
      <c r="C1141" s="5" t="s">
        <v>395</v>
      </c>
      <c r="D1141" s="13" t="s">
        <v>52</v>
      </c>
      <c r="E1141" s="5" t="s">
        <v>22</v>
      </c>
      <c r="F1141" s="6">
        <v>45838</v>
      </c>
      <c r="G1141" s="16">
        <v>2025</v>
      </c>
      <c r="H1141" s="6" t="s">
        <v>734</v>
      </c>
      <c r="I1141" s="6" t="s">
        <v>832</v>
      </c>
      <c r="J1141" s="5">
        <v>100</v>
      </c>
      <c r="K1141" s="5">
        <v>105.19</v>
      </c>
      <c r="L1141" s="15">
        <v>1.0519000000000001</v>
      </c>
      <c r="M1141" s="15">
        <v>1.0519000000000001</v>
      </c>
      <c r="N1141" s="5" t="s">
        <v>23</v>
      </c>
      <c r="O1141" s="5" t="s">
        <v>23</v>
      </c>
      <c r="P1141" s="5">
        <v>0</v>
      </c>
      <c r="Q1141" s="5">
        <v>0</v>
      </c>
      <c r="R1141" s="5" t="str">
        <f>A1296&amp;"-"&amp;YEAR(F1296)&amp;"-"&amp;IF(LEN(MONTH(F1296))=1,"0"&amp;MONTH(F1296),MONTH(F1296))&amp;"-"&amp;IF(LEN(DAY(F1296))=1,"0"&amp;DAY(F1296),DAY(F1296))</f>
        <v>117-2025-10-31</v>
      </c>
    </row>
    <row r="1142" spans="1:18" x14ac:dyDescent="0.3">
      <c r="A1142" s="5">
        <v>457</v>
      </c>
      <c r="B1142" s="5" t="s">
        <v>422</v>
      </c>
      <c r="C1142" s="5" t="s">
        <v>395</v>
      </c>
      <c r="D1142" s="13" t="s">
        <v>52</v>
      </c>
      <c r="E1142" s="5" t="s">
        <v>22</v>
      </c>
      <c r="F1142" s="6">
        <v>45838</v>
      </c>
      <c r="G1142" s="16">
        <v>2025</v>
      </c>
      <c r="H1142" s="6" t="s">
        <v>734</v>
      </c>
      <c r="I1142" s="6" t="s">
        <v>832</v>
      </c>
      <c r="J1142" s="5">
        <v>100</v>
      </c>
      <c r="K1142" s="5">
        <v>141.66999999999999</v>
      </c>
      <c r="L1142" s="15">
        <v>1.3</v>
      </c>
      <c r="M1142" s="15">
        <v>1.4167000000000001</v>
      </c>
      <c r="N1142" s="5" t="s">
        <v>23</v>
      </c>
      <c r="O1142" s="5" t="s">
        <v>23</v>
      </c>
      <c r="P1142" s="5">
        <v>0</v>
      </c>
      <c r="Q1142" s="5">
        <v>0</v>
      </c>
      <c r="R1142" s="5" t="str">
        <f>A1297&amp;"-"&amp;YEAR(F1297)&amp;"-"&amp;IF(LEN(MONTH(F1297))=1,"0"&amp;MONTH(F1297),MONTH(F1297))&amp;"-"&amp;IF(LEN(DAY(F1297))=1,"0"&amp;DAY(F1297),DAY(F1297))</f>
        <v>117-2025-12-31</v>
      </c>
    </row>
    <row r="1143" spans="1:18" x14ac:dyDescent="0.3">
      <c r="A1143" s="5">
        <v>510</v>
      </c>
      <c r="B1143" s="5" t="s">
        <v>2204</v>
      </c>
      <c r="C1143" s="5" t="s">
        <v>241</v>
      </c>
      <c r="D1143" s="13" t="s">
        <v>52</v>
      </c>
      <c r="E1143" s="5" t="s">
        <v>22</v>
      </c>
      <c r="F1143" s="6">
        <v>45838</v>
      </c>
      <c r="G1143" s="16">
        <v>2025</v>
      </c>
      <c r="H1143" s="6" t="s">
        <v>734</v>
      </c>
      <c r="I1143" s="6" t="s">
        <v>832</v>
      </c>
      <c r="J1143" s="5"/>
      <c r="K1143" s="5">
        <v>0</v>
      </c>
      <c r="L1143" s="15"/>
      <c r="M1143" s="15"/>
      <c r="N1143" s="5" t="s">
        <v>133</v>
      </c>
      <c r="O1143" s="5" t="s">
        <v>23</v>
      </c>
      <c r="P1143" s="5">
        <v>0</v>
      </c>
      <c r="Q1143" s="5">
        <v>0</v>
      </c>
      <c r="R1143" s="5" t="str">
        <f>A1298&amp;"-"&amp;YEAR(F1298)&amp;"-"&amp;IF(LEN(MONTH(F1298))=1,"0"&amp;MONTH(F1298),MONTH(F1298))&amp;"-"&amp;IF(LEN(DAY(F1298))=1,"0"&amp;DAY(F1298),DAY(F1298))</f>
        <v>118-2023-10-31</v>
      </c>
    </row>
    <row r="1144" spans="1:18" x14ac:dyDescent="0.3">
      <c r="A1144" s="5">
        <v>511</v>
      </c>
      <c r="B1144" s="5" t="s">
        <v>2228</v>
      </c>
      <c r="C1144" s="5" t="s">
        <v>241</v>
      </c>
      <c r="D1144" s="13" t="s">
        <v>52</v>
      </c>
      <c r="E1144" s="5" t="s">
        <v>22</v>
      </c>
      <c r="F1144" s="6">
        <v>45838</v>
      </c>
      <c r="G1144" s="16">
        <v>2025</v>
      </c>
      <c r="H1144" s="6" t="s">
        <v>734</v>
      </c>
      <c r="I1144" s="6" t="s">
        <v>832</v>
      </c>
      <c r="J1144" s="5"/>
      <c r="K1144" s="5">
        <v>86.36</v>
      </c>
      <c r="L1144" s="15"/>
      <c r="M1144" s="15"/>
      <c r="N1144" s="5" t="s">
        <v>133</v>
      </c>
      <c r="O1144" s="5" t="s">
        <v>23</v>
      </c>
      <c r="P1144" s="5">
        <v>0</v>
      </c>
      <c r="Q1144" s="5">
        <v>0</v>
      </c>
      <c r="R1144" s="5" t="str">
        <f>A1299&amp;"-"&amp;YEAR(F1299)&amp;"-"&amp;IF(LEN(MONTH(F1299))=1,"0"&amp;MONTH(F1299),MONTH(F1299))&amp;"-"&amp;IF(LEN(DAY(F1299))=1,"0"&amp;DAY(F1299),DAY(F1299))</f>
        <v>118-2024-10-31</v>
      </c>
    </row>
    <row r="1145" spans="1:18" x14ac:dyDescent="0.3">
      <c r="A1145" s="5">
        <v>513</v>
      </c>
      <c r="B1145" s="5" t="s">
        <v>2253</v>
      </c>
      <c r="C1145" s="5" t="s">
        <v>241</v>
      </c>
      <c r="D1145" s="13" t="s">
        <v>52</v>
      </c>
      <c r="E1145" s="5" t="s">
        <v>22</v>
      </c>
      <c r="F1145" s="6">
        <v>45838</v>
      </c>
      <c r="G1145" s="16">
        <v>2025</v>
      </c>
      <c r="H1145" s="6" t="s">
        <v>734</v>
      </c>
      <c r="I1145" s="6" t="s">
        <v>832</v>
      </c>
      <c r="J1145" s="5"/>
      <c r="K1145" s="5">
        <v>100</v>
      </c>
      <c r="L1145" s="15"/>
      <c r="M1145" s="15"/>
      <c r="N1145" s="5" t="s">
        <v>133</v>
      </c>
      <c r="O1145" s="5" t="s">
        <v>23</v>
      </c>
      <c r="P1145" s="5">
        <v>0</v>
      </c>
      <c r="Q1145" s="5">
        <v>0</v>
      </c>
      <c r="R1145" s="5" t="str">
        <f>A1300&amp;"-"&amp;YEAR(F1300)&amp;"-"&amp;IF(LEN(MONTH(F1300))=1,"0"&amp;MONTH(F1300),MONTH(F1300))&amp;"-"&amp;IF(LEN(DAY(F1300))=1,"0"&amp;DAY(F1300),DAY(F1300))</f>
        <v>118-2025-10-31</v>
      </c>
    </row>
    <row r="1146" spans="1:18" x14ac:dyDescent="0.3">
      <c r="A1146" s="5">
        <v>288</v>
      </c>
      <c r="B1146" s="5" t="s">
        <v>230</v>
      </c>
      <c r="C1146" s="5" t="s">
        <v>219</v>
      </c>
      <c r="D1146" s="13" t="s">
        <v>65</v>
      </c>
      <c r="E1146" s="5" t="s">
        <v>22</v>
      </c>
      <c r="F1146" s="6">
        <v>45838</v>
      </c>
      <c r="G1146" s="16">
        <v>2025</v>
      </c>
      <c r="H1146" s="6" t="s">
        <v>734</v>
      </c>
      <c r="I1146" s="6" t="s">
        <v>832</v>
      </c>
      <c r="J1146" s="5">
        <v>17</v>
      </c>
      <c r="K1146" s="5">
        <v>17</v>
      </c>
      <c r="L1146" s="15">
        <v>1</v>
      </c>
      <c r="M1146" s="15">
        <v>1</v>
      </c>
      <c r="N1146" s="5" t="s">
        <v>48</v>
      </c>
      <c r="O1146" s="5" t="s">
        <v>48</v>
      </c>
      <c r="P1146" s="5">
        <v>0</v>
      </c>
      <c r="Q1146" s="5">
        <v>0</v>
      </c>
      <c r="R1146" s="5" t="str">
        <f>A1301&amp;"-"&amp;YEAR(F1301)&amp;"-"&amp;IF(LEN(MONTH(F1301))=1,"0"&amp;MONTH(F1301),MONTH(F1301))&amp;"-"&amp;IF(LEN(DAY(F1301))=1,"0"&amp;DAY(F1301),DAY(F1301))</f>
        <v>118-2025-12-31</v>
      </c>
    </row>
    <row r="1147" spans="1:18" x14ac:dyDescent="0.3">
      <c r="A1147" s="5">
        <v>528</v>
      </c>
      <c r="B1147" s="5" t="s">
        <v>2310</v>
      </c>
      <c r="C1147" s="5" t="s">
        <v>190</v>
      </c>
      <c r="D1147" s="13" t="s">
        <v>65</v>
      </c>
      <c r="E1147" s="5" t="s">
        <v>22</v>
      </c>
      <c r="F1147" s="6">
        <v>45838</v>
      </c>
      <c r="G1147" s="16">
        <v>2025</v>
      </c>
      <c r="H1147" s="6" t="s">
        <v>734</v>
      </c>
      <c r="I1147" s="6" t="s">
        <v>832</v>
      </c>
      <c r="J1147" s="5">
        <v>1158</v>
      </c>
      <c r="K1147" s="5">
        <v>2014</v>
      </c>
      <c r="L1147" s="15">
        <v>1.3</v>
      </c>
      <c r="M1147" s="15">
        <v>1.7392055267702939</v>
      </c>
      <c r="N1147" s="5" t="s">
        <v>48</v>
      </c>
      <c r="O1147" s="5" t="s">
        <v>48</v>
      </c>
      <c r="P1147" s="5">
        <v>0</v>
      </c>
      <c r="Q1147" s="5">
        <v>0</v>
      </c>
      <c r="R1147" s="5" t="str">
        <f>A1302&amp;"-"&amp;YEAR(F1302)&amp;"-"&amp;IF(LEN(MONTH(F1302))=1,"0"&amp;MONTH(F1302),MONTH(F1302))&amp;"-"&amp;IF(LEN(DAY(F1302))=1,"0"&amp;DAY(F1302),DAY(F1302))</f>
        <v>121-2021-12-31</v>
      </c>
    </row>
    <row r="1148" spans="1:18" x14ac:dyDescent="0.3">
      <c r="A1148" s="5">
        <v>121</v>
      </c>
      <c r="B1148" s="5" t="s">
        <v>94</v>
      </c>
      <c r="C1148" s="5" t="s">
        <v>25</v>
      </c>
      <c r="D1148" s="13" t="s">
        <v>21</v>
      </c>
      <c r="E1148" s="5" t="s">
        <v>54</v>
      </c>
      <c r="F1148" s="6">
        <v>45869</v>
      </c>
      <c r="G1148" s="16">
        <v>2025</v>
      </c>
      <c r="H1148" s="6" t="s">
        <v>795</v>
      </c>
      <c r="I1148" s="6" t="s">
        <v>743</v>
      </c>
      <c r="J1148" s="9">
        <v>77148281</v>
      </c>
      <c r="K1148" s="9">
        <v>86591186</v>
      </c>
      <c r="L1148" s="15">
        <v>0.89094842747620984</v>
      </c>
      <c r="M1148" s="15">
        <v>0.89094842747620984</v>
      </c>
      <c r="N1148" s="5" t="s">
        <v>95</v>
      </c>
      <c r="O1148" s="5" t="s">
        <v>95</v>
      </c>
      <c r="P1148" s="5">
        <v>0</v>
      </c>
      <c r="Q1148" s="5">
        <v>0</v>
      </c>
      <c r="R1148" s="5" t="str">
        <f>A1303&amp;"-"&amp;YEAR(F1303)&amp;"-"&amp;IF(LEN(MONTH(F1303))=1,"0"&amp;MONTH(F1303),MONTH(F1303))&amp;"-"&amp;IF(LEN(DAY(F1303))=1,"0"&amp;DAY(F1303),DAY(F1303))</f>
        <v>121-2025-12-31</v>
      </c>
    </row>
    <row r="1149" spans="1:18" x14ac:dyDescent="0.3">
      <c r="A1149" s="5">
        <v>125</v>
      </c>
      <c r="B1149" s="5" t="s">
        <v>98</v>
      </c>
      <c r="C1149" s="5" t="s">
        <v>64</v>
      </c>
      <c r="D1149" s="13" t="s">
        <v>21</v>
      </c>
      <c r="E1149" s="5" t="s">
        <v>54</v>
      </c>
      <c r="F1149" s="6">
        <v>45869</v>
      </c>
      <c r="G1149" s="16">
        <v>2025</v>
      </c>
      <c r="H1149" s="6" t="s">
        <v>795</v>
      </c>
      <c r="I1149" s="6" t="s">
        <v>743</v>
      </c>
      <c r="J1149" s="5">
        <v>4.7</v>
      </c>
      <c r="K1149" s="10">
        <v>0.1733533012110951</v>
      </c>
      <c r="L1149" s="8">
        <v>1</v>
      </c>
      <c r="M1149" s="15">
        <v>1</v>
      </c>
      <c r="N1149" s="5" t="s">
        <v>83</v>
      </c>
      <c r="O1149" s="5" t="s">
        <v>83</v>
      </c>
      <c r="P1149" s="5">
        <v>1</v>
      </c>
      <c r="Q1149" s="5">
        <v>2</v>
      </c>
      <c r="R1149" s="5" t="str">
        <f>A1304&amp;"-"&amp;YEAR(F1304)&amp;"-"&amp;IF(LEN(MONTH(F1304))=1,"0"&amp;MONTH(F1304),MONTH(F1304))&amp;"-"&amp;IF(LEN(DAY(F1304))=1,"0"&amp;DAY(F1304),DAY(F1304))</f>
        <v>122-2021-02-28</v>
      </c>
    </row>
    <row r="1150" spans="1:18" x14ac:dyDescent="0.3">
      <c r="A1150" s="5">
        <v>128</v>
      </c>
      <c r="B1150" s="5" t="s">
        <v>101</v>
      </c>
      <c r="C1150" s="5" t="s">
        <v>64</v>
      </c>
      <c r="D1150" s="13" t="s">
        <v>21</v>
      </c>
      <c r="E1150" s="5" t="s">
        <v>54</v>
      </c>
      <c r="F1150" s="6">
        <v>45869</v>
      </c>
      <c r="G1150" s="16">
        <v>2025</v>
      </c>
      <c r="H1150" s="6" t="s">
        <v>795</v>
      </c>
      <c r="I1150" s="6" t="s">
        <v>743</v>
      </c>
      <c r="J1150" s="5">
        <v>1</v>
      </c>
      <c r="K1150" s="5">
        <v>0.94</v>
      </c>
      <c r="L1150" s="15">
        <v>1</v>
      </c>
      <c r="M1150" s="15">
        <v>1</v>
      </c>
      <c r="N1150" s="5" t="s">
        <v>48</v>
      </c>
      <c r="O1150" s="5" t="s">
        <v>83</v>
      </c>
      <c r="P1150" s="5">
        <v>0</v>
      </c>
      <c r="Q1150" s="5">
        <v>2</v>
      </c>
      <c r="R1150" s="5" t="str">
        <f>A1305&amp;"-"&amp;YEAR(F1305)&amp;"-"&amp;IF(LEN(MONTH(F1305))=1,"0"&amp;MONTH(F1305),MONTH(F1305))&amp;"-"&amp;IF(LEN(DAY(F1305))=1,"0"&amp;DAY(F1305),DAY(F1305))</f>
        <v>122-2022-12-31</v>
      </c>
    </row>
    <row r="1151" spans="1:18" x14ac:dyDescent="0.3">
      <c r="A1151" s="5">
        <v>485</v>
      </c>
      <c r="B1151" s="5" t="s">
        <v>450</v>
      </c>
      <c r="C1151" s="5" t="s">
        <v>93</v>
      </c>
      <c r="D1151" s="13" t="s">
        <v>21</v>
      </c>
      <c r="E1151" s="5" t="s">
        <v>22</v>
      </c>
      <c r="F1151" s="6">
        <v>46022</v>
      </c>
      <c r="G1151" s="5">
        <v>2025</v>
      </c>
      <c r="H1151" s="5" t="str">
        <f>PROPER(TEXT(F1306,"mmmm"))</f>
        <v>Diciembre</v>
      </c>
      <c r="I1151" s="6" t="str">
        <f>IF(OR(H1306="Enero",H1306="Febrero",H1306="Marzo",H1306="Abril",H1306="Mayo",H1306="Junio"),G1306&amp;"-1",IF(OR(H1306="Julio",H1306="Agosto",H1306="Septiembre",H1306="Octubre",H1306="Noviembre",H1306="Diciembre"),G1306&amp;"-2"))</f>
        <v>2025-2</v>
      </c>
      <c r="J1151" s="5">
        <v>80</v>
      </c>
      <c r="K1151" s="5">
        <v>80.14</v>
      </c>
      <c r="L1151" s="15">
        <f>IFERROR(IF((K1306/J1306)&gt;1.3,1.3,K1306/J1306),"")</f>
        <v>1.1111111111111112</v>
      </c>
      <c r="M1151" s="15">
        <f>IFERROR(K1306/J1306,"")</f>
        <v>1.1111111111111112</v>
      </c>
      <c r="N1151" s="5" t="s">
        <v>23</v>
      </c>
      <c r="O1151" s="5" t="s">
        <v>23</v>
      </c>
      <c r="P1151" s="5">
        <v>0</v>
      </c>
      <c r="Q1151" s="5">
        <v>0</v>
      </c>
      <c r="R1151" s="5" t="str">
        <f>A1306&amp;"-"&amp;YEAR(F1306)&amp;"-"&amp;IF(LEN(MONTH(F1306))=1,"0"&amp;MONTH(F1306),MONTH(F1306))&amp;"-"&amp;IF(LEN(DAY(F1306))=1,"0"&amp;DAY(F1306),DAY(F1306))</f>
        <v>122-2025-12-31</v>
      </c>
    </row>
    <row r="1152" spans="1:18" x14ac:dyDescent="0.3">
      <c r="A1152" s="5">
        <v>488</v>
      </c>
      <c r="B1152" s="5" t="s">
        <v>453</v>
      </c>
      <c r="C1152" s="5" t="s">
        <v>93</v>
      </c>
      <c r="D1152" s="13" t="s">
        <v>21</v>
      </c>
      <c r="E1152" s="5" t="s">
        <v>22</v>
      </c>
      <c r="F1152" s="6">
        <v>46022</v>
      </c>
      <c r="G1152" s="5">
        <v>2025</v>
      </c>
      <c r="H1152" s="5" t="str">
        <f>PROPER(TEXT(F1307,"mmmm"))</f>
        <v>Diciembre</v>
      </c>
      <c r="I1152" s="6" t="str">
        <f>IF(OR(H1307="Enero",H1307="Febrero",H1307="Marzo",H1307="Abril",H1307="Mayo",H1307="Junio"),G1307&amp;"-1",IF(OR(H1307="Julio",H1307="Agosto",H1307="Septiembre",H1307="Octubre",H1307="Noviembre",H1307="Diciembre"),G1307&amp;"-2"))</f>
        <v>2021-2</v>
      </c>
      <c r="J1152" s="5">
        <v>85</v>
      </c>
      <c r="K1152" s="5">
        <v>77.2</v>
      </c>
      <c r="L1152" s="15">
        <f>IFERROR(IF((K1307/J1307)&gt;1.3,1.3,K1307/J1307),"")</f>
        <v>0</v>
      </c>
      <c r="M1152" s="15">
        <f>IFERROR(K1307/J1307,"")</f>
        <v>0</v>
      </c>
      <c r="N1152" s="5" t="s">
        <v>23</v>
      </c>
      <c r="O1152" s="5" t="s">
        <v>23</v>
      </c>
      <c r="P1152" s="5">
        <v>0</v>
      </c>
      <c r="Q1152" s="5">
        <v>0</v>
      </c>
      <c r="R1152" s="5" t="str">
        <f>A1307&amp;"-"&amp;YEAR(F1307)&amp;"-"&amp;IF(LEN(MONTH(F1307))=1,"0"&amp;MONTH(F1307),MONTH(F1307))&amp;"-"&amp;IF(LEN(DAY(F1307))=1,"0"&amp;DAY(F1307),DAY(F1307))</f>
        <v>124-2021-12-31</v>
      </c>
    </row>
    <row r="1153" spans="1:18" x14ac:dyDescent="0.3">
      <c r="A1153" s="5">
        <v>122</v>
      </c>
      <c r="B1153" s="5" t="s">
        <v>96</v>
      </c>
      <c r="C1153" s="5" t="s">
        <v>93</v>
      </c>
      <c r="D1153" s="13" t="s">
        <v>21</v>
      </c>
      <c r="E1153" s="5" t="s">
        <v>22</v>
      </c>
      <c r="F1153" s="6">
        <v>45900</v>
      </c>
      <c r="G1153" s="16">
        <v>2025</v>
      </c>
      <c r="H1153" s="6" t="s">
        <v>797</v>
      </c>
      <c r="I1153" s="6" t="s">
        <v>743</v>
      </c>
      <c r="J1153" s="5">
        <v>90</v>
      </c>
      <c r="K1153" s="5">
        <v>75.930000000000007</v>
      </c>
      <c r="L1153" s="15">
        <v>0.84366666666666679</v>
      </c>
      <c r="M1153" s="15">
        <v>0.84366666666666679</v>
      </c>
      <c r="N1153" s="5" t="s">
        <v>23</v>
      </c>
      <c r="O1153" s="5" t="s">
        <v>23</v>
      </c>
      <c r="P1153" s="5">
        <v>0</v>
      </c>
      <c r="Q1153" s="5">
        <v>0</v>
      </c>
      <c r="R1153" s="5" t="str">
        <f>A1308&amp;"-"&amp;YEAR(F1308)&amp;"-"&amp;IF(LEN(MONTH(F1308))=1,"0"&amp;MONTH(F1308),MONTH(F1308))&amp;"-"&amp;IF(LEN(DAY(F1308))=1,"0"&amp;DAY(F1308),DAY(F1308))</f>
        <v>124-2025-12-31</v>
      </c>
    </row>
    <row r="1154" spans="1:18" x14ac:dyDescent="0.3">
      <c r="A1154" s="5">
        <v>436</v>
      </c>
      <c r="B1154" s="5" t="s">
        <v>121</v>
      </c>
      <c r="C1154" s="5" t="s">
        <v>93</v>
      </c>
      <c r="D1154" s="13" t="s">
        <v>21</v>
      </c>
      <c r="E1154" s="5" t="s">
        <v>54</v>
      </c>
      <c r="F1154" s="6">
        <v>45900</v>
      </c>
      <c r="G1154" s="16">
        <v>2025</v>
      </c>
      <c r="H1154" s="6" t="s">
        <v>797</v>
      </c>
      <c r="I1154" s="6" t="s">
        <v>743</v>
      </c>
      <c r="J1154" s="5">
        <v>14</v>
      </c>
      <c r="K1154" s="5">
        <v>9.9</v>
      </c>
      <c r="L1154" s="15">
        <v>1.3</v>
      </c>
      <c r="M1154" s="15">
        <v>1.4141414141414139</v>
      </c>
      <c r="N1154" s="5" t="s">
        <v>55</v>
      </c>
      <c r="O1154" s="5" t="s">
        <v>55</v>
      </c>
      <c r="P1154" s="5">
        <v>0</v>
      </c>
      <c r="Q1154" s="5">
        <v>1</v>
      </c>
      <c r="R1154" s="5" t="str">
        <f>A1309&amp;"-"&amp;YEAR(F1309)&amp;"-"&amp;IF(LEN(MONTH(F1309))=1,"0"&amp;MONTH(F1309),MONTH(F1309))&amp;"-"&amp;IF(LEN(DAY(F1309))=1,"0"&amp;DAY(F1309),DAY(F1309))</f>
        <v>125-2021-12-31</v>
      </c>
    </row>
    <row r="1155" spans="1:18" x14ac:dyDescent="0.3">
      <c r="A1155" s="5">
        <v>240</v>
      </c>
      <c r="B1155" s="5" t="s">
        <v>172</v>
      </c>
      <c r="C1155" s="5" t="s">
        <v>29</v>
      </c>
      <c r="D1155" s="5" t="s">
        <v>52</v>
      </c>
      <c r="E1155" s="5" t="s">
        <v>22</v>
      </c>
      <c r="F1155" s="6">
        <v>45838</v>
      </c>
      <c r="G1155" s="5">
        <v>2025</v>
      </c>
      <c r="H1155" s="5" t="s">
        <v>734</v>
      </c>
      <c r="I1155" s="6" t="s">
        <v>832</v>
      </c>
      <c r="J1155" s="5">
        <v>100</v>
      </c>
      <c r="K1155" s="5">
        <v>100</v>
      </c>
      <c r="L1155" s="15">
        <v>1</v>
      </c>
      <c r="M1155" s="15">
        <v>1</v>
      </c>
      <c r="N1155" s="5" t="s">
        <v>23</v>
      </c>
      <c r="O1155" s="5" t="s">
        <v>23</v>
      </c>
      <c r="P1155" s="5">
        <v>0</v>
      </c>
      <c r="Q1155" s="5">
        <v>0</v>
      </c>
      <c r="R1155" s="5" t="str">
        <f>A1310&amp;"-"&amp;YEAR(F1310)&amp;"-"&amp;IF(LEN(MONTH(F1310))=1,"0"&amp;MONTH(F1310),MONTH(F1310))&amp;"-"&amp;IF(LEN(DAY(F1310))=1,"0"&amp;DAY(F1310),DAY(F1310))</f>
        <v>125-2025-12-31</v>
      </c>
    </row>
    <row r="1156" spans="1:18" x14ac:dyDescent="0.3">
      <c r="A1156" s="5">
        <v>373</v>
      </c>
      <c r="B1156" s="5" t="s">
        <v>328</v>
      </c>
      <c r="C1156" s="5" t="s">
        <v>190</v>
      </c>
      <c r="D1156" s="5" t="s">
        <v>52</v>
      </c>
      <c r="E1156" s="5" t="s">
        <v>22</v>
      </c>
      <c r="F1156" s="6">
        <v>45838</v>
      </c>
      <c r="G1156" s="5">
        <v>2025</v>
      </c>
      <c r="H1156" s="5" t="s">
        <v>734</v>
      </c>
      <c r="I1156" s="6" t="s">
        <v>832</v>
      </c>
      <c r="J1156" s="5">
        <v>60</v>
      </c>
      <c r="K1156" s="5">
        <v>61</v>
      </c>
      <c r="L1156" s="15">
        <v>1</v>
      </c>
      <c r="M1156" s="15">
        <v>1</v>
      </c>
      <c r="N1156" s="5" t="s">
        <v>23</v>
      </c>
      <c r="O1156" s="5" t="s">
        <v>23</v>
      </c>
      <c r="P1156" s="5">
        <v>0</v>
      </c>
      <c r="Q1156" s="5">
        <v>0</v>
      </c>
      <c r="R1156" s="5" t="str">
        <f t="shared" ref="R1156:R1198" si="138">A1312&amp;"-"&amp;YEAR(F1312)&amp;"-"&amp;IF(LEN(MONTH(F1312))=1,"0"&amp;MONTH(F1312),MONTH(F1312))&amp;"-"&amp;IF(LEN(DAY(F1312))=1,"0"&amp;DAY(F1312),DAY(F1312))</f>
        <v>126-2025-12-31</v>
      </c>
    </row>
    <row r="1157" spans="1:18" x14ac:dyDescent="0.3">
      <c r="A1157" s="5">
        <v>433</v>
      </c>
      <c r="B1157" s="5" t="s">
        <v>402</v>
      </c>
      <c r="C1157" s="5" t="s">
        <v>90</v>
      </c>
      <c r="D1157" s="5" t="s">
        <v>47</v>
      </c>
      <c r="E1157" s="5" t="s">
        <v>54</v>
      </c>
      <c r="F1157" s="6">
        <v>45838</v>
      </c>
      <c r="G1157" s="5">
        <v>2025</v>
      </c>
      <c r="H1157" s="5" t="s">
        <v>734</v>
      </c>
      <c r="I1157" s="6" t="s">
        <v>832</v>
      </c>
      <c r="J1157" s="5">
        <v>0.05</v>
      </c>
      <c r="K1157" s="10">
        <v>0.02</v>
      </c>
      <c r="L1157" s="15">
        <v>1</v>
      </c>
      <c r="M1157" s="15">
        <v>1</v>
      </c>
      <c r="N1157" s="5" t="s">
        <v>83</v>
      </c>
      <c r="O1157" s="5" t="s">
        <v>83</v>
      </c>
      <c r="P1157" s="5">
        <v>2</v>
      </c>
      <c r="Q1157" s="5">
        <v>2</v>
      </c>
      <c r="R1157" s="5" t="str">
        <f t="shared" si="138"/>
        <v>127-2021-12-31</v>
      </c>
    </row>
    <row r="1158" spans="1:18" x14ac:dyDescent="0.3">
      <c r="A1158" s="5">
        <v>429</v>
      </c>
      <c r="B1158" s="5" t="s">
        <v>398</v>
      </c>
      <c r="C1158" s="5" t="s">
        <v>90</v>
      </c>
      <c r="D1158" s="5" t="s">
        <v>47</v>
      </c>
      <c r="E1158" s="5" t="s">
        <v>54</v>
      </c>
      <c r="F1158" s="6">
        <v>45838</v>
      </c>
      <c r="G1158" s="5">
        <v>2025</v>
      </c>
      <c r="H1158" s="5" t="s">
        <v>734</v>
      </c>
      <c r="I1158" s="6" t="s">
        <v>832</v>
      </c>
      <c r="J1158" s="5">
        <v>0.76</v>
      </c>
      <c r="K1158" s="10">
        <v>0.59</v>
      </c>
      <c r="L1158" s="15">
        <v>1</v>
      </c>
      <c r="M1158" s="15">
        <v>1</v>
      </c>
      <c r="N1158" s="5" t="s">
        <v>83</v>
      </c>
      <c r="O1158" s="5" t="s">
        <v>83</v>
      </c>
      <c r="P1158" s="5">
        <v>2</v>
      </c>
      <c r="Q1158" s="5">
        <v>2</v>
      </c>
      <c r="R1158" s="5" t="str">
        <f t="shared" si="138"/>
        <v>127-2025-12-31</v>
      </c>
    </row>
    <row r="1159" spans="1:18" x14ac:dyDescent="0.3">
      <c r="A1159" s="5">
        <v>428</v>
      </c>
      <c r="B1159" s="5" t="s">
        <v>397</v>
      </c>
      <c r="C1159" s="5" t="s">
        <v>90</v>
      </c>
      <c r="D1159" s="5" t="s">
        <v>47</v>
      </c>
      <c r="E1159" s="5" t="s">
        <v>54</v>
      </c>
      <c r="F1159" s="6">
        <v>45838</v>
      </c>
      <c r="G1159" s="5">
        <v>2025</v>
      </c>
      <c r="H1159" s="5" t="s">
        <v>734</v>
      </c>
      <c r="I1159" s="6" t="s">
        <v>832</v>
      </c>
      <c r="J1159" s="5">
        <v>20</v>
      </c>
      <c r="K1159" s="10">
        <v>15.12</v>
      </c>
      <c r="L1159" s="15">
        <v>1</v>
      </c>
      <c r="M1159" s="15">
        <v>1</v>
      </c>
      <c r="N1159" s="5" t="s">
        <v>149</v>
      </c>
      <c r="O1159" s="5" t="s">
        <v>149</v>
      </c>
      <c r="P1159" s="5">
        <v>0</v>
      </c>
      <c r="Q1159" s="5">
        <v>1</v>
      </c>
      <c r="R1159" s="5" t="str">
        <f t="shared" si="138"/>
        <v>128-2021-12-31</v>
      </c>
    </row>
    <row r="1160" spans="1:18" x14ac:dyDescent="0.3">
      <c r="A1160" s="5">
        <v>427</v>
      </c>
      <c r="B1160" s="5" t="s">
        <v>396</v>
      </c>
      <c r="C1160" s="5" t="s">
        <v>90</v>
      </c>
      <c r="D1160" s="5" t="s">
        <v>47</v>
      </c>
      <c r="E1160" s="5" t="s">
        <v>54</v>
      </c>
      <c r="F1160" s="6">
        <v>45838</v>
      </c>
      <c r="G1160" s="5">
        <v>2025</v>
      </c>
      <c r="H1160" s="5" t="s">
        <v>734</v>
      </c>
      <c r="I1160" s="6" t="s">
        <v>832</v>
      </c>
      <c r="J1160" s="5">
        <v>0.2</v>
      </c>
      <c r="K1160" s="10">
        <v>0.14000000000000001</v>
      </c>
      <c r="L1160" s="15">
        <v>1</v>
      </c>
      <c r="M1160" s="15">
        <v>1</v>
      </c>
      <c r="N1160" s="5" t="s">
        <v>83</v>
      </c>
      <c r="O1160" s="5" t="s">
        <v>83</v>
      </c>
      <c r="P1160" s="5">
        <v>2</v>
      </c>
      <c r="Q1160" s="5">
        <v>2</v>
      </c>
      <c r="R1160" s="5" t="str">
        <f t="shared" si="138"/>
        <v>128-2025-12-31</v>
      </c>
    </row>
    <row r="1161" spans="1:18" x14ac:dyDescent="0.3">
      <c r="A1161" s="25" t="s">
        <v>581</v>
      </c>
      <c r="B1161" s="23" t="s">
        <v>582</v>
      </c>
      <c r="C1161" s="5" t="s">
        <v>303</v>
      </c>
      <c r="D1161" s="5" t="s">
        <v>52</v>
      </c>
      <c r="E1161" s="5" t="s">
        <v>22</v>
      </c>
      <c r="F1161" s="6">
        <v>45838</v>
      </c>
      <c r="G1161" s="16">
        <v>2025</v>
      </c>
      <c r="H1161" s="6" t="s">
        <v>734</v>
      </c>
      <c r="I1161" s="6" t="s">
        <v>832</v>
      </c>
      <c r="J1161" s="5">
        <v>51</v>
      </c>
      <c r="K1161" s="5">
        <v>61</v>
      </c>
      <c r="L1161" s="15">
        <v>1</v>
      </c>
      <c r="M1161" s="15">
        <v>1</v>
      </c>
      <c r="N1161" s="5" t="s">
        <v>23</v>
      </c>
      <c r="O1161" s="5" t="s">
        <v>23</v>
      </c>
      <c r="P1161" s="5">
        <v>0</v>
      </c>
      <c r="Q1161" s="5">
        <v>0</v>
      </c>
      <c r="R1161" s="5" t="str">
        <f t="shared" si="138"/>
        <v>133-2023-10-31</v>
      </c>
    </row>
    <row r="1162" spans="1:18" x14ac:dyDescent="0.3">
      <c r="A1162" s="25" t="s">
        <v>623</v>
      </c>
      <c r="B1162" s="23" t="s">
        <v>624</v>
      </c>
      <c r="C1162" s="5" t="s">
        <v>39</v>
      </c>
      <c r="D1162" s="5" t="s">
        <v>52</v>
      </c>
      <c r="E1162" s="5" t="s">
        <v>22</v>
      </c>
      <c r="F1162" s="6">
        <v>45838</v>
      </c>
      <c r="G1162" s="16">
        <v>2025</v>
      </c>
      <c r="H1162" s="6" t="s">
        <v>734</v>
      </c>
      <c r="I1162" s="6" t="s">
        <v>832</v>
      </c>
      <c r="J1162" s="5">
        <v>53</v>
      </c>
      <c r="K1162" s="5">
        <v>56</v>
      </c>
      <c r="L1162" s="15">
        <v>1</v>
      </c>
      <c r="M1162" s="15">
        <v>1</v>
      </c>
      <c r="N1162" s="5" t="s">
        <v>23</v>
      </c>
      <c r="O1162" s="5" t="s">
        <v>23</v>
      </c>
      <c r="P1162" s="5">
        <v>0</v>
      </c>
      <c r="Q1162" s="5">
        <v>0</v>
      </c>
      <c r="R1162" s="5" t="str">
        <f t="shared" si="138"/>
        <v>133-2024-10-31</v>
      </c>
    </row>
    <row r="1163" spans="1:18" x14ac:dyDescent="0.3">
      <c r="A1163" s="25" t="s">
        <v>625</v>
      </c>
      <c r="B1163" s="23" t="s">
        <v>626</v>
      </c>
      <c r="C1163" s="5" t="s">
        <v>77</v>
      </c>
      <c r="D1163" s="5" t="s">
        <v>52</v>
      </c>
      <c r="E1163" s="5" t="s">
        <v>22</v>
      </c>
      <c r="F1163" s="6">
        <v>45838</v>
      </c>
      <c r="G1163" s="16">
        <v>2025</v>
      </c>
      <c r="H1163" s="6" t="s">
        <v>734</v>
      </c>
      <c r="I1163" s="6" t="s">
        <v>832</v>
      </c>
      <c r="J1163" s="5">
        <v>32</v>
      </c>
      <c r="K1163" s="5">
        <v>32</v>
      </c>
      <c r="L1163" s="15">
        <v>1</v>
      </c>
      <c r="M1163" s="15">
        <v>1</v>
      </c>
      <c r="N1163" s="5" t="s">
        <v>23</v>
      </c>
      <c r="O1163" s="5" t="s">
        <v>23</v>
      </c>
      <c r="P1163" s="5">
        <v>0</v>
      </c>
      <c r="Q1163" s="5">
        <v>0</v>
      </c>
      <c r="R1163" s="5" t="str">
        <f t="shared" si="138"/>
        <v>133-2025-10-31</v>
      </c>
    </row>
    <row r="1164" spans="1:18" x14ac:dyDescent="0.3">
      <c r="A1164" s="25" t="s">
        <v>573</v>
      </c>
      <c r="B1164" s="23" t="s">
        <v>574</v>
      </c>
      <c r="C1164" s="5" t="s">
        <v>178</v>
      </c>
      <c r="D1164" s="5" t="s">
        <v>52</v>
      </c>
      <c r="E1164" s="5" t="s">
        <v>22</v>
      </c>
      <c r="F1164" s="6">
        <v>45838</v>
      </c>
      <c r="G1164" s="16">
        <v>2025</v>
      </c>
      <c r="H1164" s="6" t="s">
        <v>734</v>
      </c>
      <c r="I1164" s="6" t="s">
        <v>832</v>
      </c>
      <c r="J1164" s="5">
        <v>98</v>
      </c>
      <c r="K1164" s="5">
        <v>86</v>
      </c>
      <c r="L1164" s="15">
        <v>0.87755102040816324</v>
      </c>
      <c r="M1164" s="15">
        <v>0.87755102040816324</v>
      </c>
      <c r="N1164" s="5" t="s">
        <v>23</v>
      </c>
      <c r="O1164" s="5" t="s">
        <v>23</v>
      </c>
      <c r="P1164" s="5">
        <v>0</v>
      </c>
      <c r="Q1164" s="5">
        <v>0</v>
      </c>
      <c r="R1164" s="5" t="str">
        <f t="shared" si="138"/>
        <v>133-2025-12-31</v>
      </c>
    </row>
    <row r="1165" spans="1:18" x14ac:dyDescent="0.3">
      <c r="A1165" s="5">
        <v>215</v>
      </c>
      <c r="B1165" s="5" t="s">
        <v>145</v>
      </c>
      <c r="C1165" s="5" t="s">
        <v>90</v>
      </c>
      <c r="D1165" s="5" t="s">
        <v>47</v>
      </c>
      <c r="E1165" s="5" t="s">
        <v>22</v>
      </c>
      <c r="F1165" s="6">
        <v>45838</v>
      </c>
      <c r="G1165" s="5">
        <v>2025</v>
      </c>
      <c r="H1165" s="5" t="s">
        <v>734</v>
      </c>
      <c r="I1165" s="6" t="s">
        <v>832</v>
      </c>
      <c r="J1165" s="5">
        <v>1</v>
      </c>
      <c r="K1165" s="5">
        <v>-114.55</v>
      </c>
      <c r="L1165" s="15">
        <v>0</v>
      </c>
      <c r="M1165" s="15">
        <v>0</v>
      </c>
      <c r="N1165" s="5" t="s">
        <v>23</v>
      </c>
      <c r="O1165" s="5" t="s">
        <v>23</v>
      </c>
      <c r="P1165" s="5">
        <v>2</v>
      </c>
      <c r="Q1165" s="5">
        <v>2</v>
      </c>
      <c r="R1165" s="5" t="str">
        <f t="shared" si="138"/>
        <v>139-2021-12-31</v>
      </c>
    </row>
    <row r="1166" spans="1:18" x14ac:dyDescent="0.3">
      <c r="A1166" s="5">
        <v>219</v>
      </c>
      <c r="B1166" s="5" t="s">
        <v>150</v>
      </c>
      <c r="C1166" s="5" t="s">
        <v>90</v>
      </c>
      <c r="D1166" s="5" t="s">
        <v>47</v>
      </c>
      <c r="E1166" s="5" t="s">
        <v>22</v>
      </c>
      <c r="F1166" s="6">
        <v>45838</v>
      </c>
      <c r="G1166" s="5">
        <v>2025</v>
      </c>
      <c r="H1166" s="5" t="s">
        <v>734</v>
      </c>
      <c r="I1166" s="6" t="s">
        <v>832</v>
      </c>
      <c r="J1166" s="5">
        <v>1</v>
      </c>
      <c r="K1166" s="5">
        <v>18.43</v>
      </c>
      <c r="L1166" s="15">
        <v>1</v>
      </c>
      <c r="M1166" s="15">
        <v>1</v>
      </c>
      <c r="N1166" s="5" t="s">
        <v>23</v>
      </c>
      <c r="O1166" s="5" t="s">
        <v>23</v>
      </c>
      <c r="P1166" s="5">
        <v>0</v>
      </c>
      <c r="Q1166" s="5">
        <v>0</v>
      </c>
      <c r="R1166" s="5" t="str">
        <f t="shared" si="138"/>
        <v>143-2021-12-31</v>
      </c>
    </row>
    <row r="1167" spans="1:18" x14ac:dyDescent="0.3">
      <c r="A1167" s="5">
        <v>220</v>
      </c>
      <c r="B1167" s="5" t="s">
        <v>151</v>
      </c>
      <c r="C1167" s="5" t="s">
        <v>90</v>
      </c>
      <c r="D1167" s="5" t="s">
        <v>47</v>
      </c>
      <c r="E1167" s="5" t="s">
        <v>22</v>
      </c>
      <c r="F1167" s="6">
        <v>45838</v>
      </c>
      <c r="G1167" s="5">
        <v>2025</v>
      </c>
      <c r="H1167" s="5" t="s">
        <v>734</v>
      </c>
      <c r="I1167" s="6" t="s">
        <v>832</v>
      </c>
      <c r="J1167" s="5">
        <v>1</v>
      </c>
      <c r="K1167" s="5">
        <v>33.979999999999997</v>
      </c>
      <c r="L1167" s="15">
        <v>1</v>
      </c>
      <c r="M1167" s="15">
        <v>1</v>
      </c>
      <c r="N1167" s="5" t="s">
        <v>23</v>
      </c>
      <c r="O1167" s="5" t="s">
        <v>23</v>
      </c>
      <c r="P1167" s="5">
        <v>0</v>
      </c>
      <c r="Q1167" s="5">
        <v>0</v>
      </c>
      <c r="R1167" s="5" t="str">
        <f t="shared" si="138"/>
        <v>143-2022-12-31</v>
      </c>
    </row>
    <row r="1168" spans="1:18" x14ac:dyDescent="0.3">
      <c r="A1168" s="5">
        <v>230</v>
      </c>
      <c r="B1168" s="5" t="s">
        <v>161</v>
      </c>
      <c r="C1168" s="5" t="s">
        <v>90</v>
      </c>
      <c r="D1168" s="5" t="s">
        <v>47</v>
      </c>
      <c r="E1168" s="5" t="s">
        <v>22</v>
      </c>
      <c r="F1168" s="6">
        <v>45838</v>
      </c>
      <c r="G1168" s="5">
        <v>2025</v>
      </c>
      <c r="H1168" s="5" t="s">
        <v>734</v>
      </c>
      <c r="I1168" s="6" t="s">
        <v>832</v>
      </c>
      <c r="J1168" s="5">
        <v>90</v>
      </c>
      <c r="K1168" s="5">
        <v>100</v>
      </c>
      <c r="L1168" s="15">
        <v>1</v>
      </c>
      <c r="M1168" s="15">
        <v>1.1111111111111109</v>
      </c>
      <c r="N1168" s="5" t="s">
        <v>23</v>
      </c>
      <c r="O1168" s="5" t="s">
        <v>23</v>
      </c>
      <c r="P1168" s="5">
        <v>0</v>
      </c>
      <c r="Q1168" s="5">
        <v>0</v>
      </c>
      <c r="R1168" s="5" t="str">
        <f t="shared" si="138"/>
        <v>143-2025-12-31</v>
      </c>
    </row>
    <row r="1169" spans="1:18" x14ac:dyDescent="0.3">
      <c r="A1169" s="5">
        <v>15</v>
      </c>
      <c r="B1169" s="23" t="s">
        <v>526</v>
      </c>
      <c r="C1169" s="5" t="s">
        <v>476</v>
      </c>
      <c r="D1169" s="5" t="s">
        <v>52</v>
      </c>
      <c r="E1169" s="5" t="s">
        <v>22</v>
      </c>
      <c r="F1169" s="6">
        <v>45838</v>
      </c>
      <c r="G1169" s="5">
        <v>2025</v>
      </c>
      <c r="H1169" s="5" t="s">
        <v>734</v>
      </c>
      <c r="I1169" s="6" t="s">
        <v>832</v>
      </c>
      <c r="J1169" s="59">
        <v>46</v>
      </c>
      <c r="K1169" s="59">
        <v>44</v>
      </c>
      <c r="L1169" s="60">
        <v>0.95652173913043481</v>
      </c>
      <c r="M1169" s="57">
        <v>0.95652173913043481</v>
      </c>
      <c r="N1169" s="5" t="s">
        <v>23</v>
      </c>
      <c r="O1169" s="5" t="s">
        <v>23</v>
      </c>
      <c r="P1169" s="5">
        <v>0</v>
      </c>
      <c r="Q1169" s="5">
        <v>0</v>
      </c>
      <c r="R1169" s="5" t="str">
        <f t="shared" si="138"/>
        <v>144-2021-12-31</v>
      </c>
    </row>
    <row r="1170" spans="1:18" x14ac:dyDescent="0.3">
      <c r="A1170" s="5">
        <v>16</v>
      </c>
      <c r="B1170" s="23" t="s">
        <v>534</v>
      </c>
      <c r="C1170" s="5" t="s">
        <v>476</v>
      </c>
      <c r="D1170" s="5" t="s">
        <v>52</v>
      </c>
      <c r="E1170" s="5" t="s">
        <v>22</v>
      </c>
      <c r="F1170" s="6">
        <v>45838</v>
      </c>
      <c r="G1170" s="5">
        <v>2025</v>
      </c>
      <c r="H1170" s="5" t="s">
        <v>734</v>
      </c>
      <c r="I1170" s="6" t="s">
        <v>832</v>
      </c>
      <c r="J1170" s="59">
        <v>51</v>
      </c>
      <c r="K1170" s="59">
        <v>47</v>
      </c>
      <c r="L1170" s="60">
        <v>0.92156862745098034</v>
      </c>
      <c r="M1170" s="57">
        <v>0.92156862745098034</v>
      </c>
      <c r="N1170" s="5" t="s">
        <v>23</v>
      </c>
      <c r="O1170" s="5" t="s">
        <v>23</v>
      </c>
      <c r="P1170" s="5">
        <v>0</v>
      </c>
      <c r="Q1170" s="5">
        <v>0</v>
      </c>
      <c r="R1170" s="5" t="str">
        <f t="shared" si="138"/>
        <v>144-2022-12-31</v>
      </c>
    </row>
    <row r="1171" spans="1:18" x14ac:dyDescent="0.3">
      <c r="A1171" s="5">
        <v>17</v>
      </c>
      <c r="B1171" s="23" t="s">
        <v>536</v>
      </c>
      <c r="C1171" s="5" t="s">
        <v>476</v>
      </c>
      <c r="D1171" s="5" t="s">
        <v>52</v>
      </c>
      <c r="E1171" s="5" t="s">
        <v>22</v>
      </c>
      <c r="F1171" s="6">
        <v>45838</v>
      </c>
      <c r="G1171" s="5">
        <v>2025</v>
      </c>
      <c r="H1171" s="5" t="s">
        <v>734</v>
      </c>
      <c r="I1171" s="6" t="s">
        <v>832</v>
      </c>
      <c r="J1171" s="59">
        <v>50</v>
      </c>
      <c r="K1171" s="59">
        <v>51</v>
      </c>
      <c r="L1171" s="60">
        <v>1</v>
      </c>
      <c r="M1171" s="57">
        <v>1</v>
      </c>
      <c r="N1171" s="5" t="s">
        <v>23</v>
      </c>
      <c r="O1171" s="5" t="s">
        <v>23</v>
      </c>
      <c r="P1171" s="5">
        <v>0</v>
      </c>
      <c r="Q1171" s="5">
        <v>0</v>
      </c>
      <c r="R1171" s="5" t="str">
        <f t="shared" si="138"/>
        <v>145-2021-12-31</v>
      </c>
    </row>
    <row r="1172" spans="1:18" x14ac:dyDescent="0.3">
      <c r="A1172" s="5">
        <v>18</v>
      </c>
      <c r="B1172" s="23" t="s">
        <v>538</v>
      </c>
      <c r="C1172" s="5" t="s">
        <v>476</v>
      </c>
      <c r="D1172" s="5" t="s">
        <v>52</v>
      </c>
      <c r="E1172" s="5" t="s">
        <v>22</v>
      </c>
      <c r="F1172" s="6">
        <v>45838</v>
      </c>
      <c r="G1172" s="5">
        <v>2025</v>
      </c>
      <c r="H1172" s="5" t="s">
        <v>734</v>
      </c>
      <c r="I1172" s="6" t="s">
        <v>832</v>
      </c>
      <c r="J1172" s="59">
        <v>46</v>
      </c>
      <c r="K1172" s="59">
        <v>44</v>
      </c>
      <c r="L1172" s="60">
        <v>0.95652173913043481</v>
      </c>
      <c r="M1172" s="57">
        <v>0.95652173913043481</v>
      </c>
      <c r="N1172" s="5" t="s">
        <v>23</v>
      </c>
      <c r="O1172" s="5" t="s">
        <v>23</v>
      </c>
      <c r="P1172" s="5">
        <v>0</v>
      </c>
      <c r="Q1172" s="5">
        <v>0</v>
      </c>
      <c r="R1172" s="5" t="str">
        <f t="shared" si="138"/>
        <v>145-2022-12-31</v>
      </c>
    </row>
    <row r="1173" spans="1:18" x14ac:dyDescent="0.3">
      <c r="A1173" s="5">
        <v>19</v>
      </c>
      <c r="B1173" s="23" t="s">
        <v>540</v>
      </c>
      <c r="C1173" s="5" t="s">
        <v>476</v>
      </c>
      <c r="D1173" s="5" t="s">
        <v>52</v>
      </c>
      <c r="E1173" s="5" t="s">
        <v>22</v>
      </c>
      <c r="F1173" s="6">
        <v>45838</v>
      </c>
      <c r="G1173" s="5">
        <v>2025</v>
      </c>
      <c r="H1173" s="5" t="s">
        <v>734</v>
      </c>
      <c r="I1173" s="6" t="s">
        <v>832</v>
      </c>
      <c r="J1173" s="59">
        <v>49</v>
      </c>
      <c r="K1173" s="59">
        <v>63</v>
      </c>
      <c r="L1173" s="60">
        <v>1</v>
      </c>
      <c r="M1173" s="57">
        <v>1</v>
      </c>
      <c r="N1173" s="5" t="s">
        <v>23</v>
      </c>
      <c r="O1173" s="5" t="s">
        <v>23</v>
      </c>
      <c r="P1173" s="5">
        <v>0</v>
      </c>
      <c r="Q1173" s="5">
        <v>0</v>
      </c>
      <c r="R1173" s="5" t="str">
        <f t="shared" si="138"/>
        <v>145-2025-12-31</v>
      </c>
    </row>
    <row r="1174" spans="1:18" x14ac:dyDescent="0.3">
      <c r="A1174" s="5">
        <v>20</v>
      </c>
      <c r="B1174" s="23" t="s">
        <v>542</v>
      </c>
      <c r="C1174" s="5" t="s">
        <v>476</v>
      </c>
      <c r="D1174" s="5" t="s">
        <v>52</v>
      </c>
      <c r="E1174" s="5" t="s">
        <v>22</v>
      </c>
      <c r="F1174" s="6">
        <v>45838</v>
      </c>
      <c r="G1174" s="5">
        <v>2025</v>
      </c>
      <c r="H1174" s="5" t="s">
        <v>734</v>
      </c>
      <c r="I1174" s="6" t="s">
        <v>832</v>
      </c>
      <c r="J1174" s="59">
        <v>60</v>
      </c>
      <c r="K1174" s="59">
        <v>68</v>
      </c>
      <c r="L1174" s="60">
        <v>1</v>
      </c>
      <c r="M1174" s="57">
        <v>1</v>
      </c>
      <c r="N1174" s="5" t="s">
        <v>23</v>
      </c>
      <c r="O1174" s="5" t="s">
        <v>23</v>
      </c>
      <c r="P1174" s="5">
        <v>0</v>
      </c>
      <c r="Q1174" s="5">
        <v>0</v>
      </c>
      <c r="R1174" s="5" t="str">
        <f t="shared" si="138"/>
        <v>146-2021-12-31</v>
      </c>
    </row>
    <row r="1175" spans="1:18" x14ac:dyDescent="0.3">
      <c r="A1175" s="5">
        <v>21</v>
      </c>
      <c r="B1175" s="23" t="s">
        <v>544</v>
      </c>
      <c r="C1175" s="5" t="s">
        <v>476</v>
      </c>
      <c r="D1175" s="5" t="s">
        <v>52</v>
      </c>
      <c r="E1175" s="5" t="s">
        <v>22</v>
      </c>
      <c r="F1175" s="6">
        <v>45838</v>
      </c>
      <c r="G1175" s="5">
        <v>2025</v>
      </c>
      <c r="H1175" s="5" t="s">
        <v>734</v>
      </c>
      <c r="I1175" s="6" t="s">
        <v>832</v>
      </c>
      <c r="J1175" s="59">
        <v>55</v>
      </c>
      <c r="K1175" s="59">
        <v>74</v>
      </c>
      <c r="L1175" s="60">
        <v>1</v>
      </c>
      <c r="M1175" s="57">
        <v>1</v>
      </c>
      <c r="N1175" s="5" t="s">
        <v>23</v>
      </c>
      <c r="O1175" s="5" t="s">
        <v>23</v>
      </c>
      <c r="P1175" s="5">
        <v>0</v>
      </c>
      <c r="Q1175" s="5">
        <v>0</v>
      </c>
      <c r="R1175" s="5" t="str">
        <f t="shared" si="138"/>
        <v>146-2022-12-31</v>
      </c>
    </row>
    <row r="1176" spans="1:18" x14ac:dyDescent="0.3">
      <c r="A1176" s="5">
        <v>22</v>
      </c>
      <c r="B1176" s="23" t="s">
        <v>546</v>
      </c>
      <c r="C1176" s="5" t="s">
        <v>476</v>
      </c>
      <c r="D1176" s="5" t="s">
        <v>52</v>
      </c>
      <c r="E1176" s="5" t="s">
        <v>22</v>
      </c>
      <c r="F1176" s="6">
        <v>45838</v>
      </c>
      <c r="G1176" s="5">
        <v>2025</v>
      </c>
      <c r="H1176" s="5" t="s">
        <v>734</v>
      </c>
      <c r="I1176" s="6" t="s">
        <v>832</v>
      </c>
      <c r="J1176" s="59">
        <v>54</v>
      </c>
      <c r="K1176" s="59">
        <v>50</v>
      </c>
      <c r="L1176" s="60">
        <v>0.92592592592592593</v>
      </c>
      <c r="M1176" s="57">
        <v>0.92592592592592593</v>
      </c>
      <c r="N1176" s="5" t="s">
        <v>23</v>
      </c>
      <c r="O1176" s="5" t="s">
        <v>23</v>
      </c>
      <c r="P1176" s="5">
        <v>0</v>
      </c>
      <c r="Q1176" s="5">
        <v>0</v>
      </c>
      <c r="R1176" s="5" t="str">
        <f t="shared" si="138"/>
        <v>146-2025-12-31</v>
      </c>
    </row>
    <row r="1177" spans="1:18" x14ac:dyDescent="0.3">
      <c r="A1177" s="5">
        <v>23</v>
      </c>
      <c r="B1177" s="23" t="s">
        <v>548</v>
      </c>
      <c r="C1177" s="5" t="s">
        <v>476</v>
      </c>
      <c r="D1177" s="5" t="s">
        <v>52</v>
      </c>
      <c r="E1177" s="5" t="s">
        <v>22</v>
      </c>
      <c r="F1177" s="6">
        <v>45838</v>
      </c>
      <c r="G1177" s="5">
        <v>2025</v>
      </c>
      <c r="H1177" s="5" t="s">
        <v>734</v>
      </c>
      <c r="I1177" s="6" t="s">
        <v>832</v>
      </c>
      <c r="J1177" s="59">
        <v>54</v>
      </c>
      <c r="K1177" s="59">
        <v>52</v>
      </c>
      <c r="L1177" s="60">
        <v>0.96296296296296291</v>
      </c>
      <c r="M1177" s="57">
        <v>0.96296296296296291</v>
      </c>
      <c r="N1177" s="5" t="s">
        <v>23</v>
      </c>
      <c r="O1177" s="5" t="s">
        <v>23</v>
      </c>
      <c r="P1177" s="5">
        <v>0</v>
      </c>
      <c r="Q1177" s="5">
        <v>0</v>
      </c>
      <c r="R1177" s="5" t="str">
        <f t="shared" si="138"/>
        <v>147-2022-12-31</v>
      </c>
    </row>
    <row r="1178" spans="1:18" x14ac:dyDescent="0.3">
      <c r="A1178" s="5">
        <v>24</v>
      </c>
      <c r="B1178" s="23" t="s">
        <v>528</v>
      </c>
      <c r="C1178" s="5" t="s">
        <v>476</v>
      </c>
      <c r="D1178" s="5" t="s">
        <v>52</v>
      </c>
      <c r="E1178" s="5" t="s">
        <v>22</v>
      </c>
      <c r="F1178" s="6">
        <v>45838</v>
      </c>
      <c r="G1178" s="5">
        <v>2025</v>
      </c>
      <c r="H1178" s="5" t="s">
        <v>734</v>
      </c>
      <c r="I1178" s="6" t="s">
        <v>832</v>
      </c>
      <c r="J1178" s="59">
        <v>54</v>
      </c>
      <c r="K1178" s="59">
        <v>58</v>
      </c>
      <c r="L1178" s="60">
        <v>1</v>
      </c>
      <c r="M1178" s="57">
        <v>1</v>
      </c>
      <c r="N1178" s="5" t="s">
        <v>23</v>
      </c>
      <c r="O1178" s="5" t="s">
        <v>23</v>
      </c>
      <c r="P1178" s="5">
        <v>0</v>
      </c>
      <c r="Q1178" s="5">
        <v>0</v>
      </c>
      <c r="R1178" s="5" t="str">
        <f t="shared" si="138"/>
        <v>147-2025-12-31</v>
      </c>
    </row>
    <row r="1179" spans="1:18" x14ac:dyDescent="0.3">
      <c r="A1179" s="5">
        <v>25</v>
      </c>
      <c r="B1179" s="23" t="s">
        <v>530</v>
      </c>
      <c r="C1179" s="5" t="s">
        <v>476</v>
      </c>
      <c r="D1179" s="5" t="s">
        <v>52</v>
      </c>
      <c r="E1179" s="5" t="s">
        <v>22</v>
      </c>
      <c r="F1179" s="6">
        <v>45838</v>
      </c>
      <c r="G1179" s="5">
        <v>2025</v>
      </c>
      <c r="H1179" s="5" t="s">
        <v>734</v>
      </c>
      <c r="I1179" s="6" t="s">
        <v>832</v>
      </c>
      <c r="J1179" s="59">
        <v>50</v>
      </c>
      <c r="K1179" s="59">
        <v>54</v>
      </c>
      <c r="L1179" s="60">
        <v>1</v>
      </c>
      <c r="M1179" s="57">
        <v>1</v>
      </c>
      <c r="N1179" s="5" t="s">
        <v>23</v>
      </c>
      <c r="O1179" s="5" t="s">
        <v>23</v>
      </c>
      <c r="P1179" s="5">
        <v>0</v>
      </c>
      <c r="Q1179" s="5">
        <v>0</v>
      </c>
      <c r="R1179" s="5" t="str">
        <f t="shared" si="138"/>
        <v>148-2021-12-31</v>
      </c>
    </row>
    <row r="1180" spans="1:18" x14ac:dyDescent="0.3">
      <c r="A1180" s="5">
        <v>26</v>
      </c>
      <c r="B1180" s="23" t="s">
        <v>532</v>
      </c>
      <c r="C1180" s="5" t="s">
        <v>476</v>
      </c>
      <c r="D1180" s="5" t="s">
        <v>52</v>
      </c>
      <c r="E1180" s="5" t="s">
        <v>22</v>
      </c>
      <c r="F1180" s="6">
        <v>45838</v>
      </c>
      <c r="G1180" s="5">
        <v>2025</v>
      </c>
      <c r="H1180" s="5" t="s">
        <v>734</v>
      </c>
      <c r="I1180" s="6" t="s">
        <v>832</v>
      </c>
      <c r="J1180" s="59">
        <v>49.5</v>
      </c>
      <c r="K1180" s="59">
        <v>53.92</v>
      </c>
      <c r="L1180" s="60">
        <v>1</v>
      </c>
      <c r="M1180" s="57">
        <v>1</v>
      </c>
      <c r="N1180" s="5" t="s">
        <v>23</v>
      </c>
      <c r="O1180" s="5" t="s">
        <v>23</v>
      </c>
      <c r="P1180" s="5">
        <v>0</v>
      </c>
      <c r="Q1180" s="5">
        <v>0</v>
      </c>
      <c r="R1180" s="5" t="str">
        <f t="shared" si="138"/>
        <v>150-2023-10-31</v>
      </c>
    </row>
    <row r="1181" spans="1:18" x14ac:dyDescent="0.3">
      <c r="A1181" s="5">
        <v>27</v>
      </c>
      <c r="B1181" s="23" t="s">
        <v>550</v>
      </c>
      <c r="C1181" s="5" t="s">
        <v>476</v>
      </c>
      <c r="D1181" s="5" t="s">
        <v>52</v>
      </c>
      <c r="E1181" s="5" t="s">
        <v>22</v>
      </c>
      <c r="F1181" s="6">
        <v>45838</v>
      </c>
      <c r="G1181" s="5">
        <v>2025</v>
      </c>
      <c r="H1181" s="5" t="s">
        <v>734</v>
      </c>
      <c r="I1181" s="6" t="s">
        <v>832</v>
      </c>
      <c r="J1181" s="59">
        <v>86.64</v>
      </c>
      <c r="K1181" s="59">
        <v>68.3</v>
      </c>
      <c r="L1181" s="60">
        <v>0.78831948291782084</v>
      </c>
      <c r="M1181" s="57">
        <v>0.78831948291782084</v>
      </c>
      <c r="N1181" s="5" t="s">
        <v>23</v>
      </c>
      <c r="O1181" s="5" t="s">
        <v>23</v>
      </c>
      <c r="P1181" s="5">
        <v>0</v>
      </c>
      <c r="Q1181" s="5">
        <v>0</v>
      </c>
      <c r="R1181" s="5" t="str">
        <f t="shared" si="138"/>
        <v>150-2024-10-31</v>
      </c>
    </row>
    <row r="1182" spans="1:18" x14ac:dyDescent="0.3">
      <c r="A1182" s="5">
        <v>28</v>
      </c>
      <c r="B1182" s="23" t="s">
        <v>552</v>
      </c>
      <c r="C1182" s="5" t="s">
        <v>476</v>
      </c>
      <c r="D1182" s="5" t="s">
        <v>52</v>
      </c>
      <c r="E1182" s="5" t="s">
        <v>22</v>
      </c>
      <c r="F1182" s="6">
        <v>45838</v>
      </c>
      <c r="G1182" s="5">
        <v>2025</v>
      </c>
      <c r="H1182" s="5" t="s">
        <v>734</v>
      </c>
      <c r="I1182" s="6" t="s">
        <v>832</v>
      </c>
      <c r="J1182" s="59">
        <v>83</v>
      </c>
      <c r="K1182" s="59">
        <v>69</v>
      </c>
      <c r="L1182" s="60">
        <v>0.83132530120481929</v>
      </c>
      <c r="M1182" s="57">
        <v>0.83132530120481929</v>
      </c>
      <c r="N1182" s="5" t="s">
        <v>23</v>
      </c>
      <c r="O1182" s="5" t="s">
        <v>23</v>
      </c>
      <c r="P1182" s="5">
        <v>0</v>
      </c>
      <c r="Q1182" s="5">
        <v>0</v>
      </c>
      <c r="R1182" s="5" t="str">
        <f t="shared" si="138"/>
        <v>151-2022-10-31</v>
      </c>
    </row>
    <row r="1183" spans="1:18" x14ac:dyDescent="0.3">
      <c r="A1183" s="5">
        <v>29</v>
      </c>
      <c r="B1183" s="23" t="s">
        <v>554</v>
      </c>
      <c r="C1183" s="5" t="s">
        <v>476</v>
      </c>
      <c r="D1183" s="5" t="s">
        <v>52</v>
      </c>
      <c r="E1183" s="5" t="s">
        <v>22</v>
      </c>
      <c r="F1183" s="6">
        <v>45838</v>
      </c>
      <c r="G1183" s="5">
        <v>2025</v>
      </c>
      <c r="H1183" s="5" t="s">
        <v>734</v>
      </c>
      <c r="I1183" s="6" t="s">
        <v>832</v>
      </c>
      <c r="J1183" s="59">
        <v>73</v>
      </c>
      <c r="K1183" s="59">
        <v>64</v>
      </c>
      <c r="L1183" s="60">
        <v>0.87671232876712324</v>
      </c>
      <c r="M1183" s="57">
        <v>0.87671232876712324</v>
      </c>
      <c r="N1183" s="5" t="s">
        <v>23</v>
      </c>
      <c r="O1183" s="5" t="s">
        <v>23</v>
      </c>
      <c r="P1183" s="5">
        <v>0</v>
      </c>
      <c r="Q1183" s="5">
        <v>0</v>
      </c>
      <c r="R1183" s="5" t="str">
        <f t="shared" si="138"/>
        <v>151-2023-10-31</v>
      </c>
    </row>
    <row r="1184" spans="1:18" x14ac:dyDescent="0.3">
      <c r="A1184" s="5">
        <v>30</v>
      </c>
      <c r="B1184" s="23" t="s">
        <v>556</v>
      </c>
      <c r="C1184" s="5" t="s">
        <v>476</v>
      </c>
      <c r="D1184" s="5" t="s">
        <v>52</v>
      </c>
      <c r="E1184" s="5" t="s">
        <v>22</v>
      </c>
      <c r="F1184" s="6">
        <v>45838</v>
      </c>
      <c r="G1184" s="5">
        <v>2025</v>
      </c>
      <c r="H1184" s="5" t="s">
        <v>734</v>
      </c>
      <c r="I1184" s="6" t="s">
        <v>832</v>
      </c>
      <c r="J1184" s="59">
        <v>55</v>
      </c>
      <c r="K1184" s="59">
        <v>64</v>
      </c>
      <c r="L1184" s="60">
        <v>1</v>
      </c>
      <c r="M1184" s="57">
        <v>1</v>
      </c>
      <c r="N1184" s="5" t="s">
        <v>23</v>
      </c>
      <c r="O1184" s="5" t="s">
        <v>23</v>
      </c>
      <c r="P1184" s="5">
        <v>0</v>
      </c>
      <c r="Q1184" s="5">
        <v>0</v>
      </c>
      <c r="R1184" s="5" t="str">
        <f t="shared" si="138"/>
        <v>151-2024-10-31</v>
      </c>
    </row>
    <row r="1185" spans="1:18" x14ac:dyDescent="0.3">
      <c r="A1185" s="5">
        <v>31</v>
      </c>
      <c r="B1185" s="23" t="s">
        <v>558</v>
      </c>
      <c r="C1185" s="5"/>
      <c r="D1185" s="5" t="s">
        <v>52</v>
      </c>
      <c r="E1185" s="5" t="s">
        <v>22</v>
      </c>
      <c r="F1185" s="6">
        <v>45838</v>
      </c>
      <c r="G1185" s="5">
        <v>2025</v>
      </c>
      <c r="H1185" s="5" t="s">
        <v>734</v>
      </c>
      <c r="I1185" s="6" t="s">
        <v>832</v>
      </c>
      <c r="J1185" s="59">
        <v>46</v>
      </c>
      <c r="K1185" s="59">
        <v>51</v>
      </c>
      <c r="L1185" s="60">
        <v>1</v>
      </c>
      <c r="M1185" s="57">
        <v>1</v>
      </c>
      <c r="N1185" s="5" t="s">
        <v>23</v>
      </c>
      <c r="O1185" s="5" t="s">
        <v>23</v>
      </c>
      <c r="P1185" s="5">
        <v>0</v>
      </c>
      <c r="Q1185" s="5">
        <v>0</v>
      </c>
      <c r="R1185" s="5" t="str">
        <f t="shared" si="138"/>
        <v>151-2025-10-31</v>
      </c>
    </row>
    <row r="1186" spans="1:18" x14ac:dyDescent="0.3">
      <c r="A1186" s="5">
        <v>32</v>
      </c>
      <c r="B1186" s="23" t="s">
        <v>560</v>
      </c>
      <c r="C1186" s="5" t="s">
        <v>2714</v>
      </c>
      <c r="D1186" s="5" t="s">
        <v>52</v>
      </c>
      <c r="E1186" s="5" t="s">
        <v>22</v>
      </c>
      <c r="F1186" s="6">
        <v>45838</v>
      </c>
      <c r="G1186" s="5">
        <v>2025</v>
      </c>
      <c r="H1186" s="5" t="s">
        <v>734</v>
      </c>
      <c r="I1186" s="6" t="s">
        <v>832</v>
      </c>
      <c r="J1186" s="59">
        <v>31</v>
      </c>
      <c r="K1186" s="59">
        <v>31</v>
      </c>
      <c r="L1186" s="60">
        <v>1</v>
      </c>
      <c r="M1186" s="57">
        <v>1</v>
      </c>
      <c r="N1186" s="5" t="s">
        <v>23</v>
      </c>
      <c r="O1186" s="5" t="s">
        <v>23</v>
      </c>
      <c r="P1186" s="5">
        <v>0</v>
      </c>
      <c r="Q1186" s="5">
        <v>0</v>
      </c>
      <c r="R1186" s="5" t="str">
        <f t="shared" si="138"/>
        <v>151-2025-12-31</v>
      </c>
    </row>
    <row r="1187" spans="1:18" x14ac:dyDescent="0.3">
      <c r="A1187" s="5">
        <v>33</v>
      </c>
      <c r="B1187" s="23" t="s">
        <v>562</v>
      </c>
      <c r="C1187" s="5"/>
      <c r="D1187" s="5" t="s">
        <v>52</v>
      </c>
      <c r="E1187" s="5" t="s">
        <v>22</v>
      </c>
      <c r="F1187" s="6">
        <v>45838</v>
      </c>
      <c r="G1187" s="5">
        <v>2025</v>
      </c>
      <c r="H1187" s="5" t="s">
        <v>734</v>
      </c>
      <c r="I1187" s="6" t="s">
        <v>832</v>
      </c>
      <c r="J1187" s="59">
        <v>69</v>
      </c>
      <c r="K1187" s="59">
        <v>47</v>
      </c>
      <c r="L1187" s="60">
        <v>0.6811594202898551</v>
      </c>
      <c r="M1187" s="57">
        <v>0.6811594202898551</v>
      </c>
      <c r="N1187" s="5" t="s">
        <v>23</v>
      </c>
      <c r="O1187" s="5" t="s">
        <v>23</v>
      </c>
      <c r="P1187" s="5">
        <v>0</v>
      </c>
      <c r="Q1187" s="5">
        <v>0</v>
      </c>
      <c r="R1187" s="5" t="str">
        <f t="shared" si="138"/>
        <v>159-2022-12-31</v>
      </c>
    </row>
    <row r="1188" spans="1:18" x14ac:dyDescent="0.3">
      <c r="A1188" s="5">
        <v>34</v>
      </c>
      <c r="B1188" s="23" t="s">
        <v>564</v>
      </c>
      <c r="C1188" s="5" t="s">
        <v>41</v>
      </c>
      <c r="D1188" s="5" t="s">
        <v>52</v>
      </c>
      <c r="E1188" s="5" t="s">
        <v>22</v>
      </c>
      <c r="F1188" s="6">
        <v>45838</v>
      </c>
      <c r="G1188" s="5">
        <v>2025</v>
      </c>
      <c r="H1188" s="5" t="s">
        <v>734</v>
      </c>
      <c r="I1188" s="6" t="s">
        <v>832</v>
      </c>
      <c r="J1188" s="59">
        <v>24</v>
      </c>
      <c r="K1188" s="59">
        <v>55</v>
      </c>
      <c r="L1188" s="60">
        <v>1</v>
      </c>
      <c r="M1188" s="57">
        <v>1</v>
      </c>
      <c r="N1188" s="5" t="s">
        <v>23</v>
      </c>
      <c r="O1188" s="5" t="s">
        <v>23</v>
      </c>
      <c r="P1188" s="5">
        <v>0</v>
      </c>
      <c r="Q1188" s="5">
        <v>0</v>
      </c>
      <c r="R1188" s="5" t="str">
        <f t="shared" si="138"/>
        <v>159-2025-12-31</v>
      </c>
    </row>
    <row r="1189" spans="1:18" x14ac:dyDescent="0.3">
      <c r="A1189" s="5" t="s">
        <v>567</v>
      </c>
      <c r="B1189" s="23" t="s">
        <v>568</v>
      </c>
      <c r="C1189" s="5" t="s">
        <v>2565</v>
      </c>
      <c r="D1189" s="5" t="s">
        <v>52</v>
      </c>
      <c r="E1189" s="5" t="s">
        <v>22</v>
      </c>
      <c r="F1189" s="6">
        <v>45838</v>
      </c>
      <c r="G1189" s="5">
        <v>2025</v>
      </c>
      <c r="H1189" s="5" t="s">
        <v>734</v>
      </c>
      <c r="I1189" s="6" t="s">
        <v>832</v>
      </c>
      <c r="J1189" s="59">
        <v>63</v>
      </c>
      <c r="K1189" s="59">
        <v>62</v>
      </c>
      <c r="L1189" s="60">
        <v>0.98412698412698407</v>
      </c>
      <c r="M1189" s="57">
        <v>0.98412698412698407</v>
      </c>
      <c r="N1189" s="5" t="s">
        <v>23</v>
      </c>
      <c r="O1189" s="5" t="s">
        <v>23</v>
      </c>
      <c r="P1189" s="5">
        <v>0</v>
      </c>
      <c r="Q1189" s="5">
        <v>0</v>
      </c>
      <c r="R1189" s="5" t="str">
        <f t="shared" si="138"/>
        <v>167-2022-12-31</v>
      </c>
    </row>
    <row r="1190" spans="1:18" x14ac:dyDescent="0.3">
      <c r="A1190" s="5" t="s">
        <v>579</v>
      </c>
      <c r="B1190" s="23" t="s">
        <v>580</v>
      </c>
      <c r="C1190" s="5" t="s">
        <v>46</v>
      </c>
      <c r="D1190" s="5" t="s">
        <v>52</v>
      </c>
      <c r="E1190" s="5" t="s">
        <v>22</v>
      </c>
      <c r="F1190" s="6">
        <v>45838</v>
      </c>
      <c r="G1190" s="5">
        <v>2025</v>
      </c>
      <c r="H1190" s="5" t="s">
        <v>734</v>
      </c>
      <c r="I1190" s="6" t="s">
        <v>832</v>
      </c>
      <c r="J1190" s="59">
        <v>87</v>
      </c>
      <c r="K1190" s="59">
        <v>77</v>
      </c>
      <c r="L1190" s="60">
        <v>0.88505747126436785</v>
      </c>
      <c r="M1190" s="57">
        <v>0.88505747126436785</v>
      </c>
      <c r="N1190" s="5" t="s">
        <v>23</v>
      </c>
      <c r="O1190" s="5" t="s">
        <v>23</v>
      </c>
      <c r="P1190" s="5">
        <v>0</v>
      </c>
      <c r="Q1190" s="5">
        <v>0</v>
      </c>
      <c r="R1190" s="5" t="str">
        <f t="shared" si="138"/>
        <v>167-2025-12-31</v>
      </c>
    </row>
    <row r="1191" spans="1:18" x14ac:dyDescent="0.3">
      <c r="A1191" s="5" t="s">
        <v>569</v>
      </c>
      <c r="B1191" s="23" t="s">
        <v>570</v>
      </c>
      <c r="C1191" s="5" t="s">
        <v>34</v>
      </c>
      <c r="D1191" s="5" t="s">
        <v>52</v>
      </c>
      <c r="E1191" s="5" t="s">
        <v>22</v>
      </c>
      <c r="F1191" s="6">
        <v>45838</v>
      </c>
      <c r="G1191" s="5">
        <v>2025</v>
      </c>
      <c r="H1191" s="5" t="s">
        <v>734</v>
      </c>
      <c r="I1191" s="6" t="s">
        <v>832</v>
      </c>
      <c r="J1191" s="59">
        <v>64</v>
      </c>
      <c r="K1191" s="59">
        <v>62</v>
      </c>
      <c r="L1191" s="60">
        <v>0.96875</v>
      </c>
      <c r="M1191" s="57">
        <v>0.96875</v>
      </c>
      <c r="N1191" s="5" t="s">
        <v>23</v>
      </c>
      <c r="O1191" s="5" t="s">
        <v>23</v>
      </c>
      <c r="P1191" s="5">
        <v>0</v>
      </c>
      <c r="Q1191" s="5">
        <v>0</v>
      </c>
      <c r="R1191" s="5" t="str">
        <f t="shared" si="138"/>
        <v>172-2025-12-31</v>
      </c>
    </row>
    <row r="1192" spans="1:18" x14ac:dyDescent="0.3">
      <c r="A1192" s="5" t="s">
        <v>583</v>
      </c>
      <c r="B1192" s="23" t="s">
        <v>2715</v>
      </c>
      <c r="C1192" s="5" t="s">
        <v>180</v>
      </c>
      <c r="D1192" s="5" t="s">
        <v>52</v>
      </c>
      <c r="E1192" s="5" t="s">
        <v>22</v>
      </c>
      <c r="F1192" s="6">
        <v>45838</v>
      </c>
      <c r="G1192" s="5">
        <v>2025</v>
      </c>
      <c r="H1192" s="5" t="s">
        <v>734</v>
      </c>
      <c r="I1192" s="6" t="s">
        <v>832</v>
      </c>
      <c r="J1192" s="59">
        <v>67</v>
      </c>
      <c r="K1192" s="59">
        <v>67</v>
      </c>
      <c r="L1192" s="60">
        <v>1</v>
      </c>
      <c r="M1192" s="57">
        <v>1</v>
      </c>
      <c r="N1192" s="5" t="s">
        <v>23</v>
      </c>
      <c r="O1192" s="5" t="s">
        <v>23</v>
      </c>
      <c r="P1192" s="5">
        <v>0</v>
      </c>
      <c r="Q1192" s="5">
        <v>0</v>
      </c>
      <c r="R1192" s="5" t="str">
        <f t="shared" si="138"/>
        <v>197-2022-12-31</v>
      </c>
    </row>
    <row r="1193" spans="1:18" x14ac:dyDescent="0.3">
      <c r="A1193" s="5" t="s">
        <v>585</v>
      </c>
      <c r="B1193" s="23" t="s">
        <v>586</v>
      </c>
      <c r="C1193" s="5" t="s">
        <v>44</v>
      </c>
      <c r="D1193" s="5" t="s">
        <v>52</v>
      </c>
      <c r="E1193" s="5" t="s">
        <v>22</v>
      </c>
      <c r="F1193" s="6">
        <v>45838</v>
      </c>
      <c r="G1193" s="5">
        <v>2025</v>
      </c>
      <c r="H1193" s="5" t="s">
        <v>734</v>
      </c>
      <c r="I1193" s="6" t="s">
        <v>832</v>
      </c>
      <c r="J1193" s="59">
        <v>73</v>
      </c>
      <c r="K1193" s="59">
        <v>62</v>
      </c>
      <c r="L1193" s="60">
        <v>0.84931506849315064</v>
      </c>
      <c r="M1193" s="57">
        <v>0.84931506849315064</v>
      </c>
      <c r="N1193" s="5" t="s">
        <v>23</v>
      </c>
      <c r="O1193" s="5" t="s">
        <v>23</v>
      </c>
      <c r="P1193" s="5">
        <v>0</v>
      </c>
      <c r="Q1193" s="5">
        <v>0</v>
      </c>
      <c r="R1193" s="5" t="str">
        <f t="shared" si="138"/>
        <v>197-2025-12-31</v>
      </c>
    </row>
    <row r="1194" spans="1:18" x14ac:dyDescent="0.3">
      <c r="A1194" s="5" t="s">
        <v>587</v>
      </c>
      <c r="B1194" s="23" t="s">
        <v>588</v>
      </c>
      <c r="C1194" s="5" t="s">
        <v>32</v>
      </c>
      <c r="D1194" s="5" t="s">
        <v>52</v>
      </c>
      <c r="E1194" s="5" t="s">
        <v>22</v>
      </c>
      <c r="F1194" s="6">
        <v>45838</v>
      </c>
      <c r="G1194" s="5">
        <v>2025</v>
      </c>
      <c r="H1194" s="5" t="s">
        <v>734</v>
      </c>
      <c r="I1194" s="6" t="s">
        <v>832</v>
      </c>
      <c r="J1194" s="59">
        <v>83</v>
      </c>
      <c r="K1194" s="59">
        <v>70</v>
      </c>
      <c r="L1194" s="60">
        <v>0.84337349397590367</v>
      </c>
      <c r="M1194" s="57">
        <v>0.84337349397590367</v>
      </c>
      <c r="N1194" s="5" t="s">
        <v>23</v>
      </c>
      <c r="O1194" s="5" t="s">
        <v>23</v>
      </c>
      <c r="P1194" s="5">
        <v>0</v>
      </c>
      <c r="Q1194" s="5">
        <v>0</v>
      </c>
      <c r="R1194" s="5" t="str">
        <f t="shared" si="138"/>
        <v>199-2022-12-31</v>
      </c>
    </row>
    <row r="1195" spans="1:18" x14ac:dyDescent="0.3">
      <c r="A1195" s="5" t="s">
        <v>589</v>
      </c>
      <c r="B1195" s="23" t="s">
        <v>590</v>
      </c>
      <c r="C1195" s="5" t="s">
        <v>34</v>
      </c>
      <c r="D1195" s="5" t="s">
        <v>52</v>
      </c>
      <c r="E1195" s="5" t="s">
        <v>22</v>
      </c>
      <c r="F1195" s="6">
        <v>45838</v>
      </c>
      <c r="G1195" s="5">
        <v>2025</v>
      </c>
      <c r="H1195" s="5" t="s">
        <v>734</v>
      </c>
      <c r="I1195" s="6" t="s">
        <v>832</v>
      </c>
      <c r="J1195" s="59">
        <v>64</v>
      </c>
      <c r="K1195" s="59">
        <v>66</v>
      </c>
      <c r="L1195" s="96">
        <v>1</v>
      </c>
      <c r="M1195" s="57">
        <v>1</v>
      </c>
      <c r="N1195" s="5" t="s">
        <v>23</v>
      </c>
      <c r="O1195" s="5" t="s">
        <v>23</v>
      </c>
      <c r="P1195" s="5">
        <v>0</v>
      </c>
      <c r="Q1195" s="5">
        <v>0</v>
      </c>
      <c r="R1195" s="5" t="str">
        <f t="shared" si="138"/>
        <v>199-2025-12-31</v>
      </c>
    </row>
    <row r="1196" spans="1:18" x14ac:dyDescent="0.3">
      <c r="A1196" s="5" t="s">
        <v>593</v>
      </c>
      <c r="B1196" s="23" t="s">
        <v>594</v>
      </c>
      <c r="C1196" s="5" t="s">
        <v>34</v>
      </c>
      <c r="D1196" s="5" t="s">
        <v>52</v>
      </c>
      <c r="E1196" s="5" t="s">
        <v>22</v>
      </c>
      <c r="F1196" s="6">
        <v>45838</v>
      </c>
      <c r="G1196" s="5">
        <v>2025</v>
      </c>
      <c r="H1196" s="5" t="s">
        <v>734</v>
      </c>
      <c r="I1196" s="6" t="s">
        <v>832</v>
      </c>
      <c r="J1196" s="59">
        <v>67</v>
      </c>
      <c r="K1196" s="59">
        <v>65</v>
      </c>
      <c r="L1196" s="96">
        <v>0.97014925373134331</v>
      </c>
      <c r="M1196" s="57">
        <v>0.97014925373134331</v>
      </c>
      <c r="N1196" s="5" t="s">
        <v>23</v>
      </c>
      <c r="O1196" s="5" t="s">
        <v>23</v>
      </c>
      <c r="P1196" s="5">
        <v>0</v>
      </c>
      <c r="Q1196" s="5">
        <v>0</v>
      </c>
      <c r="R1196" s="5" t="str">
        <f t="shared" si="138"/>
        <v>200-2022-12-31</v>
      </c>
    </row>
    <row r="1197" spans="1:18" x14ac:dyDescent="0.3">
      <c r="A1197" s="5" t="s">
        <v>577</v>
      </c>
      <c r="B1197" s="23" t="s">
        <v>578</v>
      </c>
      <c r="C1197" s="5" t="s">
        <v>34</v>
      </c>
      <c r="D1197" s="5" t="s">
        <v>52</v>
      </c>
      <c r="E1197" s="5" t="s">
        <v>22</v>
      </c>
      <c r="F1197" s="6">
        <v>45838</v>
      </c>
      <c r="G1197" s="5">
        <v>2025</v>
      </c>
      <c r="H1197" s="5" t="s">
        <v>734</v>
      </c>
      <c r="I1197" s="6" t="s">
        <v>832</v>
      </c>
      <c r="J1197" s="59">
        <v>71</v>
      </c>
      <c r="K1197" s="59">
        <v>73</v>
      </c>
      <c r="L1197" s="96">
        <v>1</v>
      </c>
      <c r="M1197" s="57">
        <v>1</v>
      </c>
      <c r="N1197" s="5" t="s">
        <v>23</v>
      </c>
      <c r="O1197" s="5" t="s">
        <v>23</v>
      </c>
      <c r="P1197" s="5">
        <v>0</v>
      </c>
      <c r="Q1197" s="5">
        <v>0</v>
      </c>
      <c r="R1197" s="5" t="str">
        <f t="shared" si="138"/>
        <v>206-2025-12-31</v>
      </c>
    </row>
    <row r="1198" spans="1:18" x14ac:dyDescent="0.3">
      <c r="A1198" s="5" t="s">
        <v>571</v>
      </c>
      <c r="B1198" s="23" t="s">
        <v>572</v>
      </c>
      <c r="C1198" s="5" t="s">
        <v>2565</v>
      </c>
      <c r="D1198" s="5" t="s">
        <v>52</v>
      </c>
      <c r="E1198" s="5" t="s">
        <v>22</v>
      </c>
      <c r="F1198" s="6">
        <v>45838</v>
      </c>
      <c r="G1198" s="5">
        <v>2025</v>
      </c>
      <c r="H1198" s="5" t="s">
        <v>734</v>
      </c>
      <c r="I1198" s="6" t="s">
        <v>832</v>
      </c>
      <c r="J1198" s="59">
        <v>62</v>
      </c>
      <c r="K1198" s="59">
        <v>56</v>
      </c>
      <c r="L1198" s="96">
        <v>0.90322580645161288</v>
      </c>
      <c r="M1198" s="57">
        <v>0.90322580645161288</v>
      </c>
      <c r="N1198" s="5" t="s">
        <v>23</v>
      </c>
      <c r="O1198" s="5" t="s">
        <v>23</v>
      </c>
      <c r="P1198" s="5">
        <v>0</v>
      </c>
      <c r="Q1198" s="5">
        <v>0</v>
      </c>
      <c r="R1198" s="5" t="str">
        <f t="shared" si="138"/>
        <v>208-2021-12-31</v>
      </c>
    </row>
    <row r="1199" spans="1:18" x14ac:dyDescent="0.3">
      <c r="A1199" s="5" t="s">
        <v>575</v>
      </c>
      <c r="B1199" s="23" t="s">
        <v>576</v>
      </c>
      <c r="C1199" s="5" t="s">
        <v>46</v>
      </c>
      <c r="D1199" s="5" t="s">
        <v>52</v>
      </c>
      <c r="E1199" s="5" t="s">
        <v>22</v>
      </c>
      <c r="F1199" s="6">
        <v>45838</v>
      </c>
      <c r="G1199" s="5">
        <v>2025</v>
      </c>
      <c r="H1199" s="5" t="s">
        <v>734</v>
      </c>
      <c r="I1199" s="6" t="s">
        <v>832</v>
      </c>
      <c r="J1199" s="59">
        <v>81</v>
      </c>
      <c r="K1199" s="59">
        <v>81</v>
      </c>
      <c r="L1199" s="96">
        <v>1</v>
      </c>
      <c r="M1199" s="57">
        <v>1</v>
      </c>
      <c r="N1199" s="5" t="s">
        <v>23</v>
      </c>
      <c r="O1199" s="5" t="s">
        <v>23</v>
      </c>
      <c r="P1199" s="5">
        <v>0</v>
      </c>
      <c r="Q1199" s="5">
        <v>0</v>
      </c>
      <c r="R1199" s="5" t="str">
        <f t="shared" ref="R1199:R1262" si="139">A1355&amp;"-"&amp;YEAR(F1355)&amp;"-"&amp;IF(LEN(MONTH(F1355))=1,"0"&amp;MONTH(F1355),MONTH(F1355))&amp;"-"&amp;IF(LEN(DAY(F1355))=1,"0"&amp;DAY(F1355),DAY(F1355))</f>
        <v>208-2025-12-31</v>
      </c>
    </row>
    <row r="1200" spans="1:18" x14ac:dyDescent="0.3">
      <c r="A1200" s="5">
        <v>44</v>
      </c>
      <c r="B1200" s="23" t="s">
        <v>612</v>
      </c>
      <c r="C1200" s="5" t="s">
        <v>298</v>
      </c>
      <c r="D1200" s="5" t="s">
        <v>52</v>
      </c>
      <c r="E1200" s="5" t="s">
        <v>22</v>
      </c>
      <c r="F1200" s="6">
        <v>45838</v>
      </c>
      <c r="G1200" s="5">
        <v>2025</v>
      </c>
      <c r="H1200" s="5" t="s">
        <v>734</v>
      </c>
      <c r="I1200" s="6" t="s">
        <v>832</v>
      </c>
      <c r="L1200" s="96"/>
      <c r="N1200" s="5" t="s">
        <v>23</v>
      </c>
      <c r="O1200" s="5" t="s">
        <v>23</v>
      </c>
      <c r="P1200" s="5">
        <v>0</v>
      </c>
      <c r="Q1200" s="5">
        <v>0</v>
      </c>
      <c r="R1200" s="5" t="str">
        <f t="shared" si="139"/>
        <v>213-2021-12-31</v>
      </c>
    </row>
    <row r="1201" spans="1:18" x14ac:dyDescent="0.3">
      <c r="A1201" s="5">
        <v>45</v>
      </c>
      <c r="B1201" s="23" t="s">
        <v>614</v>
      </c>
      <c r="C1201" s="5" t="s">
        <v>87</v>
      </c>
      <c r="D1201" s="5" t="s">
        <v>52</v>
      </c>
      <c r="E1201" s="5" t="s">
        <v>22</v>
      </c>
      <c r="F1201" s="6">
        <v>45838</v>
      </c>
      <c r="G1201" s="5">
        <v>2025</v>
      </c>
      <c r="H1201" s="5" t="s">
        <v>734</v>
      </c>
      <c r="I1201" s="6" t="s">
        <v>832</v>
      </c>
      <c r="L1201" s="96"/>
      <c r="N1201" s="5" t="s">
        <v>23</v>
      </c>
      <c r="O1201" s="5" t="s">
        <v>23</v>
      </c>
      <c r="P1201" s="5">
        <v>0</v>
      </c>
      <c r="Q1201" s="5">
        <v>0</v>
      </c>
      <c r="R1201" s="5" t="str">
        <f t="shared" si="139"/>
        <v>213-2022-12-31</v>
      </c>
    </row>
    <row r="1202" spans="1:18" x14ac:dyDescent="0.3">
      <c r="A1202" s="5">
        <v>46</v>
      </c>
      <c r="B1202" s="23" t="s">
        <v>616</v>
      </c>
      <c r="C1202" s="5" t="s">
        <v>86</v>
      </c>
      <c r="D1202" s="5" t="s">
        <v>52</v>
      </c>
      <c r="E1202" s="5" t="s">
        <v>22</v>
      </c>
      <c r="F1202" s="6">
        <v>45838</v>
      </c>
      <c r="G1202" s="5">
        <v>2025</v>
      </c>
      <c r="H1202" s="5" t="s">
        <v>734</v>
      </c>
      <c r="I1202" s="6" t="s">
        <v>832</v>
      </c>
      <c r="L1202" s="96"/>
      <c r="N1202" s="5" t="s">
        <v>23</v>
      </c>
      <c r="O1202" s="5" t="s">
        <v>23</v>
      </c>
      <c r="P1202" s="5">
        <v>0</v>
      </c>
      <c r="Q1202" s="5">
        <v>0</v>
      </c>
      <c r="R1202" s="5" t="str">
        <f t="shared" si="139"/>
        <v>213-2025-12-31</v>
      </c>
    </row>
    <row r="1203" spans="1:18" x14ac:dyDescent="0.3">
      <c r="A1203" s="5">
        <v>47</v>
      </c>
      <c r="B1203" s="23" t="s">
        <v>622</v>
      </c>
      <c r="C1203" s="5"/>
      <c r="D1203" s="5" t="s">
        <v>52</v>
      </c>
      <c r="E1203" s="5" t="s">
        <v>22</v>
      </c>
      <c r="F1203" s="6">
        <v>45838</v>
      </c>
      <c r="G1203" s="5">
        <v>2025</v>
      </c>
      <c r="H1203" s="5" t="s">
        <v>734</v>
      </c>
      <c r="I1203" s="6" t="s">
        <v>832</v>
      </c>
      <c r="L1203" s="96"/>
      <c r="N1203" s="5" t="s">
        <v>23</v>
      </c>
      <c r="O1203" s="5" t="s">
        <v>23</v>
      </c>
      <c r="P1203" s="5">
        <v>0</v>
      </c>
      <c r="Q1203" s="5">
        <v>0</v>
      </c>
      <c r="R1203" s="5" t="str">
        <f t="shared" si="139"/>
        <v>214-2021-12-31</v>
      </c>
    </row>
    <row r="1204" spans="1:18" x14ac:dyDescent="0.3">
      <c r="A1204" s="5">
        <v>48</v>
      </c>
      <c r="B1204" s="23" t="s">
        <v>2567</v>
      </c>
      <c r="C1204" s="5" t="s">
        <v>245</v>
      </c>
      <c r="D1204" s="5" t="s">
        <v>52</v>
      </c>
      <c r="E1204" s="5" t="s">
        <v>22</v>
      </c>
      <c r="F1204" s="6">
        <v>45838</v>
      </c>
      <c r="G1204" s="5">
        <v>2025</v>
      </c>
      <c r="H1204" s="5" t="s">
        <v>734</v>
      </c>
      <c r="I1204" s="6" t="s">
        <v>832</v>
      </c>
      <c r="L1204" s="96"/>
      <c r="N1204" s="5" t="s">
        <v>23</v>
      </c>
      <c r="O1204" s="5" t="s">
        <v>23</v>
      </c>
      <c r="P1204" s="5">
        <v>0</v>
      </c>
      <c r="Q1204" s="5">
        <v>0</v>
      </c>
      <c r="R1204" s="5" t="str">
        <f t="shared" si="139"/>
        <v>214-2022-12-31</v>
      </c>
    </row>
    <row r="1205" spans="1:18" x14ac:dyDescent="0.3">
      <c r="A1205" s="5">
        <v>49</v>
      </c>
      <c r="B1205" s="23" t="s">
        <v>2568</v>
      </c>
      <c r="C1205" s="5" t="s">
        <v>50</v>
      </c>
      <c r="D1205" s="5" t="s">
        <v>52</v>
      </c>
      <c r="E1205" s="5" t="s">
        <v>22</v>
      </c>
      <c r="F1205" s="6">
        <v>45838</v>
      </c>
      <c r="G1205" s="5">
        <v>2025</v>
      </c>
      <c r="H1205" s="5" t="s">
        <v>734</v>
      </c>
      <c r="I1205" s="6" t="s">
        <v>832</v>
      </c>
      <c r="L1205" s="96"/>
      <c r="N1205" s="5" t="s">
        <v>23</v>
      </c>
      <c r="O1205" s="5" t="s">
        <v>23</v>
      </c>
      <c r="P1205" s="5">
        <v>0</v>
      </c>
      <c r="Q1205" s="5">
        <v>0</v>
      </c>
      <c r="R1205" s="5" t="str">
        <f t="shared" si="139"/>
        <v>214-2025-12-31</v>
      </c>
    </row>
    <row r="1206" spans="1:18" x14ac:dyDescent="0.3">
      <c r="A1206" s="25" t="s">
        <v>627</v>
      </c>
      <c r="B1206" s="23" t="s">
        <v>628</v>
      </c>
      <c r="C1206" s="5" t="s">
        <v>102</v>
      </c>
      <c r="D1206" s="5" t="s">
        <v>52</v>
      </c>
      <c r="E1206" s="5" t="s">
        <v>22</v>
      </c>
      <c r="F1206" s="6">
        <v>45838</v>
      </c>
      <c r="G1206" s="5">
        <v>2025</v>
      </c>
      <c r="H1206" s="5" t="s">
        <v>734</v>
      </c>
      <c r="I1206" s="6" t="s">
        <v>832</v>
      </c>
      <c r="J1206">
        <v>75</v>
      </c>
      <c r="K1206">
        <v>75</v>
      </c>
      <c r="L1206" s="96">
        <v>1</v>
      </c>
      <c r="M1206" s="57">
        <v>1</v>
      </c>
      <c r="N1206" s="5" t="s">
        <v>23</v>
      </c>
      <c r="O1206" s="5" t="s">
        <v>23</v>
      </c>
      <c r="P1206" s="5">
        <v>0</v>
      </c>
      <c r="Q1206" s="5">
        <v>0</v>
      </c>
      <c r="R1206" s="5" t="str">
        <f t="shared" si="139"/>
        <v>215-2022-12-31</v>
      </c>
    </row>
    <row r="1207" spans="1:18" x14ac:dyDescent="0.3">
      <c r="A1207" s="25" t="s">
        <v>629</v>
      </c>
      <c r="B1207" s="23" t="s">
        <v>630</v>
      </c>
      <c r="C1207" s="5" t="s">
        <v>118</v>
      </c>
      <c r="D1207" s="5" t="s">
        <v>52</v>
      </c>
      <c r="E1207" s="5" t="s">
        <v>22</v>
      </c>
      <c r="F1207" s="6">
        <v>45838</v>
      </c>
      <c r="G1207" s="5">
        <v>2025</v>
      </c>
      <c r="H1207" s="5" t="s">
        <v>734</v>
      </c>
      <c r="I1207" s="6" t="s">
        <v>832</v>
      </c>
      <c r="J1207">
        <v>57</v>
      </c>
      <c r="K1207">
        <v>66</v>
      </c>
      <c r="L1207" s="96">
        <v>1</v>
      </c>
      <c r="M1207" s="57">
        <v>1</v>
      </c>
      <c r="N1207" s="5" t="s">
        <v>23</v>
      </c>
      <c r="O1207" s="5" t="s">
        <v>23</v>
      </c>
      <c r="P1207" s="5">
        <v>0</v>
      </c>
      <c r="Q1207" s="5">
        <v>0</v>
      </c>
      <c r="R1207" s="5" t="str">
        <f t="shared" si="139"/>
        <v>215-2025-12-31</v>
      </c>
    </row>
    <row r="1208" spans="1:18" x14ac:dyDescent="0.3">
      <c r="A1208" s="25" t="s">
        <v>633</v>
      </c>
      <c r="B1208" s="23" t="s">
        <v>634</v>
      </c>
      <c r="C1208" s="5" t="s">
        <v>20</v>
      </c>
      <c r="D1208" s="5" t="s">
        <v>52</v>
      </c>
      <c r="E1208" s="5" t="s">
        <v>22</v>
      </c>
      <c r="F1208" s="6">
        <v>45838</v>
      </c>
      <c r="G1208" s="5">
        <v>2025</v>
      </c>
      <c r="H1208" s="5" t="s">
        <v>734</v>
      </c>
      <c r="I1208" s="6" t="s">
        <v>832</v>
      </c>
      <c r="J1208">
        <v>78</v>
      </c>
      <c r="K1208">
        <v>78</v>
      </c>
      <c r="L1208" s="96">
        <v>1</v>
      </c>
      <c r="M1208" s="57">
        <v>1</v>
      </c>
      <c r="N1208" s="5" t="s">
        <v>23</v>
      </c>
      <c r="O1208" s="5" t="s">
        <v>23</v>
      </c>
      <c r="P1208" s="5">
        <v>0</v>
      </c>
      <c r="Q1208" s="5">
        <v>0</v>
      </c>
      <c r="R1208" s="5" t="str">
        <f t="shared" si="139"/>
        <v>216-2021-12-31</v>
      </c>
    </row>
    <row r="1209" spans="1:18" x14ac:dyDescent="0.3">
      <c r="A1209" s="25" t="s">
        <v>635</v>
      </c>
      <c r="B1209" s="23" t="s">
        <v>636</v>
      </c>
      <c r="C1209" s="5" t="s">
        <v>476</v>
      </c>
      <c r="D1209" s="5" t="s">
        <v>52</v>
      </c>
      <c r="E1209" s="5" t="s">
        <v>22</v>
      </c>
      <c r="F1209" s="6">
        <v>45838</v>
      </c>
      <c r="G1209" s="5">
        <v>2025</v>
      </c>
      <c r="H1209" s="5" t="s">
        <v>734</v>
      </c>
      <c r="I1209" s="6" t="s">
        <v>832</v>
      </c>
      <c r="J1209">
        <v>72</v>
      </c>
      <c r="K1209">
        <v>71</v>
      </c>
      <c r="L1209" s="96">
        <v>0.98611111111111116</v>
      </c>
      <c r="M1209" s="57">
        <v>0.98611111111111116</v>
      </c>
      <c r="N1209" s="5" t="s">
        <v>23</v>
      </c>
      <c r="O1209" s="5" t="s">
        <v>23</v>
      </c>
      <c r="P1209" s="5">
        <v>0</v>
      </c>
      <c r="Q1209" s="5">
        <v>0</v>
      </c>
      <c r="R1209" s="5" t="str">
        <f t="shared" si="139"/>
        <v>216-2022-12-31</v>
      </c>
    </row>
    <row r="1210" spans="1:18" x14ac:dyDescent="0.3">
      <c r="A1210" s="25" t="s">
        <v>637</v>
      </c>
      <c r="B1210" s="23" t="s">
        <v>638</v>
      </c>
      <c r="C1210" s="5" t="s">
        <v>476</v>
      </c>
      <c r="D1210" s="5" t="s">
        <v>52</v>
      </c>
      <c r="E1210" s="5" t="s">
        <v>22</v>
      </c>
      <c r="F1210" s="6">
        <v>45838</v>
      </c>
      <c r="G1210" s="5">
        <v>2025</v>
      </c>
      <c r="H1210" s="5" t="s">
        <v>734</v>
      </c>
      <c r="I1210" s="6" t="s">
        <v>832</v>
      </c>
      <c r="J1210">
        <v>73</v>
      </c>
      <c r="K1210">
        <v>70</v>
      </c>
      <c r="L1210" s="96">
        <v>0.95890410958904104</v>
      </c>
      <c r="M1210" s="57">
        <v>0.95890410958904104</v>
      </c>
      <c r="N1210" s="5" t="s">
        <v>23</v>
      </c>
      <c r="O1210" s="5" t="s">
        <v>23</v>
      </c>
      <c r="P1210" s="5">
        <v>0</v>
      </c>
      <c r="Q1210" s="5">
        <v>0</v>
      </c>
      <c r="R1210" s="5" t="str">
        <f t="shared" si="139"/>
        <v>216-2025-12-31</v>
      </c>
    </row>
    <row r="1211" spans="1:18" x14ac:dyDescent="0.3">
      <c r="A1211" s="25" t="s">
        <v>639</v>
      </c>
      <c r="B1211" s="23" t="s">
        <v>640</v>
      </c>
      <c r="C1211" s="5" t="s">
        <v>476</v>
      </c>
      <c r="D1211" s="5" t="s">
        <v>52</v>
      </c>
      <c r="E1211" s="5" t="s">
        <v>22</v>
      </c>
      <c r="F1211" s="6">
        <v>45838</v>
      </c>
      <c r="G1211" s="5">
        <v>2025</v>
      </c>
      <c r="H1211" s="5" t="s">
        <v>734</v>
      </c>
      <c r="I1211" s="6" t="s">
        <v>832</v>
      </c>
      <c r="J1211">
        <v>76</v>
      </c>
      <c r="K1211">
        <v>86</v>
      </c>
      <c r="L1211" s="96">
        <v>1</v>
      </c>
      <c r="M1211" s="57">
        <v>1</v>
      </c>
      <c r="N1211" s="5" t="s">
        <v>23</v>
      </c>
      <c r="O1211" s="5" t="s">
        <v>23</v>
      </c>
      <c r="P1211" s="5">
        <v>0</v>
      </c>
      <c r="Q1211" s="5">
        <v>0</v>
      </c>
      <c r="R1211" s="5" t="str">
        <f t="shared" si="139"/>
        <v>217-2022-12-31</v>
      </c>
    </row>
    <row r="1212" spans="1:18" x14ac:dyDescent="0.3">
      <c r="A1212" s="5">
        <v>59</v>
      </c>
      <c r="B1212" s="23" t="s">
        <v>2569</v>
      </c>
      <c r="C1212" s="5" t="s">
        <v>476</v>
      </c>
      <c r="D1212" s="5" t="s">
        <v>52</v>
      </c>
      <c r="E1212" s="5" t="s">
        <v>22</v>
      </c>
      <c r="F1212" s="6">
        <v>45838</v>
      </c>
      <c r="G1212" s="5">
        <v>2025</v>
      </c>
      <c r="H1212" s="5" t="s">
        <v>734</v>
      </c>
      <c r="I1212" s="6" t="s">
        <v>832</v>
      </c>
      <c r="L1212" s="96"/>
      <c r="N1212" s="5" t="s">
        <v>23</v>
      </c>
      <c r="O1212" s="5" t="s">
        <v>23</v>
      </c>
      <c r="P1212" s="5">
        <v>0</v>
      </c>
      <c r="Q1212" s="5">
        <v>0</v>
      </c>
      <c r="R1212" s="5" t="str">
        <f t="shared" si="139"/>
        <v>217-2025-12-31</v>
      </c>
    </row>
    <row r="1213" spans="1:18" x14ac:dyDescent="0.3">
      <c r="A1213" s="5">
        <v>60</v>
      </c>
      <c r="B1213" s="23" t="s">
        <v>655</v>
      </c>
      <c r="C1213" s="5" t="s">
        <v>476</v>
      </c>
      <c r="D1213" s="5" t="s">
        <v>52</v>
      </c>
      <c r="E1213" s="5" t="s">
        <v>22</v>
      </c>
      <c r="F1213" s="6">
        <v>45838</v>
      </c>
      <c r="G1213" s="5">
        <v>2025</v>
      </c>
      <c r="H1213" s="5" t="s">
        <v>734</v>
      </c>
      <c r="I1213" s="6" t="s">
        <v>832</v>
      </c>
      <c r="L1213" s="96"/>
      <c r="N1213" s="5" t="s">
        <v>23</v>
      </c>
      <c r="O1213" s="5" t="s">
        <v>23</v>
      </c>
      <c r="P1213" s="5">
        <v>0</v>
      </c>
      <c r="Q1213" s="5">
        <v>0</v>
      </c>
      <c r="R1213" s="5" t="str">
        <f t="shared" si="139"/>
        <v>218-2022-12-31</v>
      </c>
    </row>
    <row r="1214" spans="1:18" x14ac:dyDescent="0.3">
      <c r="A1214" s="5">
        <v>61</v>
      </c>
      <c r="B1214" s="23" t="s">
        <v>661</v>
      </c>
      <c r="C1214" s="5" t="s">
        <v>476</v>
      </c>
      <c r="D1214" s="5" t="s">
        <v>52</v>
      </c>
      <c r="E1214" s="5" t="s">
        <v>22</v>
      </c>
      <c r="F1214" s="6">
        <v>45838</v>
      </c>
      <c r="G1214" s="5">
        <v>2025</v>
      </c>
      <c r="H1214" s="5" t="s">
        <v>734</v>
      </c>
      <c r="I1214" s="6" t="s">
        <v>832</v>
      </c>
      <c r="L1214" s="96"/>
      <c r="N1214" s="5" t="s">
        <v>23</v>
      </c>
      <c r="O1214" s="5" t="s">
        <v>23</v>
      </c>
      <c r="P1214" s="5">
        <v>0</v>
      </c>
      <c r="Q1214" s="5">
        <v>0</v>
      </c>
      <c r="R1214" s="5" t="str">
        <f t="shared" si="139"/>
        <v>218-2025-12-31</v>
      </c>
    </row>
    <row r="1215" spans="1:18" x14ac:dyDescent="0.3">
      <c r="A1215" s="5">
        <v>62</v>
      </c>
      <c r="B1215" s="23" t="s">
        <v>2570</v>
      </c>
      <c r="C1215" s="5" t="s">
        <v>476</v>
      </c>
      <c r="D1215" s="5" t="s">
        <v>52</v>
      </c>
      <c r="E1215" s="5" t="s">
        <v>22</v>
      </c>
      <c r="F1215" s="6">
        <v>45838</v>
      </c>
      <c r="G1215" s="5">
        <v>2025</v>
      </c>
      <c r="H1215" s="5" t="s">
        <v>734</v>
      </c>
      <c r="I1215" s="6" t="s">
        <v>832</v>
      </c>
      <c r="L1215" s="96"/>
      <c r="N1215" s="5" t="s">
        <v>23</v>
      </c>
      <c r="O1215" s="5" t="s">
        <v>23</v>
      </c>
      <c r="P1215" s="5">
        <v>0</v>
      </c>
      <c r="Q1215" s="5">
        <v>0</v>
      </c>
      <c r="R1215" s="5" t="str">
        <f t="shared" si="139"/>
        <v>219-2022-12-31</v>
      </c>
    </row>
    <row r="1216" spans="1:18" x14ac:dyDescent="0.3">
      <c r="A1216" s="5">
        <v>63</v>
      </c>
      <c r="B1216" s="23" t="s">
        <v>665</v>
      </c>
      <c r="C1216" s="5" t="s">
        <v>476</v>
      </c>
      <c r="D1216" s="5" t="s">
        <v>52</v>
      </c>
      <c r="E1216" s="5" t="s">
        <v>22</v>
      </c>
      <c r="F1216" s="6">
        <v>45838</v>
      </c>
      <c r="G1216" s="5">
        <v>2025</v>
      </c>
      <c r="H1216" s="5" t="s">
        <v>734</v>
      </c>
      <c r="I1216" s="6" t="s">
        <v>832</v>
      </c>
      <c r="L1216" s="96"/>
      <c r="N1216" s="5" t="s">
        <v>23</v>
      </c>
      <c r="O1216" s="5" t="s">
        <v>23</v>
      </c>
      <c r="P1216" s="5">
        <v>0</v>
      </c>
      <c r="Q1216" s="5">
        <v>0</v>
      </c>
      <c r="R1216" s="5" t="str">
        <f t="shared" si="139"/>
        <v>219-2025-12-31</v>
      </c>
    </row>
    <row r="1217" spans="1:18" x14ac:dyDescent="0.3">
      <c r="A1217" s="5">
        <v>64</v>
      </c>
      <c r="B1217" s="23" t="s">
        <v>667</v>
      </c>
      <c r="C1217" s="5" t="s">
        <v>476</v>
      </c>
      <c r="D1217" s="5" t="s">
        <v>52</v>
      </c>
      <c r="E1217" s="5" t="s">
        <v>22</v>
      </c>
      <c r="F1217" s="6">
        <v>45838</v>
      </c>
      <c r="G1217" s="5">
        <v>2025</v>
      </c>
      <c r="H1217" s="5" t="s">
        <v>734</v>
      </c>
      <c r="I1217" s="6" t="s">
        <v>832</v>
      </c>
      <c r="L1217" s="96"/>
      <c r="N1217" s="5" t="s">
        <v>23</v>
      </c>
      <c r="O1217" s="5" t="s">
        <v>23</v>
      </c>
      <c r="P1217" s="5">
        <v>0</v>
      </c>
      <c r="Q1217" s="5">
        <v>0</v>
      </c>
      <c r="R1217" s="5" t="str">
        <f t="shared" si="139"/>
        <v>220-2022-12-31</v>
      </c>
    </row>
    <row r="1218" spans="1:18" x14ac:dyDescent="0.3">
      <c r="A1218" s="5">
        <v>65</v>
      </c>
      <c r="B1218" s="23" t="s">
        <v>669</v>
      </c>
      <c r="C1218" s="5" t="s">
        <v>476</v>
      </c>
      <c r="D1218" s="5" t="s">
        <v>52</v>
      </c>
      <c r="E1218" s="5" t="s">
        <v>22</v>
      </c>
      <c r="F1218" s="6">
        <v>45838</v>
      </c>
      <c r="G1218" s="5">
        <v>2025</v>
      </c>
      <c r="H1218" s="5" t="s">
        <v>734</v>
      </c>
      <c r="I1218" s="6" t="s">
        <v>832</v>
      </c>
      <c r="L1218" s="96"/>
      <c r="N1218" s="5" t="s">
        <v>23</v>
      </c>
      <c r="O1218" s="5" t="s">
        <v>23</v>
      </c>
      <c r="P1218" s="5">
        <v>0</v>
      </c>
      <c r="Q1218" s="5">
        <v>0</v>
      </c>
      <c r="R1218" s="5" t="str">
        <f t="shared" si="139"/>
        <v>220-2025-12-31</v>
      </c>
    </row>
    <row r="1219" spans="1:18" x14ac:dyDescent="0.3">
      <c r="A1219" s="5">
        <v>66</v>
      </c>
      <c r="B1219" s="23" t="s">
        <v>671</v>
      </c>
      <c r="C1219" s="5" t="s">
        <v>476</v>
      </c>
      <c r="D1219" s="5" t="s">
        <v>52</v>
      </c>
      <c r="E1219" s="5" t="s">
        <v>22</v>
      </c>
      <c r="F1219" s="6">
        <v>45838</v>
      </c>
      <c r="G1219" s="5">
        <v>2025</v>
      </c>
      <c r="H1219" s="5" t="s">
        <v>734</v>
      </c>
      <c r="I1219" s="6" t="s">
        <v>832</v>
      </c>
      <c r="L1219" s="96"/>
      <c r="N1219" s="5" t="s">
        <v>23</v>
      </c>
      <c r="O1219" s="5" t="s">
        <v>23</v>
      </c>
      <c r="P1219" s="5">
        <v>0</v>
      </c>
      <c r="Q1219" s="5">
        <v>0</v>
      </c>
      <c r="R1219" s="5" t="str">
        <f t="shared" si="139"/>
        <v>221-2021-12-31</v>
      </c>
    </row>
    <row r="1220" spans="1:18" x14ac:dyDescent="0.3">
      <c r="A1220" s="5">
        <v>67</v>
      </c>
      <c r="B1220" s="23" t="s">
        <v>657</v>
      </c>
      <c r="C1220" s="5" t="s">
        <v>336</v>
      </c>
      <c r="D1220" s="5" t="s">
        <v>52</v>
      </c>
      <c r="E1220" s="5" t="s">
        <v>22</v>
      </c>
      <c r="F1220" s="6">
        <v>45838</v>
      </c>
      <c r="G1220" s="5">
        <v>2025</v>
      </c>
      <c r="H1220" s="5" t="s">
        <v>734</v>
      </c>
      <c r="I1220" s="6" t="s">
        <v>832</v>
      </c>
      <c r="L1220" s="96"/>
      <c r="N1220" s="5" t="s">
        <v>23</v>
      </c>
      <c r="O1220" s="5" t="s">
        <v>23</v>
      </c>
      <c r="P1220" s="5">
        <v>0</v>
      </c>
      <c r="Q1220" s="5">
        <v>0</v>
      </c>
      <c r="R1220" s="5" t="str">
        <f t="shared" si="139"/>
        <v>221-2022-12-31</v>
      </c>
    </row>
    <row r="1221" spans="1:18" x14ac:dyDescent="0.3">
      <c r="A1221" s="5">
        <v>75</v>
      </c>
      <c r="B1221" s="23" t="s">
        <v>608</v>
      </c>
      <c r="C1221" s="5" t="s">
        <v>343</v>
      </c>
      <c r="D1221" s="5" t="s">
        <v>52</v>
      </c>
      <c r="E1221" s="5" t="s">
        <v>22</v>
      </c>
      <c r="F1221" s="6">
        <v>45838</v>
      </c>
      <c r="G1221" s="5">
        <v>2025</v>
      </c>
      <c r="H1221" s="5" t="s">
        <v>734</v>
      </c>
      <c r="I1221" s="6" t="s">
        <v>832</v>
      </c>
      <c r="L1221" s="96"/>
      <c r="N1221" s="5" t="s">
        <v>23</v>
      </c>
      <c r="O1221" s="5" t="s">
        <v>23</v>
      </c>
      <c r="P1221" s="5">
        <v>0</v>
      </c>
      <c r="Q1221" s="5">
        <v>0</v>
      </c>
      <c r="R1221" s="5" t="str">
        <f t="shared" si="139"/>
        <v>221-2025-12-31</v>
      </c>
    </row>
    <row r="1222" spans="1:18" x14ac:dyDescent="0.3">
      <c r="A1222" s="5">
        <v>76</v>
      </c>
      <c r="B1222" s="23" t="s">
        <v>610</v>
      </c>
      <c r="C1222" s="5" t="s">
        <v>46</v>
      </c>
      <c r="D1222" s="5" t="s">
        <v>52</v>
      </c>
      <c r="E1222" s="5" t="s">
        <v>22</v>
      </c>
      <c r="F1222" s="6">
        <v>45838</v>
      </c>
      <c r="G1222" s="5">
        <v>2025</v>
      </c>
      <c r="H1222" s="5" t="s">
        <v>734</v>
      </c>
      <c r="I1222" s="6" t="s">
        <v>832</v>
      </c>
      <c r="L1222" s="96"/>
      <c r="N1222" s="5" t="s">
        <v>23</v>
      </c>
      <c r="O1222" s="5" t="s">
        <v>23</v>
      </c>
      <c r="P1222" s="5">
        <v>0</v>
      </c>
      <c r="Q1222" s="5">
        <v>0</v>
      </c>
      <c r="R1222" s="5" t="str">
        <f t="shared" si="139"/>
        <v>222-2021-12-31</v>
      </c>
    </row>
    <row r="1223" spans="1:18" x14ac:dyDescent="0.3">
      <c r="A1223" s="5" t="s">
        <v>704</v>
      </c>
      <c r="B1223" s="23" t="s">
        <v>705</v>
      </c>
      <c r="C1223" s="5" t="s">
        <v>432</v>
      </c>
      <c r="D1223" s="5" t="s">
        <v>47</v>
      </c>
      <c r="E1223" s="5" t="s">
        <v>22</v>
      </c>
      <c r="F1223" s="6">
        <v>45838</v>
      </c>
      <c r="G1223" s="5">
        <v>2025</v>
      </c>
      <c r="H1223" s="5" t="s">
        <v>734</v>
      </c>
      <c r="I1223" s="6" t="s">
        <v>832</v>
      </c>
      <c r="J1223" s="59">
        <v>69</v>
      </c>
      <c r="K1223" s="59">
        <v>47</v>
      </c>
      <c r="L1223" s="96">
        <v>0.6811594202898551</v>
      </c>
      <c r="M1223" s="57">
        <v>0.6811594202898551</v>
      </c>
      <c r="N1223" s="5" t="s">
        <v>23</v>
      </c>
      <c r="O1223" s="5" t="s">
        <v>23</v>
      </c>
      <c r="P1223" s="5">
        <v>0</v>
      </c>
      <c r="Q1223" s="5">
        <v>0</v>
      </c>
      <c r="R1223" s="5" t="str">
        <f t="shared" si="139"/>
        <v>222-2025-12-31</v>
      </c>
    </row>
    <row r="1224" spans="1:18" x14ac:dyDescent="0.3">
      <c r="A1224" s="25" t="s">
        <v>595</v>
      </c>
      <c r="B1224" s="23" t="s">
        <v>2716</v>
      </c>
      <c r="C1224" s="5" t="s">
        <v>336</v>
      </c>
      <c r="D1224" s="5" t="s">
        <v>52</v>
      </c>
      <c r="E1224" s="5" t="s">
        <v>22</v>
      </c>
      <c r="F1224" s="6">
        <v>45838</v>
      </c>
      <c r="G1224" s="5">
        <v>2025</v>
      </c>
      <c r="H1224" s="5" t="s">
        <v>734</v>
      </c>
      <c r="I1224" s="6" t="s">
        <v>832</v>
      </c>
      <c r="J1224" s="59">
        <v>62</v>
      </c>
      <c r="K1224" s="59">
        <v>73</v>
      </c>
      <c r="L1224" s="96">
        <v>1</v>
      </c>
      <c r="M1224" s="57">
        <v>1</v>
      </c>
      <c r="N1224" s="5" t="s">
        <v>23</v>
      </c>
      <c r="O1224" s="5" t="s">
        <v>23</v>
      </c>
      <c r="P1224" s="5">
        <v>0</v>
      </c>
      <c r="Q1224" s="5">
        <v>0</v>
      </c>
      <c r="R1224" s="5" t="str">
        <f t="shared" si="139"/>
        <v>223-2021-12-31</v>
      </c>
    </row>
    <row r="1225" spans="1:18" x14ac:dyDescent="0.3">
      <c r="A1225" s="25" t="s">
        <v>597</v>
      </c>
      <c r="B1225" s="23" t="s">
        <v>2717</v>
      </c>
      <c r="C1225" s="5" t="s">
        <v>79</v>
      </c>
      <c r="D1225" s="5" t="s">
        <v>52</v>
      </c>
      <c r="E1225" s="5" t="s">
        <v>22</v>
      </c>
      <c r="F1225" s="6">
        <v>45838</v>
      </c>
      <c r="G1225" s="5">
        <v>2025</v>
      </c>
      <c r="H1225" s="5" t="s">
        <v>734</v>
      </c>
      <c r="I1225" s="6" t="s">
        <v>832</v>
      </c>
      <c r="J1225" s="59">
        <v>99</v>
      </c>
      <c r="K1225" s="59">
        <v>66</v>
      </c>
      <c r="L1225" s="96">
        <v>0.66666666666666663</v>
      </c>
      <c r="M1225" s="57">
        <v>0.66666666666666663</v>
      </c>
      <c r="N1225" s="5" t="s">
        <v>23</v>
      </c>
      <c r="O1225" s="5" t="s">
        <v>23</v>
      </c>
      <c r="P1225" s="5">
        <v>0</v>
      </c>
      <c r="Q1225" s="5">
        <v>0</v>
      </c>
      <c r="R1225" s="5" t="str">
        <f t="shared" si="139"/>
        <v>223-2022-12-31</v>
      </c>
    </row>
    <row r="1226" spans="1:18" x14ac:dyDescent="0.3">
      <c r="A1226" s="25" t="s">
        <v>599</v>
      </c>
      <c r="B1226" s="23" t="s">
        <v>2718</v>
      </c>
      <c r="C1226" s="5" t="s">
        <v>343</v>
      </c>
      <c r="D1226" s="5" t="s">
        <v>52</v>
      </c>
      <c r="E1226" s="5" t="s">
        <v>22</v>
      </c>
      <c r="F1226" s="6">
        <v>45838</v>
      </c>
      <c r="G1226" s="5">
        <v>2025</v>
      </c>
      <c r="H1226" s="5" t="s">
        <v>734</v>
      </c>
      <c r="I1226" s="6" t="s">
        <v>832</v>
      </c>
      <c r="J1226" s="59">
        <v>40</v>
      </c>
      <c r="K1226" s="59">
        <v>40</v>
      </c>
      <c r="L1226" s="96">
        <v>1</v>
      </c>
      <c r="M1226" s="57">
        <v>1</v>
      </c>
      <c r="N1226" s="5" t="s">
        <v>23</v>
      </c>
      <c r="O1226" s="5" t="s">
        <v>23</v>
      </c>
      <c r="P1226" s="5">
        <v>0</v>
      </c>
      <c r="Q1226" s="5">
        <v>0</v>
      </c>
      <c r="R1226" s="5" t="str">
        <f t="shared" si="139"/>
        <v>223-2025-12-31</v>
      </c>
    </row>
    <row r="1227" spans="1:18" x14ac:dyDescent="0.3">
      <c r="A1227" s="25" t="s">
        <v>601</v>
      </c>
      <c r="B1227" s="23" t="s">
        <v>2719</v>
      </c>
      <c r="C1227" s="5" t="s">
        <v>343</v>
      </c>
      <c r="D1227" s="5" t="s">
        <v>52</v>
      </c>
      <c r="E1227" s="5" t="s">
        <v>22</v>
      </c>
      <c r="F1227" s="6">
        <v>45838</v>
      </c>
      <c r="G1227" s="5">
        <v>2025</v>
      </c>
      <c r="H1227" s="5" t="s">
        <v>734</v>
      </c>
      <c r="I1227" s="6" t="s">
        <v>832</v>
      </c>
      <c r="J1227" s="59">
        <v>58</v>
      </c>
      <c r="K1227" s="59">
        <v>100</v>
      </c>
      <c r="L1227" s="96">
        <v>1</v>
      </c>
      <c r="M1227" s="57">
        <v>1</v>
      </c>
      <c r="N1227" s="5" t="s">
        <v>23</v>
      </c>
      <c r="O1227" s="5" t="s">
        <v>23</v>
      </c>
      <c r="P1227" s="5">
        <v>0</v>
      </c>
      <c r="Q1227" s="5">
        <v>0</v>
      </c>
      <c r="R1227" s="5" t="str">
        <f t="shared" si="139"/>
        <v>224-2025-12-31</v>
      </c>
    </row>
    <row r="1228" spans="1:18" x14ac:dyDescent="0.3">
      <c r="A1228" s="25" t="s">
        <v>603</v>
      </c>
      <c r="B1228" s="23" t="s">
        <v>2720</v>
      </c>
      <c r="C1228" s="5" t="s">
        <v>79</v>
      </c>
      <c r="D1228" s="5" t="s">
        <v>52</v>
      </c>
      <c r="E1228" s="5" t="s">
        <v>22</v>
      </c>
      <c r="F1228" s="6">
        <v>45838</v>
      </c>
      <c r="G1228" s="5">
        <v>2025</v>
      </c>
      <c r="H1228" s="5" t="s">
        <v>734</v>
      </c>
      <c r="I1228" s="6" t="s">
        <v>832</v>
      </c>
      <c r="J1228" s="59">
        <v>53</v>
      </c>
      <c r="K1228" s="59">
        <v>51</v>
      </c>
      <c r="L1228" s="96">
        <v>0.96226415094339623</v>
      </c>
      <c r="M1228" s="57">
        <v>0.96226415094339623</v>
      </c>
      <c r="N1228" s="5" t="s">
        <v>23</v>
      </c>
      <c r="O1228" s="5" t="s">
        <v>23</v>
      </c>
      <c r="P1228" s="5">
        <v>0</v>
      </c>
      <c r="Q1228" s="5">
        <v>0</v>
      </c>
      <c r="R1228" s="5" t="str">
        <f t="shared" si="139"/>
        <v>225-2021-12-31</v>
      </c>
    </row>
    <row r="1229" spans="1:18" x14ac:dyDescent="0.3">
      <c r="A1229" s="25" t="s">
        <v>605</v>
      </c>
      <c r="B1229" s="23" t="s">
        <v>2721</v>
      </c>
      <c r="C1229" s="5" t="s">
        <v>79</v>
      </c>
      <c r="D1229" s="5" t="s">
        <v>52</v>
      </c>
      <c r="E1229" s="5" t="s">
        <v>22</v>
      </c>
      <c r="F1229" s="6">
        <v>45838</v>
      </c>
      <c r="G1229" s="5">
        <v>2025</v>
      </c>
      <c r="H1229" s="5" t="s">
        <v>734</v>
      </c>
      <c r="I1229" s="6" t="s">
        <v>832</v>
      </c>
      <c r="J1229" s="59">
        <v>100</v>
      </c>
      <c r="K1229" s="59">
        <v>80</v>
      </c>
      <c r="L1229" s="96">
        <v>0.8</v>
      </c>
      <c r="M1229" s="57">
        <v>0.8</v>
      </c>
      <c r="N1229" s="5" t="s">
        <v>23</v>
      </c>
      <c r="O1229" s="5" t="s">
        <v>23</v>
      </c>
      <c r="P1229" s="5">
        <v>0</v>
      </c>
      <c r="Q1229" s="5">
        <v>0</v>
      </c>
      <c r="R1229" s="5" t="str">
        <f t="shared" si="139"/>
        <v>225-2022-12-31</v>
      </c>
    </row>
    <row r="1230" spans="1:18" x14ac:dyDescent="0.3">
      <c r="A1230" s="25" t="s">
        <v>611</v>
      </c>
      <c r="B1230" s="23" t="s">
        <v>612</v>
      </c>
      <c r="C1230" s="5" t="s">
        <v>298</v>
      </c>
      <c r="D1230" s="5" t="s">
        <v>52</v>
      </c>
      <c r="E1230" s="5" t="s">
        <v>22</v>
      </c>
      <c r="F1230" s="6">
        <v>45838</v>
      </c>
      <c r="G1230" s="16">
        <v>2025</v>
      </c>
      <c r="H1230" s="6" t="s">
        <v>734</v>
      </c>
      <c r="I1230" s="6" t="s">
        <v>832</v>
      </c>
      <c r="J1230" s="5">
        <v>67</v>
      </c>
      <c r="K1230" s="5">
        <v>79</v>
      </c>
      <c r="L1230" s="15">
        <v>1</v>
      </c>
      <c r="M1230" s="15">
        <v>1</v>
      </c>
      <c r="N1230" s="5" t="s">
        <v>23</v>
      </c>
      <c r="O1230" s="5" t="s">
        <v>23</v>
      </c>
      <c r="P1230" s="5">
        <v>0</v>
      </c>
      <c r="Q1230" s="5">
        <v>0</v>
      </c>
      <c r="R1230" s="5" t="str">
        <f t="shared" si="139"/>
        <v>225-2025-12-31</v>
      </c>
    </row>
    <row r="1231" spans="1:18" x14ac:dyDescent="0.3">
      <c r="A1231" s="25" t="s">
        <v>613</v>
      </c>
      <c r="B1231" s="23" t="s">
        <v>614</v>
      </c>
      <c r="C1231" s="5" t="s">
        <v>87</v>
      </c>
      <c r="D1231" s="5" t="s">
        <v>52</v>
      </c>
      <c r="E1231" s="5" t="s">
        <v>22</v>
      </c>
      <c r="F1231" s="6">
        <v>45838</v>
      </c>
      <c r="G1231" s="16">
        <v>2025</v>
      </c>
      <c r="H1231" s="6" t="s">
        <v>734</v>
      </c>
      <c r="I1231" s="6" t="s">
        <v>832</v>
      </c>
      <c r="J1231" s="5">
        <v>72</v>
      </c>
      <c r="K1231" s="5">
        <v>64</v>
      </c>
      <c r="L1231" s="15">
        <v>0.88888888888888884</v>
      </c>
      <c r="M1231" s="15">
        <v>0.88888888888888884</v>
      </c>
      <c r="N1231" s="5" t="s">
        <v>23</v>
      </c>
      <c r="O1231" s="5" t="s">
        <v>23</v>
      </c>
      <c r="P1231" s="5">
        <v>0</v>
      </c>
      <c r="Q1231" s="5">
        <v>0</v>
      </c>
      <c r="R1231" s="5" t="str">
        <f t="shared" si="139"/>
        <v>226-2025-12-31</v>
      </c>
    </row>
    <row r="1232" spans="1:18" x14ac:dyDescent="0.3">
      <c r="A1232" s="25" t="s">
        <v>615</v>
      </c>
      <c r="B1232" s="23" t="s">
        <v>616</v>
      </c>
      <c r="C1232" s="5" t="s">
        <v>86</v>
      </c>
      <c r="D1232" s="5" t="s">
        <v>52</v>
      </c>
      <c r="E1232" s="5" t="s">
        <v>22</v>
      </c>
      <c r="F1232" s="6">
        <v>45838</v>
      </c>
      <c r="G1232" s="16">
        <v>2025</v>
      </c>
      <c r="H1232" s="6" t="s">
        <v>734</v>
      </c>
      <c r="I1232" s="6" t="s">
        <v>832</v>
      </c>
      <c r="J1232" s="11">
        <v>75</v>
      </c>
      <c r="K1232" s="5">
        <v>84</v>
      </c>
      <c r="L1232" s="15">
        <v>1</v>
      </c>
      <c r="M1232" s="15">
        <v>1</v>
      </c>
      <c r="N1232" s="5" t="s">
        <v>23</v>
      </c>
      <c r="O1232" s="5" t="s">
        <v>23</v>
      </c>
      <c r="P1232" s="5">
        <v>0</v>
      </c>
      <c r="Q1232" s="5">
        <v>0</v>
      </c>
      <c r="R1232" s="5" t="str">
        <f t="shared" si="139"/>
        <v>227-2021-12-31</v>
      </c>
    </row>
    <row r="1233" spans="1:18" x14ac:dyDescent="0.3">
      <c r="A1233" s="25" t="s">
        <v>617</v>
      </c>
      <c r="B1233" s="23" t="s">
        <v>618</v>
      </c>
      <c r="C1233" s="5" t="s">
        <v>245</v>
      </c>
      <c r="D1233" s="5" t="s">
        <v>52</v>
      </c>
      <c r="E1233" s="5" t="s">
        <v>22</v>
      </c>
      <c r="F1233" s="6">
        <v>45838</v>
      </c>
      <c r="G1233" s="16">
        <v>2025</v>
      </c>
      <c r="H1233" s="6" t="s">
        <v>734</v>
      </c>
      <c r="I1233" s="6" t="s">
        <v>832</v>
      </c>
      <c r="J1233" s="5">
        <v>54</v>
      </c>
      <c r="K1233" s="5">
        <v>48</v>
      </c>
      <c r="L1233" s="15">
        <v>0.88888888888888884</v>
      </c>
      <c r="M1233" s="15">
        <v>0.88888888888888884</v>
      </c>
      <c r="N1233" s="5" t="s">
        <v>23</v>
      </c>
      <c r="O1233" s="5" t="s">
        <v>23</v>
      </c>
      <c r="P1233" s="5">
        <v>0</v>
      </c>
      <c r="Q1233" s="5">
        <v>0</v>
      </c>
      <c r="R1233" s="5" t="str">
        <f t="shared" si="139"/>
        <v>227-2025-12-31</v>
      </c>
    </row>
    <row r="1234" spans="1:18" x14ac:dyDescent="0.3">
      <c r="A1234" s="25" t="s">
        <v>619</v>
      </c>
      <c r="B1234" s="23" t="s">
        <v>620</v>
      </c>
      <c r="C1234" s="5" t="s">
        <v>50</v>
      </c>
      <c r="D1234" s="5" t="s">
        <v>52</v>
      </c>
      <c r="E1234" s="5" t="s">
        <v>22</v>
      </c>
      <c r="F1234" s="6">
        <v>45838</v>
      </c>
      <c r="G1234" s="16">
        <v>2025</v>
      </c>
      <c r="H1234" s="6" t="s">
        <v>734</v>
      </c>
      <c r="I1234" s="6" t="s">
        <v>832</v>
      </c>
      <c r="J1234" s="5">
        <v>55</v>
      </c>
      <c r="K1234" s="5">
        <v>50</v>
      </c>
      <c r="L1234" s="15">
        <v>0.90909090909090906</v>
      </c>
      <c r="M1234" s="15">
        <v>0.90909090909090906</v>
      </c>
      <c r="N1234" s="5" t="s">
        <v>23</v>
      </c>
      <c r="O1234" s="5" t="s">
        <v>23</v>
      </c>
      <c r="P1234" s="5">
        <v>0</v>
      </c>
      <c r="Q1234" s="5">
        <v>0</v>
      </c>
      <c r="R1234" s="5" t="str">
        <f t="shared" si="139"/>
        <v>228-2021-12-31</v>
      </c>
    </row>
    <row r="1235" spans="1:18" x14ac:dyDescent="0.3">
      <c r="A1235" s="25" t="s">
        <v>621</v>
      </c>
      <c r="B1235" s="23" t="s">
        <v>622</v>
      </c>
      <c r="C1235" s="5"/>
      <c r="D1235" s="5" t="s">
        <v>52</v>
      </c>
      <c r="E1235" s="5" t="s">
        <v>22</v>
      </c>
      <c r="F1235" s="6">
        <v>45838</v>
      </c>
      <c r="G1235" s="16">
        <v>2025</v>
      </c>
      <c r="H1235" s="6" t="s">
        <v>734</v>
      </c>
      <c r="I1235" s="6" t="s">
        <v>832</v>
      </c>
      <c r="J1235" s="5">
        <v>55</v>
      </c>
      <c r="K1235" s="5">
        <v>60</v>
      </c>
      <c r="L1235" s="15">
        <v>1</v>
      </c>
      <c r="M1235" s="15">
        <v>1</v>
      </c>
      <c r="N1235" s="5" t="s">
        <v>23</v>
      </c>
      <c r="O1235" s="5" t="s">
        <v>23</v>
      </c>
      <c r="P1235" s="5">
        <v>0</v>
      </c>
      <c r="Q1235" s="5">
        <v>0</v>
      </c>
      <c r="R1235" s="5" t="str">
        <f t="shared" si="139"/>
        <v>230-2025-12-31</v>
      </c>
    </row>
    <row r="1236" spans="1:18" x14ac:dyDescent="0.3">
      <c r="A1236" s="5">
        <v>420</v>
      </c>
      <c r="B1236" s="23" t="s">
        <v>2722</v>
      </c>
      <c r="C1236" s="5" t="s">
        <v>190</v>
      </c>
      <c r="D1236" s="5" t="s">
        <v>52</v>
      </c>
      <c r="E1236" s="5" t="s">
        <v>22</v>
      </c>
      <c r="F1236" s="6">
        <v>45838</v>
      </c>
      <c r="G1236" s="16">
        <v>2025</v>
      </c>
      <c r="H1236" s="6" t="s">
        <v>734</v>
      </c>
      <c r="I1236" s="6" t="s">
        <v>832</v>
      </c>
      <c r="J1236">
        <v>46</v>
      </c>
      <c r="K1236">
        <v>51</v>
      </c>
      <c r="L1236" s="15">
        <v>1</v>
      </c>
      <c r="M1236" s="15">
        <v>1</v>
      </c>
      <c r="N1236" s="5" t="s">
        <v>23</v>
      </c>
      <c r="O1236" s="5" t="s">
        <v>23</v>
      </c>
      <c r="P1236" s="5">
        <v>0</v>
      </c>
      <c r="Q1236" s="5">
        <v>0</v>
      </c>
      <c r="R1236" s="5" t="str">
        <f t="shared" si="139"/>
        <v>231-2025-06-30</v>
      </c>
    </row>
    <row r="1237" spans="1:18" x14ac:dyDescent="0.3">
      <c r="A1237" s="5" t="s">
        <v>641</v>
      </c>
      <c r="B1237" s="23" t="s">
        <v>642</v>
      </c>
      <c r="C1237" s="23" t="s">
        <v>642</v>
      </c>
      <c r="D1237" s="5" t="s">
        <v>641</v>
      </c>
      <c r="E1237" s="23" t="s">
        <v>642</v>
      </c>
      <c r="F1237" s="6">
        <v>45838</v>
      </c>
      <c r="G1237" s="16">
        <v>2025</v>
      </c>
      <c r="H1237" s="6" t="s">
        <v>734</v>
      </c>
      <c r="I1237" s="6" t="s">
        <v>832</v>
      </c>
      <c r="J1237">
        <v>58</v>
      </c>
      <c r="K1237">
        <v>54</v>
      </c>
      <c r="L1237" s="15">
        <v>0.93103448275862066</v>
      </c>
      <c r="M1237" s="15">
        <v>0.93103448275862066</v>
      </c>
      <c r="N1237" s="5" t="s">
        <v>23</v>
      </c>
      <c r="O1237" s="5" t="s">
        <v>23</v>
      </c>
      <c r="P1237" s="5">
        <v>0</v>
      </c>
      <c r="Q1237" s="5">
        <v>0</v>
      </c>
      <c r="R1237" s="5" t="str">
        <f t="shared" si="139"/>
        <v>231-2025-12-31</v>
      </c>
    </row>
    <row r="1238" spans="1:18" x14ac:dyDescent="0.3">
      <c r="A1238" s="25" t="s">
        <v>643</v>
      </c>
      <c r="B1238" s="23" t="s">
        <v>644</v>
      </c>
      <c r="C1238" s="5" t="s">
        <v>90</v>
      </c>
      <c r="D1238" s="5" t="s">
        <v>52</v>
      </c>
      <c r="E1238" s="5" t="s">
        <v>22</v>
      </c>
      <c r="F1238" s="6">
        <v>45838</v>
      </c>
      <c r="G1238" s="16">
        <v>2025</v>
      </c>
      <c r="H1238" s="6" t="s">
        <v>734</v>
      </c>
      <c r="I1238" s="6" t="s">
        <v>832</v>
      </c>
      <c r="J1238">
        <v>23</v>
      </c>
      <c r="K1238">
        <v>31</v>
      </c>
      <c r="L1238" s="15">
        <v>1</v>
      </c>
      <c r="M1238" s="15">
        <v>1</v>
      </c>
      <c r="N1238" s="5" t="s">
        <v>23</v>
      </c>
      <c r="O1238" s="5" t="s">
        <v>23</v>
      </c>
      <c r="P1238" s="5">
        <v>0</v>
      </c>
      <c r="Q1238" s="5">
        <v>0</v>
      </c>
      <c r="R1238" s="5" t="str">
        <f t="shared" si="139"/>
        <v>232-2025-06-30</v>
      </c>
    </row>
    <row r="1239" spans="1:18" x14ac:dyDescent="0.3">
      <c r="A1239" s="5" t="s">
        <v>645</v>
      </c>
      <c r="B1239" s="23" t="s">
        <v>646</v>
      </c>
      <c r="C1239" s="5" t="s">
        <v>241</v>
      </c>
      <c r="D1239" s="5" t="s">
        <v>52</v>
      </c>
      <c r="E1239" s="5" t="s">
        <v>22</v>
      </c>
      <c r="F1239" s="6">
        <v>45838</v>
      </c>
      <c r="G1239" s="16">
        <v>2025</v>
      </c>
      <c r="H1239" s="6" t="s">
        <v>734</v>
      </c>
      <c r="I1239" s="6" t="s">
        <v>832</v>
      </c>
      <c r="J1239">
        <v>56</v>
      </c>
      <c r="K1239">
        <v>64</v>
      </c>
      <c r="L1239" s="15">
        <v>1</v>
      </c>
      <c r="M1239" s="15">
        <v>1</v>
      </c>
      <c r="N1239" s="5" t="s">
        <v>23</v>
      </c>
      <c r="O1239" s="5" t="s">
        <v>23</v>
      </c>
      <c r="P1239" s="5">
        <v>0</v>
      </c>
      <c r="Q1239" s="5">
        <v>0</v>
      </c>
      <c r="R1239" s="5" t="str">
        <f t="shared" si="139"/>
        <v>232-2025-12-31</v>
      </c>
    </row>
    <row r="1240" spans="1:18" x14ac:dyDescent="0.3">
      <c r="A1240" s="5" t="s">
        <v>647</v>
      </c>
      <c r="B1240" s="23" t="s">
        <v>648</v>
      </c>
      <c r="C1240" s="5" t="s">
        <v>60</v>
      </c>
      <c r="D1240" s="5" t="s">
        <v>52</v>
      </c>
      <c r="E1240" s="5" t="s">
        <v>22</v>
      </c>
      <c r="F1240" s="6">
        <v>45838</v>
      </c>
      <c r="G1240" s="16">
        <v>2025</v>
      </c>
      <c r="H1240" s="6" t="s">
        <v>734</v>
      </c>
      <c r="I1240" s="6" t="s">
        <v>832</v>
      </c>
      <c r="J1240">
        <v>39</v>
      </c>
      <c r="K1240">
        <v>42</v>
      </c>
      <c r="L1240" s="15">
        <v>1</v>
      </c>
      <c r="M1240" s="15">
        <v>1</v>
      </c>
      <c r="N1240" s="5" t="s">
        <v>23</v>
      </c>
      <c r="O1240" s="5" t="s">
        <v>23</v>
      </c>
      <c r="P1240" s="5">
        <v>0</v>
      </c>
      <c r="Q1240" s="5">
        <v>0</v>
      </c>
      <c r="R1240" s="5" t="str">
        <f t="shared" si="139"/>
        <v>233-2025-09-30</v>
      </c>
    </row>
    <row r="1241" spans="1:18" x14ac:dyDescent="0.3">
      <c r="A1241" s="5" t="s">
        <v>649</v>
      </c>
      <c r="B1241" s="23" t="s">
        <v>650</v>
      </c>
      <c r="C1241" s="5" t="s">
        <v>190</v>
      </c>
      <c r="D1241" s="5" t="s">
        <v>52</v>
      </c>
      <c r="E1241" s="5" t="s">
        <v>22</v>
      </c>
      <c r="F1241" s="6">
        <v>45838</v>
      </c>
      <c r="G1241" s="16">
        <v>2025</v>
      </c>
      <c r="H1241" s="6" t="s">
        <v>734</v>
      </c>
      <c r="I1241" s="6" t="s">
        <v>832</v>
      </c>
      <c r="J1241">
        <v>68.72</v>
      </c>
      <c r="K1241">
        <v>68.39</v>
      </c>
      <c r="L1241" s="15">
        <v>0.99519790454016299</v>
      </c>
      <c r="M1241" s="15">
        <v>0.99519790454016299</v>
      </c>
      <c r="N1241" s="5" t="s">
        <v>23</v>
      </c>
      <c r="O1241" s="5" t="s">
        <v>23</v>
      </c>
      <c r="P1241" s="5">
        <v>0</v>
      </c>
      <c r="Q1241" s="5">
        <v>0</v>
      </c>
      <c r="R1241" s="5" t="str">
        <f t="shared" si="139"/>
        <v>233-2025-12-31</v>
      </c>
    </row>
    <row r="1242" spans="1:18" x14ac:dyDescent="0.3">
      <c r="A1242" s="25" t="s">
        <v>651</v>
      </c>
      <c r="B1242" s="23" t="s">
        <v>652</v>
      </c>
      <c r="C1242" s="5" t="s">
        <v>653</v>
      </c>
      <c r="D1242" s="5" t="s">
        <v>52</v>
      </c>
      <c r="E1242" s="5" t="s">
        <v>22</v>
      </c>
      <c r="F1242" s="6">
        <v>45838</v>
      </c>
      <c r="G1242" s="16">
        <v>2025</v>
      </c>
      <c r="H1242" s="6" t="s">
        <v>734</v>
      </c>
      <c r="I1242" s="6" t="s">
        <v>832</v>
      </c>
      <c r="J1242" s="5">
        <v>57</v>
      </c>
      <c r="K1242" s="5">
        <v>58</v>
      </c>
      <c r="L1242" s="15">
        <v>1</v>
      </c>
      <c r="M1242" s="15">
        <v>1</v>
      </c>
      <c r="N1242" s="5" t="s">
        <v>23</v>
      </c>
      <c r="O1242" s="5" t="s">
        <v>23</v>
      </c>
      <c r="P1242" s="5">
        <v>0</v>
      </c>
      <c r="Q1242" s="5">
        <v>0</v>
      </c>
      <c r="R1242" s="5" t="str">
        <f t="shared" si="139"/>
        <v>234-2025-09-30</v>
      </c>
    </row>
    <row r="1243" spans="1:18" x14ac:dyDescent="0.3">
      <c r="A1243" s="5">
        <v>469</v>
      </c>
      <c r="B1243" s="5" t="s">
        <v>387</v>
      </c>
      <c r="C1243" s="5" t="s">
        <v>190</v>
      </c>
      <c r="D1243" s="5" t="s">
        <v>52</v>
      </c>
      <c r="E1243" s="5" t="s">
        <v>22</v>
      </c>
      <c r="F1243" s="6">
        <v>45838</v>
      </c>
      <c r="G1243" s="16">
        <v>2025</v>
      </c>
      <c r="H1243" s="6" t="s">
        <v>734</v>
      </c>
      <c r="I1243" s="6" t="s">
        <v>832</v>
      </c>
      <c r="J1243" s="5">
        <v>100</v>
      </c>
      <c r="K1243" s="5">
        <v>103.52</v>
      </c>
      <c r="L1243" s="15">
        <v>1</v>
      </c>
      <c r="M1243" s="15">
        <v>1</v>
      </c>
      <c r="N1243" s="5" t="s">
        <v>23</v>
      </c>
      <c r="O1243" s="5" t="s">
        <v>23</v>
      </c>
      <c r="P1243" s="5">
        <v>0</v>
      </c>
      <c r="Q1243" s="5">
        <v>0</v>
      </c>
      <c r="R1243" s="5" t="str">
        <f t="shared" si="139"/>
        <v>234-2025-12-31</v>
      </c>
    </row>
    <row r="1244" spans="1:18" x14ac:dyDescent="0.3">
      <c r="A1244" s="25" t="s">
        <v>658</v>
      </c>
      <c r="B1244" s="23" t="s">
        <v>659</v>
      </c>
      <c r="C1244" s="5" t="s">
        <v>432</v>
      </c>
      <c r="D1244" s="5" t="s">
        <v>52</v>
      </c>
      <c r="E1244" s="5" t="s">
        <v>22</v>
      </c>
      <c r="F1244" s="6">
        <v>45838</v>
      </c>
      <c r="G1244" s="16">
        <v>2025</v>
      </c>
      <c r="H1244" s="6" t="s">
        <v>734</v>
      </c>
      <c r="I1244" s="6" t="s">
        <v>832</v>
      </c>
      <c r="J1244" s="5">
        <v>54</v>
      </c>
      <c r="K1244" s="5">
        <v>50</v>
      </c>
      <c r="L1244" s="15">
        <v>0.92592592592592593</v>
      </c>
      <c r="M1244" s="15">
        <v>0.92592592592592593</v>
      </c>
      <c r="N1244" s="5" t="s">
        <v>23</v>
      </c>
      <c r="O1244" s="5" t="s">
        <v>23</v>
      </c>
      <c r="P1244" s="5">
        <v>0</v>
      </c>
      <c r="Q1244" s="5">
        <v>0</v>
      </c>
      <c r="R1244" s="5" t="str">
        <f t="shared" si="139"/>
        <v>236-2025-12-31</v>
      </c>
    </row>
    <row r="1245" spans="1:18" x14ac:dyDescent="0.3">
      <c r="A1245" s="25" t="s">
        <v>660</v>
      </c>
      <c r="B1245" s="23" t="s">
        <v>661</v>
      </c>
      <c r="C1245" s="5" t="s">
        <v>476</v>
      </c>
      <c r="D1245" s="5" t="s">
        <v>52</v>
      </c>
      <c r="E1245" s="5" t="s">
        <v>22</v>
      </c>
      <c r="F1245" s="6">
        <v>45838</v>
      </c>
      <c r="G1245" s="16">
        <v>2025</v>
      </c>
      <c r="H1245" s="6" t="s">
        <v>734</v>
      </c>
      <c r="I1245" s="6" t="s">
        <v>832</v>
      </c>
      <c r="J1245" s="5">
        <v>54</v>
      </c>
      <c r="K1245" s="5">
        <v>62</v>
      </c>
      <c r="L1245" s="15">
        <v>1</v>
      </c>
      <c r="M1245" s="15">
        <v>1</v>
      </c>
      <c r="N1245" s="5" t="s">
        <v>23</v>
      </c>
      <c r="O1245" s="5" t="s">
        <v>23</v>
      </c>
      <c r="P1245" s="5">
        <v>0</v>
      </c>
      <c r="Q1245" s="5">
        <v>0</v>
      </c>
      <c r="R1245" s="5" t="str">
        <f t="shared" si="139"/>
        <v>238-2022-12-31</v>
      </c>
    </row>
    <row r="1246" spans="1:18" x14ac:dyDescent="0.3">
      <c r="A1246" s="25" t="s">
        <v>662</v>
      </c>
      <c r="B1246" s="23" t="s">
        <v>663</v>
      </c>
      <c r="C1246" s="5" t="s">
        <v>476</v>
      </c>
      <c r="D1246" s="5" t="s">
        <v>52</v>
      </c>
      <c r="E1246" s="5" t="s">
        <v>22</v>
      </c>
      <c r="F1246" s="6">
        <v>45838</v>
      </c>
      <c r="G1246" s="16">
        <v>2025</v>
      </c>
      <c r="H1246" s="6" t="s">
        <v>734</v>
      </c>
      <c r="I1246" s="6" t="s">
        <v>832</v>
      </c>
      <c r="J1246" s="5">
        <v>50</v>
      </c>
      <c r="K1246" s="5">
        <v>48</v>
      </c>
      <c r="L1246" s="15">
        <v>0.96</v>
      </c>
      <c r="M1246" s="15">
        <v>0.96</v>
      </c>
      <c r="N1246" s="5" t="s">
        <v>23</v>
      </c>
      <c r="O1246" s="5" t="s">
        <v>23</v>
      </c>
      <c r="P1246" s="5">
        <v>0</v>
      </c>
      <c r="Q1246" s="5">
        <v>0</v>
      </c>
      <c r="R1246" s="5" t="str">
        <f t="shared" si="139"/>
        <v>238-2025-06-30</v>
      </c>
    </row>
    <row r="1247" spans="1:18" x14ac:dyDescent="0.3">
      <c r="A1247" s="25" t="s">
        <v>664</v>
      </c>
      <c r="B1247" s="23" t="s">
        <v>665</v>
      </c>
      <c r="C1247" s="5" t="s">
        <v>476</v>
      </c>
      <c r="D1247" s="5" t="s">
        <v>52</v>
      </c>
      <c r="E1247" s="5" t="s">
        <v>22</v>
      </c>
      <c r="F1247" s="6">
        <v>45838</v>
      </c>
      <c r="G1247" s="16">
        <v>2025</v>
      </c>
      <c r="H1247" s="6" t="s">
        <v>734</v>
      </c>
      <c r="I1247" s="6" t="s">
        <v>832</v>
      </c>
      <c r="J1247" s="5">
        <v>46</v>
      </c>
      <c r="K1247" s="5">
        <v>52</v>
      </c>
      <c r="L1247" s="15">
        <v>1</v>
      </c>
      <c r="M1247" s="15">
        <v>1</v>
      </c>
      <c r="N1247" s="5" t="s">
        <v>23</v>
      </c>
      <c r="O1247" s="5" t="s">
        <v>23</v>
      </c>
      <c r="P1247" s="5">
        <v>0</v>
      </c>
      <c r="Q1247" s="5">
        <v>0</v>
      </c>
      <c r="R1247" s="5" t="str">
        <f t="shared" si="139"/>
        <v>238-2025-12-31</v>
      </c>
    </row>
    <row r="1248" spans="1:18" x14ac:dyDescent="0.3">
      <c r="A1248" s="25" t="s">
        <v>666</v>
      </c>
      <c r="B1248" s="23" t="s">
        <v>667</v>
      </c>
      <c r="C1248" s="5" t="s">
        <v>476</v>
      </c>
      <c r="D1248" s="5" t="s">
        <v>52</v>
      </c>
      <c r="E1248" s="5" t="s">
        <v>22</v>
      </c>
      <c r="F1248" s="6">
        <v>45838</v>
      </c>
      <c r="G1248" s="16">
        <v>2025</v>
      </c>
      <c r="H1248" s="6" t="s">
        <v>734</v>
      </c>
      <c r="I1248" s="6" t="s">
        <v>832</v>
      </c>
      <c r="J1248" s="5">
        <v>52</v>
      </c>
      <c r="K1248" s="5">
        <v>50</v>
      </c>
      <c r="L1248" s="15">
        <v>0.96153846153846156</v>
      </c>
      <c r="M1248" s="15">
        <v>0.96153846153846156</v>
      </c>
      <c r="N1248" s="5" t="s">
        <v>23</v>
      </c>
      <c r="O1248" s="5" t="s">
        <v>23</v>
      </c>
      <c r="P1248" s="5">
        <v>0</v>
      </c>
      <c r="Q1248" s="5">
        <v>0</v>
      </c>
      <c r="R1248" s="5" t="str">
        <f t="shared" si="139"/>
        <v>239-2025-12-31</v>
      </c>
    </row>
    <row r="1249" spans="1:18" x14ac:dyDescent="0.3">
      <c r="A1249" s="25" t="s">
        <v>668</v>
      </c>
      <c r="B1249" s="23" t="s">
        <v>669</v>
      </c>
      <c r="C1249" s="5" t="s">
        <v>476</v>
      </c>
      <c r="D1249" s="5" t="s">
        <v>52</v>
      </c>
      <c r="E1249" s="5" t="s">
        <v>22</v>
      </c>
      <c r="F1249" s="6">
        <v>45838</v>
      </c>
      <c r="G1249" s="16">
        <v>2025</v>
      </c>
      <c r="H1249" s="6" t="s">
        <v>734</v>
      </c>
      <c r="I1249" s="6" t="s">
        <v>832</v>
      </c>
      <c r="J1249" s="5">
        <v>61</v>
      </c>
      <c r="K1249" s="5">
        <v>75</v>
      </c>
      <c r="L1249" s="15">
        <v>1</v>
      </c>
      <c r="M1249" s="15">
        <v>1</v>
      </c>
      <c r="N1249" s="5" t="s">
        <v>23</v>
      </c>
      <c r="O1249" s="5" t="s">
        <v>23</v>
      </c>
      <c r="P1249" s="5">
        <v>0</v>
      </c>
      <c r="Q1249" s="5">
        <v>0</v>
      </c>
      <c r="R1249" s="5" t="str">
        <f t="shared" si="139"/>
        <v>240-2025-09-30</v>
      </c>
    </row>
    <row r="1250" spans="1:18" x14ac:dyDescent="0.3">
      <c r="A1250" s="25" t="s">
        <v>670</v>
      </c>
      <c r="B1250" s="23" t="s">
        <v>671</v>
      </c>
      <c r="C1250" s="5" t="s">
        <v>476</v>
      </c>
      <c r="D1250" s="5" t="s">
        <v>52</v>
      </c>
      <c r="E1250" s="5" t="s">
        <v>22</v>
      </c>
      <c r="F1250" s="6">
        <v>45838</v>
      </c>
      <c r="G1250" s="16">
        <v>2025</v>
      </c>
      <c r="H1250" s="6" t="s">
        <v>734</v>
      </c>
      <c r="I1250" s="6" t="s">
        <v>832</v>
      </c>
      <c r="J1250" s="5">
        <v>49</v>
      </c>
      <c r="K1250" s="5">
        <v>65</v>
      </c>
      <c r="L1250" s="15">
        <v>1</v>
      </c>
      <c r="M1250" s="15">
        <v>1</v>
      </c>
      <c r="N1250" s="5" t="s">
        <v>23</v>
      </c>
      <c r="O1250" s="5" t="s">
        <v>23</v>
      </c>
      <c r="P1250" s="5">
        <v>0</v>
      </c>
      <c r="Q1250" s="5">
        <v>0</v>
      </c>
      <c r="R1250" s="5" t="str">
        <f t="shared" si="139"/>
        <v>240-2025-12-31</v>
      </c>
    </row>
    <row r="1251" spans="1:18" x14ac:dyDescent="0.3">
      <c r="A1251" s="25" t="s">
        <v>672</v>
      </c>
      <c r="B1251" s="23" t="s">
        <v>673</v>
      </c>
      <c r="C1251" s="5" t="s">
        <v>476</v>
      </c>
      <c r="D1251" s="5" t="s">
        <v>52</v>
      </c>
      <c r="E1251" s="5" t="s">
        <v>22</v>
      </c>
      <c r="F1251" s="6">
        <v>45838</v>
      </c>
      <c r="G1251" s="16">
        <v>2025</v>
      </c>
      <c r="H1251" s="6" t="s">
        <v>734</v>
      </c>
      <c r="I1251" s="6" t="s">
        <v>832</v>
      </c>
      <c r="J1251" s="5">
        <v>53</v>
      </c>
      <c r="K1251" s="5">
        <v>43</v>
      </c>
      <c r="L1251" s="15">
        <v>0.81132075471698117</v>
      </c>
      <c r="M1251" s="15">
        <v>0.81132075471698117</v>
      </c>
      <c r="N1251" s="5" t="s">
        <v>23</v>
      </c>
      <c r="O1251" s="5" t="s">
        <v>23</v>
      </c>
      <c r="P1251" s="5">
        <v>0</v>
      </c>
      <c r="Q1251" s="5">
        <v>0</v>
      </c>
      <c r="R1251" s="5" t="str">
        <f t="shared" si="139"/>
        <v>241-2025-09-30</v>
      </c>
    </row>
    <row r="1252" spans="1:18" x14ac:dyDescent="0.3">
      <c r="A1252" s="25" t="s">
        <v>674</v>
      </c>
      <c r="B1252" s="23" t="s">
        <v>675</v>
      </c>
      <c r="C1252" s="5" t="s">
        <v>432</v>
      </c>
      <c r="D1252" s="5" t="s">
        <v>52</v>
      </c>
      <c r="E1252" s="5" t="s">
        <v>22</v>
      </c>
      <c r="F1252" s="6">
        <v>45838</v>
      </c>
      <c r="G1252" s="16">
        <v>2025</v>
      </c>
      <c r="H1252" s="6" t="s">
        <v>734</v>
      </c>
      <c r="I1252" s="6" t="s">
        <v>832</v>
      </c>
      <c r="J1252" s="5">
        <v>68</v>
      </c>
      <c r="K1252" s="5">
        <v>56</v>
      </c>
      <c r="L1252" s="15">
        <v>0.82352941176470584</v>
      </c>
      <c r="M1252" s="15">
        <v>0.82352941176470584</v>
      </c>
      <c r="N1252" s="5" t="s">
        <v>23</v>
      </c>
      <c r="O1252" s="5" t="s">
        <v>23</v>
      </c>
      <c r="P1252" s="5">
        <v>0</v>
      </c>
      <c r="Q1252" s="5">
        <v>0</v>
      </c>
      <c r="R1252" s="5" t="str">
        <f t="shared" si="139"/>
        <v>241-2025-12-31</v>
      </c>
    </row>
    <row r="1253" spans="1:18" x14ac:dyDescent="0.3">
      <c r="A1253" s="5">
        <v>470</v>
      </c>
      <c r="B1253" s="5" t="s">
        <v>433</v>
      </c>
      <c r="C1253" s="5" t="s">
        <v>190</v>
      </c>
      <c r="D1253" s="5" t="s">
        <v>52</v>
      </c>
      <c r="E1253" s="5" t="s">
        <v>22</v>
      </c>
      <c r="F1253" s="6">
        <v>45838</v>
      </c>
      <c r="G1253" s="16">
        <v>2025</v>
      </c>
      <c r="H1253" s="6" t="s">
        <v>734</v>
      </c>
      <c r="I1253" s="6" t="s">
        <v>832</v>
      </c>
      <c r="J1253" s="5">
        <v>100</v>
      </c>
      <c r="K1253" s="5">
        <v>148.38</v>
      </c>
      <c r="L1253" s="15">
        <v>1</v>
      </c>
      <c r="M1253" s="15">
        <v>1</v>
      </c>
      <c r="N1253" s="5" t="s">
        <v>23</v>
      </c>
      <c r="O1253" s="5" t="s">
        <v>23</v>
      </c>
      <c r="P1253" s="5">
        <v>0</v>
      </c>
      <c r="Q1253" s="5">
        <v>0</v>
      </c>
      <c r="R1253" s="5" t="str">
        <f t="shared" si="139"/>
        <v>244-2021-12-31</v>
      </c>
    </row>
    <row r="1254" spans="1:18" x14ac:dyDescent="0.3">
      <c r="A1254" s="25" t="s">
        <v>676</v>
      </c>
      <c r="B1254" s="23" t="s">
        <v>677</v>
      </c>
      <c r="C1254" s="5" t="s">
        <v>104</v>
      </c>
      <c r="D1254" s="5" t="s">
        <v>52</v>
      </c>
      <c r="E1254" s="5" t="s">
        <v>22</v>
      </c>
      <c r="F1254" s="6">
        <v>45838</v>
      </c>
      <c r="G1254" s="16">
        <v>2025</v>
      </c>
      <c r="H1254" s="6" t="s">
        <v>734</v>
      </c>
      <c r="I1254" s="6" t="s">
        <v>832</v>
      </c>
      <c r="J1254" s="5">
        <v>38</v>
      </c>
      <c r="K1254" s="5">
        <v>38</v>
      </c>
      <c r="L1254" s="15">
        <v>1</v>
      </c>
      <c r="M1254" s="15">
        <v>1</v>
      </c>
      <c r="N1254" s="5" t="s">
        <v>23</v>
      </c>
      <c r="O1254" s="5" t="s">
        <v>23</v>
      </c>
      <c r="P1254" s="5">
        <v>0</v>
      </c>
      <c r="Q1254" s="5">
        <v>0</v>
      </c>
      <c r="R1254" s="5" t="str">
        <f t="shared" si="139"/>
        <v>246-2025-12-31</v>
      </c>
    </row>
    <row r="1255" spans="1:18" x14ac:dyDescent="0.3">
      <c r="A1255" s="25" t="s">
        <v>678</v>
      </c>
      <c r="B1255" s="23" t="s">
        <v>679</v>
      </c>
      <c r="C1255" s="5" t="s">
        <v>118</v>
      </c>
      <c r="D1255" s="5" t="s">
        <v>52</v>
      </c>
      <c r="E1255" s="5" t="s">
        <v>22</v>
      </c>
      <c r="F1255" s="6">
        <v>45838</v>
      </c>
      <c r="G1255" s="16">
        <v>2025</v>
      </c>
      <c r="H1255" s="6" t="s">
        <v>734</v>
      </c>
      <c r="I1255" s="6" t="s">
        <v>832</v>
      </c>
      <c r="J1255" s="5">
        <v>37</v>
      </c>
      <c r="K1255" s="5">
        <v>64</v>
      </c>
      <c r="L1255" s="15">
        <v>1</v>
      </c>
      <c r="M1255" s="15">
        <v>1</v>
      </c>
      <c r="N1255" s="5" t="s">
        <v>23</v>
      </c>
      <c r="O1255" s="5" t="s">
        <v>23</v>
      </c>
      <c r="P1255" s="5">
        <v>0</v>
      </c>
      <c r="Q1255" s="5">
        <v>0</v>
      </c>
      <c r="R1255" s="5" t="str">
        <f t="shared" si="139"/>
        <v>251-2025-12-31</v>
      </c>
    </row>
    <row r="1256" spans="1:18" x14ac:dyDescent="0.3">
      <c r="A1256" s="25" t="s">
        <v>680</v>
      </c>
      <c r="B1256" s="23" t="s">
        <v>681</v>
      </c>
      <c r="C1256" s="5" t="s">
        <v>208</v>
      </c>
      <c r="D1256" s="5" t="s">
        <v>52</v>
      </c>
      <c r="E1256" s="5" t="s">
        <v>22</v>
      </c>
      <c r="F1256" s="6">
        <v>45838</v>
      </c>
      <c r="G1256" s="16">
        <v>2025</v>
      </c>
      <c r="H1256" s="6" t="s">
        <v>734</v>
      </c>
      <c r="I1256" s="6" t="s">
        <v>832</v>
      </c>
      <c r="J1256" s="5">
        <v>53</v>
      </c>
      <c r="K1256" s="5">
        <v>80</v>
      </c>
      <c r="L1256" s="15">
        <v>1</v>
      </c>
      <c r="M1256" s="15">
        <v>1</v>
      </c>
      <c r="N1256" s="5" t="s">
        <v>23</v>
      </c>
      <c r="O1256" s="5" t="s">
        <v>23</v>
      </c>
      <c r="P1256" s="5">
        <v>0</v>
      </c>
      <c r="Q1256" s="5">
        <v>0</v>
      </c>
      <c r="R1256" s="5" t="str">
        <f t="shared" si="139"/>
        <v>252-2025-12-31</v>
      </c>
    </row>
    <row r="1257" spans="1:18" x14ac:dyDescent="0.3">
      <c r="A1257" s="25" t="s">
        <v>682</v>
      </c>
      <c r="B1257" s="23" t="s">
        <v>683</v>
      </c>
      <c r="C1257" s="5" t="s">
        <v>350</v>
      </c>
      <c r="D1257" s="5" t="s">
        <v>52</v>
      </c>
      <c r="E1257" s="5" t="s">
        <v>22</v>
      </c>
      <c r="F1257" s="6">
        <v>45838</v>
      </c>
      <c r="G1257" s="16">
        <v>2025</v>
      </c>
      <c r="H1257" s="6" t="s">
        <v>734</v>
      </c>
      <c r="I1257" s="6" t="s">
        <v>832</v>
      </c>
      <c r="J1257" s="5">
        <v>53</v>
      </c>
      <c r="K1257" s="5">
        <v>43</v>
      </c>
      <c r="L1257" s="15">
        <v>0.81132075471698117</v>
      </c>
      <c r="M1257" s="15">
        <v>0.81132075471698117</v>
      </c>
      <c r="N1257" s="5" t="s">
        <v>23</v>
      </c>
      <c r="O1257" s="5" t="s">
        <v>23</v>
      </c>
      <c r="P1257" s="5">
        <v>0</v>
      </c>
      <c r="Q1257" s="5">
        <v>0</v>
      </c>
      <c r="R1257" s="5" t="str">
        <f t="shared" si="139"/>
        <v>254-2025-12-31</v>
      </c>
    </row>
    <row r="1258" spans="1:18" x14ac:dyDescent="0.3">
      <c r="A1258" s="25" t="s">
        <v>684</v>
      </c>
      <c r="B1258" s="23" t="s">
        <v>685</v>
      </c>
      <c r="C1258" s="5" t="s">
        <v>279</v>
      </c>
      <c r="D1258" s="5" t="s">
        <v>52</v>
      </c>
      <c r="E1258" s="5" t="s">
        <v>22</v>
      </c>
      <c r="F1258" s="6">
        <v>45838</v>
      </c>
      <c r="G1258" s="16">
        <v>2025</v>
      </c>
      <c r="H1258" s="6" t="s">
        <v>734</v>
      </c>
      <c r="I1258" s="6" t="s">
        <v>832</v>
      </c>
      <c r="J1258" s="5">
        <v>38</v>
      </c>
      <c r="K1258" s="5">
        <v>90</v>
      </c>
      <c r="L1258" s="15">
        <v>1</v>
      </c>
      <c r="M1258" s="15">
        <v>1</v>
      </c>
      <c r="N1258" s="5" t="s">
        <v>23</v>
      </c>
      <c r="O1258" s="5" t="s">
        <v>23</v>
      </c>
      <c r="P1258" s="5">
        <v>0</v>
      </c>
      <c r="Q1258" s="5">
        <v>0</v>
      </c>
      <c r="R1258" s="5" t="str">
        <f t="shared" si="139"/>
        <v>255-2022-12-31</v>
      </c>
    </row>
    <row r="1259" spans="1:18" x14ac:dyDescent="0.3">
      <c r="A1259" s="5">
        <v>471</v>
      </c>
      <c r="B1259" s="5" t="s">
        <v>434</v>
      </c>
      <c r="C1259" s="5" t="s">
        <v>190</v>
      </c>
      <c r="D1259" s="5" t="s">
        <v>52</v>
      </c>
      <c r="E1259" s="5" t="s">
        <v>22</v>
      </c>
      <c r="F1259" s="6">
        <v>45838</v>
      </c>
      <c r="G1259" s="5">
        <v>2025</v>
      </c>
      <c r="H1259" s="5" t="s">
        <v>734</v>
      </c>
      <c r="I1259" s="6" t="s">
        <v>832</v>
      </c>
      <c r="J1259" s="5">
        <v>100</v>
      </c>
      <c r="K1259" s="5">
        <v>94</v>
      </c>
      <c r="L1259" s="15">
        <v>0.94</v>
      </c>
      <c r="M1259" s="15">
        <v>0.94</v>
      </c>
      <c r="N1259" s="5" t="s">
        <v>23</v>
      </c>
      <c r="O1259" s="5" t="s">
        <v>23</v>
      </c>
      <c r="P1259" s="5">
        <v>0</v>
      </c>
      <c r="Q1259" s="5">
        <v>0</v>
      </c>
      <c r="R1259" s="5" t="str">
        <f t="shared" si="139"/>
        <v>255-2025-12-31</v>
      </c>
    </row>
    <row r="1260" spans="1:18" x14ac:dyDescent="0.3">
      <c r="A1260" s="97" t="s">
        <v>2653</v>
      </c>
      <c r="B1260" s="23" t="s">
        <v>2654</v>
      </c>
      <c r="C1260" s="5" t="s">
        <v>190</v>
      </c>
      <c r="D1260" s="5" t="s">
        <v>52</v>
      </c>
      <c r="E1260" s="5" t="s">
        <v>22</v>
      </c>
      <c r="F1260" s="6">
        <v>45838</v>
      </c>
      <c r="G1260" s="5">
        <v>2025</v>
      </c>
      <c r="H1260" s="5" t="s">
        <v>734</v>
      </c>
      <c r="I1260" s="6" t="s">
        <v>832</v>
      </c>
      <c r="J1260" s="5">
        <v>34</v>
      </c>
      <c r="K1260" s="5">
        <v>34</v>
      </c>
      <c r="L1260" s="15">
        <v>1</v>
      </c>
      <c r="M1260" s="15">
        <v>1</v>
      </c>
      <c r="N1260" s="5" t="s">
        <v>23</v>
      </c>
      <c r="O1260" s="5" t="s">
        <v>23</v>
      </c>
      <c r="P1260" s="5">
        <v>0</v>
      </c>
      <c r="Q1260" s="5">
        <v>0</v>
      </c>
      <c r="R1260" s="5" t="str">
        <f t="shared" si="139"/>
        <v>256-2025-12-31</v>
      </c>
    </row>
    <row r="1261" spans="1:18" x14ac:dyDescent="0.3">
      <c r="A1261" s="97" t="s">
        <v>2655</v>
      </c>
      <c r="B1261" s="23" t="s">
        <v>2656</v>
      </c>
      <c r="C1261" s="5" t="s">
        <v>190</v>
      </c>
      <c r="D1261" s="5" t="s">
        <v>52</v>
      </c>
      <c r="E1261" s="5" t="s">
        <v>22</v>
      </c>
      <c r="F1261" s="6">
        <v>45838</v>
      </c>
      <c r="G1261" s="5">
        <v>2025</v>
      </c>
      <c r="H1261" s="5" t="s">
        <v>734</v>
      </c>
      <c r="I1261" s="6" t="s">
        <v>832</v>
      </c>
      <c r="J1261" s="5">
        <v>30</v>
      </c>
      <c r="K1261" s="5">
        <v>22</v>
      </c>
      <c r="L1261" s="15">
        <v>0.73333333333333328</v>
      </c>
      <c r="M1261" s="15">
        <v>0.73333333333333328</v>
      </c>
      <c r="N1261" s="5" t="s">
        <v>23</v>
      </c>
      <c r="O1261" s="5" t="s">
        <v>23</v>
      </c>
      <c r="P1261" s="5">
        <v>0</v>
      </c>
      <c r="Q1261" s="5">
        <v>0</v>
      </c>
      <c r="R1261" s="5" t="str">
        <f t="shared" si="139"/>
        <v>260-2025-12-31</v>
      </c>
    </row>
    <row r="1262" spans="1:18" x14ac:dyDescent="0.3">
      <c r="A1262" s="97" t="s">
        <v>2657</v>
      </c>
      <c r="B1262" s="23" t="s">
        <v>2658</v>
      </c>
      <c r="C1262" s="5" t="s">
        <v>190</v>
      </c>
      <c r="D1262" s="5" t="s">
        <v>52</v>
      </c>
      <c r="E1262" s="5" t="s">
        <v>22</v>
      </c>
      <c r="F1262" s="6">
        <v>45838</v>
      </c>
      <c r="G1262" s="5">
        <v>2025</v>
      </c>
      <c r="H1262" s="5" t="s">
        <v>734</v>
      </c>
      <c r="I1262" s="6" t="s">
        <v>832</v>
      </c>
      <c r="J1262" s="5">
        <v>50.06</v>
      </c>
      <c r="K1262" s="5">
        <v>50</v>
      </c>
      <c r="L1262" s="15">
        <v>0.99880143827407109</v>
      </c>
      <c r="M1262" s="15">
        <v>0.99880143827407109</v>
      </c>
      <c r="N1262" s="5" t="s">
        <v>23</v>
      </c>
      <c r="O1262" s="5" t="s">
        <v>23</v>
      </c>
      <c r="P1262" s="5">
        <v>0</v>
      </c>
      <c r="Q1262" s="5">
        <v>0</v>
      </c>
      <c r="R1262" s="5" t="str">
        <f t="shared" si="139"/>
        <v>261-2025-12-31</v>
      </c>
    </row>
    <row r="1263" spans="1:18" x14ac:dyDescent="0.3">
      <c r="A1263" s="97" t="s">
        <v>2665</v>
      </c>
      <c r="B1263" s="23" t="s">
        <v>2666</v>
      </c>
      <c r="C1263" s="5" t="s">
        <v>190</v>
      </c>
      <c r="D1263" s="5" t="s">
        <v>52</v>
      </c>
      <c r="E1263" s="5" t="s">
        <v>22</v>
      </c>
      <c r="F1263" s="6">
        <v>45838</v>
      </c>
      <c r="G1263" s="5">
        <v>2025</v>
      </c>
      <c r="H1263" s="5" t="s">
        <v>734</v>
      </c>
      <c r="I1263" s="6" t="s">
        <v>832</v>
      </c>
      <c r="J1263" s="5">
        <v>39</v>
      </c>
      <c r="K1263" s="5">
        <v>34</v>
      </c>
      <c r="L1263" s="15">
        <v>0.87179487179487181</v>
      </c>
      <c r="M1263" s="15">
        <v>0.87179487179487181</v>
      </c>
      <c r="N1263" s="5" t="s">
        <v>23</v>
      </c>
      <c r="O1263" s="5" t="s">
        <v>23</v>
      </c>
      <c r="P1263" s="5">
        <v>0</v>
      </c>
      <c r="Q1263" s="5">
        <v>0</v>
      </c>
      <c r="R1263" s="5" t="str">
        <f t="shared" ref="R1263:R1326" si="140">A1419&amp;"-"&amp;YEAR(F1419)&amp;"-"&amp;IF(LEN(MONTH(F1419))=1,"0"&amp;MONTH(F1419),MONTH(F1419))&amp;"-"&amp;IF(LEN(DAY(F1419))=1,"0"&amp;DAY(F1419),DAY(F1419))</f>
        <v>262-2025-12-31</v>
      </c>
    </row>
    <row r="1264" spans="1:18" x14ac:dyDescent="0.3">
      <c r="A1264" s="97" t="s">
        <v>2659</v>
      </c>
      <c r="B1264" s="23" t="s">
        <v>2660</v>
      </c>
      <c r="C1264" s="5" t="s">
        <v>190</v>
      </c>
      <c r="D1264" s="5" t="s">
        <v>52</v>
      </c>
      <c r="E1264" s="5" t="s">
        <v>22</v>
      </c>
      <c r="F1264" s="6">
        <v>45838</v>
      </c>
      <c r="G1264" s="5">
        <v>2025</v>
      </c>
      <c r="H1264" s="5" t="s">
        <v>734</v>
      </c>
      <c r="I1264" s="6" t="s">
        <v>832</v>
      </c>
      <c r="J1264" s="5">
        <v>24</v>
      </c>
      <c r="K1264" s="5">
        <v>21</v>
      </c>
      <c r="L1264" s="15">
        <v>0.875</v>
      </c>
      <c r="M1264" s="15">
        <v>0.875</v>
      </c>
      <c r="N1264" s="5" t="s">
        <v>23</v>
      </c>
      <c r="O1264" s="5" t="s">
        <v>23</v>
      </c>
      <c r="P1264" s="5">
        <v>0</v>
      </c>
      <c r="Q1264" s="5">
        <v>0</v>
      </c>
      <c r="R1264" s="5" t="str">
        <f t="shared" si="140"/>
        <v>263-2025-12-31</v>
      </c>
    </row>
    <row r="1265" spans="1:19" x14ac:dyDescent="0.3">
      <c r="A1265" s="97" t="s">
        <v>2661</v>
      </c>
      <c r="B1265" s="23" t="s">
        <v>2662</v>
      </c>
      <c r="C1265" s="5" t="s">
        <v>190</v>
      </c>
      <c r="D1265" s="5" t="s">
        <v>52</v>
      </c>
      <c r="E1265" s="5" t="s">
        <v>22</v>
      </c>
      <c r="F1265" s="6">
        <v>45838</v>
      </c>
      <c r="G1265" s="5">
        <v>2025</v>
      </c>
      <c r="H1265" s="5" t="s">
        <v>734</v>
      </c>
      <c r="I1265" s="6" t="s">
        <v>832</v>
      </c>
      <c r="J1265" s="5">
        <v>23</v>
      </c>
      <c r="K1265" s="5">
        <v>24</v>
      </c>
      <c r="L1265" s="15">
        <v>1</v>
      </c>
      <c r="M1265" s="15">
        <v>1</v>
      </c>
      <c r="N1265" s="5" t="s">
        <v>23</v>
      </c>
      <c r="O1265" s="5" t="s">
        <v>23</v>
      </c>
      <c r="P1265" s="5">
        <v>0</v>
      </c>
      <c r="Q1265" s="5">
        <v>0</v>
      </c>
      <c r="R1265" s="5" t="str">
        <f t="shared" si="140"/>
        <v>265-2025-12-31</v>
      </c>
    </row>
    <row r="1266" spans="1:19" x14ac:dyDescent="0.3">
      <c r="A1266" s="97" t="s">
        <v>2663</v>
      </c>
      <c r="B1266" s="23" t="s">
        <v>2664</v>
      </c>
      <c r="C1266" s="5" t="s">
        <v>190</v>
      </c>
      <c r="D1266" s="5" t="s">
        <v>52</v>
      </c>
      <c r="E1266" s="5" t="s">
        <v>22</v>
      </c>
      <c r="F1266" s="6">
        <v>45838</v>
      </c>
      <c r="G1266" s="5">
        <v>2025</v>
      </c>
      <c r="H1266" s="5" t="s">
        <v>734</v>
      </c>
      <c r="I1266" s="6" t="s">
        <v>832</v>
      </c>
      <c r="J1266" s="5">
        <v>51</v>
      </c>
      <c r="K1266" s="5">
        <v>54</v>
      </c>
      <c r="L1266" s="15">
        <v>1</v>
      </c>
      <c r="M1266" s="15">
        <v>1</v>
      </c>
      <c r="N1266" s="5" t="s">
        <v>23</v>
      </c>
      <c r="O1266" s="5" t="s">
        <v>23</v>
      </c>
      <c r="P1266" s="5">
        <v>0</v>
      </c>
      <c r="Q1266" s="5">
        <v>0</v>
      </c>
      <c r="R1266" s="5" t="str">
        <f t="shared" si="140"/>
        <v>266-2025-12-31</v>
      </c>
    </row>
    <row r="1267" spans="1:19" x14ac:dyDescent="0.3">
      <c r="A1267" s="5">
        <v>199</v>
      </c>
      <c r="B1267" s="5" t="s">
        <v>131</v>
      </c>
      <c r="C1267" s="5" t="s">
        <v>25</v>
      </c>
      <c r="D1267" s="5" t="s">
        <v>47</v>
      </c>
      <c r="E1267" s="5" t="s">
        <v>22</v>
      </c>
      <c r="F1267" s="6">
        <v>45838</v>
      </c>
      <c r="G1267" s="5">
        <v>2025</v>
      </c>
      <c r="H1267" s="5" t="s">
        <v>734</v>
      </c>
      <c r="I1267" s="6" t="s">
        <v>832</v>
      </c>
      <c r="J1267" s="5">
        <v>80</v>
      </c>
      <c r="K1267" s="5">
        <v>92.1</v>
      </c>
      <c r="L1267" s="15">
        <v>1.1512500000000001</v>
      </c>
      <c r="M1267" s="15">
        <v>1.1512500000000001</v>
      </c>
      <c r="N1267" s="5" t="s">
        <v>23</v>
      </c>
      <c r="O1267" s="5" t="s">
        <v>23</v>
      </c>
      <c r="P1267" s="5">
        <v>0</v>
      </c>
      <c r="Q1267" s="5">
        <v>0</v>
      </c>
      <c r="R1267" s="5" t="str">
        <f t="shared" si="140"/>
        <v>268-2025-12-31</v>
      </c>
    </row>
    <row r="1268" spans="1:19" x14ac:dyDescent="0.3">
      <c r="A1268" s="5">
        <v>144</v>
      </c>
      <c r="B1268" s="5" t="s">
        <v>108</v>
      </c>
      <c r="C1268" s="5" t="s">
        <v>77</v>
      </c>
      <c r="D1268" s="5" t="s">
        <v>65</v>
      </c>
      <c r="E1268" s="5" t="s">
        <v>22</v>
      </c>
      <c r="F1268" s="6">
        <v>46022</v>
      </c>
      <c r="G1268" s="5">
        <v>2025</v>
      </c>
      <c r="H1268" s="5" t="str">
        <f>PROPER(TEXT(F1424,"mmmm"))</f>
        <v>Diciembre</v>
      </c>
      <c r="I1268" s="6" t="str">
        <f>IF(OR(H1424="Enero",H1424="Febrero",H1424="Marzo",H1424="Abril",H1424="Mayo",H1424="Junio"),G1424&amp;"-1",IF(OR(H1424="Julio",H1424="Agosto",H1424="Septiembre",H1424="Octubre",H1424="Noviembre",H1424="Diciembre"),G1424&amp;"-2"))</f>
        <v>2025-2</v>
      </c>
      <c r="J1268" s="5">
        <v>4</v>
      </c>
      <c r="K1268" s="5">
        <v>1.95</v>
      </c>
      <c r="L1268" s="15" t="str">
        <f>IFERROR(IF((K1424/J1424)&gt;1.3,1.3,K1424/J1424),"")</f>
        <v/>
      </c>
      <c r="M1268" s="15" t="str">
        <f>IFERROR(K1424/J1424,"")</f>
        <v/>
      </c>
      <c r="N1268" s="5" t="s">
        <v>48</v>
      </c>
      <c r="O1268" s="5" t="s">
        <v>83</v>
      </c>
      <c r="P1268" s="5">
        <v>2</v>
      </c>
      <c r="Q1268" s="5">
        <v>2</v>
      </c>
      <c r="R1268" s="5" t="str">
        <f t="shared" si="140"/>
        <v>269-2025-12-31</v>
      </c>
    </row>
    <row r="1269" spans="1:19" x14ac:dyDescent="0.3">
      <c r="A1269">
        <v>100</v>
      </c>
      <c r="B1269" t="s">
        <v>81</v>
      </c>
      <c r="C1269" t="s">
        <v>64</v>
      </c>
      <c r="D1269" t="s">
        <v>65</v>
      </c>
      <c r="E1269" t="s">
        <v>22</v>
      </c>
      <c r="F1269" s="101">
        <v>44561</v>
      </c>
      <c r="G1269">
        <v>2021</v>
      </c>
      <c r="H1269" t="s">
        <v>736</v>
      </c>
      <c r="I1269" t="s">
        <v>739</v>
      </c>
      <c r="J1269">
        <v>100</v>
      </c>
      <c r="K1269">
        <v>100</v>
      </c>
      <c r="L1269" s="57">
        <v>1</v>
      </c>
      <c r="M1269" s="57">
        <v>1</v>
      </c>
      <c r="N1269" t="s">
        <v>23</v>
      </c>
      <c r="O1269" t="s">
        <v>23</v>
      </c>
      <c r="P1269">
        <v>0</v>
      </c>
      <c r="Q1269">
        <v>0</v>
      </c>
      <c r="R1269" t="s">
        <v>740</v>
      </c>
    </row>
    <row r="1270" spans="1:19" x14ac:dyDescent="0.3">
      <c r="A1270">
        <v>100</v>
      </c>
      <c r="B1270" t="s">
        <v>81</v>
      </c>
      <c r="C1270" t="s">
        <v>64</v>
      </c>
      <c r="D1270" t="s">
        <v>65</v>
      </c>
      <c r="E1270" t="s">
        <v>22</v>
      </c>
      <c r="F1270" s="101">
        <v>44926</v>
      </c>
      <c r="G1270">
        <v>2022</v>
      </c>
      <c r="H1270" t="s">
        <v>736</v>
      </c>
      <c r="I1270" t="s">
        <v>741</v>
      </c>
      <c r="J1270">
        <v>100</v>
      </c>
      <c r="K1270">
        <v>98.3</v>
      </c>
      <c r="L1270" s="57">
        <v>0.98299999999999998</v>
      </c>
      <c r="M1270" s="57">
        <v>0.98299999999999998</v>
      </c>
      <c r="N1270" t="s">
        <v>23</v>
      </c>
      <c r="O1270" t="s">
        <v>23</v>
      </c>
      <c r="P1270">
        <v>0</v>
      </c>
      <c r="Q1270">
        <v>0</v>
      </c>
      <c r="R1270" t="s">
        <v>742</v>
      </c>
    </row>
    <row r="1271" spans="1:19" x14ac:dyDescent="0.3">
      <c r="A1271">
        <v>100</v>
      </c>
      <c r="B1271" t="s">
        <v>81</v>
      </c>
      <c r="C1271" t="s">
        <v>64</v>
      </c>
      <c r="D1271" t="s">
        <v>65</v>
      </c>
      <c r="E1271" t="s">
        <v>22</v>
      </c>
      <c r="F1271" s="101">
        <v>46022</v>
      </c>
      <c r="G1271">
        <v>2025</v>
      </c>
      <c r="H1271" t="s">
        <v>736</v>
      </c>
      <c r="I1271" t="s">
        <v>743</v>
      </c>
      <c r="J1271">
        <v>100</v>
      </c>
      <c r="K1271">
        <v>100</v>
      </c>
      <c r="L1271" s="57">
        <v>1</v>
      </c>
      <c r="M1271" s="57">
        <v>1</v>
      </c>
      <c r="N1271" t="s">
        <v>23</v>
      </c>
      <c r="O1271" t="s">
        <v>23</v>
      </c>
      <c r="P1271">
        <v>0</v>
      </c>
      <c r="Q1271">
        <v>0</v>
      </c>
      <c r="R1271" t="s">
        <v>744</v>
      </c>
    </row>
    <row r="1272" spans="1:19" x14ac:dyDescent="0.3">
      <c r="A1272">
        <v>104</v>
      </c>
      <c r="B1272" t="s">
        <v>82</v>
      </c>
      <c r="C1272" t="s">
        <v>64</v>
      </c>
      <c r="D1272" t="s">
        <v>65</v>
      </c>
      <c r="E1272" t="s">
        <v>54</v>
      </c>
      <c r="F1272" s="101">
        <v>44561</v>
      </c>
      <c r="G1272">
        <v>2021</v>
      </c>
      <c r="H1272" t="s">
        <v>736</v>
      </c>
      <c r="I1272" t="s">
        <v>739</v>
      </c>
      <c r="J1272">
        <v>2.14</v>
      </c>
      <c r="K1272">
        <v>0.34</v>
      </c>
      <c r="L1272" s="57">
        <v>1.3</v>
      </c>
      <c r="M1272" s="57">
        <v>6.2941176470588234</v>
      </c>
      <c r="N1272" t="s">
        <v>83</v>
      </c>
      <c r="O1272" t="s">
        <v>83</v>
      </c>
      <c r="P1272">
        <v>1</v>
      </c>
      <c r="Q1272">
        <v>2</v>
      </c>
      <c r="R1272" t="s">
        <v>745</v>
      </c>
    </row>
    <row r="1273" spans="1:19" x14ac:dyDescent="0.3">
      <c r="A1273">
        <v>104</v>
      </c>
      <c r="B1273" t="s">
        <v>82</v>
      </c>
      <c r="C1273" t="s">
        <v>64</v>
      </c>
      <c r="D1273" t="s">
        <v>65</v>
      </c>
      <c r="E1273" t="s">
        <v>54</v>
      </c>
      <c r="F1273" s="101">
        <v>44926</v>
      </c>
      <c r="G1273">
        <v>2022</v>
      </c>
      <c r="H1273" t="s">
        <v>736</v>
      </c>
      <c r="I1273" t="s">
        <v>741</v>
      </c>
      <c r="J1273">
        <v>2.14</v>
      </c>
      <c r="K1273">
        <v>0.37174721189590998</v>
      </c>
      <c r="L1273" s="57">
        <v>1.3</v>
      </c>
      <c r="M1273" s="57">
        <v>5.756600000000013</v>
      </c>
      <c r="N1273" t="s">
        <v>83</v>
      </c>
      <c r="O1273" t="s">
        <v>83</v>
      </c>
      <c r="P1273">
        <v>1</v>
      </c>
      <c r="Q1273">
        <v>2</v>
      </c>
      <c r="R1273" t="s">
        <v>746</v>
      </c>
    </row>
    <row r="1274" spans="1:19" x14ac:dyDescent="0.3">
      <c r="A1274">
        <v>104</v>
      </c>
      <c r="B1274" t="s">
        <v>82</v>
      </c>
      <c r="C1274" t="s">
        <v>64</v>
      </c>
      <c r="D1274" t="s">
        <v>65</v>
      </c>
      <c r="E1274" t="s">
        <v>54</v>
      </c>
      <c r="F1274" s="101">
        <v>46022</v>
      </c>
      <c r="G1274">
        <v>2025</v>
      </c>
      <c r="H1274" t="s">
        <v>736</v>
      </c>
      <c r="I1274" t="s">
        <v>743</v>
      </c>
      <c r="J1274">
        <v>2.14</v>
      </c>
      <c r="K1274">
        <v>0.21</v>
      </c>
      <c r="L1274" s="57">
        <v>1.3</v>
      </c>
      <c r="M1274" s="57">
        <v>10.19047619047619</v>
      </c>
      <c r="N1274" t="s">
        <v>83</v>
      </c>
      <c r="O1274" t="s">
        <v>83</v>
      </c>
      <c r="P1274">
        <v>1</v>
      </c>
      <c r="Q1274">
        <v>2</v>
      </c>
      <c r="R1274" t="s">
        <v>747</v>
      </c>
    </row>
    <row r="1275" spans="1:19" x14ac:dyDescent="0.3">
      <c r="A1275">
        <v>106</v>
      </c>
      <c r="B1275" t="s">
        <v>84</v>
      </c>
      <c r="C1275" t="s">
        <v>64</v>
      </c>
      <c r="D1275" t="s">
        <v>65</v>
      </c>
      <c r="E1275" t="s">
        <v>54</v>
      </c>
      <c r="F1275" s="101">
        <v>44561</v>
      </c>
      <c r="G1275">
        <v>2021</v>
      </c>
      <c r="H1275" t="s">
        <v>736</v>
      </c>
      <c r="I1275" t="s">
        <v>739</v>
      </c>
      <c r="J1275">
        <v>0</v>
      </c>
      <c r="K1275">
        <v>0</v>
      </c>
      <c r="N1275" t="s">
        <v>83</v>
      </c>
      <c r="O1275" t="s">
        <v>83</v>
      </c>
      <c r="P1275">
        <v>0</v>
      </c>
      <c r="Q1275">
        <v>0</v>
      </c>
      <c r="R1275" t="s">
        <v>748</v>
      </c>
    </row>
    <row r="1276" spans="1:19" x14ac:dyDescent="0.3">
      <c r="A1276">
        <v>106</v>
      </c>
      <c r="B1276" t="s">
        <v>84</v>
      </c>
      <c r="C1276" t="s">
        <v>64</v>
      </c>
      <c r="D1276" t="s">
        <v>65</v>
      </c>
      <c r="E1276" t="s">
        <v>54</v>
      </c>
      <c r="F1276" s="101">
        <v>44926</v>
      </c>
      <c r="G1276">
        <v>2022</v>
      </c>
      <c r="H1276" t="s">
        <v>736</v>
      </c>
      <c r="I1276" t="s">
        <v>741</v>
      </c>
      <c r="J1276">
        <v>0</v>
      </c>
      <c r="K1276">
        <v>0</v>
      </c>
      <c r="N1276" t="s">
        <v>83</v>
      </c>
      <c r="O1276" t="s">
        <v>83</v>
      </c>
      <c r="P1276">
        <v>0</v>
      </c>
      <c r="Q1276">
        <v>0</v>
      </c>
      <c r="R1276" t="s">
        <v>749</v>
      </c>
    </row>
    <row r="1277" spans="1:19" x14ac:dyDescent="0.3">
      <c r="A1277">
        <v>106</v>
      </c>
      <c r="B1277" t="s">
        <v>84</v>
      </c>
      <c r="C1277" t="s">
        <v>64</v>
      </c>
      <c r="D1277" t="s">
        <v>65</v>
      </c>
      <c r="E1277" t="s">
        <v>54</v>
      </c>
      <c r="F1277" s="101">
        <v>46022</v>
      </c>
      <c r="G1277">
        <v>2025</v>
      </c>
      <c r="H1277" t="s">
        <v>736</v>
      </c>
      <c r="I1277" t="s">
        <v>743</v>
      </c>
      <c r="J1277">
        <v>0</v>
      </c>
      <c r="K1277">
        <v>0</v>
      </c>
      <c r="N1277" t="s">
        <v>83</v>
      </c>
      <c r="O1277" t="s">
        <v>83</v>
      </c>
      <c r="P1277">
        <v>0</v>
      </c>
      <c r="Q1277">
        <v>0</v>
      </c>
      <c r="R1277" t="s">
        <v>750</v>
      </c>
    </row>
    <row r="1278" spans="1:19" x14ac:dyDescent="0.3">
      <c r="A1278">
        <v>109</v>
      </c>
      <c r="B1278" t="s">
        <v>85</v>
      </c>
      <c r="C1278" t="s">
        <v>395</v>
      </c>
      <c r="D1278" t="s">
        <v>65</v>
      </c>
      <c r="E1278" t="s">
        <v>22</v>
      </c>
      <c r="F1278" s="101">
        <v>45230</v>
      </c>
      <c r="G1278">
        <v>2023</v>
      </c>
      <c r="H1278" t="s">
        <v>751</v>
      </c>
      <c r="I1278" t="s">
        <v>737</v>
      </c>
      <c r="J1278">
        <v>80</v>
      </c>
      <c r="N1278" t="s">
        <v>23</v>
      </c>
      <c r="O1278" t="s">
        <v>119</v>
      </c>
      <c r="P1278">
        <v>0</v>
      </c>
      <c r="Q1278">
        <v>0</v>
      </c>
      <c r="R1278" t="s">
        <v>752</v>
      </c>
      <c r="S1278" t="s">
        <v>119</v>
      </c>
    </row>
    <row r="1279" spans="1:19" x14ac:dyDescent="0.3">
      <c r="A1279">
        <v>109</v>
      </c>
      <c r="B1279" t="s">
        <v>85</v>
      </c>
      <c r="C1279" t="s">
        <v>395</v>
      </c>
      <c r="D1279" t="s">
        <v>65</v>
      </c>
      <c r="E1279" t="s">
        <v>22</v>
      </c>
      <c r="F1279" s="101">
        <v>45596</v>
      </c>
      <c r="G1279">
        <v>2024</v>
      </c>
      <c r="H1279" t="s">
        <v>751</v>
      </c>
      <c r="I1279" t="s">
        <v>753</v>
      </c>
      <c r="K1279">
        <v>85</v>
      </c>
      <c r="N1279" t="s">
        <v>23</v>
      </c>
      <c r="O1279" t="s">
        <v>23</v>
      </c>
      <c r="P1279">
        <v>0</v>
      </c>
      <c r="Q1279">
        <v>0</v>
      </c>
      <c r="R1279" t="s">
        <v>754</v>
      </c>
    </row>
    <row r="1280" spans="1:19" x14ac:dyDescent="0.3">
      <c r="A1280">
        <v>109</v>
      </c>
      <c r="B1280" t="s">
        <v>85</v>
      </c>
      <c r="C1280" t="s">
        <v>395</v>
      </c>
      <c r="D1280" t="s">
        <v>65</v>
      </c>
      <c r="E1280" t="s">
        <v>22</v>
      </c>
      <c r="F1280" s="101">
        <v>45961</v>
      </c>
      <c r="G1280">
        <v>2025</v>
      </c>
      <c r="H1280" t="s">
        <v>751</v>
      </c>
      <c r="I1280" t="s">
        <v>743</v>
      </c>
      <c r="K1280">
        <v>94</v>
      </c>
      <c r="N1280" t="s">
        <v>23</v>
      </c>
      <c r="O1280" t="s">
        <v>23</v>
      </c>
      <c r="P1280">
        <v>0</v>
      </c>
      <c r="Q1280">
        <v>0</v>
      </c>
      <c r="R1280" t="s">
        <v>755</v>
      </c>
    </row>
    <row r="1281" spans="1:18" x14ac:dyDescent="0.3">
      <c r="A1281">
        <v>111</v>
      </c>
      <c r="B1281" t="s">
        <v>85</v>
      </c>
      <c r="C1281" t="s">
        <v>50</v>
      </c>
      <c r="D1281" t="s">
        <v>52</v>
      </c>
      <c r="E1281" t="s">
        <v>22</v>
      </c>
      <c r="F1281" s="101">
        <v>44469</v>
      </c>
      <c r="G1281">
        <v>2021</v>
      </c>
      <c r="H1281" t="s">
        <v>757</v>
      </c>
      <c r="I1281" t="s">
        <v>739</v>
      </c>
      <c r="J1281">
        <v>80</v>
      </c>
      <c r="K1281">
        <v>88.8</v>
      </c>
      <c r="L1281" s="57">
        <v>1.1100000000000001</v>
      </c>
      <c r="M1281" s="57">
        <v>1.1100000000000001</v>
      </c>
      <c r="N1281" t="s">
        <v>23</v>
      </c>
      <c r="O1281" t="s">
        <v>23</v>
      </c>
      <c r="P1281">
        <v>0</v>
      </c>
      <c r="Q1281">
        <v>0</v>
      </c>
      <c r="R1281" t="s">
        <v>758</v>
      </c>
    </row>
    <row r="1282" spans="1:18" x14ac:dyDescent="0.3">
      <c r="A1282">
        <v>111</v>
      </c>
      <c r="B1282" t="s">
        <v>85</v>
      </c>
      <c r="C1282" t="s">
        <v>50</v>
      </c>
      <c r="D1282" t="s">
        <v>52</v>
      </c>
      <c r="E1282" t="s">
        <v>22</v>
      </c>
      <c r="F1282" s="101">
        <v>44834</v>
      </c>
      <c r="G1282">
        <v>2022</v>
      </c>
      <c r="H1282" t="s">
        <v>757</v>
      </c>
      <c r="I1282" t="s">
        <v>741</v>
      </c>
      <c r="J1282">
        <v>80</v>
      </c>
      <c r="K1282">
        <v>70</v>
      </c>
      <c r="L1282" s="57">
        <v>0.875</v>
      </c>
      <c r="M1282" s="57">
        <v>0.875</v>
      </c>
      <c r="N1282" t="s">
        <v>23</v>
      </c>
      <c r="O1282" t="s">
        <v>23</v>
      </c>
      <c r="P1282">
        <v>0</v>
      </c>
      <c r="Q1282">
        <v>0</v>
      </c>
      <c r="R1282" t="s">
        <v>759</v>
      </c>
    </row>
    <row r="1283" spans="1:18" x14ac:dyDescent="0.3">
      <c r="A1283">
        <v>111</v>
      </c>
      <c r="B1283" t="s">
        <v>85</v>
      </c>
      <c r="C1283" t="s">
        <v>50</v>
      </c>
      <c r="D1283" t="s">
        <v>52</v>
      </c>
      <c r="E1283" t="s">
        <v>22</v>
      </c>
      <c r="F1283" s="101">
        <v>46022</v>
      </c>
      <c r="G1283">
        <v>2025</v>
      </c>
      <c r="H1283" t="s">
        <v>736</v>
      </c>
      <c r="I1283" t="s">
        <v>743</v>
      </c>
      <c r="J1283">
        <v>80</v>
      </c>
      <c r="K1283">
        <v>96.6</v>
      </c>
      <c r="L1283" s="57">
        <v>1.2075</v>
      </c>
      <c r="M1283" s="57">
        <v>1.2075</v>
      </c>
      <c r="N1283" t="s">
        <v>23</v>
      </c>
      <c r="O1283" t="s">
        <v>23</v>
      </c>
      <c r="P1283">
        <v>0</v>
      </c>
      <c r="Q1283">
        <v>0</v>
      </c>
      <c r="R1283" t="s">
        <v>761</v>
      </c>
    </row>
    <row r="1284" spans="1:18" x14ac:dyDescent="0.3">
      <c r="A1284">
        <v>112</v>
      </c>
      <c r="B1284" t="s">
        <v>85</v>
      </c>
      <c r="C1284" t="s">
        <v>87</v>
      </c>
      <c r="D1284" t="s">
        <v>65</v>
      </c>
      <c r="E1284" t="s">
        <v>22</v>
      </c>
      <c r="F1284" s="101">
        <v>45961</v>
      </c>
      <c r="G1284">
        <v>2025</v>
      </c>
      <c r="H1284" t="s">
        <v>751</v>
      </c>
      <c r="I1284" t="s">
        <v>743</v>
      </c>
      <c r="J1284">
        <v>80</v>
      </c>
      <c r="K1284">
        <v>90</v>
      </c>
      <c r="L1284" s="57">
        <v>1.125</v>
      </c>
      <c r="M1284" s="57">
        <v>1.125</v>
      </c>
      <c r="N1284" t="s">
        <v>23</v>
      </c>
      <c r="O1284" t="s">
        <v>23</v>
      </c>
      <c r="P1284">
        <v>0</v>
      </c>
      <c r="Q1284">
        <v>0</v>
      </c>
      <c r="R1284" t="s">
        <v>762</v>
      </c>
    </row>
    <row r="1285" spans="1:18" x14ac:dyDescent="0.3">
      <c r="A1285">
        <v>112</v>
      </c>
      <c r="B1285" t="s">
        <v>85</v>
      </c>
      <c r="C1285" t="s">
        <v>87</v>
      </c>
      <c r="D1285" t="s">
        <v>65</v>
      </c>
      <c r="E1285" t="s">
        <v>22</v>
      </c>
      <c r="F1285" s="101">
        <v>46022</v>
      </c>
      <c r="G1285">
        <v>2025</v>
      </c>
      <c r="H1285" t="s">
        <v>736</v>
      </c>
      <c r="I1285" t="s">
        <v>743</v>
      </c>
      <c r="J1285">
        <v>80</v>
      </c>
      <c r="K1285">
        <v>90</v>
      </c>
      <c r="L1285" s="57">
        <v>1.125</v>
      </c>
      <c r="M1285" s="57">
        <v>1.125</v>
      </c>
      <c r="N1285" t="s">
        <v>23</v>
      </c>
      <c r="O1285" t="s">
        <v>23</v>
      </c>
      <c r="P1285">
        <v>0</v>
      </c>
      <c r="Q1285">
        <v>0</v>
      </c>
      <c r="R1285" t="s">
        <v>763</v>
      </c>
    </row>
    <row r="1286" spans="1:18" x14ac:dyDescent="0.3">
      <c r="A1286">
        <v>113</v>
      </c>
      <c r="B1286" t="s">
        <v>85</v>
      </c>
      <c r="C1286" t="s">
        <v>25</v>
      </c>
      <c r="D1286" t="s">
        <v>65</v>
      </c>
      <c r="E1286" t="s">
        <v>22</v>
      </c>
      <c r="F1286" s="101">
        <v>45961</v>
      </c>
      <c r="G1286">
        <v>2025</v>
      </c>
      <c r="H1286" t="s">
        <v>751</v>
      </c>
      <c r="I1286" t="s">
        <v>743</v>
      </c>
      <c r="J1286">
        <v>80</v>
      </c>
      <c r="K1286">
        <v>94</v>
      </c>
      <c r="L1286" s="57">
        <v>1.175</v>
      </c>
      <c r="M1286" s="57">
        <v>1.175</v>
      </c>
      <c r="N1286" t="s">
        <v>23</v>
      </c>
      <c r="O1286" t="s">
        <v>23</v>
      </c>
      <c r="P1286">
        <v>0</v>
      </c>
      <c r="Q1286">
        <v>0</v>
      </c>
      <c r="R1286" t="s">
        <v>764</v>
      </c>
    </row>
    <row r="1287" spans="1:18" x14ac:dyDescent="0.3">
      <c r="A1287">
        <v>113</v>
      </c>
      <c r="B1287" t="s">
        <v>85</v>
      </c>
      <c r="C1287" t="s">
        <v>25</v>
      </c>
      <c r="D1287" t="s">
        <v>65</v>
      </c>
      <c r="E1287" t="s">
        <v>22</v>
      </c>
      <c r="F1287" s="101">
        <v>46022</v>
      </c>
      <c r="G1287">
        <v>2025</v>
      </c>
      <c r="H1287" t="s">
        <v>736</v>
      </c>
      <c r="I1287" t="s">
        <v>743</v>
      </c>
      <c r="J1287">
        <v>80</v>
      </c>
      <c r="K1287">
        <v>94</v>
      </c>
      <c r="L1287" s="57">
        <v>1.175</v>
      </c>
      <c r="M1287" s="57">
        <v>1.175</v>
      </c>
      <c r="N1287" t="s">
        <v>23</v>
      </c>
      <c r="O1287" t="s">
        <v>23</v>
      </c>
      <c r="P1287">
        <v>0</v>
      </c>
      <c r="Q1287">
        <v>0</v>
      </c>
      <c r="R1287" t="s">
        <v>765</v>
      </c>
    </row>
    <row r="1288" spans="1:18" x14ac:dyDescent="0.3">
      <c r="A1288">
        <v>114</v>
      </c>
      <c r="B1288" t="s">
        <v>85</v>
      </c>
      <c r="C1288" t="s">
        <v>58</v>
      </c>
      <c r="D1288" t="s">
        <v>65</v>
      </c>
      <c r="E1288" t="s">
        <v>22</v>
      </c>
      <c r="F1288" s="101">
        <v>45961</v>
      </c>
      <c r="G1288">
        <v>2025</v>
      </c>
      <c r="H1288" t="s">
        <v>751</v>
      </c>
      <c r="I1288" t="s">
        <v>743</v>
      </c>
      <c r="J1288">
        <v>80</v>
      </c>
      <c r="K1288">
        <v>74</v>
      </c>
      <c r="L1288" s="57">
        <v>0.92500000000000004</v>
      </c>
      <c r="M1288" s="57">
        <v>0.92500000000000004</v>
      </c>
      <c r="N1288" t="s">
        <v>23</v>
      </c>
      <c r="O1288" t="s">
        <v>23</v>
      </c>
      <c r="P1288">
        <v>0</v>
      </c>
      <c r="Q1288">
        <v>0</v>
      </c>
      <c r="R1288" t="s">
        <v>766</v>
      </c>
    </row>
    <row r="1289" spans="1:18" x14ac:dyDescent="0.3">
      <c r="A1289">
        <v>114</v>
      </c>
      <c r="B1289" t="s">
        <v>85</v>
      </c>
      <c r="C1289" t="s">
        <v>58</v>
      </c>
      <c r="D1289" t="s">
        <v>65</v>
      </c>
      <c r="E1289" t="s">
        <v>22</v>
      </c>
      <c r="F1289" s="101">
        <v>46022</v>
      </c>
      <c r="G1289">
        <v>2025</v>
      </c>
      <c r="H1289" t="s">
        <v>736</v>
      </c>
      <c r="I1289" t="s">
        <v>743</v>
      </c>
      <c r="J1289">
        <v>80</v>
      </c>
      <c r="K1289">
        <v>74</v>
      </c>
      <c r="L1289" s="57">
        <v>0.92500000000000004</v>
      </c>
      <c r="M1289" s="57">
        <v>0.92500000000000004</v>
      </c>
      <c r="N1289" t="s">
        <v>23</v>
      </c>
      <c r="O1289" t="s">
        <v>23</v>
      </c>
      <c r="P1289">
        <v>0</v>
      </c>
      <c r="Q1289">
        <v>0</v>
      </c>
      <c r="R1289" t="s">
        <v>767</v>
      </c>
    </row>
    <row r="1290" spans="1:18" x14ac:dyDescent="0.3">
      <c r="A1290">
        <v>115</v>
      </c>
      <c r="B1290" t="s">
        <v>85</v>
      </c>
      <c r="C1290" t="s">
        <v>64</v>
      </c>
      <c r="D1290" t="s">
        <v>65</v>
      </c>
      <c r="E1290" t="s">
        <v>22</v>
      </c>
      <c r="F1290" s="101">
        <v>44865</v>
      </c>
      <c r="G1290">
        <v>2022</v>
      </c>
      <c r="H1290" t="s">
        <v>751</v>
      </c>
      <c r="I1290" t="s">
        <v>741</v>
      </c>
      <c r="J1290">
        <v>80</v>
      </c>
      <c r="K1290">
        <v>90</v>
      </c>
      <c r="L1290" s="57">
        <v>1.125</v>
      </c>
      <c r="M1290" s="57">
        <v>1.125</v>
      </c>
      <c r="N1290" t="s">
        <v>23</v>
      </c>
      <c r="O1290" t="s">
        <v>23</v>
      </c>
      <c r="P1290">
        <v>0</v>
      </c>
      <c r="Q1290">
        <v>0</v>
      </c>
      <c r="R1290" t="s">
        <v>768</v>
      </c>
    </row>
    <row r="1291" spans="1:18" x14ac:dyDescent="0.3">
      <c r="A1291">
        <v>115</v>
      </c>
      <c r="B1291" t="s">
        <v>85</v>
      </c>
      <c r="C1291" t="s">
        <v>64</v>
      </c>
      <c r="D1291" t="s">
        <v>65</v>
      </c>
      <c r="E1291" t="s">
        <v>22</v>
      </c>
      <c r="F1291" s="101">
        <v>45596</v>
      </c>
      <c r="G1291">
        <v>2024</v>
      </c>
      <c r="H1291" t="s">
        <v>751</v>
      </c>
      <c r="I1291" t="s">
        <v>753</v>
      </c>
      <c r="J1291">
        <v>80</v>
      </c>
      <c r="K1291">
        <v>90</v>
      </c>
      <c r="L1291" s="57">
        <v>1.125</v>
      </c>
      <c r="M1291" s="57">
        <v>1.125</v>
      </c>
      <c r="N1291" t="s">
        <v>23</v>
      </c>
      <c r="O1291" t="s">
        <v>23</v>
      </c>
      <c r="P1291">
        <v>0</v>
      </c>
      <c r="Q1291">
        <v>0</v>
      </c>
      <c r="R1291" t="s">
        <v>769</v>
      </c>
    </row>
    <row r="1292" spans="1:18" x14ac:dyDescent="0.3">
      <c r="A1292">
        <v>115</v>
      </c>
      <c r="B1292" t="s">
        <v>85</v>
      </c>
      <c r="C1292" t="s">
        <v>64</v>
      </c>
      <c r="D1292" t="s">
        <v>65</v>
      </c>
      <c r="E1292" t="s">
        <v>22</v>
      </c>
      <c r="F1292" s="101">
        <v>45961</v>
      </c>
      <c r="G1292">
        <v>2025</v>
      </c>
      <c r="H1292" t="s">
        <v>751</v>
      </c>
      <c r="I1292" t="s">
        <v>743</v>
      </c>
      <c r="J1292">
        <v>80</v>
      </c>
      <c r="K1292">
        <v>89</v>
      </c>
      <c r="L1292" s="57">
        <v>1.1125</v>
      </c>
      <c r="M1292" s="57">
        <v>1.1125</v>
      </c>
      <c r="N1292" t="s">
        <v>23</v>
      </c>
      <c r="O1292" t="s">
        <v>23</v>
      </c>
      <c r="P1292">
        <v>0</v>
      </c>
      <c r="Q1292">
        <v>0</v>
      </c>
      <c r="R1292" t="s">
        <v>770</v>
      </c>
    </row>
    <row r="1293" spans="1:18" x14ac:dyDescent="0.3">
      <c r="A1293">
        <v>115</v>
      </c>
      <c r="B1293" t="s">
        <v>85</v>
      </c>
      <c r="C1293" t="s">
        <v>64</v>
      </c>
      <c r="D1293" t="s">
        <v>65</v>
      </c>
      <c r="E1293" t="s">
        <v>22</v>
      </c>
      <c r="F1293" s="101">
        <v>46022</v>
      </c>
      <c r="G1293">
        <v>2025</v>
      </c>
      <c r="H1293" t="s">
        <v>736</v>
      </c>
      <c r="I1293" t="s">
        <v>743</v>
      </c>
      <c r="J1293">
        <v>80</v>
      </c>
      <c r="K1293">
        <v>89</v>
      </c>
      <c r="L1293" s="57">
        <v>1.1125</v>
      </c>
      <c r="M1293" s="57">
        <v>1.1125</v>
      </c>
      <c r="N1293" t="s">
        <v>23</v>
      </c>
      <c r="O1293" t="s">
        <v>23</v>
      </c>
      <c r="P1293">
        <v>0</v>
      </c>
      <c r="Q1293">
        <v>0</v>
      </c>
      <c r="R1293" t="s">
        <v>771</v>
      </c>
    </row>
    <row r="1294" spans="1:18" x14ac:dyDescent="0.3">
      <c r="A1294">
        <v>116</v>
      </c>
      <c r="B1294" t="s">
        <v>85</v>
      </c>
      <c r="C1294" t="s">
        <v>60</v>
      </c>
      <c r="D1294" t="s">
        <v>65</v>
      </c>
      <c r="E1294" t="s">
        <v>22</v>
      </c>
      <c r="F1294" s="101">
        <v>44500</v>
      </c>
      <c r="G1294">
        <v>2021</v>
      </c>
      <c r="H1294" t="s">
        <v>751</v>
      </c>
      <c r="I1294" t="s">
        <v>739</v>
      </c>
      <c r="J1294">
        <v>80</v>
      </c>
      <c r="K1294">
        <v>91.4</v>
      </c>
      <c r="L1294" s="57">
        <v>1.1425000000000001</v>
      </c>
      <c r="M1294" s="57">
        <v>1.1425000000000001</v>
      </c>
      <c r="N1294" t="s">
        <v>23</v>
      </c>
      <c r="O1294" t="s">
        <v>23</v>
      </c>
      <c r="P1294">
        <v>0</v>
      </c>
      <c r="Q1294">
        <v>0</v>
      </c>
      <c r="R1294" t="s">
        <v>772</v>
      </c>
    </row>
    <row r="1295" spans="1:18" x14ac:dyDescent="0.3">
      <c r="A1295">
        <v>116</v>
      </c>
      <c r="B1295" t="s">
        <v>85</v>
      </c>
      <c r="C1295" t="s">
        <v>60</v>
      </c>
      <c r="D1295" t="s">
        <v>65</v>
      </c>
      <c r="E1295" t="s">
        <v>22</v>
      </c>
      <c r="F1295" s="101">
        <v>46022</v>
      </c>
      <c r="G1295">
        <v>2025</v>
      </c>
      <c r="H1295" t="s">
        <v>736</v>
      </c>
      <c r="I1295" t="s">
        <v>743</v>
      </c>
      <c r="J1295">
        <v>80</v>
      </c>
      <c r="K1295">
        <v>100</v>
      </c>
      <c r="L1295" s="57">
        <v>1.25</v>
      </c>
      <c r="M1295" s="57">
        <v>1.25</v>
      </c>
      <c r="N1295" t="s">
        <v>23</v>
      </c>
      <c r="O1295" t="s">
        <v>23</v>
      </c>
      <c r="P1295">
        <v>0</v>
      </c>
      <c r="Q1295">
        <v>0</v>
      </c>
      <c r="R1295" t="s">
        <v>780</v>
      </c>
    </row>
    <row r="1296" spans="1:18" x14ac:dyDescent="0.3">
      <c r="A1296">
        <v>117</v>
      </c>
      <c r="B1296" t="s">
        <v>85</v>
      </c>
      <c r="C1296" t="s">
        <v>90</v>
      </c>
      <c r="D1296" t="s">
        <v>65</v>
      </c>
      <c r="E1296" t="s">
        <v>22</v>
      </c>
      <c r="F1296" s="101">
        <v>45961</v>
      </c>
      <c r="G1296">
        <v>2025</v>
      </c>
      <c r="H1296" t="s">
        <v>751</v>
      </c>
      <c r="I1296" t="s">
        <v>743</v>
      </c>
      <c r="J1296">
        <v>80</v>
      </c>
      <c r="K1296">
        <v>100</v>
      </c>
      <c r="L1296" s="57">
        <v>1.25</v>
      </c>
      <c r="M1296" s="57">
        <v>1.25</v>
      </c>
      <c r="N1296" t="s">
        <v>23</v>
      </c>
      <c r="O1296" t="s">
        <v>23</v>
      </c>
      <c r="P1296">
        <v>0</v>
      </c>
      <c r="Q1296">
        <v>0</v>
      </c>
      <c r="R1296" t="s">
        <v>781</v>
      </c>
    </row>
    <row r="1297" spans="1:18" x14ac:dyDescent="0.3">
      <c r="A1297">
        <v>117</v>
      </c>
      <c r="B1297" t="s">
        <v>85</v>
      </c>
      <c r="C1297" t="s">
        <v>90</v>
      </c>
      <c r="D1297" t="s">
        <v>65</v>
      </c>
      <c r="E1297" t="s">
        <v>22</v>
      </c>
      <c r="F1297" s="101">
        <v>46022</v>
      </c>
      <c r="G1297">
        <v>2025</v>
      </c>
      <c r="H1297" t="s">
        <v>736</v>
      </c>
      <c r="I1297" t="s">
        <v>743</v>
      </c>
      <c r="J1297">
        <v>80</v>
      </c>
      <c r="K1297">
        <v>100</v>
      </c>
      <c r="L1297" s="57">
        <v>1.25</v>
      </c>
      <c r="M1297" s="57">
        <v>1.25</v>
      </c>
      <c r="N1297" t="s">
        <v>23</v>
      </c>
      <c r="O1297" t="s">
        <v>23</v>
      </c>
      <c r="P1297">
        <v>0</v>
      </c>
      <c r="Q1297">
        <v>0</v>
      </c>
      <c r="R1297" t="s">
        <v>782</v>
      </c>
    </row>
    <row r="1298" spans="1:18" x14ac:dyDescent="0.3">
      <c r="A1298">
        <v>118</v>
      </c>
      <c r="B1298" t="s">
        <v>92</v>
      </c>
      <c r="C1298" t="s">
        <v>93</v>
      </c>
      <c r="D1298" t="s">
        <v>65</v>
      </c>
      <c r="E1298" t="s">
        <v>22</v>
      </c>
      <c r="F1298" s="101">
        <v>45230</v>
      </c>
      <c r="G1298">
        <v>2023</v>
      </c>
      <c r="H1298" t="s">
        <v>751</v>
      </c>
      <c r="I1298" t="s">
        <v>737</v>
      </c>
      <c r="J1298">
        <v>80</v>
      </c>
      <c r="K1298">
        <v>94</v>
      </c>
      <c r="L1298" s="57">
        <v>1.175</v>
      </c>
      <c r="M1298" s="57">
        <v>1.175</v>
      </c>
      <c r="N1298" t="s">
        <v>23</v>
      </c>
      <c r="O1298" t="s">
        <v>23</v>
      </c>
      <c r="P1298">
        <v>0</v>
      </c>
      <c r="Q1298">
        <v>0</v>
      </c>
      <c r="R1298" t="s">
        <v>783</v>
      </c>
    </row>
    <row r="1299" spans="1:18" x14ac:dyDescent="0.3">
      <c r="A1299">
        <v>118</v>
      </c>
      <c r="B1299" t="s">
        <v>92</v>
      </c>
      <c r="C1299" t="s">
        <v>93</v>
      </c>
      <c r="D1299" t="s">
        <v>65</v>
      </c>
      <c r="E1299" t="s">
        <v>22</v>
      </c>
      <c r="F1299" s="101">
        <v>45596</v>
      </c>
      <c r="G1299">
        <v>2024</v>
      </c>
      <c r="H1299" t="s">
        <v>751</v>
      </c>
      <c r="I1299" t="s">
        <v>753</v>
      </c>
      <c r="J1299">
        <v>80</v>
      </c>
      <c r="K1299">
        <v>86</v>
      </c>
      <c r="L1299" s="57">
        <v>1.075</v>
      </c>
      <c r="M1299" s="57">
        <v>1.075</v>
      </c>
      <c r="N1299" t="s">
        <v>23</v>
      </c>
      <c r="O1299" t="s">
        <v>23</v>
      </c>
      <c r="P1299">
        <v>0</v>
      </c>
      <c r="Q1299">
        <v>0</v>
      </c>
      <c r="R1299" t="s">
        <v>784</v>
      </c>
    </row>
    <row r="1300" spans="1:18" x14ac:dyDescent="0.3">
      <c r="A1300">
        <v>118</v>
      </c>
      <c r="B1300" t="s">
        <v>92</v>
      </c>
      <c r="C1300" t="s">
        <v>93</v>
      </c>
      <c r="D1300" t="s">
        <v>65</v>
      </c>
      <c r="E1300" t="s">
        <v>22</v>
      </c>
      <c r="F1300" s="101">
        <v>45961</v>
      </c>
      <c r="G1300">
        <v>2025</v>
      </c>
      <c r="H1300" t="s">
        <v>751</v>
      </c>
      <c r="I1300" t="s">
        <v>743</v>
      </c>
      <c r="J1300">
        <v>80</v>
      </c>
      <c r="K1300">
        <v>98</v>
      </c>
      <c r="L1300" s="57">
        <v>1.2250000000000001</v>
      </c>
      <c r="M1300" s="57">
        <v>1.2250000000000001</v>
      </c>
      <c r="N1300" t="s">
        <v>23</v>
      </c>
      <c r="O1300" t="s">
        <v>23</v>
      </c>
      <c r="P1300">
        <v>0</v>
      </c>
      <c r="Q1300">
        <v>0</v>
      </c>
      <c r="R1300" t="s">
        <v>785</v>
      </c>
    </row>
    <row r="1301" spans="1:18" x14ac:dyDescent="0.3">
      <c r="A1301">
        <v>118</v>
      </c>
      <c r="B1301" t="s">
        <v>92</v>
      </c>
      <c r="C1301" t="s">
        <v>93</v>
      </c>
      <c r="D1301" t="s">
        <v>65</v>
      </c>
      <c r="E1301" t="s">
        <v>22</v>
      </c>
      <c r="F1301" s="101">
        <v>46022</v>
      </c>
      <c r="G1301">
        <v>2025</v>
      </c>
      <c r="H1301" t="s">
        <v>736</v>
      </c>
      <c r="I1301" t="s">
        <v>743</v>
      </c>
      <c r="J1301">
        <v>80</v>
      </c>
      <c r="K1301">
        <v>98</v>
      </c>
      <c r="L1301" s="57">
        <v>1.2250000000000001</v>
      </c>
      <c r="M1301" s="57">
        <v>1.2250000000000001</v>
      </c>
      <c r="N1301" t="s">
        <v>23</v>
      </c>
      <c r="O1301" t="s">
        <v>23</v>
      </c>
      <c r="P1301">
        <v>0</v>
      </c>
      <c r="Q1301">
        <v>0</v>
      </c>
      <c r="R1301" t="s">
        <v>786</v>
      </c>
    </row>
    <row r="1302" spans="1:18" x14ac:dyDescent="0.3">
      <c r="A1302">
        <v>121</v>
      </c>
      <c r="B1302" t="s">
        <v>94</v>
      </c>
      <c r="C1302" t="s">
        <v>25</v>
      </c>
      <c r="D1302" t="s">
        <v>21</v>
      </c>
      <c r="E1302" t="s">
        <v>54</v>
      </c>
      <c r="F1302" s="101">
        <v>44561</v>
      </c>
      <c r="G1302">
        <v>2021</v>
      </c>
      <c r="H1302" t="s">
        <v>736</v>
      </c>
      <c r="I1302" t="s">
        <v>739</v>
      </c>
      <c r="J1302">
        <v>90960569</v>
      </c>
      <c r="K1302">
        <v>90981985</v>
      </c>
      <c r="L1302" s="57">
        <v>0.99976461274174222</v>
      </c>
      <c r="M1302" s="57">
        <v>0.99976461274174222</v>
      </c>
      <c r="N1302" t="s">
        <v>95</v>
      </c>
      <c r="O1302" t="s">
        <v>95</v>
      </c>
      <c r="P1302">
        <v>0</v>
      </c>
      <c r="Q1302">
        <v>0</v>
      </c>
      <c r="R1302" t="s">
        <v>803</v>
      </c>
    </row>
    <row r="1303" spans="1:18" x14ac:dyDescent="0.3">
      <c r="A1303">
        <v>121</v>
      </c>
      <c r="B1303" t="s">
        <v>94</v>
      </c>
      <c r="C1303" t="s">
        <v>25</v>
      </c>
      <c r="D1303" t="s">
        <v>21</v>
      </c>
      <c r="E1303" t="s">
        <v>54</v>
      </c>
      <c r="F1303" s="101">
        <v>46022</v>
      </c>
      <c r="G1303">
        <v>2025</v>
      </c>
      <c r="H1303" t="s">
        <v>736</v>
      </c>
      <c r="I1303" t="s">
        <v>743</v>
      </c>
      <c r="J1303">
        <v>121139779</v>
      </c>
      <c r="K1303">
        <v>128479127</v>
      </c>
      <c r="L1303" s="57">
        <v>0.9428751722449048</v>
      </c>
      <c r="M1303" s="57">
        <v>0.9428751722449048</v>
      </c>
      <c r="N1303" t="s">
        <v>95</v>
      </c>
      <c r="O1303" t="s">
        <v>95</v>
      </c>
      <c r="P1303">
        <v>0</v>
      </c>
      <c r="Q1303">
        <v>0</v>
      </c>
      <c r="R1303" t="s">
        <v>808</v>
      </c>
    </row>
    <row r="1304" spans="1:18" x14ac:dyDescent="0.3">
      <c r="A1304">
        <v>122</v>
      </c>
      <c r="B1304" t="s">
        <v>96</v>
      </c>
      <c r="C1304" t="s">
        <v>93</v>
      </c>
      <c r="D1304" t="s">
        <v>21</v>
      </c>
      <c r="E1304" t="s">
        <v>22</v>
      </c>
      <c r="F1304" s="101">
        <v>44255</v>
      </c>
      <c r="G1304">
        <v>2021</v>
      </c>
      <c r="H1304" t="s">
        <v>773</v>
      </c>
      <c r="I1304" t="s">
        <v>787</v>
      </c>
      <c r="J1304">
        <v>80</v>
      </c>
      <c r="K1304">
        <v>12.5</v>
      </c>
      <c r="L1304" s="57">
        <v>0.15625</v>
      </c>
      <c r="M1304" s="57">
        <v>0.15625</v>
      </c>
      <c r="N1304" t="s">
        <v>23</v>
      </c>
      <c r="O1304" t="s">
        <v>23</v>
      </c>
      <c r="P1304">
        <v>0</v>
      </c>
      <c r="Q1304">
        <v>0</v>
      </c>
      <c r="R1304" t="s">
        <v>809</v>
      </c>
    </row>
    <row r="1305" spans="1:18" x14ac:dyDescent="0.3">
      <c r="A1305">
        <v>122</v>
      </c>
      <c r="B1305" t="s">
        <v>96</v>
      </c>
      <c r="C1305" t="s">
        <v>93</v>
      </c>
      <c r="D1305" t="s">
        <v>21</v>
      </c>
      <c r="E1305" t="s">
        <v>22</v>
      </c>
      <c r="F1305" s="101">
        <v>44926</v>
      </c>
      <c r="G1305">
        <v>2022</v>
      </c>
      <c r="H1305" t="s">
        <v>736</v>
      </c>
      <c r="I1305" t="s">
        <v>741</v>
      </c>
      <c r="J1305">
        <v>80</v>
      </c>
      <c r="K1305">
        <v>100</v>
      </c>
      <c r="L1305" s="57">
        <v>1.25</v>
      </c>
      <c r="M1305" s="57">
        <v>1.25</v>
      </c>
      <c r="N1305" t="s">
        <v>23</v>
      </c>
      <c r="O1305" t="s">
        <v>23</v>
      </c>
      <c r="P1305">
        <v>0</v>
      </c>
      <c r="Q1305">
        <v>0</v>
      </c>
      <c r="R1305" t="s">
        <v>819</v>
      </c>
    </row>
    <row r="1306" spans="1:18" x14ac:dyDescent="0.3">
      <c r="A1306">
        <v>122</v>
      </c>
      <c r="B1306" t="s">
        <v>96</v>
      </c>
      <c r="C1306" t="s">
        <v>93</v>
      </c>
      <c r="D1306" t="s">
        <v>21</v>
      </c>
      <c r="E1306" t="s">
        <v>22</v>
      </c>
      <c r="F1306" s="101">
        <v>46022</v>
      </c>
      <c r="G1306">
        <v>2025</v>
      </c>
      <c r="H1306" t="s">
        <v>736</v>
      </c>
      <c r="I1306" t="s">
        <v>743</v>
      </c>
      <c r="J1306">
        <v>90</v>
      </c>
      <c r="K1306">
        <v>100</v>
      </c>
      <c r="L1306" s="57">
        <v>1.1111111111111109</v>
      </c>
      <c r="M1306" s="57">
        <v>1.1111111111111109</v>
      </c>
      <c r="N1306" t="s">
        <v>23</v>
      </c>
      <c r="O1306" t="s">
        <v>23</v>
      </c>
      <c r="P1306">
        <v>0</v>
      </c>
      <c r="Q1306">
        <v>0</v>
      </c>
      <c r="R1306" t="s">
        <v>839</v>
      </c>
    </row>
    <row r="1307" spans="1:18" x14ac:dyDescent="0.3">
      <c r="A1307">
        <v>124</v>
      </c>
      <c r="B1307" t="s">
        <v>97</v>
      </c>
      <c r="C1307" t="s">
        <v>64</v>
      </c>
      <c r="D1307" t="s">
        <v>21</v>
      </c>
      <c r="E1307" t="s">
        <v>54</v>
      </c>
      <c r="F1307" s="101">
        <v>44561</v>
      </c>
      <c r="G1307">
        <v>2021</v>
      </c>
      <c r="H1307" t="s">
        <v>736</v>
      </c>
      <c r="I1307" t="s">
        <v>739</v>
      </c>
      <c r="J1307">
        <v>1.6</v>
      </c>
      <c r="K1307">
        <v>0</v>
      </c>
      <c r="N1307" t="s">
        <v>83</v>
      </c>
      <c r="O1307" t="s">
        <v>83</v>
      </c>
      <c r="P1307">
        <v>1</v>
      </c>
      <c r="Q1307">
        <v>2</v>
      </c>
      <c r="R1307" t="s">
        <v>851</v>
      </c>
    </row>
    <row r="1308" spans="1:18" x14ac:dyDescent="0.3">
      <c r="A1308">
        <v>124</v>
      </c>
      <c r="B1308" t="s">
        <v>97</v>
      </c>
      <c r="C1308" t="s">
        <v>64</v>
      </c>
      <c r="D1308" t="s">
        <v>21</v>
      </c>
      <c r="E1308" t="s">
        <v>54</v>
      </c>
      <c r="F1308" s="101">
        <v>46022</v>
      </c>
      <c r="G1308">
        <v>2025</v>
      </c>
      <c r="H1308" t="s">
        <v>736</v>
      </c>
      <c r="I1308" t="s">
        <v>743</v>
      </c>
      <c r="J1308">
        <v>0.2</v>
      </c>
      <c r="K1308">
        <v>0</v>
      </c>
      <c r="N1308" t="s">
        <v>83</v>
      </c>
      <c r="O1308" t="s">
        <v>83</v>
      </c>
      <c r="P1308">
        <v>1</v>
      </c>
      <c r="Q1308">
        <v>2</v>
      </c>
      <c r="R1308" t="s">
        <v>856</v>
      </c>
    </row>
    <row r="1309" spans="1:18" x14ac:dyDescent="0.3">
      <c r="A1309">
        <v>125</v>
      </c>
      <c r="B1309" t="s">
        <v>98</v>
      </c>
      <c r="C1309" t="s">
        <v>64</v>
      </c>
      <c r="D1309" t="s">
        <v>21</v>
      </c>
      <c r="E1309" t="s">
        <v>54</v>
      </c>
      <c r="F1309" s="101">
        <v>44561</v>
      </c>
      <c r="G1309">
        <v>2021</v>
      </c>
      <c r="H1309" t="s">
        <v>736</v>
      </c>
      <c r="I1309" t="s">
        <v>739</v>
      </c>
      <c r="J1309">
        <v>4.7</v>
      </c>
      <c r="K1309">
        <v>0</v>
      </c>
      <c r="N1309" t="s">
        <v>83</v>
      </c>
      <c r="O1309" t="s">
        <v>83</v>
      </c>
      <c r="P1309">
        <v>1</v>
      </c>
      <c r="Q1309">
        <v>2</v>
      </c>
      <c r="R1309" t="s">
        <v>868</v>
      </c>
    </row>
    <row r="1310" spans="1:18" x14ac:dyDescent="0.3">
      <c r="A1310">
        <v>125</v>
      </c>
      <c r="B1310" t="s">
        <v>98</v>
      </c>
      <c r="C1310" t="s">
        <v>64</v>
      </c>
      <c r="D1310" t="s">
        <v>21</v>
      </c>
      <c r="E1310" t="s">
        <v>54</v>
      </c>
      <c r="F1310" s="101">
        <v>46022</v>
      </c>
      <c r="G1310">
        <v>2025</v>
      </c>
      <c r="H1310" t="s">
        <v>736</v>
      </c>
      <c r="I1310" t="s">
        <v>743</v>
      </c>
      <c r="J1310">
        <v>1.9</v>
      </c>
      <c r="K1310">
        <v>0</v>
      </c>
      <c r="N1310" t="s">
        <v>83</v>
      </c>
      <c r="O1310" t="s">
        <v>83</v>
      </c>
      <c r="P1310">
        <v>1</v>
      </c>
      <c r="Q1310">
        <v>2</v>
      </c>
      <c r="R1310" t="s">
        <v>873</v>
      </c>
    </row>
    <row r="1311" spans="1:18" x14ac:dyDescent="0.3">
      <c r="A1311">
        <v>126</v>
      </c>
      <c r="B1311" t="s">
        <v>99</v>
      </c>
      <c r="C1311" t="s">
        <v>64</v>
      </c>
      <c r="D1311" t="s">
        <v>65</v>
      </c>
      <c r="E1311" t="s">
        <v>54</v>
      </c>
      <c r="F1311" s="101">
        <v>44561</v>
      </c>
      <c r="G1311">
        <v>2021</v>
      </c>
      <c r="H1311" t="s">
        <v>736</v>
      </c>
      <c r="I1311" t="s">
        <v>739</v>
      </c>
      <c r="J1311">
        <v>2</v>
      </c>
      <c r="K1311">
        <v>0.1370801919122687</v>
      </c>
      <c r="L1311" s="57">
        <v>1.3</v>
      </c>
      <c r="M1311" s="57">
        <v>14.59</v>
      </c>
      <c r="N1311" t="s">
        <v>48</v>
      </c>
      <c r="O1311" t="s">
        <v>83</v>
      </c>
      <c r="P1311">
        <v>0</v>
      </c>
      <c r="Q1311">
        <v>1</v>
      </c>
      <c r="R1311" t="s">
        <v>874</v>
      </c>
    </row>
    <row r="1312" spans="1:18" x14ac:dyDescent="0.3">
      <c r="A1312">
        <v>126</v>
      </c>
      <c r="B1312" t="s">
        <v>99</v>
      </c>
      <c r="C1312" t="s">
        <v>64</v>
      </c>
      <c r="D1312" t="s">
        <v>65</v>
      </c>
      <c r="E1312" t="s">
        <v>54</v>
      </c>
      <c r="F1312" s="101">
        <v>46022</v>
      </c>
      <c r="G1312">
        <v>2025</v>
      </c>
      <c r="H1312" t="s">
        <v>736</v>
      </c>
      <c r="I1312" t="s">
        <v>743</v>
      </c>
      <c r="J1312">
        <v>2</v>
      </c>
      <c r="K1312">
        <v>0.16</v>
      </c>
      <c r="L1312" s="57">
        <v>1.3</v>
      </c>
      <c r="M1312" s="57">
        <v>12.5</v>
      </c>
      <c r="N1312" t="s">
        <v>48</v>
      </c>
      <c r="O1312" t="s">
        <v>83</v>
      </c>
      <c r="P1312">
        <v>0</v>
      </c>
      <c r="Q1312">
        <v>1</v>
      </c>
      <c r="R1312" t="s">
        <v>875</v>
      </c>
    </row>
    <row r="1313" spans="1:19" x14ac:dyDescent="0.3">
      <c r="A1313">
        <v>127</v>
      </c>
      <c r="B1313" t="s">
        <v>100</v>
      </c>
      <c r="C1313" t="s">
        <v>64</v>
      </c>
      <c r="D1313" t="s">
        <v>65</v>
      </c>
      <c r="E1313" t="s">
        <v>54</v>
      </c>
      <c r="F1313" s="101">
        <v>44561</v>
      </c>
      <c r="G1313">
        <v>2021</v>
      </c>
      <c r="H1313" t="s">
        <v>736</v>
      </c>
      <c r="I1313" t="s">
        <v>739</v>
      </c>
      <c r="J1313">
        <v>0</v>
      </c>
      <c r="K1313">
        <v>0</v>
      </c>
      <c r="N1313" t="s">
        <v>48</v>
      </c>
      <c r="O1313" t="s">
        <v>83</v>
      </c>
      <c r="P1313">
        <v>0</v>
      </c>
      <c r="Q1313">
        <v>0</v>
      </c>
      <c r="R1313" t="s">
        <v>876</v>
      </c>
    </row>
    <row r="1314" spans="1:19" x14ac:dyDescent="0.3">
      <c r="A1314">
        <v>127</v>
      </c>
      <c r="B1314" t="s">
        <v>100</v>
      </c>
      <c r="C1314" t="s">
        <v>64</v>
      </c>
      <c r="D1314" t="s">
        <v>65</v>
      </c>
      <c r="E1314" t="s">
        <v>54</v>
      </c>
      <c r="F1314" s="101">
        <v>46022</v>
      </c>
      <c r="G1314">
        <v>2025</v>
      </c>
      <c r="H1314" t="s">
        <v>736</v>
      </c>
      <c r="I1314" t="s">
        <v>743</v>
      </c>
      <c r="J1314">
        <v>0</v>
      </c>
      <c r="K1314">
        <v>0</v>
      </c>
      <c r="N1314" t="s">
        <v>48</v>
      </c>
      <c r="O1314" t="s">
        <v>83</v>
      </c>
      <c r="P1314">
        <v>0</v>
      </c>
      <c r="Q1314">
        <v>0</v>
      </c>
      <c r="R1314" t="s">
        <v>877</v>
      </c>
    </row>
    <row r="1315" spans="1:19" x14ac:dyDescent="0.3">
      <c r="A1315">
        <v>128</v>
      </c>
      <c r="B1315" t="s">
        <v>101</v>
      </c>
      <c r="C1315" t="s">
        <v>64</v>
      </c>
      <c r="D1315" t="s">
        <v>21</v>
      </c>
      <c r="E1315" t="s">
        <v>54</v>
      </c>
      <c r="F1315" s="101">
        <v>44561</v>
      </c>
      <c r="G1315">
        <v>2021</v>
      </c>
      <c r="H1315" t="s">
        <v>736</v>
      </c>
      <c r="I1315" t="s">
        <v>739</v>
      </c>
      <c r="J1315">
        <v>1</v>
      </c>
      <c r="K1315">
        <v>0.71713147410358569</v>
      </c>
      <c r="L1315" s="57">
        <v>1.3</v>
      </c>
      <c r="M1315" s="57">
        <v>1.3944444444444439</v>
      </c>
      <c r="N1315" t="s">
        <v>48</v>
      </c>
      <c r="O1315" t="s">
        <v>83</v>
      </c>
      <c r="P1315">
        <v>0</v>
      </c>
      <c r="Q1315">
        <v>2</v>
      </c>
      <c r="R1315" t="s">
        <v>889</v>
      </c>
    </row>
    <row r="1316" spans="1:19" x14ac:dyDescent="0.3">
      <c r="A1316">
        <v>128</v>
      </c>
      <c r="B1316" t="s">
        <v>101</v>
      </c>
      <c r="C1316" t="s">
        <v>64</v>
      </c>
      <c r="D1316" t="s">
        <v>21</v>
      </c>
      <c r="E1316" t="s">
        <v>54</v>
      </c>
      <c r="F1316" s="101">
        <v>46022</v>
      </c>
      <c r="G1316">
        <v>2025</v>
      </c>
      <c r="H1316" t="s">
        <v>736</v>
      </c>
      <c r="I1316" t="s">
        <v>743</v>
      </c>
      <c r="J1316">
        <v>1</v>
      </c>
      <c r="K1316">
        <v>0.97</v>
      </c>
      <c r="L1316" s="57">
        <v>1.0309278350515469</v>
      </c>
      <c r="M1316" s="57">
        <v>1.0309278350515469</v>
      </c>
      <c r="N1316" t="s">
        <v>48</v>
      </c>
      <c r="O1316" t="s">
        <v>83</v>
      </c>
      <c r="P1316">
        <v>0</v>
      </c>
      <c r="Q1316">
        <v>2</v>
      </c>
      <c r="R1316" t="s">
        <v>894</v>
      </c>
    </row>
    <row r="1317" spans="1:19" x14ac:dyDescent="0.3">
      <c r="A1317">
        <v>133</v>
      </c>
      <c r="B1317" t="s">
        <v>85</v>
      </c>
      <c r="C1317" t="s">
        <v>102</v>
      </c>
      <c r="D1317" t="s">
        <v>65</v>
      </c>
      <c r="E1317" t="s">
        <v>22</v>
      </c>
      <c r="F1317" s="101">
        <v>45230</v>
      </c>
      <c r="G1317">
        <v>2023</v>
      </c>
      <c r="H1317" t="s">
        <v>751</v>
      </c>
      <c r="I1317" t="s">
        <v>737</v>
      </c>
      <c r="J1317">
        <v>80</v>
      </c>
      <c r="K1317">
        <v>93</v>
      </c>
      <c r="L1317" s="57">
        <v>1.1625000000000001</v>
      </c>
      <c r="M1317" s="57">
        <v>1.1625000000000001</v>
      </c>
      <c r="N1317" t="s">
        <v>23</v>
      </c>
      <c r="O1317" t="s">
        <v>23</v>
      </c>
      <c r="P1317">
        <v>0</v>
      </c>
      <c r="Q1317">
        <v>0</v>
      </c>
      <c r="R1317" t="s">
        <v>895</v>
      </c>
    </row>
    <row r="1318" spans="1:19" x14ac:dyDescent="0.3">
      <c r="A1318">
        <v>133</v>
      </c>
      <c r="B1318" t="s">
        <v>85</v>
      </c>
      <c r="C1318" t="s">
        <v>102</v>
      </c>
      <c r="D1318" t="s">
        <v>65</v>
      </c>
      <c r="E1318" t="s">
        <v>22</v>
      </c>
      <c r="F1318" s="101">
        <v>45596</v>
      </c>
      <c r="G1318">
        <v>2024</v>
      </c>
      <c r="H1318" t="s">
        <v>751</v>
      </c>
      <c r="I1318" t="s">
        <v>753</v>
      </c>
      <c r="J1318">
        <v>80</v>
      </c>
      <c r="K1318">
        <v>91</v>
      </c>
      <c r="L1318" s="57">
        <v>1.1375</v>
      </c>
      <c r="M1318" s="57">
        <v>1.1375</v>
      </c>
      <c r="N1318" t="s">
        <v>23</v>
      </c>
      <c r="O1318" t="s">
        <v>23</v>
      </c>
      <c r="P1318">
        <v>0</v>
      </c>
      <c r="Q1318">
        <v>0</v>
      </c>
      <c r="R1318" t="s">
        <v>896</v>
      </c>
    </row>
    <row r="1319" spans="1:19" x14ac:dyDescent="0.3">
      <c r="A1319">
        <v>133</v>
      </c>
      <c r="B1319" t="s">
        <v>85</v>
      </c>
      <c r="C1319" t="s">
        <v>102</v>
      </c>
      <c r="D1319" t="s">
        <v>65</v>
      </c>
      <c r="E1319" t="s">
        <v>22</v>
      </c>
      <c r="F1319" s="101">
        <v>45961</v>
      </c>
      <c r="G1319">
        <v>2025</v>
      </c>
      <c r="H1319" t="s">
        <v>751</v>
      </c>
      <c r="I1319" t="s">
        <v>743</v>
      </c>
      <c r="J1319">
        <v>80</v>
      </c>
      <c r="K1319">
        <v>96</v>
      </c>
      <c r="L1319" s="57">
        <v>1.2</v>
      </c>
      <c r="M1319" s="57">
        <v>1.2</v>
      </c>
      <c r="N1319" t="s">
        <v>23</v>
      </c>
      <c r="O1319" t="s">
        <v>23</v>
      </c>
      <c r="P1319">
        <v>0</v>
      </c>
      <c r="Q1319">
        <v>0</v>
      </c>
      <c r="R1319" t="s">
        <v>897</v>
      </c>
    </row>
    <row r="1320" spans="1:19" x14ac:dyDescent="0.3">
      <c r="A1320">
        <v>133</v>
      </c>
      <c r="B1320" t="s">
        <v>85</v>
      </c>
      <c r="C1320" t="s">
        <v>102</v>
      </c>
      <c r="D1320" t="s">
        <v>65</v>
      </c>
      <c r="E1320" t="s">
        <v>22</v>
      </c>
      <c r="F1320" s="101">
        <v>46022</v>
      </c>
      <c r="G1320">
        <v>2025</v>
      </c>
      <c r="H1320" t="s">
        <v>736</v>
      </c>
      <c r="I1320" t="s">
        <v>743</v>
      </c>
      <c r="J1320">
        <v>80</v>
      </c>
      <c r="K1320">
        <v>96</v>
      </c>
      <c r="L1320" s="57">
        <v>1.2</v>
      </c>
      <c r="M1320" s="57">
        <v>1.2</v>
      </c>
      <c r="N1320" t="s">
        <v>23</v>
      </c>
      <c r="O1320" t="s">
        <v>23</v>
      </c>
      <c r="P1320">
        <v>0</v>
      </c>
      <c r="Q1320">
        <v>0</v>
      </c>
      <c r="R1320" t="s">
        <v>898</v>
      </c>
    </row>
    <row r="1321" spans="1:19" x14ac:dyDescent="0.3">
      <c r="A1321">
        <v>139</v>
      </c>
      <c r="B1321" t="s">
        <v>106</v>
      </c>
      <c r="C1321" t="s">
        <v>104</v>
      </c>
      <c r="D1321" t="s">
        <v>21</v>
      </c>
      <c r="E1321" t="s">
        <v>54</v>
      </c>
      <c r="F1321" s="101">
        <v>44561</v>
      </c>
      <c r="G1321">
        <v>2021</v>
      </c>
      <c r="H1321" t="s">
        <v>736</v>
      </c>
      <c r="I1321" t="s">
        <v>739</v>
      </c>
      <c r="J1321">
        <v>100</v>
      </c>
      <c r="K1321">
        <v>107.0374146644206</v>
      </c>
      <c r="L1321" s="57">
        <v>0.93425275931332974</v>
      </c>
      <c r="M1321" s="57">
        <v>0.93425275931332974</v>
      </c>
      <c r="N1321" t="s">
        <v>95</v>
      </c>
      <c r="O1321" t="s">
        <v>95</v>
      </c>
      <c r="P1321">
        <v>0</v>
      </c>
      <c r="Q1321">
        <v>0</v>
      </c>
      <c r="R1321" t="s">
        <v>910</v>
      </c>
    </row>
    <row r="1322" spans="1:19" x14ac:dyDescent="0.3">
      <c r="A1322">
        <v>143</v>
      </c>
      <c r="B1322" t="s">
        <v>911</v>
      </c>
      <c r="C1322" t="s">
        <v>77</v>
      </c>
      <c r="D1322" t="s">
        <v>47</v>
      </c>
      <c r="E1322" t="s">
        <v>22</v>
      </c>
      <c r="F1322" s="101">
        <v>44561</v>
      </c>
      <c r="G1322">
        <v>2021</v>
      </c>
      <c r="H1322" t="s">
        <v>736</v>
      </c>
      <c r="I1322" t="s">
        <v>739</v>
      </c>
      <c r="J1322">
        <v>100</v>
      </c>
      <c r="K1322">
        <v>144</v>
      </c>
      <c r="L1322" s="57">
        <v>1.3</v>
      </c>
      <c r="M1322" s="57">
        <v>1.44</v>
      </c>
      <c r="N1322" t="s">
        <v>171</v>
      </c>
      <c r="P1322">
        <v>0</v>
      </c>
      <c r="Q1322">
        <v>0</v>
      </c>
      <c r="R1322" t="s">
        <v>913</v>
      </c>
      <c r="S1322" t="s">
        <v>171</v>
      </c>
    </row>
    <row r="1323" spans="1:19" x14ac:dyDescent="0.3">
      <c r="A1323">
        <v>143</v>
      </c>
      <c r="B1323" t="s">
        <v>911</v>
      </c>
      <c r="C1323" t="s">
        <v>77</v>
      </c>
      <c r="D1323" t="s">
        <v>47</v>
      </c>
      <c r="E1323" t="s">
        <v>22</v>
      </c>
      <c r="F1323" s="101">
        <v>44926</v>
      </c>
      <c r="G1323">
        <v>2022</v>
      </c>
      <c r="H1323" t="s">
        <v>736</v>
      </c>
      <c r="I1323" t="s">
        <v>741</v>
      </c>
      <c r="J1323">
        <v>100</v>
      </c>
      <c r="K1323">
        <v>158</v>
      </c>
      <c r="L1323" s="57">
        <v>1.3</v>
      </c>
      <c r="M1323" s="57">
        <v>1.58</v>
      </c>
      <c r="N1323" t="s">
        <v>171</v>
      </c>
      <c r="P1323">
        <v>0</v>
      </c>
      <c r="Q1323">
        <v>0</v>
      </c>
      <c r="R1323" t="s">
        <v>915</v>
      </c>
      <c r="S1323" t="s">
        <v>171</v>
      </c>
    </row>
    <row r="1324" spans="1:19" x14ac:dyDescent="0.3">
      <c r="A1324">
        <v>143</v>
      </c>
      <c r="B1324" t="s">
        <v>911</v>
      </c>
      <c r="C1324" t="s">
        <v>77</v>
      </c>
      <c r="D1324" t="s">
        <v>47</v>
      </c>
      <c r="E1324" t="s">
        <v>22</v>
      </c>
      <c r="F1324" s="101">
        <v>46022</v>
      </c>
      <c r="G1324">
        <v>2025</v>
      </c>
      <c r="H1324" t="s">
        <v>736</v>
      </c>
      <c r="I1324" t="s">
        <v>743</v>
      </c>
      <c r="J1324">
        <v>100</v>
      </c>
      <c r="K1324">
        <v>191</v>
      </c>
      <c r="L1324" s="57">
        <v>1.3</v>
      </c>
      <c r="M1324" s="57">
        <v>1.91</v>
      </c>
      <c r="N1324" t="s">
        <v>171</v>
      </c>
      <c r="P1324">
        <v>0</v>
      </c>
      <c r="Q1324">
        <v>0</v>
      </c>
      <c r="R1324" t="s">
        <v>916</v>
      </c>
      <c r="S1324" t="s">
        <v>171</v>
      </c>
    </row>
    <row r="1325" spans="1:19" x14ac:dyDescent="0.3">
      <c r="A1325">
        <v>144</v>
      </c>
      <c r="B1325" t="s">
        <v>108</v>
      </c>
      <c r="C1325" t="s">
        <v>77</v>
      </c>
      <c r="D1325" t="s">
        <v>65</v>
      </c>
      <c r="E1325" t="s">
        <v>22</v>
      </c>
      <c r="F1325" s="101">
        <v>44561</v>
      </c>
      <c r="G1325">
        <v>2021</v>
      </c>
      <c r="H1325" t="s">
        <v>736</v>
      </c>
      <c r="I1325" t="s">
        <v>739</v>
      </c>
      <c r="J1325">
        <v>3</v>
      </c>
      <c r="K1325">
        <v>2.9444444444444451</v>
      </c>
      <c r="L1325" s="57">
        <v>0.98148148148148173</v>
      </c>
      <c r="M1325" s="57">
        <v>0.98148148148148173</v>
      </c>
      <c r="N1325" t="s">
        <v>48</v>
      </c>
      <c r="O1325" t="s">
        <v>83</v>
      </c>
      <c r="P1325">
        <v>2</v>
      </c>
      <c r="Q1325">
        <v>2</v>
      </c>
      <c r="R1325" t="s">
        <v>917</v>
      </c>
    </row>
    <row r="1326" spans="1:19" x14ac:dyDescent="0.3">
      <c r="A1326">
        <v>144</v>
      </c>
      <c r="B1326" t="s">
        <v>108</v>
      </c>
      <c r="C1326" t="s">
        <v>77</v>
      </c>
      <c r="D1326" t="s">
        <v>65</v>
      </c>
      <c r="E1326" t="s">
        <v>22</v>
      </c>
      <c r="F1326" s="101">
        <v>44926</v>
      </c>
      <c r="G1326">
        <v>2022</v>
      </c>
      <c r="H1326" t="s">
        <v>736</v>
      </c>
      <c r="I1326" t="s">
        <v>741</v>
      </c>
      <c r="J1326">
        <v>3</v>
      </c>
      <c r="K1326">
        <v>3.55</v>
      </c>
      <c r="L1326" s="57">
        <v>1.1833333333333329</v>
      </c>
      <c r="M1326" s="57">
        <v>1.1833333333333329</v>
      </c>
      <c r="N1326" t="s">
        <v>48</v>
      </c>
      <c r="O1326" t="s">
        <v>83</v>
      </c>
      <c r="P1326">
        <v>2</v>
      </c>
      <c r="Q1326">
        <v>2</v>
      </c>
      <c r="R1326" t="s">
        <v>919</v>
      </c>
    </row>
    <row r="1327" spans="1:19" x14ac:dyDescent="0.3">
      <c r="A1327">
        <v>145</v>
      </c>
      <c r="B1327" t="s">
        <v>109</v>
      </c>
      <c r="C1327" t="s">
        <v>110</v>
      </c>
      <c r="D1327" t="s">
        <v>47</v>
      </c>
      <c r="E1327" t="s">
        <v>22</v>
      </c>
      <c r="F1327" s="101">
        <v>44561</v>
      </c>
      <c r="G1327">
        <v>2021</v>
      </c>
      <c r="H1327" t="s">
        <v>736</v>
      </c>
      <c r="I1327" t="s">
        <v>739</v>
      </c>
      <c r="J1327">
        <v>1</v>
      </c>
      <c r="K1327">
        <v>2.145161290322581</v>
      </c>
      <c r="L1327" s="57">
        <v>1.3</v>
      </c>
      <c r="M1327" s="57">
        <v>2.145161290322581</v>
      </c>
      <c r="N1327" t="s">
        <v>48</v>
      </c>
      <c r="O1327" t="s">
        <v>83</v>
      </c>
      <c r="P1327">
        <v>0</v>
      </c>
      <c r="Q1327">
        <v>2</v>
      </c>
      <c r="R1327" t="s">
        <v>922</v>
      </c>
    </row>
    <row r="1328" spans="1:19" x14ac:dyDescent="0.3">
      <c r="A1328">
        <v>145</v>
      </c>
      <c r="B1328" t="s">
        <v>109</v>
      </c>
      <c r="C1328" t="s">
        <v>110</v>
      </c>
      <c r="D1328" t="s">
        <v>47</v>
      </c>
      <c r="E1328" t="s">
        <v>22</v>
      </c>
      <c r="F1328" s="101">
        <v>44926</v>
      </c>
      <c r="G1328">
        <v>2022</v>
      </c>
      <c r="H1328" t="s">
        <v>736</v>
      </c>
      <c r="I1328" t="s">
        <v>741</v>
      </c>
      <c r="J1328">
        <v>1</v>
      </c>
      <c r="K1328">
        <v>2.1186440677966001</v>
      </c>
      <c r="L1328" s="57">
        <v>1.3</v>
      </c>
      <c r="M1328" s="57">
        <v>2.1186440677966001</v>
      </c>
      <c r="N1328" t="s">
        <v>48</v>
      </c>
      <c r="O1328" t="s">
        <v>83</v>
      </c>
      <c r="P1328">
        <v>0</v>
      </c>
      <c r="Q1328">
        <v>2</v>
      </c>
      <c r="R1328" t="s">
        <v>924</v>
      </c>
    </row>
    <row r="1329" spans="1:18" x14ac:dyDescent="0.3">
      <c r="A1329">
        <v>145</v>
      </c>
      <c r="B1329" t="s">
        <v>109</v>
      </c>
      <c r="C1329" t="s">
        <v>110</v>
      </c>
      <c r="D1329" t="s">
        <v>47</v>
      </c>
      <c r="E1329" t="s">
        <v>22</v>
      </c>
      <c r="F1329" s="101">
        <v>46022</v>
      </c>
      <c r="G1329">
        <v>2025</v>
      </c>
      <c r="H1329" t="s">
        <v>736</v>
      </c>
      <c r="I1329" t="s">
        <v>743</v>
      </c>
      <c r="J1329">
        <v>1</v>
      </c>
      <c r="K1329">
        <v>1.62</v>
      </c>
      <c r="L1329" s="57">
        <v>1.3</v>
      </c>
      <c r="M1329" s="57">
        <v>1.62</v>
      </c>
      <c r="N1329" t="s">
        <v>48</v>
      </c>
      <c r="O1329" t="s">
        <v>83</v>
      </c>
      <c r="P1329">
        <v>0</v>
      </c>
      <c r="Q1329">
        <v>2</v>
      </c>
      <c r="R1329" t="s">
        <v>925</v>
      </c>
    </row>
    <row r="1330" spans="1:18" x14ac:dyDescent="0.3">
      <c r="A1330">
        <v>146</v>
      </c>
      <c r="B1330" t="s">
        <v>111</v>
      </c>
      <c r="C1330" t="s">
        <v>77</v>
      </c>
      <c r="D1330" t="s">
        <v>47</v>
      </c>
      <c r="E1330" t="s">
        <v>22</v>
      </c>
      <c r="F1330" s="101">
        <v>44561</v>
      </c>
      <c r="G1330">
        <v>2021</v>
      </c>
      <c r="H1330" t="s">
        <v>736</v>
      </c>
      <c r="I1330" t="s">
        <v>739</v>
      </c>
      <c r="J1330">
        <v>230</v>
      </c>
      <c r="K1330">
        <v>239</v>
      </c>
      <c r="L1330" s="57">
        <v>1.0391304347826089</v>
      </c>
      <c r="M1330" s="57">
        <v>1.0391304347826089</v>
      </c>
      <c r="N1330" t="s">
        <v>48</v>
      </c>
      <c r="O1330" t="s">
        <v>48</v>
      </c>
      <c r="P1330">
        <v>0</v>
      </c>
      <c r="Q1330">
        <v>0</v>
      </c>
      <c r="R1330" t="s">
        <v>927</v>
      </c>
    </row>
    <row r="1331" spans="1:18" x14ac:dyDescent="0.3">
      <c r="A1331">
        <v>146</v>
      </c>
      <c r="B1331" t="s">
        <v>111</v>
      </c>
      <c r="C1331" t="s">
        <v>77</v>
      </c>
      <c r="D1331" t="s">
        <v>47</v>
      </c>
      <c r="E1331" t="s">
        <v>22</v>
      </c>
      <c r="F1331" s="101">
        <v>44926</v>
      </c>
      <c r="G1331">
        <v>2022</v>
      </c>
      <c r="H1331" t="s">
        <v>736</v>
      </c>
      <c r="I1331" t="s">
        <v>741</v>
      </c>
      <c r="J1331">
        <v>230</v>
      </c>
      <c r="K1331">
        <v>280</v>
      </c>
      <c r="L1331" s="57">
        <v>1.2173913043478259</v>
      </c>
      <c r="M1331" s="57">
        <v>1.2173913043478259</v>
      </c>
      <c r="N1331" t="s">
        <v>48</v>
      </c>
      <c r="O1331" t="s">
        <v>48</v>
      </c>
      <c r="P1331">
        <v>0</v>
      </c>
      <c r="Q1331">
        <v>0</v>
      </c>
      <c r="R1331" t="s">
        <v>929</v>
      </c>
    </row>
    <row r="1332" spans="1:18" x14ac:dyDescent="0.3">
      <c r="A1332">
        <v>146</v>
      </c>
      <c r="B1332" t="s">
        <v>111</v>
      </c>
      <c r="C1332" t="s">
        <v>77</v>
      </c>
      <c r="D1332" t="s">
        <v>47</v>
      </c>
      <c r="E1332" t="s">
        <v>22</v>
      </c>
      <c r="F1332" s="101">
        <v>46022</v>
      </c>
      <c r="G1332">
        <v>2025</v>
      </c>
      <c r="H1332" t="s">
        <v>736</v>
      </c>
      <c r="I1332" t="s">
        <v>743</v>
      </c>
      <c r="J1332">
        <v>300</v>
      </c>
      <c r="K1332">
        <v>399</v>
      </c>
      <c r="L1332" s="57">
        <v>1.3</v>
      </c>
      <c r="M1332" s="57">
        <v>1.33</v>
      </c>
      <c r="N1332" t="s">
        <v>48</v>
      </c>
      <c r="O1332" t="s">
        <v>48</v>
      </c>
      <c r="P1332">
        <v>0</v>
      </c>
      <c r="Q1332">
        <v>0</v>
      </c>
      <c r="R1332" t="s">
        <v>930</v>
      </c>
    </row>
    <row r="1333" spans="1:18" x14ac:dyDescent="0.3">
      <c r="A1333">
        <v>147</v>
      </c>
      <c r="B1333" t="s">
        <v>112</v>
      </c>
      <c r="C1333" t="s">
        <v>77</v>
      </c>
      <c r="D1333" t="s">
        <v>65</v>
      </c>
      <c r="E1333" t="s">
        <v>22</v>
      </c>
      <c r="F1333" s="101">
        <v>44926</v>
      </c>
      <c r="G1333">
        <v>2022</v>
      </c>
      <c r="H1333" t="s">
        <v>736</v>
      </c>
      <c r="I1333" t="s">
        <v>741</v>
      </c>
      <c r="J1333">
        <v>16</v>
      </c>
      <c r="K1333">
        <v>11</v>
      </c>
      <c r="L1333" s="57">
        <v>0.6875</v>
      </c>
      <c r="M1333" s="57">
        <v>0.6875</v>
      </c>
      <c r="N1333" t="s">
        <v>48</v>
      </c>
      <c r="O1333" t="s">
        <v>48</v>
      </c>
      <c r="P1333">
        <v>0</v>
      </c>
      <c r="Q1333">
        <v>0</v>
      </c>
      <c r="R1333" t="s">
        <v>931</v>
      </c>
    </row>
    <row r="1334" spans="1:18" x14ac:dyDescent="0.3">
      <c r="A1334">
        <v>147</v>
      </c>
      <c r="B1334" t="s">
        <v>112</v>
      </c>
      <c r="C1334" t="s">
        <v>77</v>
      </c>
      <c r="D1334" t="s">
        <v>65</v>
      </c>
      <c r="E1334" t="s">
        <v>22</v>
      </c>
      <c r="F1334" s="101">
        <v>46022</v>
      </c>
      <c r="G1334">
        <v>2025</v>
      </c>
      <c r="H1334" t="s">
        <v>736</v>
      </c>
      <c r="I1334" t="s">
        <v>743</v>
      </c>
      <c r="J1334">
        <v>17</v>
      </c>
      <c r="K1334">
        <v>16</v>
      </c>
      <c r="L1334" s="57">
        <v>0.94117647058823528</v>
      </c>
      <c r="M1334" s="57">
        <v>0.94117647058823528</v>
      </c>
      <c r="N1334" t="s">
        <v>48</v>
      </c>
      <c r="O1334" t="s">
        <v>48</v>
      </c>
      <c r="P1334">
        <v>0</v>
      </c>
      <c r="Q1334">
        <v>0</v>
      </c>
      <c r="R1334" t="s">
        <v>932</v>
      </c>
    </row>
    <row r="1335" spans="1:18" x14ac:dyDescent="0.3">
      <c r="A1335">
        <v>148</v>
      </c>
      <c r="B1335" t="s">
        <v>114</v>
      </c>
      <c r="C1335" t="s">
        <v>110</v>
      </c>
      <c r="D1335" t="s">
        <v>47</v>
      </c>
      <c r="E1335" t="s">
        <v>22</v>
      </c>
      <c r="F1335" s="101">
        <v>44561</v>
      </c>
      <c r="G1335">
        <v>2021</v>
      </c>
      <c r="H1335" t="s">
        <v>736</v>
      </c>
      <c r="I1335" t="s">
        <v>739</v>
      </c>
      <c r="J1335">
        <v>5</v>
      </c>
      <c r="K1335">
        <v>2.7712890210235721</v>
      </c>
      <c r="L1335" s="57">
        <v>0.55425780420471438</v>
      </c>
      <c r="M1335" s="57">
        <v>0.55425780420471438</v>
      </c>
      <c r="N1335" t="s">
        <v>23</v>
      </c>
      <c r="O1335" t="s">
        <v>23</v>
      </c>
      <c r="P1335">
        <v>0</v>
      </c>
      <c r="Q1335">
        <v>1</v>
      </c>
      <c r="R1335" t="s">
        <v>934</v>
      </c>
    </row>
    <row r="1336" spans="1:18" x14ac:dyDescent="0.3">
      <c r="A1336">
        <v>150</v>
      </c>
      <c r="B1336" t="s">
        <v>937</v>
      </c>
      <c r="C1336" t="s">
        <v>77</v>
      </c>
      <c r="D1336" t="s">
        <v>65</v>
      </c>
      <c r="E1336" t="s">
        <v>22</v>
      </c>
      <c r="F1336" s="101">
        <v>45230</v>
      </c>
      <c r="G1336">
        <v>2023</v>
      </c>
      <c r="H1336" t="s">
        <v>751</v>
      </c>
      <c r="I1336" t="s">
        <v>737</v>
      </c>
      <c r="K1336">
        <v>94</v>
      </c>
      <c r="N1336" t="s">
        <v>23</v>
      </c>
      <c r="O1336" t="s">
        <v>23</v>
      </c>
      <c r="P1336">
        <v>0</v>
      </c>
      <c r="Q1336">
        <v>0</v>
      </c>
      <c r="R1336" t="s">
        <v>2723</v>
      </c>
    </row>
    <row r="1337" spans="1:18" x14ac:dyDescent="0.3">
      <c r="A1337">
        <v>150</v>
      </c>
      <c r="B1337" t="s">
        <v>937</v>
      </c>
      <c r="C1337" t="s">
        <v>77</v>
      </c>
      <c r="D1337" t="s">
        <v>65</v>
      </c>
      <c r="E1337" t="s">
        <v>22</v>
      </c>
      <c r="F1337" s="101">
        <v>45596</v>
      </c>
      <c r="G1337">
        <v>2024</v>
      </c>
      <c r="H1337" t="s">
        <v>751</v>
      </c>
      <c r="I1337" t="s">
        <v>753</v>
      </c>
      <c r="K1337">
        <v>89</v>
      </c>
      <c r="N1337" t="s">
        <v>23</v>
      </c>
      <c r="O1337" t="s">
        <v>23</v>
      </c>
      <c r="P1337">
        <v>0</v>
      </c>
      <c r="Q1337">
        <v>0</v>
      </c>
      <c r="R1337" t="s">
        <v>938</v>
      </c>
    </row>
    <row r="1338" spans="1:18" x14ac:dyDescent="0.3">
      <c r="A1338">
        <v>151</v>
      </c>
      <c r="B1338" t="s">
        <v>85</v>
      </c>
      <c r="C1338" t="s">
        <v>104</v>
      </c>
      <c r="D1338" t="s">
        <v>65</v>
      </c>
      <c r="E1338" t="s">
        <v>22</v>
      </c>
      <c r="F1338" s="101">
        <v>44865</v>
      </c>
      <c r="G1338">
        <v>2022</v>
      </c>
      <c r="H1338" t="s">
        <v>751</v>
      </c>
      <c r="I1338" t="s">
        <v>741</v>
      </c>
      <c r="K1338">
        <v>83</v>
      </c>
      <c r="N1338" t="s">
        <v>23</v>
      </c>
      <c r="O1338" t="s">
        <v>23</v>
      </c>
      <c r="P1338">
        <v>0</v>
      </c>
      <c r="Q1338">
        <v>0</v>
      </c>
      <c r="R1338" t="s">
        <v>939</v>
      </c>
    </row>
    <row r="1339" spans="1:18" x14ac:dyDescent="0.3">
      <c r="A1339">
        <v>151</v>
      </c>
      <c r="B1339" t="s">
        <v>85</v>
      </c>
      <c r="C1339" t="s">
        <v>104</v>
      </c>
      <c r="D1339" t="s">
        <v>65</v>
      </c>
      <c r="E1339" t="s">
        <v>22</v>
      </c>
      <c r="F1339" s="101">
        <v>45230</v>
      </c>
      <c r="G1339">
        <v>2023</v>
      </c>
      <c r="H1339" t="s">
        <v>751</v>
      </c>
      <c r="I1339" t="s">
        <v>737</v>
      </c>
      <c r="K1339">
        <v>90.37</v>
      </c>
      <c r="N1339" t="s">
        <v>23</v>
      </c>
      <c r="O1339" t="s">
        <v>23</v>
      </c>
      <c r="P1339">
        <v>0</v>
      </c>
      <c r="Q1339">
        <v>0</v>
      </c>
      <c r="R1339" t="s">
        <v>940</v>
      </c>
    </row>
    <row r="1340" spans="1:18" x14ac:dyDescent="0.3">
      <c r="A1340">
        <v>151</v>
      </c>
      <c r="B1340" t="s">
        <v>85</v>
      </c>
      <c r="C1340" t="s">
        <v>104</v>
      </c>
      <c r="D1340" t="s">
        <v>65</v>
      </c>
      <c r="E1340" t="s">
        <v>22</v>
      </c>
      <c r="F1340" s="101">
        <v>45596</v>
      </c>
      <c r="G1340">
        <v>2024</v>
      </c>
      <c r="H1340" t="s">
        <v>751</v>
      </c>
      <c r="I1340" t="s">
        <v>753</v>
      </c>
      <c r="K1340">
        <v>80</v>
      </c>
      <c r="N1340" t="s">
        <v>23</v>
      </c>
      <c r="O1340" t="s">
        <v>23</v>
      </c>
      <c r="P1340">
        <v>0</v>
      </c>
      <c r="Q1340">
        <v>0</v>
      </c>
      <c r="R1340" t="s">
        <v>941</v>
      </c>
    </row>
    <row r="1341" spans="1:18" x14ac:dyDescent="0.3">
      <c r="A1341">
        <v>151</v>
      </c>
      <c r="B1341" t="s">
        <v>85</v>
      </c>
      <c r="C1341" t="s">
        <v>104</v>
      </c>
      <c r="D1341" t="s">
        <v>65</v>
      </c>
      <c r="E1341" t="s">
        <v>22</v>
      </c>
      <c r="F1341" s="101">
        <v>45961</v>
      </c>
      <c r="G1341">
        <v>2025</v>
      </c>
      <c r="H1341" t="s">
        <v>751</v>
      </c>
      <c r="I1341" t="s">
        <v>743</v>
      </c>
      <c r="K1341">
        <v>95</v>
      </c>
      <c r="N1341" t="s">
        <v>23</v>
      </c>
      <c r="O1341" t="s">
        <v>23</v>
      </c>
      <c r="P1341">
        <v>0</v>
      </c>
      <c r="Q1341">
        <v>0</v>
      </c>
      <c r="R1341" t="s">
        <v>942</v>
      </c>
    </row>
    <row r="1342" spans="1:18" x14ac:dyDescent="0.3">
      <c r="A1342">
        <v>151</v>
      </c>
      <c r="B1342" t="s">
        <v>85</v>
      </c>
      <c r="C1342" t="s">
        <v>104</v>
      </c>
      <c r="D1342" t="s">
        <v>65</v>
      </c>
      <c r="E1342" t="s">
        <v>22</v>
      </c>
      <c r="F1342" s="101">
        <v>46022</v>
      </c>
      <c r="G1342">
        <v>2025</v>
      </c>
      <c r="H1342" t="s">
        <v>736</v>
      </c>
      <c r="I1342" t="s">
        <v>743</v>
      </c>
      <c r="J1342">
        <v>80</v>
      </c>
      <c r="K1342">
        <v>95</v>
      </c>
      <c r="L1342" s="57">
        <v>1.1875</v>
      </c>
      <c r="M1342" s="57">
        <v>1.1875</v>
      </c>
      <c r="N1342" t="s">
        <v>23</v>
      </c>
      <c r="O1342" t="s">
        <v>23</v>
      </c>
      <c r="P1342">
        <v>0</v>
      </c>
      <c r="Q1342">
        <v>0</v>
      </c>
      <c r="R1342" t="s">
        <v>943</v>
      </c>
    </row>
    <row r="1343" spans="1:18" x14ac:dyDescent="0.3">
      <c r="A1343">
        <v>159</v>
      </c>
      <c r="B1343" t="s">
        <v>85</v>
      </c>
      <c r="C1343" t="s">
        <v>118</v>
      </c>
      <c r="D1343" t="s">
        <v>47</v>
      </c>
      <c r="E1343" t="s">
        <v>22</v>
      </c>
      <c r="F1343" s="101">
        <v>44926</v>
      </c>
      <c r="G1343">
        <v>2022</v>
      </c>
      <c r="H1343" t="s">
        <v>736</v>
      </c>
      <c r="I1343" t="s">
        <v>741</v>
      </c>
      <c r="J1343">
        <v>80</v>
      </c>
      <c r="K1343">
        <v>70</v>
      </c>
      <c r="L1343" s="57">
        <v>0.875</v>
      </c>
      <c r="M1343" s="57">
        <v>0.875</v>
      </c>
      <c r="N1343" t="s">
        <v>23</v>
      </c>
      <c r="O1343" t="s">
        <v>23</v>
      </c>
      <c r="P1343">
        <v>0</v>
      </c>
      <c r="Q1343">
        <v>0</v>
      </c>
      <c r="R1343" t="s">
        <v>945</v>
      </c>
    </row>
    <row r="1344" spans="1:18" x14ac:dyDescent="0.3">
      <c r="A1344">
        <v>159</v>
      </c>
      <c r="B1344" t="s">
        <v>85</v>
      </c>
      <c r="C1344" t="s">
        <v>118</v>
      </c>
      <c r="D1344" t="s">
        <v>47</v>
      </c>
      <c r="E1344" t="s">
        <v>22</v>
      </c>
      <c r="F1344" s="101">
        <v>46022</v>
      </c>
      <c r="G1344">
        <v>2025</v>
      </c>
      <c r="H1344" t="s">
        <v>736</v>
      </c>
      <c r="I1344" t="s">
        <v>743</v>
      </c>
      <c r="J1344">
        <v>80</v>
      </c>
      <c r="K1344">
        <v>100</v>
      </c>
      <c r="L1344" s="57">
        <v>1.25</v>
      </c>
      <c r="M1344" s="57">
        <v>1.25</v>
      </c>
      <c r="N1344" t="s">
        <v>23</v>
      </c>
      <c r="O1344" t="s">
        <v>23</v>
      </c>
      <c r="P1344">
        <v>0</v>
      </c>
      <c r="Q1344">
        <v>0</v>
      </c>
      <c r="R1344" t="s">
        <v>946</v>
      </c>
    </row>
    <row r="1345" spans="1:19" x14ac:dyDescent="0.3">
      <c r="A1345">
        <v>167</v>
      </c>
      <c r="B1345" t="s">
        <v>120</v>
      </c>
      <c r="C1345" t="s">
        <v>25</v>
      </c>
      <c r="D1345" t="s">
        <v>47</v>
      </c>
      <c r="E1345" t="s">
        <v>22</v>
      </c>
      <c r="F1345" s="101">
        <v>44926</v>
      </c>
      <c r="G1345">
        <v>2022</v>
      </c>
      <c r="H1345" t="s">
        <v>736</v>
      </c>
      <c r="I1345" t="s">
        <v>741</v>
      </c>
      <c r="J1345">
        <v>80</v>
      </c>
      <c r="K1345">
        <v>96.55</v>
      </c>
      <c r="L1345" s="57">
        <v>1.2068749999999999</v>
      </c>
      <c r="M1345" s="57">
        <v>1.2068749999999999</v>
      </c>
      <c r="N1345" t="s">
        <v>23</v>
      </c>
      <c r="O1345" t="s">
        <v>23</v>
      </c>
      <c r="P1345">
        <v>0</v>
      </c>
      <c r="Q1345">
        <v>1</v>
      </c>
      <c r="R1345" t="s">
        <v>949</v>
      </c>
    </row>
    <row r="1346" spans="1:19" x14ac:dyDescent="0.3">
      <c r="A1346">
        <v>167</v>
      </c>
      <c r="B1346" t="s">
        <v>120</v>
      </c>
      <c r="C1346" t="s">
        <v>25</v>
      </c>
      <c r="D1346" t="s">
        <v>47</v>
      </c>
      <c r="E1346" t="s">
        <v>22</v>
      </c>
      <c r="F1346" s="101">
        <v>46022</v>
      </c>
      <c r="G1346">
        <v>2025</v>
      </c>
      <c r="H1346" t="s">
        <v>736</v>
      </c>
      <c r="I1346" t="s">
        <v>743</v>
      </c>
      <c r="J1346">
        <v>90</v>
      </c>
      <c r="K1346">
        <v>94</v>
      </c>
      <c r="L1346" s="57">
        <v>1.044444444444445</v>
      </c>
      <c r="M1346" s="57">
        <v>1.044444444444445</v>
      </c>
      <c r="N1346" t="s">
        <v>23</v>
      </c>
      <c r="O1346" t="s">
        <v>23</v>
      </c>
      <c r="P1346">
        <v>0</v>
      </c>
      <c r="Q1346">
        <v>1</v>
      </c>
      <c r="R1346" t="s">
        <v>950</v>
      </c>
    </row>
    <row r="1347" spans="1:19" x14ac:dyDescent="0.3">
      <c r="A1347">
        <v>172</v>
      </c>
      <c r="B1347" t="s">
        <v>122</v>
      </c>
      <c r="C1347" t="s">
        <v>93</v>
      </c>
      <c r="D1347" t="s">
        <v>21</v>
      </c>
      <c r="E1347" t="s">
        <v>22</v>
      </c>
      <c r="F1347" s="101">
        <v>46022</v>
      </c>
      <c r="G1347">
        <v>2025</v>
      </c>
      <c r="H1347" t="s">
        <v>736</v>
      </c>
      <c r="I1347" t="s">
        <v>743</v>
      </c>
      <c r="J1347">
        <v>95</v>
      </c>
      <c r="K1347">
        <v>98.44</v>
      </c>
      <c r="L1347" s="57">
        <v>1.036210526315789</v>
      </c>
      <c r="M1347" s="57">
        <v>1.036210526315789</v>
      </c>
      <c r="N1347" t="s">
        <v>23</v>
      </c>
      <c r="O1347" t="s">
        <v>23</v>
      </c>
      <c r="P1347">
        <v>0</v>
      </c>
      <c r="Q1347">
        <v>0</v>
      </c>
      <c r="R1347" t="s">
        <v>964</v>
      </c>
    </row>
    <row r="1348" spans="1:19" x14ac:dyDescent="0.3">
      <c r="A1348">
        <v>197</v>
      </c>
      <c r="B1348" t="s">
        <v>130</v>
      </c>
      <c r="C1348" t="s">
        <v>87</v>
      </c>
      <c r="D1348" t="s">
        <v>52</v>
      </c>
      <c r="E1348" t="s">
        <v>22</v>
      </c>
      <c r="F1348" s="101">
        <v>44926</v>
      </c>
      <c r="G1348">
        <v>2022</v>
      </c>
      <c r="H1348" t="s">
        <v>736</v>
      </c>
      <c r="I1348" t="s">
        <v>741</v>
      </c>
      <c r="J1348">
        <v>90</v>
      </c>
      <c r="K1348">
        <v>100</v>
      </c>
      <c r="L1348" s="57">
        <v>1.1111111111111109</v>
      </c>
      <c r="M1348" s="57">
        <v>1.1111111111111109</v>
      </c>
      <c r="N1348" t="s">
        <v>23</v>
      </c>
      <c r="O1348" t="s">
        <v>23</v>
      </c>
      <c r="P1348">
        <v>0</v>
      </c>
      <c r="Q1348">
        <v>0</v>
      </c>
      <c r="R1348" t="s">
        <v>970</v>
      </c>
    </row>
    <row r="1349" spans="1:19" x14ac:dyDescent="0.3">
      <c r="A1349">
        <v>197</v>
      </c>
      <c r="B1349" t="s">
        <v>130</v>
      </c>
      <c r="C1349" t="s">
        <v>87</v>
      </c>
      <c r="D1349" t="s">
        <v>52</v>
      </c>
      <c r="E1349" t="s">
        <v>22</v>
      </c>
      <c r="F1349" s="101">
        <v>46022</v>
      </c>
      <c r="G1349">
        <v>2025</v>
      </c>
      <c r="H1349" t="s">
        <v>736</v>
      </c>
      <c r="I1349" t="s">
        <v>743</v>
      </c>
      <c r="J1349">
        <v>97</v>
      </c>
      <c r="K1349">
        <v>100</v>
      </c>
      <c r="L1349" s="57">
        <v>1.0309278350515461</v>
      </c>
      <c r="M1349" s="57">
        <v>1.0309278350515461</v>
      </c>
      <c r="N1349" t="s">
        <v>23</v>
      </c>
      <c r="O1349" t="s">
        <v>23</v>
      </c>
      <c r="P1349">
        <v>0</v>
      </c>
      <c r="Q1349">
        <v>0</v>
      </c>
      <c r="R1349" t="s">
        <v>972</v>
      </c>
    </row>
    <row r="1350" spans="1:19" x14ac:dyDescent="0.3">
      <c r="A1350">
        <v>199</v>
      </c>
      <c r="B1350" t="s">
        <v>131</v>
      </c>
      <c r="C1350" t="s">
        <v>25</v>
      </c>
      <c r="D1350" t="s">
        <v>47</v>
      </c>
      <c r="E1350" t="s">
        <v>22</v>
      </c>
      <c r="F1350" s="101">
        <v>44926</v>
      </c>
      <c r="G1350">
        <v>2022</v>
      </c>
      <c r="H1350" t="s">
        <v>736</v>
      </c>
      <c r="I1350" t="s">
        <v>741</v>
      </c>
      <c r="J1350">
        <v>80</v>
      </c>
      <c r="N1350" t="s">
        <v>23</v>
      </c>
      <c r="O1350" t="s">
        <v>119</v>
      </c>
      <c r="P1350">
        <v>0</v>
      </c>
      <c r="Q1350">
        <v>0</v>
      </c>
      <c r="R1350" t="s">
        <v>975</v>
      </c>
      <c r="S1350" t="s">
        <v>119</v>
      </c>
    </row>
    <row r="1351" spans="1:19" x14ac:dyDescent="0.3">
      <c r="A1351">
        <v>199</v>
      </c>
      <c r="B1351" t="s">
        <v>131</v>
      </c>
      <c r="C1351" t="s">
        <v>25</v>
      </c>
      <c r="D1351" t="s">
        <v>47</v>
      </c>
      <c r="E1351" t="s">
        <v>22</v>
      </c>
      <c r="F1351" s="101">
        <v>46022</v>
      </c>
      <c r="G1351">
        <v>2025</v>
      </c>
      <c r="H1351" t="s">
        <v>736</v>
      </c>
      <c r="I1351" t="s">
        <v>743</v>
      </c>
      <c r="J1351">
        <v>80</v>
      </c>
      <c r="K1351">
        <v>92.89</v>
      </c>
      <c r="L1351" s="57">
        <v>1.161125</v>
      </c>
      <c r="M1351" s="57">
        <v>1.161125</v>
      </c>
      <c r="N1351" t="s">
        <v>23</v>
      </c>
      <c r="O1351" t="s">
        <v>23</v>
      </c>
      <c r="P1351">
        <v>0</v>
      </c>
      <c r="Q1351">
        <v>0</v>
      </c>
      <c r="R1351" t="s">
        <v>977</v>
      </c>
    </row>
    <row r="1352" spans="1:19" x14ac:dyDescent="0.3">
      <c r="A1352">
        <v>200</v>
      </c>
      <c r="B1352" t="s">
        <v>132</v>
      </c>
      <c r="C1352" t="s">
        <v>25</v>
      </c>
      <c r="D1352" t="s">
        <v>65</v>
      </c>
      <c r="E1352" t="s">
        <v>22</v>
      </c>
      <c r="F1352" s="101">
        <v>44926</v>
      </c>
      <c r="G1352">
        <v>2022</v>
      </c>
      <c r="H1352" t="s">
        <v>736</v>
      </c>
      <c r="I1352" t="s">
        <v>741</v>
      </c>
      <c r="J1352">
        <v>70</v>
      </c>
      <c r="N1352" t="s">
        <v>23</v>
      </c>
      <c r="O1352" t="s">
        <v>119</v>
      </c>
      <c r="P1352">
        <v>0</v>
      </c>
      <c r="Q1352">
        <v>1</v>
      </c>
      <c r="R1352" t="s">
        <v>978</v>
      </c>
      <c r="S1352" t="s">
        <v>119</v>
      </c>
    </row>
    <row r="1353" spans="1:19" x14ac:dyDescent="0.3">
      <c r="A1353">
        <v>206</v>
      </c>
      <c r="B1353" t="s">
        <v>138</v>
      </c>
      <c r="C1353" t="s">
        <v>86</v>
      </c>
      <c r="D1353" t="s">
        <v>65</v>
      </c>
      <c r="E1353" t="s">
        <v>22</v>
      </c>
      <c r="F1353" s="101">
        <v>46022</v>
      </c>
      <c r="G1353">
        <v>2025</v>
      </c>
      <c r="H1353" t="s">
        <v>736</v>
      </c>
      <c r="I1353" t="s">
        <v>743</v>
      </c>
      <c r="J1353">
        <v>5141102865</v>
      </c>
      <c r="K1353">
        <v>11016899103</v>
      </c>
      <c r="L1353" s="57">
        <v>1.3</v>
      </c>
      <c r="M1353" s="57">
        <v>2.142905791284921</v>
      </c>
      <c r="N1353" t="s">
        <v>23</v>
      </c>
      <c r="O1353" t="s">
        <v>23</v>
      </c>
      <c r="P1353">
        <v>0</v>
      </c>
      <c r="Q1353">
        <v>2</v>
      </c>
      <c r="R1353" t="s">
        <v>988</v>
      </c>
    </row>
    <row r="1354" spans="1:19" x14ac:dyDescent="0.3">
      <c r="A1354">
        <v>208</v>
      </c>
      <c r="B1354" t="s">
        <v>140</v>
      </c>
      <c r="C1354" t="s">
        <v>90</v>
      </c>
      <c r="D1354" t="s">
        <v>21</v>
      </c>
      <c r="E1354" t="s">
        <v>54</v>
      </c>
      <c r="F1354" s="101">
        <v>44561</v>
      </c>
      <c r="G1354">
        <v>2021</v>
      </c>
      <c r="H1354" t="s">
        <v>736</v>
      </c>
      <c r="I1354" t="s">
        <v>739</v>
      </c>
      <c r="J1354">
        <v>1700</v>
      </c>
      <c r="K1354">
        <v>0</v>
      </c>
      <c r="N1354" t="s">
        <v>141</v>
      </c>
      <c r="O1354" t="s">
        <v>141</v>
      </c>
      <c r="P1354">
        <v>0</v>
      </c>
      <c r="Q1354">
        <v>0</v>
      </c>
      <c r="R1354" t="s">
        <v>1001</v>
      </c>
    </row>
    <row r="1355" spans="1:19" x14ac:dyDescent="0.3">
      <c r="A1355">
        <v>208</v>
      </c>
      <c r="B1355" t="s">
        <v>140</v>
      </c>
      <c r="C1355" t="s">
        <v>90</v>
      </c>
      <c r="D1355" t="s">
        <v>21</v>
      </c>
      <c r="E1355" t="s">
        <v>54</v>
      </c>
      <c r="F1355" s="101">
        <v>46022</v>
      </c>
      <c r="G1355">
        <v>2025</v>
      </c>
      <c r="H1355" t="s">
        <v>736</v>
      </c>
      <c r="I1355" t="s">
        <v>743</v>
      </c>
      <c r="J1355">
        <v>1</v>
      </c>
      <c r="K1355">
        <v>1059</v>
      </c>
      <c r="L1355" s="57">
        <v>9.4428706326723328E-4</v>
      </c>
      <c r="M1355" s="57">
        <v>9.4428706326723328E-4</v>
      </c>
      <c r="N1355" t="s">
        <v>141</v>
      </c>
      <c r="O1355" t="s">
        <v>141</v>
      </c>
      <c r="P1355">
        <v>0</v>
      </c>
      <c r="Q1355">
        <v>0</v>
      </c>
      <c r="R1355" t="s">
        <v>1019</v>
      </c>
    </row>
    <row r="1356" spans="1:19" x14ac:dyDescent="0.3">
      <c r="A1356">
        <v>213</v>
      </c>
      <c r="B1356" t="s">
        <v>142</v>
      </c>
      <c r="C1356" t="s">
        <v>90</v>
      </c>
      <c r="D1356" t="s">
        <v>52</v>
      </c>
      <c r="E1356" t="s">
        <v>22</v>
      </c>
      <c r="F1356" s="101">
        <v>44561</v>
      </c>
      <c r="G1356">
        <v>2021</v>
      </c>
      <c r="H1356" t="s">
        <v>736</v>
      </c>
      <c r="I1356" t="s">
        <v>739</v>
      </c>
      <c r="J1356">
        <v>90</v>
      </c>
      <c r="K1356">
        <v>0</v>
      </c>
      <c r="L1356" s="57">
        <v>0</v>
      </c>
      <c r="M1356" s="57">
        <v>0</v>
      </c>
      <c r="N1356" t="s">
        <v>23</v>
      </c>
      <c r="O1356" t="s">
        <v>23</v>
      </c>
      <c r="P1356">
        <v>0</v>
      </c>
      <c r="Q1356">
        <v>0</v>
      </c>
      <c r="R1356" t="s">
        <v>1023</v>
      </c>
    </row>
    <row r="1357" spans="1:19" x14ac:dyDescent="0.3">
      <c r="A1357">
        <v>213</v>
      </c>
      <c r="B1357" t="s">
        <v>142</v>
      </c>
      <c r="C1357" t="s">
        <v>90</v>
      </c>
      <c r="D1357" t="s">
        <v>52</v>
      </c>
      <c r="E1357" t="s">
        <v>22</v>
      </c>
      <c r="F1357" s="101">
        <v>44926</v>
      </c>
      <c r="G1357">
        <v>2022</v>
      </c>
      <c r="H1357" t="s">
        <v>736</v>
      </c>
      <c r="I1357" t="s">
        <v>741</v>
      </c>
      <c r="J1357">
        <v>90</v>
      </c>
      <c r="K1357">
        <v>0</v>
      </c>
      <c r="L1357" s="57">
        <v>0</v>
      </c>
      <c r="M1357" s="57">
        <v>0</v>
      </c>
      <c r="N1357" t="s">
        <v>23</v>
      </c>
      <c r="O1357" t="s">
        <v>23</v>
      </c>
      <c r="P1357">
        <v>0</v>
      </c>
      <c r="Q1357">
        <v>0</v>
      </c>
      <c r="R1357" t="s">
        <v>1030</v>
      </c>
    </row>
    <row r="1358" spans="1:19" x14ac:dyDescent="0.3">
      <c r="A1358">
        <v>213</v>
      </c>
      <c r="B1358" t="s">
        <v>142</v>
      </c>
      <c r="C1358" t="s">
        <v>90</v>
      </c>
      <c r="D1358" t="s">
        <v>52</v>
      </c>
      <c r="E1358" t="s">
        <v>22</v>
      </c>
      <c r="F1358" s="101">
        <v>46022</v>
      </c>
      <c r="G1358">
        <v>2025</v>
      </c>
      <c r="H1358" t="s">
        <v>736</v>
      </c>
      <c r="I1358" t="s">
        <v>743</v>
      </c>
      <c r="J1358">
        <v>90</v>
      </c>
      <c r="K1358">
        <v>100</v>
      </c>
      <c r="L1358" s="57">
        <v>1.1111111111111109</v>
      </c>
      <c r="M1358" s="57">
        <v>1.1111111111111109</v>
      </c>
      <c r="N1358" t="s">
        <v>23</v>
      </c>
      <c r="O1358" t="s">
        <v>23</v>
      </c>
      <c r="P1358">
        <v>0</v>
      </c>
      <c r="Q1358">
        <v>0</v>
      </c>
      <c r="R1358" t="s">
        <v>1035</v>
      </c>
    </row>
    <row r="1359" spans="1:19" x14ac:dyDescent="0.3">
      <c r="A1359">
        <v>214</v>
      </c>
      <c r="B1359" t="s">
        <v>143</v>
      </c>
      <c r="C1359" t="s">
        <v>90</v>
      </c>
      <c r="D1359" t="s">
        <v>21</v>
      </c>
      <c r="E1359" t="s">
        <v>54</v>
      </c>
      <c r="F1359" s="101">
        <v>44561</v>
      </c>
      <c r="G1359">
        <v>2021</v>
      </c>
      <c r="H1359" t="s">
        <v>736</v>
      </c>
      <c r="I1359" t="s">
        <v>739</v>
      </c>
      <c r="J1359">
        <v>7500</v>
      </c>
      <c r="K1359">
        <v>0</v>
      </c>
      <c r="N1359" t="s">
        <v>144</v>
      </c>
      <c r="O1359" t="s">
        <v>144</v>
      </c>
      <c r="P1359">
        <v>0</v>
      </c>
      <c r="Q1359">
        <v>0</v>
      </c>
      <c r="R1359" t="s">
        <v>1046</v>
      </c>
    </row>
    <row r="1360" spans="1:19" x14ac:dyDescent="0.3">
      <c r="A1360">
        <v>214</v>
      </c>
      <c r="B1360" t="s">
        <v>143</v>
      </c>
      <c r="C1360" t="s">
        <v>90</v>
      </c>
      <c r="D1360" t="s">
        <v>21</v>
      </c>
      <c r="E1360" t="s">
        <v>54</v>
      </c>
      <c r="F1360" s="101">
        <v>44926</v>
      </c>
      <c r="G1360">
        <v>2022</v>
      </c>
      <c r="H1360" t="s">
        <v>736</v>
      </c>
      <c r="I1360" t="s">
        <v>741</v>
      </c>
      <c r="J1360">
        <v>7500</v>
      </c>
      <c r="K1360">
        <v>0</v>
      </c>
      <c r="N1360" t="s">
        <v>144</v>
      </c>
      <c r="O1360" t="s">
        <v>144</v>
      </c>
      <c r="P1360">
        <v>0</v>
      </c>
      <c r="Q1360">
        <v>0</v>
      </c>
      <c r="R1360" t="s">
        <v>1058</v>
      </c>
    </row>
    <row r="1361" spans="1:19" x14ac:dyDescent="0.3">
      <c r="A1361">
        <v>214</v>
      </c>
      <c r="B1361" t="s">
        <v>143</v>
      </c>
      <c r="C1361" t="s">
        <v>90</v>
      </c>
      <c r="D1361" t="s">
        <v>21</v>
      </c>
      <c r="E1361" t="s">
        <v>54</v>
      </c>
      <c r="F1361" s="101">
        <v>46022</v>
      </c>
      <c r="G1361">
        <v>2025</v>
      </c>
      <c r="H1361" t="s">
        <v>736</v>
      </c>
      <c r="I1361" t="s">
        <v>743</v>
      </c>
      <c r="J1361">
        <v>7500</v>
      </c>
      <c r="K1361">
        <v>2169.54</v>
      </c>
      <c r="L1361" s="57">
        <v>1.3</v>
      </c>
      <c r="M1361" s="57">
        <v>3.4569540086838679</v>
      </c>
      <c r="N1361" t="s">
        <v>144</v>
      </c>
      <c r="O1361" t="s">
        <v>144</v>
      </c>
      <c r="P1361">
        <v>0</v>
      </c>
      <c r="Q1361">
        <v>0</v>
      </c>
      <c r="R1361" t="s">
        <v>1064</v>
      </c>
    </row>
    <row r="1362" spans="1:19" x14ac:dyDescent="0.3">
      <c r="A1362">
        <v>215</v>
      </c>
      <c r="B1362" t="s">
        <v>145</v>
      </c>
      <c r="C1362" t="s">
        <v>90</v>
      </c>
      <c r="D1362" t="s">
        <v>47</v>
      </c>
      <c r="E1362" t="s">
        <v>22</v>
      </c>
      <c r="F1362" s="101">
        <v>44926</v>
      </c>
      <c r="G1362">
        <v>2022</v>
      </c>
      <c r="H1362" t="s">
        <v>736</v>
      </c>
      <c r="I1362" t="s">
        <v>741</v>
      </c>
      <c r="J1362">
        <v>1</v>
      </c>
      <c r="K1362">
        <v>-23.628691983122</v>
      </c>
      <c r="L1362" s="57">
        <v>0</v>
      </c>
      <c r="M1362" s="57">
        <v>0</v>
      </c>
      <c r="N1362" t="s">
        <v>23</v>
      </c>
      <c r="O1362" t="s">
        <v>23</v>
      </c>
      <c r="P1362">
        <v>2</v>
      </c>
      <c r="Q1362">
        <v>2</v>
      </c>
      <c r="R1362" t="s">
        <v>1068</v>
      </c>
    </row>
    <row r="1363" spans="1:19" x14ac:dyDescent="0.3">
      <c r="A1363">
        <v>215</v>
      </c>
      <c r="B1363" t="s">
        <v>145</v>
      </c>
      <c r="C1363" t="s">
        <v>90</v>
      </c>
      <c r="D1363" t="s">
        <v>47</v>
      </c>
      <c r="E1363" t="s">
        <v>22</v>
      </c>
      <c r="F1363" s="101">
        <v>46022</v>
      </c>
      <c r="G1363">
        <v>2025</v>
      </c>
      <c r="H1363" t="s">
        <v>736</v>
      </c>
      <c r="I1363" t="s">
        <v>743</v>
      </c>
      <c r="J1363">
        <v>1</v>
      </c>
      <c r="K1363">
        <v>-6.43</v>
      </c>
      <c r="L1363" s="57">
        <v>0</v>
      </c>
      <c r="M1363" s="57">
        <v>0</v>
      </c>
      <c r="N1363" t="s">
        <v>23</v>
      </c>
      <c r="O1363" t="s">
        <v>23</v>
      </c>
      <c r="P1363">
        <v>2</v>
      </c>
      <c r="Q1363">
        <v>2</v>
      </c>
      <c r="R1363" t="s">
        <v>1071</v>
      </c>
    </row>
    <row r="1364" spans="1:19" x14ac:dyDescent="0.3">
      <c r="A1364">
        <v>216</v>
      </c>
      <c r="B1364" t="s">
        <v>146</v>
      </c>
      <c r="C1364" t="s">
        <v>90</v>
      </c>
      <c r="D1364" t="s">
        <v>65</v>
      </c>
      <c r="E1364" t="s">
        <v>22</v>
      </c>
      <c r="F1364" s="101">
        <v>44561</v>
      </c>
      <c r="G1364">
        <v>2021</v>
      </c>
      <c r="H1364" t="s">
        <v>736</v>
      </c>
      <c r="I1364" t="s">
        <v>739</v>
      </c>
      <c r="J1364">
        <v>100</v>
      </c>
      <c r="K1364">
        <v>0</v>
      </c>
      <c r="L1364" s="57">
        <v>0</v>
      </c>
      <c r="M1364" s="57">
        <v>0</v>
      </c>
      <c r="N1364" t="s">
        <v>23</v>
      </c>
      <c r="O1364" t="s">
        <v>23</v>
      </c>
      <c r="P1364">
        <v>0</v>
      </c>
      <c r="Q1364">
        <v>0</v>
      </c>
      <c r="R1364" t="s">
        <v>1072</v>
      </c>
    </row>
    <row r="1365" spans="1:19" x14ac:dyDescent="0.3">
      <c r="A1365">
        <v>216</v>
      </c>
      <c r="B1365" t="s">
        <v>146</v>
      </c>
      <c r="C1365" t="s">
        <v>90</v>
      </c>
      <c r="D1365" t="s">
        <v>65</v>
      </c>
      <c r="E1365" t="s">
        <v>22</v>
      </c>
      <c r="F1365" s="101">
        <v>44926</v>
      </c>
      <c r="G1365">
        <v>2022</v>
      </c>
      <c r="H1365" t="s">
        <v>736</v>
      </c>
      <c r="I1365" t="s">
        <v>741</v>
      </c>
      <c r="J1365">
        <v>100</v>
      </c>
      <c r="K1365">
        <v>0</v>
      </c>
      <c r="L1365" s="57">
        <v>0</v>
      </c>
      <c r="M1365" s="57">
        <v>0</v>
      </c>
      <c r="N1365" t="s">
        <v>23</v>
      </c>
      <c r="O1365" t="s">
        <v>23</v>
      </c>
      <c r="P1365">
        <v>0</v>
      </c>
      <c r="Q1365">
        <v>0</v>
      </c>
      <c r="R1365" t="s">
        <v>1073</v>
      </c>
    </row>
    <row r="1366" spans="1:19" x14ac:dyDescent="0.3">
      <c r="A1366">
        <v>216</v>
      </c>
      <c r="B1366" t="s">
        <v>146</v>
      </c>
      <c r="C1366" t="s">
        <v>90</v>
      </c>
      <c r="D1366" t="s">
        <v>65</v>
      </c>
      <c r="E1366" t="s">
        <v>22</v>
      </c>
      <c r="F1366" s="101">
        <v>46022</v>
      </c>
      <c r="G1366">
        <v>2025</v>
      </c>
      <c r="H1366" t="s">
        <v>736</v>
      </c>
      <c r="I1366" t="s">
        <v>743</v>
      </c>
      <c r="J1366">
        <v>100</v>
      </c>
      <c r="K1366">
        <v>100</v>
      </c>
      <c r="L1366" s="57">
        <v>1</v>
      </c>
      <c r="M1366" s="57">
        <v>1</v>
      </c>
      <c r="N1366" t="s">
        <v>23</v>
      </c>
      <c r="O1366" t="s">
        <v>23</v>
      </c>
      <c r="P1366">
        <v>0</v>
      </c>
      <c r="Q1366">
        <v>0</v>
      </c>
      <c r="R1366" t="s">
        <v>1075</v>
      </c>
    </row>
    <row r="1367" spans="1:19" x14ac:dyDescent="0.3">
      <c r="A1367">
        <v>217</v>
      </c>
      <c r="B1367" t="s">
        <v>147</v>
      </c>
      <c r="C1367" t="s">
        <v>90</v>
      </c>
      <c r="D1367" t="s">
        <v>21</v>
      </c>
      <c r="E1367" t="s">
        <v>22</v>
      </c>
      <c r="F1367" s="101">
        <v>44926</v>
      </c>
      <c r="G1367">
        <v>2022</v>
      </c>
      <c r="H1367" t="s">
        <v>736</v>
      </c>
      <c r="I1367" t="s">
        <v>741</v>
      </c>
      <c r="J1367">
        <v>20</v>
      </c>
      <c r="N1367" t="s">
        <v>23</v>
      </c>
      <c r="O1367" t="s">
        <v>119</v>
      </c>
      <c r="P1367">
        <v>0</v>
      </c>
      <c r="Q1367">
        <v>0</v>
      </c>
      <c r="R1367" t="s">
        <v>1086</v>
      </c>
      <c r="S1367" t="s">
        <v>119</v>
      </c>
    </row>
    <row r="1368" spans="1:19" x14ac:dyDescent="0.3">
      <c r="A1368">
        <v>217</v>
      </c>
      <c r="B1368" t="s">
        <v>147</v>
      </c>
      <c r="C1368" t="s">
        <v>90</v>
      </c>
      <c r="D1368" t="s">
        <v>21</v>
      </c>
      <c r="E1368" t="s">
        <v>22</v>
      </c>
      <c r="F1368" s="101">
        <v>46022</v>
      </c>
      <c r="G1368">
        <v>2025</v>
      </c>
      <c r="H1368" t="s">
        <v>736</v>
      </c>
      <c r="I1368" t="s">
        <v>743</v>
      </c>
      <c r="J1368">
        <v>20</v>
      </c>
      <c r="K1368">
        <v>48.34</v>
      </c>
      <c r="L1368" s="57">
        <v>1.3</v>
      </c>
      <c r="M1368" s="57">
        <v>2.4169999999999998</v>
      </c>
      <c r="N1368" t="s">
        <v>23</v>
      </c>
      <c r="O1368" t="s">
        <v>23</v>
      </c>
      <c r="P1368">
        <v>0</v>
      </c>
      <c r="Q1368">
        <v>0</v>
      </c>
      <c r="R1368" t="s">
        <v>1092</v>
      </c>
    </row>
    <row r="1369" spans="1:19" x14ac:dyDescent="0.3">
      <c r="A1369">
        <v>218</v>
      </c>
      <c r="B1369" t="s">
        <v>148</v>
      </c>
      <c r="C1369" t="s">
        <v>90</v>
      </c>
      <c r="D1369" t="s">
        <v>21</v>
      </c>
      <c r="E1369" t="s">
        <v>54</v>
      </c>
      <c r="F1369" s="101">
        <v>44926</v>
      </c>
      <c r="G1369">
        <v>2022</v>
      </c>
      <c r="H1369" t="s">
        <v>736</v>
      </c>
      <c r="I1369" t="s">
        <v>741</v>
      </c>
      <c r="J1369">
        <v>516000</v>
      </c>
      <c r="K1369">
        <v>125564</v>
      </c>
      <c r="L1369" s="57">
        <v>1.3</v>
      </c>
      <c r="M1369" s="57">
        <v>4.1094581249402697</v>
      </c>
      <c r="N1369" t="s">
        <v>149</v>
      </c>
      <c r="O1369" t="s">
        <v>149</v>
      </c>
      <c r="P1369">
        <v>0</v>
      </c>
      <c r="Q1369">
        <v>0</v>
      </c>
      <c r="R1369" t="s">
        <v>1115</v>
      </c>
    </row>
    <row r="1370" spans="1:19" x14ac:dyDescent="0.3">
      <c r="A1370">
        <v>218</v>
      </c>
      <c r="B1370" t="s">
        <v>148</v>
      </c>
      <c r="C1370" t="s">
        <v>90</v>
      </c>
      <c r="D1370" t="s">
        <v>21</v>
      </c>
      <c r="E1370" t="s">
        <v>54</v>
      </c>
      <c r="F1370" s="101">
        <v>46022</v>
      </c>
      <c r="G1370">
        <v>2025</v>
      </c>
      <c r="H1370" t="s">
        <v>736</v>
      </c>
      <c r="I1370" t="s">
        <v>743</v>
      </c>
      <c r="J1370">
        <v>188000</v>
      </c>
      <c r="K1370">
        <v>123820.0390625</v>
      </c>
      <c r="L1370" s="57">
        <v>1.3</v>
      </c>
      <c r="M1370" s="57">
        <v>1.5183325851246441</v>
      </c>
      <c r="N1370" t="s">
        <v>149</v>
      </c>
      <c r="O1370" t="s">
        <v>149</v>
      </c>
      <c r="P1370">
        <v>0</v>
      </c>
      <c r="Q1370">
        <v>0</v>
      </c>
      <c r="R1370" t="s">
        <v>1123</v>
      </c>
    </row>
    <row r="1371" spans="1:19" x14ac:dyDescent="0.3">
      <c r="A1371">
        <v>219</v>
      </c>
      <c r="B1371" t="s">
        <v>150</v>
      </c>
      <c r="C1371" t="s">
        <v>90</v>
      </c>
      <c r="D1371" t="s">
        <v>47</v>
      </c>
      <c r="E1371" t="s">
        <v>22</v>
      </c>
      <c r="F1371" s="101">
        <v>44926</v>
      </c>
      <c r="G1371">
        <v>2022</v>
      </c>
      <c r="H1371" t="s">
        <v>736</v>
      </c>
      <c r="I1371" t="s">
        <v>741</v>
      </c>
      <c r="J1371">
        <v>1</v>
      </c>
      <c r="K1371">
        <v>-68.789622683372002</v>
      </c>
      <c r="L1371" s="57">
        <v>0</v>
      </c>
      <c r="M1371" s="57">
        <v>0</v>
      </c>
      <c r="N1371" t="s">
        <v>23</v>
      </c>
      <c r="O1371" t="s">
        <v>23</v>
      </c>
      <c r="P1371">
        <v>0</v>
      </c>
      <c r="Q1371">
        <v>0</v>
      </c>
      <c r="R1371" t="s">
        <v>1125</v>
      </c>
    </row>
    <row r="1372" spans="1:19" x14ac:dyDescent="0.3">
      <c r="A1372">
        <v>219</v>
      </c>
      <c r="B1372" t="s">
        <v>150</v>
      </c>
      <c r="C1372" t="s">
        <v>90</v>
      </c>
      <c r="D1372" t="s">
        <v>47</v>
      </c>
      <c r="E1372" t="s">
        <v>22</v>
      </c>
      <c r="F1372" s="101">
        <v>46022</v>
      </c>
      <c r="G1372">
        <v>2025</v>
      </c>
      <c r="H1372" t="s">
        <v>736</v>
      </c>
      <c r="I1372" t="s">
        <v>743</v>
      </c>
      <c r="J1372">
        <v>1</v>
      </c>
      <c r="K1372">
        <v>-18.28</v>
      </c>
      <c r="L1372" s="57">
        <v>0</v>
      </c>
      <c r="M1372" s="57">
        <v>0</v>
      </c>
      <c r="N1372" t="s">
        <v>23</v>
      </c>
      <c r="O1372" t="s">
        <v>23</v>
      </c>
      <c r="P1372">
        <v>0</v>
      </c>
      <c r="Q1372">
        <v>0</v>
      </c>
      <c r="R1372" t="s">
        <v>1127</v>
      </c>
    </row>
    <row r="1373" spans="1:19" x14ac:dyDescent="0.3">
      <c r="A1373">
        <v>220</v>
      </c>
      <c r="B1373" t="s">
        <v>151</v>
      </c>
      <c r="C1373" t="s">
        <v>90</v>
      </c>
      <c r="D1373" t="s">
        <v>47</v>
      </c>
      <c r="E1373" t="s">
        <v>22</v>
      </c>
      <c r="F1373" s="101">
        <v>44926</v>
      </c>
      <c r="G1373">
        <v>2022</v>
      </c>
      <c r="H1373" t="s">
        <v>736</v>
      </c>
      <c r="I1373" t="s">
        <v>741</v>
      </c>
      <c r="J1373">
        <v>1</v>
      </c>
      <c r="K1373">
        <v>-85.889409840455002</v>
      </c>
      <c r="L1373" s="57">
        <v>0</v>
      </c>
      <c r="M1373" s="57">
        <v>0</v>
      </c>
      <c r="N1373" t="s">
        <v>23</v>
      </c>
      <c r="O1373" t="s">
        <v>23</v>
      </c>
      <c r="P1373">
        <v>0</v>
      </c>
      <c r="Q1373">
        <v>0</v>
      </c>
      <c r="R1373" t="s">
        <v>1129</v>
      </c>
    </row>
    <row r="1374" spans="1:19" x14ac:dyDescent="0.3">
      <c r="A1374">
        <v>220</v>
      </c>
      <c r="B1374" t="s">
        <v>151</v>
      </c>
      <c r="C1374" t="s">
        <v>90</v>
      </c>
      <c r="D1374" t="s">
        <v>47</v>
      </c>
      <c r="E1374" t="s">
        <v>22</v>
      </c>
      <c r="F1374" s="101">
        <v>46022</v>
      </c>
      <c r="G1374">
        <v>2025</v>
      </c>
      <c r="H1374" t="s">
        <v>736</v>
      </c>
      <c r="I1374" t="s">
        <v>743</v>
      </c>
      <c r="J1374">
        <v>1</v>
      </c>
      <c r="K1374">
        <v>-10.18</v>
      </c>
      <c r="L1374" s="57">
        <v>0</v>
      </c>
      <c r="M1374" s="57">
        <v>0</v>
      </c>
      <c r="N1374" t="s">
        <v>23</v>
      </c>
      <c r="O1374" t="s">
        <v>23</v>
      </c>
      <c r="P1374">
        <v>0</v>
      </c>
      <c r="Q1374">
        <v>0</v>
      </c>
      <c r="R1374" t="s">
        <v>1132</v>
      </c>
    </row>
    <row r="1375" spans="1:19" x14ac:dyDescent="0.3">
      <c r="A1375">
        <v>221</v>
      </c>
      <c r="B1375" t="s">
        <v>152</v>
      </c>
      <c r="C1375" t="s">
        <v>90</v>
      </c>
      <c r="D1375" t="s">
        <v>65</v>
      </c>
      <c r="E1375" t="s">
        <v>22</v>
      </c>
      <c r="F1375" s="101">
        <v>44561</v>
      </c>
      <c r="G1375">
        <v>2021</v>
      </c>
      <c r="H1375" t="s">
        <v>736</v>
      </c>
      <c r="I1375" t="s">
        <v>739</v>
      </c>
      <c r="J1375">
        <v>100</v>
      </c>
      <c r="K1375">
        <v>0</v>
      </c>
      <c r="L1375" s="57">
        <v>0</v>
      </c>
      <c r="M1375" s="57">
        <v>0</v>
      </c>
      <c r="N1375" t="s">
        <v>23</v>
      </c>
      <c r="O1375" t="s">
        <v>23</v>
      </c>
      <c r="P1375">
        <v>0</v>
      </c>
      <c r="Q1375">
        <v>0</v>
      </c>
      <c r="R1375" t="s">
        <v>1133</v>
      </c>
    </row>
    <row r="1376" spans="1:19" x14ac:dyDescent="0.3">
      <c r="A1376">
        <v>221</v>
      </c>
      <c r="B1376" t="s">
        <v>152</v>
      </c>
      <c r="C1376" t="s">
        <v>90</v>
      </c>
      <c r="D1376" t="s">
        <v>65</v>
      </c>
      <c r="E1376" t="s">
        <v>22</v>
      </c>
      <c r="F1376" s="101">
        <v>44926</v>
      </c>
      <c r="G1376">
        <v>2022</v>
      </c>
      <c r="H1376" t="s">
        <v>736</v>
      </c>
      <c r="I1376" t="s">
        <v>741</v>
      </c>
      <c r="J1376">
        <v>100</v>
      </c>
      <c r="K1376">
        <v>0</v>
      </c>
      <c r="L1376" s="57">
        <v>0</v>
      </c>
      <c r="M1376" s="57">
        <v>0</v>
      </c>
      <c r="N1376" t="s">
        <v>23</v>
      </c>
      <c r="O1376" t="s">
        <v>23</v>
      </c>
      <c r="P1376">
        <v>0</v>
      </c>
      <c r="Q1376">
        <v>0</v>
      </c>
      <c r="R1376" t="s">
        <v>1134</v>
      </c>
    </row>
    <row r="1377" spans="1:19" x14ac:dyDescent="0.3">
      <c r="A1377">
        <v>221</v>
      </c>
      <c r="B1377" t="s">
        <v>152</v>
      </c>
      <c r="C1377" t="s">
        <v>90</v>
      </c>
      <c r="D1377" t="s">
        <v>65</v>
      </c>
      <c r="E1377" t="s">
        <v>22</v>
      </c>
      <c r="F1377" s="101">
        <v>46022</v>
      </c>
      <c r="G1377">
        <v>2025</v>
      </c>
      <c r="H1377" t="s">
        <v>736</v>
      </c>
      <c r="I1377" t="s">
        <v>743</v>
      </c>
      <c r="J1377">
        <v>100</v>
      </c>
      <c r="K1377">
        <v>27.5</v>
      </c>
      <c r="L1377" s="57">
        <v>0.27500000000000002</v>
      </c>
      <c r="M1377" s="57">
        <v>0.27500000000000002</v>
      </c>
      <c r="N1377" t="s">
        <v>23</v>
      </c>
      <c r="O1377" t="s">
        <v>23</v>
      </c>
      <c r="P1377">
        <v>0</v>
      </c>
      <c r="Q1377">
        <v>0</v>
      </c>
      <c r="R1377" t="s">
        <v>1136</v>
      </c>
    </row>
    <row r="1378" spans="1:19" x14ac:dyDescent="0.3">
      <c r="A1378">
        <v>222</v>
      </c>
      <c r="B1378" t="s">
        <v>153</v>
      </c>
      <c r="C1378" t="s">
        <v>90</v>
      </c>
      <c r="D1378" t="s">
        <v>65</v>
      </c>
      <c r="E1378" t="s">
        <v>22</v>
      </c>
      <c r="F1378" s="101">
        <v>44561</v>
      </c>
      <c r="G1378">
        <v>2021</v>
      </c>
      <c r="H1378" t="s">
        <v>736</v>
      </c>
      <c r="I1378" t="s">
        <v>739</v>
      </c>
      <c r="J1378">
        <v>90</v>
      </c>
      <c r="K1378">
        <v>0</v>
      </c>
      <c r="L1378" s="57">
        <v>0</v>
      </c>
      <c r="M1378" s="57">
        <v>0</v>
      </c>
      <c r="N1378" t="s">
        <v>23</v>
      </c>
      <c r="O1378" t="s">
        <v>23</v>
      </c>
      <c r="P1378">
        <v>0</v>
      </c>
      <c r="Q1378">
        <v>0</v>
      </c>
      <c r="R1378" t="s">
        <v>1137</v>
      </c>
    </row>
    <row r="1379" spans="1:19" x14ac:dyDescent="0.3">
      <c r="A1379">
        <v>222</v>
      </c>
      <c r="B1379" t="s">
        <v>153</v>
      </c>
      <c r="C1379" t="s">
        <v>90</v>
      </c>
      <c r="D1379" t="s">
        <v>65</v>
      </c>
      <c r="E1379" t="s">
        <v>22</v>
      </c>
      <c r="F1379" s="101">
        <v>46022</v>
      </c>
      <c r="G1379">
        <v>2025</v>
      </c>
      <c r="H1379" t="s">
        <v>736</v>
      </c>
      <c r="I1379" t="s">
        <v>743</v>
      </c>
      <c r="J1379">
        <v>90</v>
      </c>
      <c r="K1379">
        <v>68.75</v>
      </c>
      <c r="L1379" s="57">
        <v>0.76388888888888884</v>
      </c>
      <c r="M1379" s="57">
        <v>0.76388888888888884</v>
      </c>
      <c r="N1379" t="s">
        <v>23</v>
      </c>
      <c r="O1379" t="s">
        <v>23</v>
      </c>
      <c r="P1379">
        <v>0</v>
      </c>
      <c r="Q1379">
        <v>0</v>
      </c>
      <c r="R1379" t="s">
        <v>1139</v>
      </c>
    </row>
    <row r="1380" spans="1:19" x14ac:dyDescent="0.3">
      <c r="A1380">
        <v>223</v>
      </c>
      <c r="B1380" t="s">
        <v>154</v>
      </c>
      <c r="C1380" t="s">
        <v>90</v>
      </c>
      <c r="D1380" t="s">
        <v>65</v>
      </c>
      <c r="E1380" t="s">
        <v>22</v>
      </c>
      <c r="F1380" s="101">
        <v>44561</v>
      </c>
      <c r="G1380">
        <v>2021</v>
      </c>
      <c r="H1380" t="s">
        <v>736</v>
      </c>
      <c r="I1380" t="s">
        <v>739</v>
      </c>
      <c r="J1380">
        <v>100</v>
      </c>
      <c r="K1380">
        <v>0</v>
      </c>
      <c r="L1380" s="57">
        <v>0</v>
      </c>
      <c r="M1380" s="57">
        <v>0</v>
      </c>
      <c r="N1380" t="s">
        <v>23</v>
      </c>
      <c r="O1380" t="s">
        <v>23</v>
      </c>
      <c r="P1380">
        <v>0</v>
      </c>
      <c r="Q1380">
        <v>0</v>
      </c>
      <c r="R1380" t="s">
        <v>1140</v>
      </c>
    </row>
    <row r="1381" spans="1:19" x14ac:dyDescent="0.3">
      <c r="A1381">
        <v>223</v>
      </c>
      <c r="B1381" t="s">
        <v>154</v>
      </c>
      <c r="C1381" t="s">
        <v>90</v>
      </c>
      <c r="D1381" t="s">
        <v>65</v>
      </c>
      <c r="E1381" t="s">
        <v>22</v>
      </c>
      <c r="F1381" s="101">
        <v>44926</v>
      </c>
      <c r="G1381">
        <v>2022</v>
      </c>
      <c r="H1381" t="s">
        <v>736</v>
      </c>
      <c r="I1381" t="s">
        <v>741</v>
      </c>
      <c r="J1381">
        <v>100</v>
      </c>
      <c r="K1381">
        <v>0</v>
      </c>
      <c r="L1381" s="57">
        <v>0</v>
      </c>
      <c r="M1381" s="57">
        <v>0</v>
      </c>
      <c r="N1381" t="s">
        <v>23</v>
      </c>
      <c r="O1381" t="s">
        <v>23</v>
      </c>
      <c r="P1381">
        <v>0</v>
      </c>
      <c r="Q1381">
        <v>0</v>
      </c>
      <c r="R1381" t="s">
        <v>1145</v>
      </c>
    </row>
    <row r="1382" spans="1:19" x14ac:dyDescent="0.3">
      <c r="A1382">
        <v>223</v>
      </c>
      <c r="B1382" t="s">
        <v>154</v>
      </c>
      <c r="C1382" t="s">
        <v>90</v>
      </c>
      <c r="D1382" t="s">
        <v>65</v>
      </c>
      <c r="E1382" t="s">
        <v>22</v>
      </c>
      <c r="F1382" s="101">
        <v>46022</v>
      </c>
      <c r="G1382">
        <v>2025</v>
      </c>
      <c r="H1382" t="s">
        <v>736</v>
      </c>
      <c r="I1382" t="s">
        <v>743</v>
      </c>
      <c r="J1382">
        <v>100</v>
      </c>
      <c r="K1382">
        <v>91.67</v>
      </c>
      <c r="L1382" s="57">
        <v>0.91670000000000007</v>
      </c>
      <c r="M1382" s="57">
        <v>0.91670000000000007</v>
      </c>
      <c r="N1382" t="s">
        <v>23</v>
      </c>
      <c r="O1382" t="s">
        <v>23</v>
      </c>
      <c r="P1382">
        <v>0</v>
      </c>
      <c r="Q1382">
        <v>0</v>
      </c>
      <c r="R1382" t="s">
        <v>1147</v>
      </c>
    </row>
    <row r="1383" spans="1:19" x14ac:dyDescent="0.3">
      <c r="A1383">
        <v>224</v>
      </c>
      <c r="B1383" t="s">
        <v>155</v>
      </c>
      <c r="C1383" t="s">
        <v>90</v>
      </c>
      <c r="D1383" t="s">
        <v>65</v>
      </c>
      <c r="E1383" t="s">
        <v>22</v>
      </c>
      <c r="F1383" s="101">
        <v>46022</v>
      </c>
      <c r="G1383">
        <v>2025</v>
      </c>
      <c r="H1383" t="s">
        <v>736</v>
      </c>
      <c r="I1383" t="s">
        <v>743</v>
      </c>
      <c r="J1383">
        <v>100</v>
      </c>
      <c r="K1383">
        <v>100</v>
      </c>
      <c r="L1383" s="57">
        <v>1</v>
      </c>
      <c r="M1383" s="57">
        <v>1</v>
      </c>
      <c r="N1383" t="s">
        <v>23</v>
      </c>
      <c r="O1383" t="s">
        <v>23</v>
      </c>
      <c r="P1383">
        <v>0</v>
      </c>
      <c r="Q1383">
        <v>0</v>
      </c>
      <c r="R1383" t="s">
        <v>1149</v>
      </c>
    </row>
    <row r="1384" spans="1:19" x14ac:dyDescent="0.3">
      <c r="A1384">
        <v>225</v>
      </c>
      <c r="B1384" t="s">
        <v>156</v>
      </c>
      <c r="C1384" t="s">
        <v>90</v>
      </c>
      <c r="D1384" t="s">
        <v>21</v>
      </c>
      <c r="E1384" t="s">
        <v>22</v>
      </c>
      <c r="F1384" s="101">
        <v>44561</v>
      </c>
      <c r="G1384">
        <v>2021</v>
      </c>
      <c r="H1384" t="s">
        <v>736</v>
      </c>
      <c r="I1384" t="s">
        <v>739</v>
      </c>
      <c r="J1384">
        <v>1</v>
      </c>
      <c r="K1384">
        <v>0</v>
      </c>
      <c r="L1384" s="57">
        <v>0</v>
      </c>
      <c r="M1384" s="57">
        <v>0</v>
      </c>
      <c r="N1384" t="s">
        <v>23</v>
      </c>
      <c r="O1384" t="s">
        <v>23</v>
      </c>
      <c r="P1384">
        <v>0</v>
      </c>
      <c r="Q1384">
        <v>0</v>
      </c>
      <c r="R1384" t="s">
        <v>1161</v>
      </c>
    </row>
    <row r="1385" spans="1:19" x14ac:dyDescent="0.3">
      <c r="A1385">
        <v>225</v>
      </c>
      <c r="B1385" t="s">
        <v>156</v>
      </c>
      <c r="C1385" t="s">
        <v>90</v>
      </c>
      <c r="D1385" t="s">
        <v>21</v>
      </c>
      <c r="E1385" t="s">
        <v>22</v>
      </c>
      <c r="F1385" s="101">
        <v>44926</v>
      </c>
      <c r="G1385">
        <v>2022</v>
      </c>
      <c r="H1385" t="s">
        <v>736</v>
      </c>
      <c r="I1385" t="s">
        <v>741</v>
      </c>
      <c r="J1385">
        <v>1</v>
      </c>
      <c r="K1385">
        <v>0</v>
      </c>
      <c r="L1385" s="57">
        <v>0</v>
      </c>
      <c r="M1385" s="57">
        <v>0</v>
      </c>
      <c r="N1385" t="s">
        <v>23</v>
      </c>
      <c r="O1385" t="s">
        <v>23</v>
      </c>
      <c r="P1385">
        <v>0</v>
      </c>
      <c r="Q1385">
        <v>0</v>
      </c>
      <c r="R1385" t="s">
        <v>1173</v>
      </c>
    </row>
    <row r="1386" spans="1:19" x14ac:dyDescent="0.3">
      <c r="A1386">
        <v>225</v>
      </c>
      <c r="B1386" t="s">
        <v>156</v>
      </c>
      <c r="C1386" t="s">
        <v>90</v>
      </c>
      <c r="D1386" t="s">
        <v>21</v>
      </c>
      <c r="E1386" t="s">
        <v>22</v>
      </c>
      <c r="F1386" s="101">
        <v>46022</v>
      </c>
      <c r="G1386">
        <v>2025</v>
      </c>
      <c r="H1386" t="s">
        <v>736</v>
      </c>
      <c r="I1386" t="s">
        <v>743</v>
      </c>
      <c r="J1386">
        <v>1</v>
      </c>
      <c r="K1386">
        <v>0</v>
      </c>
      <c r="L1386" s="57">
        <v>0</v>
      </c>
      <c r="M1386" s="57">
        <v>0</v>
      </c>
      <c r="N1386" t="s">
        <v>23</v>
      </c>
      <c r="O1386" t="s">
        <v>23</v>
      </c>
      <c r="P1386">
        <v>0</v>
      </c>
      <c r="Q1386">
        <v>0</v>
      </c>
      <c r="R1386" t="s">
        <v>1178</v>
      </c>
    </row>
    <row r="1387" spans="1:19" x14ac:dyDescent="0.3">
      <c r="A1387">
        <v>226</v>
      </c>
      <c r="B1387" t="s">
        <v>157</v>
      </c>
      <c r="C1387" t="s">
        <v>90</v>
      </c>
      <c r="D1387" t="s">
        <v>65</v>
      </c>
      <c r="E1387" t="s">
        <v>22</v>
      </c>
      <c r="F1387" s="101">
        <v>46022</v>
      </c>
      <c r="G1387">
        <v>2025</v>
      </c>
      <c r="H1387" t="s">
        <v>736</v>
      </c>
      <c r="I1387" t="s">
        <v>743</v>
      </c>
      <c r="J1387">
        <v>2</v>
      </c>
      <c r="N1387" t="s">
        <v>23</v>
      </c>
      <c r="O1387" t="s">
        <v>119</v>
      </c>
      <c r="P1387">
        <v>0</v>
      </c>
      <c r="Q1387">
        <v>0</v>
      </c>
      <c r="R1387" t="s">
        <v>1181</v>
      </c>
      <c r="S1387" t="s">
        <v>119</v>
      </c>
    </row>
    <row r="1388" spans="1:19" x14ac:dyDescent="0.3">
      <c r="A1388">
        <v>227</v>
      </c>
      <c r="B1388" t="s">
        <v>1182</v>
      </c>
      <c r="C1388" t="s">
        <v>90</v>
      </c>
      <c r="D1388" t="s">
        <v>65</v>
      </c>
      <c r="E1388" t="s">
        <v>54</v>
      </c>
      <c r="F1388" s="101">
        <v>44561</v>
      </c>
      <c r="G1388">
        <v>2021</v>
      </c>
      <c r="H1388" t="s">
        <v>736</v>
      </c>
      <c r="I1388" t="s">
        <v>739</v>
      </c>
      <c r="J1388">
        <v>0.3</v>
      </c>
      <c r="K1388">
        <v>0</v>
      </c>
      <c r="N1388" t="s">
        <v>23</v>
      </c>
      <c r="O1388" t="s">
        <v>23</v>
      </c>
      <c r="P1388">
        <v>0</v>
      </c>
      <c r="Q1388">
        <v>0</v>
      </c>
      <c r="R1388" t="s">
        <v>1183</v>
      </c>
    </row>
    <row r="1389" spans="1:19" x14ac:dyDescent="0.3">
      <c r="A1389">
        <v>227</v>
      </c>
      <c r="B1389" t="s">
        <v>1182</v>
      </c>
      <c r="C1389" t="s">
        <v>90</v>
      </c>
      <c r="D1389" t="s">
        <v>65</v>
      </c>
      <c r="E1389" t="s">
        <v>54</v>
      </c>
      <c r="F1389" s="101">
        <v>46022</v>
      </c>
      <c r="G1389">
        <v>2025</v>
      </c>
      <c r="H1389" t="s">
        <v>736</v>
      </c>
      <c r="I1389" t="s">
        <v>743</v>
      </c>
      <c r="J1389">
        <v>0.3</v>
      </c>
      <c r="N1389" t="s">
        <v>23</v>
      </c>
      <c r="O1389" t="s">
        <v>119</v>
      </c>
      <c r="P1389">
        <v>0</v>
      </c>
      <c r="Q1389">
        <v>0</v>
      </c>
      <c r="R1389" t="s">
        <v>1185</v>
      </c>
      <c r="S1389" t="s">
        <v>119</v>
      </c>
    </row>
    <row r="1390" spans="1:19" x14ac:dyDescent="0.3">
      <c r="A1390">
        <v>228</v>
      </c>
      <c r="B1390" t="s">
        <v>159</v>
      </c>
      <c r="C1390" t="s">
        <v>90</v>
      </c>
      <c r="D1390" t="s">
        <v>65</v>
      </c>
      <c r="E1390" t="s">
        <v>22</v>
      </c>
      <c r="F1390" s="101">
        <v>44561</v>
      </c>
      <c r="G1390">
        <v>2021</v>
      </c>
      <c r="H1390" t="s">
        <v>736</v>
      </c>
      <c r="I1390" t="s">
        <v>739</v>
      </c>
      <c r="J1390">
        <v>100</v>
      </c>
      <c r="K1390">
        <v>137.43493771565591</v>
      </c>
      <c r="L1390" s="57">
        <v>1.3</v>
      </c>
      <c r="M1390" s="57">
        <v>1.3743493771565589</v>
      </c>
      <c r="N1390" t="s">
        <v>160</v>
      </c>
      <c r="O1390" t="s">
        <v>160</v>
      </c>
      <c r="P1390">
        <v>1</v>
      </c>
      <c r="Q1390">
        <v>1</v>
      </c>
      <c r="R1390" t="s">
        <v>1186</v>
      </c>
    </row>
    <row r="1391" spans="1:19" x14ac:dyDescent="0.3">
      <c r="A1391">
        <v>230</v>
      </c>
      <c r="B1391" t="s">
        <v>161</v>
      </c>
      <c r="C1391" t="s">
        <v>90</v>
      </c>
      <c r="D1391" t="s">
        <v>47</v>
      </c>
      <c r="E1391" t="s">
        <v>22</v>
      </c>
      <c r="F1391" s="101">
        <v>46022</v>
      </c>
      <c r="G1391">
        <v>2025</v>
      </c>
      <c r="H1391" t="s">
        <v>736</v>
      </c>
      <c r="I1391" t="s">
        <v>743</v>
      </c>
      <c r="J1391">
        <v>90</v>
      </c>
      <c r="K1391">
        <v>96.72</v>
      </c>
      <c r="L1391" s="57">
        <v>1.0746666666666671</v>
      </c>
      <c r="M1391" s="57">
        <v>1.0746666666666671</v>
      </c>
      <c r="N1391" t="s">
        <v>23</v>
      </c>
      <c r="O1391" t="s">
        <v>23</v>
      </c>
      <c r="P1391">
        <v>0</v>
      </c>
      <c r="Q1391">
        <v>0</v>
      </c>
      <c r="R1391" t="s">
        <v>1189</v>
      </c>
    </row>
    <row r="1392" spans="1:19" x14ac:dyDescent="0.3">
      <c r="A1392">
        <v>231</v>
      </c>
      <c r="B1392" t="s">
        <v>162</v>
      </c>
      <c r="C1392" t="s">
        <v>90</v>
      </c>
      <c r="D1392" t="s">
        <v>47</v>
      </c>
      <c r="E1392" t="s">
        <v>22</v>
      </c>
      <c r="F1392" s="101">
        <v>45838</v>
      </c>
      <c r="G1392">
        <v>2025</v>
      </c>
      <c r="H1392" t="s">
        <v>734</v>
      </c>
      <c r="I1392" t="s">
        <v>832</v>
      </c>
      <c r="J1392">
        <v>35</v>
      </c>
      <c r="K1392">
        <v>100</v>
      </c>
      <c r="L1392" s="57">
        <v>1.3</v>
      </c>
      <c r="M1392" s="57">
        <v>2.8571428571428572</v>
      </c>
      <c r="N1392" t="s">
        <v>23</v>
      </c>
      <c r="O1392" t="s">
        <v>23</v>
      </c>
      <c r="P1392">
        <v>0</v>
      </c>
      <c r="Q1392">
        <v>0</v>
      </c>
      <c r="R1392" t="s">
        <v>1191</v>
      </c>
    </row>
    <row r="1393" spans="1:19" x14ac:dyDescent="0.3">
      <c r="A1393">
        <v>231</v>
      </c>
      <c r="B1393" t="s">
        <v>162</v>
      </c>
      <c r="C1393" t="s">
        <v>90</v>
      </c>
      <c r="D1393" t="s">
        <v>47</v>
      </c>
      <c r="E1393" t="s">
        <v>22</v>
      </c>
      <c r="F1393" s="101">
        <v>46022</v>
      </c>
      <c r="G1393">
        <v>2025</v>
      </c>
      <c r="H1393" t="s">
        <v>736</v>
      </c>
      <c r="I1393" t="s">
        <v>743</v>
      </c>
      <c r="J1393">
        <v>35</v>
      </c>
      <c r="K1393">
        <v>7277.98</v>
      </c>
      <c r="L1393" s="57">
        <v>1.3</v>
      </c>
      <c r="M1393" s="57">
        <v>207.9422857142857</v>
      </c>
      <c r="N1393" t="s">
        <v>23</v>
      </c>
      <c r="O1393" t="s">
        <v>23</v>
      </c>
      <c r="P1393">
        <v>0</v>
      </c>
      <c r="Q1393">
        <v>0</v>
      </c>
      <c r="R1393" t="s">
        <v>1192</v>
      </c>
    </row>
    <row r="1394" spans="1:19" x14ac:dyDescent="0.3">
      <c r="A1394">
        <v>232</v>
      </c>
      <c r="B1394" t="s">
        <v>163</v>
      </c>
      <c r="C1394" t="s">
        <v>90</v>
      </c>
      <c r="D1394" t="s">
        <v>47</v>
      </c>
      <c r="E1394" t="s">
        <v>22</v>
      </c>
      <c r="F1394" s="101">
        <v>45838</v>
      </c>
      <c r="G1394">
        <v>2025</v>
      </c>
      <c r="H1394" t="s">
        <v>734</v>
      </c>
      <c r="I1394" t="s">
        <v>832</v>
      </c>
      <c r="J1394">
        <v>90</v>
      </c>
      <c r="K1394">
        <v>84.62</v>
      </c>
      <c r="L1394" s="57">
        <v>0.94022222222222229</v>
      </c>
      <c r="M1394" s="57">
        <v>0.94022222222222229</v>
      </c>
      <c r="N1394" t="s">
        <v>23</v>
      </c>
      <c r="O1394" t="s">
        <v>23</v>
      </c>
      <c r="P1394">
        <v>0</v>
      </c>
      <c r="Q1394">
        <v>0</v>
      </c>
      <c r="R1394" t="s">
        <v>1194</v>
      </c>
    </row>
    <row r="1395" spans="1:19" x14ac:dyDescent="0.3">
      <c r="A1395">
        <v>232</v>
      </c>
      <c r="B1395" t="s">
        <v>163</v>
      </c>
      <c r="C1395" t="s">
        <v>90</v>
      </c>
      <c r="D1395" t="s">
        <v>47</v>
      </c>
      <c r="E1395" t="s">
        <v>22</v>
      </c>
      <c r="F1395" s="101">
        <v>46022</v>
      </c>
      <c r="G1395">
        <v>2025</v>
      </c>
      <c r="H1395" t="s">
        <v>736</v>
      </c>
      <c r="I1395" t="s">
        <v>743</v>
      </c>
      <c r="J1395">
        <v>90</v>
      </c>
      <c r="K1395">
        <v>80.849999999999994</v>
      </c>
      <c r="L1395" s="57">
        <v>0.89833333333333332</v>
      </c>
      <c r="M1395" s="57">
        <v>0.89833333333333332</v>
      </c>
      <c r="N1395" t="s">
        <v>23</v>
      </c>
      <c r="O1395" t="s">
        <v>23</v>
      </c>
      <c r="P1395">
        <v>0</v>
      </c>
      <c r="Q1395">
        <v>0</v>
      </c>
      <c r="R1395" t="s">
        <v>1195</v>
      </c>
    </row>
    <row r="1396" spans="1:19" x14ac:dyDescent="0.3">
      <c r="A1396">
        <v>233</v>
      </c>
      <c r="B1396" t="s">
        <v>164</v>
      </c>
      <c r="C1396" t="s">
        <v>90</v>
      </c>
      <c r="D1396" t="s">
        <v>52</v>
      </c>
      <c r="E1396" t="s">
        <v>22</v>
      </c>
      <c r="F1396" s="101">
        <v>45930</v>
      </c>
      <c r="G1396">
        <v>2025</v>
      </c>
      <c r="H1396" t="s">
        <v>757</v>
      </c>
      <c r="I1396" t="s">
        <v>743</v>
      </c>
      <c r="J1396">
        <v>20</v>
      </c>
      <c r="K1396" t="s">
        <v>2092</v>
      </c>
      <c r="N1396" t="s">
        <v>23</v>
      </c>
      <c r="O1396" t="s">
        <v>23</v>
      </c>
      <c r="P1396">
        <v>0</v>
      </c>
      <c r="Q1396">
        <v>0</v>
      </c>
      <c r="R1396" t="s">
        <v>1201</v>
      </c>
    </row>
    <row r="1397" spans="1:19" x14ac:dyDescent="0.3">
      <c r="A1397">
        <v>233</v>
      </c>
      <c r="B1397" t="s">
        <v>164</v>
      </c>
      <c r="C1397" t="s">
        <v>90</v>
      </c>
      <c r="D1397" t="s">
        <v>52</v>
      </c>
      <c r="E1397" t="s">
        <v>22</v>
      </c>
      <c r="F1397" s="101">
        <v>46022</v>
      </c>
      <c r="G1397">
        <v>2025</v>
      </c>
      <c r="H1397" t="s">
        <v>736</v>
      </c>
      <c r="I1397" t="s">
        <v>743</v>
      </c>
      <c r="J1397">
        <v>20</v>
      </c>
      <c r="N1397" t="s">
        <v>23</v>
      </c>
      <c r="O1397" t="s">
        <v>119</v>
      </c>
      <c r="P1397">
        <v>0</v>
      </c>
      <c r="Q1397">
        <v>0</v>
      </c>
      <c r="R1397" t="s">
        <v>1202</v>
      </c>
      <c r="S1397" t="s">
        <v>119</v>
      </c>
    </row>
    <row r="1398" spans="1:19" x14ac:dyDescent="0.3">
      <c r="A1398">
        <v>234</v>
      </c>
      <c r="B1398" t="s">
        <v>165</v>
      </c>
      <c r="C1398" t="s">
        <v>90</v>
      </c>
      <c r="D1398" t="s">
        <v>52</v>
      </c>
      <c r="E1398" t="s">
        <v>22</v>
      </c>
      <c r="F1398" s="101">
        <v>45930</v>
      </c>
      <c r="G1398">
        <v>2025</v>
      </c>
      <c r="H1398" t="s">
        <v>757</v>
      </c>
      <c r="I1398" t="s">
        <v>743</v>
      </c>
      <c r="J1398">
        <v>4000</v>
      </c>
      <c r="K1398" t="s">
        <v>2092</v>
      </c>
      <c r="N1398" t="s">
        <v>48</v>
      </c>
      <c r="O1398" t="s">
        <v>48</v>
      </c>
      <c r="P1398">
        <v>0</v>
      </c>
      <c r="Q1398">
        <v>0</v>
      </c>
      <c r="R1398" t="s">
        <v>1208</v>
      </c>
    </row>
    <row r="1399" spans="1:19" x14ac:dyDescent="0.3">
      <c r="A1399">
        <v>234</v>
      </c>
      <c r="B1399" t="s">
        <v>165</v>
      </c>
      <c r="C1399" t="s">
        <v>90</v>
      </c>
      <c r="D1399" t="s">
        <v>52</v>
      </c>
      <c r="E1399" t="s">
        <v>22</v>
      </c>
      <c r="F1399" s="101">
        <v>46022</v>
      </c>
      <c r="G1399">
        <v>2025</v>
      </c>
      <c r="H1399" t="s">
        <v>736</v>
      </c>
      <c r="I1399" t="s">
        <v>743</v>
      </c>
      <c r="J1399">
        <v>4000</v>
      </c>
      <c r="N1399" t="s">
        <v>48</v>
      </c>
      <c r="O1399" t="s">
        <v>119</v>
      </c>
      <c r="P1399">
        <v>0</v>
      </c>
      <c r="Q1399">
        <v>0</v>
      </c>
      <c r="R1399" t="s">
        <v>1209</v>
      </c>
      <c r="S1399" t="s">
        <v>119</v>
      </c>
    </row>
    <row r="1400" spans="1:19" x14ac:dyDescent="0.3">
      <c r="A1400">
        <v>236</v>
      </c>
      <c r="B1400" t="s">
        <v>167</v>
      </c>
      <c r="C1400" t="s">
        <v>90</v>
      </c>
      <c r="D1400" t="s">
        <v>65</v>
      </c>
      <c r="E1400" t="s">
        <v>54</v>
      </c>
      <c r="F1400" s="101">
        <v>46022</v>
      </c>
      <c r="G1400">
        <v>2025</v>
      </c>
      <c r="H1400" t="s">
        <v>736</v>
      </c>
      <c r="I1400" t="s">
        <v>743</v>
      </c>
      <c r="J1400">
        <v>0</v>
      </c>
      <c r="K1400">
        <v>0</v>
      </c>
      <c r="N1400" t="s">
        <v>23</v>
      </c>
      <c r="O1400" t="s">
        <v>23</v>
      </c>
      <c r="P1400">
        <v>0</v>
      </c>
      <c r="Q1400">
        <v>0</v>
      </c>
      <c r="R1400" t="s">
        <v>1212</v>
      </c>
    </row>
    <row r="1401" spans="1:19" x14ac:dyDescent="0.3">
      <c r="A1401">
        <v>238</v>
      </c>
      <c r="B1401" t="s">
        <v>168</v>
      </c>
      <c r="C1401" t="s">
        <v>90</v>
      </c>
      <c r="D1401" t="s">
        <v>52</v>
      </c>
      <c r="E1401" t="s">
        <v>22</v>
      </c>
      <c r="F1401" s="101">
        <v>44926</v>
      </c>
      <c r="G1401">
        <v>2022</v>
      </c>
      <c r="H1401" t="s">
        <v>736</v>
      </c>
      <c r="I1401" t="s">
        <v>741</v>
      </c>
      <c r="J1401">
        <v>90</v>
      </c>
      <c r="N1401" t="s">
        <v>169</v>
      </c>
      <c r="O1401" t="s">
        <v>119</v>
      </c>
      <c r="P1401">
        <v>0</v>
      </c>
      <c r="Q1401">
        <v>0</v>
      </c>
      <c r="R1401" t="s">
        <v>1219</v>
      </c>
      <c r="S1401" t="s">
        <v>119</v>
      </c>
    </row>
    <row r="1402" spans="1:19" x14ac:dyDescent="0.3">
      <c r="A1402">
        <v>238</v>
      </c>
      <c r="B1402" t="s">
        <v>168</v>
      </c>
      <c r="C1402" t="s">
        <v>90</v>
      </c>
      <c r="D1402" t="s">
        <v>52</v>
      </c>
      <c r="E1402" t="s">
        <v>22</v>
      </c>
      <c r="F1402" s="101">
        <v>45838</v>
      </c>
      <c r="G1402">
        <v>2025</v>
      </c>
      <c r="H1402" t="s">
        <v>734</v>
      </c>
      <c r="I1402" t="s">
        <v>832</v>
      </c>
      <c r="J1402">
        <v>90</v>
      </c>
      <c r="K1402">
        <v>90.48</v>
      </c>
      <c r="L1402" s="57">
        <v>1.005333333333333</v>
      </c>
      <c r="M1402" s="57">
        <v>1.005333333333333</v>
      </c>
      <c r="N1402" t="s">
        <v>169</v>
      </c>
      <c r="O1402" t="s">
        <v>169</v>
      </c>
      <c r="P1402">
        <v>0</v>
      </c>
      <c r="Q1402">
        <v>0</v>
      </c>
      <c r="R1402" t="s">
        <v>1223</v>
      </c>
    </row>
    <row r="1403" spans="1:19" x14ac:dyDescent="0.3">
      <c r="A1403">
        <v>238</v>
      </c>
      <c r="B1403" t="s">
        <v>168</v>
      </c>
      <c r="C1403" t="s">
        <v>90</v>
      </c>
      <c r="D1403" t="s">
        <v>52</v>
      </c>
      <c r="E1403" t="s">
        <v>22</v>
      </c>
      <c r="F1403" s="101">
        <v>46022</v>
      </c>
      <c r="G1403">
        <v>2025</v>
      </c>
      <c r="H1403" t="s">
        <v>736</v>
      </c>
      <c r="I1403" t="s">
        <v>743</v>
      </c>
      <c r="J1403">
        <v>90</v>
      </c>
      <c r="K1403">
        <v>68</v>
      </c>
      <c r="L1403" s="57">
        <v>0.75555555555555554</v>
      </c>
      <c r="M1403" s="57">
        <v>0.75555555555555554</v>
      </c>
      <c r="N1403" t="s">
        <v>169</v>
      </c>
      <c r="O1403" t="s">
        <v>169</v>
      </c>
      <c r="P1403">
        <v>0</v>
      </c>
      <c r="Q1403">
        <v>0</v>
      </c>
      <c r="R1403" t="s">
        <v>1225</v>
      </c>
    </row>
    <row r="1404" spans="1:19" x14ac:dyDescent="0.3">
      <c r="A1404">
        <v>239</v>
      </c>
      <c r="B1404" t="s">
        <v>1226</v>
      </c>
      <c r="C1404" t="s">
        <v>29</v>
      </c>
      <c r="D1404" t="s">
        <v>21</v>
      </c>
      <c r="E1404" t="s">
        <v>22</v>
      </c>
      <c r="F1404" s="101">
        <v>46022</v>
      </c>
      <c r="G1404">
        <v>2025</v>
      </c>
      <c r="H1404" t="s">
        <v>736</v>
      </c>
      <c r="I1404" t="s">
        <v>743</v>
      </c>
      <c r="K1404">
        <v>44</v>
      </c>
      <c r="N1404" t="s">
        <v>171</v>
      </c>
      <c r="O1404" t="s">
        <v>48</v>
      </c>
      <c r="P1404">
        <v>0</v>
      </c>
      <c r="Q1404">
        <v>0</v>
      </c>
      <c r="R1404" t="s">
        <v>1230</v>
      </c>
      <c r="S1404" t="s">
        <v>171</v>
      </c>
    </row>
    <row r="1405" spans="1:19" x14ac:dyDescent="0.3">
      <c r="A1405">
        <v>240</v>
      </c>
      <c r="B1405" t="s">
        <v>172</v>
      </c>
      <c r="C1405" t="s">
        <v>29</v>
      </c>
      <c r="D1405" t="s">
        <v>52</v>
      </c>
      <c r="E1405" t="s">
        <v>22</v>
      </c>
      <c r="F1405" s="101">
        <v>45930</v>
      </c>
      <c r="G1405">
        <v>2025</v>
      </c>
      <c r="H1405" t="s">
        <v>757</v>
      </c>
      <c r="I1405" t="s">
        <v>743</v>
      </c>
      <c r="J1405">
        <v>100</v>
      </c>
      <c r="K1405">
        <v>100</v>
      </c>
      <c r="L1405" s="57">
        <v>1</v>
      </c>
      <c r="M1405" s="57">
        <v>1</v>
      </c>
      <c r="N1405" t="s">
        <v>23</v>
      </c>
      <c r="O1405" t="s">
        <v>23</v>
      </c>
      <c r="P1405">
        <v>0</v>
      </c>
      <c r="Q1405">
        <v>0</v>
      </c>
      <c r="R1405" t="s">
        <v>1231</v>
      </c>
    </row>
    <row r="1406" spans="1:19" x14ac:dyDescent="0.3">
      <c r="A1406">
        <v>240</v>
      </c>
      <c r="B1406" t="s">
        <v>172</v>
      </c>
      <c r="C1406" t="s">
        <v>29</v>
      </c>
      <c r="D1406" t="s">
        <v>52</v>
      </c>
      <c r="E1406" t="s">
        <v>22</v>
      </c>
      <c r="F1406" s="101">
        <v>46022</v>
      </c>
      <c r="G1406">
        <v>2025</v>
      </c>
      <c r="H1406" t="s">
        <v>736</v>
      </c>
      <c r="I1406" t="s">
        <v>743</v>
      </c>
      <c r="J1406">
        <v>100</v>
      </c>
      <c r="K1406">
        <v>100</v>
      </c>
      <c r="L1406" s="57">
        <v>1</v>
      </c>
      <c r="M1406" s="57">
        <v>1</v>
      </c>
      <c r="N1406" t="s">
        <v>23</v>
      </c>
      <c r="O1406" t="s">
        <v>23</v>
      </c>
      <c r="P1406">
        <v>0</v>
      </c>
      <c r="Q1406">
        <v>0</v>
      </c>
      <c r="R1406" t="s">
        <v>1232</v>
      </c>
    </row>
    <row r="1407" spans="1:19" x14ac:dyDescent="0.3">
      <c r="A1407">
        <v>241</v>
      </c>
      <c r="B1407" t="s">
        <v>173</v>
      </c>
      <c r="C1407" t="s">
        <v>29</v>
      </c>
      <c r="D1407" t="s">
        <v>21</v>
      </c>
      <c r="E1407" t="s">
        <v>22</v>
      </c>
      <c r="F1407" s="101">
        <v>45930</v>
      </c>
      <c r="G1407">
        <v>2025</v>
      </c>
      <c r="H1407" t="s">
        <v>757</v>
      </c>
      <c r="I1407" t="s">
        <v>743</v>
      </c>
      <c r="K1407">
        <v>100</v>
      </c>
      <c r="N1407" t="s">
        <v>23</v>
      </c>
      <c r="O1407" t="s">
        <v>23</v>
      </c>
      <c r="P1407">
        <v>0</v>
      </c>
      <c r="Q1407">
        <v>0</v>
      </c>
      <c r="R1407" t="s">
        <v>1237</v>
      </c>
    </row>
    <row r="1408" spans="1:19" x14ac:dyDescent="0.3">
      <c r="A1408">
        <v>241</v>
      </c>
      <c r="B1408" t="s">
        <v>173</v>
      </c>
      <c r="C1408" t="s">
        <v>29</v>
      </c>
      <c r="D1408" t="s">
        <v>21</v>
      </c>
      <c r="E1408" t="s">
        <v>22</v>
      </c>
      <c r="F1408" s="101">
        <v>46022</v>
      </c>
      <c r="G1408">
        <v>2025</v>
      </c>
      <c r="H1408" t="s">
        <v>736</v>
      </c>
      <c r="I1408" t="s">
        <v>743</v>
      </c>
      <c r="J1408">
        <v>80</v>
      </c>
      <c r="K1408">
        <v>91.67</v>
      </c>
      <c r="L1408" s="57">
        <v>1.145875</v>
      </c>
      <c r="M1408" s="57">
        <v>1.145875</v>
      </c>
      <c r="N1408" t="s">
        <v>23</v>
      </c>
      <c r="O1408" t="s">
        <v>23</v>
      </c>
      <c r="P1408">
        <v>0</v>
      </c>
      <c r="Q1408">
        <v>0</v>
      </c>
      <c r="R1408" t="s">
        <v>1240</v>
      </c>
    </row>
    <row r="1409" spans="1:19" x14ac:dyDescent="0.3">
      <c r="A1409">
        <v>244</v>
      </c>
      <c r="B1409" t="s">
        <v>176</v>
      </c>
      <c r="C1409" t="s">
        <v>90</v>
      </c>
      <c r="D1409" t="s">
        <v>65</v>
      </c>
      <c r="E1409" t="s">
        <v>54</v>
      </c>
      <c r="F1409" s="101">
        <v>44561</v>
      </c>
      <c r="G1409">
        <v>2021</v>
      </c>
      <c r="H1409" t="s">
        <v>736</v>
      </c>
      <c r="I1409" t="s">
        <v>739</v>
      </c>
      <c r="K1409">
        <v>20</v>
      </c>
      <c r="N1409" t="s">
        <v>48</v>
      </c>
      <c r="O1409" t="s">
        <v>48</v>
      </c>
      <c r="P1409">
        <v>0</v>
      </c>
      <c r="Q1409">
        <v>0</v>
      </c>
      <c r="R1409" t="s">
        <v>1241</v>
      </c>
    </row>
    <row r="1410" spans="1:19" x14ac:dyDescent="0.3">
      <c r="A1410">
        <v>246</v>
      </c>
      <c r="B1410" t="s">
        <v>181</v>
      </c>
      <c r="C1410" t="s">
        <v>180</v>
      </c>
      <c r="D1410" t="s">
        <v>47</v>
      </c>
      <c r="E1410" t="s">
        <v>22</v>
      </c>
      <c r="F1410" s="101">
        <v>46022</v>
      </c>
      <c r="G1410">
        <v>2025</v>
      </c>
      <c r="H1410" t="s">
        <v>736</v>
      </c>
      <c r="I1410" t="s">
        <v>743</v>
      </c>
      <c r="J1410">
        <v>90</v>
      </c>
      <c r="K1410">
        <v>92.7</v>
      </c>
      <c r="L1410" s="57">
        <v>1.03</v>
      </c>
      <c r="M1410" s="57">
        <v>1.03</v>
      </c>
      <c r="N1410" t="s">
        <v>23</v>
      </c>
      <c r="O1410" t="s">
        <v>23</v>
      </c>
      <c r="P1410">
        <v>0</v>
      </c>
      <c r="Q1410">
        <v>0</v>
      </c>
      <c r="R1410" t="s">
        <v>1247</v>
      </c>
    </row>
    <row r="1411" spans="1:19" x14ac:dyDescent="0.3">
      <c r="A1411">
        <v>251</v>
      </c>
      <c r="B1411" t="s">
        <v>1248</v>
      </c>
      <c r="C1411" t="s">
        <v>186</v>
      </c>
      <c r="D1411" t="s">
        <v>52</v>
      </c>
      <c r="E1411" t="s">
        <v>22</v>
      </c>
      <c r="F1411" s="101">
        <v>46022</v>
      </c>
      <c r="G1411">
        <v>2025</v>
      </c>
      <c r="H1411" t="s">
        <v>736</v>
      </c>
      <c r="I1411" t="s">
        <v>743</v>
      </c>
      <c r="J1411">
        <v>100</v>
      </c>
      <c r="K1411">
        <v>100</v>
      </c>
      <c r="L1411" s="57">
        <v>1</v>
      </c>
      <c r="M1411" s="57">
        <v>1</v>
      </c>
      <c r="N1411" t="s">
        <v>23</v>
      </c>
      <c r="O1411" t="s">
        <v>23</v>
      </c>
      <c r="P1411">
        <v>0</v>
      </c>
      <c r="Q1411">
        <v>0</v>
      </c>
      <c r="R1411" t="s">
        <v>1252</v>
      </c>
    </row>
    <row r="1412" spans="1:19" x14ac:dyDescent="0.3">
      <c r="A1412">
        <v>252</v>
      </c>
      <c r="B1412" t="s">
        <v>1253</v>
      </c>
      <c r="C1412" t="s">
        <v>178</v>
      </c>
      <c r="D1412" t="s">
        <v>47</v>
      </c>
      <c r="E1412" t="s">
        <v>22</v>
      </c>
      <c r="F1412" s="101">
        <v>46022</v>
      </c>
      <c r="G1412">
        <v>2025</v>
      </c>
      <c r="H1412" t="s">
        <v>736</v>
      </c>
      <c r="I1412" t="s">
        <v>743</v>
      </c>
      <c r="J1412">
        <v>77.400000000000006</v>
      </c>
      <c r="K1412">
        <v>74.2</v>
      </c>
      <c r="L1412" s="57">
        <v>0.95865633074935397</v>
      </c>
      <c r="M1412" s="57">
        <v>0.95865633074935397</v>
      </c>
      <c r="N1412" t="s">
        <v>23</v>
      </c>
      <c r="O1412" t="s">
        <v>23</v>
      </c>
      <c r="P1412">
        <v>1</v>
      </c>
      <c r="Q1412">
        <v>1</v>
      </c>
      <c r="R1412" t="s">
        <v>1254</v>
      </c>
    </row>
    <row r="1413" spans="1:19" x14ac:dyDescent="0.3">
      <c r="A1413">
        <v>254</v>
      </c>
      <c r="B1413" t="s">
        <v>189</v>
      </c>
      <c r="C1413" t="s">
        <v>190</v>
      </c>
      <c r="D1413" t="s">
        <v>52</v>
      </c>
      <c r="E1413" t="s">
        <v>22</v>
      </c>
      <c r="F1413" s="101">
        <v>46022</v>
      </c>
      <c r="G1413">
        <v>2025</v>
      </c>
      <c r="H1413" t="s">
        <v>736</v>
      </c>
      <c r="I1413" t="s">
        <v>743</v>
      </c>
      <c r="J1413">
        <v>84</v>
      </c>
      <c r="K1413">
        <v>84</v>
      </c>
      <c r="L1413" s="57">
        <v>1</v>
      </c>
      <c r="M1413" s="57">
        <v>1</v>
      </c>
      <c r="N1413" t="s">
        <v>48</v>
      </c>
      <c r="O1413" t="s">
        <v>48</v>
      </c>
      <c r="P1413">
        <v>0</v>
      </c>
      <c r="Q1413">
        <v>0</v>
      </c>
      <c r="R1413" t="s">
        <v>1257</v>
      </c>
    </row>
    <row r="1414" spans="1:19" x14ac:dyDescent="0.3">
      <c r="A1414">
        <v>255</v>
      </c>
      <c r="B1414" t="s">
        <v>1258</v>
      </c>
      <c r="C1414" t="s">
        <v>118</v>
      </c>
      <c r="D1414" t="s">
        <v>65</v>
      </c>
      <c r="E1414" t="s">
        <v>22</v>
      </c>
      <c r="F1414" s="101">
        <v>44926</v>
      </c>
      <c r="G1414">
        <v>2022</v>
      </c>
      <c r="H1414" t="s">
        <v>736</v>
      </c>
      <c r="I1414" t="s">
        <v>741</v>
      </c>
      <c r="N1414" t="s">
        <v>48</v>
      </c>
      <c r="O1414" t="s">
        <v>119</v>
      </c>
      <c r="P1414">
        <v>0</v>
      </c>
      <c r="Q1414">
        <v>0</v>
      </c>
      <c r="R1414" t="s">
        <v>1262</v>
      </c>
      <c r="S1414" t="s">
        <v>119</v>
      </c>
    </row>
    <row r="1415" spans="1:19" x14ac:dyDescent="0.3">
      <c r="A1415">
        <v>255</v>
      </c>
      <c r="B1415" t="s">
        <v>1258</v>
      </c>
      <c r="C1415" t="s">
        <v>118</v>
      </c>
      <c r="D1415" t="s">
        <v>65</v>
      </c>
      <c r="E1415" t="s">
        <v>22</v>
      </c>
      <c r="F1415" s="101">
        <v>46022</v>
      </c>
      <c r="G1415">
        <v>2025</v>
      </c>
      <c r="H1415" t="s">
        <v>736</v>
      </c>
      <c r="I1415" t="s">
        <v>743</v>
      </c>
      <c r="J1415">
        <v>100</v>
      </c>
      <c r="N1415" t="s">
        <v>48</v>
      </c>
      <c r="O1415" t="s">
        <v>119</v>
      </c>
      <c r="P1415">
        <v>0</v>
      </c>
      <c r="Q1415">
        <v>0</v>
      </c>
      <c r="R1415" t="s">
        <v>1263</v>
      </c>
      <c r="S1415" t="s">
        <v>119</v>
      </c>
    </row>
    <row r="1416" spans="1:19" x14ac:dyDescent="0.3">
      <c r="A1416">
        <v>256</v>
      </c>
      <c r="B1416" t="s">
        <v>193</v>
      </c>
      <c r="C1416" t="s">
        <v>118</v>
      </c>
      <c r="D1416" t="s">
        <v>47</v>
      </c>
      <c r="E1416" t="s">
        <v>22</v>
      </c>
      <c r="F1416" s="101">
        <v>46022</v>
      </c>
      <c r="G1416">
        <v>2025</v>
      </c>
      <c r="H1416" t="s">
        <v>736</v>
      </c>
      <c r="I1416" t="s">
        <v>743</v>
      </c>
      <c r="J1416">
        <v>23</v>
      </c>
      <c r="K1416">
        <v>17</v>
      </c>
      <c r="L1416" s="57">
        <v>0.73913043478260865</v>
      </c>
      <c r="M1416" s="57">
        <v>0.73913043478260865</v>
      </c>
      <c r="N1416" t="s">
        <v>48</v>
      </c>
      <c r="O1416" t="s">
        <v>48</v>
      </c>
      <c r="P1416">
        <v>0</v>
      </c>
      <c r="Q1416">
        <v>0</v>
      </c>
      <c r="R1416" t="s">
        <v>1264</v>
      </c>
    </row>
    <row r="1417" spans="1:19" x14ac:dyDescent="0.3">
      <c r="A1417">
        <v>260</v>
      </c>
      <c r="B1417" t="s">
        <v>196</v>
      </c>
      <c r="C1417" t="s">
        <v>197</v>
      </c>
      <c r="D1417" t="s">
        <v>47</v>
      </c>
      <c r="E1417" t="s">
        <v>54</v>
      </c>
      <c r="F1417" s="101">
        <v>46022</v>
      </c>
      <c r="G1417">
        <v>2025</v>
      </c>
      <c r="H1417" t="s">
        <v>736</v>
      </c>
      <c r="I1417" t="s">
        <v>743</v>
      </c>
      <c r="J1417">
        <v>2.1</v>
      </c>
      <c r="K1417">
        <v>1.9</v>
      </c>
      <c r="L1417" s="57">
        <v>1.1052631578947369</v>
      </c>
      <c r="M1417" s="57">
        <v>1.1052631578947369</v>
      </c>
      <c r="N1417" t="s">
        <v>83</v>
      </c>
      <c r="O1417" t="s">
        <v>83</v>
      </c>
      <c r="P1417">
        <v>1</v>
      </c>
      <c r="Q1417">
        <v>1</v>
      </c>
      <c r="R1417" t="s">
        <v>1265</v>
      </c>
    </row>
    <row r="1418" spans="1:19" x14ac:dyDescent="0.3">
      <c r="A1418">
        <v>261</v>
      </c>
      <c r="B1418" t="s">
        <v>198</v>
      </c>
      <c r="C1418" t="s">
        <v>46</v>
      </c>
      <c r="D1418" t="s">
        <v>47</v>
      </c>
      <c r="E1418" t="s">
        <v>54</v>
      </c>
      <c r="F1418" s="101">
        <v>46022</v>
      </c>
      <c r="G1418">
        <v>2025</v>
      </c>
      <c r="H1418" t="s">
        <v>736</v>
      </c>
      <c r="I1418" t="s">
        <v>743</v>
      </c>
      <c r="J1418">
        <v>3</v>
      </c>
      <c r="K1418">
        <v>2.1</v>
      </c>
      <c r="L1418" s="57">
        <v>1.3</v>
      </c>
      <c r="M1418" s="57">
        <v>1.428571428571429</v>
      </c>
      <c r="N1418" t="s">
        <v>48</v>
      </c>
      <c r="O1418" t="s">
        <v>83</v>
      </c>
      <c r="P1418">
        <v>1</v>
      </c>
      <c r="Q1418">
        <v>1</v>
      </c>
      <c r="R1418" t="s">
        <v>1266</v>
      </c>
    </row>
    <row r="1419" spans="1:19" x14ac:dyDescent="0.3">
      <c r="A1419">
        <v>262</v>
      </c>
      <c r="B1419" t="s">
        <v>200</v>
      </c>
      <c r="C1419" t="s">
        <v>41</v>
      </c>
      <c r="D1419" t="s">
        <v>47</v>
      </c>
      <c r="E1419" t="s">
        <v>54</v>
      </c>
      <c r="F1419" s="101">
        <v>46022</v>
      </c>
      <c r="G1419">
        <v>2025</v>
      </c>
      <c r="H1419" t="s">
        <v>736</v>
      </c>
      <c r="I1419" t="s">
        <v>743</v>
      </c>
      <c r="K1419">
        <v>0</v>
      </c>
      <c r="N1419" t="s">
        <v>23</v>
      </c>
      <c r="O1419" t="s">
        <v>23</v>
      </c>
      <c r="P1419">
        <v>0</v>
      </c>
      <c r="Q1419">
        <v>0</v>
      </c>
      <c r="R1419" t="s">
        <v>1267</v>
      </c>
    </row>
    <row r="1420" spans="1:19" x14ac:dyDescent="0.3">
      <c r="A1420">
        <v>263</v>
      </c>
      <c r="B1420" t="s">
        <v>201</v>
      </c>
      <c r="C1420" t="s">
        <v>41</v>
      </c>
      <c r="D1420" t="s">
        <v>52</v>
      </c>
      <c r="E1420" t="s">
        <v>22</v>
      </c>
      <c r="F1420" s="101">
        <v>46022</v>
      </c>
      <c r="G1420">
        <v>2025</v>
      </c>
      <c r="H1420" t="s">
        <v>736</v>
      </c>
      <c r="I1420" t="s">
        <v>743</v>
      </c>
      <c r="J1420">
        <v>100</v>
      </c>
      <c r="K1420">
        <v>100</v>
      </c>
      <c r="L1420" s="57">
        <v>1</v>
      </c>
      <c r="M1420" s="57">
        <v>1</v>
      </c>
      <c r="N1420" t="s">
        <v>23</v>
      </c>
      <c r="O1420" t="s">
        <v>23</v>
      </c>
      <c r="P1420">
        <v>0</v>
      </c>
      <c r="Q1420">
        <v>0</v>
      </c>
      <c r="R1420" t="s">
        <v>1269</v>
      </c>
    </row>
    <row r="1421" spans="1:19" x14ac:dyDescent="0.3">
      <c r="A1421">
        <v>265</v>
      </c>
      <c r="B1421" t="s">
        <v>205</v>
      </c>
      <c r="C1421" t="s">
        <v>41</v>
      </c>
      <c r="D1421" t="s">
        <v>52</v>
      </c>
      <c r="E1421" t="s">
        <v>22</v>
      </c>
      <c r="F1421" s="101">
        <v>46022</v>
      </c>
      <c r="G1421">
        <v>2025</v>
      </c>
      <c r="H1421" t="s">
        <v>736</v>
      </c>
      <c r="I1421" t="s">
        <v>743</v>
      </c>
      <c r="J1421">
        <v>95</v>
      </c>
      <c r="K1421">
        <v>100</v>
      </c>
      <c r="L1421" s="57">
        <v>1.0526315789473679</v>
      </c>
      <c r="M1421" s="57">
        <v>1.0526315789473679</v>
      </c>
      <c r="N1421" t="s">
        <v>23</v>
      </c>
      <c r="O1421" t="s">
        <v>23</v>
      </c>
      <c r="P1421">
        <v>0</v>
      </c>
      <c r="Q1421">
        <v>0</v>
      </c>
      <c r="R1421" t="s">
        <v>1276</v>
      </c>
    </row>
    <row r="1422" spans="1:19" x14ac:dyDescent="0.3">
      <c r="A1422">
        <v>266</v>
      </c>
      <c r="B1422" t="s">
        <v>206</v>
      </c>
      <c r="C1422" t="s">
        <v>41</v>
      </c>
      <c r="D1422" t="s">
        <v>52</v>
      </c>
      <c r="E1422" t="s">
        <v>22</v>
      </c>
      <c r="F1422" s="101">
        <v>46022</v>
      </c>
      <c r="G1422">
        <v>2025</v>
      </c>
      <c r="H1422" t="s">
        <v>736</v>
      </c>
      <c r="I1422" t="s">
        <v>743</v>
      </c>
      <c r="J1422">
        <v>95</v>
      </c>
      <c r="K1422">
        <v>96.2</v>
      </c>
      <c r="L1422" s="57">
        <v>1.012631578947369</v>
      </c>
      <c r="M1422" s="57">
        <v>1.012631578947369</v>
      </c>
      <c r="N1422" t="s">
        <v>23</v>
      </c>
      <c r="O1422" t="s">
        <v>23</v>
      </c>
      <c r="P1422">
        <v>0</v>
      </c>
      <c r="Q1422">
        <v>0</v>
      </c>
      <c r="R1422" t="s">
        <v>1283</v>
      </c>
    </row>
    <row r="1423" spans="1:19" x14ac:dyDescent="0.3">
      <c r="A1423">
        <v>268</v>
      </c>
      <c r="B1423" t="s">
        <v>1284</v>
      </c>
      <c r="C1423" t="s">
        <v>208</v>
      </c>
      <c r="D1423" t="s">
        <v>47</v>
      </c>
      <c r="E1423" t="s">
        <v>22</v>
      </c>
      <c r="F1423" s="101">
        <v>46022</v>
      </c>
      <c r="G1423">
        <v>2025</v>
      </c>
      <c r="H1423" t="s">
        <v>736</v>
      </c>
      <c r="I1423" t="s">
        <v>743</v>
      </c>
      <c r="K1423">
        <v>877</v>
      </c>
      <c r="N1423" t="s">
        <v>23</v>
      </c>
      <c r="O1423" t="s">
        <v>48</v>
      </c>
      <c r="P1423">
        <v>0</v>
      </c>
      <c r="Q1423">
        <v>0</v>
      </c>
      <c r="R1423" t="s">
        <v>1286</v>
      </c>
      <c r="S1423" t="s">
        <v>171</v>
      </c>
    </row>
    <row r="1424" spans="1:19" x14ac:dyDescent="0.3">
      <c r="A1424">
        <v>269</v>
      </c>
      <c r="B1424" t="s">
        <v>1287</v>
      </c>
      <c r="C1424" t="s">
        <v>208</v>
      </c>
      <c r="D1424" t="s">
        <v>47</v>
      </c>
      <c r="E1424" t="s">
        <v>22</v>
      </c>
      <c r="F1424" s="101">
        <v>46022</v>
      </c>
      <c r="G1424">
        <v>2025</v>
      </c>
      <c r="H1424" t="s">
        <v>736</v>
      </c>
      <c r="I1424" t="s">
        <v>743</v>
      </c>
      <c r="K1424">
        <v>1.65</v>
      </c>
      <c r="N1424" t="s">
        <v>83</v>
      </c>
      <c r="O1424" t="s">
        <v>83</v>
      </c>
      <c r="P1424">
        <v>2</v>
      </c>
      <c r="Q1424">
        <v>2</v>
      </c>
      <c r="R1424" t="s">
        <v>1289</v>
      </c>
      <c r="S1424" t="s">
        <v>171</v>
      </c>
    </row>
    <row r="1425" spans="1:19" x14ac:dyDescent="0.3">
      <c r="A1425">
        <v>270</v>
      </c>
      <c r="B1425" t="s">
        <v>1290</v>
      </c>
      <c r="C1425" t="s">
        <v>208</v>
      </c>
      <c r="D1425" t="s">
        <v>47</v>
      </c>
      <c r="E1425" t="s">
        <v>22</v>
      </c>
      <c r="F1425" s="101">
        <v>46022</v>
      </c>
      <c r="G1425">
        <v>2025</v>
      </c>
      <c r="H1425" t="s">
        <v>736</v>
      </c>
      <c r="I1425" t="s">
        <v>743</v>
      </c>
      <c r="K1425">
        <v>4.3</v>
      </c>
      <c r="N1425" t="s">
        <v>83</v>
      </c>
      <c r="O1425" t="s">
        <v>48</v>
      </c>
      <c r="P1425">
        <v>0</v>
      </c>
      <c r="Q1425">
        <v>0</v>
      </c>
      <c r="R1425" t="s">
        <v>1292</v>
      </c>
      <c r="S1425" t="s">
        <v>171</v>
      </c>
    </row>
    <row r="1426" spans="1:19" x14ac:dyDescent="0.3">
      <c r="A1426">
        <v>271</v>
      </c>
      <c r="B1426" t="s">
        <v>1293</v>
      </c>
      <c r="C1426" t="s">
        <v>208</v>
      </c>
      <c r="D1426" t="s">
        <v>47</v>
      </c>
      <c r="E1426" t="s">
        <v>22</v>
      </c>
      <c r="F1426" s="101">
        <v>46022</v>
      </c>
      <c r="G1426">
        <v>2025</v>
      </c>
      <c r="H1426" t="s">
        <v>736</v>
      </c>
      <c r="I1426" t="s">
        <v>743</v>
      </c>
      <c r="K1426">
        <v>19.93</v>
      </c>
      <c r="N1426">
        <v>0</v>
      </c>
      <c r="O1426" t="s">
        <v>48</v>
      </c>
      <c r="P1426">
        <v>0</v>
      </c>
      <c r="Q1426">
        <v>0</v>
      </c>
      <c r="R1426" t="s">
        <v>1296</v>
      </c>
      <c r="S1426" t="s">
        <v>171</v>
      </c>
    </row>
    <row r="1427" spans="1:19" x14ac:dyDescent="0.3">
      <c r="A1427">
        <v>272</v>
      </c>
      <c r="B1427" t="s">
        <v>212</v>
      </c>
      <c r="C1427" t="s">
        <v>64</v>
      </c>
      <c r="D1427" t="s">
        <v>65</v>
      </c>
      <c r="E1427" t="s">
        <v>54</v>
      </c>
      <c r="F1427" s="101">
        <v>44561</v>
      </c>
      <c r="G1427">
        <v>2021</v>
      </c>
      <c r="H1427" t="s">
        <v>736</v>
      </c>
      <c r="I1427" t="s">
        <v>739</v>
      </c>
      <c r="J1427">
        <v>0</v>
      </c>
      <c r="K1427">
        <v>0</v>
      </c>
      <c r="N1427">
        <v>0</v>
      </c>
      <c r="O1427" t="s">
        <v>48</v>
      </c>
      <c r="P1427">
        <v>0</v>
      </c>
      <c r="Q1427">
        <v>0</v>
      </c>
      <c r="R1427" t="s">
        <v>1297</v>
      </c>
    </row>
    <row r="1428" spans="1:19" x14ac:dyDescent="0.3">
      <c r="A1428">
        <v>272</v>
      </c>
      <c r="B1428" t="s">
        <v>212</v>
      </c>
      <c r="C1428" t="s">
        <v>64</v>
      </c>
      <c r="D1428" t="s">
        <v>65</v>
      </c>
      <c r="E1428" t="s">
        <v>54</v>
      </c>
      <c r="F1428" s="101">
        <v>44926</v>
      </c>
      <c r="G1428">
        <v>2022</v>
      </c>
      <c r="H1428" t="s">
        <v>736</v>
      </c>
      <c r="I1428" t="s">
        <v>741</v>
      </c>
      <c r="J1428">
        <v>0</v>
      </c>
      <c r="K1428">
        <v>0</v>
      </c>
      <c r="N1428">
        <v>0</v>
      </c>
      <c r="O1428" t="s">
        <v>48</v>
      </c>
      <c r="P1428">
        <v>0</v>
      </c>
      <c r="Q1428">
        <v>0</v>
      </c>
      <c r="R1428" t="s">
        <v>1298</v>
      </c>
    </row>
    <row r="1429" spans="1:19" x14ac:dyDescent="0.3">
      <c r="A1429">
        <v>272</v>
      </c>
      <c r="B1429" t="s">
        <v>212</v>
      </c>
      <c r="C1429" t="s">
        <v>64</v>
      </c>
      <c r="D1429" t="s">
        <v>65</v>
      </c>
      <c r="E1429" t="s">
        <v>54</v>
      </c>
      <c r="F1429" s="101">
        <v>46022</v>
      </c>
      <c r="G1429">
        <v>2025</v>
      </c>
      <c r="H1429" t="s">
        <v>736</v>
      </c>
      <c r="I1429" t="s">
        <v>743</v>
      </c>
      <c r="J1429">
        <v>0</v>
      </c>
      <c r="K1429">
        <v>0</v>
      </c>
      <c r="N1429">
        <v>0</v>
      </c>
      <c r="O1429" t="s">
        <v>48</v>
      </c>
      <c r="P1429">
        <v>0</v>
      </c>
      <c r="Q1429">
        <v>0</v>
      </c>
      <c r="R1429" t="s">
        <v>1299</v>
      </c>
    </row>
    <row r="1430" spans="1:19" x14ac:dyDescent="0.3">
      <c r="A1430">
        <v>273</v>
      </c>
      <c r="B1430" t="s">
        <v>213</v>
      </c>
      <c r="C1430" t="s">
        <v>214</v>
      </c>
      <c r="D1430" t="s">
        <v>47</v>
      </c>
      <c r="E1430" t="s">
        <v>22</v>
      </c>
      <c r="F1430" s="101">
        <v>46022</v>
      </c>
      <c r="G1430">
        <v>2025</v>
      </c>
      <c r="H1430" t="s">
        <v>736</v>
      </c>
      <c r="I1430" t="s">
        <v>743</v>
      </c>
      <c r="J1430">
        <v>1</v>
      </c>
      <c r="K1430">
        <v>1</v>
      </c>
      <c r="L1430" s="57">
        <v>1</v>
      </c>
      <c r="M1430" s="57">
        <v>1</v>
      </c>
      <c r="N1430" t="s">
        <v>48</v>
      </c>
      <c r="O1430" t="s">
        <v>48</v>
      </c>
      <c r="P1430">
        <v>0</v>
      </c>
      <c r="Q1430">
        <v>0</v>
      </c>
      <c r="R1430" t="s">
        <v>1300</v>
      </c>
    </row>
    <row r="1431" spans="1:19" x14ac:dyDescent="0.3">
      <c r="A1431">
        <v>275</v>
      </c>
      <c r="B1431" t="s">
        <v>216</v>
      </c>
      <c r="C1431" t="s">
        <v>217</v>
      </c>
      <c r="D1431" t="s">
        <v>47</v>
      </c>
      <c r="E1431" t="s">
        <v>22</v>
      </c>
      <c r="F1431" s="101">
        <v>46022</v>
      </c>
      <c r="G1431">
        <v>2025</v>
      </c>
      <c r="H1431" t="s">
        <v>736</v>
      </c>
      <c r="I1431" t="s">
        <v>743</v>
      </c>
      <c r="J1431">
        <v>240</v>
      </c>
      <c r="K1431">
        <v>275</v>
      </c>
      <c r="L1431" s="57">
        <v>1.145833333333333</v>
      </c>
      <c r="M1431" s="57">
        <v>1.145833333333333</v>
      </c>
      <c r="N1431" t="s">
        <v>23</v>
      </c>
      <c r="O1431" t="s">
        <v>23</v>
      </c>
      <c r="P1431">
        <v>0</v>
      </c>
      <c r="Q1431">
        <v>0</v>
      </c>
      <c r="R1431" t="s">
        <v>1321</v>
      </c>
    </row>
    <row r="1432" spans="1:19" x14ac:dyDescent="0.3">
      <c r="A1432">
        <v>278</v>
      </c>
      <c r="B1432" t="s">
        <v>1325</v>
      </c>
      <c r="C1432" t="s">
        <v>219</v>
      </c>
      <c r="D1432" t="s">
        <v>47</v>
      </c>
      <c r="E1432" t="s">
        <v>22</v>
      </c>
      <c r="F1432" s="101">
        <v>44561</v>
      </c>
      <c r="G1432">
        <v>2021</v>
      </c>
      <c r="H1432" t="s">
        <v>736</v>
      </c>
      <c r="I1432" t="s">
        <v>739</v>
      </c>
      <c r="K1432">
        <v>0</v>
      </c>
      <c r="N1432" t="s">
        <v>171</v>
      </c>
      <c r="O1432" t="s">
        <v>171</v>
      </c>
      <c r="P1432">
        <v>0</v>
      </c>
      <c r="Q1432">
        <v>0</v>
      </c>
      <c r="R1432" t="s">
        <v>1327</v>
      </c>
      <c r="S1432" t="s">
        <v>171</v>
      </c>
    </row>
    <row r="1433" spans="1:19" x14ac:dyDescent="0.3">
      <c r="A1433">
        <v>278</v>
      </c>
      <c r="B1433" t="s">
        <v>1325</v>
      </c>
      <c r="C1433" t="s">
        <v>219</v>
      </c>
      <c r="D1433" t="s">
        <v>47</v>
      </c>
      <c r="E1433" t="s">
        <v>22</v>
      </c>
      <c r="F1433" s="101">
        <v>44926</v>
      </c>
      <c r="G1433">
        <v>2022</v>
      </c>
      <c r="H1433" t="s">
        <v>736</v>
      </c>
      <c r="I1433" t="s">
        <v>741</v>
      </c>
      <c r="K1433">
        <v>0</v>
      </c>
      <c r="N1433" t="s">
        <v>171</v>
      </c>
      <c r="O1433" t="s">
        <v>171</v>
      </c>
      <c r="P1433">
        <v>0</v>
      </c>
      <c r="Q1433">
        <v>0</v>
      </c>
      <c r="R1433" t="s">
        <v>1333</v>
      </c>
      <c r="S1433" t="s">
        <v>171</v>
      </c>
    </row>
    <row r="1434" spans="1:19" x14ac:dyDescent="0.3">
      <c r="A1434">
        <v>278</v>
      </c>
      <c r="B1434" t="s">
        <v>1325</v>
      </c>
      <c r="C1434" t="s">
        <v>219</v>
      </c>
      <c r="D1434" t="s">
        <v>47</v>
      </c>
      <c r="E1434" t="s">
        <v>22</v>
      </c>
      <c r="F1434" s="101">
        <v>46022</v>
      </c>
      <c r="G1434">
        <v>2025</v>
      </c>
      <c r="H1434" t="s">
        <v>736</v>
      </c>
      <c r="I1434" t="s">
        <v>743</v>
      </c>
      <c r="K1434">
        <v>1071</v>
      </c>
      <c r="N1434" t="s">
        <v>171</v>
      </c>
      <c r="O1434" t="s">
        <v>171</v>
      </c>
      <c r="P1434">
        <v>0</v>
      </c>
      <c r="Q1434">
        <v>0</v>
      </c>
      <c r="R1434" t="s">
        <v>1335</v>
      </c>
      <c r="S1434" t="s">
        <v>171</v>
      </c>
    </row>
    <row r="1435" spans="1:19" x14ac:dyDescent="0.3">
      <c r="A1435">
        <v>282</v>
      </c>
      <c r="B1435" t="s">
        <v>225</v>
      </c>
      <c r="C1435" t="s">
        <v>219</v>
      </c>
      <c r="D1435" t="s">
        <v>47</v>
      </c>
      <c r="E1435" t="s">
        <v>22</v>
      </c>
      <c r="F1435" s="101">
        <v>46022</v>
      </c>
      <c r="G1435">
        <v>2025</v>
      </c>
      <c r="H1435" t="s">
        <v>736</v>
      </c>
      <c r="I1435" t="s">
        <v>743</v>
      </c>
      <c r="J1435">
        <v>97</v>
      </c>
      <c r="K1435">
        <v>97.56</v>
      </c>
      <c r="L1435" s="57">
        <v>1.005773195876289</v>
      </c>
      <c r="M1435" s="57">
        <v>1.005773195876289</v>
      </c>
      <c r="N1435" t="s">
        <v>23</v>
      </c>
      <c r="O1435" t="s">
        <v>23</v>
      </c>
      <c r="P1435">
        <v>0</v>
      </c>
      <c r="Q1435">
        <v>0</v>
      </c>
      <c r="R1435" t="s">
        <v>1336</v>
      </c>
    </row>
    <row r="1436" spans="1:19" x14ac:dyDescent="0.3">
      <c r="A1436">
        <v>283</v>
      </c>
      <c r="B1436" t="s">
        <v>226</v>
      </c>
      <c r="C1436" t="s">
        <v>219</v>
      </c>
      <c r="D1436" t="s">
        <v>47</v>
      </c>
      <c r="E1436" t="s">
        <v>22</v>
      </c>
      <c r="F1436" s="101">
        <v>46022</v>
      </c>
      <c r="G1436">
        <v>2025</v>
      </c>
      <c r="H1436" t="s">
        <v>736</v>
      </c>
      <c r="I1436" t="s">
        <v>743</v>
      </c>
      <c r="J1436">
        <v>4.5999999999999996</v>
      </c>
      <c r="K1436">
        <v>4.67</v>
      </c>
      <c r="L1436" s="57">
        <v>1.0152173913043481</v>
      </c>
      <c r="M1436" s="57">
        <v>1.0152173913043481</v>
      </c>
      <c r="N1436" t="s">
        <v>83</v>
      </c>
      <c r="O1436" t="s">
        <v>83</v>
      </c>
      <c r="P1436">
        <v>1</v>
      </c>
      <c r="Q1436">
        <v>2</v>
      </c>
      <c r="R1436" t="s">
        <v>1337</v>
      </c>
    </row>
    <row r="1437" spans="1:19" x14ac:dyDescent="0.3">
      <c r="A1437">
        <v>285</v>
      </c>
      <c r="B1437" t="s">
        <v>228</v>
      </c>
      <c r="C1437" t="s">
        <v>219</v>
      </c>
      <c r="D1437" t="s">
        <v>47</v>
      </c>
      <c r="E1437" t="s">
        <v>22</v>
      </c>
      <c r="F1437" s="101">
        <v>46022</v>
      </c>
      <c r="G1437">
        <v>2025</v>
      </c>
      <c r="H1437" t="s">
        <v>736</v>
      </c>
      <c r="I1437" t="s">
        <v>743</v>
      </c>
      <c r="J1437">
        <v>100</v>
      </c>
      <c r="K1437">
        <v>100</v>
      </c>
      <c r="L1437" s="57">
        <v>1</v>
      </c>
      <c r="M1437" s="57">
        <v>1</v>
      </c>
      <c r="N1437" t="s">
        <v>23</v>
      </c>
      <c r="O1437" t="s">
        <v>23</v>
      </c>
      <c r="P1437">
        <v>0</v>
      </c>
      <c r="Q1437">
        <v>0</v>
      </c>
      <c r="R1437" t="s">
        <v>1338</v>
      </c>
    </row>
    <row r="1438" spans="1:19" x14ac:dyDescent="0.3">
      <c r="A1438">
        <v>286</v>
      </c>
      <c r="B1438" t="s">
        <v>1339</v>
      </c>
      <c r="C1438" t="s">
        <v>219</v>
      </c>
      <c r="D1438" t="s">
        <v>47</v>
      </c>
      <c r="E1438" t="s">
        <v>22</v>
      </c>
      <c r="F1438" s="101">
        <v>44561</v>
      </c>
      <c r="G1438">
        <v>2021</v>
      </c>
      <c r="H1438" t="s">
        <v>736</v>
      </c>
      <c r="I1438" t="s">
        <v>739</v>
      </c>
      <c r="K1438">
        <v>0</v>
      </c>
      <c r="N1438" t="s">
        <v>171</v>
      </c>
      <c r="O1438" t="s">
        <v>171</v>
      </c>
      <c r="P1438">
        <v>0</v>
      </c>
      <c r="Q1438">
        <v>0</v>
      </c>
      <c r="R1438" t="s">
        <v>1341</v>
      </c>
      <c r="S1438" t="s">
        <v>171</v>
      </c>
    </row>
    <row r="1439" spans="1:19" x14ac:dyDescent="0.3">
      <c r="A1439">
        <v>286</v>
      </c>
      <c r="B1439" t="s">
        <v>1339</v>
      </c>
      <c r="C1439" t="s">
        <v>219</v>
      </c>
      <c r="D1439" t="s">
        <v>47</v>
      </c>
      <c r="E1439" t="s">
        <v>22</v>
      </c>
      <c r="F1439" s="101">
        <v>44926</v>
      </c>
      <c r="G1439">
        <v>2022</v>
      </c>
      <c r="H1439" t="s">
        <v>736</v>
      </c>
      <c r="I1439" t="s">
        <v>741</v>
      </c>
      <c r="K1439">
        <v>0</v>
      </c>
      <c r="N1439" t="s">
        <v>171</v>
      </c>
      <c r="O1439" t="s">
        <v>171</v>
      </c>
      <c r="P1439">
        <v>0</v>
      </c>
      <c r="Q1439">
        <v>0</v>
      </c>
      <c r="R1439" t="s">
        <v>1347</v>
      </c>
      <c r="S1439" t="s">
        <v>171</v>
      </c>
    </row>
    <row r="1440" spans="1:19" x14ac:dyDescent="0.3">
      <c r="A1440">
        <v>286</v>
      </c>
      <c r="B1440" t="s">
        <v>1339</v>
      </c>
      <c r="C1440" t="s">
        <v>219</v>
      </c>
      <c r="D1440" t="s">
        <v>47</v>
      </c>
      <c r="E1440" t="s">
        <v>22</v>
      </c>
      <c r="F1440" s="101">
        <v>46022</v>
      </c>
      <c r="G1440">
        <v>2025</v>
      </c>
      <c r="H1440" t="s">
        <v>736</v>
      </c>
      <c r="I1440" t="s">
        <v>743</v>
      </c>
      <c r="K1440">
        <v>1071</v>
      </c>
      <c r="N1440" t="s">
        <v>171</v>
      </c>
      <c r="O1440" t="s">
        <v>171</v>
      </c>
      <c r="P1440">
        <v>0</v>
      </c>
      <c r="Q1440">
        <v>0</v>
      </c>
      <c r="R1440" t="s">
        <v>1349</v>
      </c>
      <c r="S1440" t="s">
        <v>171</v>
      </c>
    </row>
    <row r="1441" spans="1:19" x14ac:dyDescent="0.3">
      <c r="A1441">
        <v>288</v>
      </c>
      <c r="B1441" t="s">
        <v>230</v>
      </c>
      <c r="C1441" t="s">
        <v>219</v>
      </c>
      <c r="D1441" t="s">
        <v>65</v>
      </c>
      <c r="E1441" t="s">
        <v>22</v>
      </c>
      <c r="F1441" s="101">
        <v>46022</v>
      </c>
      <c r="G1441">
        <v>2025</v>
      </c>
      <c r="H1441" t="s">
        <v>736</v>
      </c>
      <c r="I1441" t="s">
        <v>743</v>
      </c>
      <c r="J1441">
        <v>100</v>
      </c>
      <c r="K1441">
        <v>100</v>
      </c>
      <c r="L1441" s="57">
        <v>1</v>
      </c>
      <c r="M1441" s="57">
        <v>1</v>
      </c>
      <c r="N1441" t="s">
        <v>48</v>
      </c>
      <c r="O1441" t="s">
        <v>48</v>
      </c>
      <c r="P1441">
        <v>0</v>
      </c>
      <c r="Q1441">
        <v>0</v>
      </c>
      <c r="R1441" t="s">
        <v>1352</v>
      </c>
    </row>
    <row r="1442" spans="1:19" x14ac:dyDescent="0.3">
      <c r="A1442">
        <v>290</v>
      </c>
      <c r="B1442" t="s">
        <v>232</v>
      </c>
      <c r="C1442" t="s">
        <v>27</v>
      </c>
      <c r="D1442" t="s">
        <v>61</v>
      </c>
      <c r="E1442" t="s">
        <v>22</v>
      </c>
      <c r="F1442" s="101">
        <v>44926</v>
      </c>
      <c r="G1442">
        <v>2022</v>
      </c>
      <c r="H1442" t="s">
        <v>736</v>
      </c>
      <c r="I1442" t="s">
        <v>741</v>
      </c>
      <c r="N1442" t="s">
        <v>23</v>
      </c>
      <c r="O1442" t="s">
        <v>119</v>
      </c>
      <c r="P1442">
        <v>0</v>
      </c>
      <c r="Q1442">
        <v>0</v>
      </c>
      <c r="R1442" t="s">
        <v>1358</v>
      </c>
      <c r="S1442" t="s">
        <v>119</v>
      </c>
    </row>
    <row r="1443" spans="1:19" x14ac:dyDescent="0.3">
      <c r="A1443">
        <v>290</v>
      </c>
      <c r="B1443" t="s">
        <v>232</v>
      </c>
      <c r="C1443" t="s">
        <v>27</v>
      </c>
      <c r="D1443" t="s">
        <v>61</v>
      </c>
      <c r="E1443" t="s">
        <v>22</v>
      </c>
      <c r="F1443" s="101">
        <v>46022</v>
      </c>
      <c r="G1443">
        <v>2025</v>
      </c>
      <c r="H1443" t="s">
        <v>736</v>
      </c>
      <c r="I1443" t="s">
        <v>743</v>
      </c>
      <c r="K1443">
        <v>88.89</v>
      </c>
      <c r="N1443" t="s">
        <v>23</v>
      </c>
      <c r="O1443" t="s">
        <v>23</v>
      </c>
      <c r="P1443">
        <v>0</v>
      </c>
      <c r="Q1443">
        <v>0</v>
      </c>
      <c r="R1443" t="s">
        <v>1360</v>
      </c>
    </row>
    <row r="1444" spans="1:19" x14ac:dyDescent="0.3">
      <c r="A1444">
        <v>292</v>
      </c>
      <c r="B1444" t="s">
        <v>235</v>
      </c>
      <c r="C1444" t="s">
        <v>234</v>
      </c>
      <c r="D1444" t="s">
        <v>47</v>
      </c>
      <c r="E1444" t="s">
        <v>22</v>
      </c>
      <c r="F1444" s="101">
        <v>44926</v>
      </c>
      <c r="G1444">
        <v>2022</v>
      </c>
      <c r="H1444" t="s">
        <v>736</v>
      </c>
      <c r="I1444" t="s">
        <v>741</v>
      </c>
      <c r="N1444" t="s">
        <v>23</v>
      </c>
      <c r="O1444" t="s">
        <v>119</v>
      </c>
      <c r="P1444">
        <v>0</v>
      </c>
      <c r="Q1444">
        <v>0</v>
      </c>
      <c r="R1444" t="s">
        <v>1366</v>
      </c>
      <c r="S1444" t="s">
        <v>119</v>
      </c>
    </row>
    <row r="1445" spans="1:19" x14ac:dyDescent="0.3">
      <c r="A1445">
        <v>292</v>
      </c>
      <c r="B1445" t="s">
        <v>235</v>
      </c>
      <c r="C1445" t="s">
        <v>234</v>
      </c>
      <c r="D1445" t="s">
        <v>47</v>
      </c>
      <c r="E1445" t="s">
        <v>22</v>
      </c>
      <c r="F1445" s="101">
        <v>46022</v>
      </c>
      <c r="G1445">
        <v>2025</v>
      </c>
      <c r="H1445" t="s">
        <v>736</v>
      </c>
      <c r="I1445" t="s">
        <v>743</v>
      </c>
      <c r="J1445">
        <v>8</v>
      </c>
      <c r="K1445">
        <v>11.21</v>
      </c>
      <c r="L1445" s="57">
        <v>1.3</v>
      </c>
      <c r="M1445" s="57">
        <v>1.4012500000000001</v>
      </c>
      <c r="N1445" t="s">
        <v>23</v>
      </c>
      <c r="O1445" t="s">
        <v>23</v>
      </c>
      <c r="P1445">
        <v>0</v>
      </c>
      <c r="Q1445">
        <v>0</v>
      </c>
      <c r="R1445" t="s">
        <v>1367</v>
      </c>
    </row>
    <row r="1446" spans="1:19" x14ac:dyDescent="0.3">
      <c r="A1446">
        <v>294</v>
      </c>
      <c r="B1446" t="s">
        <v>238</v>
      </c>
      <c r="C1446" t="s">
        <v>234</v>
      </c>
      <c r="D1446" t="s">
        <v>47</v>
      </c>
      <c r="E1446" t="s">
        <v>22</v>
      </c>
      <c r="F1446" s="101">
        <v>44926</v>
      </c>
      <c r="G1446">
        <v>2022</v>
      </c>
      <c r="H1446" t="s">
        <v>736</v>
      </c>
      <c r="I1446" t="s">
        <v>741</v>
      </c>
      <c r="N1446" t="s">
        <v>23</v>
      </c>
      <c r="O1446" t="s">
        <v>119</v>
      </c>
      <c r="P1446">
        <v>0</v>
      </c>
      <c r="Q1446">
        <v>0</v>
      </c>
      <c r="R1446" t="s">
        <v>1373</v>
      </c>
      <c r="S1446" t="s">
        <v>119</v>
      </c>
    </row>
    <row r="1447" spans="1:19" x14ac:dyDescent="0.3">
      <c r="A1447">
        <v>294</v>
      </c>
      <c r="B1447" t="s">
        <v>238</v>
      </c>
      <c r="C1447" t="s">
        <v>234</v>
      </c>
      <c r="D1447" t="s">
        <v>47</v>
      </c>
      <c r="E1447" t="s">
        <v>22</v>
      </c>
      <c r="F1447" s="101">
        <v>46022</v>
      </c>
      <c r="G1447">
        <v>2025</v>
      </c>
      <c r="H1447" t="s">
        <v>736</v>
      </c>
      <c r="I1447" t="s">
        <v>743</v>
      </c>
      <c r="J1447">
        <v>8</v>
      </c>
      <c r="K1447">
        <v>54.02</v>
      </c>
      <c r="L1447" s="57">
        <v>1.3</v>
      </c>
      <c r="M1447" s="57">
        <v>6.7525000000000004</v>
      </c>
      <c r="N1447" t="s">
        <v>23</v>
      </c>
      <c r="O1447" t="s">
        <v>23</v>
      </c>
      <c r="P1447">
        <v>0</v>
      </c>
      <c r="Q1447">
        <v>0</v>
      </c>
      <c r="R1447" t="s">
        <v>1374</v>
      </c>
    </row>
    <row r="1448" spans="1:19" x14ac:dyDescent="0.3">
      <c r="A1448">
        <v>300</v>
      </c>
      <c r="B1448" t="s">
        <v>244</v>
      </c>
      <c r="C1448" t="s">
        <v>245</v>
      </c>
      <c r="D1448" t="s">
        <v>52</v>
      </c>
      <c r="E1448" t="s">
        <v>22</v>
      </c>
      <c r="F1448" s="101">
        <v>46022</v>
      </c>
      <c r="G1448">
        <v>2025</v>
      </c>
      <c r="H1448" t="s">
        <v>736</v>
      </c>
      <c r="I1448" t="s">
        <v>743</v>
      </c>
      <c r="J1448">
        <v>100</v>
      </c>
      <c r="K1448">
        <v>100</v>
      </c>
      <c r="L1448" s="57">
        <v>1</v>
      </c>
      <c r="M1448" s="57">
        <v>1</v>
      </c>
      <c r="N1448" t="s">
        <v>23</v>
      </c>
      <c r="O1448" t="s">
        <v>23</v>
      </c>
      <c r="P1448">
        <v>0</v>
      </c>
      <c r="Q1448">
        <v>0</v>
      </c>
      <c r="R1448" t="s">
        <v>1376</v>
      </c>
    </row>
    <row r="1449" spans="1:19" x14ac:dyDescent="0.3">
      <c r="A1449">
        <v>301</v>
      </c>
      <c r="B1449" t="s">
        <v>246</v>
      </c>
      <c r="C1449" t="s">
        <v>245</v>
      </c>
      <c r="D1449" t="s">
        <v>52</v>
      </c>
      <c r="E1449" t="s">
        <v>22</v>
      </c>
      <c r="F1449" s="101">
        <v>46022</v>
      </c>
      <c r="G1449">
        <v>2025</v>
      </c>
      <c r="H1449" t="s">
        <v>736</v>
      </c>
      <c r="I1449" t="s">
        <v>743</v>
      </c>
      <c r="J1449">
        <v>100</v>
      </c>
      <c r="K1449">
        <v>100</v>
      </c>
      <c r="L1449" s="57">
        <v>1</v>
      </c>
      <c r="M1449" s="57">
        <v>1</v>
      </c>
      <c r="N1449" t="s">
        <v>23</v>
      </c>
      <c r="O1449" t="s">
        <v>23</v>
      </c>
      <c r="P1449">
        <v>0</v>
      </c>
      <c r="Q1449">
        <v>0</v>
      </c>
      <c r="R1449" t="s">
        <v>1378</v>
      </c>
    </row>
    <row r="1450" spans="1:19" x14ac:dyDescent="0.3">
      <c r="A1450">
        <v>302</v>
      </c>
      <c r="B1450" t="s">
        <v>1379</v>
      </c>
      <c r="C1450" t="s">
        <v>208</v>
      </c>
      <c r="D1450" t="s">
        <v>47</v>
      </c>
      <c r="E1450" t="s">
        <v>22</v>
      </c>
      <c r="F1450" s="101">
        <v>46022</v>
      </c>
      <c r="G1450">
        <v>2025</v>
      </c>
      <c r="H1450" t="s">
        <v>736</v>
      </c>
      <c r="I1450" t="s">
        <v>743</v>
      </c>
      <c r="K1450">
        <v>31371</v>
      </c>
      <c r="N1450" t="s">
        <v>23</v>
      </c>
      <c r="O1450" t="s">
        <v>48</v>
      </c>
      <c r="P1450">
        <v>0</v>
      </c>
      <c r="Q1450">
        <v>0</v>
      </c>
      <c r="R1450" t="s">
        <v>1385</v>
      </c>
      <c r="S1450" t="s">
        <v>171</v>
      </c>
    </row>
    <row r="1451" spans="1:19" x14ac:dyDescent="0.3">
      <c r="A1451">
        <v>303</v>
      </c>
      <c r="B1451" t="s">
        <v>248</v>
      </c>
      <c r="C1451" t="s">
        <v>249</v>
      </c>
      <c r="D1451" t="s">
        <v>47</v>
      </c>
      <c r="E1451" t="s">
        <v>22</v>
      </c>
      <c r="F1451" s="101">
        <v>44926</v>
      </c>
      <c r="G1451">
        <v>2022</v>
      </c>
      <c r="H1451" t="s">
        <v>736</v>
      </c>
      <c r="I1451" t="s">
        <v>741</v>
      </c>
      <c r="J1451">
        <v>100</v>
      </c>
      <c r="N1451" t="s">
        <v>23</v>
      </c>
      <c r="O1451" t="s">
        <v>119</v>
      </c>
      <c r="P1451">
        <v>0</v>
      </c>
      <c r="Q1451">
        <v>0</v>
      </c>
      <c r="R1451" t="s">
        <v>1390</v>
      </c>
      <c r="S1451" t="s">
        <v>119</v>
      </c>
    </row>
    <row r="1452" spans="1:19" x14ac:dyDescent="0.3">
      <c r="A1452">
        <v>303</v>
      </c>
      <c r="B1452" t="s">
        <v>248</v>
      </c>
      <c r="C1452" t="s">
        <v>249</v>
      </c>
      <c r="D1452" t="s">
        <v>47</v>
      </c>
      <c r="E1452" t="s">
        <v>22</v>
      </c>
      <c r="F1452" s="101">
        <v>46022</v>
      </c>
      <c r="G1452">
        <v>2025</v>
      </c>
      <c r="H1452" t="s">
        <v>736</v>
      </c>
      <c r="I1452" t="s">
        <v>743</v>
      </c>
      <c r="J1452">
        <v>95</v>
      </c>
      <c r="K1452">
        <v>100</v>
      </c>
      <c r="L1452" s="57">
        <v>1.0526315789473679</v>
      </c>
      <c r="M1452" s="57">
        <v>1.0526315789473679</v>
      </c>
      <c r="N1452" t="s">
        <v>23</v>
      </c>
      <c r="O1452" t="s">
        <v>23</v>
      </c>
      <c r="P1452">
        <v>0</v>
      </c>
      <c r="Q1452">
        <v>0</v>
      </c>
      <c r="R1452" t="s">
        <v>1391</v>
      </c>
    </row>
    <row r="1453" spans="1:19" x14ac:dyDescent="0.3">
      <c r="A1453">
        <v>304</v>
      </c>
      <c r="B1453" t="s">
        <v>250</v>
      </c>
      <c r="C1453" t="s">
        <v>249</v>
      </c>
      <c r="D1453" t="s">
        <v>47</v>
      </c>
      <c r="E1453" t="s">
        <v>22</v>
      </c>
      <c r="F1453" s="101">
        <v>46022</v>
      </c>
      <c r="G1453">
        <v>2025</v>
      </c>
      <c r="H1453" t="s">
        <v>736</v>
      </c>
      <c r="I1453" t="s">
        <v>743</v>
      </c>
      <c r="J1453">
        <v>3947</v>
      </c>
      <c r="K1453">
        <v>3400</v>
      </c>
      <c r="L1453" s="57">
        <v>0.86141373194831516</v>
      </c>
      <c r="M1453" s="57">
        <v>0.86141373194831516</v>
      </c>
      <c r="N1453" t="s">
        <v>48</v>
      </c>
      <c r="O1453" t="s">
        <v>48</v>
      </c>
      <c r="P1453">
        <v>0</v>
      </c>
      <c r="Q1453">
        <v>0</v>
      </c>
      <c r="R1453" t="s">
        <v>1392</v>
      </c>
    </row>
    <row r="1454" spans="1:19" x14ac:dyDescent="0.3">
      <c r="A1454">
        <v>306</v>
      </c>
      <c r="B1454" t="s">
        <v>252</v>
      </c>
      <c r="C1454" t="s">
        <v>186</v>
      </c>
      <c r="D1454" t="s">
        <v>52</v>
      </c>
      <c r="E1454" t="s">
        <v>22</v>
      </c>
      <c r="F1454" s="101">
        <v>45930</v>
      </c>
      <c r="G1454">
        <v>2025</v>
      </c>
      <c r="H1454" t="s">
        <v>757</v>
      </c>
      <c r="I1454" t="s">
        <v>743</v>
      </c>
      <c r="J1454">
        <v>100</v>
      </c>
      <c r="K1454">
        <v>105.83</v>
      </c>
      <c r="L1454" s="57">
        <v>1.0583</v>
      </c>
      <c r="M1454" s="57">
        <v>1.0583</v>
      </c>
      <c r="N1454" t="s">
        <v>23</v>
      </c>
      <c r="O1454" t="s">
        <v>23</v>
      </c>
      <c r="P1454">
        <v>0</v>
      </c>
      <c r="Q1454">
        <v>0</v>
      </c>
      <c r="R1454" t="s">
        <v>1398</v>
      </c>
    </row>
    <row r="1455" spans="1:19" x14ac:dyDescent="0.3">
      <c r="A1455">
        <v>306</v>
      </c>
      <c r="B1455" t="s">
        <v>252</v>
      </c>
      <c r="C1455" t="s">
        <v>186</v>
      </c>
      <c r="D1455" t="s">
        <v>52</v>
      </c>
      <c r="E1455" t="s">
        <v>22</v>
      </c>
      <c r="F1455" s="101">
        <v>46022</v>
      </c>
      <c r="G1455">
        <v>2025</v>
      </c>
      <c r="H1455" t="s">
        <v>736</v>
      </c>
      <c r="I1455" t="s">
        <v>743</v>
      </c>
      <c r="J1455">
        <v>600</v>
      </c>
      <c r="K1455">
        <v>645.69999694824219</v>
      </c>
      <c r="L1455" s="57">
        <v>1.076166661580404</v>
      </c>
      <c r="M1455" s="57">
        <v>1.076166661580404</v>
      </c>
      <c r="N1455" t="s">
        <v>23</v>
      </c>
      <c r="O1455" t="s">
        <v>23</v>
      </c>
      <c r="P1455">
        <v>0</v>
      </c>
      <c r="Q1455">
        <v>0</v>
      </c>
      <c r="R1455" t="s">
        <v>1399</v>
      </c>
    </row>
    <row r="1456" spans="1:19" x14ac:dyDescent="0.3">
      <c r="A1456">
        <v>318</v>
      </c>
      <c r="B1456" t="s">
        <v>267</v>
      </c>
      <c r="C1456" t="s">
        <v>102</v>
      </c>
      <c r="D1456" t="s">
        <v>65</v>
      </c>
      <c r="E1456" t="s">
        <v>22</v>
      </c>
      <c r="F1456" s="101">
        <v>46022</v>
      </c>
      <c r="G1456">
        <v>2025</v>
      </c>
      <c r="H1456" t="s">
        <v>736</v>
      </c>
      <c r="I1456" t="s">
        <v>743</v>
      </c>
      <c r="J1456">
        <v>85</v>
      </c>
      <c r="K1456">
        <v>86.16</v>
      </c>
      <c r="L1456" s="57">
        <v>1.0136470588235289</v>
      </c>
      <c r="M1456" s="57">
        <v>1.0136470588235289</v>
      </c>
      <c r="N1456" t="s">
        <v>23</v>
      </c>
      <c r="O1456" t="s">
        <v>23</v>
      </c>
      <c r="P1456">
        <v>0</v>
      </c>
      <c r="Q1456">
        <v>0</v>
      </c>
      <c r="R1456" t="s">
        <v>1400</v>
      </c>
    </row>
    <row r="1457" spans="1:19" x14ac:dyDescent="0.3">
      <c r="A1457">
        <v>324</v>
      </c>
      <c r="B1457" t="s">
        <v>274</v>
      </c>
      <c r="C1457" t="s">
        <v>39</v>
      </c>
      <c r="D1457" t="s">
        <v>47</v>
      </c>
      <c r="E1457" t="s">
        <v>22</v>
      </c>
      <c r="F1457" s="101">
        <v>46022</v>
      </c>
      <c r="G1457">
        <v>2025</v>
      </c>
      <c r="H1457" t="s">
        <v>736</v>
      </c>
      <c r="I1457" t="s">
        <v>743</v>
      </c>
      <c r="J1457">
        <v>1</v>
      </c>
      <c r="K1457">
        <v>2</v>
      </c>
      <c r="L1457" s="57">
        <v>1.3</v>
      </c>
      <c r="M1457" s="57">
        <v>2</v>
      </c>
      <c r="N1457" t="s">
        <v>48</v>
      </c>
      <c r="O1457" t="s">
        <v>48</v>
      </c>
      <c r="P1457">
        <v>0</v>
      </c>
      <c r="Q1457">
        <v>0</v>
      </c>
      <c r="R1457" t="s">
        <v>1402</v>
      </c>
    </row>
    <row r="1458" spans="1:19" x14ac:dyDescent="0.3">
      <c r="A1458">
        <v>326</v>
      </c>
      <c r="B1458" t="s">
        <v>1405</v>
      </c>
      <c r="C1458" t="s">
        <v>214</v>
      </c>
      <c r="D1458" t="s">
        <v>65</v>
      </c>
      <c r="E1458" t="s">
        <v>22</v>
      </c>
      <c r="F1458" s="101">
        <v>46022</v>
      </c>
      <c r="G1458">
        <v>2025</v>
      </c>
      <c r="H1458" t="s">
        <v>736</v>
      </c>
      <c r="I1458" t="s">
        <v>743</v>
      </c>
      <c r="J1458">
        <v>3</v>
      </c>
      <c r="K1458">
        <v>3</v>
      </c>
      <c r="L1458" s="57">
        <v>1</v>
      </c>
      <c r="M1458" s="57">
        <v>1</v>
      </c>
      <c r="N1458" t="s">
        <v>48</v>
      </c>
      <c r="O1458" t="s">
        <v>48</v>
      </c>
      <c r="P1458">
        <v>0</v>
      </c>
      <c r="Q1458">
        <v>0</v>
      </c>
      <c r="R1458" t="s">
        <v>1407</v>
      </c>
      <c r="S1458" t="s">
        <v>171</v>
      </c>
    </row>
    <row r="1459" spans="1:19" x14ac:dyDescent="0.3">
      <c r="A1459">
        <v>327</v>
      </c>
      <c r="B1459" t="s">
        <v>1408</v>
      </c>
      <c r="C1459" t="s">
        <v>214</v>
      </c>
      <c r="D1459" t="s">
        <v>47</v>
      </c>
      <c r="E1459" t="s">
        <v>22</v>
      </c>
      <c r="F1459" s="101">
        <v>46022</v>
      </c>
      <c r="G1459">
        <v>2025</v>
      </c>
      <c r="H1459" t="s">
        <v>736</v>
      </c>
      <c r="I1459" t="s">
        <v>743</v>
      </c>
      <c r="J1459">
        <v>1</v>
      </c>
      <c r="K1459">
        <v>1</v>
      </c>
      <c r="L1459" s="57">
        <v>1</v>
      </c>
      <c r="M1459" s="57">
        <v>1</v>
      </c>
      <c r="N1459" t="s">
        <v>48</v>
      </c>
      <c r="O1459" t="s">
        <v>48</v>
      </c>
      <c r="P1459">
        <v>0</v>
      </c>
      <c r="Q1459">
        <v>0</v>
      </c>
      <c r="R1459" t="s">
        <v>1409</v>
      </c>
      <c r="S1459" t="s">
        <v>171</v>
      </c>
    </row>
    <row r="1460" spans="1:19" x14ac:dyDescent="0.3">
      <c r="A1460">
        <v>336</v>
      </c>
      <c r="B1460" t="s">
        <v>285</v>
      </c>
      <c r="C1460" t="s">
        <v>104</v>
      </c>
      <c r="D1460" t="s">
        <v>65</v>
      </c>
      <c r="E1460" t="s">
        <v>54</v>
      </c>
      <c r="F1460" s="101">
        <v>46022</v>
      </c>
      <c r="G1460">
        <v>2025</v>
      </c>
      <c r="H1460" t="s">
        <v>736</v>
      </c>
      <c r="I1460" t="s">
        <v>743</v>
      </c>
      <c r="J1460">
        <v>2</v>
      </c>
      <c r="K1460">
        <v>0.36</v>
      </c>
      <c r="L1460" s="57">
        <v>1.3</v>
      </c>
      <c r="M1460" s="57">
        <v>5.5555555555555554</v>
      </c>
      <c r="N1460" t="s">
        <v>23</v>
      </c>
      <c r="O1460" t="s">
        <v>23</v>
      </c>
      <c r="P1460">
        <v>0</v>
      </c>
      <c r="Q1460">
        <v>0</v>
      </c>
      <c r="R1460" t="s">
        <v>1413</v>
      </c>
    </row>
    <row r="1461" spans="1:19" x14ac:dyDescent="0.3">
      <c r="A1461">
        <v>337</v>
      </c>
      <c r="B1461" t="s">
        <v>1414</v>
      </c>
      <c r="C1461" t="s">
        <v>214</v>
      </c>
      <c r="D1461" t="s">
        <v>47</v>
      </c>
      <c r="E1461" t="s">
        <v>22</v>
      </c>
      <c r="F1461" s="101">
        <v>46022</v>
      </c>
      <c r="G1461">
        <v>2025</v>
      </c>
      <c r="H1461" t="s">
        <v>736</v>
      </c>
      <c r="I1461" t="s">
        <v>743</v>
      </c>
      <c r="J1461">
        <v>100</v>
      </c>
      <c r="O1461" t="s">
        <v>119</v>
      </c>
      <c r="P1461">
        <v>0</v>
      </c>
      <c r="Q1461">
        <v>0</v>
      </c>
      <c r="R1461" t="s">
        <v>1418</v>
      </c>
      <c r="S1461" t="s">
        <v>171</v>
      </c>
    </row>
    <row r="1462" spans="1:19" x14ac:dyDescent="0.3">
      <c r="A1462">
        <v>338</v>
      </c>
      <c r="B1462" t="s">
        <v>1419</v>
      </c>
      <c r="C1462" t="s">
        <v>214</v>
      </c>
      <c r="D1462" t="s">
        <v>47</v>
      </c>
      <c r="E1462" t="s">
        <v>22</v>
      </c>
      <c r="F1462" s="101">
        <v>46022</v>
      </c>
      <c r="G1462">
        <v>2025</v>
      </c>
      <c r="H1462" t="s">
        <v>736</v>
      </c>
      <c r="I1462" t="s">
        <v>743</v>
      </c>
      <c r="J1462">
        <v>2</v>
      </c>
      <c r="K1462">
        <v>2</v>
      </c>
      <c r="L1462" s="57">
        <v>1</v>
      </c>
      <c r="M1462" s="57">
        <v>1</v>
      </c>
      <c r="N1462" t="s">
        <v>48</v>
      </c>
      <c r="O1462" t="s">
        <v>48</v>
      </c>
      <c r="P1462">
        <v>0</v>
      </c>
      <c r="Q1462">
        <v>0</v>
      </c>
      <c r="R1462" t="s">
        <v>1422</v>
      </c>
      <c r="S1462" t="s">
        <v>171</v>
      </c>
    </row>
    <row r="1463" spans="1:19" x14ac:dyDescent="0.3">
      <c r="A1463">
        <v>341</v>
      </c>
      <c r="B1463" t="s">
        <v>1424</v>
      </c>
      <c r="C1463" t="s">
        <v>50</v>
      </c>
      <c r="D1463" t="s">
        <v>47</v>
      </c>
      <c r="E1463" t="s">
        <v>22</v>
      </c>
      <c r="F1463" s="101">
        <v>46022</v>
      </c>
      <c r="G1463">
        <v>2025</v>
      </c>
      <c r="H1463" t="s">
        <v>736</v>
      </c>
      <c r="I1463" t="s">
        <v>743</v>
      </c>
      <c r="J1463">
        <v>900000000</v>
      </c>
      <c r="K1463">
        <v>923878000</v>
      </c>
      <c r="L1463" s="57">
        <v>1.0265311111111111</v>
      </c>
      <c r="M1463" s="57">
        <v>1.0265311111111111</v>
      </c>
      <c r="N1463" t="s">
        <v>95</v>
      </c>
      <c r="O1463" t="s">
        <v>95</v>
      </c>
      <c r="P1463">
        <v>0</v>
      </c>
      <c r="Q1463">
        <v>0</v>
      </c>
      <c r="R1463" t="s">
        <v>1425</v>
      </c>
    </row>
    <row r="1464" spans="1:19" x14ac:dyDescent="0.3">
      <c r="A1464">
        <v>344</v>
      </c>
      <c r="B1464" t="s">
        <v>294</v>
      </c>
      <c r="C1464" t="s">
        <v>25</v>
      </c>
      <c r="D1464" t="s">
        <v>47</v>
      </c>
      <c r="E1464" t="s">
        <v>22</v>
      </c>
      <c r="F1464" s="101">
        <v>46022</v>
      </c>
      <c r="G1464">
        <v>2025</v>
      </c>
      <c r="H1464" t="s">
        <v>736</v>
      </c>
      <c r="I1464" t="s">
        <v>743</v>
      </c>
      <c r="J1464">
        <v>93</v>
      </c>
      <c r="K1464">
        <v>100</v>
      </c>
      <c r="L1464" s="57">
        <v>1.075268817204301</v>
      </c>
      <c r="M1464" s="57">
        <v>1.075268817204301</v>
      </c>
      <c r="N1464" t="s">
        <v>23</v>
      </c>
      <c r="O1464" t="s">
        <v>23</v>
      </c>
      <c r="P1464">
        <v>0</v>
      </c>
      <c r="Q1464">
        <v>0</v>
      </c>
      <c r="R1464" t="s">
        <v>1426</v>
      </c>
    </row>
    <row r="1465" spans="1:19" x14ac:dyDescent="0.3">
      <c r="A1465">
        <v>346</v>
      </c>
      <c r="B1465" t="s">
        <v>296</v>
      </c>
      <c r="C1465" t="s">
        <v>25</v>
      </c>
      <c r="D1465" t="s">
        <v>65</v>
      </c>
      <c r="E1465" t="s">
        <v>22</v>
      </c>
      <c r="F1465" s="101">
        <v>46022</v>
      </c>
      <c r="G1465">
        <v>2025</v>
      </c>
      <c r="H1465" t="s">
        <v>736</v>
      </c>
      <c r="I1465" t="s">
        <v>743</v>
      </c>
      <c r="J1465">
        <v>85</v>
      </c>
      <c r="K1465">
        <v>97.28</v>
      </c>
      <c r="L1465" s="57">
        <v>1.1444705882352939</v>
      </c>
      <c r="M1465" s="57">
        <v>1.1444705882352939</v>
      </c>
      <c r="N1465" t="s">
        <v>133</v>
      </c>
      <c r="O1465" t="s">
        <v>23</v>
      </c>
      <c r="P1465">
        <v>0</v>
      </c>
      <c r="Q1465">
        <v>0</v>
      </c>
      <c r="R1465" t="s">
        <v>1427</v>
      </c>
    </row>
    <row r="1466" spans="1:19" x14ac:dyDescent="0.3">
      <c r="A1466">
        <v>347</v>
      </c>
      <c r="B1466" t="s">
        <v>297</v>
      </c>
      <c r="C1466" t="s">
        <v>298</v>
      </c>
      <c r="D1466" t="s">
        <v>52</v>
      </c>
      <c r="E1466" t="s">
        <v>54</v>
      </c>
      <c r="F1466" s="101">
        <v>46022</v>
      </c>
      <c r="G1466">
        <v>2025</v>
      </c>
      <c r="H1466" t="s">
        <v>736</v>
      </c>
      <c r="I1466" t="s">
        <v>743</v>
      </c>
      <c r="J1466">
        <v>5</v>
      </c>
      <c r="K1466">
        <v>1</v>
      </c>
      <c r="L1466" s="57">
        <v>1.3</v>
      </c>
      <c r="M1466" s="57">
        <v>5</v>
      </c>
      <c r="N1466" t="s">
        <v>48</v>
      </c>
      <c r="O1466" t="s">
        <v>48</v>
      </c>
      <c r="P1466">
        <v>0</v>
      </c>
      <c r="Q1466">
        <v>0</v>
      </c>
      <c r="R1466" t="s">
        <v>1429</v>
      </c>
    </row>
    <row r="1467" spans="1:19" x14ac:dyDescent="0.3">
      <c r="A1467">
        <v>348</v>
      </c>
      <c r="B1467" t="s">
        <v>299</v>
      </c>
      <c r="C1467" t="s">
        <v>298</v>
      </c>
      <c r="D1467" t="s">
        <v>52</v>
      </c>
      <c r="E1467" t="s">
        <v>22</v>
      </c>
      <c r="F1467" s="101">
        <v>46022</v>
      </c>
      <c r="G1467">
        <v>2025</v>
      </c>
      <c r="H1467" t="s">
        <v>736</v>
      </c>
      <c r="I1467" t="s">
        <v>743</v>
      </c>
      <c r="J1467">
        <v>99</v>
      </c>
      <c r="K1467">
        <v>100</v>
      </c>
      <c r="L1467" s="57">
        <v>1.0101010101010099</v>
      </c>
      <c r="M1467" s="57">
        <v>1.0101010101010099</v>
      </c>
      <c r="N1467" t="s">
        <v>23</v>
      </c>
      <c r="O1467" t="s">
        <v>23</v>
      </c>
      <c r="P1467">
        <v>0</v>
      </c>
      <c r="Q1467">
        <v>0</v>
      </c>
      <c r="R1467" t="s">
        <v>1431</v>
      </c>
    </row>
    <row r="1468" spans="1:19" x14ac:dyDescent="0.3">
      <c r="A1468">
        <v>351</v>
      </c>
      <c r="B1468" t="s">
        <v>300</v>
      </c>
      <c r="C1468" t="s">
        <v>298</v>
      </c>
      <c r="D1468" t="s">
        <v>52</v>
      </c>
      <c r="E1468" t="s">
        <v>54</v>
      </c>
      <c r="F1468" s="101">
        <v>45930</v>
      </c>
      <c r="G1468">
        <v>2025</v>
      </c>
      <c r="H1468" t="s">
        <v>757</v>
      </c>
      <c r="I1468" t="s">
        <v>743</v>
      </c>
      <c r="J1468">
        <v>0</v>
      </c>
      <c r="K1468">
        <v>0.26</v>
      </c>
      <c r="N1468" t="s">
        <v>48</v>
      </c>
      <c r="O1468" t="s">
        <v>83</v>
      </c>
      <c r="P1468">
        <v>0</v>
      </c>
      <c r="Q1468">
        <v>1</v>
      </c>
      <c r="R1468" t="s">
        <v>1432</v>
      </c>
    </row>
    <row r="1469" spans="1:19" x14ac:dyDescent="0.3">
      <c r="A1469">
        <v>352</v>
      </c>
      <c r="B1469" t="s">
        <v>301</v>
      </c>
      <c r="C1469" t="s">
        <v>298</v>
      </c>
      <c r="D1469" t="s">
        <v>52</v>
      </c>
      <c r="E1469" t="s">
        <v>54</v>
      </c>
      <c r="F1469" s="101">
        <v>45930</v>
      </c>
      <c r="G1469">
        <v>2025</v>
      </c>
      <c r="H1469" t="s">
        <v>757</v>
      </c>
      <c r="I1469" t="s">
        <v>743</v>
      </c>
      <c r="J1469">
        <v>0</v>
      </c>
      <c r="K1469">
        <v>0.01</v>
      </c>
      <c r="N1469" t="s">
        <v>23</v>
      </c>
      <c r="O1469" t="s">
        <v>23</v>
      </c>
      <c r="P1469">
        <v>0</v>
      </c>
      <c r="Q1469">
        <v>2</v>
      </c>
      <c r="R1469" t="s">
        <v>1433</v>
      </c>
    </row>
    <row r="1470" spans="1:19" x14ac:dyDescent="0.3">
      <c r="A1470">
        <v>355</v>
      </c>
      <c r="B1470" t="s">
        <v>305</v>
      </c>
      <c r="C1470" t="s">
        <v>306</v>
      </c>
      <c r="D1470" t="s">
        <v>65</v>
      </c>
      <c r="E1470" t="s">
        <v>22</v>
      </c>
      <c r="F1470" s="101">
        <v>46022</v>
      </c>
      <c r="G1470">
        <v>2025</v>
      </c>
      <c r="H1470" t="s">
        <v>736</v>
      </c>
      <c r="I1470" t="s">
        <v>743</v>
      </c>
      <c r="J1470">
        <v>1.4</v>
      </c>
      <c r="K1470">
        <v>1.56</v>
      </c>
      <c r="L1470" s="57">
        <v>1.1142857142857141</v>
      </c>
      <c r="M1470" s="57">
        <v>1.1142857142857141</v>
      </c>
      <c r="N1470" t="s">
        <v>48</v>
      </c>
      <c r="O1470" t="s">
        <v>83</v>
      </c>
      <c r="P1470">
        <v>1</v>
      </c>
      <c r="Q1470">
        <v>1</v>
      </c>
      <c r="R1470" t="s">
        <v>1435</v>
      </c>
    </row>
    <row r="1471" spans="1:19" x14ac:dyDescent="0.3">
      <c r="A1471">
        <v>356</v>
      </c>
      <c r="B1471" t="s">
        <v>307</v>
      </c>
      <c r="C1471" t="s">
        <v>306</v>
      </c>
      <c r="D1471" t="s">
        <v>47</v>
      </c>
      <c r="E1471" t="s">
        <v>54</v>
      </c>
      <c r="F1471" s="101">
        <v>46022</v>
      </c>
      <c r="G1471">
        <v>2025</v>
      </c>
      <c r="H1471" t="s">
        <v>736</v>
      </c>
      <c r="I1471" t="s">
        <v>743</v>
      </c>
      <c r="J1471">
        <v>60</v>
      </c>
      <c r="K1471">
        <v>64.77</v>
      </c>
      <c r="L1471" s="57">
        <v>0.92635479388605846</v>
      </c>
      <c r="M1471" s="57">
        <v>0.92635479388605846</v>
      </c>
      <c r="N1471" t="s">
        <v>23</v>
      </c>
      <c r="O1471" t="s">
        <v>23</v>
      </c>
      <c r="P1471">
        <v>0</v>
      </c>
      <c r="Q1471">
        <v>1</v>
      </c>
      <c r="R1471" t="s">
        <v>1436</v>
      </c>
    </row>
    <row r="1472" spans="1:19" x14ac:dyDescent="0.3">
      <c r="A1472">
        <v>357</v>
      </c>
      <c r="B1472" t="s">
        <v>1437</v>
      </c>
      <c r="C1472" t="s">
        <v>306</v>
      </c>
      <c r="D1472" t="s">
        <v>47</v>
      </c>
      <c r="E1472" t="s">
        <v>22</v>
      </c>
      <c r="F1472" s="101">
        <v>46022</v>
      </c>
      <c r="G1472">
        <v>2025</v>
      </c>
      <c r="H1472" t="s">
        <v>736</v>
      </c>
      <c r="I1472" t="s">
        <v>743</v>
      </c>
      <c r="K1472">
        <v>0.44</v>
      </c>
      <c r="N1472" t="s">
        <v>171</v>
      </c>
      <c r="P1472">
        <v>0</v>
      </c>
      <c r="Q1472">
        <v>2</v>
      </c>
      <c r="R1472" t="s">
        <v>1438</v>
      </c>
      <c r="S1472" t="s">
        <v>171</v>
      </c>
    </row>
    <row r="1473" spans="1:19" x14ac:dyDescent="0.3">
      <c r="A1473">
        <v>358</v>
      </c>
      <c r="B1473" t="s">
        <v>1439</v>
      </c>
      <c r="C1473" t="s">
        <v>310</v>
      </c>
      <c r="D1473" t="s">
        <v>47</v>
      </c>
      <c r="E1473" t="s">
        <v>22</v>
      </c>
      <c r="F1473" s="101">
        <v>46022</v>
      </c>
      <c r="G1473">
        <v>2025</v>
      </c>
      <c r="H1473" t="s">
        <v>736</v>
      </c>
      <c r="I1473" t="s">
        <v>743</v>
      </c>
      <c r="J1473">
        <v>100</v>
      </c>
      <c r="K1473">
        <v>100</v>
      </c>
      <c r="L1473" s="57">
        <v>1</v>
      </c>
      <c r="M1473" s="57">
        <v>1</v>
      </c>
      <c r="N1473" t="s">
        <v>23</v>
      </c>
      <c r="O1473" t="s">
        <v>23</v>
      </c>
      <c r="P1473">
        <v>0</v>
      </c>
      <c r="Q1473">
        <v>0</v>
      </c>
      <c r="R1473" t="s">
        <v>2613</v>
      </c>
    </row>
    <row r="1474" spans="1:19" x14ac:dyDescent="0.3">
      <c r="A1474">
        <v>359</v>
      </c>
      <c r="B1474" t="s">
        <v>1441</v>
      </c>
      <c r="C1474" t="s">
        <v>217</v>
      </c>
      <c r="D1474" t="s">
        <v>47</v>
      </c>
      <c r="E1474" t="s">
        <v>22</v>
      </c>
      <c r="F1474" s="101">
        <v>46022</v>
      </c>
      <c r="G1474">
        <v>2025</v>
      </c>
      <c r="H1474" t="s">
        <v>736</v>
      </c>
      <c r="I1474" t="s">
        <v>743</v>
      </c>
      <c r="J1474">
        <v>85</v>
      </c>
      <c r="K1474">
        <v>89.9</v>
      </c>
      <c r="L1474" s="57">
        <v>1.0576470588235289</v>
      </c>
      <c r="M1474" s="57">
        <v>1.0576470588235289</v>
      </c>
      <c r="N1474" t="s">
        <v>23</v>
      </c>
      <c r="O1474" t="s">
        <v>23</v>
      </c>
      <c r="P1474">
        <v>0</v>
      </c>
      <c r="Q1474">
        <v>0</v>
      </c>
      <c r="R1474" t="s">
        <v>1443</v>
      </c>
    </row>
    <row r="1475" spans="1:19" x14ac:dyDescent="0.3">
      <c r="A1475">
        <v>362</v>
      </c>
      <c r="B1475" t="s">
        <v>314</v>
      </c>
      <c r="C1475" t="s">
        <v>315</v>
      </c>
      <c r="D1475" t="s">
        <v>47</v>
      </c>
      <c r="E1475" t="s">
        <v>22</v>
      </c>
      <c r="F1475" s="101">
        <v>44926</v>
      </c>
      <c r="G1475">
        <v>2022</v>
      </c>
      <c r="H1475" t="s">
        <v>736</v>
      </c>
      <c r="I1475" t="s">
        <v>741</v>
      </c>
      <c r="N1475" t="s">
        <v>23</v>
      </c>
      <c r="O1475" t="s">
        <v>119</v>
      </c>
      <c r="P1475">
        <v>0</v>
      </c>
      <c r="Q1475">
        <v>0</v>
      </c>
      <c r="R1475" t="s">
        <v>1451</v>
      </c>
      <c r="S1475" t="s">
        <v>119</v>
      </c>
    </row>
    <row r="1476" spans="1:19" x14ac:dyDescent="0.3">
      <c r="A1476">
        <v>362</v>
      </c>
      <c r="B1476" t="s">
        <v>314</v>
      </c>
      <c r="C1476" t="s">
        <v>315</v>
      </c>
      <c r="D1476" t="s">
        <v>47</v>
      </c>
      <c r="E1476" t="s">
        <v>22</v>
      </c>
      <c r="F1476" s="101">
        <v>46022</v>
      </c>
      <c r="G1476">
        <v>2025</v>
      </c>
      <c r="H1476" t="s">
        <v>736</v>
      </c>
      <c r="I1476" t="s">
        <v>743</v>
      </c>
      <c r="J1476">
        <v>98</v>
      </c>
      <c r="K1476">
        <v>99.7</v>
      </c>
      <c r="L1476" s="57">
        <v>1.0173469387755101</v>
      </c>
      <c r="M1476" s="57">
        <v>1.0173469387755101</v>
      </c>
      <c r="N1476" t="s">
        <v>23</v>
      </c>
      <c r="O1476" t="s">
        <v>23</v>
      </c>
      <c r="P1476">
        <v>0</v>
      </c>
      <c r="Q1476">
        <v>0</v>
      </c>
      <c r="R1476" t="s">
        <v>1456</v>
      </c>
    </row>
    <row r="1477" spans="1:19" x14ac:dyDescent="0.3">
      <c r="A1477">
        <v>363</v>
      </c>
      <c r="B1477" t="s">
        <v>316</v>
      </c>
      <c r="C1477" t="s">
        <v>315</v>
      </c>
      <c r="D1477" t="s">
        <v>47</v>
      </c>
      <c r="E1477" t="s">
        <v>22</v>
      </c>
      <c r="F1477" s="101">
        <v>46022</v>
      </c>
      <c r="G1477">
        <v>2025</v>
      </c>
      <c r="H1477" t="s">
        <v>736</v>
      </c>
      <c r="I1477" t="s">
        <v>743</v>
      </c>
      <c r="J1477">
        <v>100</v>
      </c>
      <c r="K1477">
        <v>100</v>
      </c>
      <c r="L1477" s="57">
        <v>1</v>
      </c>
      <c r="M1477" s="57">
        <v>1</v>
      </c>
      <c r="N1477" t="s">
        <v>23</v>
      </c>
      <c r="O1477" t="s">
        <v>23</v>
      </c>
      <c r="P1477">
        <v>0</v>
      </c>
      <c r="Q1477">
        <v>0</v>
      </c>
      <c r="R1477" t="s">
        <v>1458</v>
      </c>
    </row>
    <row r="1478" spans="1:19" x14ac:dyDescent="0.3">
      <c r="A1478">
        <v>366</v>
      </c>
      <c r="B1478" t="s">
        <v>319</v>
      </c>
      <c r="C1478" t="s">
        <v>315</v>
      </c>
      <c r="D1478" t="s">
        <v>65</v>
      </c>
      <c r="E1478" t="s">
        <v>22</v>
      </c>
      <c r="F1478" s="101">
        <v>46022</v>
      </c>
      <c r="G1478">
        <v>2025</v>
      </c>
      <c r="H1478" t="s">
        <v>736</v>
      </c>
      <c r="I1478" t="s">
        <v>743</v>
      </c>
      <c r="J1478">
        <v>100</v>
      </c>
      <c r="K1478">
        <v>100</v>
      </c>
      <c r="L1478" s="57">
        <v>1</v>
      </c>
      <c r="M1478" s="57">
        <v>1</v>
      </c>
      <c r="N1478" t="s">
        <v>48</v>
      </c>
      <c r="O1478" t="s">
        <v>48</v>
      </c>
      <c r="P1478">
        <v>0</v>
      </c>
      <c r="Q1478">
        <v>0</v>
      </c>
      <c r="R1478" t="s">
        <v>1461</v>
      </c>
    </row>
    <row r="1479" spans="1:19" x14ac:dyDescent="0.3">
      <c r="A1479">
        <v>368</v>
      </c>
      <c r="B1479" t="s">
        <v>322</v>
      </c>
      <c r="C1479" t="s">
        <v>1463</v>
      </c>
      <c r="D1479" t="s">
        <v>52</v>
      </c>
      <c r="E1479" t="s">
        <v>22</v>
      </c>
      <c r="F1479" s="101">
        <v>46022</v>
      </c>
      <c r="G1479">
        <v>2025</v>
      </c>
      <c r="H1479" t="s">
        <v>736</v>
      </c>
      <c r="I1479" t="s">
        <v>743</v>
      </c>
      <c r="J1479">
        <v>93</v>
      </c>
      <c r="K1479">
        <v>95</v>
      </c>
      <c r="L1479" s="57">
        <v>1.021505376344086</v>
      </c>
      <c r="M1479" s="57">
        <v>1.021505376344086</v>
      </c>
      <c r="N1479" t="s">
        <v>23</v>
      </c>
      <c r="O1479" t="s">
        <v>23</v>
      </c>
      <c r="P1479">
        <v>0</v>
      </c>
      <c r="Q1479">
        <v>0</v>
      </c>
      <c r="R1479" t="s">
        <v>1465</v>
      </c>
    </row>
    <row r="1480" spans="1:19" x14ac:dyDescent="0.3">
      <c r="A1480">
        <v>371</v>
      </c>
      <c r="B1480" t="s">
        <v>326</v>
      </c>
      <c r="C1480" t="s">
        <v>32</v>
      </c>
      <c r="D1480" t="s">
        <v>47</v>
      </c>
      <c r="E1480" t="s">
        <v>22</v>
      </c>
      <c r="F1480" s="101">
        <v>46022</v>
      </c>
      <c r="G1480">
        <v>2025</v>
      </c>
      <c r="H1480" t="s">
        <v>736</v>
      </c>
      <c r="I1480" t="s">
        <v>743</v>
      </c>
      <c r="J1480">
        <v>157833523</v>
      </c>
      <c r="K1480">
        <v>189200000</v>
      </c>
      <c r="L1480" s="57">
        <v>1.1987314000461109</v>
      </c>
      <c r="M1480" s="57">
        <v>1.1987314000461109</v>
      </c>
      <c r="N1480" t="s">
        <v>95</v>
      </c>
      <c r="O1480" t="s">
        <v>95</v>
      </c>
      <c r="P1480">
        <v>0</v>
      </c>
      <c r="Q1480">
        <v>0</v>
      </c>
      <c r="R1480" t="s">
        <v>1471</v>
      </c>
    </row>
    <row r="1481" spans="1:19" x14ac:dyDescent="0.3">
      <c r="A1481">
        <v>372</v>
      </c>
      <c r="B1481" t="s">
        <v>327</v>
      </c>
      <c r="C1481" t="s">
        <v>1463</v>
      </c>
      <c r="D1481" t="s">
        <v>52</v>
      </c>
      <c r="E1481" t="s">
        <v>22</v>
      </c>
      <c r="F1481" s="101">
        <v>46022</v>
      </c>
      <c r="G1481">
        <v>2025</v>
      </c>
      <c r="H1481" t="s">
        <v>736</v>
      </c>
      <c r="I1481" t="s">
        <v>743</v>
      </c>
      <c r="J1481">
        <v>90</v>
      </c>
      <c r="K1481">
        <v>97</v>
      </c>
      <c r="L1481" s="57">
        <v>1.0777777777777779</v>
      </c>
      <c r="M1481" s="57">
        <v>1.0777777777777779</v>
      </c>
      <c r="N1481" t="s">
        <v>23</v>
      </c>
      <c r="O1481" t="s">
        <v>23</v>
      </c>
      <c r="P1481">
        <v>0</v>
      </c>
      <c r="Q1481">
        <v>0</v>
      </c>
      <c r="R1481" t="s">
        <v>1473</v>
      </c>
    </row>
    <row r="1482" spans="1:19" x14ac:dyDescent="0.3">
      <c r="A1482">
        <v>373</v>
      </c>
      <c r="B1482" t="s">
        <v>328</v>
      </c>
      <c r="C1482" t="s">
        <v>190</v>
      </c>
      <c r="D1482" t="s">
        <v>52</v>
      </c>
      <c r="E1482" t="s">
        <v>22</v>
      </c>
      <c r="F1482" s="101">
        <v>44561</v>
      </c>
      <c r="G1482">
        <v>2021</v>
      </c>
      <c r="H1482" t="s">
        <v>736</v>
      </c>
      <c r="I1482" t="s">
        <v>739</v>
      </c>
      <c r="K1482">
        <v>0</v>
      </c>
      <c r="N1482" t="s">
        <v>23</v>
      </c>
      <c r="O1482" t="s">
        <v>23</v>
      </c>
      <c r="P1482">
        <v>0</v>
      </c>
      <c r="Q1482">
        <v>0</v>
      </c>
      <c r="R1482" t="s">
        <v>1477</v>
      </c>
    </row>
    <row r="1483" spans="1:19" x14ac:dyDescent="0.3">
      <c r="A1483">
        <v>373</v>
      </c>
      <c r="B1483" t="s">
        <v>328</v>
      </c>
      <c r="C1483" t="s">
        <v>190</v>
      </c>
      <c r="D1483" t="s">
        <v>52</v>
      </c>
      <c r="E1483" t="s">
        <v>22</v>
      </c>
      <c r="F1483" s="101">
        <v>44926</v>
      </c>
      <c r="G1483">
        <v>2022</v>
      </c>
      <c r="H1483" t="s">
        <v>736</v>
      </c>
      <c r="I1483" t="s">
        <v>741</v>
      </c>
      <c r="K1483">
        <v>0</v>
      </c>
      <c r="N1483" t="s">
        <v>23</v>
      </c>
      <c r="O1483" t="s">
        <v>23</v>
      </c>
      <c r="P1483">
        <v>0</v>
      </c>
      <c r="Q1483">
        <v>0</v>
      </c>
      <c r="R1483" t="s">
        <v>1484</v>
      </c>
    </row>
    <row r="1484" spans="1:19" x14ac:dyDescent="0.3">
      <c r="A1484">
        <v>373</v>
      </c>
      <c r="B1484" t="s">
        <v>328</v>
      </c>
      <c r="C1484" t="s">
        <v>190</v>
      </c>
      <c r="D1484" t="s">
        <v>52</v>
      </c>
      <c r="E1484" t="s">
        <v>22</v>
      </c>
      <c r="F1484" s="101">
        <v>46022</v>
      </c>
      <c r="G1484">
        <v>2025</v>
      </c>
      <c r="H1484" t="s">
        <v>736</v>
      </c>
      <c r="I1484" t="s">
        <v>743</v>
      </c>
      <c r="J1484">
        <v>100</v>
      </c>
      <c r="K1484">
        <v>99.33</v>
      </c>
      <c r="L1484" s="57">
        <v>0.99329999999999996</v>
      </c>
      <c r="M1484" s="57">
        <v>0.99329999999999996</v>
      </c>
      <c r="N1484" t="s">
        <v>23</v>
      </c>
      <c r="O1484" t="s">
        <v>23</v>
      </c>
      <c r="P1484">
        <v>0</v>
      </c>
      <c r="Q1484">
        <v>0</v>
      </c>
      <c r="R1484" t="s">
        <v>1489</v>
      </c>
    </row>
    <row r="1485" spans="1:19" x14ac:dyDescent="0.3">
      <c r="A1485">
        <v>375</v>
      </c>
      <c r="B1485" t="s">
        <v>330</v>
      </c>
      <c r="C1485" t="s">
        <v>315</v>
      </c>
      <c r="D1485" t="s">
        <v>47</v>
      </c>
      <c r="E1485" t="s">
        <v>22</v>
      </c>
      <c r="F1485" s="101">
        <v>44561</v>
      </c>
      <c r="G1485">
        <v>2021</v>
      </c>
      <c r="H1485" t="s">
        <v>736</v>
      </c>
      <c r="I1485" t="s">
        <v>739</v>
      </c>
      <c r="J1485">
        <v>100</v>
      </c>
      <c r="K1485">
        <v>0</v>
      </c>
      <c r="L1485" s="57">
        <v>0</v>
      </c>
      <c r="M1485" s="57">
        <v>0</v>
      </c>
      <c r="N1485" t="s">
        <v>23</v>
      </c>
      <c r="O1485" t="s">
        <v>23</v>
      </c>
      <c r="P1485">
        <v>0</v>
      </c>
      <c r="Q1485">
        <v>0</v>
      </c>
      <c r="R1485" t="s">
        <v>1491</v>
      </c>
    </row>
    <row r="1486" spans="1:19" x14ac:dyDescent="0.3">
      <c r="A1486">
        <v>375</v>
      </c>
      <c r="B1486" t="s">
        <v>330</v>
      </c>
      <c r="C1486" t="s">
        <v>315</v>
      </c>
      <c r="D1486" t="s">
        <v>47</v>
      </c>
      <c r="E1486" t="s">
        <v>22</v>
      </c>
      <c r="F1486" s="101">
        <v>44926</v>
      </c>
      <c r="G1486">
        <v>2022</v>
      </c>
      <c r="H1486" t="s">
        <v>736</v>
      </c>
      <c r="I1486" t="s">
        <v>741</v>
      </c>
      <c r="J1486">
        <v>100</v>
      </c>
      <c r="K1486">
        <v>0</v>
      </c>
      <c r="L1486" s="57">
        <v>0</v>
      </c>
      <c r="M1486" s="57">
        <v>0</v>
      </c>
      <c r="N1486" t="s">
        <v>23</v>
      </c>
      <c r="O1486" t="s">
        <v>23</v>
      </c>
      <c r="P1486">
        <v>0</v>
      </c>
      <c r="Q1486">
        <v>0</v>
      </c>
      <c r="R1486" t="s">
        <v>1496</v>
      </c>
    </row>
    <row r="1487" spans="1:19" x14ac:dyDescent="0.3">
      <c r="A1487">
        <v>375</v>
      </c>
      <c r="B1487" t="s">
        <v>330</v>
      </c>
      <c r="C1487" t="s">
        <v>315</v>
      </c>
      <c r="D1487" t="s">
        <v>47</v>
      </c>
      <c r="E1487" t="s">
        <v>22</v>
      </c>
      <c r="F1487" s="101">
        <v>46022</v>
      </c>
      <c r="G1487">
        <v>2025</v>
      </c>
      <c r="H1487" t="s">
        <v>736</v>
      </c>
      <c r="I1487" t="s">
        <v>743</v>
      </c>
      <c r="J1487">
        <v>100</v>
      </c>
      <c r="K1487">
        <v>100</v>
      </c>
      <c r="L1487" s="57">
        <v>1</v>
      </c>
      <c r="M1487" s="57">
        <v>1</v>
      </c>
      <c r="N1487" t="s">
        <v>23</v>
      </c>
      <c r="O1487" t="s">
        <v>23</v>
      </c>
      <c r="P1487">
        <v>0</v>
      </c>
      <c r="Q1487">
        <v>0</v>
      </c>
      <c r="R1487" t="s">
        <v>1502</v>
      </c>
    </row>
    <row r="1488" spans="1:19" x14ac:dyDescent="0.3">
      <c r="A1488">
        <v>381</v>
      </c>
      <c r="B1488" t="s">
        <v>338</v>
      </c>
      <c r="C1488" t="s">
        <v>336</v>
      </c>
      <c r="D1488" t="s">
        <v>47</v>
      </c>
      <c r="E1488" t="s">
        <v>22</v>
      </c>
      <c r="F1488" s="101">
        <v>46022</v>
      </c>
      <c r="G1488">
        <v>2025</v>
      </c>
      <c r="H1488" t="s">
        <v>736</v>
      </c>
      <c r="I1488" t="s">
        <v>743</v>
      </c>
      <c r="J1488">
        <v>981</v>
      </c>
      <c r="K1488">
        <v>1115</v>
      </c>
      <c r="L1488" s="57">
        <v>1.136595310907238</v>
      </c>
      <c r="M1488" s="57">
        <v>1.136595310907238</v>
      </c>
      <c r="N1488" t="s">
        <v>48</v>
      </c>
      <c r="O1488" t="s">
        <v>48</v>
      </c>
      <c r="P1488">
        <v>0</v>
      </c>
      <c r="Q1488">
        <v>0</v>
      </c>
      <c r="R1488" t="s">
        <v>1506</v>
      </c>
    </row>
    <row r="1489" spans="1:19" x14ac:dyDescent="0.3">
      <c r="A1489">
        <v>382</v>
      </c>
      <c r="B1489" t="s">
        <v>339</v>
      </c>
      <c r="C1489" t="s">
        <v>336</v>
      </c>
      <c r="D1489" t="s">
        <v>47</v>
      </c>
      <c r="E1489" t="s">
        <v>22</v>
      </c>
      <c r="F1489" s="101">
        <v>46022</v>
      </c>
      <c r="G1489">
        <v>2025</v>
      </c>
      <c r="H1489" t="s">
        <v>736</v>
      </c>
      <c r="I1489" t="s">
        <v>743</v>
      </c>
      <c r="J1489">
        <v>8507</v>
      </c>
      <c r="K1489">
        <v>8270</v>
      </c>
      <c r="L1489" s="57">
        <v>0.97214059010226872</v>
      </c>
      <c r="M1489" s="57">
        <v>0.97214059010226872</v>
      </c>
      <c r="N1489" t="s">
        <v>48</v>
      </c>
      <c r="O1489" t="s">
        <v>48</v>
      </c>
      <c r="P1489">
        <v>0</v>
      </c>
      <c r="Q1489">
        <v>0</v>
      </c>
      <c r="R1489" t="s">
        <v>1507</v>
      </c>
    </row>
    <row r="1490" spans="1:19" x14ac:dyDescent="0.3">
      <c r="A1490">
        <v>383</v>
      </c>
      <c r="B1490" t="s">
        <v>340</v>
      </c>
      <c r="C1490" t="s">
        <v>336</v>
      </c>
      <c r="D1490" t="s">
        <v>47</v>
      </c>
      <c r="E1490" t="s">
        <v>22</v>
      </c>
      <c r="F1490" s="101">
        <v>46022</v>
      </c>
      <c r="G1490">
        <v>2025</v>
      </c>
      <c r="H1490" t="s">
        <v>736</v>
      </c>
      <c r="I1490" t="s">
        <v>743</v>
      </c>
      <c r="J1490">
        <v>1317</v>
      </c>
      <c r="K1490">
        <v>1684</v>
      </c>
      <c r="L1490" s="57">
        <v>1.278663629460896</v>
      </c>
      <c r="M1490" s="57">
        <v>1.278663629460896</v>
      </c>
      <c r="N1490" t="s">
        <v>48</v>
      </c>
      <c r="O1490" t="s">
        <v>48</v>
      </c>
      <c r="P1490">
        <v>0</v>
      </c>
      <c r="Q1490">
        <v>0</v>
      </c>
      <c r="R1490" t="s">
        <v>1508</v>
      </c>
    </row>
    <row r="1491" spans="1:19" x14ac:dyDescent="0.3">
      <c r="A1491">
        <v>384</v>
      </c>
      <c r="B1491" t="s">
        <v>341</v>
      </c>
      <c r="C1491" t="s">
        <v>336</v>
      </c>
      <c r="D1491" t="s">
        <v>47</v>
      </c>
      <c r="E1491" t="s">
        <v>22</v>
      </c>
      <c r="F1491" s="101">
        <v>46022</v>
      </c>
      <c r="G1491">
        <v>2025</v>
      </c>
      <c r="H1491" t="s">
        <v>736</v>
      </c>
      <c r="I1491" t="s">
        <v>743</v>
      </c>
      <c r="J1491">
        <v>214</v>
      </c>
      <c r="K1491">
        <v>216</v>
      </c>
      <c r="L1491" s="57">
        <v>1.009345794392523</v>
      </c>
      <c r="M1491" s="57">
        <v>1.009345794392523</v>
      </c>
      <c r="N1491" t="s">
        <v>48</v>
      </c>
      <c r="O1491" t="s">
        <v>48</v>
      </c>
      <c r="P1491">
        <v>0</v>
      </c>
      <c r="Q1491">
        <v>0</v>
      </c>
      <c r="R1491" t="s">
        <v>1509</v>
      </c>
    </row>
    <row r="1492" spans="1:19" x14ac:dyDescent="0.3">
      <c r="A1492">
        <v>386</v>
      </c>
      <c r="B1492" t="s">
        <v>344</v>
      </c>
      <c r="C1492" t="s">
        <v>343</v>
      </c>
      <c r="D1492" t="s">
        <v>47</v>
      </c>
      <c r="E1492" t="s">
        <v>22</v>
      </c>
      <c r="F1492" s="101">
        <v>44926</v>
      </c>
      <c r="G1492">
        <v>2022</v>
      </c>
      <c r="H1492" t="s">
        <v>736</v>
      </c>
      <c r="I1492" t="s">
        <v>741</v>
      </c>
      <c r="J1492">
        <v>100</v>
      </c>
      <c r="N1492" t="s">
        <v>23</v>
      </c>
      <c r="O1492" t="s">
        <v>119</v>
      </c>
      <c r="P1492">
        <v>0</v>
      </c>
      <c r="Q1492">
        <v>0</v>
      </c>
      <c r="R1492" t="s">
        <v>1515</v>
      </c>
      <c r="S1492" t="s">
        <v>119</v>
      </c>
    </row>
    <row r="1493" spans="1:19" x14ac:dyDescent="0.3">
      <c r="A1493">
        <v>386</v>
      </c>
      <c r="B1493" t="s">
        <v>344</v>
      </c>
      <c r="C1493" t="s">
        <v>343</v>
      </c>
      <c r="D1493" t="s">
        <v>47</v>
      </c>
      <c r="E1493" t="s">
        <v>22</v>
      </c>
      <c r="F1493" s="101">
        <v>46022</v>
      </c>
      <c r="G1493">
        <v>2025</v>
      </c>
      <c r="H1493" t="s">
        <v>736</v>
      </c>
      <c r="I1493" t="s">
        <v>743</v>
      </c>
      <c r="J1493">
        <v>300</v>
      </c>
      <c r="K1493">
        <v>325.15000152587891</v>
      </c>
      <c r="L1493" s="57">
        <v>1.0838333384195959</v>
      </c>
      <c r="M1493" s="57">
        <v>1.0838333384195959</v>
      </c>
      <c r="N1493" t="s">
        <v>23</v>
      </c>
      <c r="O1493" t="s">
        <v>23</v>
      </c>
      <c r="P1493">
        <v>0</v>
      </c>
      <c r="Q1493">
        <v>0</v>
      </c>
      <c r="R1493" t="s">
        <v>1517</v>
      </c>
    </row>
    <row r="1494" spans="1:19" x14ac:dyDescent="0.3">
      <c r="A1494">
        <v>389</v>
      </c>
      <c r="B1494" t="s">
        <v>347</v>
      </c>
      <c r="C1494" t="s">
        <v>439</v>
      </c>
      <c r="D1494" t="s">
        <v>47</v>
      </c>
      <c r="E1494" t="s">
        <v>22</v>
      </c>
      <c r="F1494" s="101">
        <v>44561</v>
      </c>
      <c r="G1494">
        <v>2021</v>
      </c>
      <c r="H1494" t="s">
        <v>736</v>
      </c>
      <c r="I1494" t="s">
        <v>739</v>
      </c>
      <c r="K1494">
        <v>0</v>
      </c>
      <c r="N1494" t="s">
        <v>23</v>
      </c>
      <c r="O1494" t="s">
        <v>23</v>
      </c>
      <c r="P1494">
        <v>0</v>
      </c>
      <c r="Q1494">
        <v>0</v>
      </c>
      <c r="R1494" t="s">
        <v>1519</v>
      </c>
    </row>
    <row r="1495" spans="1:19" x14ac:dyDescent="0.3">
      <c r="A1495">
        <v>389</v>
      </c>
      <c r="B1495" t="s">
        <v>347</v>
      </c>
      <c r="C1495" t="s">
        <v>439</v>
      </c>
      <c r="D1495" t="s">
        <v>47</v>
      </c>
      <c r="E1495" t="s">
        <v>22</v>
      </c>
      <c r="F1495" s="101">
        <v>44926</v>
      </c>
      <c r="G1495">
        <v>2022</v>
      </c>
      <c r="H1495" t="s">
        <v>736</v>
      </c>
      <c r="I1495" t="s">
        <v>741</v>
      </c>
      <c r="K1495">
        <v>0</v>
      </c>
      <c r="N1495" t="s">
        <v>23</v>
      </c>
      <c r="O1495" t="s">
        <v>23</v>
      </c>
      <c r="P1495">
        <v>0</v>
      </c>
      <c r="Q1495">
        <v>0</v>
      </c>
      <c r="R1495" t="s">
        <v>1524</v>
      </c>
    </row>
    <row r="1496" spans="1:19" x14ac:dyDescent="0.3">
      <c r="A1496">
        <v>389</v>
      </c>
      <c r="B1496" t="s">
        <v>347</v>
      </c>
      <c r="C1496" t="s">
        <v>439</v>
      </c>
      <c r="D1496" t="s">
        <v>47</v>
      </c>
      <c r="E1496" t="s">
        <v>22</v>
      </c>
      <c r="F1496" s="101">
        <v>45838</v>
      </c>
      <c r="G1496">
        <v>2025</v>
      </c>
      <c r="H1496" t="s">
        <v>734</v>
      </c>
      <c r="I1496" t="s">
        <v>832</v>
      </c>
      <c r="K1496">
        <v>0</v>
      </c>
      <c r="N1496" t="s">
        <v>23</v>
      </c>
      <c r="O1496" t="s">
        <v>23</v>
      </c>
      <c r="P1496">
        <v>0</v>
      </c>
      <c r="Q1496">
        <v>0</v>
      </c>
      <c r="R1496" t="s">
        <v>1525</v>
      </c>
    </row>
    <row r="1497" spans="1:19" x14ac:dyDescent="0.3">
      <c r="A1497">
        <v>389</v>
      </c>
      <c r="B1497" t="s">
        <v>347</v>
      </c>
      <c r="C1497" t="s">
        <v>439</v>
      </c>
      <c r="D1497" t="s">
        <v>47</v>
      </c>
      <c r="E1497" t="s">
        <v>22</v>
      </c>
      <c r="F1497" s="101">
        <v>46022</v>
      </c>
      <c r="G1497">
        <v>2025</v>
      </c>
      <c r="H1497" t="s">
        <v>736</v>
      </c>
      <c r="I1497" t="s">
        <v>743</v>
      </c>
      <c r="N1497" t="s">
        <v>23</v>
      </c>
      <c r="O1497" t="s">
        <v>119</v>
      </c>
      <c r="P1497">
        <v>0</v>
      </c>
      <c r="Q1497">
        <v>0</v>
      </c>
      <c r="R1497" t="s">
        <v>1526</v>
      </c>
      <c r="S1497" t="s">
        <v>119</v>
      </c>
    </row>
    <row r="1498" spans="1:19" x14ac:dyDescent="0.3">
      <c r="A1498">
        <v>390</v>
      </c>
      <c r="B1498" t="s">
        <v>348</v>
      </c>
      <c r="C1498" t="s">
        <v>190</v>
      </c>
      <c r="D1498" t="s">
        <v>52</v>
      </c>
      <c r="E1498" t="s">
        <v>22</v>
      </c>
      <c r="F1498" s="101">
        <v>44561</v>
      </c>
      <c r="G1498">
        <v>2021</v>
      </c>
      <c r="H1498" t="s">
        <v>736</v>
      </c>
      <c r="I1498" t="s">
        <v>739</v>
      </c>
      <c r="K1498">
        <v>0</v>
      </c>
      <c r="N1498" t="s">
        <v>23</v>
      </c>
      <c r="O1498" t="s">
        <v>23</v>
      </c>
      <c r="P1498">
        <v>0</v>
      </c>
      <c r="Q1498">
        <v>0</v>
      </c>
      <c r="R1498" t="s">
        <v>1530</v>
      </c>
    </row>
    <row r="1499" spans="1:19" x14ac:dyDescent="0.3">
      <c r="A1499">
        <v>390</v>
      </c>
      <c r="B1499" t="s">
        <v>348</v>
      </c>
      <c r="C1499" t="s">
        <v>190</v>
      </c>
      <c r="D1499" t="s">
        <v>52</v>
      </c>
      <c r="E1499" t="s">
        <v>22</v>
      </c>
      <c r="F1499" s="101">
        <v>44926</v>
      </c>
      <c r="G1499">
        <v>2022</v>
      </c>
      <c r="H1499" t="s">
        <v>736</v>
      </c>
      <c r="I1499" t="s">
        <v>741</v>
      </c>
      <c r="K1499">
        <v>0</v>
      </c>
      <c r="N1499" t="s">
        <v>23</v>
      </c>
      <c r="O1499" t="s">
        <v>23</v>
      </c>
      <c r="P1499">
        <v>0</v>
      </c>
      <c r="Q1499">
        <v>0</v>
      </c>
      <c r="R1499" t="s">
        <v>1537</v>
      </c>
    </row>
    <row r="1500" spans="1:19" x14ac:dyDescent="0.3">
      <c r="A1500">
        <v>390</v>
      </c>
      <c r="B1500" t="s">
        <v>348</v>
      </c>
      <c r="C1500" t="s">
        <v>190</v>
      </c>
      <c r="D1500" t="s">
        <v>52</v>
      </c>
      <c r="E1500" t="s">
        <v>22</v>
      </c>
      <c r="F1500" s="101">
        <v>46022</v>
      </c>
      <c r="G1500">
        <v>2025</v>
      </c>
      <c r="H1500" t="s">
        <v>736</v>
      </c>
      <c r="I1500" t="s">
        <v>743</v>
      </c>
      <c r="J1500">
        <v>100</v>
      </c>
      <c r="K1500">
        <v>99.78</v>
      </c>
      <c r="L1500" s="57">
        <v>0.99780000000000002</v>
      </c>
      <c r="M1500" s="57">
        <v>0.99780000000000002</v>
      </c>
      <c r="N1500" t="s">
        <v>23</v>
      </c>
      <c r="O1500" t="s">
        <v>23</v>
      </c>
      <c r="P1500">
        <v>0</v>
      </c>
      <c r="Q1500">
        <v>0</v>
      </c>
      <c r="R1500" t="s">
        <v>1542</v>
      </c>
    </row>
    <row r="1501" spans="1:19" x14ac:dyDescent="0.3">
      <c r="A1501">
        <v>392</v>
      </c>
      <c r="B1501" t="s">
        <v>351</v>
      </c>
      <c r="C1501" t="s">
        <v>350</v>
      </c>
      <c r="D1501" t="s">
        <v>65</v>
      </c>
      <c r="E1501" t="s">
        <v>22</v>
      </c>
      <c r="F1501" s="101">
        <v>46022</v>
      </c>
      <c r="G1501">
        <v>2025</v>
      </c>
      <c r="H1501" t="s">
        <v>736</v>
      </c>
      <c r="I1501" t="s">
        <v>743</v>
      </c>
      <c r="J1501">
        <v>1224000000</v>
      </c>
      <c r="K1501">
        <v>1233823393</v>
      </c>
      <c r="L1501" s="57">
        <v>1.0080256478758169</v>
      </c>
      <c r="M1501" s="57">
        <v>1.0080256478758169</v>
      </c>
      <c r="N1501" t="s">
        <v>95</v>
      </c>
      <c r="O1501" t="s">
        <v>95</v>
      </c>
      <c r="P1501">
        <v>0</v>
      </c>
      <c r="Q1501">
        <v>0</v>
      </c>
      <c r="R1501" t="s">
        <v>1543</v>
      </c>
    </row>
    <row r="1502" spans="1:19" x14ac:dyDescent="0.3">
      <c r="A1502">
        <v>393</v>
      </c>
      <c r="B1502" t="s">
        <v>352</v>
      </c>
      <c r="C1502" t="s">
        <v>350</v>
      </c>
      <c r="D1502" t="s">
        <v>65</v>
      </c>
      <c r="E1502" t="s">
        <v>54</v>
      </c>
      <c r="F1502" s="101">
        <v>46022</v>
      </c>
      <c r="G1502">
        <v>2025</v>
      </c>
      <c r="H1502" t="s">
        <v>736</v>
      </c>
      <c r="I1502" t="s">
        <v>743</v>
      </c>
      <c r="K1502">
        <v>12</v>
      </c>
      <c r="N1502" t="s">
        <v>48</v>
      </c>
      <c r="O1502" t="s">
        <v>83</v>
      </c>
      <c r="P1502">
        <v>1</v>
      </c>
      <c r="Q1502">
        <v>1</v>
      </c>
      <c r="R1502" t="s">
        <v>1544</v>
      </c>
    </row>
    <row r="1503" spans="1:19" x14ac:dyDescent="0.3">
      <c r="A1503">
        <v>394</v>
      </c>
      <c r="B1503" t="s">
        <v>353</v>
      </c>
      <c r="C1503" t="s">
        <v>354</v>
      </c>
      <c r="D1503" t="s">
        <v>52</v>
      </c>
      <c r="E1503" t="s">
        <v>22</v>
      </c>
      <c r="F1503" s="101">
        <v>46022</v>
      </c>
      <c r="G1503">
        <v>2025</v>
      </c>
      <c r="H1503" t="s">
        <v>736</v>
      </c>
      <c r="I1503" t="s">
        <v>743</v>
      </c>
      <c r="J1503">
        <v>275</v>
      </c>
      <c r="K1503">
        <v>200</v>
      </c>
      <c r="L1503" s="57">
        <v>0.72727272727272729</v>
      </c>
      <c r="M1503" s="57">
        <v>0.72727272727272729</v>
      </c>
      <c r="N1503" t="s">
        <v>48</v>
      </c>
      <c r="O1503" t="s">
        <v>48</v>
      </c>
      <c r="P1503">
        <v>0</v>
      </c>
      <c r="Q1503">
        <v>0</v>
      </c>
      <c r="R1503" t="s">
        <v>1550</v>
      </c>
    </row>
    <row r="1504" spans="1:19" x14ac:dyDescent="0.3">
      <c r="A1504">
        <v>395</v>
      </c>
      <c r="B1504" t="s">
        <v>356</v>
      </c>
      <c r="C1504" t="s">
        <v>354</v>
      </c>
      <c r="D1504" t="s">
        <v>52</v>
      </c>
      <c r="E1504" t="s">
        <v>22</v>
      </c>
      <c r="F1504" s="101">
        <v>46022</v>
      </c>
      <c r="G1504">
        <v>2025</v>
      </c>
      <c r="H1504" t="s">
        <v>736</v>
      </c>
      <c r="I1504" t="s">
        <v>743</v>
      </c>
      <c r="J1504">
        <v>35</v>
      </c>
      <c r="K1504">
        <v>62</v>
      </c>
      <c r="L1504" s="57">
        <v>1.3</v>
      </c>
      <c r="M1504" s="57">
        <v>1.7714285714285709</v>
      </c>
      <c r="N1504" t="s">
        <v>48</v>
      </c>
      <c r="O1504" t="s">
        <v>48</v>
      </c>
      <c r="P1504">
        <v>0</v>
      </c>
      <c r="Q1504">
        <v>0</v>
      </c>
      <c r="R1504" t="s">
        <v>1555</v>
      </c>
    </row>
    <row r="1505" spans="1:19" x14ac:dyDescent="0.3">
      <c r="A1505">
        <v>397</v>
      </c>
      <c r="B1505" t="s">
        <v>1556</v>
      </c>
      <c r="C1505" t="s">
        <v>358</v>
      </c>
      <c r="D1505" t="s">
        <v>47</v>
      </c>
      <c r="E1505" t="s">
        <v>22</v>
      </c>
      <c r="F1505" s="101">
        <v>46022</v>
      </c>
      <c r="G1505">
        <v>2025</v>
      </c>
      <c r="H1505" t="s">
        <v>736</v>
      </c>
      <c r="I1505" t="s">
        <v>743</v>
      </c>
      <c r="J1505">
        <v>90</v>
      </c>
      <c r="K1505">
        <v>96.14</v>
      </c>
      <c r="L1505" s="57">
        <v>1.068222222222222</v>
      </c>
      <c r="M1505" s="57">
        <v>1.068222222222222</v>
      </c>
      <c r="N1505" t="s">
        <v>23</v>
      </c>
      <c r="O1505" t="s">
        <v>23</v>
      </c>
      <c r="P1505">
        <v>0</v>
      </c>
      <c r="Q1505">
        <v>1</v>
      </c>
      <c r="R1505" t="s">
        <v>1557</v>
      </c>
    </row>
    <row r="1506" spans="1:19" x14ac:dyDescent="0.3">
      <c r="A1506">
        <v>398</v>
      </c>
      <c r="B1506" t="s">
        <v>360</v>
      </c>
      <c r="C1506" t="s">
        <v>361</v>
      </c>
      <c r="D1506" t="s">
        <v>47</v>
      </c>
      <c r="E1506" t="s">
        <v>22</v>
      </c>
      <c r="F1506" s="101">
        <v>46022</v>
      </c>
      <c r="G1506">
        <v>2025</v>
      </c>
      <c r="H1506" t="s">
        <v>736</v>
      </c>
      <c r="I1506" t="s">
        <v>743</v>
      </c>
      <c r="J1506">
        <v>1400</v>
      </c>
      <c r="K1506">
        <v>2362</v>
      </c>
      <c r="L1506" s="57">
        <v>1.3</v>
      </c>
      <c r="M1506" s="57">
        <v>1.6871428571428571</v>
      </c>
      <c r="N1506" t="s">
        <v>48</v>
      </c>
      <c r="O1506" t="s">
        <v>48</v>
      </c>
      <c r="P1506">
        <v>0</v>
      </c>
      <c r="Q1506">
        <v>0</v>
      </c>
      <c r="R1506" t="s">
        <v>1558</v>
      </c>
    </row>
    <row r="1507" spans="1:19" x14ac:dyDescent="0.3">
      <c r="A1507">
        <v>399</v>
      </c>
      <c r="B1507" t="s">
        <v>363</v>
      </c>
      <c r="C1507" t="s">
        <v>361</v>
      </c>
      <c r="D1507" t="s">
        <v>47</v>
      </c>
      <c r="E1507" t="s">
        <v>22</v>
      </c>
      <c r="F1507" s="101">
        <v>46022</v>
      </c>
      <c r="G1507">
        <v>2025</v>
      </c>
      <c r="H1507" t="s">
        <v>736</v>
      </c>
      <c r="I1507" t="s">
        <v>743</v>
      </c>
      <c r="J1507">
        <v>796</v>
      </c>
      <c r="K1507">
        <v>750</v>
      </c>
      <c r="L1507" s="57">
        <v>0.94221105527638194</v>
      </c>
      <c r="M1507" s="57">
        <v>0.94221105527638194</v>
      </c>
      <c r="N1507" t="s">
        <v>48</v>
      </c>
      <c r="O1507" t="s">
        <v>48</v>
      </c>
      <c r="P1507">
        <v>0</v>
      </c>
      <c r="Q1507">
        <v>0</v>
      </c>
      <c r="R1507" t="s">
        <v>1559</v>
      </c>
    </row>
    <row r="1508" spans="1:19" x14ac:dyDescent="0.3">
      <c r="A1508">
        <v>400</v>
      </c>
      <c r="B1508" t="s">
        <v>364</v>
      </c>
      <c r="C1508" t="s">
        <v>361</v>
      </c>
      <c r="D1508" t="s">
        <v>47</v>
      </c>
      <c r="E1508" t="s">
        <v>22</v>
      </c>
      <c r="F1508" s="101">
        <v>46022</v>
      </c>
      <c r="G1508">
        <v>2025</v>
      </c>
      <c r="H1508" t="s">
        <v>736</v>
      </c>
      <c r="I1508" t="s">
        <v>743</v>
      </c>
      <c r="J1508">
        <v>89</v>
      </c>
      <c r="K1508">
        <v>70</v>
      </c>
      <c r="L1508" s="57">
        <v>0.7865168539325843</v>
      </c>
      <c r="M1508" s="57">
        <v>0.7865168539325843</v>
      </c>
      <c r="N1508" t="s">
        <v>48</v>
      </c>
      <c r="O1508" t="s">
        <v>48</v>
      </c>
      <c r="P1508">
        <v>0</v>
      </c>
      <c r="Q1508">
        <v>0</v>
      </c>
      <c r="R1508" t="s">
        <v>1560</v>
      </c>
    </row>
    <row r="1509" spans="1:19" x14ac:dyDescent="0.3">
      <c r="A1509">
        <v>401</v>
      </c>
      <c r="B1509" t="s">
        <v>365</v>
      </c>
      <c r="C1509" t="s">
        <v>366</v>
      </c>
      <c r="D1509" t="s">
        <v>47</v>
      </c>
      <c r="E1509" t="s">
        <v>22</v>
      </c>
      <c r="F1509" s="101">
        <v>46022</v>
      </c>
      <c r="G1509">
        <v>2025</v>
      </c>
      <c r="H1509" t="s">
        <v>736</v>
      </c>
      <c r="I1509" t="s">
        <v>743</v>
      </c>
      <c r="J1509">
        <v>8</v>
      </c>
      <c r="K1509">
        <v>8</v>
      </c>
      <c r="L1509" s="57">
        <v>1</v>
      </c>
      <c r="M1509" s="57">
        <v>1</v>
      </c>
      <c r="N1509" t="s">
        <v>48</v>
      </c>
      <c r="O1509" t="s">
        <v>48</v>
      </c>
      <c r="P1509">
        <v>0</v>
      </c>
      <c r="Q1509">
        <v>0</v>
      </c>
      <c r="R1509" t="s">
        <v>1561</v>
      </c>
    </row>
    <row r="1510" spans="1:19" x14ac:dyDescent="0.3">
      <c r="A1510">
        <v>402</v>
      </c>
      <c r="B1510" t="s">
        <v>367</v>
      </c>
      <c r="C1510" t="s">
        <v>366</v>
      </c>
      <c r="D1510" t="s">
        <v>65</v>
      </c>
      <c r="E1510" t="s">
        <v>22</v>
      </c>
      <c r="F1510" s="101">
        <v>46022</v>
      </c>
      <c r="G1510">
        <v>2025</v>
      </c>
      <c r="H1510" t="s">
        <v>736</v>
      </c>
      <c r="I1510" t="s">
        <v>743</v>
      </c>
      <c r="K1510">
        <v>22.73</v>
      </c>
      <c r="N1510" t="s">
        <v>48</v>
      </c>
      <c r="O1510" t="s">
        <v>48</v>
      </c>
      <c r="P1510">
        <v>0</v>
      </c>
      <c r="Q1510">
        <v>0</v>
      </c>
      <c r="R1510" t="s">
        <v>1562</v>
      </c>
    </row>
    <row r="1511" spans="1:19" x14ac:dyDescent="0.3">
      <c r="A1511">
        <v>403</v>
      </c>
      <c r="B1511" t="s">
        <v>1563</v>
      </c>
      <c r="C1511" t="s">
        <v>366</v>
      </c>
      <c r="D1511" t="s">
        <v>47</v>
      </c>
      <c r="E1511" t="s">
        <v>22</v>
      </c>
      <c r="F1511" s="101">
        <v>46022</v>
      </c>
      <c r="G1511">
        <v>2025</v>
      </c>
      <c r="H1511" t="s">
        <v>736</v>
      </c>
      <c r="I1511" t="s">
        <v>743</v>
      </c>
      <c r="K1511">
        <v>12510</v>
      </c>
      <c r="N1511" t="s">
        <v>171</v>
      </c>
      <c r="O1511" t="s">
        <v>48</v>
      </c>
      <c r="P1511">
        <v>0</v>
      </c>
      <c r="Q1511">
        <v>0</v>
      </c>
      <c r="R1511" t="s">
        <v>1564</v>
      </c>
      <c r="S1511" t="s">
        <v>171</v>
      </c>
    </row>
    <row r="1512" spans="1:19" x14ac:dyDescent="0.3">
      <c r="A1512">
        <v>408</v>
      </c>
      <c r="B1512" t="s">
        <v>374</v>
      </c>
      <c r="C1512" t="s">
        <v>39</v>
      </c>
      <c r="D1512" t="s">
        <v>47</v>
      </c>
      <c r="E1512" t="s">
        <v>22</v>
      </c>
      <c r="F1512" s="101">
        <v>44926</v>
      </c>
      <c r="G1512">
        <v>2022</v>
      </c>
      <c r="H1512" t="s">
        <v>736</v>
      </c>
      <c r="I1512" t="s">
        <v>741</v>
      </c>
      <c r="N1512" t="s">
        <v>48</v>
      </c>
      <c r="O1512" t="s">
        <v>119</v>
      </c>
      <c r="P1512">
        <v>0</v>
      </c>
      <c r="Q1512">
        <v>0</v>
      </c>
      <c r="R1512" t="s">
        <v>1569</v>
      </c>
      <c r="S1512" t="s">
        <v>119</v>
      </c>
    </row>
    <row r="1513" spans="1:19" x14ac:dyDescent="0.3">
      <c r="A1513">
        <v>408</v>
      </c>
      <c r="B1513" t="s">
        <v>374</v>
      </c>
      <c r="C1513" t="s">
        <v>39</v>
      </c>
      <c r="D1513" t="s">
        <v>47</v>
      </c>
      <c r="E1513" t="s">
        <v>22</v>
      </c>
      <c r="F1513" s="101">
        <v>46022</v>
      </c>
      <c r="G1513">
        <v>2025</v>
      </c>
      <c r="H1513" t="s">
        <v>736</v>
      </c>
      <c r="I1513" t="s">
        <v>743</v>
      </c>
      <c r="J1513">
        <v>100</v>
      </c>
      <c r="K1513">
        <v>100</v>
      </c>
      <c r="L1513" s="57">
        <v>1</v>
      </c>
      <c r="M1513" s="57">
        <v>1</v>
      </c>
      <c r="N1513" t="s">
        <v>48</v>
      </c>
      <c r="O1513" t="s">
        <v>48</v>
      </c>
      <c r="P1513">
        <v>0</v>
      </c>
      <c r="Q1513">
        <v>0</v>
      </c>
      <c r="R1513" t="s">
        <v>1571</v>
      </c>
    </row>
    <row r="1514" spans="1:19" x14ac:dyDescent="0.3">
      <c r="A1514">
        <v>409</v>
      </c>
      <c r="B1514" t="s">
        <v>375</v>
      </c>
      <c r="C1514" t="s">
        <v>41</v>
      </c>
      <c r="D1514" t="s">
        <v>52</v>
      </c>
      <c r="E1514" t="s">
        <v>22</v>
      </c>
      <c r="F1514" s="101">
        <v>44926</v>
      </c>
      <c r="G1514">
        <v>2022</v>
      </c>
      <c r="H1514" t="s">
        <v>736</v>
      </c>
      <c r="I1514" t="s">
        <v>741</v>
      </c>
      <c r="N1514" t="s">
        <v>23</v>
      </c>
      <c r="O1514" t="s">
        <v>119</v>
      </c>
      <c r="P1514">
        <v>0</v>
      </c>
      <c r="Q1514">
        <v>0</v>
      </c>
      <c r="R1514" t="s">
        <v>1578</v>
      </c>
      <c r="S1514" t="s">
        <v>119</v>
      </c>
    </row>
    <row r="1515" spans="1:19" x14ac:dyDescent="0.3">
      <c r="A1515">
        <v>409</v>
      </c>
      <c r="B1515" t="s">
        <v>375</v>
      </c>
      <c r="C1515" t="s">
        <v>41</v>
      </c>
      <c r="D1515" t="s">
        <v>52</v>
      </c>
      <c r="E1515" t="s">
        <v>22</v>
      </c>
      <c r="F1515" s="101">
        <v>45747</v>
      </c>
      <c r="G1515">
        <v>2025</v>
      </c>
      <c r="H1515" t="s">
        <v>790</v>
      </c>
      <c r="I1515" t="s">
        <v>832</v>
      </c>
      <c r="J1515">
        <v>95</v>
      </c>
      <c r="K1515">
        <v>100</v>
      </c>
      <c r="L1515" s="57">
        <v>1.0526315789473679</v>
      </c>
      <c r="M1515" s="57">
        <v>1.0526315789473679</v>
      </c>
      <c r="N1515" t="s">
        <v>23</v>
      </c>
      <c r="O1515" t="s">
        <v>23</v>
      </c>
      <c r="P1515">
        <v>0</v>
      </c>
      <c r="Q1515">
        <v>0</v>
      </c>
      <c r="R1515" t="s">
        <v>1583</v>
      </c>
    </row>
    <row r="1516" spans="1:19" x14ac:dyDescent="0.3">
      <c r="A1516">
        <v>409</v>
      </c>
      <c r="B1516" t="s">
        <v>375</v>
      </c>
      <c r="C1516" t="s">
        <v>41</v>
      </c>
      <c r="D1516" t="s">
        <v>52</v>
      </c>
      <c r="E1516" t="s">
        <v>22</v>
      </c>
      <c r="F1516" s="101">
        <v>45838</v>
      </c>
      <c r="G1516">
        <v>2025</v>
      </c>
      <c r="H1516" t="s">
        <v>734</v>
      </c>
      <c r="I1516" t="s">
        <v>832</v>
      </c>
      <c r="J1516">
        <v>95</v>
      </c>
      <c r="N1516" t="s">
        <v>23</v>
      </c>
      <c r="O1516" t="s">
        <v>119</v>
      </c>
      <c r="P1516">
        <v>0</v>
      </c>
      <c r="Q1516">
        <v>0</v>
      </c>
      <c r="R1516" t="s">
        <v>1584</v>
      </c>
      <c r="S1516" t="s">
        <v>119</v>
      </c>
    </row>
    <row r="1517" spans="1:19" x14ac:dyDescent="0.3">
      <c r="A1517">
        <v>413</v>
      </c>
      <c r="B1517" t="s">
        <v>381</v>
      </c>
      <c r="C1517" t="s">
        <v>354</v>
      </c>
      <c r="D1517" t="s">
        <v>65</v>
      </c>
      <c r="E1517" t="s">
        <v>22</v>
      </c>
      <c r="F1517" s="101">
        <v>46022</v>
      </c>
      <c r="G1517">
        <v>2025</v>
      </c>
      <c r="H1517" t="s">
        <v>736</v>
      </c>
      <c r="I1517" t="s">
        <v>743</v>
      </c>
      <c r="J1517">
        <v>100</v>
      </c>
      <c r="K1517">
        <v>100</v>
      </c>
      <c r="L1517" s="57">
        <v>1</v>
      </c>
      <c r="M1517" s="57">
        <v>1</v>
      </c>
      <c r="N1517" t="s">
        <v>133</v>
      </c>
      <c r="O1517" t="s">
        <v>48</v>
      </c>
      <c r="P1517">
        <v>0</v>
      </c>
      <c r="Q1517">
        <v>0</v>
      </c>
      <c r="R1517" t="s">
        <v>1585</v>
      </c>
    </row>
    <row r="1518" spans="1:19" x14ac:dyDescent="0.3">
      <c r="A1518">
        <v>414</v>
      </c>
      <c r="B1518" t="s">
        <v>382</v>
      </c>
      <c r="C1518" t="s">
        <v>190</v>
      </c>
      <c r="D1518" t="s">
        <v>52</v>
      </c>
      <c r="E1518" t="s">
        <v>22</v>
      </c>
      <c r="F1518" s="101">
        <v>44561</v>
      </c>
      <c r="G1518">
        <v>2021</v>
      </c>
      <c r="H1518" t="s">
        <v>736</v>
      </c>
      <c r="I1518" t="s">
        <v>739</v>
      </c>
      <c r="K1518">
        <v>0</v>
      </c>
      <c r="N1518" t="s">
        <v>23</v>
      </c>
      <c r="O1518" t="s">
        <v>23</v>
      </c>
      <c r="P1518">
        <v>0</v>
      </c>
      <c r="Q1518">
        <v>0</v>
      </c>
      <c r="R1518" t="s">
        <v>1589</v>
      </c>
    </row>
    <row r="1519" spans="1:19" x14ac:dyDescent="0.3">
      <c r="A1519">
        <v>414</v>
      </c>
      <c r="B1519" t="s">
        <v>382</v>
      </c>
      <c r="C1519" t="s">
        <v>190</v>
      </c>
      <c r="D1519" t="s">
        <v>52</v>
      </c>
      <c r="E1519" t="s">
        <v>22</v>
      </c>
      <c r="F1519" s="101">
        <v>44926</v>
      </c>
      <c r="G1519">
        <v>2022</v>
      </c>
      <c r="H1519" t="s">
        <v>736</v>
      </c>
      <c r="I1519" t="s">
        <v>741</v>
      </c>
      <c r="K1519">
        <v>0</v>
      </c>
      <c r="N1519" t="s">
        <v>23</v>
      </c>
      <c r="O1519" t="s">
        <v>23</v>
      </c>
      <c r="P1519">
        <v>0</v>
      </c>
      <c r="Q1519">
        <v>0</v>
      </c>
      <c r="R1519" t="s">
        <v>1596</v>
      </c>
    </row>
    <row r="1520" spans="1:19" x14ac:dyDescent="0.3">
      <c r="A1520">
        <v>414</v>
      </c>
      <c r="B1520" t="s">
        <v>382</v>
      </c>
      <c r="C1520" t="s">
        <v>190</v>
      </c>
      <c r="D1520" t="s">
        <v>52</v>
      </c>
      <c r="E1520" t="s">
        <v>22</v>
      </c>
      <c r="F1520" s="101">
        <v>46022</v>
      </c>
      <c r="G1520">
        <v>2025</v>
      </c>
      <c r="H1520" t="s">
        <v>736</v>
      </c>
      <c r="I1520" t="s">
        <v>743</v>
      </c>
      <c r="J1520">
        <v>100</v>
      </c>
      <c r="K1520">
        <v>98.87</v>
      </c>
      <c r="L1520" s="57">
        <v>0.98870000000000002</v>
      </c>
      <c r="M1520" s="57">
        <v>0.98870000000000002</v>
      </c>
      <c r="N1520" t="s">
        <v>23</v>
      </c>
      <c r="O1520" t="s">
        <v>23</v>
      </c>
      <c r="P1520">
        <v>0</v>
      </c>
      <c r="Q1520">
        <v>0</v>
      </c>
      <c r="R1520" t="s">
        <v>1601</v>
      </c>
    </row>
    <row r="1521" spans="1:18" x14ac:dyDescent="0.3">
      <c r="A1521">
        <v>415</v>
      </c>
      <c r="B1521" t="s">
        <v>383</v>
      </c>
      <c r="C1521" t="s">
        <v>190</v>
      </c>
      <c r="D1521" t="s">
        <v>52</v>
      </c>
      <c r="E1521" t="s">
        <v>22</v>
      </c>
      <c r="F1521" s="101">
        <v>44561</v>
      </c>
      <c r="G1521">
        <v>2021</v>
      </c>
      <c r="H1521" t="s">
        <v>736</v>
      </c>
      <c r="I1521" t="s">
        <v>739</v>
      </c>
      <c r="K1521">
        <v>0</v>
      </c>
      <c r="N1521" t="s">
        <v>23</v>
      </c>
      <c r="O1521" t="s">
        <v>23</v>
      </c>
      <c r="P1521">
        <v>0</v>
      </c>
      <c r="Q1521">
        <v>0</v>
      </c>
      <c r="R1521" t="s">
        <v>1605</v>
      </c>
    </row>
    <row r="1522" spans="1:18" x14ac:dyDescent="0.3">
      <c r="A1522">
        <v>415</v>
      </c>
      <c r="B1522" t="s">
        <v>383</v>
      </c>
      <c r="C1522" t="s">
        <v>190</v>
      </c>
      <c r="D1522" t="s">
        <v>52</v>
      </c>
      <c r="E1522" t="s">
        <v>22</v>
      </c>
      <c r="F1522" s="101">
        <v>44926</v>
      </c>
      <c r="G1522">
        <v>2022</v>
      </c>
      <c r="H1522" t="s">
        <v>736</v>
      </c>
      <c r="I1522" t="s">
        <v>741</v>
      </c>
      <c r="K1522">
        <v>0</v>
      </c>
      <c r="N1522" t="s">
        <v>23</v>
      </c>
      <c r="O1522" t="s">
        <v>23</v>
      </c>
      <c r="P1522">
        <v>0</v>
      </c>
      <c r="Q1522">
        <v>0</v>
      </c>
      <c r="R1522" t="s">
        <v>1612</v>
      </c>
    </row>
    <row r="1523" spans="1:18" x14ac:dyDescent="0.3">
      <c r="A1523">
        <v>415</v>
      </c>
      <c r="B1523" t="s">
        <v>383</v>
      </c>
      <c r="C1523" t="s">
        <v>190</v>
      </c>
      <c r="D1523" t="s">
        <v>52</v>
      </c>
      <c r="E1523" t="s">
        <v>22</v>
      </c>
      <c r="F1523" s="101">
        <v>46022</v>
      </c>
      <c r="G1523">
        <v>2025</v>
      </c>
      <c r="H1523" t="s">
        <v>736</v>
      </c>
      <c r="I1523" t="s">
        <v>743</v>
      </c>
      <c r="J1523">
        <v>100</v>
      </c>
      <c r="K1523">
        <v>99.3</v>
      </c>
      <c r="L1523" s="57">
        <v>0.99299999999999999</v>
      </c>
      <c r="M1523" s="57">
        <v>0.99299999999999999</v>
      </c>
      <c r="N1523" t="s">
        <v>23</v>
      </c>
      <c r="O1523" t="s">
        <v>23</v>
      </c>
      <c r="P1523">
        <v>0</v>
      </c>
      <c r="Q1523">
        <v>0</v>
      </c>
      <c r="R1523" t="s">
        <v>1617</v>
      </c>
    </row>
    <row r="1524" spans="1:18" x14ac:dyDescent="0.3">
      <c r="A1524">
        <v>416</v>
      </c>
      <c r="B1524" t="s">
        <v>384</v>
      </c>
      <c r="C1524" t="s">
        <v>190</v>
      </c>
      <c r="D1524" t="s">
        <v>52</v>
      </c>
      <c r="E1524" t="s">
        <v>22</v>
      </c>
      <c r="F1524" s="101">
        <v>44561</v>
      </c>
      <c r="G1524">
        <v>2021</v>
      </c>
      <c r="H1524" t="s">
        <v>736</v>
      </c>
      <c r="I1524" t="s">
        <v>739</v>
      </c>
      <c r="K1524">
        <v>0</v>
      </c>
      <c r="N1524" t="s">
        <v>23</v>
      </c>
      <c r="O1524" t="s">
        <v>23</v>
      </c>
      <c r="P1524">
        <v>0</v>
      </c>
      <c r="Q1524">
        <v>0</v>
      </c>
      <c r="R1524" t="s">
        <v>1621</v>
      </c>
    </row>
    <row r="1525" spans="1:18" x14ac:dyDescent="0.3">
      <c r="A1525">
        <v>416</v>
      </c>
      <c r="B1525" t="s">
        <v>384</v>
      </c>
      <c r="C1525" t="s">
        <v>190</v>
      </c>
      <c r="D1525" t="s">
        <v>52</v>
      </c>
      <c r="E1525" t="s">
        <v>22</v>
      </c>
      <c r="F1525" s="101">
        <v>44926</v>
      </c>
      <c r="G1525">
        <v>2022</v>
      </c>
      <c r="H1525" t="s">
        <v>736</v>
      </c>
      <c r="I1525" t="s">
        <v>741</v>
      </c>
      <c r="K1525">
        <v>0</v>
      </c>
      <c r="N1525" t="s">
        <v>23</v>
      </c>
      <c r="O1525" t="s">
        <v>23</v>
      </c>
      <c r="P1525">
        <v>0</v>
      </c>
      <c r="Q1525">
        <v>0</v>
      </c>
      <c r="R1525" t="s">
        <v>1628</v>
      </c>
    </row>
    <row r="1526" spans="1:18" x14ac:dyDescent="0.3">
      <c r="A1526">
        <v>416</v>
      </c>
      <c r="B1526" t="s">
        <v>384</v>
      </c>
      <c r="C1526" t="s">
        <v>190</v>
      </c>
      <c r="D1526" t="s">
        <v>52</v>
      </c>
      <c r="E1526" t="s">
        <v>22</v>
      </c>
      <c r="F1526" s="101">
        <v>46022</v>
      </c>
      <c r="G1526">
        <v>2025</v>
      </c>
      <c r="H1526" t="s">
        <v>736</v>
      </c>
      <c r="I1526" t="s">
        <v>743</v>
      </c>
      <c r="J1526">
        <v>100</v>
      </c>
      <c r="K1526">
        <v>100</v>
      </c>
      <c r="L1526" s="57">
        <v>1</v>
      </c>
      <c r="M1526" s="57">
        <v>1</v>
      </c>
      <c r="N1526" t="s">
        <v>23</v>
      </c>
      <c r="O1526" t="s">
        <v>23</v>
      </c>
      <c r="P1526">
        <v>0</v>
      </c>
      <c r="Q1526">
        <v>0</v>
      </c>
      <c r="R1526" t="s">
        <v>1633</v>
      </c>
    </row>
    <row r="1527" spans="1:18" x14ac:dyDescent="0.3">
      <c r="A1527">
        <v>417</v>
      </c>
      <c r="B1527" t="s">
        <v>385</v>
      </c>
      <c r="C1527" t="s">
        <v>190</v>
      </c>
      <c r="D1527" t="s">
        <v>52</v>
      </c>
      <c r="E1527" t="s">
        <v>22</v>
      </c>
      <c r="F1527" s="101">
        <v>44561</v>
      </c>
      <c r="G1527">
        <v>2021</v>
      </c>
      <c r="H1527" t="s">
        <v>736</v>
      </c>
      <c r="I1527" t="s">
        <v>739</v>
      </c>
      <c r="K1527">
        <v>0</v>
      </c>
      <c r="N1527" t="s">
        <v>23</v>
      </c>
      <c r="O1527" t="s">
        <v>23</v>
      </c>
      <c r="P1527">
        <v>0</v>
      </c>
      <c r="Q1527">
        <v>0</v>
      </c>
      <c r="R1527" t="s">
        <v>1637</v>
      </c>
    </row>
    <row r="1528" spans="1:18" x14ac:dyDescent="0.3">
      <c r="A1528">
        <v>417</v>
      </c>
      <c r="B1528" t="s">
        <v>385</v>
      </c>
      <c r="C1528" t="s">
        <v>190</v>
      </c>
      <c r="D1528" t="s">
        <v>52</v>
      </c>
      <c r="E1528" t="s">
        <v>22</v>
      </c>
      <c r="F1528" s="101">
        <v>44926</v>
      </c>
      <c r="G1528">
        <v>2022</v>
      </c>
      <c r="H1528" t="s">
        <v>736</v>
      </c>
      <c r="I1528" t="s">
        <v>741</v>
      </c>
      <c r="K1528">
        <v>0</v>
      </c>
      <c r="N1528" t="s">
        <v>23</v>
      </c>
      <c r="O1528" t="s">
        <v>23</v>
      </c>
      <c r="P1528">
        <v>0</v>
      </c>
      <c r="Q1528">
        <v>0</v>
      </c>
      <c r="R1528" t="s">
        <v>1644</v>
      </c>
    </row>
    <row r="1529" spans="1:18" x14ac:dyDescent="0.3">
      <c r="A1529">
        <v>417</v>
      </c>
      <c r="B1529" t="s">
        <v>385</v>
      </c>
      <c r="C1529" t="s">
        <v>190</v>
      </c>
      <c r="D1529" t="s">
        <v>52</v>
      </c>
      <c r="E1529" t="s">
        <v>22</v>
      </c>
      <c r="F1529" s="101">
        <v>46022</v>
      </c>
      <c r="G1529">
        <v>2025</v>
      </c>
      <c r="H1529" t="s">
        <v>736</v>
      </c>
      <c r="I1529" t="s">
        <v>743</v>
      </c>
      <c r="J1529">
        <v>100</v>
      </c>
      <c r="K1529">
        <v>97.99</v>
      </c>
      <c r="L1529" s="57">
        <v>0.97989999999999999</v>
      </c>
      <c r="M1529" s="57">
        <v>0.97989999999999999</v>
      </c>
      <c r="N1529" t="s">
        <v>23</v>
      </c>
      <c r="O1529" t="s">
        <v>23</v>
      </c>
      <c r="P1529">
        <v>0</v>
      </c>
      <c r="Q1529">
        <v>0</v>
      </c>
      <c r="R1529" t="s">
        <v>1649</v>
      </c>
    </row>
    <row r="1530" spans="1:18" x14ac:dyDescent="0.3">
      <c r="A1530">
        <v>418</v>
      </c>
      <c r="B1530" t="s">
        <v>386</v>
      </c>
      <c r="C1530" t="s">
        <v>190</v>
      </c>
      <c r="D1530" t="s">
        <v>52</v>
      </c>
      <c r="E1530" t="s">
        <v>22</v>
      </c>
      <c r="F1530" s="101">
        <v>44561</v>
      </c>
      <c r="G1530">
        <v>2021</v>
      </c>
      <c r="H1530" t="s">
        <v>736</v>
      </c>
      <c r="I1530" t="s">
        <v>739</v>
      </c>
      <c r="K1530">
        <v>0</v>
      </c>
      <c r="N1530" t="s">
        <v>23</v>
      </c>
      <c r="O1530" t="s">
        <v>23</v>
      </c>
      <c r="P1530">
        <v>0</v>
      </c>
      <c r="Q1530">
        <v>0</v>
      </c>
      <c r="R1530" t="s">
        <v>1653</v>
      </c>
    </row>
    <row r="1531" spans="1:18" x14ac:dyDescent="0.3">
      <c r="A1531">
        <v>418</v>
      </c>
      <c r="B1531" t="s">
        <v>386</v>
      </c>
      <c r="C1531" t="s">
        <v>190</v>
      </c>
      <c r="D1531" t="s">
        <v>52</v>
      </c>
      <c r="E1531" t="s">
        <v>22</v>
      </c>
      <c r="F1531" s="101">
        <v>44926</v>
      </c>
      <c r="G1531">
        <v>2022</v>
      </c>
      <c r="H1531" t="s">
        <v>736</v>
      </c>
      <c r="I1531" t="s">
        <v>741</v>
      </c>
      <c r="K1531">
        <v>0</v>
      </c>
      <c r="N1531" t="s">
        <v>23</v>
      </c>
      <c r="O1531" t="s">
        <v>23</v>
      </c>
      <c r="P1531">
        <v>0</v>
      </c>
      <c r="Q1531">
        <v>0</v>
      </c>
      <c r="R1531" t="s">
        <v>1660</v>
      </c>
    </row>
    <row r="1532" spans="1:18" x14ac:dyDescent="0.3">
      <c r="A1532">
        <v>418</v>
      </c>
      <c r="B1532" t="s">
        <v>386</v>
      </c>
      <c r="C1532" t="s">
        <v>190</v>
      </c>
      <c r="D1532" t="s">
        <v>52</v>
      </c>
      <c r="E1532" t="s">
        <v>22</v>
      </c>
      <c r="F1532" s="101">
        <v>46022</v>
      </c>
      <c r="G1532">
        <v>2025</v>
      </c>
      <c r="H1532" t="s">
        <v>736</v>
      </c>
      <c r="I1532" t="s">
        <v>743</v>
      </c>
      <c r="J1532">
        <v>100</v>
      </c>
      <c r="K1532">
        <v>99.61</v>
      </c>
      <c r="L1532" s="57">
        <v>0.99609999999999999</v>
      </c>
      <c r="M1532" s="57">
        <v>0.99609999999999999</v>
      </c>
      <c r="N1532" t="s">
        <v>23</v>
      </c>
      <c r="O1532" t="s">
        <v>23</v>
      </c>
      <c r="P1532">
        <v>0</v>
      </c>
      <c r="Q1532">
        <v>0</v>
      </c>
      <c r="R1532" t="s">
        <v>1665</v>
      </c>
    </row>
    <row r="1533" spans="1:18" x14ac:dyDescent="0.3">
      <c r="A1533">
        <v>420</v>
      </c>
      <c r="B1533" t="s">
        <v>388</v>
      </c>
      <c r="C1533" t="s">
        <v>190</v>
      </c>
      <c r="D1533" t="s">
        <v>52</v>
      </c>
      <c r="E1533" t="s">
        <v>22</v>
      </c>
      <c r="F1533" s="101">
        <v>44561</v>
      </c>
      <c r="G1533">
        <v>2021</v>
      </c>
      <c r="H1533" t="s">
        <v>736</v>
      </c>
      <c r="I1533" t="s">
        <v>739</v>
      </c>
      <c r="K1533">
        <v>0</v>
      </c>
      <c r="N1533" t="s">
        <v>23</v>
      </c>
      <c r="O1533" t="s">
        <v>23</v>
      </c>
      <c r="P1533">
        <v>0</v>
      </c>
      <c r="Q1533">
        <v>0</v>
      </c>
      <c r="R1533" t="s">
        <v>1669</v>
      </c>
    </row>
    <row r="1534" spans="1:18" x14ac:dyDescent="0.3">
      <c r="A1534">
        <v>420</v>
      </c>
      <c r="B1534" t="s">
        <v>388</v>
      </c>
      <c r="C1534" t="s">
        <v>190</v>
      </c>
      <c r="D1534" t="s">
        <v>52</v>
      </c>
      <c r="E1534" t="s">
        <v>22</v>
      </c>
      <c r="F1534" s="101">
        <v>44926</v>
      </c>
      <c r="G1534">
        <v>2022</v>
      </c>
      <c r="H1534" t="s">
        <v>736</v>
      </c>
      <c r="I1534" t="s">
        <v>741</v>
      </c>
      <c r="K1534">
        <v>0</v>
      </c>
      <c r="N1534" t="s">
        <v>23</v>
      </c>
      <c r="O1534" t="s">
        <v>23</v>
      </c>
      <c r="P1534">
        <v>0</v>
      </c>
      <c r="Q1534">
        <v>0</v>
      </c>
      <c r="R1534" t="s">
        <v>1676</v>
      </c>
    </row>
    <row r="1535" spans="1:18" x14ac:dyDescent="0.3">
      <c r="A1535">
        <v>420</v>
      </c>
      <c r="B1535" t="s">
        <v>388</v>
      </c>
      <c r="C1535" t="s">
        <v>190</v>
      </c>
      <c r="D1535" t="s">
        <v>52</v>
      </c>
      <c r="E1535" t="s">
        <v>22</v>
      </c>
      <c r="F1535" s="101">
        <v>46022</v>
      </c>
      <c r="G1535">
        <v>2025</v>
      </c>
      <c r="H1535" t="s">
        <v>736</v>
      </c>
      <c r="I1535" t="s">
        <v>743</v>
      </c>
      <c r="J1535">
        <v>100</v>
      </c>
      <c r="K1535">
        <v>100</v>
      </c>
      <c r="L1535" s="57">
        <v>1</v>
      </c>
      <c r="M1535" s="57">
        <v>1</v>
      </c>
      <c r="N1535" t="s">
        <v>23</v>
      </c>
      <c r="O1535" t="s">
        <v>23</v>
      </c>
      <c r="P1535">
        <v>0</v>
      </c>
      <c r="Q1535">
        <v>0</v>
      </c>
      <c r="R1535" t="s">
        <v>1681</v>
      </c>
    </row>
    <row r="1536" spans="1:18" x14ac:dyDescent="0.3">
      <c r="A1536">
        <v>422</v>
      </c>
      <c r="B1536" t="s">
        <v>390</v>
      </c>
      <c r="C1536" t="s">
        <v>79</v>
      </c>
      <c r="D1536" t="s">
        <v>47</v>
      </c>
      <c r="E1536" t="s">
        <v>22</v>
      </c>
      <c r="F1536" s="101">
        <v>46022</v>
      </c>
      <c r="G1536">
        <v>2025</v>
      </c>
      <c r="H1536" t="s">
        <v>736</v>
      </c>
      <c r="I1536" t="s">
        <v>743</v>
      </c>
      <c r="J1536">
        <v>7.68</v>
      </c>
      <c r="K1536">
        <v>7.87</v>
      </c>
      <c r="L1536" s="57">
        <v>1.024739583333333</v>
      </c>
      <c r="M1536" s="57">
        <v>1.024739583333333</v>
      </c>
      <c r="N1536" t="s">
        <v>23</v>
      </c>
      <c r="O1536" t="s">
        <v>23</v>
      </c>
      <c r="P1536">
        <v>2</v>
      </c>
      <c r="Q1536">
        <v>2</v>
      </c>
      <c r="R1536" t="s">
        <v>1683</v>
      </c>
    </row>
    <row r="1537" spans="1:19" x14ac:dyDescent="0.3">
      <c r="A1537">
        <v>427</v>
      </c>
      <c r="B1537" t="s">
        <v>396</v>
      </c>
      <c r="C1537" t="s">
        <v>90</v>
      </c>
      <c r="D1537" t="s">
        <v>47</v>
      </c>
      <c r="E1537" t="s">
        <v>54</v>
      </c>
      <c r="F1537" s="101">
        <v>44561</v>
      </c>
      <c r="G1537">
        <v>2021</v>
      </c>
      <c r="H1537" t="s">
        <v>736</v>
      </c>
      <c r="I1537" t="s">
        <v>739</v>
      </c>
      <c r="J1537">
        <v>0.2</v>
      </c>
      <c r="K1537">
        <v>0</v>
      </c>
      <c r="N1537" t="s">
        <v>83</v>
      </c>
      <c r="O1537" t="s">
        <v>83</v>
      </c>
      <c r="P1537">
        <v>2</v>
      </c>
      <c r="Q1537">
        <v>2</v>
      </c>
      <c r="R1537" t="s">
        <v>1688</v>
      </c>
    </row>
    <row r="1538" spans="1:19" x14ac:dyDescent="0.3">
      <c r="A1538">
        <v>427</v>
      </c>
      <c r="B1538" t="s">
        <v>396</v>
      </c>
      <c r="C1538" t="s">
        <v>90</v>
      </c>
      <c r="D1538" t="s">
        <v>47</v>
      </c>
      <c r="E1538" t="s">
        <v>54</v>
      </c>
      <c r="F1538" s="101">
        <v>44926</v>
      </c>
      <c r="G1538">
        <v>2022</v>
      </c>
      <c r="H1538" t="s">
        <v>736</v>
      </c>
      <c r="I1538" t="s">
        <v>741</v>
      </c>
      <c r="J1538">
        <v>0.2</v>
      </c>
      <c r="K1538">
        <v>0</v>
      </c>
      <c r="N1538" t="s">
        <v>83</v>
      </c>
      <c r="O1538" t="s">
        <v>83</v>
      </c>
      <c r="P1538">
        <v>2</v>
      </c>
      <c r="Q1538">
        <v>2</v>
      </c>
      <c r="R1538" t="s">
        <v>1690</v>
      </c>
    </row>
    <row r="1539" spans="1:19" x14ac:dyDescent="0.3">
      <c r="A1539">
        <v>427</v>
      </c>
      <c r="B1539" t="s">
        <v>396</v>
      </c>
      <c r="C1539" t="s">
        <v>90</v>
      </c>
      <c r="D1539" t="s">
        <v>47</v>
      </c>
      <c r="E1539" t="s">
        <v>54</v>
      </c>
      <c r="F1539" s="101">
        <v>46022</v>
      </c>
      <c r="G1539">
        <v>2025</v>
      </c>
      <c r="H1539" t="s">
        <v>736</v>
      </c>
      <c r="I1539" t="s">
        <v>743</v>
      </c>
      <c r="J1539">
        <v>0.2</v>
      </c>
      <c r="K1539">
        <v>0.15</v>
      </c>
      <c r="L1539" s="57">
        <v>1.3</v>
      </c>
      <c r="M1539" s="57">
        <v>1.333333333333333</v>
      </c>
      <c r="N1539" t="s">
        <v>83</v>
      </c>
      <c r="O1539" t="s">
        <v>83</v>
      </c>
      <c r="P1539">
        <v>2</v>
      </c>
      <c r="Q1539">
        <v>2</v>
      </c>
      <c r="R1539" t="s">
        <v>1691</v>
      </c>
    </row>
    <row r="1540" spans="1:19" x14ac:dyDescent="0.3">
      <c r="A1540">
        <v>428</v>
      </c>
      <c r="B1540" t="s">
        <v>397</v>
      </c>
      <c r="C1540" t="s">
        <v>90</v>
      </c>
      <c r="D1540" t="s">
        <v>47</v>
      </c>
      <c r="E1540" t="s">
        <v>54</v>
      </c>
      <c r="F1540" s="101">
        <v>44561</v>
      </c>
      <c r="G1540">
        <v>2021</v>
      </c>
      <c r="H1540" t="s">
        <v>736</v>
      </c>
      <c r="I1540" t="s">
        <v>739</v>
      </c>
      <c r="J1540">
        <v>1</v>
      </c>
      <c r="K1540">
        <v>17.40108659740832</v>
      </c>
      <c r="L1540" s="57">
        <v>5.7467675619115532E-2</v>
      </c>
      <c r="M1540" s="57">
        <v>5.7467675619115532E-2</v>
      </c>
      <c r="N1540" t="s">
        <v>149</v>
      </c>
      <c r="O1540" t="s">
        <v>149</v>
      </c>
      <c r="P1540">
        <v>0</v>
      </c>
      <c r="Q1540">
        <v>1</v>
      </c>
      <c r="R1540" t="s">
        <v>1693</v>
      </c>
    </row>
    <row r="1541" spans="1:19" x14ac:dyDescent="0.3">
      <c r="A1541">
        <v>428</v>
      </c>
      <c r="B1541" t="s">
        <v>397</v>
      </c>
      <c r="C1541" t="s">
        <v>90</v>
      </c>
      <c r="D1541" t="s">
        <v>47</v>
      </c>
      <c r="E1541" t="s">
        <v>54</v>
      </c>
      <c r="F1541" s="101">
        <v>44926</v>
      </c>
      <c r="G1541">
        <v>2022</v>
      </c>
      <c r="H1541" t="s">
        <v>736</v>
      </c>
      <c r="I1541" t="s">
        <v>741</v>
      </c>
      <c r="J1541">
        <v>1</v>
      </c>
      <c r="K1541">
        <v>22.305356231019001</v>
      </c>
      <c r="L1541" s="57">
        <v>4.4832281073787443E-2</v>
      </c>
      <c r="M1541" s="57">
        <v>4.4832281073787443E-2</v>
      </c>
      <c r="N1541" t="s">
        <v>149</v>
      </c>
      <c r="O1541" t="s">
        <v>149</v>
      </c>
      <c r="P1541">
        <v>0</v>
      </c>
      <c r="Q1541">
        <v>1</v>
      </c>
      <c r="R1541" t="s">
        <v>1695</v>
      </c>
    </row>
    <row r="1542" spans="1:19" x14ac:dyDescent="0.3">
      <c r="A1542">
        <v>428</v>
      </c>
      <c r="B1542" t="s">
        <v>397</v>
      </c>
      <c r="C1542" t="s">
        <v>90</v>
      </c>
      <c r="D1542" t="s">
        <v>47</v>
      </c>
      <c r="E1542" t="s">
        <v>54</v>
      </c>
      <c r="F1542" s="101">
        <v>46022</v>
      </c>
      <c r="G1542">
        <v>2025</v>
      </c>
      <c r="H1542" t="s">
        <v>736</v>
      </c>
      <c r="I1542" t="s">
        <v>743</v>
      </c>
      <c r="J1542">
        <v>1</v>
      </c>
      <c r="K1542">
        <v>17.88</v>
      </c>
      <c r="L1542" s="57">
        <v>5.5928411633109618E-2</v>
      </c>
      <c r="M1542" s="57">
        <v>5.5928411633109618E-2</v>
      </c>
      <c r="N1542" t="s">
        <v>149</v>
      </c>
      <c r="O1542" t="s">
        <v>149</v>
      </c>
      <c r="P1542">
        <v>0</v>
      </c>
      <c r="Q1542">
        <v>1</v>
      </c>
      <c r="R1542" t="s">
        <v>1696</v>
      </c>
    </row>
    <row r="1543" spans="1:19" x14ac:dyDescent="0.3">
      <c r="A1543">
        <v>429</v>
      </c>
      <c r="B1543" t="s">
        <v>398</v>
      </c>
      <c r="C1543" t="s">
        <v>90</v>
      </c>
      <c r="D1543" t="s">
        <v>47</v>
      </c>
      <c r="E1543" t="s">
        <v>54</v>
      </c>
      <c r="F1543" s="101">
        <v>44926</v>
      </c>
      <c r="G1543">
        <v>2022</v>
      </c>
      <c r="H1543" t="s">
        <v>736</v>
      </c>
      <c r="I1543" t="s">
        <v>741</v>
      </c>
      <c r="J1543">
        <v>0.76</v>
      </c>
      <c r="K1543">
        <v>0.27551598619033002</v>
      </c>
      <c r="L1543" s="57">
        <v>1.3</v>
      </c>
      <c r="M1543" s="57">
        <v>2.7584606269451899</v>
      </c>
      <c r="N1543" t="s">
        <v>83</v>
      </c>
      <c r="O1543" t="s">
        <v>83</v>
      </c>
      <c r="P1543">
        <v>2</v>
      </c>
      <c r="Q1543">
        <v>2</v>
      </c>
      <c r="R1543" t="s">
        <v>1698</v>
      </c>
    </row>
    <row r="1544" spans="1:19" x14ac:dyDescent="0.3">
      <c r="A1544">
        <v>429</v>
      </c>
      <c r="B1544" t="s">
        <v>398</v>
      </c>
      <c r="C1544" t="s">
        <v>90</v>
      </c>
      <c r="D1544" t="s">
        <v>47</v>
      </c>
      <c r="E1544" t="s">
        <v>54</v>
      </c>
      <c r="F1544" s="101">
        <v>46022</v>
      </c>
      <c r="G1544">
        <v>2025</v>
      </c>
      <c r="H1544" t="s">
        <v>736</v>
      </c>
      <c r="I1544" t="s">
        <v>743</v>
      </c>
      <c r="J1544">
        <v>0.76</v>
      </c>
      <c r="K1544">
        <v>0.52</v>
      </c>
      <c r="L1544" s="57">
        <v>1.3</v>
      </c>
      <c r="M1544" s="57">
        <v>1.461538461538461</v>
      </c>
      <c r="N1544" t="s">
        <v>83</v>
      </c>
      <c r="O1544" t="s">
        <v>83</v>
      </c>
      <c r="P1544">
        <v>2</v>
      </c>
      <c r="Q1544">
        <v>2</v>
      </c>
      <c r="R1544" t="s">
        <v>1699</v>
      </c>
    </row>
    <row r="1545" spans="1:19" x14ac:dyDescent="0.3">
      <c r="A1545">
        <v>430</v>
      </c>
      <c r="B1545" t="s">
        <v>399</v>
      </c>
      <c r="C1545" t="s">
        <v>86</v>
      </c>
      <c r="D1545" t="s">
        <v>47</v>
      </c>
      <c r="E1545" t="s">
        <v>22</v>
      </c>
      <c r="F1545" s="101">
        <v>44895</v>
      </c>
      <c r="G1545">
        <v>2022</v>
      </c>
      <c r="H1545" t="s">
        <v>801</v>
      </c>
      <c r="I1545" t="s">
        <v>741</v>
      </c>
      <c r="N1545" t="s">
        <v>23</v>
      </c>
      <c r="O1545" t="s">
        <v>119</v>
      </c>
      <c r="P1545">
        <v>0</v>
      </c>
      <c r="Q1545">
        <v>0</v>
      </c>
      <c r="R1545" t="s">
        <v>1703</v>
      </c>
      <c r="S1545" t="s">
        <v>119</v>
      </c>
    </row>
    <row r="1546" spans="1:19" x14ac:dyDescent="0.3">
      <c r="A1546">
        <v>431</v>
      </c>
      <c r="B1546" t="s">
        <v>400</v>
      </c>
      <c r="C1546" t="s">
        <v>64</v>
      </c>
      <c r="D1546" t="s">
        <v>52</v>
      </c>
      <c r="E1546" t="s">
        <v>22</v>
      </c>
      <c r="F1546" s="101">
        <v>46022</v>
      </c>
      <c r="G1546">
        <v>2025</v>
      </c>
      <c r="H1546" t="s">
        <v>736</v>
      </c>
      <c r="I1546" t="s">
        <v>743</v>
      </c>
      <c r="J1546">
        <v>100</v>
      </c>
      <c r="K1546">
        <v>100</v>
      </c>
      <c r="L1546" s="57">
        <v>1</v>
      </c>
      <c r="M1546" s="57">
        <v>1</v>
      </c>
      <c r="N1546" t="s">
        <v>23</v>
      </c>
      <c r="O1546" t="s">
        <v>23</v>
      </c>
      <c r="P1546">
        <v>0</v>
      </c>
      <c r="Q1546">
        <v>0</v>
      </c>
      <c r="R1546" t="s">
        <v>1706</v>
      </c>
    </row>
    <row r="1547" spans="1:19" x14ac:dyDescent="0.3">
      <c r="A1547">
        <v>432</v>
      </c>
      <c r="B1547" t="s">
        <v>401</v>
      </c>
      <c r="C1547" t="s">
        <v>64</v>
      </c>
      <c r="D1547" t="s">
        <v>52</v>
      </c>
      <c r="E1547" t="s">
        <v>22</v>
      </c>
      <c r="F1547" s="101">
        <v>44926</v>
      </c>
      <c r="G1547">
        <v>2022</v>
      </c>
      <c r="H1547" t="s">
        <v>736</v>
      </c>
      <c r="I1547" t="s">
        <v>741</v>
      </c>
      <c r="N1547" t="s">
        <v>23</v>
      </c>
      <c r="O1547" t="s">
        <v>119</v>
      </c>
      <c r="P1547">
        <v>0</v>
      </c>
      <c r="Q1547">
        <v>0</v>
      </c>
      <c r="R1547" t="s">
        <v>1713</v>
      </c>
      <c r="S1547" t="s">
        <v>119</v>
      </c>
    </row>
    <row r="1548" spans="1:19" x14ac:dyDescent="0.3">
      <c r="A1548">
        <v>432</v>
      </c>
      <c r="B1548" t="s">
        <v>401</v>
      </c>
      <c r="C1548" t="s">
        <v>64</v>
      </c>
      <c r="D1548" t="s">
        <v>52</v>
      </c>
      <c r="E1548" t="s">
        <v>22</v>
      </c>
      <c r="F1548" s="101">
        <v>46022</v>
      </c>
      <c r="G1548">
        <v>2025</v>
      </c>
      <c r="H1548" t="s">
        <v>736</v>
      </c>
      <c r="I1548" t="s">
        <v>743</v>
      </c>
      <c r="J1548">
        <v>90</v>
      </c>
      <c r="K1548">
        <v>100</v>
      </c>
      <c r="L1548" s="57">
        <v>1.1111111111111109</v>
      </c>
      <c r="M1548" s="57">
        <v>1.1111111111111109</v>
      </c>
      <c r="N1548" t="s">
        <v>23</v>
      </c>
      <c r="O1548" t="s">
        <v>23</v>
      </c>
      <c r="P1548">
        <v>0</v>
      </c>
      <c r="Q1548">
        <v>0</v>
      </c>
      <c r="R1548" t="s">
        <v>1719</v>
      </c>
    </row>
    <row r="1549" spans="1:19" x14ac:dyDescent="0.3">
      <c r="A1549">
        <v>433</v>
      </c>
      <c r="B1549" t="s">
        <v>402</v>
      </c>
      <c r="C1549" t="s">
        <v>90</v>
      </c>
      <c r="D1549" t="s">
        <v>47</v>
      </c>
      <c r="E1549" t="s">
        <v>54</v>
      </c>
      <c r="F1549" s="101">
        <v>44742</v>
      </c>
      <c r="G1549">
        <v>2022</v>
      </c>
      <c r="H1549" t="s">
        <v>734</v>
      </c>
      <c r="I1549" t="s">
        <v>810</v>
      </c>
      <c r="J1549">
        <v>0.05</v>
      </c>
      <c r="K1549">
        <v>6.1890925346440003E-4</v>
      </c>
      <c r="L1549" s="57">
        <v>1.3</v>
      </c>
      <c r="M1549" s="57">
        <v>80.787287829549356</v>
      </c>
      <c r="N1549" t="s">
        <v>83</v>
      </c>
      <c r="O1549" t="s">
        <v>83</v>
      </c>
      <c r="P1549">
        <v>2</v>
      </c>
      <c r="Q1549">
        <v>2</v>
      </c>
      <c r="R1549" t="s">
        <v>1720</v>
      </c>
    </row>
    <row r="1550" spans="1:19" x14ac:dyDescent="0.3">
      <c r="A1550">
        <v>433</v>
      </c>
      <c r="B1550" t="s">
        <v>402</v>
      </c>
      <c r="C1550" t="s">
        <v>90</v>
      </c>
      <c r="D1550" t="s">
        <v>47</v>
      </c>
      <c r="E1550" t="s">
        <v>54</v>
      </c>
      <c r="F1550" s="101">
        <v>46022</v>
      </c>
      <c r="G1550">
        <v>2025</v>
      </c>
      <c r="H1550" t="s">
        <v>736</v>
      </c>
      <c r="I1550" t="s">
        <v>743</v>
      </c>
      <c r="J1550">
        <v>0.05</v>
      </c>
      <c r="K1550">
        <v>0.17</v>
      </c>
      <c r="L1550" s="57">
        <v>0.29411764705882348</v>
      </c>
      <c r="M1550" s="57">
        <v>0.29411764705882348</v>
      </c>
      <c r="N1550" t="s">
        <v>83</v>
      </c>
      <c r="O1550" t="s">
        <v>83</v>
      </c>
      <c r="P1550">
        <v>2</v>
      </c>
      <c r="Q1550">
        <v>2</v>
      </c>
      <c r="R1550" t="s">
        <v>1721</v>
      </c>
    </row>
    <row r="1551" spans="1:19" x14ac:dyDescent="0.3">
      <c r="A1551">
        <v>434</v>
      </c>
      <c r="B1551" t="s">
        <v>403</v>
      </c>
      <c r="C1551" t="s">
        <v>90</v>
      </c>
      <c r="D1551" t="s">
        <v>21</v>
      </c>
      <c r="E1551" t="s">
        <v>54</v>
      </c>
      <c r="F1551" s="101">
        <v>44561</v>
      </c>
      <c r="G1551">
        <v>2021</v>
      </c>
      <c r="H1551" t="s">
        <v>736</v>
      </c>
      <c r="I1551" t="s">
        <v>739</v>
      </c>
      <c r="J1551">
        <v>200</v>
      </c>
      <c r="K1551">
        <v>0</v>
      </c>
      <c r="N1551" t="s">
        <v>144</v>
      </c>
      <c r="O1551" t="s">
        <v>144</v>
      </c>
      <c r="P1551">
        <v>0</v>
      </c>
      <c r="Q1551">
        <v>0</v>
      </c>
      <c r="R1551" t="s">
        <v>1732</v>
      </c>
    </row>
    <row r="1552" spans="1:19" x14ac:dyDescent="0.3">
      <c r="A1552">
        <v>434</v>
      </c>
      <c r="B1552" t="s">
        <v>403</v>
      </c>
      <c r="C1552" t="s">
        <v>90</v>
      </c>
      <c r="D1552" t="s">
        <v>21</v>
      </c>
      <c r="E1552" t="s">
        <v>54</v>
      </c>
      <c r="F1552" s="101">
        <v>44926</v>
      </c>
      <c r="G1552">
        <v>2022</v>
      </c>
      <c r="H1552" t="s">
        <v>736</v>
      </c>
      <c r="I1552" t="s">
        <v>741</v>
      </c>
      <c r="J1552">
        <v>200</v>
      </c>
      <c r="K1552">
        <v>0</v>
      </c>
      <c r="N1552" t="s">
        <v>144</v>
      </c>
      <c r="O1552" t="s">
        <v>144</v>
      </c>
      <c r="P1552">
        <v>0</v>
      </c>
      <c r="Q1552">
        <v>0</v>
      </c>
      <c r="R1552" t="s">
        <v>1744</v>
      </c>
    </row>
    <row r="1553" spans="1:19" x14ac:dyDescent="0.3">
      <c r="A1553">
        <v>434</v>
      </c>
      <c r="B1553" t="s">
        <v>403</v>
      </c>
      <c r="C1553" t="s">
        <v>90</v>
      </c>
      <c r="D1553" t="s">
        <v>21</v>
      </c>
      <c r="E1553" t="s">
        <v>54</v>
      </c>
      <c r="F1553" s="101">
        <v>45991</v>
      </c>
      <c r="G1553">
        <v>2025</v>
      </c>
      <c r="H1553" t="s">
        <v>801</v>
      </c>
      <c r="I1553" t="s">
        <v>743</v>
      </c>
      <c r="J1553">
        <v>200</v>
      </c>
      <c r="K1553">
        <v>285.14999999999998</v>
      </c>
      <c r="L1553" s="57">
        <v>0.7013852358407856</v>
      </c>
      <c r="M1553" s="57">
        <v>0.7013852358407856</v>
      </c>
      <c r="N1553" t="s">
        <v>144</v>
      </c>
      <c r="O1553" t="s">
        <v>144</v>
      </c>
      <c r="P1553">
        <v>0</v>
      </c>
      <c r="Q1553">
        <v>0</v>
      </c>
      <c r="R1553" t="s">
        <v>1757</v>
      </c>
    </row>
    <row r="1554" spans="1:19" x14ac:dyDescent="0.3">
      <c r="A1554">
        <v>435</v>
      </c>
      <c r="B1554" t="s">
        <v>404</v>
      </c>
      <c r="C1554" t="s">
        <v>90</v>
      </c>
      <c r="D1554" t="s">
        <v>47</v>
      </c>
      <c r="E1554" t="s">
        <v>22</v>
      </c>
      <c r="F1554" s="101">
        <v>44742</v>
      </c>
      <c r="G1554">
        <v>2022</v>
      </c>
      <c r="H1554" t="s">
        <v>734</v>
      </c>
      <c r="I1554" t="s">
        <v>810</v>
      </c>
      <c r="J1554">
        <v>100</v>
      </c>
      <c r="N1554" t="s">
        <v>23</v>
      </c>
      <c r="O1554" t="s">
        <v>119</v>
      </c>
      <c r="P1554">
        <v>2</v>
      </c>
      <c r="Q1554">
        <v>2</v>
      </c>
      <c r="R1554" t="s">
        <v>1759</v>
      </c>
      <c r="S1554" t="s">
        <v>119</v>
      </c>
    </row>
    <row r="1555" spans="1:19" x14ac:dyDescent="0.3">
      <c r="A1555">
        <v>435</v>
      </c>
      <c r="B1555" t="s">
        <v>404</v>
      </c>
      <c r="C1555" t="s">
        <v>90</v>
      </c>
      <c r="D1555" t="s">
        <v>47</v>
      </c>
      <c r="E1555" t="s">
        <v>22</v>
      </c>
      <c r="F1555" s="101">
        <v>46022</v>
      </c>
      <c r="G1555">
        <v>2025</v>
      </c>
      <c r="H1555" t="s">
        <v>736</v>
      </c>
      <c r="I1555" t="s">
        <v>743</v>
      </c>
      <c r="J1555">
        <v>100</v>
      </c>
      <c r="K1555">
        <v>-732.08</v>
      </c>
      <c r="L1555" s="57">
        <v>0</v>
      </c>
      <c r="M1555" s="57">
        <v>0</v>
      </c>
      <c r="N1555" t="s">
        <v>23</v>
      </c>
      <c r="O1555" t="s">
        <v>23</v>
      </c>
      <c r="P1555">
        <v>2</v>
      </c>
      <c r="Q1555">
        <v>2</v>
      </c>
      <c r="R1555" t="s">
        <v>1761</v>
      </c>
    </row>
    <row r="1556" spans="1:19" x14ac:dyDescent="0.3">
      <c r="A1556">
        <v>436</v>
      </c>
      <c r="B1556" t="s">
        <v>121</v>
      </c>
      <c r="C1556" t="s">
        <v>93</v>
      </c>
      <c r="D1556" t="s">
        <v>21</v>
      </c>
      <c r="E1556" t="s">
        <v>54</v>
      </c>
      <c r="F1556" s="101">
        <v>44561</v>
      </c>
      <c r="G1556">
        <v>2021</v>
      </c>
      <c r="H1556" t="s">
        <v>736</v>
      </c>
      <c r="I1556" t="s">
        <v>739</v>
      </c>
      <c r="J1556">
        <v>14</v>
      </c>
      <c r="K1556">
        <v>0</v>
      </c>
      <c r="N1556" t="s">
        <v>55</v>
      </c>
      <c r="O1556" t="s">
        <v>55</v>
      </c>
      <c r="P1556">
        <v>0</v>
      </c>
      <c r="Q1556">
        <v>1</v>
      </c>
      <c r="R1556" t="s">
        <v>1772</v>
      </c>
    </row>
    <row r="1557" spans="1:19" x14ac:dyDescent="0.3">
      <c r="A1557">
        <v>436</v>
      </c>
      <c r="B1557" t="s">
        <v>121</v>
      </c>
      <c r="C1557" t="s">
        <v>93</v>
      </c>
      <c r="D1557" t="s">
        <v>21</v>
      </c>
      <c r="E1557" t="s">
        <v>54</v>
      </c>
      <c r="F1557" s="101">
        <v>44926</v>
      </c>
      <c r="G1557">
        <v>2022</v>
      </c>
      <c r="H1557" t="s">
        <v>736</v>
      </c>
      <c r="I1557" t="s">
        <v>741</v>
      </c>
      <c r="J1557">
        <v>14</v>
      </c>
      <c r="K1557">
        <v>0</v>
      </c>
      <c r="N1557" t="s">
        <v>55</v>
      </c>
      <c r="O1557" t="s">
        <v>55</v>
      </c>
      <c r="P1557">
        <v>0</v>
      </c>
      <c r="Q1557">
        <v>1</v>
      </c>
      <c r="R1557" t="s">
        <v>1784</v>
      </c>
    </row>
    <row r="1558" spans="1:19" x14ac:dyDescent="0.3">
      <c r="A1558">
        <v>436</v>
      </c>
      <c r="B1558" t="s">
        <v>121</v>
      </c>
      <c r="C1558" t="s">
        <v>93</v>
      </c>
      <c r="D1558" t="s">
        <v>21</v>
      </c>
      <c r="E1558" t="s">
        <v>54</v>
      </c>
      <c r="F1558" s="101">
        <v>46022</v>
      </c>
      <c r="G1558">
        <v>2025</v>
      </c>
      <c r="H1558" t="s">
        <v>736</v>
      </c>
      <c r="I1558" t="s">
        <v>743</v>
      </c>
      <c r="J1558">
        <v>14</v>
      </c>
      <c r="K1558">
        <v>11.77</v>
      </c>
      <c r="L1558" s="57">
        <v>1.1894647408666099</v>
      </c>
      <c r="M1558" s="57">
        <v>1.1894647408666099</v>
      </c>
      <c r="N1558" t="s">
        <v>55</v>
      </c>
      <c r="O1558" t="s">
        <v>55</v>
      </c>
      <c r="P1558">
        <v>0</v>
      </c>
      <c r="Q1558">
        <v>1</v>
      </c>
      <c r="R1558" t="s">
        <v>1794</v>
      </c>
    </row>
    <row r="1559" spans="1:19" x14ac:dyDescent="0.3">
      <c r="A1559">
        <v>437</v>
      </c>
      <c r="B1559" t="s">
        <v>405</v>
      </c>
      <c r="C1559" t="s">
        <v>241</v>
      </c>
      <c r="D1559" t="s">
        <v>65</v>
      </c>
      <c r="E1559" t="s">
        <v>22</v>
      </c>
      <c r="F1559" s="101">
        <v>46022</v>
      </c>
      <c r="G1559">
        <v>2025</v>
      </c>
      <c r="H1559" t="s">
        <v>736</v>
      </c>
      <c r="I1559" t="s">
        <v>743</v>
      </c>
      <c r="J1559">
        <v>80</v>
      </c>
      <c r="K1559">
        <v>99</v>
      </c>
      <c r="L1559" s="57">
        <v>1.2375</v>
      </c>
      <c r="M1559" s="57">
        <v>1.2375</v>
      </c>
      <c r="N1559" t="s">
        <v>23</v>
      </c>
      <c r="O1559" t="s">
        <v>23</v>
      </c>
      <c r="P1559">
        <v>0</v>
      </c>
      <c r="Q1559">
        <v>0</v>
      </c>
      <c r="R1559" t="s">
        <v>1795</v>
      </c>
    </row>
    <row r="1560" spans="1:19" x14ac:dyDescent="0.3">
      <c r="A1560">
        <v>439</v>
      </c>
      <c r="B1560" t="s">
        <v>407</v>
      </c>
      <c r="C1560" t="s">
        <v>315</v>
      </c>
      <c r="D1560" t="s">
        <v>47</v>
      </c>
      <c r="E1560" t="s">
        <v>22</v>
      </c>
      <c r="F1560" s="101">
        <v>44561</v>
      </c>
      <c r="G1560">
        <v>2021</v>
      </c>
      <c r="H1560" t="s">
        <v>736</v>
      </c>
      <c r="I1560" t="s">
        <v>739</v>
      </c>
      <c r="K1560">
        <v>0</v>
      </c>
      <c r="N1560" t="s">
        <v>23</v>
      </c>
      <c r="O1560" t="s">
        <v>23</v>
      </c>
      <c r="P1560">
        <v>0</v>
      </c>
      <c r="Q1560">
        <v>0</v>
      </c>
      <c r="R1560" t="s">
        <v>1797</v>
      </c>
    </row>
    <row r="1561" spans="1:19" x14ac:dyDescent="0.3">
      <c r="A1561">
        <v>439</v>
      </c>
      <c r="B1561" t="s">
        <v>407</v>
      </c>
      <c r="C1561" t="s">
        <v>315</v>
      </c>
      <c r="D1561" t="s">
        <v>47</v>
      </c>
      <c r="E1561" t="s">
        <v>22</v>
      </c>
      <c r="F1561" s="101">
        <v>44926</v>
      </c>
      <c r="G1561">
        <v>2022</v>
      </c>
      <c r="H1561" t="s">
        <v>736</v>
      </c>
      <c r="I1561" t="s">
        <v>741</v>
      </c>
      <c r="K1561">
        <v>0</v>
      </c>
      <c r="N1561" t="s">
        <v>23</v>
      </c>
      <c r="O1561" t="s">
        <v>23</v>
      </c>
      <c r="P1561">
        <v>0</v>
      </c>
      <c r="Q1561">
        <v>0</v>
      </c>
      <c r="R1561" t="s">
        <v>1802</v>
      </c>
    </row>
    <row r="1562" spans="1:19" x14ac:dyDescent="0.3">
      <c r="A1562">
        <v>439</v>
      </c>
      <c r="B1562" t="s">
        <v>407</v>
      </c>
      <c r="C1562" t="s">
        <v>315</v>
      </c>
      <c r="D1562" t="s">
        <v>47</v>
      </c>
      <c r="E1562" t="s">
        <v>22</v>
      </c>
      <c r="F1562" s="101">
        <v>46022</v>
      </c>
      <c r="G1562">
        <v>2025</v>
      </c>
      <c r="H1562" t="s">
        <v>736</v>
      </c>
      <c r="I1562" t="s">
        <v>743</v>
      </c>
      <c r="J1562">
        <v>100</v>
      </c>
      <c r="K1562">
        <v>100</v>
      </c>
      <c r="L1562" s="57">
        <v>1</v>
      </c>
      <c r="M1562" s="57">
        <v>1</v>
      </c>
      <c r="N1562" t="s">
        <v>23</v>
      </c>
      <c r="O1562" t="s">
        <v>23</v>
      </c>
      <c r="P1562">
        <v>0</v>
      </c>
      <c r="Q1562">
        <v>0</v>
      </c>
      <c r="R1562" t="s">
        <v>1808</v>
      </c>
    </row>
    <row r="1563" spans="1:19" x14ac:dyDescent="0.3">
      <c r="A1563">
        <v>440</v>
      </c>
      <c r="B1563" t="s">
        <v>408</v>
      </c>
      <c r="C1563" t="s">
        <v>315</v>
      </c>
      <c r="D1563" t="s">
        <v>47</v>
      </c>
      <c r="E1563" t="s">
        <v>22</v>
      </c>
      <c r="F1563" s="101">
        <v>44926</v>
      </c>
      <c r="G1563">
        <v>2022</v>
      </c>
      <c r="H1563" t="s">
        <v>736</v>
      </c>
      <c r="I1563" t="s">
        <v>741</v>
      </c>
      <c r="N1563" t="s">
        <v>23</v>
      </c>
      <c r="O1563" t="s">
        <v>119</v>
      </c>
      <c r="P1563">
        <v>0</v>
      </c>
      <c r="Q1563">
        <v>1</v>
      </c>
      <c r="R1563" t="s">
        <v>1813</v>
      </c>
      <c r="S1563" t="s">
        <v>119</v>
      </c>
    </row>
    <row r="1564" spans="1:19" x14ac:dyDescent="0.3">
      <c r="A1564">
        <v>440</v>
      </c>
      <c r="B1564" t="s">
        <v>408</v>
      </c>
      <c r="C1564" t="s">
        <v>315</v>
      </c>
      <c r="D1564" t="s">
        <v>47</v>
      </c>
      <c r="E1564" t="s">
        <v>22</v>
      </c>
      <c r="F1564" s="101">
        <v>46022</v>
      </c>
      <c r="G1564">
        <v>2025</v>
      </c>
      <c r="H1564" t="s">
        <v>736</v>
      </c>
      <c r="I1564" t="s">
        <v>743</v>
      </c>
      <c r="J1564">
        <v>98</v>
      </c>
      <c r="K1564">
        <v>99.74</v>
      </c>
      <c r="L1564" s="57">
        <v>1.017755102040816</v>
      </c>
      <c r="M1564" s="57">
        <v>1.017755102040816</v>
      </c>
      <c r="N1564" t="s">
        <v>23</v>
      </c>
      <c r="O1564" t="s">
        <v>23</v>
      </c>
      <c r="P1564">
        <v>0</v>
      </c>
      <c r="Q1564">
        <v>1</v>
      </c>
      <c r="R1564" t="s">
        <v>1819</v>
      </c>
    </row>
    <row r="1565" spans="1:19" x14ac:dyDescent="0.3">
      <c r="A1565">
        <v>444</v>
      </c>
      <c r="B1565" t="s">
        <v>412</v>
      </c>
      <c r="C1565" t="s">
        <v>180</v>
      </c>
      <c r="D1565" t="s">
        <v>47</v>
      </c>
      <c r="E1565" t="s">
        <v>54</v>
      </c>
      <c r="F1565" s="101">
        <v>46022</v>
      </c>
      <c r="G1565">
        <v>2025</v>
      </c>
      <c r="H1565" t="s">
        <v>736</v>
      </c>
      <c r="I1565" t="s">
        <v>743</v>
      </c>
      <c r="J1565">
        <v>3</v>
      </c>
      <c r="K1565">
        <v>1.7</v>
      </c>
      <c r="L1565" s="57">
        <v>1.3</v>
      </c>
      <c r="M1565" s="57">
        <v>1.7647058823529409</v>
      </c>
      <c r="N1565" t="s">
        <v>48</v>
      </c>
      <c r="O1565" t="s">
        <v>83</v>
      </c>
      <c r="P1565">
        <v>0</v>
      </c>
      <c r="Q1565">
        <v>1</v>
      </c>
      <c r="R1565" t="s">
        <v>1820</v>
      </c>
    </row>
    <row r="1566" spans="1:19" x14ac:dyDescent="0.3">
      <c r="A1566">
        <v>445</v>
      </c>
      <c r="B1566" t="s">
        <v>413</v>
      </c>
      <c r="C1566" t="s">
        <v>180</v>
      </c>
      <c r="D1566" t="s">
        <v>47</v>
      </c>
      <c r="E1566" t="s">
        <v>22</v>
      </c>
      <c r="F1566" s="101">
        <v>46022</v>
      </c>
      <c r="G1566">
        <v>2025</v>
      </c>
      <c r="H1566" t="s">
        <v>736</v>
      </c>
      <c r="I1566" t="s">
        <v>743</v>
      </c>
      <c r="J1566">
        <v>70</v>
      </c>
      <c r="K1566">
        <v>85.3</v>
      </c>
      <c r="L1566" s="57">
        <v>1.2185714285714291</v>
      </c>
      <c r="M1566" s="57">
        <v>1.2185714285714291</v>
      </c>
      <c r="N1566" t="s">
        <v>23</v>
      </c>
      <c r="O1566" t="s">
        <v>23</v>
      </c>
      <c r="P1566">
        <v>0</v>
      </c>
      <c r="Q1566">
        <v>0</v>
      </c>
      <c r="R1566" t="s">
        <v>1822</v>
      </c>
    </row>
    <row r="1567" spans="1:19" x14ac:dyDescent="0.3">
      <c r="A1567">
        <v>447</v>
      </c>
      <c r="B1567" t="s">
        <v>238</v>
      </c>
      <c r="C1567" t="s">
        <v>104</v>
      </c>
      <c r="D1567" t="s">
        <v>47</v>
      </c>
      <c r="E1567" t="s">
        <v>22</v>
      </c>
      <c r="F1567" s="101">
        <v>46022</v>
      </c>
      <c r="G1567">
        <v>2025</v>
      </c>
      <c r="H1567" t="s">
        <v>736</v>
      </c>
      <c r="I1567" t="s">
        <v>743</v>
      </c>
      <c r="J1567">
        <v>15</v>
      </c>
      <c r="K1567">
        <v>15.01</v>
      </c>
      <c r="L1567" s="57">
        <v>1.000666666666667</v>
      </c>
      <c r="M1567" s="57">
        <v>1.000666666666667</v>
      </c>
      <c r="N1567" t="s">
        <v>23</v>
      </c>
      <c r="O1567" t="s">
        <v>23</v>
      </c>
      <c r="P1567">
        <v>0</v>
      </c>
      <c r="Q1567">
        <v>0</v>
      </c>
      <c r="R1567" t="s">
        <v>1823</v>
      </c>
    </row>
    <row r="1568" spans="1:19" x14ac:dyDescent="0.3">
      <c r="A1568">
        <v>448</v>
      </c>
      <c r="B1568" t="s">
        <v>414</v>
      </c>
      <c r="C1568" t="s">
        <v>104</v>
      </c>
      <c r="D1568" t="s">
        <v>47</v>
      </c>
      <c r="E1568" t="s">
        <v>22</v>
      </c>
      <c r="F1568" s="101">
        <v>46022</v>
      </c>
      <c r="G1568">
        <v>2025</v>
      </c>
      <c r="H1568" t="s">
        <v>736</v>
      </c>
      <c r="I1568" t="s">
        <v>743</v>
      </c>
      <c r="J1568">
        <v>17</v>
      </c>
      <c r="K1568">
        <v>59.36</v>
      </c>
      <c r="L1568" s="57">
        <v>1.3</v>
      </c>
      <c r="M1568" s="57">
        <v>3.4917647058823529</v>
      </c>
      <c r="N1568" t="s">
        <v>23</v>
      </c>
      <c r="O1568" t="s">
        <v>23</v>
      </c>
      <c r="P1568">
        <v>0</v>
      </c>
      <c r="Q1568">
        <v>1</v>
      </c>
      <c r="R1568" t="s">
        <v>1824</v>
      </c>
    </row>
    <row r="1569" spans="1:19" x14ac:dyDescent="0.3">
      <c r="A1569">
        <v>451</v>
      </c>
      <c r="B1569" t="s">
        <v>1825</v>
      </c>
      <c r="C1569" t="s">
        <v>354</v>
      </c>
      <c r="D1569" t="s">
        <v>47</v>
      </c>
      <c r="E1569" t="s">
        <v>22</v>
      </c>
      <c r="F1569" s="101">
        <v>46022</v>
      </c>
      <c r="G1569">
        <v>2025</v>
      </c>
      <c r="H1569" t="s">
        <v>736</v>
      </c>
      <c r="I1569" t="s">
        <v>743</v>
      </c>
      <c r="J1569">
        <v>100</v>
      </c>
      <c r="K1569">
        <v>130.80000000000001</v>
      </c>
      <c r="L1569" s="57">
        <v>1.3</v>
      </c>
      <c r="M1569" s="57">
        <v>1.3080000000000001</v>
      </c>
      <c r="N1569" t="s">
        <v>23</v>
      </c>
      <c r="O1569" t="s">
        <v>23</v>
      </c>
      <c r="P1569">
        <v>0</v>
      </c>
      <c r="Q1569">
        <v>0</v>
      </c>
      <c r="R1569" t="s">
        <v>1826</v>
      </c>
    </row>
    <row r="1570" spans="1:19" x14ac:dyDescent="0.3">
      <c r="A1570">
        <v>452</v>
      </c>
      <c r="B1570" t="s">
        <v>417</v>
      </c>
      <c r="C1570" t="s">
        <v>354</v>
      </c>
      <c r="D1570" t="s">
        <v>47</v>
      </c>
      <c r="E1570" t="s">
        <v>22</v>
      </c>
      <c r="F1570" s="101">
        <v>46022</v>
      </c>
      <c r="G1570">
        <v>2025</v>
      </c>
      <c r="H1570" t="s">
        <v>736</v>
      </c>
      <c r="I1570" t="s">
        <v>743</v>
      </c>
      <c r="J1570">
        <v>100</v>
      </c>
      <c r="K1570">
        <v>200</v>
      </c>
      <c r="L1570" s="57">
        <v>1.3</v>
      </c>
      <c r="M1570" s="57">
        <v>2</v>
      </c>
      <c r="N1570" t="s">
        <v>23</v>
      </c>
      <c r="O1570" t="s">
        <v>23</v>
      </c>
      <c r="P1570">
        <v>0</v>
      </c>
      <c r="Q1570">
        <v>0</v>
      </c>
      <c r="R1570" t="s">
        <v>1829</v>
      </c>
    </row>
    <row r="1571" spans="1:19" x14ac:dyDescent="0.3">
      <c r="A1571">
        <v>453</v>
      </c>
      <c r="B1571" t="s">
        <v>418</v>
      </c>
      <c r="C1571" t="s">
        <v>358</v>
      </c>
      <c r="D1571" t="s">
        <v>52</v>
      </c>
      <c r="E1571" t="s">
        <v>22</v>
      </c>
      <c r="F1571" s="101">
        <v>46022</v>
      </c>
      <c r="G1571">
        <v>2025</v>
      </c>
      <c r="H1571" t="s">
        <v>736</v>
      </c>
      <c r="I1571" t="s">
        <v>743</v>
      </c>
      <c r="J1571">
        <v>100</v>
      </c>
      <c r="K1571">
        <v>100</v>
      </c>
      <c r="L1571" s="57">
        <v>1</v>
      </c>
      <c r="M1571" s="57">
        <v>1</v>
      </c>
      <c r="N1571" t="s">
        <v>23</v>
      </c>
      <c r="O1571" t="s">
        <v>23</v>
      </c>
      <c r="P1571">
        <v>0</v>
      </c>
      <c r="Q1571">
        <v>0</v>
      </c>
      <c r="R1571" t="s">
        <v>1831</v>
      </c>
    </row>
    <row r="1572" spans="1:19" x14ac:dyDescent="0.3">
      <c r="A1572">
        <v>455</v>
      </c>
      <c r="B1572" t="s">
        <v>420</v>
      </c>
      <c r="C1572" t="s">
        <v>358</v>
      </c>
      <c r="D1572" t="s">
        <v>52</v>
      </c>
      <c r="E1572" t="s">
        <v>22</v>
      </c>
      <c r="F1572" s="101">
        <v>46022</v>
      </c>
      <c r="G1572">
        <v>2025</v>
      </c>
      <c r="H1572" t="s">
        <v>736</v>
      </c>
      <c r="I1572" t="s">
        <v>743</v>
      </c>
      <c r="J1572">
        <v>100</v>
      </c>
      <c r="K1572">
        <v>100</v>
      </c>
      <c r="L1572" s="57">
        <v>1</v>
      </c>
      <c r="M1572" s="57">
        <v>1</v>
      </c>
      <c r="N1572" t="s">
        <v>23</v>
      </c>
      <c r="O1572" t="s">
        <v>23</v>
      </c>
      <c r="P1572">
        <v>0</v>
      </c>
      <c r="Q1572">
        <v>0</v>
      </c>
      <c r="R1572" t="s">
        <v>1834</v>
      </c>
    </row>
    <row r="1573" spans="1:19" x14ac:dyDescent="0.3">
      <c r="A1573">
        <v>456</v>
      </c>
      <c r="B1573" t="s">
        <v>421</v>
      </c>
      <c r="C1573" t="s">
        <v>395</v>
      </c>
      <c r="D1573" t="s">
        <v>52</v>
      </c>
      <c r="E1573" t="s">
        <v>22</v>
      </c>
      <c r="F1573" s="101">
        <v>44926</v>
      </c>
      <c r="G1573">
        <v>2022</v>
      </c>
      <c r="H1573" t="s">
        <v>736</v>
      </c>
      <c r="I1573" t="s">
        <v>741</v>
      </c>
      <c r="N1573" t="s">
        <v>23</v>
      </c>
      <c r="O1573" t="s">
        <v>119</v>
      </c>
      <c r="P1573">
        <v>0</v>
      </c>
      <c r="Q1573">
        <v>0</v>
      </c>
      <c r="R1573" t="s">
        <v>1840</v>
      </c>
      <c r="S1573" t="s">
        <v>119</v>
      </c>
    </row>
    <row r="1574" spans="1:19" x14ac:dyDescent="0.3">
      <c r="A1574">
        <v>456</v>
      </c>
      <c r="B1574" t="s">
        <v>421</v>
      </c>
      <c r="C1574" t="s">
        <v>395</v>
      </c>
      <c r="D1574" t="s">
        <v>52</v>
      </c>
      <c r="E1574" t="s">
        <v>22</v>
      </c>
      <c r="F1574" s="101">
        <v>45291</v>
      </c>
      <c r="G1574">
        <v>2023</v>
      </c>
      <c r="H1574" t="s">
        <v>736</v>
      </c>
      <c r="I1574" t="s">
        <v>737</v>
      </c>
      <c r="N1574" t="s">
        <v>23</v>
      </c>
      <c r="O1574" t="s">
        <v>119</v>
      </c>
      <c r="P1574">
        <v>0</v>
      </c>
      <c r="Q1574">
        <v>0</v>
      </c>
      <c r="R1574" t="s">
        <v>1852</v>
      </c>
      <c r="S1574" t="s">
        <v>119</v>
      </c>
    </row>
    <row r="1575" spans="1:19" x14ac:dyDescent="0.3">
      <c r="A1575">
        <v>456</v>
      </c>
      <c r="B1575" t="s">
        <v>421</v>
      </c>
      <c r="C1575" t="s">
        <v>395</v>
      </c>
      <c r="D1575" t="s">
        <v>52</v>
      </c>
      <c r="E1575" t="s">
        <v>22</v>
      </c>
      <c r="F1575" s="101">
        <v>46022</v>
      </c>
      <c r="G1575">
        <v>2025</v>
      </c>
      <c r="H1575" t="s">
        <v>736</v>
      </c>
      <c r="I1575" t="s">
        <v>743</v>
      </c>
      <c r="J1575">
        <v>100</v>
      </c>
      <c r="K1575">
        <v>114.43</v>
      </c>
      <c r="L1575" s="57">
        <v>1.1443000000000001</v>
      </c>
      <c r="M1575" s="57">
        <v>1.1443000000000001</v>
      </c>
      <c r="N1575" t="s">
        <v>23</v>
      </c>
      <c r="O1575" t="s">
        <v>23</v>
      </c>
      <c r="P1575">
        <v>0</v>
      </c>
      <c r="Q1575">
        <v>0</v>
      </c>
      <c r="R1575" t="s">
        <v>1856</v>
      </c>
    </row>
    <row r="1576" spans="1:19" x14ac:dyDescent="0.3">
      <c r="A1576">
        <v>457</v>
      </c>
      <c r="B1576" t="s">
        <v>422</v>
      </c>
      <c r="C1576" t="s">
        <v>395</v>
      </c>
      <c r="D1576" t="s">
        <v>52</v>
      </c>
      <c r="E1576" t="s">
        <v>22</v>
      </c>
      <c r="F1576" s="101">
        <v>44926</v>
      </c>
      <c r="G1576">
        <v>2022</v>
      </c>
      <c r="H1576" t="s">
        <v>736</v>
      </c>
      <c r="I1576" t="s">
        <v>741</v>
      </c>
      <c r="N1576" t="s">
        <v>23</v>
      </c>
      <c r="O1576" t="s">
        <v>119</v>
      </c>
      <c r="P1576">
        <v>0</v>
      </c>
      <c r="Q1576">
        <v>0</v>
      </c>
      <c r="R1576" t="s">
        <v>1862</v>
      </c>
      <c r="S1576" t="s">
        <v>119</v>
      </c>
    </row>
    <row r="1577" spans="1:19" x14ac:dyDescent="0.3">
      <c r="A1577">
        <v>457</v>
      </c>
      <c r="B1577" t="s">
        <v>422</v>
      </c>
      <c r="C1577" t="s">
        <v>395</v>
      </c>
      <c r="D1577" t="s">
        <v>52</v>
      </c>
      <c r="E1577" t="s">
        <v>22</v>
      </c>
      <c r="F1577" s="101">
        <v>45291</v>
      </c>
      <c r="G1577">
        <v>2023</v>
      </c>
      <c r="H1577" t="s">
        <v>736</v>
      </c>
      <c r="I1577" t="s">
        <v>737</v>
      </c>
      <c r="N1577" t="s">
        <v>23</v>
      </c>
      <c r="O1577" t="s">
        <v>119</v>
      </c>
      <c r="P1577">
        <v>0</v>
      </c>
      <c r="Q1577">
        <v>0</v>
      </c>
      <c r="R1577" t="s">
        <v>1874</v>
      </c>
      <c r="S1577" t="s">
        <v>119</v>
      </c>
    </row>
    <row r="1578" spans="1:19" x14ac:dyDescent="0.3">
      <c r="A1578">
        <v>457</v>
      </c>
      <c r="B1578" t="s">
        <v>422</v>
      </c>
      <c r="C1578" t="s">
        <v>395</v>
      </c>
      <c r="D1578" t="s">
        <v>52</v>
      </c>
      <c r="E1578" t="s">
        <v>22</v>
      </c>
      <c r="F1578" s="101">
        <v>46022</v>
      </c>
      <c r="G1578">
        <v>2025</v>
      </c>
      <c r="H1578" t="s">
        <v>736</v>
      </c>
      <c r="I1578" t="s">
        <v>743</v>
      </c>
      <c r="J1578">
        <v>100</v>
      </c>
      <c r="K1578">
        <v>83.33</v>
      </c>
      <c r="L1578" s="57">
        <v>0.83329999999999993</v>
      </c>
      <c r="M1578" s="57">
        <v>0.83329999999999993</v>
      </c>
      <c r="N1578" t="s">
        <v>23</v>
      </c>
      <c r="O1578" t="s">
        <v>23</v>
      </c>
      <c r="P1578">
        <v>0</v>
      </c>
      <c r="Q1578">
        <v>0</v>
      </c>
      <c r="R1578" t="s">
        <v>1878</v>
      </c>
    </row>
    <row r="1579" spans="1:19" x14ac:dyDescent="0.3">
      <c r="A1579">
        <v>467</v>
      </c>
      <c r="B1579" t="s">
        <v>430</v>
      </c>
      <c r="C1579" t="s">
        <v>217</v>
      </c>
      <c r="D1579" t="s">
        <v>47</v>
      </c>
      <c r="E1579" t="s">
        <v>22</v>
      </c>
      <c r="F1579" s="101">
        <v>46022</v>
      </c>
      <c r="G1579">
        <v>2025</v>
      </c>
      <c r="H1579" t="s">
        <v>736</v>
      </c>
      <c r="I1579" t="s">
        <v>743</v>
      </c>
      <c r="J1579">
        <v>100</v>
      </c>
      <c r="K1579">
        <v>99.5</v>
      </c>
      <c r="L1579" s="57">
        <v>0.995</v>
      </c>
      <c r="M1579" s="57">
        <v>0.995</v>
      </c>
      <c r="N1579" t="s">
        <v>48</v>
      </c>
      <c r="O1579" t="s">
        <v>83</v>
      </c>
      <c r="P1579">
        <v>0</v>
      </c>
      <c r="Q1579">
        <v>1</v>
      </c>
      <c r="R1579" t="s">
        <v>1881</v>
      </c>
    </row>
    <row r="1580" spans="1:19" x14ac:dyDescent="0.3">
      <c r="A1580">
        <v>468</v>
      </c>
      <c r="B1580" t="s">
        <v>431</v>
      </c>
      <c r="C1580" t="s">
        <v>217</v>
      </c>
      <c r="D1580" t="s">
        <v>47</v>
      </c>
      <c r="E1580" t="s">
        <v>54</v>
      </c>
      <c r="F1580" s="101">
        <v>46022</v>
      </c>
      <c r="G1580">
        <v>2025</v>
      </c>
      <c r="H1580" t="s">
        <v>736</v>
      </c>
      <c r="I1580" t="s">
        <v>743</v>
      </c>
      <c r="J1580">
        <v>2.5</v>
      </c>
      <c r="K1580">
        <v>2.1</v>
      </c>
      <c r="L1580" s="57">
        <v>1.19047619047619</v>
      </c>
      <c r="M1580" s="57">
        <v>1.19047619047619</v>
      </c>
      <c r="N1580" t="s">
        <v>83</v>
      </c>
      <c r="O1580" t="s">
        <v>83</v>
      </c>
      <c r="P1580">
        <v>1</v>
      </c>
      <c r="Q1580">
        <v>1</v>
      </c>
      <c r="R1580" t="s">
        <v>1882</v>
      </c>
    </row>
    <row r="1581" spans="1:19" x14ac:dyDescent="0.3">
      <c r="A1581">
        <v>469</v>
      </c>
      <c r="B1581" t="s">
        <v>387</v>
      </c>
      <c r="C1581" t="s">
        <v>190</v>
      </c>
      <c r="D1581" t="s">
        <v>52</v>
      </c>
      <c r="E1581" t="s">
        <v>22</v>
      </c>
      <c r="F1581" s="101">
        <v>44926</v>
      </c>
      <c r="G1581">
        <v>2022</v>
      </c>
      <c r="H1581" t="s">
        <v>736</v>
      </c>
      <c r="I1581" t="s">
        <v>741</v>
      </c>
      <c r="N1581" t="s">
        <v>23</v>
      </c>
      <c r="O1581" t="s">
        <v>119</v>
      </c>
      <c r="P1581">
        <v>0</v>
      </c>
      <c r="Q1581">
        <v>0</v>
      </c>
      <c r="R1581" t="s">
        <v>1889</v>
      </c>
      <c r="S1581" t="s">
        <v>119</v>
      </c>
    </row>
    <row r="1582" spans="1:19" x14ac:dyDescent="0.3">
      <c r="A1582">
        <v>469</v>
      </c>
      <c r="B1582" t="s">
        <v>387</v>
      </c>
      <c r="C1582" t="s">
        <v>190</v>
      </c>
      <c r="D1582" t="s">
        <v>52</v>
      </c>
      <c r="E1582" t="s">
        <v>22</v>
      </c>
      <c r="F1582" s="101">
        <v>46022</v>
      </c>
      <c r="G1582">
        <v>2025</v>
      </c>
      <c r="H1582" t="s">
        <v>736</v>
      </c>
      <c r="I1582" t="s">
        <v>743</v>
      </c>
      <c r="J1582">
        <v>100</v>
      </c>
      <c r="K1582">
        <v>99.13</v>
      </c>
      <c r="L1582" s="57">
        <v>0.99129999999999996</v>
      </c>
      <c r="M1582" s="57">
        <v>0.99129999999999996</v>
      </c>
      <c r="N1582" t="s">
        <v>23</v>
      </c>
      <c r="O1582" t="s">
        <v>23</v>
      </c>
      <c r="P1582">
        <v>0</v>
      </c>
      <c r="Q1582">
        <v>0</v>
      </c>
      <c r="R1582" t="s">
        <v>1899</v>
      </c>
    </row>
    <row r="1583" spans="1:19" x14ac:dyDescent="0.3">
      <c r="A1583">
        <v>470</v>
      </c>
      <c r="B1583" t="s">
        <v>433</v>
      </c>
      <c r="C1583" t="s">
        <v>190</v>
      </c>
      <c r="D1583" t="s">
        <v>52</v>
      </c>
      <c r="E1583" t="s">
        <v>22</v>
      </c>
      <c r="F1583" s="101">
        <v>44926</v>
      </c>
      <c r="G1583">
        <v>2022</v>
      </c>
      <c r="H1583" t="s">
        <v>736</v>
      </c>
      <c r="I1583" t="s">
        <v>741</v>
      </c>
      <c r="J1583">
        <v>100</v>
      </c>
      <c r="N1583" t="s">
        <v>23</v>
      </c>
      <c r="O1583" t="s">
        <v>119</v>
      </c>
      <c r="P1583">
        <v>0</v>
      </c>
      <c r="Q1583">
        <v>0</v>
      </c>
      <c r="R1583" t="s">
        <v>1906</v>
      </c>
      <c r="S1583" t="s">
        <v>119</v>
      </c>
    </row>
    <row r="1584" spans="1:19" x14ac:dyDescent="0.3">
      <c r="A1584">
        <v>470</v>
      </c>
      <c r="B1584" t="s">
        <v>433</v>
      </c>
      <c r="C1584" t="s">
        <v>190</v>
      </c>
      <c r="D1584" t="s">
        <v>52</v>
      </c>
      <c r="E1584" t="s">
        <v>22</v>
      </c>
      <c r="F1584" s="101">
        <v>45291</v>
      </c>
      <c r="G1584">
        <v>2023</v>
      </c>
      <c r="H1584" t="s">
        <v>736</v>
      </c>
      <c r="I1584" t="s">
        <v>737</v>
      </c>
      <c r="J1584">
        <v>100</v>
      </c>
      <c r="N1584" t="s">
        <v>23</v>
      </c>
      <c r="O1584" t="s">
        <v>119</v>
      </c>
      <c r="P1584">
        <v>0</v>
      </c>
      <c r="Q1584">
        <v>0</v>
      </c>
      <c r="R1584" t="s">
        <v>1913</v>
      </c>
      <c r="S1584" t="s">
        <v>119</v>
      </c>
    </row>
    <row r="1585" spans="1:19" x14ac:dyDescent="0.3">
      <c r="A1585">
        <v>470</v>
      </c>
      <c r="B1585" t="s">
        <v>433</v>
      </c>
      <c r="C1585" t="s">
        <v>190</v>
      </c>
      <c r="D1585" t="s">
        <v>52</v>
      </c>
      <c r="E1585" t="s">
        <v>22</v>
      </c>
      <c r="F1585" s="101">
        <v>46022</v>
      </c>
      <c r="G1585">
        <v>2025</v>
      </c>
      <c r="H1585" t="s">
        <v>736</v>
      </c>
      <c r="I1585" t="s">
        <v>743</v>
      </c>
      <c r="J1585">
        <v>100</v>
      </c>
      <c r="K1585">
        <v>100</v>
      </c>
      <c r="L1585" s="57">
        <v>1</v>
      </c>
      <c r="M1585" s="57">
        <v>1</v>
      </c>
      <c r="N1585" t="s">
        <v>23</v>
      </c>
      <c r="O1585" t="s">
        <v>23</v>
      </c>
      <c r="P1585">
        <v>0</v>
      </c>
      <c r="Q1585">
        <v>0</v>
      </c>
      <c r="R1585" t="s">
        <v>1917</v>
      </c>
    </row>
    <row r="1586" spans="1:19" x14ac:dyDescent="0.3">
      <c r="A1586">
        <v>471</v>
      </c>
      <c r="B1586" t="s">
        <v>434</v>
      </c>
      <c r="C1586" t="s">
        <v>190</v>
      </c>
      <c r="D1586" t="s">
        <v>52</v>
      </c>
      <c r="E1586" t="s">
        <v>22</v>
      </c>
      <c r="F1586" s="101">
        <v>44926</v>
      </c>
      <c r="G1586">
        <v>2022</v>
      </c>
      <c r="H1586" t="s">
        <v>736</v>
      </c>
      <c r="I1586" t="s">
        <v>741</v>
      </c>
      <c r="N1586" t="s">
        <v>23</v>
      </c>
      <c r="O1586" t="s">
        <v>119</v>
      </c>
      <c r="P1586">
        <v>0</v>
      </c>
      <c r="Q1586">
        <v>0</v>
      </c>
      <c r="R1586" t="s">
        <v>1924</v>
      </c>
      <c r="S1586" t="s">
        <v>119</v>
      </c>
    </row>
    <row r="1587" spans="1:19" x14ac:dyDescent="0.3">
      <c r="A1587">
        <v>471</v>
      </c>
      <c r="B1587" t="s">
        <v>434</v>
      </c>
      <c r="C1587" t="s">
        <v>190</v>
      </c>
      <c r="D1587" t="s">
        <v>52</v>
      </c>
      <c r="E1587" t="s">
        <v>22</v>
      </c>
      <c r="F1587" s="101">
        <v>45291</v>
      </c>
      <c r="G1587">
        <v>2023</v>
      </c>
      <c r="H1587" t="s">
        <v>736</v>
      </c>
      <c r="I1587" t="s">
        <v>737</v>
      </c>
      <c r="N1587" t="s">
        <v>23</v>
      </c>
      <c r="O1587" t="s">
        <v>119</v>
      </c>
      <c r="P1587">
        <v>0</v>
      </c>
      <c r="Q1587">
        <v>0</v>
      </c>
      <c r="R1587" t="s">
        <v>1932</v>
      </c>
      <c r="S1587" t="s">
        <v>119</v>
      </c>
    </row>
    <row r="1588" spans="1:19" x14ac:dyDescent="0.3">
      <c r="A1588">
        <v>471</v>
      </c>
      <c r="B1588" t="s">
        <v>434</v>
      </c>
      <c r="C1588" t="s">
        <v>190</v>
      </c>
      <c r="D1588" t="s">
        <v>52</v>
      </c>
      <c r="E1588" t="s">
        <v>22</v>
      </c>
      <c r="F1588" s="101">
        <v>46022</v>
      </c>
      <c r="G1588">
        <v>2025</v>
      </c>
      <c r="H1588" t="s">
        <v>736</v>
      </c>
      <c r="I1588" t="s">
        <v>743</v>
      </c>
      <c r="J1588">
        <v>100</v>
      </c>
      <c r="K1588">
        <v>99.86</v>
      </c>
      <c r="L1588" s="57">
        <v>0.99860000000000004</v>
      </c>
      <c r="M1588" s="57">
        <v>0.99860000000000004</v>
      </c>
      <c r="N1588" t="s">
        <v>23</v>
      </c>
      <c r="O1588" t="s">
        <v>23</v>
      </c>
      <c r="P1588">
        <v>0</v>
      </c>
      <c r="Q1588">
        <v>0</v>
      </c>
      <c r="R1588" t="s">
        <v>1936</v>
      </c>
    </row>
    <row r="1589" spans="1:19" x14ac:dyDescent="0.3">
      <c r="A1589">
        <v>473</v>
      </c>
      <c r="B1589" t="s">
        <v>437</v>
      </c>
      <c r="C1589" t="s">
        <v>20</v>
      </c>
      <c r="D1589" t="s">
        <v>47</v>
      </c>
      <c r="E1589" t="s">
        <v>22</v>
      </c>
      <c r="F1589" s="101">
        <v>46022</v>
      </c>
      <c r="G1589">
        <v>2025</v>
      </c>
      <c r="H1589" t="s">
        <v>736</v>
      </c>
      <c r="I1589" t="s">
        <v>743</v>
      </c>
      <c r="J1589">
        <v>300</v>
      </c>
      <c r="K1589">
        <v>0</v>
      </c>
      <c r="L1589" s="57">
        <v>0</v>
      </c>
      <c r="M1589" s="57">
        <v>0</v>
      </c>
      <c r="N1589" t="s">
        <v>48</v>
      </c>
      <c r="O1589" t="s">
        <v>48</v>
      </c>
      <c r="P1589">
        <v>0</v>
      </c>
      <c r="Q1589">
        <v>0</v>
      </c>
      <c r="R1589" t="s">
        <v>1949</v>
      </c>
    </row>
    <row r="1590" spans="1:19" x14ac:dyDescent="0.3">
      <c r="A1590">
        <v>474</v>
      </c>
      <c r="B1590" t="s">
        <v>440</v>
      </c>
      <c r="C1590" t="s">
        <v>439</v>
      </c>
      <c r="D1590" t="s">
        <v>47</v>
      </c>
      <c r="E1590" t="s">
        <v>22</v>
      </c>
      <c r="F1590" s="101">
        <v>44926</v>
      </c>
      <c r="G1590">
        <v>2022</v>
      </c>
      <c r="H1590" t="s">
        <v>736</v>
      </c>
      <c r="I1590" t="s">
        <v>741</v>
      </c>
      <c r="N1590" t="s">
        <v>48</v>
      </c>
      <c r="O1590" t="s">
        <v>119</v>
      </c>
      <c r="P1590">
        <v>0</v>
      </c>
      <c r="Q1590">
        <v>0</v>
      </c>
      <c r="R1590" t="s">
        <v>1954</v>
      </c>
      <c r="S1590" t="s">
        <v>119</v>
      </c>
    </row>
    <row r="1591" spans="1:19" x14ac:dyDescent="0.3">
      <c r="A1591">
        <v>474</v>
      </c>
      <c r="B1591" t="s">
        <v>440</v>
      </c>
      <c r="C1591" t="s">
        <v>439</v>
      </c>
      <c r="D1591" t="s">
        <v>47</v>
      </c>
      <c r="E1591" t="s">
        <v>22</v>
      </c>
      <c r="F1591" s="101">
        <v>45291</v>
      </c>
      <c r="G1591">
        <v>2023</v>
      </c>
      <c r="H1591" t="s">
        <v>736</v>
      </c>
      <c r="I1591" t="s">
        <v>737</v>
      </c>
      <c r="N1591" t="s">
        <v>48</v>
      </c>
      <c r="O1591" t="s">
        <v>119</v>
      </c>
      <c r="P1591">
        <v>0</v>
      </c>
      <c r="Q1591">
        <v>0</v>
      </c>
      <c r="R1591" t="s">
        <v>1965</v>
      </c>
      <c r="S1591" t="s">
        <v>119</v>
      </c>
    </row>
    <row r="1592" spans="1:19" x14ac:dyDescent="0.3">
      <c r="A1592">
        <v>474</v>
      </c>
      <c r="B1592" t="s">
        <v>440</v>
      </c>
      <c r="C1592" t="s">
        <v>439</v>
      </c>
      <c r="D1592" t="s">
        <v>47</v>
      </c>
      <c r="E1592" t="s">
        <v>22</v>
      </c>
      <c r="F1592" s="101">
        <v>45838</v>
      </c>
      <c r="G1592">
        <v>2025</v>
      </c>
      <c r="H1592" t="s">
        <v>734</v>
      </c>
      <c r="I1592" t="s">
        <v>832</v>
      </c>
      <c r="K1592">
        <v>0</v>
      </c>
      <c r="N1592" t="s">
        <v>48</v>
      </c>
      <c r="O1592" t="s">
        <v>48</v>
      </c>
      <c r="P1592">
        <v>0</v>
      </c>
      <c r="Q1592">
        <v>0</v>
      </c>
      <c r="R1592" t="s">
        <v>1966</v>
      </c>
    </row>
    <row r="1593" spans="1:19" x14ac:dyDescent="0.3">
      <c r="A1593">
        <v>474</v>
      </c>
      <c r="B1593" t="s">
        <v>440</v>
      </c>
      <c r="C1593" t="s">
        <v>439</v>
      </c>
      <c r="D1593" t="s">
        <v>47</v>
      </c>
      <c r="E1593" t="s">
        <v>22</v>
      </c>
      <c r="F1593" s="101">
        <v>46022</v>
      </c>
      <c r="G1593">
        <v>2025</v>
      </c>
      <c r="H1593" t="s">
        <v>736</v>
      </c>
      <c r="I1593" t="s">
        <v>743</v>
      </c>
      <c r="N1593" t="s">
        <v>48</v>
      </c>
      <c r="O1593" t="s">
        <v>119</v>
      </c>
      <c r="P1593">
        <v>0</v>
      </c>
      <c r="Q1593">
        <v>0</v>
      </c>
      <c r="R1593" t="s">
        <v>1967</v>
      </c>
      <c r="S1593" t="s">
        <v>119</v>
      </c>
    </row>
    <row r="1594" spans="1:19" x14ac:dyDescent="0.3">
      <c r="A1594">
        <v>475</v>
      </c>
      <c r="B1594" t="s">
        <v>441</v>
      </c>
      <c r="C1594" t="s">
        <v>39</v>
      </c>
      <c r="D1594" t="s">
        <v>47</v>
      </c>
      <c r="E1594" t="s">
        <v>22</v>
      </c>
      <c r="F1594" s="101">
        <v>46022</v>
      </c>
      <c r="G1594">
        <v>2025</v>
      </c>
      <c r="H1594" t="s">
        <v>736</v>
      </c>
      <c r="I1594" t="s">
        <v>743</v>
      </c>
      <c r="J1594">
        <v>5</v>
      </c>
      <c r="K1594">
        <v>5</v>
      </c>
      <c r="L1594" s="57">
        <v>1</v>
      </c>
      <c r="M1594" s="57">
        <v>1</v>
      </c>
      <c r="N1594" t="s">
        <v>48</v>
      </c>
      <c r="O1594" t="s">
        <v>48</v>
      </c>
      <c r="P1594">
        <v>0</v>
      </c>
      <c r="Q1594">
        <v>0</v>
      </c>
      <c r="R1594" t="s">
        <v>1970</v>
      </c>
    </row>
    <row r="1595" spans="1:19" x14ac:dyDescent="0.3">
      <c r="A1595">
        <v>477</v>
      </c>
      <c r="B1595" t="s">
        <v>443</v>
      </c>
      <c r="C1595" t="s">
        <v>439</v>
      </c>
      <c r="D1595" t="s">
        <v>47</v>
      </c>
      <c r="E1595" t="s">
        <v>22</v>
      </c>
      <c r="F1595" s="101">
        <v>44926</v>
      </c>
      <c r="G1595">
        <v>2022</v>
      </c>
      <c r="H1595" t="s">
        <v>736</v>
      </c>
      <c r="I1595" t="s">
        <v>741</v>
      </c>
      <c r="N1595" t="s">
        <v>48</v>
      </c>
      <c r="O1595" t="s">
        <v>119</v>
      </c>
      <c r="P1595">
        <v>0</v>
      </c>
      <c r="Q1595">
        <v>0</v>
      </c>
      <c r="R1595" t="s">
        <v>1987</v>
      </c>
      <c r="S1595" t="s">
        <v>119</v>
      </c>
    </row>
    <row r="1596" spans="1:19" x14ac:dyDescent="0.3">
      <c r="A1596">
        <v>477</v>
      </c>
      <c r="B1596" t="s">
        <v>443</v>
      </c>
      <c r="C1596" t="s">
        <v>439</v>
      </c>
      <c r="D1596" t="s">
        <v>47</v>
      </c>
      <c r="E1596" t="s">
        <v>22</v>
      </c>
      <c r="F1596" s="101">
        <v>45291</v>
      </c>
      <c r="G1596">
        <v>2023</v>
      </c>
      <c r="H1596" t="s">
        <v>736</v>
      </c>
      <c r="I1596" t="s">
        <v>737</v>
      </c>
      <c r="N1596" t="s">
        <v>48</v>
      </c>
      <c r="O1596" t="s">
        <v>119</v>
      </c>
      <c r="P1596">
        <v>0</v>
      </c>
      <c r="Q1596">
        <v>0</v>
      </c>
      <c r="R1596" t="s">
        <v>1998</v>
      </c>
      <c r="S1596" t="s">
        <v>119</v>
      </c>
    </row>
    <row r="1597" spans="1:19" x14ac:dyDescent="0.3">
      <c r="A1597">
        <v>477</v>
      </c>
      <c r="B1597" t="s">
        <v>443</v>
      </c>
      <c r="C1597" t="s">
        <v>439</v>
      </c>
      <c r="D1597" t="s">
        <v>47</v>
      </c>
      <c r="E1597" t="s">
        <v>22</v>
      </c>
      <c r="F1597" s="101">
        <v>45838</v>
      </c>
      <c r="G1597">
        <v>2025</v>
      </c>
      <c r="H1597" t="s">
        <v>734</v>
      </c>
      <c r="I1597" t="s">
        <v>832</v>
      </c>
      <c r="N1597" t="s">
        <v>48</v>
      </c>
      <c r="O1597" t="s">
        <v>119</v>
      </c>
      <c r="P1597">
        <v>0</v>
      </c>
      <c r="Q1597">
        <v>0</v>
      </c>
      <c r="R1597" t="s">
        <v>1999</v>
      </c>
      <c r="S1597" t="s">
        <v>119</v>
      </c>
    </row>
    <row r="1598" spans="1:19" x14ac:dyDescent="0.3">
      <c r="A1598">
        <v>478</v>
      </c>
      <c r="B1598" t="s">
        <v>444</v>
      </c>
      <c r="C1598" t="s">
        <v>439</v>
      </c>
      <c r="D1598" t="s">
        <v>47</v>
      </c>
      <c r="E1598" t="s">
        <v>22</v>
      </c>
      <c r="F1598" s="101">
        <v>44561</v>
      </c>
      <c r="G1598">
        <v>2021</v>
      </c>
      <c r="H1598" t="s">
        <v>736</v>
      </c>
      <c r="I1598" t="s">
        <v>739</v>
      </c>
      <c r="K1598">
        <v>0</v>
      </c>
      <c r="N1598" t="s">
        <v>48</v>
      </c>
      <c r="O1598" t="s">
        <v>48</v>
      </c>
      <c r="P1598">
        <v>0</v>
      </c>
      <c r="Q1598">
        <v>0</v>
      </c>
      <c r="R1598" t="s">
        <v>2001</v>
      </c>
    </row>
    <row r="1599" spans="1:19" x14ac:dyDescent="0.3">
      <c r="A1599">
        <v>478</v>
      </c>
      <c r="B1599" t="s">
        <v>444</v>
      </c>
      <c r="C1599" t="s">
        <v>439</v>
      </c>
      <c r="D1599" t="s">
        <v>47</v>
      </c>
      <c r="E1599" t="s">
        <v>22</v>
      </c>
      <c r="F1599" s="101">
        <v>44926</v>
      </c>
      <c r="G1599">
        <v>2022</v>
      </c>
      <c r="H1599" t="s">
        <v>736</v>
      </c>
      <c r="I1599" t="s">
        <v>741</v>
      </c>
      <c r="K1599">
        <v>0</v>
      </c>
      <c r="N1599" t="s">
        <v>48</v>
      </c>
      <c r="O1599" t="s">
        <v>48</v>
      </c>
      <c r="P1599">
        <v>0</v>
      </c>
      <c r="Q1599">
        <v>0</v>
      </c>
      <c r="R1599" t="s">
        <v>2005</v>
      </c>
    </row>
    <row r="1600" spans="1:19" x14ac:dyDescent="0.3">
      <c r="A1600">
        <v>478</v>
      </c>
      <c r="B1600" t="s">
        <v>444</v>
      </c>
      <c r="C1600" t="s">
        <v>439</v>
      </c>
      <c r="D1600" t="s">
        <v>47</v>
      </c>
      <c r="E1600" t="s">
        <v>22</v>
      </c>
      <c r="F1600" s="101">
        <v>45291</v>
      </c>
      <c r="G1600">
        <v>2023</v>
      </c>
      <c r="H1600" t="s">
        <v>736</v>
      </c>
      <c r="I1600" t="s">
        <v>737</v>
      </c>
      <c r="K1600">
        <v>0</v>
      </c>
      <c r="N1600" t="s">
        <v>48</v>
      </c>
      <c r="O1600" t="s">
        <v>48</v>
      </c>
      <c r="P1600">
        <v>0</v>
      </c>
      <c r="Q1600">
        <v>0</v>
      </c>
      <c r="R1600" t="s">
        <v>2016</v>
      </c>
    </row>
    <row r="1601" spans="1:19" x14ac:dyDescent="0.3">
      <c r="A1601">
        <v>478</v>
      </c>
      <c r="B1601" t="s">
        <v>444</v>
      </c>
      <c r="C1601" t="s">
        <v>439</v>
      </c>
      <c r="D1601" t="s">
        <v>47</v>
      </c>
      <c r="E1601" t="s">
        <v>22</v>
      </c>
      <c r="F1601" s="101">
        <v>46022</v>
      </c>
      <c r="G1601">
        <v>2025</v>
      </c>
      <c r="H1601" t="s">
        <v>736</v>
      </c>
      <c r="I1601" t="s">
        <v>743</v>
      </c>
      <c r="N1601" t="s">
        <v>48</v>
      </c>
      <c r="O1601" t="s">
        <v>119</v>
      </c>
      <c r="P1601">
        <v>0</v>
      </c>
      <c r="Q1601">
        <v>0</v>
      </c>
      <c r="R1601" t="s">
        <v>2018</v>
      </c>
      <c r="S1601" t="s">
        <v>119</v>
      </c>
    </row>
    <row r="1602" spans="1:19" x14ac:dyDescent="0.3">
      <c r="A1602">
        <v>479</v>
      </c>
      <c r="B1602" t="s">
        <v>445</v>
      </c>
      <c r="C1602" t="s">
        <v>439</v>
      </c>
      <c r="D1602" t="s">
        <v>47</v>
      </c>
      <c r="E1602" t="s">
        <v>22</v>
      </c>
      <c r="F1602" s="101">
        <v>44561</v>
      </c>
      <c r="G1602">
        <v>2021</v>
      </c>
      <c r="H1602" t="s">
        <v>736</v>
      </c>
      <c r="I1602" t="s">
        <v>739</v>
      </c>
      <c r="K1602">
        <v>0</v>
      </c>
      <c r="N1602" t="s">
        <v>48</v>
      </c>
      <c r="O1602" t="s">
        <v>48</v>
      </c>
      <c r="P1602">
        <v>0</v>
      </c>
      <c r="Q1602">
        <v>0</v>
      </c>
      <c r="R1602" t="s">
        <v>2020</v>
      </c>
    </row>
    <row r="1603" spans="1:19" x14ac:dyDescent="0.3">
      <c r="A1603">
        <v>479</v>
      </c>
      <c r="B1603" t="s">
        <v>445</v>
      </c>
      <c r="C1603" t="s">
        <v>439</v>
      </c>
      <c r="D1603" t="s">
        <v>47</v>
      </c>
      <c r="E1603" t="s">
        <v>22</v>
      </c>
      <c r="F1603" s="101">
        <v>44926</v>
      </c>
      <c r="G1603">
        <v>2022</v>
      </c>
      <c r="H1603" t="s">
        <v>736</v>
      </c>
      <c r="I1603" t="s">
        <v>741</v>
      </c>
      <c r="K1603">
        <v>0</v>
      </c>
      <c r="N1603" t="s">
        <v>48</v>
      </c>
      <c r="O1603" t="s">
        <v>48</v>
      </c>
      <c r="P1603">
        <v>0</v>
      </c>
      <c r="Q1603">
        <v>0</v>
      </c>
      <c r="R1603" t="s">
        <v>2024</v>
      </c>
    </row>
    <row r="1604" spans="1:19" x14ac:dyDescent="0.3">
      <c r="A1604">
        <v>479</v>
      </c>
      <c r="B1604" t="s">
        <v>445</v>
      </c>
      <c r="C1604" t="s">
        <v>439</v>
      </c>
      <c r="D1604" t="s">
        <v>47</v>
      </c>
      <c r="E1604" t="s">
        <v>22</v>
      </c>
      <c r="F1604" s="101">
        <v>45291</v>
      </c>
      <c r="G1604">
        <v>2023</v>
      </c>
      <c r="H1604" t="s">
        <v>736</v>
      </c>
      <c r="I1604" t="s">
        <v>737</v>
      </c>
      <c r="K1604">
        <v>0</v>
      </c>
      <c r="N1604" t="s">
        <v>48</v>
      </c>
      <c r="O1604" t="s">
        <v>48</v>
      </c>
      <c r="P1604">
        <v>0</v>
      </c>
      <c r="Q1604">
        <v>0</v>
      </c>
      <c r="R1604" t="s">
        <v>2035</v>
      </c>
    </row>
    <row r="1605" spans="1:19" x14ac:dyDescent="0.3">
      <c r="A1605">
        <v>479</v>
      </c>
      <c r="B1605" t="s">
        <v>445</v>
      </c>
      <c r="C1605" t="s">
        <v>439</v>
      </c>
      <c r="D1605" t="s">
        <v>47</v>
      </c>
      <c r="E1605" t="s">
        <v>22</v>
      </c>
      <c r="F1605" s="101">
        <v>45838</v>
      </c>
      <c r="G1605">
        <v>2025</v>
      </c>
      <c r="H1605" t="s">
        <v>734</v>
      </c>
      <c r="I1605" t="s">
        <v>832</v>
      </c>
      <c r="J1605">
        <v>100</v>
      </c>
      <c r="N1605" t="s">
        <v>48</v>
      </c>
      <c r="O1605" t="s">
        <v>119</v>
      </c>
      <c r="P1605">
        <v>0</v>
      </c>
      <c r="Q1605">
        <v>0</v>
      </c>
      <c r="R1605" t="s">
        <v>2036</v>
      </c>
      <c r="S1605" t="s">
        <v>119</v>
      </c>
    </row>
    <row r="1606" spans="1:19" x14ac:dyDescent="0.3">
      <c r="A1606">
        <v>480</v>
      </c>
      <c r="B1606" t="s">
        <v>446</v>
      </c>
      <c r="C1606" t="s">
        <v>439</v>
      </c>
      <c r="D1606" t="s">
        <v>47</v>
      </c>
      <c r="E1606" t="s">
        <v>22</v>
      </c>
      <c r="F1606" s="101">
        <v>44926</v>
      </c>
      <c r="G1606">
        <v>2022</v>
      </c>
      <c r="H1606" t="s">
        <v>736</v>
      </c>
      <c r="I1606" t="s">
        <v>741</v>
      </c>
      <c r="N1606" t="s">
        <v>48</v>
      </c>
      <c r="O1606" t="s">
        <v>119</v>
      </c>
      <c r="P1606">
        <v>0</v>
      </c>
      <c r="Q1606">
        <v>0</v>
      </c>
      <c r="R1606" t="s">
        <v>2040</v>
      </c>
      <c r="S1606" t="s">
        <v>119</v>
      </c>
    </row>
    <row r="1607" spans="1:19" x14ac:dyDescent="0.3">
      <c r="A1607">
        <v>480</v>
      </c>
      <c r="B1607" t="s">
        <v>446</v>
      </c>
      <c r="C1607" t="s">
        <v>439</v>
      </c>
      <c r="D1607" t="s">
        <v>47</v>
      </c>
      <c r="E1607" t="s">
        <v>22</v>
      </c>
      <c r="F1607" s="101">
        <v>45291</v>
      </c>
      <c r="G1607">
        <v>2023</v>
      </c>
      <c r="H1607" t="s">
        <v>736</v>
      </c>
      <c r="I1607" t="s">
        <v>737</v>
      </c>
      <c r="N1607" t="s">
        <v>48</v>
      </c>
      <c r="O1607" t="s">
        <v>119</v>
      </c>
      <c r="P1607">
        <v>0</v>
      </c>
      <c r="Q1607">
        <v>0</v>
      </c>
      <c r="R1607" t="s">
        <v>2051</v>
      </c>
      <c r="S1607" t="s">
        <v>119</v>
      </c>
    </row>
    <row r="1608" spans="1:19" x14ac:dyDescent="0.3">
      <c r="A1608">
        <v>480</v>
      </c>
      <c r="B1608" t="s">
        <v>446</v>
      </c>
      <c r="C1608" t="s">
        <v>439</v>
      </c>
      <c r="D1608" t="s">
        <v>47</v>
      </c>
      <c r="E1608" t="s">
        <v>22</v>
      </c>
      <c r="F1608" s="101">
        <v>45838</v>
      </c>
      <c r="G1608">
        <v>2025</v>
      </c>
      <c r="H1608" t="s">
        <v>734</v>
      </c>
      <c r="I1608" t="s">
        <v>832</v>
      </c>
      <c r="J1608">
        <v>100</v>
      </c>
      <c r="N1608" t="s">
        <v>48</v>
      </c>
      <c r="O1608" t="s">
        <v>119</v>
      </c>
      <c r="P1608">
        <v>0</v>
      </c>
      <c r="Q1608">
        <v>0</v>
      </c>
      <c r="R1608" t="s">
        <v>2052</v>
      </c>
      <c r="S1608" t="s">
        <v>119</v>
      </c>
    </row>
    <row r="1609" spans="1:19" x14ac:dyDescent="0.3">
      <c r="A1609">
        <v>481</v>
      </c>
      <c r="B1609" t="s">
        <v>447</v>
      </c>
      <c r="C1609" t="s">
        <v>20</v>
      </c>
      <c r="D1609" t="s">
        <v>47</v>
      </c>
      <c r="E1609" t="s">
        <v>22</v>
      </c>
      <c r="F1609" s="101">
        <v>46022</v>
      </c>
      <c r="G1609">
        <v>2025</v>
      </c>
      <c r="H1609" t="s">
        <v>736</v>
      </c>
      <c r="I1609" t="s">
        <v>743</v>
      </c>
      <c r="J1609">
        <v>100</v>
      </c>
      <c r="N1609" t="s">
        <v>23</v>
      </c>
      <c r="O1609" t="s">
        <v>119</v>
      </c>
      <c r="P1609">
        <v>0</v>
      </c>
      <c r="Q1609">
        <v>0</v>
      </c>
      <c r="R1609" t="s">
        <v>2055</v>
      </c>
      <c r="S1609" t="s">
        <v>119</v>
      </c>
    </row>
    <row r="1610" spans="1:19" x14ac:dyDescent="0.3">
      <c r="A1610">
        <v>484</v>
      </c>
      <c r="B1610" t="s">
        <v>449</v>
      </c>
      <c r="C1610" t="s">
        <v>64</v>
      </c>
      <c r="D1610" t="s">
        <v>52</v>
      </c>
      <c r="E1610" t="s">
        <v>22</v>
      </c>
      <c r="F1610" s="101">
        <v>46022</v>
      </c>
      <c r="G1610">
        <v>2025</v>
      </c>
      <c r="H1610" t="s">
        <v>736</v>
      </c>
      <c r="I1610" t="s">
        <v>743</v>
      </c>
      <c r="J1610">
        <v>90</v>
      </c>
      <c r="K1610">
        <v>100</v>
      </c>
      <c r="L1610" s="57">
        <v>1.1111111111111109</v>
      </c>
      <c r="M1610" s="57">
        <v>1.1111111111111109</v>
      </c>
      <c r="N1610" t="s">
        <v>23</v>
      </c>
      <c r="O1610" t="s">
        <v>23</v>
      </c>
      <c r="P1610">
        <v>0</v>
      </c>
      <c r="Q1610">
        <v>0</v>
      </c>
      <c r="R1610" t="s">
        <v>2057</v>
      </c>
    </row>
    <row r="1611" spans="1:19" x14ac:dyDescent="0.3">
      <c r="A1611">
        <v>485</v>
      </c>
      <c r="B1611" t="s">
        <v>450</v>
      </c>
      <c r="C1611" t="s">
        <v>93</v>
      </c>
      <c r="D1611" t="s">
        <v>21</v>
      </c>
      <c r="E1611" t="s">
        <v>22</v>
      </c>
      <c r="F1611" s="101">
        <v>44926</v>
      </c>
      <c r="G1611">
        <v>2022</v>
      </c>
      <c r="H1611" t="s">
        <v>736</v>
      </c>
      <c r="I1611" t="s">
        <v>741</v>
      </c>
      <c r="N1611" t="s">
        <v>23</v>
      </c>
      <c r="O1611" t="s">
        <v>119</v>
      </c>
      <c r="P1611">
        <v>0</v>
      </c>
      <c r="Q1611">
        <v>0</v>
      </c>
      <c r="R1611" t="s">
        <v>2069</v>
      </c>
      <c r="S1611" t="s">
        <v>119</v>
      </c>
    </row>
    <row r="1612" spans="1:19" x14ac:dyDescent="0.3">
      <c r="A1612">
        <v>485</v>
      </c>
      <c r="B1612" t="s">
        <v>450</v>
      </c>
      <c r="C1612" t="s">
        <v>93</v>
      </c>
      <c r="D1612" t="s">
        <v>21</v>
      </c>
      <c r="E1612" t="s">
        <v>22</v>
      </c>
      <c r="F1612" s="101">
        <v>45291</v>
      </c>
      <c r="G1612">
        <v>2023</v>
      </c>
      <c r="H1612" t="s">
        <v>736</v>
      </c>
      <c r="I1612" t="s">
        <v>737</v>
      </c>
      <c r="N1612" t="s">
        <v>23</v>
      </c>
      <c r="O1612" t="s">
        <v>119</v>
      </c>
      <c r="P1612">
        <v>0</v>
      </c>
      <c r="Q1612">
        <v>0</v>
      </c>
      <c r="R1612" t="s">
        <v>2081</v>
      </c>
      <c r="S1612" t="s">
        <v>119</v>
      </c>
    </row>
    <row r="1613" spans="1:19" x14ac:dyDescent="0.3">
      <c r="A1613">
        <v>486</v>
      </c>
      <c r="B1613" t="s">
        <v>451</v>
      </c>
      <c r="C1613" t="s">
        <v>395</v>
      </c>
      <c r="D1613" t="s">
        <v>47</v>
      </c>
      <c r="E1613" t="s">
        <v>22</v>
      </c>
      <c r="F1613" s="101">
        <v>45838</v>
      </c>
      <c r="G1613">
        <v>2025</v>
      </c>
      <c r="H1613" t="s">
        <v>734</v>
      </c>
      <c r="I1613" t="s">
        <v>832</v>
      </c>
      <c r="J1613" t="s">
        <v>2724</v>
      </c>
      <c r="K1613">
        <v>2890610</v>
      </c>
      <c r="N1613" t="s">
        <v>23</v>
      </c>
      <c r="O1613" t="s">
        <v>23</v>
      </c>
      <c r="P1613">
        <v>0</v>
      </c>
      <c r="Q1613">
        <v>0</v>
      </c>
      <c r="R1613" t="s">
        <v>2094</v>
      </c>
    </row>
    <row r="1614" spans="1:19" x14ac:dyDescent="0.3">
      <c r="A1614">
        <v>486</v>
      </c>
      <c r="B1614" t="s">
        <v>451</v>
      </c>
      <c r="C1614" t="s">
        <v>395</v>
      </c>
      <c r="D1614" t="s">
        <v>47</v>
      </c>
      <c r="E1614" t="s">
        <v>22</v>
      </c>
      <c r="F1614" s="101">
        <v>46022</v>
      </c>
      <c r="G1614">
        <v>2025</v>
      </c>
      <c r="H1614" t="s">
        <v>736</v>
      </c>
      <c r="I1614" t="s">
        <v>743</v>
      </c>
      <c r="K1614">
        <v>2703941</v>
      </c>
      <c r="N1614" t="s">
        <v>23</v>
      </c>
      <c r="O1614" t="s">
        <v>23</v>
      </c>
      <c r="P1614">
        <v>0</v>
      </c>
      <c r="Q1614">
        <v>0</v>
      </c>
      <c r="R1614" t="s">
        <v>2095</v>
      </c>
    </row>
    <row r="1615" spans="1:19" x14ac:dyDescent="0.3">
      <c r="A1615">
        <v>488</v>
      </c>
      <c r="B1615" t="s">
        <v>453</v>
      </c>
      <c r="C1615" t="s">
        <v>93</v>
      </c>
      <c r="D1615" t="s">
        <v>21</v>
      </c>
      <c r="E1615" t="s">
        <v>22</v>
      </c>
      <c r="F1615" s="101">
        <v>44926</v>
      </c>
      <c r="G1615">
        <v>2022</v>
      </c>
      <c r="H1615" t="s">
        <v>736</v>
      </c>
      <c r="I1615" t="s">
        <v>741</v>
      </c>
      <c r="N1615" t="s">
        <v>23</v>
      </c>
      <c r="O1615" t="s">
        <v>119</v>
      </c>
      <c r="P1615">
        <v>0</v>
      </c>
      <c r="Q1615">
        <v>0</v>
      </c>
      <c r="R1615" t="s">
        <v>2109</v>
      </c>
      <c r="S1615" t="s">
        <v>119</v>
      </c>
    </row>
    <row r="1616" spans="1:19" x14ac:dyDescent="0.3">
      <c r="A1616">
        <v>488</v>
      </c>
      <c r="B1616" t="s">
        <v>453</v>
      </c>
      <c r="C1616" t="s">
        <v>93</v>
      </c>
      <c r="D1616" t="s">
        <v>21</v>
      </c>
      <c r="E1616" t="s">
        <v>22</v>
      </c>
      <c r="F1616" s="101">
        <v>45291</v>
      </c>
      <c r="G1616">
        <v>2023</v>
      </c>
      <c r="H1616" t="s">
        <v>736</v>
      </c>
      <c r="I1616" t="s">
        <v>737</v>
      </c>
      <c r="N1616" t="s">
        <v>23</v>
      </c>
      <c r="O1616" t="s">
        <v>119</v>
      </c>
      <c r="P1616">
        <v>0</v>
      </c>
      <c r="Q1616">
        <v>0</v>
      </c>
      <c r="R1616" t="s">
        <v>2121</v>
      </c>
      <c r="S1616" t="s">
        <v>119</v>
      </c>
    </row>
    <row r="1617" spans="1:19" x14ac:dyDescent="0.3">
      <c r="A1617">
        <v>490</v>
      </c>
      <c r="B1617" t="s">
        <v>455</v>
      </c>
      <c r="C1617" t="s">
        <v>190</v>
      </c>
      <c r="D1617" t="s">
        <v>65</v>
      </c>
      <c r="E1617" t="s">
        <v>22</v>
      </c>
      <c r="F1617" s="101">
        <v>46022</v>
      </c>
      <c r="G1617">
        <v>2025</v>
      </c>
      <c r="H1617" t="s">
        <v>736</v>
      </c>
      <c r="I1617" t="s">
        <v>743</v>
      </c>
      <c r="J1617">
        <v>80</v>
      </c>
      <c r="K1617">
        <v>100</v>
      </c>
      <c r="L1617" s="57">
        <v>1.25</v>
      </c>
      <c r="M1617" s="57">
        <v>1.25</v>
      </c>
      <c r="N1617" t="s">
        <v>23</v>
      </c>
      <c r="O1617" t="s">
        <v>23</v>
      </c>
      <c r="P1617">
        <v>0</v>
      </c>
      <c r="Q1617">
        <v>0</v>
      </c>
      <c r="R1617" t="s">
        <v>2136</v>
      </c>
    </row>
    <row r="1618" spans="1:19" x14ac:dyDescent="0.3">
      <c r="A1618">
        <v>491</v>
      </c>
      <c r="B1618" t="s">
        <v>456</v>
      </c>
      <c r="C1618" t="s">
        <v>29</v>
      </c>
      <c r="D1618" t="s">
        <v>65</v>
      </c>
      <c r="E1618" t="s">
        <v>22</v>
      </c>
      <c r="F1618" s="101">
        <v>46022</v>
      </c>
      <c r="G1618">
        <v>2025</v>
      </c>
      <c r="H1618" t="s">
        <v>736</v>
      </c>
      <c r="I1618" t="s">
        <v>743</v>
      </c>
      <c r="J1618">
        <v>80</v>
      </c>
      <c r="K1618">
        <v>100</v>
      </c>
      <c r="L1618" s="57">
        <v>1.25</v>
      </c>
      <c r="M1618" s="57">
        <v>1.25</v>
      </c>
      <c r="N1618" t="s">
        <v>23</v>
      </c>
      <c r="O1618" t="s">
        <v>23</v>
      </c>
      <c r="P1618">
        <v>0</v>
      </c>
      <c r="Q1618">
        <v>0</v>
      </c>
      <c r="R1618" t="s">
        <v>2137</v>
      </c>
    </row>
    <row r="1619" spans="1:19" x14ac:dyDescent="0.3">
      <c r="A1619">
        <v>492</v>
      </c>
      <c r="B1619" t="s">
        <v>457</v>
      </c>
      <c r="C1619" t="s">
        <v>186</v>
      </c>
      <c r="D1619" t="s">
        <v>65</v>
      </c>
      <c r="E1619" t="s">
        <v>22</v>
      </c>
      <c r="F1619" s="101">
        <v>46022</v>
      </c>
      <c r="G1619">
        <v>2025</v>
      </c>
      <c r="H1619" t="s">
        <v>736</v>
      </c>
      <c r="I1619" t="s">
        <v>743</v>
      </c>
      <c r="J1619">
        <v>80</v>
      </c>
      <c r="K1619">
        <v>95</v>
      </c>
      <c r="L1619" s="57">
        <v>1.1875</v>
      </c>
      <c r="M1619" s="57">
        <v>1.1875</v>
      </c>
      <c r="N1619" t="s">
        <v>23</v>
      </c>
      <c r="O1619" t="s">
        <v>23</v>
      </c>
      <c r="P1619">
        <v>0</v>
      </c>
      <c r="Q1619">
        <v>0</v>
      </c>
      <c r="R1619" t="s">
        <v>2138</v>
      </c>
    </row>
    <row r="1620" spans="1:19" x14ac:dyDescent="0.3">
      <c r="A1620">
        <v>493</v>
      </c>
      <c r="B1620" t="s">
        <v>458</v>
      </c>
      <c r="C1620" t="s">
        <v>41</v>
      </c>
      <c r="D1620" t="s">
        <v>65</v>
      </c>
      <c r="E1620" t="s">
        <v>22</v>
      </c>
      <c r="F1620" s="101">
        <v>46022</v>
      </c>
      <c r="G1620">
        <v>2025</v>
      </c>
      <c r="H1620" t="s">
        <v>736</v>
      </c>
      <c r="I1620" t="s">
        <v>743</v>
      </c>
      <c r="J1620">
        <v>80</v>
      </c>
      <c r="K1620">
        <v>77</v>
      </c>
      <c r="L1620" s="57">
        <v>0.96250000000000002</v>
      </c>
      <c r="M1620" s="57">
        <v>0.96250000000000002</v>
      </c>
      <c r="N1620" t="s">
        <v>23</v>
      </c>
      <c r="O1620" t="s">
        <v>23</v>
      </c>
      <c r="P1620">
        <v>0</v>
      </c>
      <c r="Q1620">
        <v>0</v>
      </c>
      <c r="R1620" t="s">
        <v>2139</v>
      </c>
    </row>
    <row r="1621" spans="1:19" x14ac:dyDescent="0.3">
      <c r="A1621">
        <v>494</v>
      </c>
      <c r="B1621" t="s">
        <v>459</v>
      </c>
      <c r="C1621" t="s">
        <v>245</v>
      </c>
      <c r="D1621" t="s">
        <v>65</v>
      </c>
      <c r="E1621" t="s">
        <v>22</v>
      </c>
      <c r="F1621" s="101">
        <v>46022</v>
      </c>
      <c r="G1621">
        <v>2025</v>
      </c>
      <c r="H1621" t="s">
        <v>736</v>
      </c>
      <c r="I1621" t="s">
        <v>743</v>
      </c>
      <c r="J1621">
        <v>80</v>
      </c>
      <c r="K1621">
        <v>93</v>
      </c>
      <c r="L1621" s="57">
        <v>1.1625000000000001</v>
      </c>
      <c r="M1621" s="57">
        <v>1.1625000000000001</v>
      </c>
      <c r="N1621" t="s">
        <v>23</v>
      </c>
      <c r="O1621" t="s">
        <v>23</v>
      </c>
      <c r="P1621">
        <v>0</v>
      </c>
      <c r="Q1621">
        <v>0</v>
      </c>
      <c r="R1621" t="s">
        <v>2140</v>
      </c>
    </row>
    <row r="1622" spans="1:19" x14ac:dyDescent="0.3">
      <c r="A1622">
        <v>495</v>
      </c>
      <c r="B1622" t="s">
        <v>460</v>
      </c>
      <c r="C1622" t="s">
        <v>298</v>
      </c>
      <c r="D1622" t="s">
        <v>65</v>
      </c>
      <c r="E1622" t="s">
        <v>22</v>
      </c>
      <c r="F1622" s="101">
        <v>46022</v>
      </c>
      <c r="G1622">
        <v>2025</v>
      </c>
      <c r="H1622" t="s">
        <v>736</v>
      </c>
      <c r="I1622" t="s">
        <v>743</v>
      </c>
      <c r="J1622">
        <v>80</v>
      </c>
      <c r="K1622">
        <v>63</v>
      </c>
      <c r="L1622" s="57">
        <v>0.78749999999999998</v>
      </c>
      <c r="M1622" s="57">
        <v>0.78749999999999998</v>
      </c>
      <c r="N1622" t="s">
        <v>23</v>
      </c>
      <c r="O1622" t="s">
        <v>23</v>
      </c>
      <c r="P1622">
        <v>0</v>
      </c>
      <c r="Q1622">
        <v>0</v>
      </c>
      <c r="R1622" t="s">
        <v>2141</v>
      </c>
    </row>
    <row r="1623" spans="1:19" x14ac:dyDescent="0.3">
      <c r="A1623">
        <v>496</v>
      </c>
      <c r="B1623" t="s">
        <v>461</v>
      </c>
      <c r="C1623" t="s">
        <v>86</v>
      </c>
      <c r="D1623" t="s">
        <v>65</v>
      </c>
      <c r="E1623" t="s">
        <v>22</v>
      </c>
      <c r="F1623" s="101">
        <v>46022</v>
      </c>
      <c r="G1623">
        <v>2025</v>
      </c>
      <c r="H1623" t="s">
        <v>736</v>
      </c>
      <c r="I1623" t="s">
        <v>743</v>
      </c>
      <c r="J1623">
        <v>80</v>
      </c>
      <c r="K1623">
        <v>100</v>
      </c>
      <c r="L1623" s="57">
        <v>1.25</v>
      </c>
      <c r="M1623" s="57">
        <v>1.25</v>
      </c>
      <c r="N1623" t="s">
        <v>23</v>
      </c>
      <c r="O1623" t="s">
        <v>23</v>
      </c>
      <c r="P1623">
        <v>0</v>
      </c>
      <c r="Q1623">
        <v>0</v>
      </c>
      <c r="R1623" t="s">
        <v>2142</v>
      </c>
    </row>
    <row r="1624" spans="1:19" x14ac:dyDescent="0.3">
      <c r="A1624">
        <v>498</v>
      </c>
      <c r="B1624" t="s">
        <v>463</v>
      </c>
      <c r="C1624" t="s">
        <v>208</v>
      </c>
      <c r="D1624" t="s">
        <v>65</v>
      </c>
      <c r="E1624" t="s">
        <v>22</v>
      </c>
      <c r="F1624" s="101">
        <v>46022</v>
      </c>
      <c r="G1624">
        <v>2025</v>
      </c>
      <c r="H1624" t="s">
        <v>736</v>
      </c>
      <c r="I1624" t="s">
        <v>743</v>
      </c>
      <c r="J1624">
        <v>80</v>
      </c>
      <c r="K1624">
        <v>95</v>
      </c>
      <c r="L1624" s="57">
        <v>1.1875</v>
      </c>
      <c r="M1624" s="57">
        <v>1.1875</v>
      </c>
      <c r="N1624" t="s">
        <v>23</v>
      </c>
      <c r="O1624" t="s">
        <v>23</v>
      </c>
      <c r="P1624">
        <v>0</v>
      </c>
      <c r="Q1624">
        <v>0</v>
      </c>
      <c r="R1624" t="s">
        <v>2143</v>
      </c>
    </row>
    <row r="1625" spans="1:19" x14ac:dyDescent="0.3">
      <c r="A1625">
        <v>499</v>
      </c>
      <c r="B1625" t="s">
        <v>464</v>
      </c>
      <c r="C1625" t="s">
        <v>303</v>
      </c>
      <c r="D1625" t="s">
        <v>65</v>
      </c>
      <c r="E1625" t="s">
        <v>22</v>
      </c>
      <c r="F1625" s="101">
        <v>46022</v>
      </c>
      <c r="G1625">
        <v>2025</v>
      </c>
      <c r="H1625" t="s">
        <v>736</v>
      </c>
      <c r="I1625" t="s">
        <v>743</v>
      </c>
      <c r="J1625">
        <v>80</v>
      </c>
      <c r="N1625" t="s">
        <v>23</v>
      </c>
      <c r="O1625" t="s">
        <v>119</v>
      </c>
      <c r="P1625">
        <v>0</v>
      </c>
      <c r="Q1625">
        <v>0</v>
      </c>
      <c r="R1625" t="s">
        <v>2144</v>
      </c>
      <c r="S1625" t="s">
        <v>119</v>
      </c>
    </row>
    <row r="1626" spans="1:19" x14ac:dyDescent="0.3">
      <c r="A1626">
        <v>500</v>
      </c>
      <c r="B1626" t="s">
        <v>465</v>
      </c>
      <c r="C1626" t="s">
        <v>249</v>
      </c>
      <c r="D1626" t="s">
        <v>65</v>
      </c>
      <c r="E1626" t="s">
        <v>22</v>
      </c>
      <c r="F1626" s="101">
        <v>46022</v>
      </c>
      <c r="G1626">
        <v>2025</v>
      </c>
      <c r="H1626" t="s">
        <v>736</v>
      </c>
      <c r="I1626" t="s">
        <v>743</v>
      </c>
      <c r="J1626">
        <v>80</v>
      </c>
      <c r="K1626">
        <v>100</v>
      </c>
      <c r="L1626" s="57">
        <v>1.25</v>
      </c>
      <c r="M1626" s="57">
        <v>1.25</v>
      </c>
      <c r="N1626" t="s">
        <v>23</v>
      </c>
      <c r="O1626" t="s">
        <v>23</v>
      </c>
      <c r="P1626">
        <v>0</v>
      </c>
      <c r="Q1626">
        <v>0</v>
      </c>
      <c r="R1626" t="s">
        <v>2145</v>
      </c>
    </row>
    <row r="1627" spans="1:19" x14ac:dyDescent="0.3">
      <c r="A1627">
        <v>501</v>
      </c>
      <c r="B1627" t="s">
        <v>466</v>
      </c>
      <c r="C1627" t="s">
        <v>20</v>
      </c>
      <c r="D1627" t="s">
        <v>65</v>
      </c>
      <c r="E1627" t="s">
        <v>22</v>
      </c>
      <c r="F1627" s="101">
        <v>46022</v>
      </c>
      <c r="G1627">
        <v>2025</v>
      </c>
      <c r="H1627" t="s">
        <v>736</v>
      </c>
      <c r="I1627" t="s">
        <v>743</v>
      </c>
      <c r="J1627">
        <v>80</v>
      </c>
      <c r="K1627">
        <v>100</v>
      </c>
      <c r="L1627" s="57">
        <v>1.25</v>
      </c>
      <c r="M1627" s="57">
        <v>1.25</v>
      </c>
      <c r="N1627" t="s">
        <v>23</v>
      </c>
      <c r="O1627" t="s">
        <v>23</v>
      </c>
      <c r="P1627">
        <v>0</v>
      </c>
      <c r="Q1627">
        <v>0</v>
      </c>
      <c r="R1627" t="s">
        <v>2146</v>
      </c>
    </row>
    <row r="1628" spans="1:19" x14ac:dyDescent="0.3">
      <c r="A1628">
        <v>502</v>
      </c>
      <c r="B1628" t="s">
        <v>467</v>
      </c>
      <c r="C1628" t="s">
        <v>110</v>
      </c>
      <c r="D1628" t="s">
        <v>65</v>
      </c>
      <c r="E1628" t="s">
        <v>22</v>
      </c>
      <c r="F1628" s="101">
        <v>46022</v>
      </c>
      <c r="G1628">
        <v>2025</v>
      </c>
      <c r="H1628" t="s">
        <v>736</v>
      </c>
      <c r="I1628" t="s">
        <v>743</v>
      </c>
      <c r="J1628">
        <v>80</v>
      </c>
      <c r="K1628">
        <v>97</v>
      </c>
      <c r="L1628" s="57">
        <v>1.2124999999999999</v>
      </c>
      <c r="M1628" s="57">
        <v>1.2124999999999999</v>
      </c>
      <c r="N1628" t="s">
        <v>23</v>
      </c>
      <c r="O1628" t="s">
        <v>23</v>
      </c>
      <c r="P1628">
        <v>0</v>
      </c>
      <c r="Q1628">
        <v>0</v>
      </c>
      <c r="R1628" t="s">
        <v>2147</v>
      </c>
    </row>
    <row r="1629" spans="1:19" x14ac:dyDescent="0.3">
      <c r="A1629">
        <v>503</v>
      </c>
      <c r="B1629" t="s">
        <v>468</v>
      </c>
      <c r="C1629" t="s">
        <v>439</v>
      </c>
      <c r="D1629" t="s">
        <v>65</v>
      </c>
      <c r="E1629" t="s">
        <v>22</v>
      </c>
      <c r="F1629" s="101">
        <v>46022</v>
      </c>
      <c r="G1629">
        <v>2025</v>
      </c>
      <c r="H1629" t="s">
        <v>736</v>
      </c>
      <c r="I1629" t="s">
        <v>743</v>
      </c>
      <c r="J1629">
        <v>80</v>
      </c>
      <c r="K1629">
        <v>94</v>
      </c>
      <c r="L1629" s="57">
        <v>1.175</v>
      </c>
      <c r="M1629" s="57">
        <v>1.175</v>
      </c>
      <c r="N1629" t="s">
        <v>23</v>
      </c>
      <c r="O1629" t="s">
        <v>23</v>
      </c>
      <c r="P1629">
        <v>0</v>
      </c>
      <c r="Q1629">
        <v>0</v>
      </c>
      <c r="R1629" t="s">
        <v>2148</v>
      </c>
    </row>
    <row r="1630" spans="1:19" x14ac:dyDescent="0.3">
      <c r="A1630">
        <v>504</v>
      </c>
      <c r="B1630" t="s">
        <v>469</v>
      </c>
      <c r="C1630" t="s">
        <v>366</v>
      </c>
      <c r="D1630" t="s">
        <v>65</v>
      </c>
      <c r="E1630" t="s">
        <v>22</v>
      </c>
      <c r="F1630" s="101">
        <v>46022</v>
      </c>
      <c r="G1630">
        <v>2025</v>
      </c>
      <c r="H1630" t="s">
        <v>736</v>
      </c>
      <c r="I1630" t="s">
        <v>743</v>
      </c>
      <c r="J1630">
        <v>80</v>
      </c>
      <c r="K1630">
        <v>88</v>
      </c>
      <c r="L1630" s="57">
        <v>1.1000000000000001</v>
      </c>
      <c r="M1630" s="57">
        <v>1.1000000000000001</v>
      </c>
      <c r="N1630" t="s">
        <v>23</v>
      </c>
      <c r="O1630" t="s">
        <v>23</v>
      </c>
      <c r="P1630">
        <v>0</v>
      </c>
      <c r="Q1630">
        <v>0</v>
      </c>
      <c r="R1630" t="s">
        <v>2149</v>
      </c>
    </row>
    <row r="1631" spans="1:19" x14ac:dyDescent="0.3">
      <c r="A1631">
        <v>505</v>
      </c>
      <c r="B1631" t="s">
        <v>470</v>
      </c>
      <c r="C1631" t="s">
        <v>79</v>
      </c>
      <c r="D1631" t="s">
        <v>65</v>
      </c>
      <c r="E1631" t="s">
        <v>22</v>
      </c>
      <c r="F1631" s="101">
        <v>46022</v>
      </c>
      <c r="G1631">
        <v>2025</v>
      </c>
      <c r="H1631" t="s">
        <v>736</v>
      </c>
      <c r="I1631" t="s">
        <v>743</v>
      </c>
      <c r="J1631">
        <v>80</v>
      </c>
      <c r="K1631">
        <v>86</v>
      </c>
      <c r="L1631" s="57">
        <v>1.075</v>
      </c>
      <c r="M1631" s="57">
        <v>1.075</v>
      </c>
      <c r="N1631" t="s">
        <v>23</v>
      </c>
      <c r="O1631" t="s">
        <v>23</v>
      </c>
      <c r="P1631">
        <v>0</v>
      </c>
      <c r="Q1631">
        <v>0</v>
      </c>
      <c r="R1631" t="s">
        <v>2150</v>
      </c>
    </row>
    <row r="1632" spans="1:19" x14ac:dyDescent="0.3">
      <c r="A1632">
        <v>506</v>
      </c>
      <c r="B1632" t="s">
        <v>471</v>
      </c>
      <c r="C1632" t="s">
        <v>310</v>
      </c>
      <c r="D1632" t="s">
        <v>47</v>
      </c>
      <c r="E1632" t="s">
        <v>22</v>
      </c>
      <c r="F1632" s="101">
        <v>46022</v>
      </c>
      <c r="G1632">
        <v>2025</v>
      </c>
      <c r="H1632" t="s">
        <v>736</v>
      </c>
      <c r="I1632" t="s">
        <v>743</v>
      </c>
      <c r="J1632">
        <v>80</v>
      </c>
      <c r="K1632">
        <v>92.5</v>
      </c>
      <c r="L1632" s="57">
        <v>1.15625</v>
      </c>
      <c r="M1632" s="57">
        <v>1.15625</v>
      </c>
      <c r="N1632" t="s">
        <v>23</v>
      </c>
      <c r="O1632" t="s">
        <v>23</v>
      </c>
      <c r="P1632">
        <v>0</v>
      </c>
      <c r="Q1632">
        <v>0</v>
      </c>
      <c r="R1632" t="s">
        <v>2152</v>
      </c>
    </row>
    <row r="1633" spans="1:19" x14ac:dyDescent="0.3">
      <c r="A1633">
        <v>507</v>
      </c>
      <c r="B1633" t="s">
        <v>472</v>
      </c>
      <c r="C1633" t="s">
        <v>234</v>
      </c>
      <c r="D1633" t="s">
        <v>47</v>
      </c>
      <c r="E1633" t="s">
        <v>22</v>
      </c>
      <c r="F1633" s="101">
        <v>46022</v>
      </c>
      <c r="G1633">
        <v>2025</v>
      </c>
      <c r="H1633" t="s">
        <v>736</v>
      </c>
      <c r="I1633" t="s">
        <v>743</v>
      </c>
      <c r="J1633">
        <v>80</v>
      </c>
      <c r="K1633">
        <v>99</v>
      </c>
      <c r="L1633" s="57">
        <v>1.2375</v>
      </c>
      <c r="M1633" s="57">
        <v>1.2375</v>
      </c>
      <c r="N1633" t="s">
        <v>23</v>
      </c>
      <c r="O1633" t="s">
        <v>23</v>
      </c>
      <c r="P1633">
        <v>0</v>
      </c>
      <c r="Q1633">
        <v>0</v>
      </c>
      <c r="R1633" t="s">
        <v>2154</v>
      </c>
    </row>
    <row r="1634" spans="1:19" x14ac:dyDescent="0.3">
      <c r="A1634">
        <v>508</v>
      </c>
      <c r="B1634" t="s">
        <v>473</v>
      </c>
      <c r="C1634" t="s">
        <v>358</v>
      </c>
      <c r="D1634" t="s">
        <v>65</v>
      </c>
      <c r="E1634" t="s">
        <v>22</v>
      </c>
      <c r="F1634" s="101">
        <v>46022</v>
      </c>
      <c r="G1634">
        <v>2025</v>
      </c>
      <c r="H1634" t="s">
        <v>736</v>
      </c>
      <c r="I1634" t="s">
        <v>743</v>
      </c>
      <c r="J1634">
        <v>80</v>
      </c>
      <c r="K1634">
        <v>89</v>
      </c>
      <c r="L1634" s="57">
        <v>1.1125</v>
      </c>
      <c r="M1634" s="57">
        <v>1.1125</v>
      </c>
      <c r="N1634" t="s">
        <v>23</v>
      </c>
      <c r="O1634" t="s">
        <v>23</v>
      </c>
      <c r="P1634">
        <v>0</v>
      </c>
      <c r="Q1634">
        <v>0</v>
      </c>
      <c r="R1634" t="s">
        <v>2155</v>
      </c>
    </row>
    <row r="1635" spans="1:19" x14ac:dyDescent="0.3">
      <c r="A1635">
        <v>509</v>
      </c>
      <c r="B1635" t="s">
        <v>2156</v>
      </c>
      <c r="C1635" t="s">
        <v>29</v>
      </c>
      <c r="D1635" t="s">
        <v>21</v>
      </c>
      <c r="E1635" t="s">
        <v>22</v>
      </c>
      <c r="F1635" s="101">
        <v>44926</v>
      </c>
      <c r="G1635">
        <v>2022</v>
      </c>
      <c r="H1635" t="s">
        <v>736</v>
      </c>
      <c r="I1635" t="s">
        <v>741</v>
      </c>
      <c r="N1635" t="s">
        <v>23</v>
      </c>
      <c r="O1635" t="s">
        <v>119</v>
      </c>
      <c r="P1635">
        <v>0</v>
      </c>
      <c r="Q1635">
        <v>0</v>
      </c>
      <c r="R1635" t="s">
        <v>2168</v>
      </c>
      <c r="S1635" t="s">
        <v>119</v>
      </c>
    </row>
    <row r="1636" spans="1:19" x14ac:dyDescent="0.3">
      <c r="A1636">
        <v>509</v>
      </c>
      <c r="B1636" t="s">
        <v>2156</v>
      </c>
      <c r="C1636" t="s">
        <v>29</v>
      </c>
      <c r="D1636" t="s">
        <v>21</v>
      </c>
      <c r="E1636" t="s">
        <v>22</v>
      </c>
      <c r="F1636" s="101">
        <v>45291</v>
      </c>
      <c r="G1636">
        <v>2023</v>
      </c>
      <c r="H1636" t="s">
        <v>736</v>
      </c>
      <c r="I1636" t="s">
        <v>737</v>
      </c>
      <c r="N1636" t="s">
        <v>23</v>
      </c>
      <c r="O1636" t="s">
        <v>119</v>
      </c>
      <c r="P1636">
        <v>0</v>
      </c>
      <c r="Q1636">
        <v>0</v>
      </c>
      <c r="R1636" t="s">
        <v>2180</v>
      </c>
      <c r="S1636" t="s">
        <v>119</v>
      </c>
    </row>
    <row r="1637" spans="1:19" x14ac:dyDescent="0.3">
      <c r="A1637">
        <v>509</v>
      </c>
      <c r="B1637" t="s">
        <v>2156</v>
      </c>
      <c r="C1637" t="s">
        <v>29</v>
      </c>
      <c r="D1637" t="s">
        <v>21</v>
      </c>
      <c r="E1637" t="s">
        <v>22</v>
      </c>
      <c r="F1637" s="101">
        <v>45657</v>
      </c>
      <c r="G1637">
        <v>2024</v>
      </c>
      <c r="H1637" t="s">
        <v>736</v>
      </c>
      <c r="I1637" t="s">
        <v>753</v>
      </c>
      <c r="J1637">
        <v>90</v>
      </c>
      <c r="N1637" t="s">
        <v>23</v>
      </c>
      <c r="O1637" t="s">
        <v>119</v>
      </c>
      <c r="P1637">
        <v>0</v>
      </c>
      <c r="Q1637">
        <v>0</v>
      </c>
      <c r="R1637" t="s">
        <v>2192</v>
      </c>
      <c r="S1637" t="s">
        <v>119</v>
      </c>
    </row>
    <row r="1638" spans="1:19" x14ac:dyDescent="0.3">
      <c r="A1638">
        <v>509</v>
      </c>
      <c r="B1638" t="s">
        <v>2156</v>
      </c>
      <c r="C1638" t="s">
        <v>29</v>
      </c>
      <c r="D1638" t="s">
        <v>21</v>
      </c>
      <c r="E1638" t="s">
        <v>22</v>
      </c>
      <c r="F1638" s="101">
        <v>45930</v>
      </c>
      <c r="G1638">
        <v>2025</v>
      </c>
      <c r="H1638" t="s">
        <v>757</v>
      </c>
      <c r="I1638" t="s">
        <v>743</v>
      </c>
      <c r="K1638">
        <v>96.67</v>
      </c>
      <c r="N1638" t="s">
        <v>23</v>
      </c>
      <c r="O1638" t="s">
        <v>23</v>
      </c>
      <c r="P1638">
        <v>0</v>
      </c>
      <c r="Q1638">
        <v>0</v>
      </c>
      <c r="R1638" t="s">
        <v>2201</v>
      </c>
    </row>
    <row r="1639" spans="1:19" x14ac:dyDescent="0.3">
      <c r="A1639">
        <v>509</v>
      </c>
      <c r="B1639" t="s">
        <v>2156</v>
      </c>
      <c r="C1639" t="s">
        <v>29</v>
      </c>
      <c r="D1639" t="s">
        <v>21</v>
      </c>
      <c r="E1639" t="s">
        <v>22</v>
      </c>
      <c r="F1639" s="101">
        <v>46022</v>
      </c>
      <c r="G1639">
        <v>2025</v>
      </c>
      <c r="H1639" t="s">
        <v>736</v>
      </c>
      <c r="I1639" t="s">
        <v>743</v>
      </c>
      <c r="J1639">
        <v>90</v>
      </c>
      <c r="K1639">
        <v>97.33</v>
      </c>
      <c r="L1639" s="57">
        <v>1.081444444444444</v>
      </c>
      <c r="M1639" s="57">
        <v>1.081444444444444</v>
      </c>
      <c r="N1639" t="s">
        <v>23</v>
      </c>
      <c r="O1639" t="s">
        <v>23</v>
      </c>
      <c r="P1639">
        <v>0</v>
      </c>
      <c r="Q1639">
        <v>0</v>
      </c>
      <c r="R1639" t="s">
        <v>2203</v>
      </c>
    </row>
    <row r="1640" spans="1:19" x14ac:dyDescent="0.3">
      <c r="A1640">
        <v>510</v>
      </c>
      <c r="B1640" t="s">
        <v>2204</v>
      </c>
      <c r="C1640" t="s">
        <v>241</v>
      </c>
      <c r="D1640" t="s">
        <v>52</v>
      </c>
      <c r="E1640" t="s">
        <v>22</v>
      </c>
      <c r="F1640" s="101">
        <v>44926</v>
      </c>
      <c r="G1640">
        <v>2022</v>
      </c>
      <c r="H1640" t="s">
        <v>736</v>
      </c>
      <c r="I1640" t="s">
        <v>741</v>
      </c>
      <c r="N1640" t="s">
        <v>133</v>
      </c>
      <c r="O1640" t="s">
        <v>119</v>
      </c>
      <c r="P1640">
        <v>0</v>
      </c>
      <c r="Q1640">
        <v>0</v>
      </c>
      <c r="R1640" t="s">
        <v>2210</v>
      </c>
      <c r="S1640" t="s">
        <v>119</v>
      </c>
    </row>
    <row r="1641" spans="1:19" x14ac:dyDescent="0.3">
      <c r="A1641">
        <v>510</v>
      </c>
      <c r="B1641" t="s">
        <v>2204</v>
      </c>
      <c r="C1641" t="s">
        <v>241</v>
      </c>
      <c r="D1641" t="s">
        <v>52</v>
      </c>
      <c r="E1641" t="s">
        <v>22</v>
      </c>
      <c r="F1641" s="101">
        <v>45291</v>
      </c>
      <c r="G1641">
        <v>2023</v>
      </c>
      <c r="H1641" t="s">
        <v>736</v>
      </c>
      <c r="I1641" t="s">
        <v>737</v>
      </c>
      <c r="N1641" t="s">
        <v>133</v>
      </c>
      <c r="O1641" t="s">
        <v>119</v>
      </c>
      <c r="P1641">
        <v>0</v>
      </c>
      <c r="Q1641">
        <v>0</v>
      </c>
      <c r="R1641" t="s">
        <v>2216</v>
      </c>
      <c r="S1641" t="s">
        <v>119</v>
      </c>
    </row>
    <row r="1642" spans="1:19" x14ac:dyDescent="0.3">
      <c r="A1642">
        <v>510</v>
      </c>
      <c r="B1642" t="s">
        <v>2204</v>
      </c>
      <c r="C1642" t="s">
        <v>241</v>
      </c>
      <c r="D1642" t="s">
        <v>52</v>
      </c>
      <c r="E1642" t="s">
        <v>22</v>
      </c>
      <c r="F1642" s="101">
        <v>45657</v>
      </c>
      <c r="G1642">
        <v>2024</v>
      </c>
      <c r="H1642" t="s">
        <v>736</v>
      </c>
      <c r="I1642" t="s">
        <v>753</v>
      </c>
      <c r="J1642">
        <v>100</v>
      </c>
      <c r="N1642" t="s">
        <v>133</v>
      </c>
      <c r="O1642" t="s">
        <v>119</v>
      </c>
      <c r="P1642">
        <v>0</v>
      </c>
      <c r="Q1642">
        <v>0</v>
      </c>
      <c r="R1642" t="s">
        <v>2223</v>
      </c>
      <c r="S1642" t="s">
        <v>119</v>
      </c>
    </row>
    <row r="1643" spans="1:19" x14ac:dyDescent="0.3">
      <c r="A1643">
        <v>510</v>
      </c>
      <c r="B1643" t="s">
        <v>2204</v>
      </c>
      <c r="C1643" t="s">
        <v>241</v>
      </c>
      <c r="D1643" t="s">
        <v>52</v>
      </c>
      <c r="E1643" t="s">
        <v>22</v>
      </c>
      <c r="F1643" s="101">
        <v>46022</v>
      </c>
      <c r="G1643">
        <v>2025</v>
      </c>
      <c r="H1643" t="s">
        <v>736</v>
      </c>
      <c r="I1643" t="s">
        <v>743</v>
      </c>
      <c r="K1643">
        <v>0</v>
      </c>
      <c r="N1643" t="s">
        <v>133</v>
      </c>
      <c r="O1643" t="s">
        <v>23</v>
      </c>
      <c r="P1643">
        <v>0</v>
      </c>
      <c r="Q1643">
        <v>0</v>
      </c>
      <c r="R1643" t="s">
        <v>2227</v>
      </c>
    </row>
    <row r="1644" spans="1:19" x14ac:dyDescent="0.3">
      <c r="A1644">
        <v>511</v>
      </c>
      <c r="B1644" t="s">
        <v>2228</v>
      </c>
      <c r="C1644" t="s">
        <v>241</v>
      </c>
      <c r="D1644" t="s">
        <v>52</v>
      </c>
      <c r="E1644" t="s">
        <v>22</v>
      </c>
      <c r="F1644" s="101">
        <v>44926</v>
      </c>
      <c r="G1644">
        <v>2022</v>
      </c>
      <c r="H1644" t="s">
        <v>736</v>
      </c>
      <c r="I1644" t="s">
        <v>741</v>
      </c>
      <c r="N1644" t="s">
        <v>133</v>
      </c>
      <c r="O1644" t="s">
        <v>119</v>
      </c>
      <c r="P1644">
        <v>0</v>
      </c>
      <c r="Q1644">
        <v>0</v>
      </c>
      <c r="R1644" t="s">
        <v>2234</v>
      </c>
      <c r="S1644" t="s">
        <v>119</v>
      </c>
    </row>
    <row r="1645" spans="1:19" x14ac:dyDescent="0.3">
      <c r="A1645">
        <v>511</v>
      </c>
      <c r="B1645" t="s">
        <v>2228</v>
      </c>
      <c r="C1645" t="s">
        <v>241</v>
      </c>
      <c r="D1645" t="s">
        <v>52</v>
      </c>
      <c r="E1645" t="s">
        <v>22</v>
      </c>
      <c r="F1645" s="101">
        <v>45291</v>
      </c>
      <c r="G1645">
        <v>2023</v>
      </c>
      <c r="H1645" t="s">
        <v>736</v>
      </c>
      <c r="I1645" t="s">
        <v>737</v>
      </c>
      <c r="N1645" t="s">
        <v>133</v>
      </c>
      <c r="O1645" t="s">
        <v>119</v>
      </c>
      <c r="P1645">
        <v>0</v>
      </c>
      <c r="Q1645">
        <v>0</v>
      </c>
      <c r="R1645" t="s">
        <v>2240</v>
      </c>
      <c r="S1645" t="s">
        <v>119</v>
      </c>
    </row>
    <row r="1646" spans="1:19" x14ac:dyDescent="0.3">
      <c r="A1646">
        <v>511</v>
      </c>
      <c r="B1646" t="s">
        <v>2228</v>
      </c>
      <c r="C1646" t="s">
        <v>241</v>
      </c>
      <c r="D1646" t="s">
        <v>52</v>
      </c>
      <c r="E1646" t="s">
        <v>22</v>
      </c>
      <c r="F1646" s="101">
        <v>45657</v>
      </c>
      <c r="G1646">
        <v>2024</v>
      </c>
      <c r="H1646" t="s">
        <v>736</v>
      </c>
      <c r="I1646" t="s">
        <v>753</v>
      </c>
      <c r="J1646">
        <v>100</v>
      </c>
      <c r="N1646" t="s">
        <v>133</v>
      </c>
      <c r="O1646" t="s">
        <v>119</v>
      </c>
      <c r="P1646">
        <v>0</v>
      </c>
      <c r="Q1646">
        <v>0</v>
      </c>
      <c r="R1646" t="s">
        <v>2248</v>
      </c>
      <c r="S1646" t="s">
        <v>119</v>
      </c>
    </row>
    <row r="1647" spans="1:19" x14ac:dyDescent="0.3">
      <c r="A1647">
        <v>511</v>
      </c>
      <c r="B1647" t="s">
        <v>2228</v>
      </c>
      <c r="C1647" t="s">
        <v>241</v>
      </c>
      <c r="D1647" t="s">
        <v>52</v>
      </c>
      <c r="E1647" t="s">
        <v>22</v>
      </c>
      <c r="F1647" s="101">
        <v>46022</v>
      </c>
      <c r="G1647">
        <v>2025</v>
      </c>
      <c r="H1647" t="s">
        <v>736</v>
      </c>
      <c r="I1647" t="s">
        <v>743</v>
      </c>
      <c r="K1647">
        <v>84.76</v>
      </c>
      <c r="N1647" t="s">
        <v>133</v>
      </c>
      <c r="O1647" t="s">
        <v>23</v>
      </c>
      <c r="P1647">
        <v>0</v>
      </c>
      <c r="Q1647">
        <v>0</v>
      </c>
      <c r="R1647" t="s">
        <v>2252</v>
      </c>
    </row>
    <row r="1648" spans="1:19" x14ac:dyDescent="0.3">
      <c r="A1648">
        <v>513</v>
      </c>
      <c r="B1648" t="s">
        <v>2253</v>
      </c>
      <c r="C1648" t="s">
        <v>241</v>
      </c>
      <c r="D1648" t="s">
        <v>52</v>
      </c>
      <c r="E1648" t="s">
        <v>22</v>
      </c>
      <c r="F1648" s="101">
        <v>46022</v>
      </c>
      <c r="G1648">
        <v>2025</v>
      </c>
      <c r="H1648" t="s">
        <v>736</v>
      </c>
      <c r="I1648" t="s">
        <v>743</v>
      </c>
      <c r="N1648" t="s">
        <v>133</v>
      </c>
      <c r="O1648" t="s">
        <v>119</v>
      </c>
      <c r="P1648">
        <v>0</v>
      </c>
      <c r="Q1648">
        <v>0</v>
      </c>
      <c r="R1648" t="s">
        <v>2257</v>
      </c>
      <c r="S1648" t="s">
        <v>119</v>
      </c>
    </row>
    <row r="1649" spans="1:19" x14ac:dyDescent="0.3">
      <c r="A1649">
        <v>514</v>
      </c>
      <c r="B1649" t="s">
        <v>2258</v>
      </c>
      <c r="C1649" t="s">
        <v>241</v>
      </c>
      <c r="D1649" t="s">
        <v>47</v>
      </c>
      <c r="E1649" t="s">
        <v>22</v>
      </c>
      <c r="F1649" s="101">
        <v>46022</v>
      </c>
      <c r="G1649">
        <v>2025</v>
      </c>
      <c r="H1649" t="s">
        <v>736</v>
      </c>
      <c r="I1649" t="s">
        <v>743</v>
      </c>
      <c r="J1649">
        <v>70</v>
      </c>
      <c r="K1649">
        <v>45.96</v>
      </c>
      <c r="L1649" s="57">
        <v>0.65657142857142858</v>
      </c>
      <c r="M1649" s="57">
        <v>0.65657142857142858</v>
      </c>
      <c r="N1649" t="s">
        <v>23</v>
      </c>
      <c r="O1649" t="s">
        <v>23</v>
      </c>
      <c r="P1649">
        <v>0</v>
      </c>
      <c r="Q1649">
        <v>0</v>
      </c>
      <c r="R1649" t="s">
        <v>2260</v>
      </c>
    </row>
    <row r="1650" spans="1:19" x14ac:dyDescent="0.3">
      <c r="A1650">
        <v>515</v>
      </c>
      <c r="B1650" t="s">
        <v>2261</v>
      </c>
      <c r="C1650" t="s">
        <v>58</v>
      </c>
      <c r="D1650" t="s">
        <v>47</v>
      </c>
      <c r="E1650" t="s">
        <v>22</v>
      </c>
      <c r="F1650" s="101">
        <v>46022</v>
      </c>
      <c r="G1650">
        <v>2025</v>
      </c>
      <c r="H1650" t="s">
        <v>736</v>
      </c>
      <c r="I1650" t="s">
        <v>743</v>
      </c>
      <c r="J1650">
        <v>97</v>
      </c>
      <c r="K1650">
        <v>66.67</v>
      </c>
      <c r="L1650" s="57">
        <v>0.68731958762886602</v>
      </c>
      <c r="M1650" s="57">
        <v>0.68731958762886602</v>
      </c>
      <c r="N1650" t="s">
        <v>23</v>
      </c>
      <c r="O1650" t="s">
        <v>23</v>
      </c>
      <c r="P1650">
        <v>0</v>
      </c>
      <c r="Q1650">
        <v>0</v>
      </c>
      <c r="R1650" t="s">
        <v>2262</v>
      </c>
    </row>
    <row r="1651" spans="1:19" x14ac:dyDescent="0.3">
      <c r="A1651">
        <v>516</v>
      </c>
      <c r="B1651" t="s">
        <v>2263</v>
      </c>
      <c r="C1651" t="s">
        <v>58</v>
      </c>
      <c r="D1651" t="s">
        <v>47</v>
      </c>
      <c r="E1651" t="s">
        <v>22</v>
      </c>
      <c r="F1651" s="101">
        <v>46022</v>
      </c>
      <c r="G1651">
        <v>2025</v>
      </c>
      <c r="H1651" t="s">
        <v>736</v>
      </c>
      <c r="I1651" t="s">
        <v>743</v>
      </c>
      <c r="J1651">
        <v>97</v>
      </c>
      <c r="K1651">
        <v>315.79000000000002</v>
      </c>
      <c r="L1651" s="57">
        <v>1.3</v>
      </c>
      <c r="M1651" s="57">
        <v>3.255567010309278</v>
      </c>
      <c r="N1651" t="s">
        <v>23</v>
      </c>
      <c r="O1651" t="s">
        <v>23</v>
      </c>
      <c r="P1651">
        <v>0</v>
      </c>
      <c r="Q1651">
        <v>0</v>
      </c>
      <c r="R1651" t="s">
        <v>2264</v>
      </c>
    </row>
    <row r="1652" spans="1:19" x14ac:dyDescent="0.3">
      <c r="A1652">
        <v>518</v>
      </c>
      <c r="B1652" t="s">
        <v>59</v>
      </c>
      <c r="C1652" t="s">
        <v>60</v>
      </c>
      <c r="D1652" t="s">
        <v>52</v>
      </c>
      <c r="E1652" t="s">
        <v>22</v>
      </c>
      <c r="F1652" s="101">
        <v>46022</v>
      </c>
      <c r="G1652">
        <v>2025</v>
      </c>
      <c r="H1652" t="s">
        <v>736</v>
      </c>
      <c r="I1652" t="s">
        <v>743</v>
      </c>
      <c r="J1652">
        <v>100</v>
      </c>
      <c r="K1652">
        <v>137.5</v>
      </c>
      <c r="L1652" s="57">
        <v>1.3</v>
      </c>
      <c r="M1652" s="57">
        <v>1.375</v>
      </c>
      <c r="N1652" t="s">
        <v>23</v>
      </c>
      <c r="O1652" t="s">
        <v>23</v>
      </c>
      <c r="P1652">
        <v>0</v>
      </c>
      <c r="Q1652">
        <v>0</v>
      </c>
      <c r="R1652" t="s">
        <v>2266</v>
      </c>
    </row>
    <row r="1653" spans="1:19" x14ac:dyDescent="0.3">
      <c r="A1653">
        <v>519</v>
      </c>
      <c r="B1653" t="s">
        <v>2267</v>
      </c>
      <c r="C1653" t="s">
        <v>354</v>
      </c>
      <c r="D1653" t="s">
        <v>47</v>
      </c>
      <c r="E1653" t="s">
        <v>22</v>
      </c>
      <c r="F1653" s="101">
        <v>44926</v>
      </c>
      <c r="G1653">
        <v>2022</v>
      </c>
      <c r="H1653" t="s">
        <v>736</v>
      </c>
      <c r="I1653" t="s">
        <v>741</v>
      </c>
      <c r="N1653" t="s">
        <v>23</v>
      </c>
      <c r="O1653" t="s">
        <v>119</v>
      </c>
      <c r="P1653">
        <v>0</v>
      </c>
      <c r="Q1653">
        <v>0</v>
      </c>
      <c r="R1653" t="s">
        <v>2271</v>
      </c>
      <c r="S1653" t="s">
        <v>119</v>
      </c>
    </row>
    <row r="1654" spans="1:19" x14ac:dyDescent="0.3">
      <c r="A1654">
        <v>519</v>
      </c>
      <c r="B1654" t="s">
        <v>2267</v>
      </c>
      <c r="C1654" t="s">
        <v>354</v>
      </c>
      <c r="D1654" t="s">
        <v>47</v>
      </c>
      <c r="E1654" t="s">
        <v>22</v>
      </c>
      <c r="F1654" s="101">
        <v>45291</v>
      </c>
      <c r="G1654">
        <v>2023</v>
      </c>
      <c r="H1654" t="s">
        <v>736</v>
      </c>
      <c r="I1654" t="s">
        <v>737</v>
      </c>
      <c r="N1654" t="s">
        <v>23</v>
      </c>
      <c r="O1654" t="s">
        <v>119</v>
      </c>
      <c r="P1654">
        <v>0</v>
      </c>
      <c r="Q1654">
        <v>0</v>
      </c>
      <c r="R1654" t="s">
        <v>2274</v>
      </c>
      <c r="S1654" t="s">
        <v>119</v>
      </c>
    </row>
    <row r="1655" spans="1:19" x14ac:dyDescent="0.3">
      <c r="A1655">
        <v>519</v>
      </c>
      <c r="B1655" t="s">
        <v>2267</v>
      </c>
      <c r="C1655" t="s">
        <v>354</v>
      </c>
      <c r="D1655" t="s">
        <v>47</v>
      </c>
      <c r="E1655" t="s">
        <v>22</v>
      </c>
      <c r="F1655" s="101">
        <v>45657</v>
      </c>
      <c r="G1655">
        <v>2024</v>
      </c>
      <c r="H1655" t="s">
        <v>736</v>
      </c>
      <c r="I1655" t="s">
        <v>753</v>
      </c>
      <c r="N1655" t="s">
        <v>23</v>
      </c>
      <c r="O1655" t="s">
        <v>119</v>
      </c>
      <c r="P1655">
        <v>0</v>
      </c>
      <c r="Q1655">
        <v>0</v>
      </c>
      <c r="R1655" t="s">
        <v>2277</v>
      </c>
      <c r="S1655" t="s">
        <v>119</v>
      </c>
    </row>
    <row r="1656" spans="1:19" x14ac:dyDescent="0.3">
      <c r="A1656">
        <v>519</v>
      </c>
      <c r="B1656" t="s">
        <v>2267</v>
      </c>
      <c r="C1656" t="s">
        <v>354</v>
      </c>
      <c r="D1656" t="s">
        <v>47</v>
      </c>
      <c r="E1656" t="s">
        <v>22</v>
      </c>
      <c r="F1656" s="101">
        <v>46022</v>
      </c>
      <c r="G1656">
        <v>2025</v>
      </c>
      <c r="H1656" t="s">
        <v>736</v>
      </c>
      <c r="I1656" t="s">
        <v>743</v>
      </c>
      <c r="J1656">
        <v>100</v>
      </c>
      <c r="K1656">
        <v>131.13</v>
      </c>
      <c r="L1656" s="57">
        <v>1.3</v>
      </c>
      <c r="M1656" s="57">
        <v>1.3112999999999999</v>
      </c>
      <c r="N1656" t="s">
        <v>23</v>
      </c>
      <c r="O1656" t="s">
        <v>23</v>
      </c>
      <c r="P1656">
        <v>0</v>
      </c>
      <c r="Q1656">
        <v>0</v>
      </c>
      <c r="R1656" t="s">
        <v>2279</v>
      </c>
    </row>
    <row r="1657" spans="1:19" x14ac:dyDescent="0.3">
      <c r="A1657">
        <v>522</v>
      </c>
      <c r="B1657" t="s">
        <v>2280</v>
      </c>
      <c r="C1657" t="s">
        <v>20</v>
      </c>
      <c r="D1657" t="s">
        <v>65</v>
      </c>
      <c r="E1657" t="s">
        <v>22</v>
      </c>
      <c r="F1657" s="101">
        <v>46022</v>
      </c>
      <c r="G1657">
        <v>2025</v>
      </c>
      <c r="H1657" t="s">
        <v>736</v>
      </c>
      <c r="I1657" t="s">
        <v>743</v>
      </c>
      <c r="K1657">
        <v>100</v>
      </c>
      <c r="N1657" t="s">
        <v>23</v>
      </c>
      <c r="O1657" t="s">
        <v>23</v>
      </c>
      <c r="P1657">
        <v>0</v>
      </c>
      <c r="Q1657">
        <v>0</v>
      </c>
      <c r="R1657" t="s">
        <v>2281</v>
      </c>
    </row>
    <row r="1658" spans="1:19" x14ac:dyDescent="0.3">
      <c r="A1658">
        <v>523</v>
      </c>
      <c r="B1658" t="s">
        <v>342</v>
      </c>
      <c r="C1658" t="s">
        <v>86</v>
      </c>
      <c r="D1658" t="s">
        <v>47</v>
      </c>
      <c r="E1658" t="s">
        <v>22</v>
      </c>
      <c r="F1658" s="101">
        <v>44926</v>
      </c>
      <c r="G1658">
        <v>2022</v>
      </c>
      <c r="H1658" t="s">
        <v>736</v>
      </c>
      <c r="I1658" t="s">
        <v>741</v>
      </c>
      <c r="N1658" t="s">
        <v>23</v>
      </c>
      <c r="O1658" t="s">
        <v>119</v>
      </c>
      <c r="P1658">
        <v>0</v>
      </c>
      <c r="Q1658">
        <v>0</v>
      </c>
      <c r="R1658" t="s">
        <v>2285</v>
      </c>
      <c r="S1658" t="s">
        <v>119</v>
      </c>
    </row>
    <row r="1659" spans="1:19" x14ac:dyDescent="0.3">
      <c r="A1659">
        <v>523</v>
      </c>
      <c r="B1659" t="s">
        <v>342</v>
      </c>
      <c r="C1659" t="s">
        <v>86</v>
      </c>
      <c r="D1659" t="s">
        <v>47</v>
      </c>
      <c r="E1659" t="s">
        <v>22</v>
      </c>
      <c r="F1659" s="101">
        <v>45291</v>
      </c>
      <c r="G1659">
        <v>2023</v>
      </c>
      <c r="H1659" t="s">
        <v>736</v>
      </c>
      <c r="I1659" t="s">
        <v>737</v>
      </c>
      <c r="N1659" t="s">
        <v>23</v>
      </c>
      <c r="O1659" t="s">
        <v>119</v>
      </c>
      <c r="P1659">
        <v>0</v>
      </c>
      <c r="Q1659">
        <v>0</v>
      </c>
      <c r="R1659" t="s">
        <v>2288</v>
      </c>
      <c r="S1659" t="s">
        <v>119</v>
      </c>
    </row>
    <row r="1660" spans="1:19" x14ac:dyDescent="0.3">
      <c r="A1660">
        <v>523</v>
      </c>
      <c r="B1660" t="s">
        <v>342</v>
      </c>
      <c r="C1660" t="s">
        <v>86</v>
      </c>
      <c r="D1660" t="s">
        <v>47</v>
      </c>
      <c r="E1660" t="s">
        <v>22</v>
      </c>
      <c r="F1660" s="101">
        <v>45657</v>
      </c>
      <c r="G1660">
        <v>2024</v>
      </c>
      <c r="H1660" t="s">
        <v>736</v>
      </c>
      <c r="I1660" t="s">
        <v>753</v>
      </c>
      <c r="N1660" t="s">
        <v>23</v>
      </c>
      <c r="O1660" t="s">
        <v>119</v>
      </c>
      <c r="P1660">
        <v>0</v>
      </c>
      <c r="Q1660">
        <v>0</v>
      </c>
      <c r="R1660" t="s">
        <v>2291</v>
      </c>
      <c r="S1660" t="s">
        <v>119</v>
      </c>
    </row>
    <row r="1661" spans="1:19" x14ac:dyDescent="0.3">
      <c r="A1661">
        <v>523</v>
      </c>
      <c r="B1661" t="s">
        <v>342</v>
      </c>
      <c r="C1661" t="s">
        <v>86</v>
      </c>
      <c r="D1661" t="s">
        <v>47</v>
      </c>
      <c r="E1661" t="s">
        <v>22</v>
      </c>
      <c r="F1661" s="101">
        <v>46022</v>
      </c>
      <c r="G1661">
        <v>2025</v>
      </c>
      <c r="H1661" t="s">
        <v>736</v>
      </c>
      <c r="I1661" t="s">
        <v>743</v>
      </c>
      <c r="J1661">
        <v>95</v>
      </c>
      <c r="K1661">
        <v>95.82</v>
      </c>
      <c r="L1661" s="57">
        <v>1.0086315789473681</v>
      </c>
      <c r="M1661" s="57">
        <v>1.0086315789473681</v>
      </c>
      <c r="N1661" t="s">
        <v>23</v>
      </c>
      <c r="O1661" t="s">
        <v>23</v>
      </c>
      <c r="P1661">
        <v>0</v>
      </c>
      <c r="Q1661">
        <v>0</v>
      </c>
      <c r="R1661" t="s">
        <v>2293</v>
      </c>
    </row>
    <row r="1662" spans="1:19" x14ac:dyDescent="0.3">
      <c r="A1662">
        <v>524</v>
      </c>
      <c r="B1662" t="s">
        <v>389</v>
      </c>
      <c r="C1662" t="s">
        <v>79</v>
      </c>
      <c r="D1662" t="s">
        <v>47</v>
      </c>
      <c r="E1662" t="s">
        <v>22</v>
      </c>
      <c r="F1662" s="101">
        <v>44926</v>
      </c>
      <c r="G1662">
        <v>2022</v>
      </c>
      <c r="H1662" t="s">
        <v>736</v>
      </c>
      <c r="I1662" t="s">
        <v>741</v>
      </c>
      <c r="J1662">
        <v>100</v>
      </c>
      <c r="N1662" t="s">
        <v>48</v>
      </c>
      <c r="O1662" t="s">
        <v>119</v>
      </c>
      <c r="P1662">
        <v>0</v>
      </c>
      <c r="Q1662">
        <v>0</v>
      </c>
      <c r="R1662" t="s">
        <v>2297</v>
      </c>
      <c r="S1662" t="s">
        <v>119</v>
      </c>
    </row>
    <row r="1663" spans="1:19" x14ac:dyDescent="0.3">
      <c r="A1663">
        <v>524</v>
      </c>
      <c r="B1663" t="s">
        <v>389</v>
      </c>
      <c r="C1663" t="s">
        <v>79</v>
      </c>
      <c r="D1663" t="s">
        <v>47</v>
      </c>
      <c r="E1663" t="s">
        <v>22</v>
      </c>
      <c r="F1663" s="101">
        <v>45291</v>
      </c>
      <c r="G1663">
        <v>2023</v>
      </c>
      <c r="H1663" t="s">
        <v>736</v>
      </c>
      <c r="I1663" t="s">
        <v>737</v>
      </c>
      <c r="J1663">
        <v>100</v>
      </c>
      <c r="N1663" t="s">
        <v>48</v>
      </c>
      <c r="O1663" t="s">
        <v>119</v>
      </c>
      <c r="P1663">
        <v>0</v>
      </c>
      <c r="Q1663">
        <v>0</v>
      </c>
      <c r="R1663" t="s">
        <v>2300</v>
      </c>
      <c r="S1663" t="s">
        <v>119</v>
      </c>
    </row>
    <row r="1664" spans="1:19" x14ac:dyDescent="0.3">
      <c r="A1664">
        <v>524</v>
      </c>
      <c r="B1664" t="s">
        <v>389</v>
      </c>
      <c r="C1664" t="s">
        <v>79</v>
      </c>
      <c r="D1664" t="s">
        <v>47</v>
      </c>
      <c r="E1664" t="s">
        <v>22</v>
      </c>
      <c r="F1664" s="101">
        <v>45657</v>
      </c>
      <c r="G1664">
        <v>2024</v>
      </c>
      <c r="H1664" t="s">
        <v>736</v>
      </c>
      <c r="I1664" t="s">
        <v>753</v>
      </c>
      <c r="J1664">
        <v>100</v>
      </c>
      <c r="N1664" t="s">
        <v>48</v>
      </c>
      <c r="O1664" t="s">
        <v>119</v>
      </c>
      <c r="P1664">
        <v>0</v>
      </c>
      <c r="Q1664">
        <v>0</v>
      </c>
      <c r="R1664" t="s">
        <v>2302</v>
      </c>
      <c r="S1664" t="s">
        <v>119</v>
      </c>
    </row>
    <row r="1665" spans="1:19" x14ac:dyDescent="0.3">
      <c r="A1665">
        <v>524</v>
      </c>
      <c r="B1665" t="s">
        <v>389</v>
      </c>
      <c r="C1665" t="s">
        <v>79</v>
      </c>
      <c r="D1665" t="s">
        <v>47</v>
      </c>
      <c r="E1665" t="s">
        <v>22</v>
      </c>
      <c r="F1665" s="101">
        <v>46022</v>
      </c>
      <c r="G1665">
        <v>2025</v>
      </c>
      <c r="H1665" t="s">
        <v>736</v>
      </c>
      <c r="I1665" t="s">
        <v>743</v>
      </c>
      <c r="J1665">
        <v>143.41200000000001</v>
      </c>
      <c r="K1665">
        <v>106.07</v>
      </c>
      <c r="L1665" s="57">
        <v>0.73961732630463273</v>
      </c>
      <c r="M1665" s="57">
        <v>0.73961732630463273</v>
      </c>
      <c r="N1665" t="s">
        <v>48</v>
      </c>
      <c r="O1665" t="s">
        <v>48</v>
      </c>
      <c r="P1665">
        <v>0</v>
      </c>
      <c r="Q1665">
        <v>0</v>
      </c>
      <c r="R1665" t="s">
        <v>2304</v>
      </c>
    </row>
    <row r="1666" spans="1:19" x14ac:dyDescent="0.3">
      <c r="A1666">
        <v>526</v>
      </c>
      <c r="B1666" t="s">
        <v>2305</v>
      </c>
      <c r="C1666" t="s">
        <v>27</v>
      </c>
      <c r="D1666" t="s">
        <v>52</v>
      </c>
      <c r="E1666" t="s">
        <v>22</v>
      </c>
      <c r="F1666" s="101">
        <v>45930</v>
      </c>
      <c r="G1666">
        <v>2025</v>
      </c>
      <c r="H1666" t="s">
        <v>757</v>
      </c>
      <c r="I1666" t="s">
        <v>743</v>
      </c>
      <c r="J1666">
        <v>95</v>
      </c>
      <c r="K1666">
        <v>96.6</v>
      </c>
      <c r="L1666" s="57">
        <v>1.016842105263158</v>
      </c>
      <c r="M1666" s="57">
        <v>1.016842105263158</v>
      </c>
      <c r="N1666" t="s">
        <v>23</v>
      </c>
      <c r="O1666" t="s">
        <v>23</v>
      </c>
      <c r="P1666">
        <v>0</v>
      </c>
      <c r="Q1666">
        <v>0</v>
      </c>
      <c r="R1666" t="s">
        <v>2307</v>
      </c>
    </row>
    <row r="1667" spans="1:19" x14ac:dyDescent="0.3">
      <c r="A1667">
        <v>527</v>
      </c>
      <c r="B1667" t="s">
        <v>2308</v>
      </c>
      <c r="C1667" t="s">
        <v>190</v>
      </c>
      <c r="D1667" t="s">
        <v>65</v>
      </c>
      <c r="E1667" t="s">
        <v>22</v>
      </c>
      <c r="F1667" s="101">
        <v>46022</v>
      </c>
      <c r="G1667">
        <v>2025</v>
      </c>
      <c r="H1667" t="s">
        <v>736</v>
      </c>
      <c r="I1667" t="s">
        <v>743</v>
      </c>
      <c r="J1667">
        <v>100</v>
      </c>
      <c r="K1667">
        <v>197.94</v>
      </c>
      <c r="L1667" s="57">
        <v>1.3</v>
      </c>
      <c r="M1667" s="57">
        <v>1.9794</v>
      </c>
      <c r="N1667" t="s">
        <v>23</v>
      </c>
      <c r="O1667" t="s">
        <v>23</v>
      </c>
      <c r="P1667">
        <v>0</v>
      </c>
      <c r="Q1667">
        <v>0</v>
      </c>
      <c r="R1667" t="s">
        <v>2309</v>
      </c>
    </row>
    <row r="1668" spans="1:19" x14ac:dyDescent="0.3">
      <c r="A1668">
        <v>528</v>
      </c>
      <c r="B1668" t="s">
        <v>2310</v>
      </c>
      <c r="C1668" t="s">
        <v>190</v>
      </c>
      <c r="D1668" t="s">
        <v>65</v>
      </c>
      <c r="E1668" t="s">
        <v>22</v>
      </c>
      <c r="F1668" s="101">
        <v>46022</v>
      </c>
      <c r="G1668">
        <v>2025</v>
      </c>
      <c r="H1668" t="s">
        <v>736</v>
      </c>
      <c r="I1668" t="s">
        <v>743</v>
      </c>
      <c r="J1668">
        <v>100</v>
      </c>
      <c r="K1668">
        <v>173.92055267703</v>
      </c>
      <c r="L1668" s="57">
        <v>1.3</v>
      </c>
      <c r="M1668" s="57">
        <v>1.7392055267702999</v>
      </c>
      <c r="N1668" t="s">
        <v>48</v>
      </c>
      <c r="O1668" t="s">
        <v>48</v>
      </c>
      <c r="P1668">
        <v>0</v>
      </c>
      <c r="Q1668">
        <v>0</v>
      </c>
      <c r="R1668" t="s">
        <v>2312</v>
      </c>
    </row>
    <row r="1669" spans="1:19" x14ac:dyDescent="0.3">
      <c r="A1669">
        <v>529</v>
      </c>
      <c r="B1669" t="s">
        <v>2313</v>
      </c>
      <c r="C1669" t="s">
        <v>87</v>
      </c>
      <c r="D1669" t="s">
        <v>52</v>
      </c>
      <c r="E1669" t="s">
        <v>22</v>
      </c>
      <c r="F1669" s="101">
        <v>44926</v>
      </c>
      <c r="G1669">
        <v>2022</v>
      </c>
      <c r="H1669" t="s">
        <v>736</v>
      </c>
      <c r="I1669" t="s">
        <v>741</v>
      </c>
      <c r="N1669" t="s">
        <v>23</v>
      </c>
      <c r="O1669" t="s">
        <v>119</v>
      </c>
      <c r="P1669">
        <v>0</v>
      </c>
      <c r="Q1669">
        <v>0</v>
      </c>
      <c r="R1669" t="s">
        <v>2317</v>
      </c>
      <c r="S1669" t="s">
        <v>119</v>
      </c>
    </row>
    <row r="1670" spans="1:19" x14ac:dyDescent="0.3">
      <c r="A1670">
        <v>529</v>
      </c>
      <c r="B1670" t="s">
        <v>2313</v>
      </c>
      <c r="C1670" t="s">
        <v>87</v>
      </c>
      <c r="D1670" t="s">
        <v>52</v>
      </c>
      <c r="E1670" t="s">
        <v>22</v>
      </c>
      <c r="F1670" s="101">
        <v>45291</v>
      </c>
      <c r="G1670">
        <v>2023</v>
      </c>
      <c r="H1670" t="s">
        <v>736</v>
      </c>
      <c r="I1670" t="s">
        <v>737</v>
      </c>
      <c r="N1670" t="s">
        <v>23</v>
      </c>
      <c r="O1670" t="s">
        <v>119</v>
      </c>
      <c r="P1670">
        <v>0</v>
      </c>
      <c r="Q1670">
        <v>0</v>
      </c>
      <c r="R1670" t="s">
        <v>2321</v>
      </c>
      <c r="S1670" t="s">
        <v>119</v>
      </c>
    </row>
    <row r="1671" spans="1:19" x14ac:dyDescent="0.3">
      <c r="A1671">
        <v>529</v>
      </c>
      <c r="B1671" t="s">
        <v>2313</v>
      </c>
      <c r="C1671" t="s">
        <v>87</v>
      </c>
      <c r="D1671" t="s">
        <v>52</v>
      </c>
      <c r="E1671" t="s">
        <v>22</v>
      </c>
      <c r="F1671" s="101">
        <v>45657</v>
      </c>
      <c r="G1671">
        <v>2024</v>
      </c>
      <c r="H1671" t="s">
        <v>736</v>
      </c>
      <c r="I1671" t="s">
        <v>753</v>
      </c>
      <c r="N1671" t="s">
        <v>23</v>
      </c>
      <c r="O1671" t="s">
        <v>119</v>
      </c>
      <c r="P1671">
        <v>0</v>
      </c>
      <c r="Q1671">
        <v>0</v>
      </c>
      <c r="R1671" t="s">
        <v>2328</v>
      </c>
      <c r="S1671" t="s">
        <v>119</v>
      </c>
    </row>
    <row r="1672" spans="1:19" x14ac:dyDescent="0.3">
      <c r="A1672">
        <v>529</v>
      </c>
      <c r="B1672" t="s">
        <v>2313</v>
      </c>
      <c r="C1672" t="s">
        <v>87</v>
      </c>
      <c r="D1672" t="s">
        <v>52</v>
      </c>
      <c r="E1672" t="s">
        <v>22</v>
      </c>
      <c r="F1672" s="101">
        <v>46022</v>
      </c>
      <c r="G1672">
        <v>2025</v>
      </c>
      <c r="H1672" t="s">
        <v>736</v>
      </c>
      <c r="I1672" t="s">
        <v>743</v>
      </c>
      <c r="J1672">
        <v>90</v>
      </c>
      <c r="K1672">
        <v>97.97</v>
      </c>
      <c r="L1672" s="57">
        <v>1.0885555555555551</v>
      </c>
      <c r="M1672" s="57">
        <v>1.0885555555555551</v>
      </c>
      <c r="N1672" t="s">
        <v>23</v>
      </c>
      <c r="O1672" t="s">
        <v>23</v>
      </c>
      <c r="P1672">
        <v>0</v>
      </c>
      <c r="Q1672">
        <v>0</v>
      </c>
      <c r="R1672" t="s">
        <v>2334</v>
      </c>
    </row>
    <row r="1673" spans="1:19" x14ac:dyDescent="0.3">
      <c r="A1673">
        <v>530</v>
      </c>
      <c r="B1673" t="s">
        <v>2335</v>
      </c>
      <c r="C1673" t="s">
        <v>58</v>
      </c>
      <c r="D1673" t="s">
        <v>47</v>
      </c>
      <c r="E1673" t="s">
        <v>22</v>
      </c>
      <c r="F1673" s="101">
        <v>46022</v>
      </c>
      <c r="G1673">
        <v>2025</v>
      </c>
      <c r="H1673" t="s">
        <v>736</v>
      </c>
      <c r="I1673" t="s">
        <v>743</v>
      </c>
      <c r="J1673">
        <v>97</v>
      </c>
      <c r="K1673">
        <v>85.56</v>
      </c>
      <c r="L1673" s="57">
        <v>0.88206185567010309</v>
      </c>
      <c r="M1673" s="57">
        <v>0.88206185567010309</v>
      </c>
      <c r="N1673" t="s">
        <v>23</v>
      </c>
      <c r="O1673" t="s">
        <v>23</v>
      </c>
      <c r="P1673">
        <v>0</v>
      </c>
      <c r="Q1673">
        <v>0</v>
      </c>
      <c r="R1673" t="s">
        <v>2336</v>
      </c>
    </row>
    <row r="1674" spans="1:19" x14ac:dyDescent="0.3">
      <c r="A1674">
        <v>531</v>
      </c>
      <c r="B1674" t="s">
        <v>2337</v>
      </c>
      <c r="C1674" t="s">
        <v>58</v>
      </c>
      <c r="D1674" t="s">
        <v>47</v>
      </c>
      <c r="E1674" t="s">
        <v>22</v>
      </c>
      <c r="F1674" s="101">
        <v>46022</v>
      </c>
      <c r="G1674">
        <v>2025</v>
      </c>
      <c r="H1674" t="s">
        <v>736</v>
      </c>
      <c r="I1674" t="s">
        <v>743</v>
      </c>
      <c r="J1674">
        <v>90</v>
      </c>
      <c r="K1674">
        <v>93.94</v>
      </c>
      <c r="L1674" s="57">
        <v>1.0437777777777779</v>
      </c>
      <c r="M1674" s="57">
        <v>1.0437777777777779</v>
      </c>
      <c r="N1674" t="s">
        <v>23</v>
      </c>
      <c r="O1674" t="s">
        <v>23</v>
      </c>
      <c r="P1674">
        <v>0</v>
      </c>
      <c r="Q1674">
        <v>0</v>
      </c>
      <c r="R1674" t="s">
        <v>2338</v>
      </c>
    </row>
    <row r="1675" spans="1:19" x14ac:dyDescent="0.3">
      <c r="A1675">
        <v>532</v>
      </c>
      <c r="B1675" t="s">
        <v>2339</v>
      </c>
      <c r="C1675" t="s">
        <v>102</v>
      </c>
      <c r="D1675" t="s">
        <v>47</v>
      </c>
      <c r="E1675" t="s">
        <v>22</v>
      </c>
      <c r="F1675" s="101">
        <v>44926</v>
      </c>
      <c r="G1675">
        <v>2022</v>
      </c>
      <c r="H1675" t="s">
        <v>736</v>
      </c>
      <c r="I1675" t="s">
        <v>741</v>
      </c>
      <c r="N1675" t="s">
        <v>23</v>
      </c>
      <c r="O1675" t="s">
        <v>119</v>
      </c>
      <c r="P1675">
        <v>0</v>
      </c>
      <c r="Q1675">
        <v>0</v>
      </c>
      <c r="R1675" t="s">
        <v>2343</v>
      </c>
      <c r="S1675" t="s">
        <v>119</v>
      </c>
    </row>
    <row r="1676" spans="1:19" x14ac:dyDescent="0.3">
      <c r="A1676">
        <v>532</v>
      </c>
      <c r="B1676" t="s">
        <v>2339</v>
      </c>
      <c r="C1676" t="s">
        <v>102</v>
      </c>
      <c r="D1676" t="s">
        <v>47</v>
      </c>
      <c r="E1676" t="s">
        <v>22</v>
      </c>
      <c r="F1676" s="101">
        <v>45291</v>
      </c>
      <c r="G1676">
        <v>2023</v>
      </c>
      <c r="H1676" t="s">
        <v>736</v>
      </c>
      <c r="I1676" t="s">
        <v>737</v>
      </c>
      <c r="J1676">
        <v>100</v>
      </c>
      <c r="N1676" t="s">
        <v>23</v>
      </c>
      <c r="O1676" t="s">
        <v>119</v>
      </c>
      <c r="P1676">
        <v>0</v>
      </c>
      <c r="Q1676">
        <v>0</v>
      </c>
      <c r="R1676" t="s">
        <v>2345</v>
      </c>
      <c r="S1676" t="s">
        <v>119</v>
      </c>
    </row>
    <row r="1677" spans="1:19" x14ac:dyDescent="0.3">
      <c r="A1677">
        <v>532</v>
      </c>
      <c r="B1677" t="s">
        <v>2339</v>
      </c>
      <c r="C1677" t="s">
        <v>102</v>
      </c>
      <c r="D1677" t="s">
        <v>47</v>
      </c>
      <c r="E1677" t="s">
        <v>22</v>
      </c>
      <c r="F1677" s="101">
        <v>45657</v>
      </c>
      <c r="G1677">
        <v>2024</v>
      </c>
      <c r="H1677" t="s">
        <v>736</v>
      </c>
      <c r="I1677" t="s">
        <v>753</v>
      </c>
      <c r="J1677">
        <v>100</v>
      </c>
      <c r="N1677" t="s">
        <v>23</v>
      </c>
      <c r="O1677" t="s">
        <v>119</v>
      </c>
      <c r="P1677">
        <v>0</v>
      </c>
      <c r="Q1677">
        <v>0</v>
      </c>
      <c r="R1677" t="s">
        <v>2347</v>
      </c>
      <c r="S1677" t="s">
        <v>119</v>
      </c>
    </row>
    <row r="1678" spans="1:19" x14ac:dyDescent="0.3">
      <c r="A1678">
        <v>532</v>
      </c>
      <c r="B1678" t="s">
        <v>2339</v>
      </c>
      <c r="C1678" t="s">
        <v>102</v>
      </c>
      <c r="D1678" t="s">
        <v>47</v>
      </c>
      <c r="E1678" t="s">
        <v>22</v>
      </c>
      <c r="F1678" s="101">
        <v>46022</v>
      </c>
      <c r="G1678">
        <v>2025</v>
      </c>
      <c r="H1678" t="s">
        <v>736</v>
      </c>
      <c r="I1678" t="s">
        <v>743</v>
      </c>
      <c r="J1678">
        <v>100</v>
      </c>
      <c r="K1678">
        <v>134.78</v>
      </c>
      <c r="L1678" s="57">
        <v>1.3</v>
      </c>
      <c r="M1678" s="57">
        <v>1.3478000000000001</v>
      </c>
      <c r="N1678" t="s">
        <v>23</v>
      </c>
      <c r="O1678" t="s">
        <v>23</v>
      </c>
      <c r="P1678">
        <v>0</v>
      </c>
      <c r="Q1678">
        <v>0</v>
      </c>
      <c r="R1678" t="s">
        <v>2349</v>
      </c>
    </row>
    <row r="1679" spans="1:19" x14ac:dyDescent="0.3">
      <c r="A1679">
        <v>533</v>
      </c>
      <c r="B1679" t="s">
        <v>2350</v>
      </c>
      <c r="C1679" t="s">
        <v>102</v>
      </c>
      <c r="D1679" t="s">
        <v>47</v>
      </c>
      <c r="E1679" t="s">
        <v>22</v>
      </c>
      <c r="F1679" s="101">
        <v>44926</v>
      </c>
      <c r="G1679">
        <v>2022</v>
      </c>
      <c r="H1679" t="s">
        <v>736</v>
      </c>
      <c r="I1679" t="s">
        <v>741</v>
      </c>
      <c r="N1679" t="s">
        <v>23</v>
      </c>
      <c r="O1679" t="s">
        <v>119</v>
      </c>
      <c r="P1679">
        <v>0</v>
      </c>
      <c r="Q1679">
        <v>0</v>
      </c>
      <c r="R1679" t="s">
        <v>2354</v>
      </c>
      <c r="S1679" t="s">
        <v>119</v>
      </c>
    </row>
    <row r="1680" spans="1:19" x14ac:dyDescent="0.3">
      <c r="A1680">
        <v>533</v>
      </c>
      <c r="B1680" t="s">
        <v>2350</v>
      </c>
      <c r="C1680" t="s">
        <v>102</v>
      </c>
      <c r="D1680" t="s">
        <v>47</v>
      </c>
      <c r="E1680" t="s">
        <v>22</v>
      </c>
      <c r="F1680" s="101">
        <v>45291</v>
      </c>
      <c r="G1680">
        <v>2023</v>
      </c>
      <c r="H1680" t="s">
        <v>736</v>
      </c>
      <c r="I1680" t="s">
        <v>737</v>
      </c>
      <c r="N1680" t="s">
        <v>23</v>
      </c>
      <c r="O1680" t="s">
        <v>119</v>
      </c>
      <c r="P1680">
        <v>0</v>
      </c>
      <c r="Q1680">
        <v>0</v>
      </c>
      <c r="R1680" t="s">
        <v>2357</v>
      </c>
      <c r="S1680" t="s">
        <v>119</v>
      </c>
    </row>
    <row r="1681" spans="1:19" x14ac:dyDescent="0.3">
      <c r="A1681">
        <v>533</v>
      </c>
      <c r="B1681" t="s">
        <v>2350</v>
      </c>
      <c r="C1681" t="s">
        <v>102</v>
      </c>
      <c r="D1681" t="s">
        <v>47</v>
      </c>
      <c r="E1681" t="s">
        <v>22</v>
      </c>
      <c r="F1681" s="101">
        <v>45657</v>
      </c>
      <c r="G1681">
        <v>2024</v>
      </c>
      <c r="H1681" t="s">
        <v>736</v>
      </c>
      <c r="I1681" t="s">
        <v>753</v>
      </c>
      <c r="N1681" t="s">
        <v>23</v>
      </c>
      <c r="O1681" t="s">
        <v>119</v>
      </c>
      <c r="P1681">
        <v>0</v>
      </c>
      <c r="Q1681">
        <v>0</v>
      </c>
      <c r="R1681" t="s">
        <v>2359</v>
      </c>
      <c r="S1681" t="s">
        <v>119</v>
      </c>
    </row>
    <row r="1682" spans="1:19" x14ac:dyDescent="0.3">
      <c r="A1682">
        <v>533</v>
      </c>
      <c r="B1682" t="s">
        <v>2350</v>
      </c>
      <c r="C1682" t="s">
        <v>102</v>
      </c>
      <c r="D1682" t="s">
        <v>47</v>
      </c>
      <c r="E1682" t="s">
        <v>22</v>
      </c>
      <c r="F1682" s="101">
        <v>46022</v>
      </c>
      <c r="G1682">
        <v>2025</v>
      </c>
      <c r="H1682" t="s">
        <v>736</v>
      </c>
      <c r="I1682" t="s">
        <v>743</v>
      </c>
      <c r="J1682">
        <v>100</v>
      </c>
      <c r="K1682">
        <v>177.95</v>
      </c>
      <c r="L1682" s="57">
        <v>1.3</v>
      </c>
      <c r="M1682" s="57">
        <v>1.7795000000000001</v>
      </c>
      <c r="N1682" t="s">
        <v>23</v>
      </c>
      <c r="O1682" t="s">
        <v>23</v>
      </c>
      <c r="P1682">
        <v>0</v>
      </c>
      <c r="Q1682">
        <v>0</v>
      </c>
      <c r="R1682" t="s">
        <v>2361</v>
      </c>
    </row>
    <row r="1683" spans="1:19" x14ac:dyDescent="0.3">
      <c r="A1683">
        <v>534</v>
      </c>
      <c r="B1683" t="s">
        <v>2362</v>
      </c>
      <c r="C1683" t="s">
        <v>102</v>
      </c>
      <c r="D1683" t="s">
        <v>47</v>
      </c>
      <c r="E1683" t="s">
        <v>22</v>
      </c>
      <c r="F1683" s="101">
        <v>44926</v>
      </c>
      <c r="G1683">
        <v>2022</v>
      </c>
      <c r="H1683" t="s">
        <v>736</v>
      </c>
      <c r="I1683" t="s">
        <v>741</v>
      </c>
      <c r="N1683" t="s">
        <v>23</v>
      </c>
      <c r="O1683" t="s">
        <v>119</v>
      </c>
      <c r="P1683">
        <v>0</v>
      </c>
      <c r="Q1683">
        <v>0</v>
      </c>
      <c r="R1683" t="s">
        <v>2366</v>
      </c>
      <c r="S1683" t="s">
        <v>119</v>
      </c>
    </row>
    <row r="1684" spans="1:19" x14ac:dyDescent="0.3">
      <c r="A1684">
        <v>534</v>
      </c>
      <c r="B1684" t="s">
        <v>2362</v>
      </c>
      <c r="C1684" t="s">
        <v>102</v>
      </c>
      <c r="D1684" t="s">
        <v>47</v>
      </c>
      <c r="E1684" t="s">
        <v>22</v>
      </c>
      <c r="F1684" s="101">
        <v>45291</v>
      </c>
      <c r="G1684">
        <v>2023</v>
      </c>
      <c r="H1684" t="s">
        <v>736</v>
      </c>
      <c r="I1684" t="s">
        <v>737</v>
      </c>
      <c r="N1684" t="s">
        <v>23</v>
      </c>
      <c r="O1684" t="s">
        <v>119</v>
      </c>
      <c r="P1684">
        <v>0</v>
      </c>
      <c r="Q1684">
        <v>0</v>
      </c>
      <c r="R1684" t="s">
        <v>2369</v>
      </c>
      <c r="S1684" t="s">
        <v>119</v>
      </c>
    </row>
    <row r="1685" spans="1:19" x14ac:dyDescent="0.3">
      <c r="A1685">
        <v>534</v>
      </c>
      <c r="B1685" t="s">
        <v>2362</v>
      </c>
      <c r="C1685" t="s">
        <v>102</v>
      </c>
      <c r="D1685" t="s">
        <v>47</v>
      </c>
      <c r="E1685" t="s">
        <v>22</v>
      </c>
      <c r="F1685" s="101">
        <v>45657</v>
      </c>
      <c r="G1685">
        <v>2024</v>
      </c>
      <c r="H1685" t="s">
        <v>736</v>
      </c>
      <c r="I1685" t="s">
        <v>753</v>
      </c>
      <c r="N1685" t="s">
        <v>23</v>
      </c>
      <c r="O1685" t="s">
        <v>119</v>
      </c>
      <c r="P1685">
        <v>0</v>
      </c>
      <c r="Q1685">
        <v>0</v>
      </c>
      <c r="R1685" t="s">
        <v>2371</v>
      </c>
      <c r="S1685" t="s">
        <v>119</v>
      </c>
    </row>
    <row r="1686" spans="1:19" x14ac:dyDescent="0.3">
      <c r="A1686">
        <v>534</v>
      </c>
      <c r="B1686" t="s">
        <v>2362</v>
      </c>
      <c r="C1686" t="s">
        <v>102</v>
      </c>
      <c r="D1686" t="s">
        <v>47</v>
      </c>
      <c r="E1686" t="s">
        <v>22</v>
      </c>
      <c r="F1686" s="101">
        <v>46022</v>
      </c>
      <c r="G1686">
        <v>2025</v>
      </c>
      <c r="H1686" t="s">
        <v>736</v>
      </c>
      <c r="I1686" t="s">
        <v>743</v>
      </c>
      <c r="J1686">
        <v>100</v>
      </c>
      <c r="K1686">
        <v>134.53</v>
      </c>
      <c r="L1686" s="57">
        <v>1.3</v>
      </c>
      <c r="M1686" s="57">
        <v>1.3452999999999999</v>
      </c>
      <c r="N1686" t="s">
        <v>23</v>
      </c>
      <c r="O1686" t="s">
        <v>23</v>
      </c>
      <c r="P1686">
        <v>0</v>
      </c>
      <c r="Q1686">
        <v>0</v>
      </c>
      <c r="R1686" t="s">
        <v>2373</v>
      </c>
    </row>
    <row r="1687" spans="1:19" x14ac:dyDescent="0.3">
      <c r="A1687">
        <v>535</v>
      </c>
      <c r="B1687" t="s">
        <v>2374</v>
      </c>
      <c r="C1687" t="s">
        <v>102</v>
      </c>
      <c r="D1687" t="s">
        <v>47</v>
      </c>
      <c r="E1687" t="s">
        <v>22</v>
      </c>
      <c r="F1687" s="101">
        <v>44926</v>
      </c>
      <c r="G1687">
        <v>2022</v>
      </c>
      <c r="H1687" t="s">
        <v>736</v>
      </c>
      <c r="I1687" t="s">
        <v>741</v>
      </c>
      <c r="N1687" t="s">
        <v>23</v>
      </c>
      <c r="O1687" t="s">
        <v>119</v>
      </c>
      <c r="P1687">
        <v>0</v>
      </c>
      <c r="Q1687">
        <v>0</v>
      </c>
      <c r="R1687" t="s">
        <v>2378</v>
      </c>
      <c r="S1687" t="s">
        <v>119</v>
      </c>
    </row>
    <row r="1688" spans="1:19" x14ac:dyDescent="0.3">
      <c r="A1688">
        <v>535</v>
      </c>
      <c r="B1688" t="s">
        <v>2374</v>
      </c>
      <c r="C1688" t="s">
        <v>102</v>
      </c>
      <c r="D1688" t="s">
        <v>47</v>
      </c>
      <c r="E1688" t="s">
        <v>22</v>
      </c>
      <c r="F1688" s="101">
        <v>45291</v>
      </c>
      <c r="G1688">
        <v>2023</v>
      </c>
      <c r="H1688" t="s">
        <v>736</v>
      </c>
      <c r="I1688" t="s">
        <v>737</v>
      </c>
      <c r="N1688" t="s">
        <v>23</v>
      </c>
      <c r="O1688" t="s">
        <v>119</v>
      </c>
      <c r="P1688">
        <v>0</v>
      </c>
      <c r="Q1688">
        <v>0</v>
      </c>
      <c r="R1688" t="s">
        <v>2381</v>
      </c>
      <c r="S1688" t="s">
        <v>119</v>
      </c>
    </row>
    <row r="1689" spans="1:19" x14ac:dyDescent="0.3">
      <c r="A1689">
        <v>535</v>
      </c>
      <c r="B1689" t="s">
        <v>2374</v>
      </c>
      <c r="C1689" t="s">
        <v>102</v>
      </c>
      <c r="D1689" t="s">
        <v>47</v>
      </c>
      <c r="E1689" t="s">
        <v>22</v>
      </c>
      <c r="F1689" s="101">
        <v>45657</v>
      </c>
      <c r="G1689">
        <v>2024</v>
      </c>
      <c r="H1689" t="s">
        <v>736</v>
      </c>
      <c r="I1689" t="s">
        <v>753</v>
      </c>
      <c r="N1689" t="s">
        <v>23</v>
      </c>
      <c r="O1689" t="s">
        <v>119</v>
      </c>
      <c r="P1689">
        <v>0</v>
      </c>
      <c r="Q1689">
        <v>0</v>
      </c>
      <c r="R1689" t="s">
        <v>2383</v>
      </c>
      <c r="S1689" t="s">
        <v>119</v>
      </c>
    </row>
    <row r="1690" spans="1:19" x14ac:dyDescent="0.3">
      <c r="A1690">
        <v>535</v>
      </c>
      <c r="B1690" t="s">
        <v>2374</v>
      </c>
      <c r="C1690" t="s">
        <v>102</v>
      </c>
      <c r="D1690" t="s">
        <v>47</v>
      </c>
      <c r="E1690" t="s">
        <v>22</v>
      </c>
      <c r="F1690" s="101">
        <v>46022</v>
      </c>
      <c r="G1690">
        <v>2025</v>
      </c>
      <c r="H1690" t="s">
        <v>736</v>
      </c>
      <c r="I1690" t="s">
        <v>743</v>
      </c>
      <c r="J1690">
        <v>100</v>
      </c>
      <c r="K1690">
        <v>209.63</v>
      </c>
      <c r="L1690" s="57">
        <v>1.3</v>
      </c>
      <c r="M1690" s="57">
        <v>2.0962999999999998</v>
      </c>
      <c r="N1690" t="s">
        <v>23</v>
      </c>
      <c r="O1690" t="s">
        <v>23</v>
      </c>
      <c r="P1690">
        <v>0</v>
      </c>
      <c r="Q1690">
        <v>0</v>
      </c>
      <c r="R1690" t="s">
        <v>2385</v>
      </c>
    </row>
    <row r="1691" spans="1:19" x14ac:dyDescent="0.3">
      <c r="A1691">
        <v>536</v>
      </c>
      <c r="B1691" t="s">
        <v>2386</v>
      </c>
      <c r="C1691" t="s">
        <v>102</v>
      </c>
      <c r="D1691" t="s">
        <v>47</v>
      </c>
      <c r="E1691" t="s">
        <v>22</v>
      </c>
      <c r="F1691" s="101">
        <v>44926</v>
      </c>
      <c r="G1691">
        <v>2022</v>
      </c>
      <c r="H1691" t="s">
        <v>736</v>
      </c>
      <c r="I1691" t="s">
        <v>741</v>
      </c>
      <c r="N1691" t="s">
        <v>23</v>
      </c>
      <c r="O1691" t="s">
        <v>119</v>
      </c>
      <c r="P1691">
        <v>0</v>
      </c>
      <c r="Q1691">
        <v>0</v>
      </c>
      <c r="R1691" t="s">
        <v>2390</v>
      </c>
      <c r="S1691" t="s">
        <v>119</v>
      </c>
    </row>
    <row r="1692" spans="1:19" x14ac:dyDescent="0.3">
      <c r="A1692">
        <v>536</v>
      </c>
      <c r="B1692" t="s">
        <v>2386</v>
      </c>
      <c r="C1692" t="s">
        <v>102</v>
      </c>
      <c r="D1692" t="s">
        <v>47</v>
      </c>
      <c r="E1692" t="s">
        <v>22</v>
      </c>
      <c r="F1692" s="101">
        <v>45291</v>
      </c>
      <c r="G1692">
        <v>2023</v>
      </c>
      <c r="H1692" t="s">
        <v>736</v>
      </c>
      <c r="I1692" t="s">
        <v>737</v>
      </c>
      <c r="N1692" t="s">
        <v>23</v>
      </c>
      <c r="O1692" t="s">
        <v>119</v>
      </c>
      <c r="P1692">
        <v>0</v>
      </c>
      <c r="Q1692">
        <v>0</v>
      </c>
      <c r="R1692" t="s">
        <v>2393</v>
      </c>
      <c r="S1692" t="s">
        <v>119</v>
      </c>
    </row>
    <row r="1693" spans="1:19" x14ac:dyDescent="0.3">
      <c r="A1693">
        <v>536</v>
      </c>
      <c r="B1693" t="s">
        <v>2386</v>
      </c>
      <c r="C1693" t="s">
        <v>102</v>
      </c>
      <c r="D1693" t="s">
        <v>47</v>
      </c>
      <c r="E1693" t="s">
        <v>22</v>
      </c>
      <c r="F1693" s="101">
        <v>45657</v>
      </c>
      <c r="G1693">
        <v>2024</v>
      </c>
      <c r="H1693" t="s">
        <v>736</v>
      </c>
      <c r="I1693" t="s">
        <v>753</v>
      </c>
      <c r="N1693" t="s">
        <v>23</v>
      </c>
      <c r="O1693" t="s">
        <v>119</v>
      </c>
      <c r="P1693">
        <v>0</v>
      </c>
      <c r="Q1693">
        <v>0</v>
      </c>
      <c r="R1693" t="s">
        <v>2395</v>
      </c>
      <c r="S1693" t="s">
        <v>119</v>
      </c>
    </row>
    <row r="1694" spans="1:19" x14ac:dyDescent="0.3">
      <c r="A1694">
        <v>536</v>
      </c>
      <c r="B1694" t="s">
        <v>2386</v>
      </c>
      <c r="C1694" t="s">
        <v>102</v>
      </c>
      <c r="D1694" t="s">
        <v>47</v>
      </c>
      <c r="E1694" t="s">
        <v>22</v>
      </c>
      <c r="F1694" s="101">
        <v>46022</v>
      </c>
      <c r="G1694">
        <v>2025</v>
      </c>
      <c r="H1694" t="s">
        <v>736</v>
      </c>
      <c r="I1694" t="s">
        <v>743</v>
      </c>
      <c r="J1694">
        <v>100</v>
      </c>
      <c r="K1694">
        <v>260.75</v>
      </c>
      <c r="L1694" s="57">
        <v>1.3</v>
      </c>
      <c r="M1694" s="57">
        <v>2.6074999999999999</v>
      </c>
      <c r="N1694" t="s">
        <v>23</v>
      </c>
      <c r="O1694" t="s">
        <v>23</v>
      </c>
      <c r="P1694">
        <v>0</v>
      </c>
      <c r="Q1694">
        <v>0</v>
      </c>
      <c r="R1694" t="s">
        <v>2397</v>
      </c>
    </row>
    <row r="1695" spans="1:19" x14ac:dyDescent="0.3">
      <c r="A1695">
        <v>537</v>
      </c>
      <c r="B1695" t="s">
        <v>2398</v>
      </c>
      <c r="C1695" t="s">
        <v>46</v>
      </c>
      <c r="D1695" t="s">
        <v>47</v>
      </c>
      <c r="E1695" t="s">
        <v>22</v>
      </c>
      <c r="F1695" s="101">
        <v>46022</v>
      </c>
      <c r="G1695">
        <v>2025</v>
      </c>
      <c r="H1695" t="s">
        <v>736</v>
      </c>
      <c r="I1695" t="s">
        <v>743</v>
      </c>
      <c r="J1695">
        <v>94</v>
      </c>
      <c r="K1695">
        <v>64.3</v>
      </c>
      <c r="L1695" s="57">
        <v>0.68404255319148932</v>
      </c>
      <c r="M1695" s="57">
        <v>0.68404255319148932</v>
      </c>
      <c r="N1695" t="s">
        <v>48</v>
      </c>
      <c r="O1695" t="s">
        <v>48</v>
      </c>
      <c r="P1695">
        <v>0</v>
      </c>
      <c r="Q1695">
        <v>0</v>
      </c>
      <c r="R1695" t="s">
        <v>2400</v>
      </c>
    </row>
    <row r="1696" spans="1:19" x14ac:dyDescent="0.3">
      <c r="A1696">
        <v>538</v>
      </c>
      <c r="B1696" t="s">
        <v>2401</v>
      </c>
      <c r="C1696" t="s">
        <v>180</v>
      </c>
      <c r="D1696" t="s">
        <v>47</v>
      </c>
      <c r="E1696" t="s">
        <v>22</v>
      </c>
      <c r="F1696" s="101">
        <v>46022</v>
      </c>
      <c r="G1696">
        <v>2025</v>
      </c>
      <c r="H1696" t="s">
        <v>736</v>
      </c>
      <c r="I1696" t="s">
        <v>743</v>
      </c>
      <c r="J1696">
        <v>90</v>
      </c>
      <c r="K1696">
        <v>100</v>
      </c>
      <c r="L1696" s="57">
        <v>1.1111111111111109</v>
      </c>
      <c r="M1696" s="57">
        <v>1.1111111111111109</v>
      </c>
      <c r="N1696" t="s">
        <v>23</v>
      </c>
      <c r="O1696" t="s">
        <v>23</v>
      </c>
      <c r="P1696">
        <v>0</v>
      </c>
      <c r="Q1696">
        <v>0</v>
      </c>
      <c r="R1696" t="s">
        <v>2402</v>
      </c>
    </row>
    <row r="1697" spans="1:19" x14ac:dyDescent="0.3">
      <c r="A1697">
        <v>539</v>
      </c>
      <c r="B1697" t="s">
        <v>2403</v>
      </c>
      <c r="C1697" t="s">
        <v>180</v>
      </c>
      <c r="D1697" t="s">
        <v>47</v>
      </c>
      <c r="E1697" t="s">
        <v>54</v>
      </c>
      <c r="F1697" s="101">
        <v>46022</v>
      </c>
      <c r="G1697">
        <v>2025</v>
      </c>
      <c r="H1697" t="s">
        <v>736</v>
      </c>
      <c r="I1697" t="s">
        <v>743</v>
      </c>
      <c r="J1697">
        <v>2.5</v>
      </c>
      <c r="K1697">
        <v>2.5</v>
      </c>
      <c r="L1697" s="57">
        <v>1</v>
      </c>
      <c r="M1697" s="57">
        <v>1</v>
      </c>
      <c r="N1697" t="s">
        <v>23</v>
      </c>
      <c r="O1697" t="s">
        <v>23</v>
      </c>
      <c r="P1697">
        <v>0</v>
      </c>
      <c r="Q1697">
        <v>0</v>
      </c>
      <c r="R1697" t="s">
        <v>2404</v>
      </c>
    </row>
    <row r="1698" spans="1:19" x14ac:dyDescent="0.3">
      <c r="A1698">
        <v>540</v>
      </c>
      <c r="B1698" t="s">
        <v>2405</v>
      </c>
      <c r="C1698" t="s">
        <v>303</v>
      </c>
      <c r="D1698" t="s">
        <v>47</v>
      </c>
      <c r="E1698" t="s">
        <v>22</v>
      </c>
      <c r="F1698" s="101">
        <v>46022</v>
      </c>
      <c r="G1698">
        <v>2025</v>
      </c>
      <c r="H1698" t="s">
        <v>736</v>
      </c>
      <c r="I1698" t="s">
        <v>743</v>
      </c>
      <c r="J1698">
        <v>97</v>
      </c>
      <c r="K1698">
        <v>97.9</v>
      </c>
      <c r="L1698" s="57">
        <v>1.0092783505154641</v>
      </c>
      <c r="M1698" s="57">
        <v>1.0092783505154641</v>
      </c>
      <c r="N1698" t="s">
        <v>23</v>
      </c>
      <c r="O1698" t="s">
        <v>23</v>
      </c>
      <c r="P1698">
        <v>0</v>
      </c>
      <c r="Q1698">
        <v>0</v>
      </c>
      <c r="R1698" t="s">
        <v>2407</v>
      </c>
    </row>
    <row r="1699" spans="1:19" x14ac:dyDescent="0.3">
      <c r="A1699">
        <v>541</v>
      </c>
      <c r="B1699" t="s">
        <v>2408</v>
      </c>
      <c r="C1699" t="s">
        <v>279</v>
      </c>
      <c r="D1699" t="s">
        <v>65</v>
      </c>
      <c r="E1699" t="s">
        <v>22</v>
      </c>
      <c r="F1699" s="101">
        <v>46022</v>
      </c>
      <c r="G1699">
        <v>2025</v>
      </c>
      <c r="H1699" t="s">
        <v>736</v>
      </c>
      <c r="I1699" t="s">
        <v>743</v>
      </c>
      <c r="J1699">
        <v>4</v>
      </c>
      <c r="K1699">
        <v>6.99</v>
      </c>
      <c r="L1699" s="57">
        <v>1.3</v>
      </c>
      <c r="M1699" s="57">
        <v>1.7475000000000001</v>
      </c>
      <c r="N1699" t="s">
        <v>23</v>
      </c>
      <c r="O1699" t="s">
        <v>23</v>
      </c>
      <c r="P1699">
        <v>0</v>
      </c>
      <c r="Q1699">
        <v>0</v>
      </c>
      <c r="R1699" t="s">
        <v>2409</v>
      </c>
    </row>
    <row r="1700" spans="1:19" x14ac:dyDescent="0.3">
      <c r="A1700">
        <v>542</v>
      </c>
      <c r="B1700" t="s">
        <v>2410</v>
      </c>
      <c r="C1700" t="s">
        <v>279</v>
      </c>
      <c r="D1700" t="s">
        <v>65</v>
      </c>
      <c r="E1700" t="s">
        <v>22</v>
      </c>
      <c r="F1700" s="101">
        <v>44926</v>
      </c>
      <c r="G1700">
        <v>2022</v>
      </c>
      <c r="H1700" t="s">
        <v>736</v>
      </c>
      <c r="I1700" t="s">
        <v>741</v>
      </c>
      <c r="N1700" t="s">
        <v>23</v>
      </c>
      <c r="O1700" t="s">
        <v>119</v>
      </c>
      <c r="P1700">
        <v>0</v>
      </c>
      <c r="Q1700">
        <v>0</v>
      </c>
      <c r="R1700" t="s">
        <v>2416</v>
      </c>
      <c r="S1700" t="s">
        <v>171</v>
      </c>
    </row>
    <row r="1701" spans="1:19" x14ac:dyDescent="0.3">
      <c r="A1701">
        <v>542</v>
      </c>
      <c r="B1701" t="s">
        <v>2410</v>
      </c>
      <c r="C1701" t="s">
        <v>279</v>
      </c>
      <c r="D1701" t="s">
        <v>65</v>
      </c>
      <c r="E1701" t="s">
        <v>22</v>
      </c>
      <c r="F1701" s="101">
        <v>45291</v>
      </c>
      <c r="G1701">
        <v>2023</v>
      </c>
      <c r="H1701" t="s">
        <v>736</v>
      </c>
      <c r="I1701" t="s">
        <v>737</v>
      </c>
      <c r="N1701" t="s">
        <v>23</v>
      </c>
      <c r="O1701" t="s">
        <v>119</v>
      </c>
      <c r="P1701">
        <v>0</v>
      </c>
      <c r="Q1701">
        <v>0</v>
      </c>
      <c r="R1701" t="s">
        <v>2418</v>
      </c>
      <c r="S1701" t="s">
        <v>171</v>
      </c>
    </row>
    <row r="1702" spans="1:19" x14ac:dyDescent="0.3">
      <c r="A1702">
        <v>542</v>
      </c>
      <c r="B1702" t="s">
        <v>2410</v>
      </c>
      <c r="C1702" t="s">
        <v>279</v>
      </c>
      <c r="D1702" t="s">
        <v>65</v>
      </c>
      <c r="E1702" t="s">
        <v>22</v>
      </c>
      <c r="F1702" s="101">
        <v>45657</v>
      </c>
      <c r="G1702">
        <v>2024</v>
      </c>
      <c r="H1702" t="s">
        <v>736</v>
      </c>
      <c r="I1702" t="s">
        <v>753</v>
      </c>
      <c r="N1702" t="s">
        <v>23</v>
      </c>
      <c r="O1702" t="s">
        <v>119</v>
      </c>
      <c r="P1702">
        <v>0</v>
      </c>
      <c r="Q1702">
        <v>0</v>
      </c>
      <c r="R1702" t="s">
        <v>2419</v>
      </c>
      <c r="S1702" t="s">
        <v>171</v>
      </c>
    </row>
    <row r="1703" spans="1:19" x14ac:dyDescent="0.3">
      <c r="A1703">
        <v>542</v>
      </c>
      <c r="B1703" t="s">
        <v>2410</v>
      </c>
      <c r="C1703" t="s">
        <v>279</v>
      </c>
      <c r="D1703" t="s">
        <v>65</v>
      </c>
      <c r="E1703" t="s">
        <v>22</v>
      </c>
      <c r="F1703" s="101">
        <v>46022</v>
      </c>
      <c r="G1703">
        <v>2025</v>
      </c>
      <c r="H1703" t="s">
        <v>736</v>
      </c>
      <c r="I1703" t="s">
        <v>743</v>
      </c>
      <c r="K1703">
        <v>81.239999999999995</v>
      </c>
      <c r="N1703" t="s">
        <v>23</v>
      </c>
      <c r="O1703" t="s">
        <v>23</v>
      </c>
      <c r="P1703">
        <v>0</v>
      </c>
      <c r="Q1703">
        <v>0</v>
      </c>
      <c r="R1703" t="s">
        <v>2420</v>
      </c>
      <c r="S1703" t="s">
        <v>171</v>
      </c>
    </row>
    <row r="1704" spans="1:19" x14ac:dyDescent="0.3">
      <c r="A1704">
        <v>543</v>
      </c>
      <c r="B1704" t="s">
        <v>2421</v>
      </c>
      <c r="C1704" t="s">
        <v>118</v>
      </c>
      <c r="D1704" t="s">
        <v>47</v>
      </c>
      <c r="E1704" t="s">
        <v>22</v>
      </c>
      <c r="F1704" s="101">
        <v>44926</v>
      </c>
      <c r="G1704">
        <v>2022</v>
      </c>
      <c r="H1704" t="s">
        <v>736</v>
      </c>
      <c r="I1704" t="s">
        <v>741</v>
      </c>
      <c r="N1704" t="s">
        <v>48</v>
      </c>
      <c r="O1704" t="s">
        <v>119</v>
      </c>
      <c r="P1704">
        <v>0</v>
      </c>
      <c r="Q1704">
        <v>0</v>
      </c>
      <c r="R1704" t="s">
        <v>2425</v>
      </c>
      <c r="S1704" t="s">
        <v>119</v>
      </c>
    </row>
    <row r="1705" spans="1:19" x14ac:dyDescent="0.3">
      <c r="A1705">
        <v>543</v>
      </c>
      <c r="B1705" t="s">
        <v>2421</v>
      </c>
      <c r="C1705" t="s">
        <v>118</v>
      </c>
      <c r="D1705" t="s">
        <v>47</v>
      </c>
      <c r="E1705" t="s">
        <v>22</v>
      </c>
      <c r="F1705" s="101">
        <v>45291</v>
      </c>
      <c r="G1705">
        <v>2023</v>
      </c>
      <c r="H1705" t="s">
        <v>736</v>
      </c>
      <c r="I1705" t="s">
        <v>737</v>
      </c>
      <c r="N1705" t="s">
        <v>48</v>
      </c>
      <c r="O1705" t="s">
        <v>119</v>
      </c>
      <c r="P1705">
        <v>0</v>
      </c>
      <c r="Q1705">
        <v>0</v>
      </c>
      <c r="R1705" t="s">
        <v>2428</v>
      </c>
      <c r="S1705" t="s">
        <v>119</v>
      </c>
    </row>
    <row r="1706" spans="1:19" x14ac:dyDescent="0.3">
      <c r="A1706">
        <v>543</v>
      </c>
      <c r="B1706" t="s">
        <v>2421</v>
      </c>
      <c r="C1706" t="s">
        <v>118</v>
      </c>
      <c r="D1706" t="s">
        <v>47</v>
      </c>
      <c r="E1706" t="s">
        <v>22</v>
      </c>
      <c r="F1706" s="101">
        <v>45657</v>
      </c>
      <c r="G1706">
        <v>2024</v>
      </c>
      <c r="H1706" t="s">
        <v>736</v>
      </c>
      <c r="I1706" t="s">
        <v>753</v>
      </c>
      <c r="N1706" t="s">
        <v>48</v>
      </c>
      <c r="O1706" t="s">
        <v>119</v>
      </c>
      <c r="P1706">
        <v>0</v>
      </c>
      <c r="Q1706">
        <v>0</v>
      </c>
      <c r="R1706" t="s">
        <v>2430</v>
      </c>
      <c r="S1706" t="s">
        <v>119</v>
      </c>
    </row>
    <row r="1707" spans="1:19" x14ac:dyDescent="0.3">
      <c r="A1707">
        <v>544</v>
      </c>
      <c r="B1707" t="s">
        <v>2432</v>
      </c>
      <c r="C1707" t="s">
        <v>366</v>
      </c>
      <c r="D1707" t="s">
        <v>47</v>
      </c>
      <c r="E1707" t="s">
        <v>22</v>
      </c>
      <c r="F1707" s="101">
        <v>44926</v>
      </c>
      <c r="G1707">
        <v>2022</v>
      </c>
      <c r="H1707" t="s">
        <v>736</v>
      </c>
      <c r="I1707" t="s">
        <v>741</v>
      </c>
      <c r="N1707" t="s">
        <v>48</v>
      </c>
      <c r="O1707" t="s">
        <v>119</v>
      </c>
      <c r="P1707">
        <v>0</v>
      </c>
      <c r="Q1707">
        <v>0</v>
      </c>
      <c r="R1707" t="s">
        <v>2436</v>
      </c>
      <c r="S1707" t="s">
        <v>119</v>
      </c>
    </row>
    <row r="1708" spans="1:19" x14ac:dyDescent="0.3">
      <c r="A1708">
        <v>544</v>
      </c>
      <c r="B1708" t="s">
        <v>2432</v>
      </c>
      <c r="C1708" t="s">
        <v>366</v>
      </c>
      <c r="D1708" t="s">
        <v>47</v>
      </c>
      <c r="E1708" t="s">
        <v>22</v>
      </c>
      <c r="F1708" s="101">
        <v>45291</v>
      </c>
      <c r="G1708">
        <v>2023</v>
      </c>
      <c r="H1708" t="s">
        <v>736</v>
      </c>
      <c r="I1708" t="s">
        <v>737</v>
      </c>
      <c r="J1708">
        <v>90</v>
      </c>
      <c r="N1708" t="s">
        <v>48</v>
      </c>
      <c r="O1708" t="s">
        <v>119</v>
      </c>
      <c r="P1708">
        <v>0</v>
      </c>
      <c r="Q1708">
        <v>0</v>
      </c>
      <c r="R1708" t="s">
        <v>2439</v>
      </c>
      <c r="S1708" t="s">
        <v>119</v>
      </c>
    </row>
    <row r="1709" spans="1:19" x14ac:dyDescent="0.3">
      <c r="A1709">
        <v>544</v>
      </c>
      <c r="B1709" t="s">
        <v>2432</v>
      </c>
      <c r="C1709" t="s">
        <v>366</v>
      </c>
      <c r="D1709" t="s">
        <v>47</v>
      </c>
      <c r="E1709" t="s">
        <v>22</v>
      </c>
      <c r="F1709" s="101">
        <v>45657</v>
      </c>
      <c r="G1709">
        <v>2024</v>
      </c>
      <c r="H1709" t="s">
        <v>736</v>
      </c>
      <c r="I1709" t="s">
        <v>753</v>
      </c>
      <c r="J1709">
        <v>90</v>
      </c>
      <c r="N1709" t="s">
        <v>48</v>
      </c>
      <c r="O1709" t="s">
        <v>119</v>
      </c>
      <c r="P1709">
        <v>0</v>
      </c>
      <c r="Q1709">
        <v>0</v>
      </c>
      <c r="R1709" t="s">
        <v>2441</v>
      </c>
      <c r="S1709" t="s">
        <v>119</v>
      </c>
    </row>
    <row r="1710" spans="1:19" x14ac:dyDescent="0.3">
      <c r="A1710">
        <v>544</v>
      </c>
      <c r="B1710" t="s">
        <v>2432</v>
      </c>
      <c r="C1710" t="s">
        <v>366</v>
      </c>
      <c r="D1710" t="s">
        <v>47</v>
      </c>
      <c r="E1710" t="s">
        <v>22</v>
      </c>
      <c r="F1710" s="101">
        <v>46022</v>
      </c>
      <c r="G1710">
        <v>2025</v>
      </c>
      <c r="H1710" t="s">
        <v>736</v>
      </c>
      <c r="I1710" t="s">
        <v>743</v>
      </c>
      <c r="J1710">
        <v>100</v>
      </c>
      <c r="K1710">
        <v>162.5</v>
      </c>
      <c r="L1710" s="57">
        <v>1.3</v>
      </c>
      <c r="M1710" s="57">
        <v>1.625</v>
      </c>
      <c r="N1710" t="s">
        <v>48</v>
      </c>
      <c r="O1710" t="s">
        <v>48</v>
      </c>
      <c r="P1710">
        <v>0</v>
      </c>
      <c r="Q1710">
        <v>0</v>
      </c>
      <c r="R1710" t="s">
        <v>2443</v>
      </c>
    </row>
    <row r="1711" spans="1:19" x14ac:dyDescent="0.3">
      <c r="A1711">
        <v>546</v>
      </c>
      <c r="B1711" t="s">
        <v>2444</v>
      </c>
      <c r="C1711" t="s">
        <v>279</v>
      </c>
      <c r="D1711" t="s">
        <v>65</v>
      </c>
      <c r="E1711" t="s">
        <v>22</v>
      </c>
      <c r="F1711" s="101">
        <v>44926</v>
      </c>
      <c r="G1711">
        <v>2022</v>
      </c>
      <c r="H1711" t="s">
        <v>736</v>
      </c>
      <c r="I1711" t="s">
        <v>741</v>
      </c>
      <c r="N1711" t="s">
        <v>23</v>
      </c>
      <c r="O1711" t="s">
        <v>119</v>
      </c>
      <c r="P1711">
        <v>0</v>
      </c>
      <c r="Q1711">
        <v>0</v>
      </c>
      <c r="R1711" t="s">
        <v>2450</v>
      </c>
      <c r="S1711" t="s">
        <v>119</v>
      </c>
    </row>
    <row r="1712" spans="1:19" x14ac:dyDescent="0.3">
      <c r="A1712">
        <v>546</v>
      </c>
      <c r="B1712" t="s">
        <v>2444</v>
      </c>
      <c r="C1712" t="s">
        <v>279</v>
      </c>
      <c r="D1712" t="s">
        <v>65</v>
      </c>
      <c r="E1712" t="s">
        <v>22</v>
      </c>
      <c r="F1712" s="101">
        <v>45291</v>
      </c>
      <c r="G1712">
        <v>2023</v>
      </c>
      <c r="H1712" t="s">
        <v>736</v>
      </c>
      <c r="I1712" t="s">
        <v>737</v>
      </c>
      <c r="N1712" t="s">
        <v>23</v>
      </c>
      <c r="O1712" t="s">
        <v>119</v>
      </c>
      <c r="P1712">
        <v>0</v>
      </c>
      <c r="Q1712">
        <v>0</v>
      </c>
      <c r="R1712" t="s">
        <v>2454</v>
      </c>
      <c r="S1712" t="s">
        <v>119</v>
      </c>
    </row>
    <row r="1713" spans="1:19" x14ac:dyDescent="0.3">
      <c r="A1713">
        <v>546</v>
      </c>
      <c r="B1713" t="s">
        <v>2444</v>
      </c>
      <c r="C1713" t="s">
        <v>279</v>
      </c>
      <c r="D1713" t="s">
        <v>65</v>
      </c>
      <c r="E1713" t="s">
        <v>22</v>
      </c>
      <c r="F1713" s="101">
        <v>45657</v>
      </c>
      <c r="G1713">
        <v>2024</v>
      </c>
      <c r="H1713" t="s">
        <v>736</v>
      </c>
      <c r="I1713" t="s">
        <v>753</v>
      </c>
      <c r="N1713" t="s">
        <v>23</v>
      </c>
      <c r="O1713" t="s">
        <v>119</v>
      </c>
      <c r="P1713">
        <v>0</v>
      </c>
      <c r="Q1713">
        <v>0</v>
      </c>
      <c r="R1713" t="s">
        <v>2455</v>
      </c>
      <c r="S1713" t="s">
        <v>119</v>
      </c>
    </row>
    <row r="1714" spans="1:19" x14ac:dyDescent="0.3">
      <c r="A1714">
        <v>546</v>
      </c>
      <c r="B1714" t="s">
        <v>2444</v>
      </c>
      <c r="C1714" t="s">
        <v>279</v>
      </c>
      <c r="D1714" t="s">
        <v>65</v>
      </c>
      <c r="E1714" t="s">
        <v>22</v>
      </c>
      <c r="F1714" s="101">
        <v>46022</v>
      </c>
      <c r="G1714">
        <v>2025</v>
      </c>
      <c r="H1714" t="s">
        <v>736</v>
      </c>
      <c r="I1714" t="s">
        <v>743</v>
      </c>
      <c r="J1714">
        <v>100</v>
      </c>
      <c r="K1714">
        <v>37.79</v>
      </c>
      <c r="L1714" s="57">
        <v>0.37790000000000001</v>
      </c>
      <c r="M1714" s="57">
        <v>0.37790000000000001</v>
      </c>
      <c r="N1714" t="s">
        <v>23</v>
      </c>
      <c r="O1714" t="s">
        <v>23</v>
      </c>
      <c r="P1714">
        <v>0</v>
      </c>
      <c r="Q1714">
        <v>0</v>
      </c>
      <c r="R1714" t="s">
        <v>2456</v>
      </c>
    </row>
    <row r="1715" spans="1:19" x14ac:dyDescent="0.3">
      <c r="A1715">
        <v>547</v>
      </c>
      <c r="B1715" t="s">
        <v>2457</v>
      </c>
      <c r="C1715" t="s">
        <v>279</v>
      </c>
      <c r="D1715" t="s">
        <v>65</v>
      </c>
      <c r="E1715" t="s">
        <v>22</v>
      </c>
      <c r="F1715" s="101">
        <v>46022</v>
      </c>
      <c r="G1715">
        <v>2025</v>
      </c>
      <c r="H1715" t="s">
        <v>736</v>
      </c>
      <c r="I1715" t="s">
        <v>743</v>
      </c>
      <c r="K1715">
        <v>92</v>
      </c>
      <c r="N1715" t="s">
        <v>23</v>
      </c>
      <c r="O1715" t="s">
        <v>23</v>
      </c>
      <c r="P1715">
        <v>0</v>
      </c>
      <c r="Q1715">
        <v>0</v>
      </c>
      <c r="R1715" t="s">
        <v>2458</v>
      </c>
    </row>
    <row r="1716" spans="1:19" x14ac:dyDescent="0.3">
      <c r="A1716">
        <v>550</v>
      </c>
      <c r="B1716" t="s">
        <v>2459</v>
      </c>
      <c r="C1716" t="s">
        <v>361</v>
      </c>
      <c r="D1716" t="s">
        <v>47</v>
      </c>
      <c r="E1716" t="s">
        <v>22</v>
      </c>
      <c r="F1716" s="101">
        <v>46022</v>
      </c>
      <c r="G1716">
        <v>2025</v>
      </c>
      <c r="H1716" t="s">
        <v>736</v>
      </c>
      <c r="I1716" t="s">
        <v>743</v>
      </c>
      <c r="J1716">
        <v>100</v>
      </c>
      <c r="K1716">
        <v>95.5</v>
      </c>
      <c r="L1716" s="57">
        <v>0.95499999999999996</v>
      </c>
      <c r="M1716" s="57">
        <v>0.95499999999999996</v>
      </c>
      <c r="N1716" t="s">
        <v>23</v>
      </c>
      <c r="O1716" t="s">
        <v>23</v>
      </c>
      <c r="P1716">
        <v>0</v>
      </c>
      <c r="Q1716">
        <v>0</v>
      </c>
      <c r="R1716" t="s">
        <v>2461</v>
      </c>
    </row>
    <row r="1717" spans="1:19" x14ac:dyDescent="0.3">
      <c r="A1717">
        <v>551</v>
      </c>
      <c r="B1717" t="s">
        <v>2462</v>
      </c>
      <c r="C1717" t="s">
        <v>361</v>
      </c>
      <c r="D1717" t="s">
        <v>47</v>
      </c>
      <c r="E1717" t="s">
        <v>22</v>
      </c>
      <c r="F1717" s="101">
        <v>45657</v>
      </c>
      <c r="G1717">
        <v>2024</v>
      </c>
      <c r="H1717" t="s">
        <v>736</v>
      </c>
      <c r="I1717" t="s">
        <v>753</v>
      </c>
      <c r="N1717" t="s">
        <v>23</v>
      </c>
      <c r="O1717" t="s">
        <v>119</v>
      </c>
      <c r="P1717">
        <v>0</v>
      </c>
      <c r="Q1717">
        <v>0</v>
      </c>
      <c r="R1717" t="s">
        <v>2463</v>
      </c>
      <c r="S1717" t="s">
        <v>119</v>
      </c>
    </row>
    <row r="1718" spans="1:19" x14ac:dyDescent="0.3">
      <c r="A1718">
        <v>551</v>
      </c>
      <c r="B1718" t="s">
        <v>2462</v>
      </c>
      <c r="C1718" t="s">
        <v>361</v>
      </c>
      <c r="D1718" t="s">
        <v>47</v>
      </c>
      <c r="E1718" t="s">
        <v>22</v>
      </c>
      <c r="F1718" s="101">
        <v>46022</v>
      </c>
      <c r="G1718">
        <v>2025</v>
      </c>
      <c r="H1718" t="s">
        <v>736</v>
      </c>
      <c r="I1718" t="s">
        <v>743</v>
      </c>
      <c r="J1718">
        <v>80</v>
      </c>
      <c r="K1718">
        <v>5</v>
      </c>
      <c r="L1718" s="57">
        <v>6.25E-2</v>
      </c>
      <c r="M1718" s="57">
        <v>6.25E-2</v>
      </c>
      <c r="N1718" t="s">
        <v>23</v>
      </c>
      <c r="O1718" t="s">
        <v>23</v>
      </c>
      <c r="P1718">
        <v>0</v>
      </c>
      <c r="Q1718">
        <v>0</v>
      </c>
      <c r="R1718" t="s">
        <v>2465</v>
      </c>
    </row>
    <row r="1719" spans="1:19" x14ac:dyDescent="0.3">
      <c r="A1719">
        <v>552</v>
      </c>
      <c r="B1719" t="s">
        <v>2466</v>
      </c>
      <c r="C1719" t="s">
        <v>32</v>
      </c>
      <c r="D1719" t="s">
        <v>65</v>
      </c>
      <c r="E1719" t="s">
        <v>22</v>
      </c>
      <c r="F1719" s="101">
        <v>46022</v>
      </c>
      <c r="G1719">
        <v>2025</v>
      </c>
      <c r="H1719" t="s">
        <v>736</v>
      </c>
      <c r="I1719" t="s">
        <v>743</v>
      </c>
      <c r="J1719">
        <v>80</v>
      </c>
      <c r="K1719">
        <v>92</v>
      </c>
      <c r="L1719" s="57">
        <v>1.1499999999999999</v>
      </c>
      <c r="M1719" s="57">
        <v>1.1499999999999999</v>
      </c>
      <c r="N1719" t="s">
        <v>23</v>
      </c>
      <c r="O1719" t="s">
        <v>23</v>
      </c>
      <c r="P1719">
        <v>0</v>
      </c>
      <c r="Q1719">
        <v>0</v>
      </c>
      <c r="R1719" t="s">
        <v>2468</v>
      </c>
    </row>
    <row r="1720" spans="1:19" x14ac:dyDescent="0.3">
      <c r="A1720">
        <v>553</v>
      </c>
      <c r="B1720" t="s">
        <v>2469</v>
      </c>
      <c r="C1720" t="s">
        <v>336</v>
      </c>
      <c r="D1720" t="s">
        <v>65</v>
      </c>
      <c r="E1720" t="s">
        <v>22</v>
      </c>
      <c r="F1720" s="101">
        <v>46022</v>
      </c>
      <c r="G1720">
        <v>2025</v>
      </c>
      <c r="H1720" t="s">
        <v>736</v>
      </c>
      <c r="I1720" t="s">
        <v>743</v>
      </c>
      <c r="J1720">
        <v>80</v>
      </c>
      <c r="K1720">
        <v>83</v>
      </c>
      <c r="L1720" s="57">
        <v>1.0375000000000001</v>
      </c>
      <c r="M1720" s="57">
        <v>1.0375000000000001</v>
      </c>
      <c r="N1720" t="s">
        <v>23</v>
      </c>
      <c r="O1720" t="s">
        <v>23</v>
      </c>
      <c r="P1720">
        <v>0</v>
      </c>
      <c r="Q1720">
        <v>0</v>
      </c>
      <c r="R1720" t="s">
        <v>2470</v>
      </c>
    </row>
    <row r="1721" spans="1:19" x14ac:dyDescent="0.3">
      <c r="A1721">
        <v>554</v>
      </c>
      <c r="B1721" t="s">
        <v>2471</v>
      </c>
      <c r="C1721" t="s">
        <v>178</v>
      </c>
      <c r="D1721" t="s">
        <v>47</v>
      </c>
      <c r="E1721" t="s">
        <v>22</v>
      </c>
      <c r="F1721" s="101">
        <v>46022</v>
      </c>
      <c r="G1721">
        <v>2025</v>
      </c>
      <c r="H1721" t="s">
        <v>736</v>
      </c>
      <c r="I1721" t="s">
        <v>743</v>
      </c>
      <c r="J1721">
        <v>80</v>
      </c>
      <c r="K1721">
        <v>95</v>
      </c>
      <c r="L1721" s="57">
        <v>1.1875</v>
      </c>
      <c r="M1721" s="57">
        <v>1.1875</v>
      </c>
      <c r="N1721" t="s">
        <v>23</v>
      </c>
      <c r="O1721" t="s">
        <v>23</v>
      </c>
      <c r="P1721">
        <v>0</v>
      </c>
      <c r="Q1721">
        <v>0</v>
      </c>
      <c r="R1721" t="s">
        <v>2472</v>
      </c>
    </row>
    <row r="1722" spans="1:19" x14ac:dyDescent="0.3">
      <c r="A1722">
        <v>555</v>
      </c>
      <c r="B1722" t="s">
        <v>2473</v>
      </c>
      <c r="C1722" t="s">
        <v>343</v>
      </c>
      <c r="D1722" t="s">
        <v>47</v>
      </c>
      <c r="E1722" t="s">
        <v>22</v>
      </c>
      <c r="F1722" s="101">
        <v>46022</v>
      </c>
      <c r="G1722">
        <v>2025</v>
      </c>
      <c r="H1722" t="s">
        <v>736</v>
      </c>
      <c r="I1722" t="s">
        <v>743</v>
      </c>
      <c r="J1722">
        <v>80</v>
      </c>
      <c r="K1722">
        <v>100</v>
      </c>
      <c r="L1722" s="57">
        <v>1.25</v>
      </c>
      <c r="M1722" s="57">
        <v>1.25</v>
      </c>
      <c r="N1722" t="s">
        <v>23</v>
      </c>
      <c r="O1722" t="s">
        <v>23</v>
      </c>
      <c r="P1722">
        <v>0</v>
      </c>
      <c r="Q1722">
        <v>0</v>
      </c>
      <c r="R1722" t="s">
        <v>2474</v>
      </c>
    </row>
    <row r="1723" spans="1:19" x14ac:dyDescent="0.3">
      <c r="A1723">
        <v>556</v>
      </c>
      <c r="B1723" t="s">
        <v>2475</v>
      </c>
      <c r="C1723" t="s">
        <v>25</v>
      </c>
      <c r="D1723" t="s">
        <v>65</v>
      </c>
      <c r="E1723" t="s">
        <v>22</v>
      </c>
      <c r="F1723" s="101">
        <v>46022</v>
      </c>
      <c r="G1723">
        <v>2025</v>
      </c>
      <c r="H1723" t="s">
        <v>736</v>
      </c>
      <c r="I1723" t="s">
        <v>743</v>
      </c>
      <c r="J1723">
        <v>70</v>
      </c>
      <c r="K1723">
        <v>113.75</v>
      </c>
      <c r="L1723" s="57">
        <v>1.3</v>
      </c>
      <c r="M1723" s="57">
        <v>1.625</v>
      </c>
      <c r="N1723" t="s">
        <v>23</v>
      </c>
      <c r="O1723" t="s">
        <v>23</v>
      </c>
      <c r="P1723">
        <v>0</v>
      </c>
      <c r="Q1723">
        <v>0</v>
      </c>
      <c r="R1723" t="s">
        <v>2476</v>
      </c>
    </row>
    <row r="1724" spans="1:19" x14ac:dyDescent="0.3">
      <c r="A1724">
        <v>68</v>
      </c>
      <c r="B1724" t="s">
        <v>49</v>
      </c>
      <c r="C1724" t="s">
        <v>50</v>
      </c>
      <c r="D1724" t="s">
        <v>47</v>
      </c>
      <c r="E1724" t="s">
        <v>22</v>
      </c>
      <c r="F1724" s="101">
        <v>44561</v>
      </c>
      <c r="G1724">
        <v>2021</v>
      </c>
      <c r="H1724" t="s">
        <v>736</v>
      </c>
      <c r="I1724" t="s">
        <v>739</v>
      </c>
      <c r="J1724">
        <v>80</v>
      </c>
      <c r="K1724">
        <v>94.8</v>
      </c>
      <c r="L1724" s="57">
        <v>1.1850000000000001</v>
      </c>
      <c r="M1724" s="57">
        <v>1.1850000000000001</v>
      </c>
      <c r="N1724" t="s">
        <v>23</v>
      </c>
      <c r="O1724" t="s">
        <v>23</v>
      </c>
      <c r="P1724">
        <v>0</v>
      </c>
      <c r="Q1724">
        <v>1</v>
      </c>
      <c r="R1724" t="s">
        <v>2478</v>
      </c>
    </row>
    <row r="1725" spans="1:19" x14ac:dyDescent="0.3">
      <c r="A1725">
        <v>68</v>
      </c>
      <c r="B1725" t="s">
        <v>49</v>
      </c>
      <c r="C1725" t="s">
        <v>50</v>
      </c>
      <c r="D1725" t="s">
        <v>47</v>
      </c>
      <c r="E1725" t="s">
        <v>22</v>
      </c>
      <c r="F1725" s="101">
        <v>44926</v>
      </c>
      <c r="G1725">
        <v>2022</v>
      </c>
      <c r="H1725" t="s">
        <v>736</v>
      </c>
      <c r="I1725" t="s">
        <v>741</v>
      </c>
      <c r="J1725">
        <v>80</v>
      </c>
      <c r="K1725">
        <v>93</v>
      </c>
      <c r="L1725" s="57">
        <v>1.1625000000000001</v>
      </c>
      <c r="M1725" s="57">
        <v>1.1625000000000001</v>
      </c>
      <c r="N1725" t="s">
        <v>23</v>
      </c>
      <c r="O1725" t="s">
        <v>23</v>
      </c>
      <c r="P1725">
        <v>0</v>
      </c>
      <c r="Q1725">
        <v>1</v>
      </c>
      <c r="R1725" t="s">
        <v>2480</v>
      </c>
    </row>
    <row r="1726" spans="1:19" x14ac:dyDescent="0.3">
      <c r="A1726">
        <v>69</v>
      </c>
      <c r="B1726" t="s">
        <v>51</v>
      </c>
      <c r="C1726" t="s">
        <v>50</v>
      </c>
      <c r="D1726" t="s">
        <v>52</v>
      </c>
      <c r="E1726" t="s">
        <v>22</v>
      </c>
      <c r="F1726" s="101">
        <v>44561</v>
      </c>
      <c r="G1726">
        <v>2021</v>
      </c>
      <c r="H1726" t="s">
        <v>736</v>
      </c>
      <c r="I1726" t="s">
        <v>739</v>
      </c>
      <c r="J1726">
        <v>80</v>
      </c>
      <c r="K1726">
        <v>81.508739650413986</v>
      </c>
      <c r="L1726" s="57">
        <v>1.018859245630175</v>
      </c>
      <c r="M1726" s="57">
        <v>1.018859245630175</v>
      </c>
      <c r="N1726" t="s">
        <v>23</v>
      </c>
      <c r="O1726" t="s">
        <v>23</v>
      </c>
      <c r="P1726">
        <v>0</v>
      </c>
      <c r="Q1726">
        <v>1</v>
      </c>
      <c r="R1726" t="s">
        <v>2485</v>
      </c>
    </row>
    <row r="1727" spans="1:19" x14ac:dyDescent="0.3">
      <c r="A1727">
        <v>69</v>
      </c>
      <c r="B1727" t="s">
        <v>51</v>
      </c>
      <c r="C1727" t="s">
        <v>50</v>
      </c>
      <c r="D1727" t="s">
        <v>52</v>
      </c>
      <c r="E1727" t="s">
        <v>22</v>
      </c>
      <c r="F1727" s="101">
        <v>44926</v>
      </c>
      <c r="G1727">
        <v>2022</v>
      </c>
      <c r="H1727" t="s">
        <v>736</v>
      </c>
      <c r="I1727" t="s">
        <v>741</v>
      </c>
      <c r="J1727">
        <v>80</v>
      </c>
      <c r="K1727">
        <v>83.754512635379001</v>
      </c>
      <c r="L1727" s="57">
        <v>1.046931407942238</v>
      </c>
      <c r="M1727" s="57">
        <v>1.046931407942238</v>
      </c>
      <c r="N1727" t="s">
        <v>23</v>
      </c>
      <c r="O1727" t="s">
        <v>23</v>
      </c>
      <c r="P1727">
        <v>0</v>
      </c>
      <c r="Q1727">
        <v>1</v>
      </c>
      <c r="R1727" t="s">
        <v>2489</v>
      </c>
    </row>
    <row r="1728" spans="1:19" x14ac:dyDescent="0.3">
      <c r="A1728">
        <v>69</v>
      </c>
      <c r="B1728" t="s">
        <v>51</v>
      </c>
      <c r="C1728" t="s">
        <v>50</v>
      </c>
      <c r="D1728" t="s">
        <v>52</v>
      </c>
      <c r="E1728" t="s">
        <v>22</v>
      </c>
      <c r="F1728" s="101">
        <v>46022</v>
      </c>
      <c r="G1728">
        <v>2025</v>
      </c>
      <c r="H1728" t="s">
        <v>736</v>
      </c>
      <c r="I1728" t="s">
        <v>743</v>
      </c>
      <c r="J1728">
        <v>90</v>
      </c>
      <c r="K1728">
        <v>91.52</v>
      </c>
      <c r="L1728" s="57">
        <v>1.016888888888889</v>
      </c>
      <c r="M1728" s="57">
        <v>1.016888888888889</v>
      </c>
      <c r="N1728" t="s">
        <v>23</v>
      </c>
      <c r="O1728" t="s">
        <v>23</v>
      </c>
      <c r="P1728">
        <v>0</v>
      </c>
      <c r="Q1728">
        <v>1</v>
      </c>
      <c r="R1728" t="s">
        <v>2493</v>
      </c>
    </row>
    <row r="1729" spans="1:18" x14ac:dyDescent="0.3">
      <c r="A1729">
        <v>73</v>
      </c>
      <c r="B1729" t="s">
        <v>53</v>
      </c>
      <c r="C1729" t="s">
        <v>25</v>
      </c>
      <c r="D1729" t="s">
        <v>47</v>
      </c>
      <c r="E1729" t="s">
        <v>54</v>
      </c>
      <c r="F1729" s="101">
        <v>44561</v>
      </c>
      <c r="G1729">
        <v>2021</v>
      </c>
      <c r="H1729" t="s">
        <v>736</v>
      </c>
      <c r="I1729" t="s">
        <v>739</v>
      </c>
      <c r="J1729">
        <v>20</v>
      </c>
      <c r="K1729">
        <v>15.5</v>
      </c>
      <c r="L1729" s="57">
        <v>1.290322580645161</v>
      </c>
      <c r="M1729" s="57">
        <v>1.290322580645161</v>
      </c>
      <c r="N1729" t="s">
        <v>55</v>
      </c>
      <c r="O1729" t="s">
        <v>55</v>
      </c>
      <c r="P1729">
        <v>0</v>
      </c>
      <c r="Q1729">
        <v>0</v>
      </c>
      <c r="R1729" t="s">
        <v>2495</v>
      </c>
    </row>
    <row r="1730" spans="1:18" x14ac:dyDescent="0.3">
      <c r="A1730">
        <v>73</v>
      </c>
      <c r="B1730" t="s">
        <v>53</v>
      </c>
      <c r="C1730" t="s">
        <v>25</v>
      </c>
      <c r="D1730" t="s">
        <v>47</v>
      </c>
      <c r="E1730" t="s">
        <v>54</v>
      </c>
      <c r="F1730" s="101">
        <v>44926</v>
      </c>
      <c r="G1730">
        <v>2022</v>
      </c>
      <c r="H1730" t="s">
        <v>736</v>
      </c>
      <c r="I1730" t="s">
        <v>741</v>
      </c>
      <c r="J1730">
        <v>20</v>
      </c>
      <c r="K1730">
        <v>20</v>
      </c>
      <c r="L1730" s="57">
        <v>1</v>
      </c>
      <c r="M1730" s="57">
        <v>1</v>
      </c>
      <c r="N1730" t="s">
        <v>55</v>
      </c>
      <c r="O1730" t="s">
        <v>55</v>
      </c>
      <c r="P1730">
        <v>0</v>
      </c>
      <c r="Q1730">
        <v>0</v>
      </c>
      <c r="R1730" t="s">
        <v>2497</v>
      </c>
    </row>
    <row r="1731" spans="1:18" x14ac:dyDescent="0.3">
      <c r="A1731">
        <v>73</v>
      </c>
      <c r="B1731" t="s">
        <v>53</v>
      </c>
      <c r="C1731" t="s">
        <v>25</v>
      </c>
      <c r="D1731" t="s">
        <v>47</v>
      </c>
      <c r="E1731" t="s">
        <v>54</v>
      </c>
      <c r="F1731" s="101">
        <v>46022</v>
      </c>
      <c r="G1731">
        <v>2025</v>
      </c>
      <c r="H1731" t="s">
        <v>736</v>
      </c>
      <c r="I1731" t="s">
        <v>743</v>
      </c>
      <c r="J1731">
        <v>20</v>
      </c>
      <c r="K1731">
        <v>20</v>
      </c>
      <c r="L1731" s="57">
        <v>1</v>
      </c>
      <c r="M1731" s="57">
        <v>1</v>
      </c>
      <c r="N1731" t="s">
        <v>55</v>
      </c>
      <c r="O1731" t="s">
        <v>55</v>
      </c>
      <c r="P1731">
        <v>0</v>
      </c>
      <c r="Q1731">
        <v>0</v>
      </c>
      <c r="R1731" t="s">
        <v>2499</v>
      </c>
    </row>
    <row r="1732" spans="1:18" x14ac:dyDescent="0.3">
      <c r="A1732">
        <v>74</v>
      </c>
      <c r="B1732" t="s">
        <v>56</v>
      </c>
      <c r="C1732" t="s">
        <v>25</v>
      </c>
      <c r="D1732" t="s">
        <v>47</v>
      </c>
      <c r="E1732" t="s">
        <v>22</v>
      </c>
      <c r="F1732" s="101">
        <v>44561</v>
      </c>
      <c r="G1732">
        <v>2021</v>
      </c>
      <c r="H1732" t="s">
        <v>736</v>
      </c>
      <c r="I1732" t="s">
        <v>739</v>
      </c>
      <c r="J1732">
        <v>80</v>
      </c>
      <c r="K1732">
        <v>91.071428571428555</v>
      </c>
      <c r="L1732" s="57">
        <v>1.138392857142857</v>
      </c>
      <c r="M1732" s="57">
        <v>1.138392857142857</v>
      </c>
      <c r="N1732" t="s">
        <v>23</v>
      </c>
      <c r="O1732" t="s">
        <v>23</v>
      </c>
      <c r="P1732">
        <v>0</v>
      </c>
      <c r="Q1732">
        <v>0</v>
      </c>
      <c r="R1732" t="s">
        <v>2501</v>
      </c>
    </row>
    <row r="1733" spans="1:18" x14ac:dyDescent="0.3">
      <c r="A1733">
        <v>74</v>
      </c>
      <c r="B1733" t="s">
        <v>56</v>
      </c>
      <c r="C1733" t="s">
        <v>25</v>
      </c>
      <c r="D1733" t="s">
        <v>47</v>
      </c>
      <c r="E1733" t="s">
        <v>22</v>
      </c>
      <c r="F1733" s="101">
        <v>44926</v>
      </c>
      <c r="G1733">
        <v>2022</v>
      </c>
      <c r="H1733" t="s">
        <v>736</v>
      </c>
      <c r="I1733" t="s">
        <v>741</v>
      </c>
      <c r="J1733">
        <v>80</v>
      </c>
      <c r="K1733">
        <v>82.894736842105004</v>
      </c>
      <c r="L1733" s="57">
        <v>1.036184210526313</v>
      </c>
      <c r="M1733" s="57">
        <v>1.036184210526313</v>
      </c>
      <c r="N1733" t="s">
        <v>23</v>
      </c>
      <c r="O1733" t="s">
        <v>23</v>
      </c>
      <c r="P1733">
        <v>0</v>
      </c>
      <c r="Q1733">
        <v>0</v>
      </c>
      <c r="R1733" t="s">
        <v>2503</v>
      </c>
    </row>
    <row r="1734" spans="1:18" x14ac:dyDescent="0.3">
      <c r="A1734">
        <v>74</v>
      </c>
      <c r="B1734" t="s">
        <v>56</v>
      </c>
      <c r="C1734" t="s">
        <v>25</v>
      </c>
      <c r="D1734" t="s">
        <v>47</v>
      </c>
      <c r="E1734" t="s">
        <v>22</v>
      </c>
      <c r="F1734" s="101">
        <v>46022</v>
      </c>
      <c r="G1734">
        <v>2025</v>
      </c>
      <c r="H1734" t="s">
        <v>736</v>
      </c>
      <c r="I1734" t="s">
        <v>743</v>
      </c>
      <c r="J1734">
        <v>80</v>
      </c>
      <c r="K1734">
        <v>90.32</v>
      </c>
      <c r="L1734" s="57">
        <v>1.129</v>
      </c>
      <c r="M1734" s="57">
        <v>1.129</v>
      </c>
      <c r="N1734" t="s">
        <v>23</v>
      </c>
      <c r="O1734" t="s">
        <v>23</v>
      </c>
      <c r="P1734">
        <v>0</v>
      </c>
      <c r="Q1734">
        <v>0</v>
      </c>
      <c r="R1734" t="s">
        <v>2505</v>
      </c>
    </row>
    <row r="1735" spans="1:18" x14ac:dyDescent="0.3">
      <c r="A1735">
        <v>77</v>
      </c>
      <c r="B1735" t="s">
        <v>57</v>
      </c>
      <c r="C1735" t="s">
        <v>58</v>
      </c>
      <c r="D1735" t="s">
        <v>21</v>
      </c>
      <c r="E1735" t="s">
        <v>22</v>
      </c>
      <c r="F1735" s="101">
        <v>44561</v>
      </c>
      <c r="G1735">
        <v>2021</v>
      </c>
      <c r="H1735" t="s">
        <v>736</v>
      </c>
      <c r="I1735" t="s">
        <v>739</v>
      </c>
      <c r="J1735">
        <v>95</v>
      </c>
      <c r="K1735">
        <v>96.1</v>
      </c>
      <c r="L1735" s="57">
        <v>1.0115789473684209</v>
      </c>
      <c r="M1735" s="57">
        <v>1.0115789473684209</v>
      </c>
      <c r="N1735" t="s">
        <v>23</v>
      </c>
      <c r="O1735" t="s">
        <v>23</v>
      </c>
      <c r="P1735">
        <v>0</v>
      </c>
      <c r="Q1735">
        <v>1</v>
      </c>
      <c r="R1735" t="s">
        <v>2517</v>
      </c>
    </row>
    <row r="1736" spans="1:18" x14ac:dyDescent="0.3">
      <c r="A1736">
        <v>84</v>
      </c>
      <c r="B1736" t="s">
        <v>63</v>
      </c>
      <c r="C1736" t="s">
        <v>64</v>
      </c>
      <c r="D1736" t="s">
        <v>65</v>
      </c>
      <c r="E1736" t="s">
        <v>22</v>
      </c>
      <c r="F1736" s="101">
        <v>44561</v>
      </c>
      <c r="G1736">
        <v>2021</v>
      </c>
      <c r="H1736" t="s">
        <v>736</v>
      </c>
      <c r="I1736" t="s">
        <v>739</v>
      </c>
      <c r="J1736">
        <v>100</v>
      </c>
      <c r="K1736">
        <v>100</v>
      </c>
      <c r="L1736" s="57">
        <v>1</v>
      </c>
      <c r="M1736" s="57">
        <v>1</v>
      </c>
      <c r="N1736" t="s">
        <v>23</v>
      </c>
      <c r="O1736" t="s">
        <v>23</v>
      </c>
      <c r="P1736">
        <v>0</v>
      </c>
      <c r="Q1736">
        <v>0</v>
      </c>
      <c r="R1736" t="s">
        <v>2524</v>
      </c>
    </row>
    <row r="1737" spans="1:18" x14ac:dyDescent="0.3">
      <c r="A1737">
        <v>84</v>
      </c>
      <c r="B1737" t="s">
        <v>63</v>
      </c>
      <c r="C1737" t="s">
        <v>64</v>
      </c>
      <c r="D1737" t="s">
        <v>65</v>
      </c>
      <c r="E1737" t="s">
        <v>22</v>
      </c>
      <c r="F1737" s="101">
        <v>44926</v>
      </c>
      <c r="G1737">
        <v>2022</v>
      </c>
      <c r="H1737" t="s">
        <v>736</v>
      </c>
      <c r="I1737" t="s">
        <v>741</v>
      </c>
      <c r="J1737">
        <v>100</v>
      </c>
      <c r="K1737">
        <v>100</v>
      </c>
      <c r="L1737" s="57">
        <v>1</v>
      </c>
      <c r="M1737" s="57">
        <v>1</v>
      </c>
      <c r="N1737" t="s">
        <v>23</v>
      </c>
      <c r="O1737" t="s">
        <v>23</v>
      </c>
      <c r="P1737">
        <v>0</v>
      </c>
      <c r="Q1737">
        <v>0</v>
      </c>
      <c r="R1737" t="s">
        <v>2525</v>
      </c>
    </row>
    <row r="1738" spans="1:18" x14ac:dyDescent="0.3">
      <c r="A1738">
        <v>84</v>
      </c>
      <c r="B1738" t="s">
        <v>63</v>
      </c>
      <c r="C1738" t="s">
        <v>64</v>
      </c>
      <c r="D1738" t="s">
        <v>65</v>
      </c>
      <c r="E1738" t="s">
        <v>22</v>
      </c>
      <c r="F1738" s="101">
        <v>46022</v>
      </c>
      <c r="G1738">
        <v>2025</v>
      </c>
      <c r="H1738" t="s">
        <v>736</v>
      </c>
      <c r="I1738" t="s">
        <v>743</v>
      </c>
      <c r="J1738">
        <v>100</v>
      </c>
      <c r="K1738">
        <v>100</v>
      </c>
      <c r="L1738" s="57">
        <v>1</v>
      </c>
      <c r="M1738" s="57">
        <v>1</v>
      </c>
      <c r="N1738" t="s">
        <v>23</v>
      </c>
      <c r="O1738" t="s">
        <v>23</v>
      </c>
      <c r="P1738">
        <v>0</v>
      </c>
      <c r="Q1738">
        <v>0</v>
      </c>
      <c r="R1738" t="s">
        <v>2526</v>
      </c>
    </row>
    <row r="1739" spans="1:18" x14ac:dyDescent="0.3">
      <c r="A1739">
        <v>85</v>
      </c>
      <c r="B1739" t="s">
        <v>66</v>
      </c>
      <c r="C1739" t="s">
        <v>64</v>
      </c>
      <c r="D1739" t="s">
        <v>65</v>
      </c>
      <c r="E1739" t="s">
        <v>22</v>
      </c>
      <c r="F1739" s="101">
        <v>44561</v>
      </c>
      <c r="G1739">
        <v>2021</v>
      </c>
      <c r="H1739" t="s">
        <v>736</v>
      </c>
      <c r="I1739" t="s">
        <v>739</v>
      </c>
      <c r="J1739">
        <v>100</v>
      </c>
      <c r="K1739">
        <v>100</v>
      </c>
      <c r="L1739" s="57">
        <v>1</v>
      </c>
      <c r="M1739" s="57">
        <v>1</v>
      </c>
      <c r="N1739" t="s">
        <v>23</v>
      </c>
      <c r="O1739" t="s">
        <v>23</v>
      </c>
      <c r="P1739">
        <v>0</v>
      </c>
      <c r="Q1739">
        <v>0</v>
      </c>
      <c r="R1739" t="s">
        <v>2527</v>
      </c>
    </row>
    <row r="1740" spans="1:18" x14ac:dyDescent="0.3">
      <c r="A1740">
        <v>85</v>
      </c>
      <c r="B1740" t="s">
        <v>66</v>
      </c>
      <c r="C1740" t="s">
        <v>64</v>
      </c>
      <c r="D1740" t="s">
        <v>65</v>
      </c>
      <c r="E1740" t="s">
        <v>22</v>
      </c>
      <c r="F1740" s="101">
        <v>44926</v>
      </c>
      <c r="G1740">
        <v>2022</v>
      </c>
      <c r="H1740" t="s">
        <v>736</v>
      </c>
      <c r="I1740" t="s">
        <v>741</v>
      </c>
      <c r="J1740">
        <v>100</v>
      </c>
      <c r="K1740">
        <v>100</v>
      </c>
      <c r="L1740" s="57">
        <v>1</v>
      </c>
      <c r="M1740" s="57">
        <v>1</v>
      </c>
      <c r="N1740" t="s">
        <v>23</v>
      </c>
      <c r="O1740" t="s">
        <v>23</v>
      </c>
      <c r="P1740">
        <v>0</v>
      </c>
      <c r="Q1740">
        <v>0</v>
      </c>
      <c r="R1740" t="s">
        <v>2528</v>
      </c>
    </row>
    <row r="1741" spans="1:18" x14ac:dyDescent="0.3">
      <c r="A1741">
        <v>85</v>
      </c>
      <c r="B1741" t="s">
        <v>66</v>
      </c>
      <c r="C1741" t="s">
        <v>64</v>
      </c>
      <c r="D1741" t="s">
        <v>65</v>
      </c>
      <c r="E1741" t="s">
        <v>22</v>
      </c>
      <c r="F1741" s="101">
        <v>46022</v>
      </c>
      <c r="G1741">
        <v>2025</v>
      </c>
      <c r="H1741" t="s">
        <v>736</v>
      </c>
      <c r="I1741" t="s">
        <v>743</v>
      </c>
      <c r="J1741">
        <v>100</v>
      </c>
      <c r="K1741">
        <v>100</v>
      </c>
      <c r="L1741" s="57">
        <v>1</v>
      </c>
      <c r="M1741" s="57">
        <v>1</v>
      </c>
      <c r="N1741" t="s">
        <v>23</v>
      </c>
      <c r="O1741" t="s">
        <v>23</v>
      </c>
      <c r="P1741">
        <v>0</v>
      </c>
      <c r="Q1741">
        <v>0</v>
      </c>
      <c r="R1741" t="s">
        <v>2529</v>
      </c>
    </row>
    <row r="1742" spans="1:18" x14ac:dyDescent="0.3">
      <c r="A1742">
        <v>86</v>
      </c>
      <c r="B1742" t="s">
        <v>67</v>
      </c>
      <c r="C1742" t="s">
        <v>64</v>
      </c>
      <c r="D1742" t="s">
        <v>47</v>
      </c>
      <c r="E1742" t="s">
        <v>22</v>
      </c>
      <c r="F1742" s="101">
        <v>44561</v>
      </c>
      <c r="G1742">
        <v>2021</v>
      </c>
      <c r="H1742" t="s">
        <v>736</v>
      </c>
      <c r="I1742" t="s">
        <v>739</v>
      </c>
      <c r="J1742">
        <v>100</v>
      </c>
      <c r="K1742">
        <v>100</v>
      </c>
      <c r="L1742" s="57">
        <v>1</v>
      </c>
      <c r="M1742" s="57">
        <v>1</v>
      </c>
      <c r="N1742" t="s">
        <v>23</v>
      </c>
      <c r="O1742" t="s">
        <v>23</v>
      </c>
      <c r="P1742">
        <v>0</v>
      </c>
      <c r="Q1742">
        <v>0</v>
      </c>
      <c r="R1742" t="s">
        <v>2531</v>
      </c>
    </row>
    <row r="1743" spans="1:18" x14ac:dyDescent="0.3">
      <c r="A1743">
        <v>86</v>
      </c>
      <c r="B1743" t="s">
        <v>67</v>
      </c>
      <c r="C1743" t="s">
        <v>64</v>
      </c>
      <c r="D1743" t="s">
        <v>47</v>
      </c>
      <c r="E1743" t="s">
        <v>22</v>
      </c>
      <c r="F1743" s="101">
        <v>44926</v>
      </c>
      <c r="G1743">
        <v>2022</v>
      </c>
      <c r="H1743" t="s">
        <v>736</v>
      </c>
      <c r="I1743" t="s">
        <v>741</v>
      </c>
      <c r="J1743">
        <v>100</v>
      </c>
      <c r="K1743">
        <v>100</v>
      </c>
      <c r="L1743" s="57">
        <v>1</v>
      </c>
      <c r="M1743" s="57">
        <v>1</v>
      </c>
      <c r="N1743" t="s">
        <v>23</v>
      </c>
      <c r="O1743" t="s">
        <v>23</v>
      </c>
      <c r="P1743">
        <v>0</v>
      </c>
      <c r="Q1743">
        <v>0</v>
      </c>
      <c r="R1743" t="s">
        <v>2533</v>
      </c>
    </row>
    <row r="1744" spans="1:18" x14ac:dyDescent="0.3">
      <c r="A1744">
        <v>86</v>
      </c>
      <c r="B1744" t="s">
        <v>67</v>
      </c>
      <c r="C1744" t="s">
        <v>64</v>
      </c>
      <c r="D1744" t="s">
        <v>47</v>
      </c>
      <c r="E1744" t="s">
        <v>22</v>
      </c>
      <c r="F1744" s="101">
        <v>46022</v>
      </c>
      <c r="G1744">
        <v>2025</v>
      </c>
      <c r="H1744" t="s">
        <v>736</v>
      </c>
      <c r="I1744" t="s">
        <v>743</v>
      </c>
      <c r="J1744">
        <v>100</v>
      </c>
      <c r="K1744">
        <v>100</v>
      </c>
      <c r="L1744" s="57">
        <v>1</v>
      </c>
      <c r="M1744" s="57">
        <v>1</v>
      </c>
      <c r="N1744" t="s">
        <v>23</v>
      </c>
      <c r="O1744" t="s">
        <v>23</v>
      </c>
      <c r="P1744">
        <v>0</v>
      </c>
      <c r="Q1744">
        <v>0</v>
      </c>
      <c r="R1744" t="s">
        <v>2534</v>
      </c>
    </row>
    <row r="1745" spans="1:18" x14ac:dyDescent="0.3">
      <c r="A1745">
        <v>87</v>
      </c>
      <c r="B1745" t="s">
        <v>68</v>
      </c>
      <c r="C1745" t="s">
        <v>64</v>
      </c>
      <c r="D1745" t="s">
        <v>65</v>
      </c>
      <c r="E1745" t="s">
        <v>22</v>
      </c>
      <c r="F1745" s="101">
        <v>44561</v>
      </c>
      <c r="G1745">
        <v>2021</v>
      </c>
      <c r="H1745" t="s">
        <v>736</v>
      </c>
      <c r="I1745" t="s">
        <v>739</v>
      </c>
      <c r="J1745">
        <v>80</v>
      </c>
      <c r="K1745">
        <v>93</v>
      </c>
      <c r="L1745" s="57">
        <v>1.1625000000000001</v>
      </c>
      <c r="M1745" s="57">
        <v>1.1625000000000001</v>
      </c>
      <c r="N1745" t="s">
        <v>23</v>
      </c>
      <c r="O1745" t="s">
        <v>23</v>
      </c>
      <c r="P1745">
        <v>0</v>
      </c>
      <c r="Q1745">
        <v>0</v>
      </c>
      <c r="R1745" t="s">
        <v>2535</v>
      </c>
    </row>
    <row r="1746" spans="1:18" x14ac:dyDescent="0.3">
      <c r="A1746">
        <v>87</v>
      </c>
      <c r="B1746" t="s">
        <v>68</v>
      </c>
      <c r="C1746" t="s">
        <v>64</v>
      </c>
      <c r="D1746" t="s">
        <v>65</v>
      </c>
      <c r="E1746" t="s">
        <v>22</v>
      </c>
      <c r="F1746" s="101">
        <v>44926</v>
      </c>
      <c r="G1746">
        <v>2022</v>
      </c>
      <c r="H1746" t="s">
        <v>736</v>
      </c>
      <c r="I1746" t="s">
        <v>741</v>
      </c>
      <c r="J1746">
        <v>80</v>
      </c>
      <c r="K1746">
        <v>99</v>
      </c>
      <c r="L1746" s="57">
        <v>1.2375</v>
      </c>
      <c r="M1746" s="57">
        <v>1.2375</v>
      </c>
      <c r="N1746" t="s">
        <v>23</v>
      </c>
      <c r="O1746" t="s">
        <v>23</v>
      </c>
      <c r="P1746">
        <v>0</v>
      </c>
      <c r="Q1746">
        <v>0</v>
      </c>
      <c r="R1746" t="s">
        <v>2536</v>
      </c>
    </row>
    <row r="1747" spans="1:18" x14ac:dyDescent="0.3">
      <c r="A1747">
        <v>87</v>
      </c>
      <c r="B1747" t="s">
        <v>68</v>
      </c>
      <c r="C1747" t="s">
        <v>64</v>
      </c>
      <c r="D1747" t="s">
        <v>65</v>
      </c>
      <c r="E1747" t="s">
        <v>22</v>
      </c>
      <c r="F1747" s="101">
        <v>46022</v>
      </c>
      <c r="G1747">
        <v>2025</v>
      </c>
      <c r="H1747" t="s">
        <v>736</v>
      </c>
      <c r="I1747" t="s">
        <v>743</v>
      </c>
      <c r="J1747">
        <v>80</v>
      </c>
      <c r="K1747">
        <v>100</v>
      </c>
      <c r="L1747" s="57">
        <v>1.25</v>
      </c>
      <c r="M1747" s="57">
        <v>1.25</v>
      </c>
      <c r="N1747" t="s">
        <v>23</v>
      </c>
      <c r="O1747" t="s">
        <v>23</v>
      </c>
      <c r="P1747">
        <v>0</v>
      </c>
      <c r="Q1747">
        <v>0</v>
      </c>
      <c r="R1747" t="s">
        <v>2538</v>
      </c>
    </row>
    <row r="1748" spans="1:18" x14ac:dyDescent="0.3">
      <c r="A1748">
        <v>88</v>
      </c>
      <c r="B1748" t="s">
        <v>69</v>
      </c>
      <c r="C1748" t="s">
        <v>64</v>
      </c>
      <c r="D1748" t="s">
        <v>65</v>
      </c>
      <c r="E1748" t="s">
        <v>22</v>
      </c>
      <c r="F1748" s="101">
        <v>44561</v>
      </c>
      <c r="G1748">
        <v>2021</v>
      </c>
      <c r="H1748" t="s">
        <v>736</v>
      </c>
      <c r="I1748" t="s">
        <v>739</v>
      </c>
      <c r="J1748">
        <v>100</v>
      </c>
      <c r="K1748">
        <v>100</v>
      </c>
      <c r="L1748" s="57">
        <v>1</v>
      </c>
      <c r="M1748" s="57">
        <v>1</v>
      </c>
      <c r="N1748" t="s">
        <v>23</v>
      </c>
      <c r="O1748" t="s">
        <v>23</v>
      </c>
      <c r="P1748">
        <v>0</v>
      </c>
      <c r="Q1748">
        <v>0</v>
      </c>
      <c r="R1748" t="s">
        <v>2539</v>
      </c>
    </row>
    <row r="1749" spans="1:18" x14ac:dyDescent="0.3">
      <c r="A1749">
        <v>88</v>
      </c>
      <c r="B1749" t="s">
        <v>69</v>
      </c>
      <c r="C1749" t="s">
        <v>64</v>
      </c>
      <c r="D1749" t="s">
        <v>65</v>
      </c>
      <c r="E1749" t="s">
        <v>22</v>
      </c>
      <c r="F1749" s="101">
        <v>44926</v>
      </c>
      <c r="G1749">
        <v>2022</v>
      </c>
      <c r="H1749" t="s">
        <v>736</v>
      </c>
      <c r="I1749" t="s">
        <v>741</v>
      </c>
      <c r="J1749">
        <v>100</v>
      </c>
      <c r="K1749">
        <v>99.344262295082004</v>
      </c>
      <c r="L1749" s="57">
        <v>0.99344262295082009</v>
      </c>
      <c r="M1749" s="57">
        <v>0.99344262295082009</v>
      </c>
      <c r="N1749" t="s">
        <v>23</v>
      </c>
      <c r="O1749" t="s">
        <v>23</v>
      </c>
      <c r="P1749">
        <v>0</v>
      </c>
      <c r="Q1749">
        <v>0</v>
      </c>
      <c r="R1749" t="s">
        <v>2540</v>
      </c>
    </row>
    <row r="1750" spans="1:18" x14ac:dyDescent="0.3">
      <c r="A1750">
        <v>88</v>
      </c>
      <c r="B1750" t="s">
        <v>69</v>
      </c>
      <c r="C1750" t="s">
        <v>64</v>
      </c>
      <c r="D1750" t="s">
        <v>65</v>
      </c>
      <c r="E1750" t="s">
        <v>22</v>
      </c>
      <c r="F1750" s="101">
        <v>46022</v>
      </c>
      <c r="G1750">
        <v>2025</v>
      </c>
      <c r="H1750" t="s">
        <v>736</v>
      </c>
      <c r="I1750" t="s">
        <v>743</v>
      </c>
      <c r="J1750">
        <v>100</v>
      </c>
      <c r="K1750">
        <v>100</v>
      </c>
      <c r="L1750" s="57">
        <v>1</v>
      </c>
      <c r="M1750" s="57">
        <v>1</v>
      </c>
      <c r="N1750" t="s">
        <v>23</v>
      </c>
      <c r="O1750" t="s">
        <v>23</v>
      </c>
      <c r="P1750">
        <v>0</v>
      </c>
      <c r="Q1750">
        <v>0</v>
      </c>
      <c r="R1750" t="s">
        <v>2541</v>
      </c>
    </row>
    <row r="1751" spans="1:18" x14ac:dyDescent="0.3">
      <c r="A1751">
        <v>89</v>
      </c>
      <c r="B1751" t="s">
        <v>70</v>
      </c>
      <c r="C1751" t="s">
        <v>64</v>
      </c>
      <c r="D1751" t="s">
        <v>65</v>
      </c>
      <c r="E1751" t="s">
        <v>22</v>
      </c>
      <c r="F1751" s="101">
        <v>44561</v>
      </c>
      <c r="G1751">
        <v>2021</v>
      </c>
      <c r="H1751" t="s">
        <v>736</v>
      </c>
      <c r="I1751" t="s">
        <v>739</v>
      </c>
      <c r="J1751">
        <v>100</v>
      </c>
      <c r="K1751">
        <v>100</v>
      </c>
      <c r="L1751" s="57">
        <v>1</v>
      </c>
      <c r="M1751" s="57">
        <v>1</v>
      </c>
      <c r="N1751" t="s">
        <v>23</v>
      </c>
      <c r="O1751" t="s">
        <v>23</v>
      </c>
      <c r="P1751">
        <v>0</v>
      </c>
      <c r="Q1751">
        <v>0</v>
      </c>
      <c r="R1751" t="s">
        <v>2542</v>
      </c>
    </row>
    <row r="1752" spans="1:18" x14ac:dyDescent="0.3">
      <c r="A1752">
        <v>89</v>
      </c>
      <c r="B1752" t="s">
        <v>70</v>
      </c>
      <c r="C1752" t="s">
        <v>64</v>
      </c>
      <c r="D1752" t="s">
        <v>65</v>
      </c>
      <c r="E1752" t="s">
        <v>22</v>
      </c>
      <c r="F1752" s="101">
        <v>44926</v>
      </c>
      <c r="G1752">
        <v>2022</v>
      </c>
      <c r="H1752" t="s">
        <v>736</v>
      </c>
      <c r="I1752" t="s">
        <v>741</v>
      </c>
      <c r="J1752">
        <v>100</v>
      </c>
      <c r="K1752">
        <v>100</v>
      </c>
      <c r="L1752" s="57">
        <v>1</v>
      </c>
      <c r="M1752" s="57">
        <v>1</v>
      </c>
      <c r="N1752" t="s">
        <v>23</v>
      </c>
      <c r="O1752" t="s">
        <v>23</v>
      </c>
      <c r="P1752">
        <v>0</v>
      </c>
      <c r="Q1752">
        <v>0</v>
      </c>
      <c r="R1752" t="s">
        <v>2543</v>
      </c>
    </row>
    <row r="1753" spans="1:18" x14ac:dyDescent="0.3">
      <c r="A1753">
        <v>89</v>
      </c>
      <c r="B1753" t="s">
        <v>70</v>
      </c>
      <c r="C1753" t="s">
        <v>64</v>
      </c>
      <c r="D1753" t="s">
        <v>65</v>
      </c>
      <c r="E1753" t="s">
        <v>22</v>
      </c>
      <c r="F1753" s="101">
        <v>46022</v>
      </c>
      <c r="G1753">
        <v>2025</v>
      </c>
      <c r="H1753" t="s">
        <v>736</v>
      </c>
      <c r="I1753" t="s">
        <v>743</v>
      </c>
      <c r="J1753">
        <v>100</v>
      </c>
      <c r="K1753">
        <v>100</v>
      </c>
      <c r="L1753" s="57">
        <v>1</v>
      </c>
      <c r="M1753" s="57">
        <v>1</v>
      </c>
      <c r="N1753" t="s">
        <v>23</v>
      </c>
      <c r="O1753" t="s">
        <v>23</v>
      </c>
      <c r="P1753">
        <v>0</v>
      </c>
      <c r="Q1753">
        <v>0</v>
      </c>
      <c r="R1753" t="s">
        <v>2544</v>
      </c>
    </row>
    <row r="1754" spans="1:18" x14ac:dyDescent="0.3">
      <c r="A1754">
        <v>90</v>
      </c>
      <c r="B1754" t="s">
        <v>71</v>
      </c>
      <c r="C1754" t="s">
        <v>64</v>
      </c>
      <c r="D1754" t="s">
        <v>65</v>
      </c>
      <c r="E1754" t="s">
        <v>22</v>
      </c>
      <c r="F1754" s="101">
        <v>44561</v>
      </c>
      <c r="G1754">
        <v>2021</v>
      </c>
      <c r="H1754" t="s">
        <v>736</v>
      </c>
      <c r="I1754" t="s">
        <v>739</v>
      </c>
      <c r="J1754">
        <v>100</v>
      </c>
      <c r="K1754">
        <v>100</v>
      </c>
      <c r="L1754" s="57">
        <v>1</v>
      </c>
      <c r="M1754" s="57">
        <v>1</v>
      </c>
      <c r="N1754" t="s">
        <v>23</v>
      </c>
      <c r="O1754" t="s">
        <v>23</v>
      </c>
      <c r="P1754">
        <v>0</v>
      </c>
      <c r="Q1754">
        <v>0</v>
      </c>
      <c r="R1754" t="s">
        <v>2545</v>
      </c>
    </row>
    <row r="1755" spans="1:18" x14ac:dyDescent="0.3">
      <c r="A1755">
        <v>90</v>
      </c>
      <c r="B1755" t="s">
        <v>71</v>
      </c>
      <c r="C1755" t="s">
        <v>64</v>
      </c>
      <c r="D1755" t="s">
        <v>65</v>
      </c>
      <c r="E1755" t="s">
        <v>22</v>
      </c>
      <c r="F1755" s="101">
        <v>44926</v>
      </c>
      <c r="G1755">
        <v>2022</v>
      </c>
      <c r="H1755" t="s">
        <v>736</v>
      </c>
      <c r="I1755" t="s">
        <v>741</v>
      </c>
      <c r="J1755">
        <v>100</v>
      </c>
      <c r="K1755">
        <v>100</v>
      </c>
      <c r="L1755" s="57">
        <v>1</v>
      </c>
      <c r="M1755" s="57">
        <v>1</v>
      </c>
      <c r="N1755" t="s">
        <v>23</v>
      </c>
      <c r="O1755" t="s">
        <v>23</v>
      </c>
      <c r="P1755">
        <v>0</v>
      </c>
      <c r="Q1755">
        <v>0</v>
      </c>
      <c r="R1755" t="s">
        <v>2546</v>
      </c>
    </row>
    <row r="1756" spans="1:18" x14ac:dyDescent="0.3">
      <c r="A1756">
        <v>90</v>
      </c>
      <c r="B1756" t="s">
        <v>71</v>
      </c>
      <c r="C1756" t="s">
        <v>64</v>
      </c>
      <c r="D1756" t="s">
        <v>65</v>
      </c>
      <c r="E1756" t="s">
        <v>22</v>
      </c>
      <c r="F1756" s="101">
        <v>46022</v>
      </c>
      <c r="G1756">
        <v>2025</v>
      </c>
      <c r="H1756" t="s">
        <v>736</v>
      </c>
      <c r="I1756" t="s">
        <v>743</v>
      </c>
      <c r="J1756">
        <v>100</v>
      </c>
      <c r="K1756">
        <v>100</v>
      </c>
      <c r="L1756" s="57">
        <v>1</v>
      </c>
      <c r="M1756" s="57">
        <v>1</v>
      </c>
      <c r="N1756" t="s">
        <v>23</v>
      </c>
      <c r="O1756" t="s">
        <v>23</v>
      </c>
      <c r="P1756">
        <v>0</v>
      </c>
      <c r="Q1756">
        <v>0</v>
      </c>
      <c r="R1756" t="s">
        <v>2547</v>
      </c>
    </row>
    <row r="1757" spans="1:18" x14ac:dyDescent="0.3">
      <c r="A1757">
        <v>91</v>
      </c>
      <c r="B1757" t="s">
        <v>72</v>
      </c>
      <c r="C1757" t="s">
        <v>64</v>
      </c>
      <c r="D1757" t="s">
        <v>65</v>
      </c>
      <c r="E1757" t="s">
        <v>22</v>
      </c>
      <c r="F1757" s="101">
        <v>44561</v>
      </c>
      <c r="G1757">
        <v>2021</v>
      </c>
      <c r="H1757" t="s">
        <v>736</v>
      </c>
      <c r="I1757" t="s">
        <v>739</v>
      </c>
      <c r="J1757">
        <v>100</v>
      </c>
      <c r="K1757">
        <v>100</v>
      </c>
      <c r="L1757" s="57">
        <v>1</v>
      </c>
      <c r="M1757" s="57">
        <v>1</v>
      </c>
      <c r="N1757" t="s">
        <v>23</v>
      </c>
      <c r="O1757" t="s">
        <v>23</v>
      </c>
      <c r="P1757">
        <v>0</v>
      </c>
      <c r="Q1757">
        <v>0</v>
      </c>
      <c r="R1757" t="s">
        <v>2548</v>
      </c>
    </row>
    <row r="1758" spans="1:18" x14ac:dyDescent="0.3">
      <c r="A1758">
        <v>91</v>
      </c>
      <c r="B1758" t="s">
        <v>72</v>
      </c>
      <c r="C1758" t="s">
        <v>64</v>
      </c>
      <c r="D1758" t="s">
        <v>65</v>
      </c>
      <c r="E1758" t="s">
        <v>22</v>
      </c>
      <c r="F1758" s="101">
        <v>44926</v>
      </c>
      <c r="G1758">
        <v>2022</v>
      </c>
      <c r="H1758" t="s">
        <v>736</v>
      </c>
      <c r="I1758" t="s">
        <v>741</v>
      </c>
      <c r="J1758">
        <v>100</v>
      </c>
      <c r="K1758">
        <v>100</v>
      </c>
      <c r="L1758" s="57">
        <v>1</v>
      </c>
      <c r="M1758" s="57">
        <v>1</v>
      </c>
      <c r="N1758" t="s">
        <v>23</v>
      </c>
      <c r="O1758" t="s">
        <v>23</v>
      </c>
      <c r="P1758">
        <v>0</v>
      </c>
      <c r="Q1758">
        <v>0</v>
      </c>
      <c r="R1758" t="s">
        <v>2549</v>
      </c>
    </row>
    <row r="1759" spans="1:18" x14ac:dyDescent="0.3">
      <c r="A1759">
        <v>91</v>
      </c>
      <c r="B1759" t="s">
        <v>72</v>
      </c>
      <c r="C1759" t="s">
        <v>64</v>
      </c>
      <c r="D1759" t="s">
        <v>65</v>
      </c>
      <c r="E1759" t="s">
        <v>22</v>
      </c>
      <c r="F1759" s="101">
        <v>46022</v>
      </c>
      <c r="G1759">
        <v>2025</v>
      </c>
      <c r="H1759" t="s">
        <v>736</v>
      </c>
      <c r="I1759" t="s">
        <v>743</v>
      </c>
      <c r="J1759">
        <v>100</v>
      </c>
      <c r="K1759">
        <v>100</v>
      </c>
      <c r="L1759" s="57">
        <v>1</v>
      </c>
      <c r="M1759" s="57">
        <v>1</v>
      </c>
      <c r="N1759" t="s">
        <v>23</v>
      </c>
      <c r="O1759" t="s">
        <v>23</v>
      </c>
      <c r="P1759">
        <v>0</v>
      </c>
      <c r="Q1759">
        <v>0</v>
      </c>
      <c r="R1759" t="s">
        <v>2550</v>
      </c>
    </row>
    <row r="1760" spans="1:18" x14ac:dyDescent="0.3">
      <c r="A1760">
        <v>92</v>
      </c>
      <c r="B1760" t="s">
        <v>73</v>
      </c>
      <c r="C1760" t="s">
        <v>64</v>
      </c>
      <c r="D1760" t="s">
        <v>65</v>
      </c>
      <c r="E1760" t="s">
        <v>22</v>
      </c>
      <c r="F1760" s="101">
        <v>44561</v>
      </c>
      <c r="G1760">
        <v>2021</v>
      </c>
      <c r="H1760" t="s">
        <v>736</v>
      </c>
      <c r="I1760" t="s">
        <v>739</v>
      </c>
      <c r="J1760">
        <v>100</v>
      </c>
      <c r="K1760">
        <v>100</v>
      </c>
      <c r="L1760" s="57">
        <v>1</v>
      </c>
      <c r="M1760" s="57">
        <v>1</v>
      </c>
      <c r="N1760" t="s">
        <v>23</v>
      </c>
      <c r="O1760" t="s">
        <v>23</v>
      </c>
      <c r="P1760">
        <v>0</v>
      </c>
      <c r="Q1760">
        <v>0</v>
      </c>
      <c r="R1760" t="s">
        <v>2551</v>
      </c>
    </row>
    <row r="1761" spans="1:18" x14ac:dyDescent="0.3">
      <c r="A1761">
        <v>92</v>
      </c>
      <c r="B1761" t="s">
        <v>73</v>
      </c>
      <c r="C1761" t="s">
        <v>64</v>
      </c>
      <c r="D1761" t="s">
        <v>65</v>
      </c>
      <c r="E1761" t="s">
        <v>22</v>
      </c>
      <c r="F1761" s="101">
        <v>44926</v>
      </c>
      <c r="G1761">
        <v>2022</v>
      </c>
      <c r="H1761" t="s">
        <v>736</v>
      </c>
      <c r="I1761" t="s">
        <v>741</v>
      </c>
      <c r="J1761">
        <v>100</v>
      </c>
      <c r="K1761">
        <v>100</v>
      </c>
      <c r="L1761" s="57">
        <v>1</v>
      </c>
      <c r="M1761" s="57">
        <v>1</v>
      </c>
      <c r="N1761" t="s">
        <v>23</v>
      </c>
      <c r="O1761" t="s">
        <v>23</v>
      </c>
      <c r="P1761">
        <v>0</v>
      </c>
      <c r="Q1761">
        <v>0</v>
      </c>
      <c r="R1761" t="s">
        <v>2552</v>
      </c>
    </row>
    <row r="1762" spans="1:18" x14ac:dyDescent="0.3">
      <c r="A1762">
        <v>92</v>
      </c>
      <c r="B1762" t="s">
        <v>73</v>
      </c>
      <c r="C1762" t="s">
        <v>64</v>
      </c>
      <c r="D1762" t="s">
        <v>65</v>
      </c>
      <c r="E1762" t="s">
        <v>22</v>
      </c>
      <c r="F1762" s="101">
        <v>46022</v>
      </c>
      <c r="G1762">
        <v>2025</v>
      </c>
      <c r="H1762" t="s">
        <v>736</v>
      </c>
      <c r="I1762" t="s">
        <v>743</v>
      </c>
      <c r="J1762">
        <v>98</v>
      </c>
      <c r="K1762">
        <v>100</v>
      </c>
      <c r="L1762" s="57">
        <v>1.0204081632653059</v>
      </c>
      <c r="M1762" s="57">
        <v>1.0204081632653059</v>
      </c>
      <c r="N1762" t="s">
        <v>23</v>
      </c>
      <c r="O1762" t="s">
        <v>23</v>
      </c>
      <c r="P1762">
        <v>0</v>
      </c>
      <c r="Q1762">
        <v>0</v>
      </c>
      <c r="R1762" t="s">
        <v>2553</v>
      </c>
    </row>
    <row r="1763" spans="1:18" x14ac:dyDescent="0.3">
      <c r="A1763">
        <v>94</v>
      </c>
      <c r="B1763" t="s">
        <v>74</v>
      </c>
      <c r="C1763" t="s">
        <v>64</v>
      </c>
      <c r="D1763" t="s">
        <v>65</v>
      </c>
      <c r="E1763" t="s">
        <v>22</v>
      </c>
      <c r="F1763" s="101">
        <v>44561</v>
      </c>
      <c r="G1763">
        <v>2021</v>
      </c>
      <c r="H1763" t="s">
        <v>736</v>
      </c>
      <c r="I1763" t="s">
        <v>739</v>
      </c>
      <c r="J1763">
        <v>100</v>
      </c>
      <c r="K1763">
        <v>100</v>
      </c>
      <c r="L1763" s="57">
        <v>1</v>
      </c>
      <c r="M1763" s="57">
        <v>1</v>
      </c>
      <c r="N1763" t="s">
        <v>23</v>
      </c>
      <c r="O1763" t="s">
        <v>23</v>
      </c>
      <c r="P1763">
        <v>0</v>
      </c>
      <c r="Q1763">
        <v>0</v>
      </c>
      <c r="R1763" t="s">
        <v>2554</v>
      </c>
    </row>
    <row r="1764" spans="1:18" x14ac:dyDescent="0.3">
      <c r="A1764">
        <v>94</v>
      </c>
      <c r="B1764" t="s">
        <v>74</v>
      </c>
      <c r="C1764" t="s">
        <v>64</v>
      </c>
      <c r="D1764" t="s">
        <v>65</v>
      </c>
      <c r="E1764" t="s">
        <v>22</v>
      </c>
      <c r="F1764" s="101">
        <v>44926</v>
      </c>
      <c r="G1764">
        <v>2022</v>
      </c>
      <c r="H1764" t="s">
        <v>736</v>
      </c>
      <c r="I1764" t="s">
        <v>741</v>
      </c>
      <c r="J1764">
        <v>100</v>
      </c>
      <c r="K1764">
        <v>100</v>
      </c>
      <c r="L1764" s="57">
        <v>1</v>
      </c>
      <c r="M1764" s="57">
        <v>1</v>
      </c>
      <c r="N1764" t="s">
        <v>23</v>
      </c>
      <c r="O1764" t="s">
        <v>23</v>
      </c>
      <c r="P1764">
        <v>0</v>
      </c>
      <c r="Q1764">
        <v>0</v>
      </c>
      <c r="R1764" t="s">
        <v>2555</v>
      </c>
    </row>
    <row r="1765" spans="1:18" x14ac:dyDescent="0.3">
      <c r="A1765">
        <v>94</v>
      </c>
      <c r="B1765" t="s">
        <v>74</v>
      </c>
      <c r="C1765" t="s">
        <v>64</v>
      </c>
      <c r="D1765" t="s">
        <v>65</v>
      </c>
      <c r="E1765" t="s">
        <v>22</v>
      </c>
      <c r="F1765" s="101">
        <v>46022</v>
      </c>
      <c r="G1765">
        <v>2025</v>
      </c>
      <c r="H1765" t="s">
        <v>736</v>
      </c>
      <c r="I1765" t="s">
        <v>743</v>
      </c>
      <c r="J1765">
        <v>100</v>
      </c>
      <c r="K1765">
        <v>100</v>
      </c>
      <c r="L1765" s="57">
        <v>1</v>
      </c>
      <c r="M1765" s="57">
        <v>1</v>
      </c>
      <c r="N1765" t="s">
        <v>23</v>
      </c>
      <c r="O1765" t="s">
        <v>23</v>
      </c>
      <c r="P1765">
        <v>0</v>
      </c>
      <c r="Q1765">
        <v>0</v>
      </c>
      <c r="R1765" t="s">
        <v>2556</v>
      </c>
    </row>
    <row r="1766" spans="1:18" x14ac:dyDescent="0.3">
      <c r="A1766">
        <v>95</v>
      </c>
      <c r="B1766" t="s">
        <v>75</v>
      </c>
      <c r="C1766" t="s">
        <v>64</v>
      </c>
      <c r="D1766" t="s">
        <v>47</v>
      </c>
      <c r="E1766" t="s">
        <v>22</v>
      </c>
      <c r="F1766" s="101">
        <v>44561</v>
      </c>
      <c r="G1766">
        <v>2021</v>
      </c>
      <c r="H1766" t="s">
        <v>736</v>
      </c>
      <c r="I1766" t="s">
        <v>739</v>
      </c>
      <c r="J1766">
        <v>100</v>
      </c>
      <c r="K1766">
        <v>100</v>
      </c>
      <c r="L1766" s="57">
        <v>1</v>
      </c>
      <c r="M1766" s="57">
        <v>1</v>
      </c>
      <c r="N1766" t="s">
        <v>23</v>
      </c>
      <c r="O1766" t="s">
        <v>23</v>
      </c>
      <c r="P1766">
        <v>0</v>
      </c>
      <c r="Q1766">
        <v>0</v>
      </c>
      <c r="R1766" t="s">
        <v>2558</v>
      </c>
    </row>
    <row r="1767" spans="1:18" x14ac:dyDescent="0.3">
      <c r="A1767">
        <v>95</v>
      </c>
      <c r="B1767" t="s">
        <v>75</v>
      </c>
      <c r="C1767" t="s">
        <v>64</v>
      </c>
      <c r="D1767" t="s">
        <v>47</v>
      </c>
      <c r="E1767" t="s">
        <v>22</v>
      </c>
      <c r="F1767" s="101">
        <v>44926</v>
      </c>
      <c r="G1767">
        <v>2022</v>
      </c>
      <c r="H1767" t="s">
        <v>736</v>
      </c>
      <c r="I1767" t="s">
        <v>741</v>
      </c>
      <c r="J1767">
        <v>100</v>
      </c>
      <c r="K1767">
        <v>100</v>
      </c>
      <c r="L1767" s="57">
        <v>1</v>
      </c>
      <c r="M1767" s="57">
        <v>1</v>
      </c>
      <c r="N1767" t="s">
        <v>23</v>
      </c>
      <c r="O1767" t="s">
        <v>23</v>
      </c>
      <c r="P1767">
        <v>0</v>
      </c>
      <c r="Q1767">
        <v>0</v>
      </c>
      <c r="R1767" t="s">
        <v>2560</v>
      </c>
    </row>
    <row r="1768" spans="1:18" x14ac:dyDescent="0.3">
      <c r="A1768">
        <v>95</v>
      </c>
      <c r="B1768" t="s">
        <v>75</v>
      </c>
      <c r="C1768" t="s">
        <v>64</v>
      </c>
      <c r="D1768" t="s">
        <v>47</v>
      </c>
      <c r="E1768" t="s">
        <v>22</v>
      </c>
      <c r="F1768" s="101">
        <v>46022</v>
      </c>
      <c r="G1768">
        <v>2025</v>
      </c>
      <c r="H1768" t="s">
        <v>736</v>
      </c>
      <c r="I1768" t="s">
        <v>743</v>
      </c>
      <c r="J1768">
        <v>100</v>
      </c>
      <c r="K1768">
        <v>100</v>
      </c>
      <c r="L1768" s="57">
        <v>1</v>
      </c>
      <c r="M1768" s="57">
        <v>1</v>
      </c>
      <c r="N1768" t="s">
        <v>23</v>
      </c>
      <c r="O1768" t="s">
        <v>23</v>
      </c>
      <c r="P1768">
        <v>0</v>
      </c>
      <c r="Q1768">
        <v>0</v>
      </c>
      <c r="R1768" t="s">
        <v>2561</v>
      </c>
    </row>
  </sheetData>
  <autoFilter ref="A1:S1768" xr:uid="{00000000-0001-0000-0200-000000000000}"/>
  <conditionalFormatting sqref="A22">
    <cfRule type="duplicateValues" dxfId="106" priority="186"/>
    <cfRule type="duplicateValues" dxfId="105" priority="187"/>
    <cfRule type="duplicateValues" dxfId="104" priority="188"/>
  </conditionalFormatting>
  <conditionalFormatting sqref="A23">
    <cfRule type="duplicateValues" dxfId="103" priority="190"/>
  </conditionalFormatting>
  <conditionalFormatting sqref="A605">
    <cfRule type="duplicateValues" dxfId="102" priority="161"/>
    <cfRule type="duplicateValues" dxfId="101" priority="162"/>
    <cfRule type="duplicateValues" dxfId="100" priority="163"/>
    <cfRule type="duplicateValues" dxfId="99" priority="164"/>
  </conditionalFormatting>
  <conditionalFormatting sqref="A910:A918">
    <cfRule type="duplicateValues" dxfId="98" priority="160"/>
  </conditionalFormatting>
  <conditionalFormatting sqref="A958">
    <cfRule type="duplicateValues" dxfId="97" priority="146"/>
    <cfRule type="duplicateValues" dxfId="96" priority="147"/>
  </conditionalFormatting>
  <conditionalFormatting sqref="A1003">
    <cfRule type="duplicateValues" dxfId="95" priority="140"/>
    <cfRule type="duplicateValues" dxfId="94" priority="142"/>
    <cfRule type="duplicateValues" dxfId="93" priority="143"/>
    <cfRule type="duplicateValues" dxfId="92" priority="144"/>
  </conditionalFormatting>
  <conditionalFormatting sqref="A1004">
    <cfRule type="duplicateValues" dxfId="91" priority="134"/>
    <cfRule type="duplicateValues" dxfId="90" priority="136"/>
    <cfRule type="duplicateValues" dxfId="89" priority="137"/>
    <cfRule type="duplicateValues" dxfId="88" priority="138"/>
  </conditionalFormatting>
  <conditionalFormatting sqref="A1005">
    <cfRule type="duplicateValues" dxfId="87" priority="128"/>
    <cfRule type="duplicateValues" dxfId="86" priority="130"/>
    <cfRule type="duplicateValues" dxfId="85" priority="131"/>
    <cfRule type="duplicateValues" dxfId="84" priority="132"/>
  </conditionalFormatting>
  <conditionalFormatting sqref="A1006">
    <cfRule type="duplicateValues" dxfId="83" priority="122"/>
    <cfRule type="duplicateValues" dxfId="82" priority="124"/>
    <cfRule type="duplicateValues" dxfId="81" priority="125"/>
    <cfRule type="duplicateValues" dxfId="80" priority="126"/>
  </conditionalFormatting>
  <conditionalFormatting sqref="A1007">
    <cfRule type="duplicateValues" dxfId="79" priority="116"/>
    <cfRule type="duplicateValues" dxfId="78" priority="118"/>
    <cfRule type="duplicateValues" dxfId="77" priority="119"/>
    <cfRule type="duplicateValues" dxfId="76" priority="120"/>
  </conditionalFormatting>
  <conditionalFormatting sqref="A1008">
    <cfRule type="duplicateValues" dxfId="75" priority="110"/>
    <cfRule type="duplicateValues" dxfId="74" priority="112"/>
    <cfRule type="duplicateValues" dxfId="73" priority="113"/>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2"/>
    <cfRule type="duplicateValues" dxfId="66" priority="94"/>
    <cfRule type="duplicateValues" dxfId="65" priority="95"/>
    <cfRule type="duplicateValues" dxfId="64" priority="96"/>
  </conditionalFormatting>
  <conditionalFormatting sqref="A1011">
    <cfRule type="duplicateValues" dxfId="63" priority="80"/>
    <cfRule type="duplicateValues" dxfId="62" priority="82"/>
    <cfRule type="duplicateValues" dxfId="61" priority="83"/>
    <cfRule type="duplicateValues" dxfId="60" priority="84"/>
  </conditionalFormatting>
  <conditionalFormatting sqref="A1012">
    <cfRule type="duplicateValues" dxfId="59" priority="191"/>
    <cfRule type="duplicateValues" dxfId="58" priority="192"/>
    <cfRule type="duplicateValues" dxfId="57" priority="193"/>
    <cfRule type="duplicateValues" dxfId="56" priority="194"/>
  </conditionalFormatting>
  <conditionalFormatting sqref="A1013">
    <cfRule type="duplicateValues" dxfId="55" priority="56"/>
    <cfRule type="duplicateValues" dxfId="54" priority="58"/>
    <cfRule type="duplicateValues" dxfId="53" priority="59"/>
    <cfRule type="duplicateValues" dxfId="52" priority="60"/>
  </conditionalFormatting>
  <conditionalFormatting sqref="A1016">
    <cfRule type="duplicateValues" dxfId="51" priority="20"/>
    <cfRule type="duplicateValues" dxfId="50" priority="22"/>
    <cfRule type="duplicateValues" dxfId="49" priority="23"/>
    <cfRule type="duplicateValues" dxfId="48" priority="24"/>
  </conditionalFormatting>
  <conditionalFormatting sqref="A1077">
    <cfRule type="duplicateValues" dxfId="47" priority="12"/>
    <cfRule type="duplicateValues" dxfId="46" priority="13"/>
    <cfRule type="duplicateValues" dxfId="45" priority="14"/>
  </conditionalFormatting>
  <conditionalFormatting sqref="A1146">
    <cfRule type="duplicateValues" dxfId="44" priority="8"/>
    <cfRule type="duplicateValues" dxfId="43" priority="9"/>
    <cfRule type="duplicateValues" dxfId="42" priority="10"/>
    <cfRule type="duplicateValues" dxfId="41" priority="11"/>
  </conditionalFormatting>
  <conditionalFormatting sqref="A1172">
    <cfRule type="duplicateValues" dxfId="40" priority="3"/>
    <cfRule type="duplicateValues" dxfId="39" priority="4"/>
    <cfRule type="duplicateValues" dxfId="38" priority="5"/>
  </conditionalFormatting>
  <conditionalFormatting sqref="A1379">
    <cfRule type="duplicateValues" dxfId="37" priority="1"/>
    <cfRule type="duplicateValues" dxfId="36" priority="2"/>
  </conditionalFormatting>
  <conditionalFormatting sqref="B15">
    <cfRule type="duplicateValues" dxfId="35" priority="78"/>
    <cfRule type="duplicateValues" dxfId="34" priority="79"/>
  </conditionalFormatting>
  <conditionalFormatting sqref="B16">
    <cfRule type="duplicateValues" dxfId="33" priority="76"/>
    <cfRule type="duplicateValues" dxfId="32" priority="77"/>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6"/>
    <cfRule type="duplicateValues" dxfId="26" priority="37"/>
  </conditionalFormatting>
  <conditionalFormatting sqref="B22">
    <cfRule type="duplicateValues" dxfId="25" priority="34"/>
    <cfRule type="duplicateValues" dxfId="24" priority="35"/>
  </conditionalFormatting>
  <conditionalFormatting sqref="B1003">
    <cfRule type="duplicateValues" dxfId="23" priority="141"/>
    <cfRule type="duplicateValues" dxfId="22" priority="145"/>
  </conditionalFormatting>
  <conditionalFormatting sqref="B1004">
    <cfRule type="duplicateValues" dxfId="21" priority="135"/>
    <cfRule type="duplicateValues" dxfId="20" priority="139"/>
  </conditionalFormatting>
  <conditionalFormatting sqref="B1005">
    <cfRule type="duplicateValues" dxfId="19" priority="129"/>
    <cfRule type="duplicateValues" dxfId="18" priority="133"/>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99"/>
    <cfRule type="duplicateValues" dxfId="10" priority="103"/>
  </conditionalFormatting>
  <conditionalFormatting sqref="B1010">
    <cfRule type="duplicateValues" dxfId="9" priority="93"/>
    <cfRule type="duplicateValues" dxfId="8" priority="97"/>
  </conditionalFormatting>
  <conditionalFormatting sqref="B1011">
    <cfRule type="duplicateValues" dxfId="7" priority="81"/>
    <cfRule type="duplicateValues" dxfId="6" priority="85"/>
  </conditionalFormatting>
  <conditionalFormatting sqref="B1012">
    <cfRule type="duplicateValues" dxfId="5" priority="195"/>
    <cfRule type="duplicateValues" dxfId="4" priority="196"/>
  </conditionalFormatting>
  <conditionalFormatting sqref="B1016">
    <cfRule type="duplicateValues" dxfId="3" priority="21"/>
    <cfRule type="duplicateValues" dxfId="2" priority="25"/>
  </conditionalFormatting>
  <conditionalFormatting sqref="B1172">
    <cfRule type="duplicateValues" dxfId="1" priority="6"/>
    <cfRule type="duplicateValues" dxfId="0" priority="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2725</v>
      </c>
      <c r="G1" t="s">
        <v>17</v>
      </c>
      <c r="H1" t="s">
        <v>2726</v>
      </c>
      <c r="I1" t="s">
        <v>2727</v>
      </c>
      <c r="J1" t="s">
        <v>2728</v>
      </c>
      <c r="K1" t="s">
        <v>2729</v>
      </c>
      <c r="L1" t="s">
        <v>2730</v>
      </c>
      <c r="M1" t="s">
        <v>2731</v>
      </c>
      <c r="N1" t="s">
        <v>2732</v>
      </c>
      <c r="O1" t="s">
        <v>2733</v>
      </c>
      <c r="P1" t="s">
        <v>2734</v>
      </c>
      <c r="Q1" t="s">
        <v>2735</v>
      </c>
      <c r="R1" t="s">
        <v>2736</v>
      </c>
      <c r="S1" t="s">
        <v>2737</v>
      </c>
      <c r="T1" t="s">
        <v>2738</v>
      </c>
      <c r="U1" t="s">
        <v>2739</v>
      </c>
      <c r="V1" t="s">
        <v>2740</v>
      </c>
      <c r="W1" t="s">
        <v>2741</v>
      </c>
      <c r="X1" t="s">
        <v>2742</v>
      </c>
      <c r="Y1" t="s">
        <v>2743</v>
      </c>
      <c r="Z1" t="s">
        <v>2744</v>
      </c>
      <c r="AA1" t="s">
        <v>2745</v>
      </c>
      <c r="AB1" t="s">
        <v>2746</v>
      </c>
      <c r="AC1" t="s">
        <v>2747</v>
      </c>
      <c r="AD1" t="s">
        <v>2748</v>
      </c>
      <c r="AE1" t="s">
        <v>2749</v>
      </c>
      <c r="AF1" t="s">
        <v>2750</v>
      </c>
      <c r="AG1" t="s">
        <v>2751</v>
      </c>
      <c r="AH1" t="s">
        <v>2752</v>
      </c>
      <c r="AI1" t="s">
        <v>2753</v>
      </c>
      <c r="AJ1" t="s">
        <v>2754</v>
      </c>
      <c r="AK1" t="s">
        <v>2755</v>
      </c>
      <c r="AL1" t="s">
        <v>2756</v>
      </c>
      <c r="AM1" t="s">
        <v>2757</v>
      </c>
      <c r="AN1" t="s">
        <v>2758</v>
      </c>
      <c r="AO1" t="s">
        <v>2759</v>
      </c>
      <c r="AP1" t="s">
        <v>2760</v>
      </c>
      <c r="AQ1" t="s">
        <v>2761</v>
      </c>
      <c r="AR1" t="s">
        <v>2762</v>
      </c>
      <c r="AS1" t="s">
        <v>2763</v>
      </c>
      <c r="AT1" t="s">
        <v>2764</v>
      </c>
      <c r="AU1" t="s">
        <v>2765</v>
      </c>
      <c r="AV1" t="s">
        <v>2766</v>
      </c>
      <c r="AW1" t="s">
        <v>2767</v>
      </c>
      <c r="AX1" t="s">
        <v>2768</v>
      </c>
      <c r="AY1" t="s">
        <v>2769</v>
      </c>
      <c r="AZ1" t="s">
        <v>2770</v>
      </c>
      <c r="BA1" t="s">
        <v>2771</v>
      </c>
      <c r="BB1" t="s">
        <v>2772</v>
      </c>
      <c r="BC1" t="s">
        <v>2773</v>
      </c>
      <c r="BD1" t="s">
        <v>2774</v>
      </c>
      <c r="BE1" t="s">
        <v>2775</v>
      </c>
      <c r="BF1" t="s">
        <v>2776</v>
      </c>
      <c r="BG1" t="s">
        <v>2777</v>
      </c>
      <c r="BH1" t="s">
        <v>2778</v>
      </c>
      <c r="BI1" t="s">
        <v>2779</v>
      </c>
      <c r="BJ1" t="s">
        <v>2780</v>
      </c>
      <c r="BK1" t="s">
        <v>2781</v>
      </c>
      <c r="BL1" t="s">
        <v>2782</v>
      </c>
      <c r="BM1" t="s">
        <v>2783</v>
      </c>
      <c r="BN1" t="s">
        <v>2784</v>
      </c>
      <c r="BO1" t="s">
        <v>2785</v>
      </c>
      <c r="BP1" t="s">
        <v>2786</v>
      </c>
      <c r="BQ1" t="s">
        <v>2787</v>
      </c>
      <c r="BR1" t="s">
        <v>2788</v>
      </c>
      <c r="BS1" t="s">
        <v>2789</v>
      </c>
      <c r="BT1" t="s">
        <v>2790</v>
      </c>
      <c r="BU1" t="s">
        <v>2791</v>
      </c>
      <c r="BV1" t="s">
        <v>2792</v>
      </c>
      <c r="BW1" t="s">
        <v>2793</v>
      </c>
      <c r="BX1" t="s">
        <v>2794</v>
      </c>
      <c r="BY1" t="s">
        <v>2795</v>
      </c>
      <c r="BZ1" t="s">
        <v>2796</v>
      </c>
      <c r="CA1" t="s">
        <v>2797</v>
      </c>
      <c r="CB1" t="s">
        <v>2798</v>
      </c>
      <c r="CC1" t="s">
        <v>2799</v>
      </c>
      <c r="CD1" t="s">
        <v>2800</v>
      </c>
      <c r="CE1" t="s">
        <v>2801</v>
      </c>
      <c r="CF1" t="s">
        <v>2802</v>
      </c>
      <c r="CG1" t="s">
        <v>2803</v>
      </c>
      <c r="CH1" t="s">
        <v>2804</v>
      </c>
      <c r="CI1" t="s">
        <v>2805</v>
      </c>
      <c r="CJ1" t="s">
        <v>2806</v>
      </c>
      <c r="CK1" t="s">
        <v>2807</v>
      </c>
      <c r="CL1" t="s">
        <v>2808</v>
      </c>
      <c r="CM1" t="s">
        <v>2809</v>
      </c>
      <c r="CN1" t="s">
        <v>2810</v>
      </c>
      <c r="CO1" t="s">
        <v>2811</v>
      </c>
      <c r="CP1" t="s">
        <v>2812</v>
      </c>
      <c r="CQ1" t="s">
        <v>2813</v>
      </c>
      <c r="CR1" t="s">
        <v>2814</v>
      </c>
      <c r="CS1" t="s">
        <v>2815</v>
      </c>
      <c r="CT1" t="s">
        <v>2816</v>
      </c>
      <c r="CU1" t="s">
        <v>2817</v>
      </c>
      <c r="CV1" t="s">
        <v>2818</v>
      </c>
      <c r="CW1" t="s">
        <v>2819</v>
      </c>
      <c r="CX1" t="s">
        <v>2820</v>
      </c>
      <c r="CY1" t="s">
        <v>2821</v>
      </c>
      <c r="CZ1" t="s">
        <v>2822</v>
      </c>
      <c r="DA1" t="s">
        <v>2823</v>
      </c>
      <c r="DB1" t="s">
        <v>2824</v>
      </c>
      <c r="DC1" t="s">
        <v>2825</v>
      </c>
      <c r="DD1" t="s">
        <v>2826</v>
      </c>
      <c r="DE1" t="s">
        <v>2827</v>
      </c>
      <c r="DF1" t="s">
        <v>2828</v>
      </c>
      <c r="DG1" t="s">
        <v>2829</v>
      </c>
      <c r="DH1" t="s">
        <v>2830</v>
      </c>
      <c r="DI1" t="s">
        <v>2831</v>
      </c>
      <c r="DJ1" t="s">
        <v>2832</v>
      </c>
      <c r="DK1" t="s">
        <v>2833</v>
      </c>
      <c r="DL1" t="s">
        <v>2834</v>
      </c>
      <c r="DM1" t="s">
        <v>2835</v>
      </c>
      <c r="DN1" t="s">
        <v>2836</v>
      </c>
      <c r="DO1" t="s">
        <v>2837</v>
      </c>
      <c r="DP1" t="s">
        <v>2838</v>
      </c>
      <c r="DQ1" t="s">
        <v>2839</v>
      </c>
      <c r="DR1" t="s">
        <v>2840</v>
      </c>
      <c r="DS1" t="s">
        <v>2841</v>
      </c>
      <c r="DT1" t="s">
        <v>2842</v>
      </c>
      <c r="DU1" t="s">
        <v>2843</v>
      </c>
      <c r="DV1" t="s">
        <v>2844</v>
      </c>
      <c r="DW1" t="s">
        <v>2845</v>
      </c>
      <c r="DX1" t="s">
        <v>2846</v>
      </c>
      <c r="DY1" t="s">
        <v>2847</v>
      </c>
      <c r="DZ1" t="s">
        <v>2848</v>
      </c>
      <c r="EA1" t="s">
        <v>2849</v>
      </c>
      <c r="EB1" t="s">
        <v>2850</v>
      </c>
      <c r="EC1" t="s">
        <v>2851</v>
      </c>
      <c r="ED1" t="s">
        <v>2852</v>
      </c>
      <c r="EE1" t="s">
        <v>2853</v>
      </c>
      <c r="EF1" t="s">
        <v>2854</v>
      </c>
      <c r="EG1" t="s">
        <v>2855</v>
      </c>
      <c r="EH1" t="s">
        <v>2856</v>
      </c>
      <c r="EI1" t="s">
        <v>2857</v>
      </c>
      <c r="EJ1" t="s">
        <v>2858</v>
      </c>
      <c r="EK1" t="s">
        <v>2859</v>
      </c>
      <c r="EL1" t="s">
        <v>2860</v>
      </c>
      <c r="EM1" t="s">
        <v>2861</v>
      </c>
      <c r="EN1" t="s">
        <v>2862</v>
      </c>
      <c r="EO1" t="s">
        <v>2863</v>
      </c>
      <c r="EP1" t="s">
        <v>2864</v>
      </c>
      <c r="EQ1" t="s">
        <v>2865</v>
      </c>
      <c r="ER1" t="s">
        <v>2866</v>
      </c>
      <c r="ES1" t="s">
        <v>2867</v>
      </c>
      <c r="ET1" t="s">
        <v>2868</v>
      </c>
      <c r="EU1" t="s">
        <v>2869</v>
      </c>
      <c r="EV1" t="s">
        <v>2870</v>
      </c>
      <c r="EW1" t="s">
        <v>2871</v>
      </c>
      <c r="EX1" t="s">
        <v>2872</v>
      </c>
      <c r="EY1" t="s">
        <v>2873</v>
      </c>
      <c r="EZ1" t="s">
        <v>2874</v>
      </c>
      <c r="FA1" t="s">
        <v>2875</v>
      </c>
      <c r="FB1" t="s">
        <v>2876</v>
      </c>
      <c r="FC1" t="s">
        <v>2877</v>
      </c>
      <c r="FD1" t="s">
        <v>2878</v>
      </c>
      <c r="FE1" t="s">
        <v>2879</v>
      </c>
      <c r="FF1" t="s">
        <v>2880</v>
      </c>
      <c r="FG1" t="s">
        <v>2881</v>
      </c>
      <c r="FH1" t="s">
        <v>2882</v>
      </c>
      <c r="FI1" t="s">
        <v>2883</v>
      </c>
      <c r="FJ1" t="s">
        <v>2884</v>
      </c>
      <c r="FK1" t="s">
        <v>2885</v>
      </c>
      <c r="FL1" t="s">
        <v>2886</v>
      </c>
      <c r="FM1" t="s">
        <v>2887</v>
      </c>
      <c r="FN1" t="s">
        <v>2888</v>
      </c>
      <c r="FO1" t="s">
        <v>2889</v>
      </c>
    </row>
    <row r="2" spans="1:171" x14ac:dyDescent="0.3">
      <c r="A2">
        <v>208</v>
      </c>
      <c r="B2" t="s">
        <v>140</v>
      </c>
      <c r="C2" t="s">
        <v>90</v>
      </c>
      <c r="D2" t="s">
        <v>21</v>
      </c>
      <c r="E2" t="s">
        <v>54</v>
      </c>
      <c r="F2" s="101">
        <v>44592</v>
      </c>
      <c r="G2" t="s">
        <v>1002</v>
      </c>
      <c r="H2" t="s">
        <v>2890</v>
      </c>
      <c r="I2">
        <v>1700</v>
      </c>
      <c r="J2">
        <v>451</v>
      </c>
      <c r="K2">
        <v>451</v>
      </c>
    </row>
    <row r="3" spans="1:171" x14ac:dyDescent="0.3">
      <c r="A3">
        <v>208</v>
      </c>
      <c r="B3" t="s">
        <v>140</v>
      </c>
      <c r="C3" t="s">
        <v>90</v>
      </c>
      <c r="D3" t="s">
        <v>21</v>
      </c>
      <c r="E3" t="s">
        <v>54</v>
      </c>
      <c r="F3" s="101">
        <v>44592</v>
      </c>
      <c r="G3" t="s">
        <v>1002</v>
      </c>
      <c r="H3" t="s">
        <v>2891</v>
      </c>
      <c r="I3">
        <v>1700</v>
      </c>
      <c r="J3">
        <v>203</v>
      </c>
      <c r="K3">
        <v>203</v>
      </c>
    </row>
    <row r="4" spans="1:171" x14ac:dyDescent="0.3">
      <c r="A4">
        <v>214</v>
      </c>
      <c r="B4" t="s">
        <v>143</v>
      </c>
      <c r="C4" t="s">
        <v>90</v>
      </c>
      <c r="D4" t="s">
        <v>21</v>
      </c>
      <c r="E4" t="s">
        <v>54</v>
      </c>
      <c r="F4" s="101">
        <v>44592</v>
      </c>
      <c r="G4" t="s">
        <v>1047</v>
      </c>
      <c r="H4" t="s">
        <v>2890</v>
      </c>
      <c r="I4">
        <v>7500</v>
      </c>
      <c r="J4">
        <v>777</v>
      </c>
      <c r="L4">
        <v>663</v>
      </c>
      <c r="M4">
        <v>114</v>
      </c>
    </row>
    <row r="5" spans="1:171" x14ac:dyDescent="0.3">
      <c r="A5">
        <v>218</v>
      </c>
      <c r="B5" t="s">
        <v>148</v>
      </c>
      <c r="C5" t="s">
        <v>90</v>
      </c>
      <c r="D5" t="s">
        <v>21</v>
      </c>
      <c r="E5" t="s">
        <v>54</v>
      </c>
      <c r="F5" s="101">
        <v>44592</v>
      </c>
      <c r="G5" t="s">
        <v>1104</v>
      </c>
      <c r="H5" t="s">
        <v>2890</v>
      </c>
      <c r="I5">
        <v>172000</v>
      </c>
      <c r="J5">
        <v>51981</v>
      </c>
      <c r="N5">
        <v>51981.5</v>
      </c>
    </row>
    <row r="6" spans="1:171" x14ac:dyDescent="0.3">
      <c r="A6">
        <v>218</v>
      </c>
      <c r="B6" t="s">
        <v>148</v>
      </c>
      <c r="C6" t="s">
        <v>90</v>
      </c>
      <c r="D6" t="s">
        <v>21</v>
      </c>
      <c r="E6" t="s">
        <v>54</v>
      </c>
      <c r="F6" s="101">
        <v>44592</v>
      </c>
      <c r="G6" t="s">
        <v>1104</v>
      </c>
      <c r="H6" t="s">
        <v>2892</v>
      </c>
      <c r="I6">
        <v>172000</v>
      </c>
      <c r="J6">
        <v>10260</v>
      </c>
      <c r="N6">
        <v>10260</v>
      </c>
    </row>
    <row r="7" spans="1:171" x14ac:dyDescent="0.3">
      <c r="A7">
        <v>218</v>
      </c>
      <c r="B7" t="s">
        <v>148</v>
      </c>
      <c r="C7" t="s">
        <v>90</v>
      </c>
      <c r="D7" t="s">
        <v>21</v>
      </c>
      <c r="E7" t="s">
        <v>54</v>
      </c>
      <c r="F7" s="101">
        <v>44592</v>
      </c>
      <c r="G7" t="s">
        <v>1104</v>
      </c>
      <c r="H7" t="s">
        <v>2891</v>
      </c>
      <c r="I7">
        <v>172000</v>
      </c>
      <c r="J7">
        <v>15328</v>
      </c>
      <c r="N7">
        <v>15328</v>
      </c>
    </row>
    <row r="8" spans="1:171" x14ac:dyDescent="0.3">
      <c r="A8">
        <v>208</v>
      </c>
      <c r="B8" t="s">
        <v>140</v>
      </c>
      <c r="C8" t="s">
        <v>90</v>
      </c>
      <c r="D8" t="s">
        <v>21</v>
      </c>
      <c r="E8" t="s">
        <v>54</v>
      </c>
      <c r="F8" s="101">
        <v>44620</v>
      </c>
      <c r="G8" t="s">
        <v>1003</v>
      </c>
      <c r="H8" t="s">
        <v>2890</v>
      </c>
      <c r="I8">
        <v>1700</v>
      </c>
      <c r="J8">
        <v>701</v>
      </c>
      <c r="K8">
        <v>701</v>
      </c>
    </row>
    <row r="9" spans="1:171" x14ac:dyDescent="0.3">
      <c r="A9">
        <v>208</v>
      </c>
      <c r="B9" t="s">
        <v>140</v>
      </c>
      <c r="C9" t="s">
        <v>90</v>
      </c>
      <c r="D9" t="s">
        <v>21</v>
      </c>
      <c r="E9" t="s">
        <v>54</v>
      </c>
      <c r="F9" s="101">
        <v>44620</v>
      </c>
      <c r="G9" t="s">
        <v>1003</v>
      </c>
      <c r="H9" t="s">
        <v>2892</v>
      </c>
      <c r="I9">
        <v>1700</v>
      </c>
      <c r="J9">
        <v>156.5</v>
      </c>
      <c r="K9">
        <v>156.5</v>
      </c>
    </row>
    <row r="10" spans="1:171" x14ac:dyDescent="0.3">
      <c r="A10">
        <v>208</v>
      </c>
      <c r="B10" t="s">
        <v>140</v>
      </c>
      <c r="C10" t="s">
        <v>90</v>
      </c>
      <c r="D10" t="s">
        <v>21</v>
      </c>
      <c r="E10" t="s">
        <v>54</v>
      </c>
      <c r="F10" s="101">
        <v>44620</v>
      </c>
      <c r="G10" t="s">
        <v>1003</v>
      </c>
      <c r="H10" t="s">
        <v>2891</v>
      </c>
      <c r="I10">
        <v>1700</v>
      </c>
      <c r="J10">
        <v>58</v>
      </c>
      <c r="K10">
        <v>58</v>
      </c>
    </row>
    <row r="11" spans="1:171" x14ac:dyDescent="0.3">
      <c r="A11">
        <v>214</v>
      </c>
      <c r="B11" t="s">
        <v>143</v>
      </c>
      <c r="C11" t="s">
        <v>90</v>
      </c>
      <c r="D11" t="s">
        <v>21</v>
      </c>
      <c r="E11" t="s">
        <v>54</v>
      </c>
      <c r="F11" s="101">
        <v>44620</v>
      </c>
      <c r="G11" t="s">
        <v>1048</v>
      </c>
      <c r="H11" t="s">
        <v>2890</v>
      </c>
      <c r="I11">
        <v>7500</v>
      </c>
      <c r="J11">
        <v>992</v>
      </c>
      <c r="L11">
        <v>714</v>
      </c>
      <c r="M11">
        <v>278</v>
      </c>
    </row>
    <row r="12" spans="1:171" x14ac:dyDescent="0.3">
      <c r="A12">
        <v>218</v>
      </c>
      <c r="B12" t="s">
        <v>148</v>
      </c>
      <c r="C12" t="s">
        <v>90</v>
      </c>
      <c r="D12" t="s">
        <v>21</v>
      </c>
      <c r="E12" t="s">
        <v>54</v>
      </c>
      <c r="F12" s="101">
        <v>44620</v>
      </c>
      <c r="G12" t="s">
        <v>1105</v>
      </c>
      <c r="H12" t="s">
        <v>2890</v>
      </c>
      <c r="I12">
        <v>172000</v>
      </c>
      <c r="J12">
        <v>65370</v>
      </c>
      <c r="N12">
        <v>65370.5</v>
      </c>
    </row>
    <row r="13" spans="1:171" x14ac:dyDescent="0.3">
      <c r="A13">
        <v>218</v>
      </c>
      <c r="B13" t="s">
        <v>148</v>
      </c>
      <c r="C13" t="s">
        <v>90</v>
      </c>
      <c r="D13" t="s">
        <v>21</v>
      </c>
      <c r="E13" t="s">
        <v>54</v>
      </c>
      <c r="F13" s="101">
        <v>44620</v>
      </c>
      <c r="G13" t="s">
        <v>1105</v>
      </c>
      <c r="H13" t="s">
        <v>2892</v>
      </c>
      <c r="I13">
        <v>172000</v>
      </c>
      <c r="J13">
        <v>13680</v>
      </c>
      <c r="N13">
        <v>13680</v>
      </c>
    </row>
    <row r="14" spans="1:171" x14ac:dyDescent="0.3">
      <c r="A14">
        <v>218</v>
      </c>
      <c r="B14" t="s">
        <v>148</v>
      </c>
      <c r="C14" t="s">
        <v>90</v>
      </c>
      <c r="D14" t="s">
        <v>21</v>
      </c>
      <c r="E14" t="s">
        <v>54</v>
      </c>
      <c r="F14" s="101">
        <v>44620</v>
      </c>
      <c r="G14" t="s">
        <v>1105</v>
      </c>
      <c r="H14" t="s">
        <v>2891</v>
      </c>
      <c r="I14">
        <v>172000</v>
      </c>
      <c r="J14">
        <v>9496</v>
      </c>
      <c r="N14">
        <v>9496</v>
      </c>
    </row>
    <row r="15" spans="1:171" x14ac:dyDescent="0.3">
      <c r="A15">
        <v>208</v>
      </c>
      <c r="B15" t="s">
        <v>140</v>
      </c>
      <c r="C15" t="s">
        <v>90</v>
      </c>
      <c r="D15" t="s">
        <v>21</v>
      </c>
      <c r="E15" t="s">
        <v>54</v>
      </c>
      <c r="F15" s="101">
        <v>44651</v>
      </c>
      <c r="G15" t="s">
        <v>1004</v>
      </c>
      <c r="H15" t="s">
        <v>2890</v>
      </c>
      <c r="I15">
        <v>1700</v>
      </c>
      <c r="J15">
        <v>473</v>
      </c>
      <c r="K15">
        <v>473</v>
      </c>
    </row>
    <row r="16" spans="1:171" x14ac:dyDescent="0.3">
      <c r="A16">
        <v>208</v>
      </c>
      <c r="B16" t="s">
        <v>140</v>
      </c>
      <c r="C16" t="s">
        <v>90</v>
      </c>
      <c r="D16" t="s">
        <v>21</v>
      </c>
      <c r="E16" t="s">
        <v>54</v>
      </c>
      <c r="F16" s="101">
        <v>44651</v>
      </c>
      <c r="G16" t="s">
        <v>1004</v>
      </c>
      <c r="H16" t="s">
        <v>2892</v>
      </c>
      <c r="I16">
        <v>1700</v>
      </c>
      <c r="J16">
        <v>156.5</v>
      </c>
      <c r="K16">
        <v>156.5</v>
      </c>
    </row>
    <row r="17" spans="1:14" x14ac:dyDescent="0.3">
      <c r="A17">
        <v>208</v>
      </c>
      <c r="B17" t="s">
        <v>140</v>
      </c>
      <c r="C17" t="s">
        <v>90</v>
      </c>
      <c r="D17" t="s">
        <v>21</v>
      </c>
      <c r="E17" t="s">
        <v>54</v>
      </c>
      <c r="F17" s="101">
        <v>44651</v>
      </c>
      <c r="G17" t="s">
        <v>1004</v>
      </c>
      <c r="H17" t="s">
        <v>2891</v>
      </c>
      <c r="I17">
        <v>1700</v>
      </c>
      <c r="J17">
        <v>153</v>
      </c>
      <c r="K17">
        <v>153</v>
      </c>
    </row>
    <row r="18" spans="1:14" x14ac:dyDescent="0.3">
      <c r="A18">
        <v>214</v>
      </c>
      <c r="B18" t="s">
        <v>143</v>
      </c>
      <c r="C18" t="s">
        <v>90</v>
      </c>
      <c r="D18" t="s">
        <v>21</v>
      </c>
      <c r="E18" t="s">
        <v>54</v>
      </c>
      <c r="F18" s="101">
        <v>44651</v>
      </c>
      <c r="G18" t="s">
        <v>1049</v>
      </c>
      <c r="H18" t="s">
        <v>2890</v>
      </c>
      <c r="I18">
        <v>7500</v>
      </c>
      <c r="J18">
        <v>1233</v>
      </c>
      <c r="L18">
        <v>731</v>
      </c>
      <c r="M18">
        <v>502</v>
      </c>
    </row>
    <row r="19" spans="1:14" x14ac:dyDescent="0.3">
      <c r="A19">
        <v>218</v>
      </c>
      <c r="B19" t="s">
        <v>148</v>
      </c>
      <c r="C19" t="s">
        <v>90</v>
      </c>
      <c r="D19" t="s">
        <v>21</v>
      </c>
      <c r="E19" t="s">
        <v>54</v>
      </c>
      <c r="F19" s="101">
        <v>44651</v>
      </c>
      <c r="G19" t="s">
        <v>1106</v>
      </c>
      <c r="H19" t="s">
        <v>2890</v>
      </c>
      <c r="I19">
        <v>172000</v>
      </c>
      <c r="J19">
        <v>75093</v>
      </c>
      <c r="N19">
        <v>75093.5</v>
      </c>
    </row>
    <row r="20" spans="1:14" x14ac:dyDescent="0.3">
      <c r="A20">
        <v>218</v>
      </c>
      <c r="B20" t="s">
        <v>148</v>
      </c>
      <c r="C20" t="s">
        <v>90</v>
      </c>
      <c r="D20" t="s">
        <v>21</v>
      </c>
      <c r="E20" t="s">
        <v>54</v>
      </c>
      <c r="F20" s="101">
        <v>44651</v>
      </c>
      <c r="G20" t="s">
        <v>1106</v>
      </c>
      <c r="H20" t="s">
        <v>2892</v>
      </c>
      <c r="I20">
        <v>172000</v>
      </c>
      <c r="J20">
        <v>13110</v>
      </c>
      <c r="N20">
        <v>13110</v>
      </c>
    </row>
    <row r="21" spans="1:14" x14ac:dyDescent="0.3">
      <c r="A21">
        <v>218</v>
      </c>
      <c r="B21" t="s">
        <v>148</v>
      </c>
      <c r="C21" t="s">
        <v>90</v>
      </c>
      <c r="D21" t="s">
        <v>21</v>
      </c>
      <c r="E21" t="s">
        <v>54</v>
      </c>
      <c r="F21" s="101">
        <v>44651</v>
      </c>
      <c r="G21" t="s">
        <v>1106</v>
      </c>
      <c r="H21" t="s">
        <v>2891</v>
      </c>
      <c r="I21">
        <v>172000</v>
      </c>
      <c r="J21">
        <v>22508</v>
      </c>
      <c r="N21">
        <v>22508</v>
      </c>
    </row>
    <row r="22" spans="1:14" x14ac:dyDescent="0.3">
      <c r="A22">
        <v>208</v>
      </c>
      <c r="B22" t="s">
        <v>140</v>
      </c>
      <c r="C22" t="s">
        <v>90</v>
      </c>
      <c r="D22" t="s">
        <v>21</v>
      </c>
      <c r="E22" t="s">
        <v>54</v>
      </c>
      <c r="F22" s="101">
        <v>44681</v>
      </c>
      <c r="G22" t="s">
        <v>1005</v>
      </c>
      <c r="H22" t="s">
        <v>2890</v>
      </c>
      <c r="I22">
        <v>1700</v>
      </c>
      <c r="J22">
        <v>842</v>
      </c>
      <c r="K22">
        <v>842</v>
      </c>
    </row>
    <row r="23" spans="1:14" x14ac:dyDescent="0.3">
      <c r="A23">
        <v>208</v>
      </c>
      <c r="B23" t="s">
        <v>140</v>
      </c>
      <c r="C23" t="s">
        <v>90</v>
      </c>
      <c r="D23" t="s">
        <v>21</v>
      </c>
      <c r="E23" t="s">
        <v>54</v>
      </c>
      <c r="F23" s="101">
        <v>44681</v>
      </c>
      <c r="G23" t="s">
        <v>1005</v>
      </c>
      <c r="H23" t="s">
        <v>2892</v>
      </c>
      <c r="I23">
        <v>1700</v>
      </c>
      <c r="J23">
        <v>277</v>
      </c>
      <c r="K23">
        <v>277</v>
      </c>
    </row>
    <row r="24" spans="1:14" x14ac:dyDescent="0.3">
      <c r="A24">
        <v>208</v>
      </c>
      <c r="B24" t="s">
        <v>140</v>
      </c>
      <c r="C24" t="s">
        <v>90</v>
      </c>
      <c r="D24" t="s">
        <v>21</v>
      </c>
      <c r="E24" t="s">
        <v>54</v>
      </c>
      <c r="F24" s="101">
        <v>44681</v>
      </c>
      <c r="G24" t="s">
        <v>1005</v>
      </c>
      <c r="H24" t="s">
        <v>2891</v>
      </c>
      <c r="I24">
        <v>1700</v>
      </c>
      <c r="J24">
        <v>177</v>
      </c>
      <c r="K24">
        <v>177</v>
      </c>
    </row>
    <row r="25" spans="1:14" x14ac:dyDescent="0.3">
      <c r="A25">
        <v>214</v>
      </c>
      <c r="B25" t="s">
        <v>143</v>
      </c>
      <c r="C25" t="s">
        <v>90</v>
      </c>
      <c r="D25" t="s">
        <v>21</v>
      </c>
      <c r="E25" t="s">
        <v>54</v>
      </c>
      <c r="F25" s="101">
        <v>44681</v>
      </c>
      <c r="G25" t="s">
        <v>1050</v>
      </c>
      <c r="H25" t="s">
        <v>2890</v>
      </c>
      <c r="I25">
        <v>7500</v>
      </c>
      <c r="J25">
        <v>1176</v>
      </c>
      <c r="L25">
        <v>736</v>
      </c>
      <c r="M25">
        <v>440</v>
      </c>
    </row>
    <row r="26" spans="1:14" x14ac:dyDescent="0.3">
      <c r="A26">
        <v>218</v>
      </c>
      <c r="B26" t="s">
        <v>148</v>
      </c>
      <c r="C26" t="s">
        <v>90</v>
      </c>
      <c r="D26" t="s">
        <v>21</v>
      </c>
      <c r="E26" t="s">
        <v>54</v>
      </c>
      <c r="F26" s="101">
        <v>44681</v>
      </c>
      <c r="G26" t="s">
        <v>1107</v>
      </c>
      <c r="H26" t="s">
        <v>2890</v>
      </c>
      <c r="I26">
        <v>172000</v>
      </c>
      <c r="J26">
        <v>63239</v>
      </c>
      <c r="N26">
        <v>63239.3</v>
      </c>
    </row>
    <row r="27" spans="1:14" x14ac:dyDescent="0.3">
      <c r="A27">
        <v>218</v>
      </c>
      <c r="B27" t="s">
        <v>148</v>
      </c>
      <c r="C27" t="s">
        <v>90</v>
      </c>
      <c r="D27" t="s">
        <v>21</v>
      </c>
      <c r="E27" t="s">
        <v>54</v>
      </c>
      <c r="F27" s="101">
        <v>44681</v>
      </c>
      <c r="G27" t="s">
        <v>1107</v>
      </c>
      <c r="H27" t="s">
        <v>2892</v>
      </c>
      <c r="I27">
        <v>172000</v>
      </c>
      <c r="J27">
        <v>13110</v>
      </c>
      <c r="N27">
        <v>13110</v>
      </c>
    </row>
    <row r="28" spans="1:14" x14ac:dyDescent="0.3">
      <c r="A28">
        <v>218</v>
      </c>
      <c r="B28" t="s">
        <v>148</v>
      </c>
      <c r="C28" t="s">
        <v>90</v>
      </c>
      <c r="D28" t="s">
        <v>21</v>
      </c>
      <c r="E28" t="s">
        <v>54</v>
      </c>
      <c r="F28" s="101">
        <v>44681</v>
      </c>
      <c r="G28" t="s">
        <v>1107</v>
      </c>
      <c r="H28" t="s">
        <v>2891</v>
      </c>
      <c r="I28">
        <v>172000</v>
      </c>
      <c r="J28">
        <v>28801</v>
      </c>
      <c r="N28">
        <v>28801</v>
      </c>
    </row>
    <row r="29" spans="1:14" x14ac:dyDescent="0.3">
      <c r="A29">
        <v>208</v>
      </c>
      <c r="B29" t="s">
        <v>140</v>
      </c>
      <c r="C29" t="s">
        <v>90</v>
      </c>
      <c r="D29" t="s">
        <v>21</v>
      </c>
      <c r="E29" t="s">
        <v>54</v>
      </c>
      <c r="F29" s="101">
        <v>44712</v>
      </c>
      <c r="G29" t="s">
        <v>1006</v>
      </c>
      <c r="H29" t="s">
        <v>2890</v>
      </c>
      <c r="I29">
        <v>1700</v>
      </c>
      <c r="J29">
        <v>866</v>
      </c>
      <c r="K29">
        <v>866</v>
      </c>
    </row>
    <row r="30" spans="1:14" x14ac:dyDescent="0.3">
      <c r="A30">
        <v>208</v>
      </c>
      <c r="B30" t="s">
        <v>140</v>
      </c>
      <c r="C30" t="s">
        <v>90</v>
      </c>
      <c r="D30" t="s">
        <v>21</v>
      </c>
      <c r="E30" t="s">
        <v>54</v>
      </c>
      <c r="F30" s="101">
        <v>44712</v>
      </c>
      <c r="G30" t="s">
        <v>1006</v>
      </c>
      <c r="H30" t="s">
        <v>2892</v>
      </c>
      <c r="I30">
        <v>1700</v>
      </c>
      <c r="J30">
        <v>277</v>
      </c>
      <c r="K30">
        <v>277</v>
      </c>
    </row>
    <row r="31" spans="1:14" x14ac:dyDescent="0.3">
      <c r="A31">
        <v>208</v>
      </c>
      <c r="B31" t="s">
        <v>140</v>
      </c>
      <c r="C31" t="s">
        <v>90</v>
      </c>
      <c r="D31" t="s">
        <v>21</v>
      </c>
      <c r="E31" t="s">
        <v>54</v>
      </c>
      <c r="F31" s="101">
        <v>44712</v>
      </c>
      <c r="G31" t="s">
        <v>1006</v>
      </c>
      <c r="H31" t="s">
        <v>2891</v>
      </c>
      <c r="I31">
        <v>1700</v>
      </c>
      <c r="J31">
        <v>108</v>
      </c>
      <c r="K31">
        <v>108</v>
      </c>
    </row>
    <row r="32" spans="1:14" x14ac:dyDescent="0.3">
      <c r="A32">
        <v>214</v>
      </c>
      <c r="B32" t="s">
        <v>143</v>
      </c>
      <c r="C32" t="s">
        <v>90</v>
      </c>
      <c r="D32" t="s">
        <v>21</v>
      </c>
      <c r="E32" t="s">
        <v>54</v>
      </c>
      <c r="F32" s="101">
        <v>44712</v>
      </c>
      <c r="G32" t="s">
        <v>1051</v>
      </c>
      <c r="H32" t="s">
        <v>2890</v>
      </c>
      <c r="I32">
        <v>7500</v>
      </c>
      <c r="J32">
        <v>811</v>
      </c>
      <c r="L32">
        <v>694</v>
      </c>
      <c r="M32">
        <v>117</v>
      </c>
    </row>
    <row r="33" spans="1:26" x14ac:dyDescent="0.3">
      <c r="A33">
        <v>218</v>
      </c>
      <c r="B33" t="s">
        <v>148</v>
      </c>
      <c r="C33" t="s">
        <v>90</v>
      </c>
      <c r="D33" t="s">
        <v>21</v>
      </c>
      <c r="E33" t="s">
        <v>54</v>
      </c>
      <c r="F33" s="101">
        <v>44712</v>
      </c>
      <c r="G33" t="s">
        <v>1108</v>
      </c>
      <c r="H33" t="s">
        <v>2890</v>
      </c>
      <c r="I33">
        <v>172000</v>
      </c>
      <c r="J33">
        <v>74261</v>
      </c>
      <c r="N33">
        <v>74261</v>
      </c>
    </row>
    <row r="34" spans="1:26" x14ac:dyDescent="0.3">
      <c r="A34">
        <v>218</v>
      </c>
      <c r="B34" t="s">
        <v>148</v>
      </c>
      <c r="C34" t="s">
        <v>90</v>
      </c>
      <c r="D34" t="s">
        <v>21</v>
      </c>
      <c r="E34" t="s">
        <v>54</v>
      </c>
      <c r="F34" s="101">
        <v>44712</v>
      </c>
      <c r="G34" t="s">
        <v>1108</v>
      </c>
      <c r="H34" t="s">
        <v>2892</v>
      </c>
      <c r="I34">
        <v>172000</v>
      </c>
      <c r="J34">
        <v>11970</v>
      </c>
      <c r="N34">
        <v>11970</v>
      </c>
    </row>
    <row r="35" spans="1:26" x14ac:dyDescent="0.3">
      <c r="A35">
        <v>218</v>
      </c>
      <c r="B35" t="s">
        <v>148</v>
      </c>
      <c r="C35" t="s">
        <v>90</v>
      </c>
      <c r="D35" t="s">
        <v>21</v>
      </c>
      <c r="E35" t="s">
        <v>54</v>
      </c>
      <c r="F35" s="101">
        <v>44712</v>
      </c>
      <c r="G35" t="s">
        <v>1108</v>
      </c>
      <c r="H35" t="s">
        <v>2891</v>
      </c>
      <c r="I35">
        <v>172000</v>
      </c>
      <c r="J35">
        <v>24585</v>
      </c>
      <c r="N35">
        <v>24585</v>
      </c>
    </row>
    <row r="36" spans="1:26" x14ac:dyDescent="0.3">
      <c r="A36">
        <v>208</v>
      </c>
      <c r="B36" t="s">
        <v>140</v>
      </c>
      <c r="C36" t="s">
        <v>90</v>
      </c>
      <c r="D36" t="s">
        <v>21</v>
      </c>
      <c r="E36" t="s">
        <v>54</v>
      </c>
      <c r="F36" s="101">
        <v>44742</v>
      </c>
      <c r="G36" t="s">
        <v>1007</v>
      </c>
      <c r="H36" t="s">
        <v>2890</v>
      </c>
      <c r="I36">
        <v>1700</v>
      </c>
      <c r="J36">
        <v>734</v>
      </c>
      <c r="K36">
        <v>734</v>
      </c>
    </row>
    <row r="37" spans="1:26" x14ac:dyDescent="0.3">
      <c r="A37">
        <v>208</v>
      </c>
      <c r="B37" t="s">
        <v>140</v>
      </c>
      <c r="C37" t="s">
        <v>90</v>
      </c>
      <c r="D37" t="s">
        <v>21</v>
      </c>
      <c r="E37" t="s">
        <v>54</v>
      </c>
      <c r="F37" s="101">
        <v>44742</v>
      </c>
      <c r="G37" t="s">
        <v>1007</v>
      </c>
      <c r="H37" t="s">
        <v>2892</v>
      </c>
      <c r="I37">
        <v>1700</v>
      </c>
      <c r="J37">
        <v>355.5</v>
      </c>
      <c r="K37">
        <v>355.5</v>
      </c>
    </row>
    <row r="38" spans="1:26" x14ac:dyDescent="0.3">
      <c r="A38">
        <v>208</v>
      </c>
      <c r="B38" t="s">
        <v>140</v>
      </c>
      <c r="C38" t="s">
        <v>90</v>
      </c>
      <c r="D38" t="s">
        <v>21</v>
      </c>
      <c r="E38" t="s">
        <v>54</v>
      </c>
      <c r="F38" s="101">
        <v>44742</v>
      </c>
      <c r="G38" t="s">
        <v>1007</v>
      </c>
      <c r="H38" t="s">
        <v>2891</v>
      </c>
      <c r="I38">
        <v>1700</v>
      </c>
      <c r="J38">
        <v>140</v>
      </c>
      <c r="K38">
        <v>140</v>
      </c>
    </row>
    <row r="39" spans="1:26" x14ac:dyDescent="0.3">
      <c r="A39">
        <v>214</v>
      </c>
      <c r="B39" t="s">
        <v>143</v>
      </c>
      <c r="C39" t="s">
        <v>90</v>
      </c>
      <c r="D39" t="s">
        <v>21</v>
      </c>
      <c r="E39" t="s">
        <v>54</v>
      </c>
      <c r="F39" s="101">
        <v>44742</v>
      </c>
      <c r="G39" t="s">
        <v>1052</v>
      </c>
      <c r="H39" t="s">
        <v>2890</v>
      </c>
      <c r="I39">
        <v>7500</v>
      </c>
      <c r="J39">
        <v>895</v>
      </c>
      <c r="L39">
        <v>727</v>
      </c>
      <c r="M39">
        <v>168</v>
      </c>
    </row>
    <row r="40" spans="1:26" x14ac:dyDescent="0.3">
      <c r="A40">
        <v>218</v>
      </c>
      <c r="B40" t="s">
        <v>148</v>
      </c>
      <c r="C40" t="s">
        <v>90</v>
      </c>
      <c r="D40" t="s">
        <v>21</v>
      </c>
      <c r="E40" t="s">
        <v>54</v>
      </c>
      <c r="F40" s="101">
        <v>44742</v>
      </c>
      <c r="G40" t="s">
        <v>1109</v>
      </c>
      <c r="H40" t="s">
        <v>2890</v>
      </c>
      <c r="I40">
        <v>172000</v>
      </c>
      <c r="J40">
        <v>61046</v>
      </c>
      <c r="N40">
        <v>61046</v>
      </c>
    </row>
    <row r="41" spans="1:26" x14ac:dyDescent="0.3">
      <c r="A41">
        <v>218</v>
      </c>
      <c r="B41" t="s">
        <v>148</v>
      </c>
      <c r="C41" t="s">
        <v>90</v>
      </c>
      <c r="D41" t="s">
        <v>21</v>
      </c>
      <c r="E41" t="s">
        <v>54</v>
      </c>
      <c r="F41" s="101">
        <v>44742</v>
      </c>
      <c r="G41" t="s">
        <v>1109</v>
      </c>
      <c r="H41" t="s">
        <v>2892</v>
      </c>
      <c r="I41">
        <v>172000</v>
      </c>
      <c r="J41">
        <v>13110</v>
      </c>
      <c r="N41">
        <v>13110</v>
      </c>
    </row>
    <row r="42" spans="1:26" x14ac:dyDescent="0.3">
      <c r="A42">
        <v>218</v>
      </c>
      <c r="B42" t="s">
        <v>148</v>
      </c>
      <c r="C42" t="s">
        <v>90</v>
      </c>
      <c r="D42" t="s">
        <v>21</v>
      </c>
      <c r="E42" t="s">
        <v>54</v>
      </c>
      <c r="F42" s="101">
        <v>44742</v>
      </c>
      <c r="G42" t="s">
        <v>1109</v>
      </c>
      <c r="H42" t="s">
        <v>2891</v>
      </c>
      <c r="I42">
        <v>172000</v>
      </c>
      <c r="J42">
        <v>24285</v>
      </c>
      <c r="N42">
        <v>24285</v>
      </c>
    </row>
    <row r="43" spans="1:26" x14ac:dyDescent="0.3">
      <c r="A43">
        <v>219</v>
      </c>
      <c r="B43" t="s">
        <v>150</v>
      </c>
      <c r="C43" t="s">
        <v>90</v>
      </c>
      <c r="D43" t="s">
        <v>52</v>
      </c>
      <c r="E43" t="s">
        <v>22</v>
      </c>
      <c r="F43" s="101">
        <v>44742</v>
      </c>
      <c r="G43" t="s">
        <v>1124</v>
      </c>
      <c r="H43" t="s">
        <v>2890</v>
      </c>
      <c r="I43">
        <v>1</v>
      </c>
      <c r="J43">
        <v>-0.49000000953674322</v>
      </c>
      <c r="O43">
        <v>2094</v>
      </c>
      <c r="P43">
        <v>2617</v>
      </c>
      <c r="Q43">
        <v>18383</v>
      </c>
      <c r="R43">
        <v>78</v>
      </c>
      <c r="S43">
        <v>1853</v>
      </c>
      <c r="T43">
        <v>2410</v>
      </c>
      <c r="U43">
        <v>17040</v>
      </c>
      <c r="V43">
        <v>0</v>
      </c>
      <c r="W43">
        <v>390991</v>
      </c>
      <c r="X43">
        <v>357717</v>
      </c>
    </row>
    <row r="44" spans="1:26" x14ac:dyDescent="0.3">
      <c r="A44">
        <v>219</v>
      </c>
      <c r="B44" t="s">
        <v>150</v>
      </c>
      <c r="C44" t="s">
        <v>90</v>
      </c>
      <c r="D44" t="s">
        <v>52</v>
      </c>
      <c r="E44" t="s">
        <v>22</v>
      </c>
      <c r="F44" s="101">
        <v>44742</v>
      </c>
      <c r="G44" t="s">
        <v>1124</v>
      </c>
      <c r="H44" t="s">
        <v>2892</v>
      </c>
      <c r="I44">
        <v>1</v>
      </c>
      <c r="J44">
        <v>57.259998321533203</v>
      </c>
      <c r="O44">
        <v>651</v>
      </c>
      <c r="P44">
        <v>45</v>
      </c>
      <c r="Q44">
        <v>5974</v>
      </c>
      <c r="R44">
        <v>2317</v>
      </c>
      <c r="S44">
        <v>756</v>
      </c>
      <c r="T44">
        <v>42</v>
      </c>
      <c r="U44">
        <v>2590</v>
      </c>
      <c r="V44">
        <v>2550</v>
      </c>
      <c r="W44">
        <v>75240</v>
      </c>
      <c r="X44">
        <v>116306</v>
      </c>
    </row>
    <row r="45" spans="1:26" x14ac:dyDescent="0.3">
      <c r="A45">
        <v>220</v>
      </c>
      <c r="B45" t="s">
        <v>151</v>
      </c>
      <c r="C45" t="s">
        <v>90</v>
      </c>
      <c r="D45" t="s">
        <v>52</v>
      </c>
      <c r="E45" t="s">
        <v>22</v>
      </c>
      <c r="F45" s="101">
        <v>44742</v>
      </c>
      <c r="G45" t="s">
        <v>1128</v>
      </c>
      <c r="H45" t="s">
        <v>2890</v>
      </c>
      <c r="I45">
        <v>1</v>
      </c>
      <c r="J45">
        <v>-125.2399978637695</v>
      </c>
      <c r="O45">
        <v>2094</v>
      </c>
      <c r="P45">
        <v>2617</v>
      </c>
      <c r="Q45">
        <v>18383</v>
      </c>
      <c r="R45">
        <v>78</v>
      </c>
      <c r="S45">
        <v>1853</v>
      </c>
      <c r="T45">
        <v>2410</v>
      </c>
      <c r="U45">
        <v>17040</v>
      </c>
      <c r="V45">
        <v>0</v>
      </c>
      <c r="Y45">
        <v>4067</v>
      </c>
      <c r="Z45">
        <v>1660</v>
      </c>
    </row>
    <row r="46" spans="1:26" x14ac:dyDescent="0.3">
      <c r="A46">
        <v>220</v>
      </c>
      <c r="B46" t="s">
        <v>151</v>
      </c>
      <c r="C46" t="s">
        <v>90</v>
      </c>
      <c r="D46" t="s">
        <v>52</v>
      </c>
      <c r="E46" t="s">
        <v>22</v>
      </c>
      <c r="F46" s="101">
        <v>44742</v>
      </c>
      <c r="G46" t="s">
        <v>1128</v>
      </c>
      <c r="H46" t="s">
        <v>2892</v>
      </c>
      <c r="I46">
        <v>1</v>
      </c>
      <c r="J46">
        <v>-3.029999971389771</v>
      </c>
      <c r="O46">
        <v>651</v>
      </c>
      <c r="P46">
        <v>45</v>
      </c>
      <c r="Q46">
        <v>5974</v>
      </c>
      <c r="R46">
        <v>2317</v>
      </c>
      <c r="S46">
        <v>756</v>
      </c>
      <c r="T46">
        <v>42</v>
      </c>
      <c r="U46">
        <v>2590</v>
      </c>
      <c r="V46">
        <v>2550</v>
      </c>
      <c r="Y46">
        <v>867</v>
      </c>
      <c r="Z46">
        <v>556</v>
      </c>
    </row>
    <row r="47" spans="1:26" x14ac:dyDescent="0.3">
      <c r="A47">
        <v>428</v>
      </c>
      <c r="B47" t="s">
        <v>397</v>
      </c>
      <c r="C47" t="s">
        <v>90</v>
      </c>
      <c r="D47" t="s">
        <v>52</v>
      </c>
      <c r="E47" t="s">
        <v>54</v>
      </c>
      <c r="F47" s="101">
        <v>44742</v>
      </c>
      <c r="G47" t="s">
        <v>1694</v>
      </c>
      <c r="H47" t="s">
        <v>2890</v>
      </c>
      <c r="I47">
        <v>22</v>
      </c>
      <c r="J47">
        <v>16.870000839233398</v>
      </c>
      <c r="O47">
        <v>2094</v>
      </c>
      <c r="P47">
        <v>2617</v>
      </c>
      <c r="Q47">
        <v>18383</v>
      </c>
      <c r="R47">
        <v>78</v>
      </c>
      <c r="W47">
        <v>390991</v>
      </c>
    </row>
    <row r="48" spans="1:26" x14ac:dyDescent="0.3">
      <c r="A48">
        <v>428</v>
      </c>
      <c r="B48" t="s">
        <v>397</v>
      </c>
      <c r="C48" t="s">
        <v>90</v>
      </c>
      <c r="D48" t="s">
        <v>52</v>
      </c>
      <c r="E48" t="s">
        <v>54</v>
      </c>
      <c r="F48" s="101">
        <v>44742</v>
      </c>
      <c r="G48" t="s">
        <v>1694</v>
      </c>
      <c r="H48" t="s">
        <v>2892</v>
      </c>
      <c r="I48">
        <v>25</v>
      </c>
      <c r="J48">
        <v>8.369999885559082</v>
      </c>
      <c r="O48">
        <v>651</v>
      </c>
      <c r="P48">
        <v>45</v>
      </c>
      <c r="Q48">
        <v>5974</v>
      </c>
      <c r="R48">
        <v>2317</v>
      </c>
      <c r="W48">
        <v>75240</v>
      </c>
    </row>
    <row r="49" spans="1:28" x14ac:dyDescent="0.3">
      <c r="A49">
        <v>428</v>
      </c>
      <c r="B49" t="s">
        <v>397</v>
      </c>
      <c r="C49" t="s">
        <v>90</v>
      </c>
      <c r="D49" t="s">
        <v>52</v>
      </c>
      <c r="E49" t="s">
        <v>54</v>
      </c>
      <c r="F49" s="101">
        <v>44742</v>
      </c>
      <c r="G49" t="s">
        <v>1694</v>
      </c>
      <c r="H49" t="s">
        <v>2891</v>
      </c>
      <c r="I49">
        <v>11</v>
      </c>
      <c r="J49">
        <v>9.9399995803833008</v>
      </c>
      <c r="O49">
        <v>277</v>
      </c>
      <c r="P49">
        <v>815</v>
      </c>
      <c r="Q49">
        <v>11401</v>
      </c>
      <c r="R49">
        <v>88</v>
      </c>
      <c r="W49">
        <v>125003</v>
      </c>
    </row>
    <row r="50" spans="1:28" x14ac:dyDescent="0.3">
      <c r="A50">
        <v>429</v>
      </c>
      <c r="B50" t="s">
        <v>398</v>
      </c>
      <c r="C50" t="s">
        <v>90</v>
      </c>
      <c r="D50" t="s">
        <v>52</v>
      </c>
      <c r="E50" t="s">
        <v>54</v>
      </c>
      <c r="F50" s="101">
        <v>44742</v>
      </c>
      <c r="G50" t="s">
        <v>1697</v>
      </c>
      <c r="H50" t="s">
        <v>2890</v>
      </c>
      <c r="I50">
        <v>0.4</v>
      </c>
      <c r="J50">
        <v>0.25</v>
      </c>
      <c r="O50">
        <v>2094</v>
      </c>
      <c r="P50">
        <v>2617</v>
      </c>
      <c r="Q50">
        <v>18383</v>
      </c>
      <c r="R50">
        <v>78</v>
      </c>
      <c r="AA50">
        <v>4265</v>
      </c>
      <c r="AB50">
        <v>1619</v>
      </c>
    </row>
    <row r="51" spans="1:28" x14ac:dyDescent="0.3">
      <c r="A51">
        <v>208</v>
      </c>
      <c r="B51" t="s">
        <v>140</v>
      </c>
      <c r="C51" t="s">
        <v>90</v>
      </c>
      <c r="D51" t="s">
        <v>21</v>
      </c>
      <c r="E51" t="s">
        <v>54</v>
      </c>
      <c r="F51" s="101">
        <v>44773</v>
      </c>
      <c r="G51" t="s">
        <v>1008</v>
      </c>
      <c r="H51" t="s">
        <v>2890</v>
      </c>
      <c r="I51">
        <v>1700</v>
      </c>
      <c r="J51">
        <v>890</v>
      </c>
      <c r="K51">
        <v>890</v>
      </c>
    </row>
    <row r="52" spans="1:28" x14ac:dyDescent="0.3">
      <c r="A52">
        <v>208</v>
      </c>
      <c r="B52" t="s">
        <v>140</v>
      </c>
      <c r="C52" t="s">
        <v>90</v>
      </c>
      <c r="D52" t="s">
        <v>21</v>
      </c>
      <c r="E52" t="s">
        <v>54</v>
      </c>
      <c r="F52" s="101">
        <v>44773</v>
      </c>
      <c r="G52" t="s">
        <v>1008</v>
      </c>
      <c r="H52" t="s">
        <v>2892</v>
      </c>
      <c r="I52">
        <v>1700</v>
      </c>
      <c r="J52">
        <v>355.5</v>
      </c>
      <c r="K52">
        <v>355.5</v>
      </c>
    </row>
    <row r="53" spans="1:28" x14ac:dyDescent="0.3">
      <c r="A53">
        <v>208</v>
      </c>
      <c r="B53" t="s">
        <v>140</v>
      </c>
      <c r="C53" t="s">
        <v>90</v>
      </c>
      <c r="D53" t="s">
        <v>21</v>
      </c>
      <c r="E53" t="s">
        <v>54</v>
      </c>
      <c r="F53" s="101">
        <v>44773</v>
      </c>
      <c r="G53" t="s">
        <v>1008</v>
      </c>
      <c r="H53" t="s">
        <v>2891</v>
      </c>
      <c r="I53">
        <v>1700</v>
      </c>
      <c r="J53">
        <v>117</v>
      </c>
      <c r="K53">
        <v>117</v>
      </c>
    </row>
    <row r="54" spans="1:28" x14ac:dyDescent="0.3">
      <c r="A54">
        <v>214</v>
      </c>
      <c r="B54" t="s">
        <v>143</v>
      </c>
      <c r="C54" t="s">
        <v>90</v>
      </c>
      <c r="D54" t="s">
        <v>21</v>
      </c>
      <c r="E54" t="s">
        <v>54</v>
      </c>
      <c r="F54" s="101">
        <v>44773</v>
      </c>
      <c r="G54" t="s">
        <v>1053</v>
      </c>
      <c r="H54" t="s">
        <v>2890</v>
      </c>
      <c r="I54">
        <v>7500</v>
      </c>
      <c r="J54">
        <v>725</v>
      </c>
      <c r="L54">
        <v>428</v>
      </c>
      <c r="M54">
        <v>297</v>
      </c>
    </row>
    <row r="55" spans="1:28" x14ac:dyDescent="0.3">
      <c r="A55">
        <v>218</v>
      </c>
      <c r="B55" t="s">
        <v>148</v>
      </c>
      <c r="C55" t="s">
        <v>90</v>
      </c>
      <c r="D55" t="s">
        <v>21</v>
      </c>
      <c r="E55" t="s">
        <v>54</v>
      </c>
      <c r="F55" s="101">
        <v>44773</v>
      </c>
      <c r="G55" t="s">
        <v>1110</v>
      </c>
      <c r="H55" t="s">
        <v>2890</v>
      </c>
      <c r="I55">
        <v>172000</v>
      </c>
      <c r="J55">
        <v>60208</v>
      </c>
      <c r="N55">
        <v>60208</v>
      </c>
    </row>
    <row r="56" spans="1:28" x14ac:dyDescent="0.3">
      <c r="A56">
        <v>218</v>
      </c>
      <c r="B56" t="s">
        <v>148</v>
      </c>
      <c r="C56" t="s">
        <v>90</v>
      </c>
      <c r="D56" t="s">
        <v>21</v>
      </c>
      <c r="E56" t="s">
        <v>54</v>
      </c>
      <c r="F56" s="101">
        <v>44773</v>
      </c>
      <c r="G56" t="s">
        <v>1110</v>
      </c>
      <c r="H56" t="s">
        <v>2892</v>
      </c>
      <c r="I56">
        <v>172000</v>
      </c>
      <c r="J56">
        <v>18240</v>
      </c>
      <c r="N56">
        <v>18240</v>
      </c>
    </row>
    <row r="57" spans="1:28" x14ac:dyDescent="0.3">
      <c r="A57">
        <v>218</v>
      </c>
      <c r="B57" t="s">
        <v>148</v>
      </c>
      <c r="C57" t="s">
        <v>90</v>
      </c>
      <c r="D57" t="s">
        <v>21</v>
      </c>
      <c r="E57" t="s">
        <v>54</v>
      </c>
      <c r="F57" s="101">
        <v>44773</v>
      </c>
      <c r="G57" t="s">
        <v>1110</v>
      </c>
      <c r="H57" t="s">
        <v>2891</v>
      </c>
      <c r="I57">
        <v>172000</v>
      </c>
      <c r="J57">
        <v>1527</v>
      </c>
      <c r="N57">
        <v>1527</v>
      </c>
    </row>
    <row r="58" spans="1:28" x14ac:dyDescent="0.3">
      <c r="A58">
        <v>208</v>
      </c>
      <c r="B58" t="s">
        <v>140</v>
      </c>
      <c r="C58" t="s">
        <v>90</v>
      </c>
      <c r="D58" t="s">
        <v>21</v>
      </c>
      <c r="E58" t="s">
        <v>54</v>
      </c>
      <c r="F58" s="101">
        <v>44804</v>
      </c>
      <c r="G58" t="s">
        <v>1009</v>
      </c>
      <c r="H58" t="s">
        <v>2890</v>
      </c>
      <c r="I58">
        <v>1700</v>
      </c>
      <c r="J58">
        <v>960</v>
      </c>
      <c r="K58">
        <v>960</v>
      </c>
    </row>
    <row r="59" spans="1:28" x14ac:dyDescent="0.3">
      <c r="A59">
        <v>208</v>
      </c>
      <c r="B59" t="s">
        <v>140</v>
      </c>
      <c r="C59" t="s">
        <v>90</v>
      </c>
      <c r="D59" t="s">
        <v>21</v>
      </c>
      <c r="E59" t="s">
        <v>54</v>
      </c>
      <c r="F59" s="101">
        <v>44804</v>
      </c>
      <c r="G59" t="s">
        <v>1009</v>
      </c>
      <c r="H59" t="s">
        <v>2892</v>
      </c>
      <c r="I59">
        <v>1700</v>
      </c>
      <c r="J59">
        <v>303.5</v>
      </c>
      <c r="K59">
        <v>303.5</v>
      </c>
    </row>
    <row r="60" spans="1:28" x14ac:dyDescent="0.3">
      <c r="A60">
        <v>208</v>
      </c>
      <c r="B60" t="s">
        <v>140</v>
      </c>
      <c r="C60" t="s">
        <v>90</v>
      </c>
      <c r="D60" t="s">
        <v>21</v>
      </c>
      <c r="E60" t="s">
        <v>54</v>
      </c>
      <c r="F60" s="101">
        <v>44804</v>
      </c>
      <c r="G60" t="s">
        <v>1009</v>
      </c>
      <c r="H60" t="s">
        <v>2891</v>
      </c>
      <c r="I60">
        <v>1700</v>
      </c>
      <c r="J60">
        <v>65</v>
      </c>
      <c r="K60">
        <v>65</v>
      </c>
    </row>
    <row r="61" spans="1:28" x14ac:dyDescent="0.3">
      <c r="A61">
        <v>214</v>
      </c>
      <c r="B61" t="s">
        <v>143</v>
      </c>
      <c r="C61" t="s">
        <v>90</v>
      </c>
      <c r="D61" t="s">
        <v>21</v>
      </c>
      <c r="E61" t="s">
        <v>54</v>
      </c>
      <c r="F61" s="101">
        <v>44804</v>
      </c>
      <c r="G61" t="s">
        <v>1054</v>
      </c>
      <c r="H61" t="s">
        <v>2890</v>
      </c>
      <c r="I61">
        <v>7500</v>
      </c>
      <c r="J61">
        <v>383</v>
      </c>
      <c r="L61">
        <v>0</v>
      </c>
      <c r="M61">
        <v>383</v>
      </c>
    </row>
    <row r="62" spans="1:28" x14ac:dyDescent="0.3">
      <c r="A62">
        <v>218</v>
      </c>
      <c r="B62" t="s">
        <v>148</v>
      </c>
      <c r="C62" t="s">
        <v>90</v>
      </c>
      <c r="D62" t="s">
        <v>21</v>
      </c>
      <c r="E62" t="s">
        <v>54</v>
      </c>
      <c r="F62" s="101">
        <v>44804</v>
      </c>
      <c r="G62" t="s">
        <v>1111</v>
      </c>
      <c r="H62" t="s">
        <v>2890</v>
      </c>
      <c r="I62">
        <v>172000</v>
      </c>
      <c r="J62">
        <v>72221</v>
      </c>
      <c r="N62">
        <v>72221</v>
      </c>
    </row>
    <row r="63" spans="1:28" x14ac:dyDescent="0.3">
      <c r="A63">
        <v>218</v>
      </c>
      <c r="B63" t="s">
        <v>148</v>
      </c>
      <c r="C63" t="s">
        <v>90</v>
      </c>
      <c r="D63" t="s">
        <v>21</v>
      </c>
      <c r="E63" t="s">
        <v>54</v>
      </c>
      <c r="F63" s="101">
        <v>44804</v>
      </c>
      <c r="G63" t="s">
        <v>1111</v>
      </c>
      <c r="H63" t="s">
        <v>2892</v>
      </c>
      <c r="I63">
        <v>172000</v>
      </c>
      <c r="J63">
        <v>84360</v>
      </c>
      <c r="N63">
        <v>84360</v>
      </c>
    </row>
    <row r="64" spans="1:28" x14ac:dyDescent="0.3">
      <c r="A64">
        <v>218</v>
      </c>
      <c r="B64" t="s">
        <v>148</v>
      </c>
      <c r="C64" t="s">
        <v>90</v>
      </c>
      <c r="D64" t="s">
        <v>21</v>
      </c>
      <c r="E64" t="s">
        <v>54</v>
      </c>
      <c r="F64" s="101">
        <v>44804</v>
      </c>
      <c r="G64" t="s">
        <v>1111</v>
      </c>
      <c r="H64" t="s">
        <v>2891</v>
      </c>
      <c r="I64">
        <v>172000</v>
      </c>
      <c r="J64">
        <v>16993</v>
      </c>
      <c r="N64">
        <v>16993</v>
      </c>
    </row>
    <row r="65" spans="1:14" x14ac:dyDescent="0.3">
      <c r="A65">
        <v>208</v>
      </c>
      <c r="B65" t="s">
        <v>140</v>
      </c>
      <c r="C65" t="s">
        <v>90</v>
      </c>
      <c r="D65" t="s">
        <v>21</v>
      </c>
      <c r="E65" t="s">
        <v>54</v>
      </c>
      <c r="F65" s="101">
        <v>44834</v>
      </c>
      <c r="G65" t="s">
        <v>1010</v>
      </c>
      <c r="H65" t="s">
        <v>2890</v>
      </c>
      <c r="I65">
        <v>1700</v>
      </c>
      <c r="J65">
        <v>1208</v>
      </c>
      <c r="K65">
        <v>1208</v>
      </c>
    </row>
    <row r="66" spans="1:14" x14ac:dyDescent="0.3">
      <c r="A66">
        <v>208</v>
      </c>
      <c r="B66" t="s">
        <v>140</v>
      </c>
      <c r="C66" t="s">
        <v>90</v>
      </c>
      <c r="D66" t="s">
        <v>21</v>
      </c>
      <c r="E66" t="s">
        <v>54</v>
      </c>
      <c r="F66" s="101">
        <v>44834</v>
      </c>
      <c r="G66" t="s">
        <v>1010</v>
      </c>
      <c r="H66" t="s">
        <v>2892</v>
      </c>
      <c r="I66">
        <v>1700</v>
      </c>
      <c r="J66">
        <v>303.5</v>
      </c>
      <c r="K66">
        <v>303.5</v>
      </c>
    </row>
    <row r="67" spans="1:14" x14ac:dyDescent="0.3">
      <c r="A67">
        <v>208</v>
      </c>
      <c r="B67" t="s">
        <v>140</v>
      </c>
      <c r="C67" t="s">
        <v>90</v>
      </c>
      <c r="D67" t="s">
        <v>21</v>
      </c>
      <c r="E67" t="s">
        <v>54</v>
      </c>
      <c r="F67" s="101">
        <v>44834</v>
      </c>
      <c r="G67" t="s">
        <v>1010</v>
      </c>
      <c r="H67" t="s">
        <v>2891</v>
      </c>
      <c r="I67">
        <v>1700</v>
      </c>
      <c r="J67">
        <v>176</v>
      </c>
      <c r="K67">
        <v>176</v>
      </c>
    </row>
    <row r="68" spans="1:14" x14ac:dyDescent="0.3">
      <c r="A68">
        <v>214</v>
      </c>
      <c r="B68" t="s">
        <v>143</v>
      </c>
      <c r="C68" t="s">
        <v>90</v>
      </c>
      <c r="D68" t="s">
        <v>21</v>
      </c>
      <c r="E68" t="s">
        <v>54</v>
      </c>
      <c r="F68" s="101">
        <v>44834</v>
      </c>
      <c r="G68" t="s">
        <v>1055</v>
      </c>
      <c r="H68" t="s">
        <v>2890</v>
      </c>
      <c r="I68">
        <v>7500</v>
      </c>
      <c r="J68">
        <v>1553</v>
      </c>
      <c r="L68">
        <v>787</v>
      </c>
      <c r="M68">
        <v>766</v>
      </c>
    </row>
    <row r="69" spans="1:14" x14ac:dyDescent="0.3">
      <c r="A69">
        <v>218</v>
      </c>
      <c r="B69" t="s">
        <v>148</v>
      </c>
      <c r="C69" t="s">
        <v>90</v>
      </c>
      <c r="D69" t="s">
        <v>21</v>
      </c>
      <c r="E69" t="s">
        <v>54</v>
      </c>
      <c r="F69" s="101">
        <v>44834</v>
      </c>
      <c r="G69" t="s">
        <v>1112</v>
      </c>
      <c r="H69" t="s">
        <v>2890</v>
      </c>
      <c r="I69">
        <v>172000</v>
      </c>
      <c r="J69">
        <v>70112</v>
      </c>
      <c r="N69">
        <v>70112</v>
      </c>
    </row>
    <row r="70" spans="1:14" x14ac:dyDescent="0.3">
      <c r="A70">
        <v>218</v>
      </c>
      <c r="B70" t="s">
        <v>148</v>
      </c>
      <c r="C70" t="s">
        <v>90</v>
      </c>
      <c r="D70" t="s">
        <v>21</v>
      </c>
      <c r="E70" t="s">
        <v>54</v>
      </c>
      <c r="F70" s="101">
        <v>44834</v>
      </c>
      <c r="G70" t="s">
        <v>1112</v>
      </c>
      <c r="H70" t="s">
        <v>2892</v>
      </c>
      <c r="I70">
        <v>172000</v>
      </c>
      <c r="J70">
        <v>60420</v>
      </c>
      <c r="N70">
        <v>60420</v>
      </c>
    </row>
    <row r="71" spans="1:14" x14ac:dyDescent="0.3">
      <c r="A71">
        <v>218</v>
      </c>
      <c r="B71" t="s">
        <v>148</v>
      </c>
      <c r="C71" t="s">
        <v>90</v>
      </c>
      <c r="D71" t="s">
        <v>21</v>
      </c>
      <c r="E71" t="s">
        <v>54</v>
      </c>
      <c r="F71" s="101">
        <v>44834</v>
      </c>
      <c r="G71" t="s">
        <v>1112</v>
      </c>
      <c r="H71" t="s">
        <v>2891</v>
      </c>
      <c r="I71">
        <v>172000</v>
      </c>
      <c r="J71">
        <v>26843</v>
      </c>
      <c r="N71">
        <v>26843</v>
      </c>
    </row>
    <row r="72" spans="1:14" x14ac:dyDescent="0.3">
      <c r="A72">
        <v>208</v>
      </c>
      <c r="B72" t="s">
        <v>140</v>
      </c>
      <c r="C72" t="s">
        <v>90</v>
      </c>
      <c r="D72" t="s">
        <v>21</v>
      </c>
      <c r="E72" t="s">
        <v>54</v>
      </c>
      <c r="F72" s="101">
        <v>44865</v>
      </c>
      <c r="G72" t="s">
        <v>1011</v>
      </c>
      <c r="H72" t="s">
        <v>2890</v>
      </c>
      <c r="I72">
        <v>1700</v>
      </c>
      <c r="J72">
        <v>1199</v>
      </c>
      <c r="K72">
        <v>1199</v>
      </c>
    </row>
    <row r="73" spans="1:14" x14ac:dyDescent="0.3">
      <c r="A73">
        <v>208</v>
      </c>
      <c r="B73" t="s">
        <v>140</v>
      </c>
      <c r="C73" t="s">
        <v>90</v>
      </c>
      <c r="D73" t="s">
        <v>21</v>
      </c>
      <c r="E73" t="s">
        <v>54</v>
      </c>
      <c r="F73" s="101">
        <v>44865</v>
      </c>
      <c r="G73" t="s">
        <v>1011</v>
      </c>
      <c r="H73" t="s">
        <v>2892</v>
      </c>
      <c r="I73">
        <v>1700</v>
      </c>
      <c r="J73">
        <v>264</v>
      </c>
      <c r="K73">
        <v>264</v>
      </c>
    </row>
    <row r="74" spans="1:14" x14ac:dyDescent="0.3">
      <c r="A74">
        <v>208</v>
      </c>
      <c r="B74" t="s">
        <v>140</v>
      </c>
      <c r="C74" t="s">
        <v>90</v>
      </c>
      <c r="D74" t="s">
        <v>21</v>
      </c>
      <c r="E74" t="s">
        <v>54</v>
      </c>
      <c r="F74" s="101">
        <v>44865</v>
      </c>
      <c r="G74" t="s">
        <v>1011</v>
      </c>
      <c r="H74" t="s">
        <v>2891</v>
      </c>
      <c r="I74">
        <v>1700</v>
      </c>
      <c r="J74">
        <v>224</v>
      </c>
      <c r="K74">
        <v>224</v>
      </c>
    </row>
    <row r="75" spans="1:14" x14ac:dyDescent="0.3">
      <c r="A75">
        <v>214</v>
      </c>
      <c r="B75" t="s">
        <v>143</v>
      </c>
      <c r="C75" t="s">
        <v>90</v>
      </c>
      <c r="D75" t="s">
        <v>21</v>
      </c>
      <c r="E75" t="s">
        <v>54</v>
      </c>
      <c r="F75" s="101">
        <v>44865</v>
      </c>
      <c r="G75" t="s">
        <v>1056</v>
      </c>
      <c r="H75" t="s">
        <v>2890</v>
      </c>
      <c r="I75">
        <v>7500</v>
      </c>
      <c r="J75">
        <v>1236</v>
      </c>
      <c r="L75">
        <v>699</v>
      </c>
      <c r="M75">
        <v>537</v>
      </c>
    </row>
    <row r="76" spans="1:14" x14ac:dyDescent="0.3">
      <c r="A76">
        <v>214</v>
      </c>
      <c r="B76" t="s">
        <v>143</v>
      </c>
      <c r="C76" t="s">
        <v>90</v>
      </c>
      <c r="D76" t="s">
        <v>21</v>
      </c>
      <c r="E76" t="s">
        <v>54</v>
      </c>
      <c r="F76" s="101">
        <v>44865</v>
      </c>
      <c r="G76" t="s">
        <v>1056</v>
      </c>
      <c r="H76" t="s">
        <v>2892</v>
      </c>
      <c r="I76">
        <v>7500</v>
      </c>
      <c r="J76">
        <v>520</v>
      </c>
      <c r="L76">
        <v>0</v>
      </c>
      <c r="M76">
        <v>520</v>
      </c>
    </row>
    <row r="77" spans="1:14" x14ac:dyDescent="0.3">
      <c r="A77">
        <v>218</v>
      </c>
      <c r="B77" t="s">
        <v>148</v>
      </c>
      <c r="C77" t="s">
        <v>90</v>
      </c>
      <c r="D77" t="s">
        <v>21</v>
      </c>
      <c r="E77" t="s">
        <v>54</v>
      </c>
      <c r="F77" s="101">
        <v>44865</v>
      </c>
      <c r="G77" t="s">
        <v>1113</v>
      </c>
      <c r="H77" t="s">
        <v>2890</v>
      </c>
      <c r="I77">
        <v>172000</v>
      </c>
      <c r="J77">
        <v>68242</v>
      </c>
      <c r="N77">
        <v>68242</v>
      </c>
    </row>
    <row r="78" spans="1:14" x14ac:dyDescent="0.3">
      <c r="A78">
        <v>218</v>
      </c>
      <c r="B78" t="s">
        <v>148</v>
      </c>
      <c r="C78" t="s">
        <v>90</v>
      </c>
      <c r="D78" t="s">
        <v>21</v>
      </c>
      <c r="E78" t="s">
        <v>54</v>
      </c>
      <c r="F78" s="101">
        <v>44865</v>
      </c>
      <c r="G78" t="s">
        <v>1113</v>
      </c>
      <c r="H78" t="s">
        <v>2892</v>
      </c>
      <c r="I78">
        <v>172000</v>
      </c>
      <c r="J78">
        <v>48450</v>
      </c>
      <c r="N78">
        <v>48450</v>
      </c>
    </row>
    <row r="79" spans="1:14" x14ac:dyDescent="0.3">
      <c r="A79">
        <v>218</v>
      </c>
      <c r="B79" t="s">
        <v>148</v>
      </c>
      <c r="C79" t="s">
        <v>90</v>
      </c>
      <c r="D79" t="s">
        <v>21</v>
      </c>
      <c r="E79" t="s">
        <v>54</v>
      </c>
      <c r="F79" s="101">
        <v>44865</v>
      </c>
      <c r="G79" t="s">
        <v>1113</v>
      </c>
      <c r="H79" t="s">
        <v>2891</v>
      </c>
      <c r="I79">
        <v>172000</v>
      </c>
      <c r="J79">
        <v>32565</v>
      </c>
      <c r="N79">
        <v>32565</v>
      </c>
    </row>
    <row r="80" spans="1:14" x14ac:dyDescent="0.3">
      <c r="A80">
        <v>208</v>
      </c>
      <c r="B80" t="s">
        <v>140</v>
      </c>
      <c r="C80" t="s">
        <v>90</v>
      </c>
      <c r="D80" t="s">
        <v>21</v>
      </c>
      <c r="E80" t="s">
        <v>54</v>
      </c>
      <c r="F80" s="101">
        <v>44895</v>
      </c>
      <c r="G80" t="s">
        <v>1012</v>
      </c>
      <c r="H80" t="s">
        <v>2890</v>
      </c>
      <c r="I80">
        <v>1700</v>
      </c>
      <c r="J80">
        <v>1050</v>
      </c>
      <c r="K80">
        <v>1050</v>
      </c>
    </row>
    <row r="81" spans="1:30" x14ac:dyDescent="0.3">
      <c r="A81">
        <v>208</v>
      </c>
      <c r="B81" t="s">
        <v>140</v>
      </c>
      <c r="C81" t="s">
        <v>90</v>
      </c>
      <c r="D81" t="s">
        <v>21</v>
      </c>
      <c r="E81" t="s">
        <v>54</v>
      </c>
      <c r="F81" s="101">
        <v>44895</v>
      </c>
      <c r="G81" t="s">
        <v>1012</v>
      </c>
      <c r="H81" t="s">
        <v>2892</v>
      </c>
      <c r="I81">
        <v>1700</v>
      </c>
      <c r="J81">
        <v>264</v>
      </c>
      <c r="K81">
        <v>264</v>
      </c>
    </row>
    <row r="82" spans="1:30" x14ac:dyDescent="0.3">
      <c r="A82">
        <v>208</v>
      </c>
      <c r="B82" t="s">
        <v>140</v>
      </c>
      <c r="C82" t="s">
        <v>90</v>
      </c>
      <c r="D82" t="s">
        <v>21</v>
      </c>
      <c r="E82" t="s">
        <v>54</v>
      </c>
      <c r="F82" s="101">
        <v>44895</v>
      </c>
      <c r="G82" t="s">
        <v>1012</v>
      </c>
      <c r="H82" t="s">
        <v>2891</v>
      </c>
      <c r="I82">
        <v>1700</v>
      </c>
      <c r="J82">
        <v>180</v>
      </c>
      <c r="K82">
        <v>180</v>
      </c>
    </row>
    <row r="83" spans="1:30" x14ac:dyDescent="0.3">
      <c r="A83">
        <v>214</v>
      </c>
      <c r="B83" t="s">
        <v>143</v>
      </c>
      <c r="C83" t="s">
        <v>90</v>
      </c>
      <c r="D83" t="s">
        <v>21</v>
      </c>
      <c r="E83" t="s">
        <v>54</v>
      </c>
      <c r="F83" s="101">
        <v>44895</v>
      </c>
      <c r="G83" t="s">
        <v>1057</v>
      </c>
      <c r="H83" t="s">
        <v>2890</v>
      </c>
      <c r="I83">
        <v>7500</v>
      </c>
      <c r="J83">
        <v>1119</v>
      </c>
      <c r="L83">
        <v>563</v>
      </c>
      <c r="M83">
        <v>556</v>
      </c>
    </row>
    <row r="84" spans="1:30" x14ac:dyDescent="0.3">
      <c r="A84">
        <v>214</v>
      </c>
      <c r="B84" t="s">
        <v>143</v>
      </c>
      <c r="C84" t="s">
        <v>90</v>
      </c>
      <c r="D84" t="s">
        <v>21</v>
      </c>
      <c r="E84" t="s">
        <v>54</v>
      </c>
      <c r="F84" s="101">
        <v>44895</v>
      </c>
      <c r="G84" t="s">
        <v>1057</v>
      </c>
      <c r="H84" t="s">
        <v>2892</v>
      </c>
      <c r="I84">
        <v>7500</v>
      </c>
      <c r="J84">
        <v>667.79998779296875</v>
      </c>
      <c r="L84">
        <v>0</v>
      </c>
      <c r="M84">
        <v>667.8</v>
      </c>
    </row>
    <row r="85" spans="1:30" x14ac:dyDescent="0.3">
      <c r="A85">
        <v>218</v>
      </c>
      <c r="B85" t="s">
        <v>148</v>
      </c>
      <c r="C85" t="s">
        <v>90</v>
      </c>
      <c r="D85" t="s">
        <v>21</v>
      </c>
      <c r="E85" t="s">
        <v>54</v>
      </c>
      <c r="F85" s="101">
        <v>44895</v>
      </c>
      <c r="G85" t="s">
        <v>1114</v>
      </c>
      <c r="H85" t="s">
        <v>2890</v>
      </c>
      <c r="I85">
        <v>172000</v>
      </c>
      <c r="J85">
        <v>67753</v>
      </c>
      <c r="N85">
        <v>67753</v>
      </c>
    </row>
    <row r="86" spans="1:30" x14ac:dyDescent="0.3">
      <c r="A86">
        <v>218</v>
      </c>
      <c r="B86" t="s">
        <v>148</v>
      </c>
      <c r="C86" t="s">
        <v>90</v>
      </c>
      <c r="D86" t="s">
        <v>21</v>
      </c>
      <c r="E86" t="s">
        <v>54</v>
      </c>
      <c r="F86" s="101">
        <v>44895</v>
      </c>
      <c r="G86" t="s">
        <v>1114</v>
      </c>
      <c r="H86" t="s">
        <v>2892</v>
      </c>
      <c r="I86">
        <v>172000</v>
      </c>
      <c r="J86">
        <v>48450</v>
      </c>
      <c r="N86">
        <v>48450</v>
      </c>
    </row>
    <row r="87" spans="1:30" x14ac:dyDescent="0.3">
      <c r="A87">
        <v>218</v>
      </c>
      <c r="B87" t="s">
        <v>148</v>
      </c>
      <c r="C87" t="s">
        <v>90</v>
      </c>
      <c r="D87" t="s">
        <v>21</v>
      </c>
      <c r="E87" t="s">
        <v>54</v>
      </c>
      <c r="F87" s="101">
        <v>44895</v>
      </c>
      <c r="G87" t="s">
        <v>1114</v>
      </c>
      <c r="H87" t="s">
        <v>2891</v>
      </c>
      <c r="I87">
        <v>172000</v>
      </c>
      <c r="J87">
        <v>28011</v>
      </c>
      <c r="N87">
        <v>28011</v>
      </c>
    </row>
    <row r="88" spans="1:30" x14ac:dyDescent="0.3">
      <c r="A88">
        <v>208</v>
      </c>
      <c r="B88" t="s">
        <v>140</v>
      </c>
      <c r="C88" t="s">
        <v>90</v>
      </c>
      <c r="D88" t="s">
        <v>21</v>
      </c>
      <c r="E88" t="s">
        <v>54</v>
      </c>
      <c r="F88" s="101">
        <v>44926</v>
      </c>
      <c r="G88" t="s">
        <v>1013</v>
      </c>
      <c r="H88" t="s">
        <v>2890</v>
      </c>
      <c r="I88">
        <v>1700</v>
      </c>
      <c r="J88">
        <v>469</v>
      </c>
      <c r="K88">
        <v>469</v>
      </c>
    </row>
    <row r="89" spans="1:30" x14ac:dyDescent="0.3">
      <c r="A89">
        <v>208</v>
      </c>
      <c r="B89" t="s">
        <v>140</v>
      </c>
      <c r="C89" t="s">
        <v>90</v>
      </c>
      <c r="D89" t="s">
        <v>21</v>
      </c>
      <c r="E89" t="s">
        <v>54</v>
      </c>
      <c r="F89" s="101">
        <v>44926</v>
      </c>
      <c r="G89" t="s">
        <v>1013</v>
      </c>
      <c r="H89" t="s">
        <v>2892</v>
      </c>
      <c r="I89">
        <v>1700</v>
      </c>
      <c r="J89">
        <v>348</v>
      </c>
      <c r="K89">
        <v>348</v>
      </c>
    </row>
    <row r="90" spans="1:30" x14ac:dyDescent="0.3">
      <c r="A90">
        <v>208</v>
      </c>
      <c r="B90" t="s">
        <v>140</v>
      </c>
      <c r="C90" t="s">
        <v>90</v>
      </c>
      <c r="D90" t="s">
        <v>21</v>
      </c>
      <c r="E90" t="s">
        <v>54</v>
      </c>
      <c r="F90" s="101">
        <v>44926</v>
      </c>
      <c r="G90" t="s">
        <v>1013</v>
      </c>
      <c r="H90" t="s">
        <v>2891</v>
      </c>
      <c r="I90">
        <v>1700</v>
      </c>
      <c r="J90">
        <v>193</v>
      </c>
      <c r="K90">
        <v>193</v>
      </c>
    </row>
    <row r="91" spans="1:30" x14ac:dyDescent="0.3">
      <c r="A91">
        <v>214</v>
      </c>
      <c r="B91" t="s">
        <v>143</v>
      </c>
      <c r="C91" t="s">
        <v>90</v>
      </c>
      <c r="D91" t="s">
        <v>21</v>
      </c>
      <c r="E91" t="s">
        <v>54</v>
      </c>
      <c r="F91" s="101">
        <v>44926</v>
      </c>
      <c r="G91" t="s">
        <v>1058</v>
      </c>
      <c r="H91" t="s">
        <v>2890</v>
      </c>
      <c r="I91">
        <v>7500</v>
      </c>
      <c r="J91">
        <v>872</v>
      </c>
      <c r="L91">
        <v>586</v>
      </c>
      <c r="M91">
        <v>286</v>
      </c>
    </row>
    <row r="92" spans="1:30" x14ac:dyDescent="0.3">
      <c r="A92">
        <v>214</v>
      </c>
      <c r="B92" t="s">
        <v>143</v>
      </c>
      <c r="C92" t="s">
        <v>90</v>
      </c>
      <c r="D92" t="s">
        <v>21</v>
      </c>
      <c r="E92" t="s">
        <v>54</v>
      </c>
      <c r="F92" s="101">
        <v>44926</v>
      </c>
      <c r="G92" t="s">
        <v>1058</v>
      </c>
      <c r="H92" t="s">
        <v>2892</v>
      </c>
      <c r="I92">
        <v>7500</v>
      </c>
      <c r="J92">
        <v>266.14999389648438</v>
      </c>
      <c r="L92">
        <v>0</v>
      </c>
      <c r="M92">
        <v>266.14999999999998</v>
      </c>
    </row>
    <row r="93" spans="1:30" x14ac:dyDescent="0.3">
      <c r="A93">
        <v>218</v>
      </c>
      <c r="B93" t="s">
        <v>148</v>
      </c>
      <c r="C93" t="s">
        <v>90</v>
      </c>
      <c r="D93" t="s">
        <v>21</v>
      </c>
      <c r="E93" t="s">
        <v>54</v>
      </c>
      <c r="F93" s="101">
        <v>44926</v>
      </c>
      <c r="G93" t="s">
        <v>1115</v>
      </c>
      <c r="H93" t="s">
        <v>2890</v>
      </c>
      <c r="I93">
        <v>172000</v>
      </c>
      <c r="J93">
        <v>52713</v>
      </c>
      <c r="N93">
        <v>52713</v>
      </c>
    </row>
    <row r="94" spans="1:30" x14ac:dyDescent="0.3">
      <c r="A94">
        <v>218</v>
      </c>
      <c r="B94" t="s">
        <v>148</v>
      </c>
      <c r="C94" t="s">
        <v>90</v>
      </c>
      <c r="D94" t="s">
        <v>21</v>
      </c>
      <c r="E94" t="s">
        <v>54</v>
      </c>
      <c r="F94" s="101">
        <v>44926</v>
      </c>
      <c r="G94" t="s">
        <v>1115</v>
      </c>
      <c r="H94" t="s">
        <v>2892</v>
      </c>
      <c r="I94">
        <v>172000</v>
      </c>
      <c r="J94">
        <v>45030</v>
      </c>
      <c r="N94">
        <v>45030</v>
      </c>
    </row>
    <row r="95" spans="1:30" x14ac:dyDescent="0.3">
      <c r="A95">
        <v>218</v>
      </c>
      <c r="B95" t="s">
        <v>148</v>
      </c>
      <c r="C95" t="s">
        <v>90</v>
      </c>
      <c r="D95" t="s">
        <v>21</v>
      </c>
      <c r="E95" t="s">
        <v>54</v>
      </c>
      <c r="F95" s="101">
        <v>44926</v>
      </c>
      <c r="G95" t="s">
        <v>1115</v>
      </c>
      <c r="H95" t="s">
        <v>2891</v>
      </c>
      <c r="I95">
        <v>172000</v>
      </c>
      <c r="J95">
        <v>27821</v>
      </c>
      <c r="N95">
        <v>27821</v>
      </c>
    </row>
    <row r="96" spans="1:30" x14ac:dyDescent="0.3">
      <c r="A96">
        <v>215</v>
      </c>
      <c r="B96" t="s">
        <v>145</v>
      </c>
      <c r="C96" t="s">
        <v>90</v>
      </c>
      <c r="D96" t="s">
        <v>52</v>
      </c>
      <c r="E96" t="s">
        <v>22</v>
      </c>
      <c r="F96" s="101">
        <v>44926</v>
      </c>
      <c r="G96" t="s">
        <v>1068</v>
      </c>
      <c r="H96" t="s">
        <v>2890</v>
      </c>
      <c r="I96">
        <v>1</v>
      </c>
      <c r="J96">
        <v>-23.629999160766602</v>
      </c>
      <c r="AC96">
        <v>2.37</v>
      </c>
      <c r="AD96">
        <v>2.93</v>
      </c>
    </row>
    <row r="97" spans="1:32" x14ac:dyDescent="0.3">
      <c r="A97">
        <v>219</v>
      </c>
      <c r="B97" t="s">
        <v>150</v>
      </c>
      <c r="C97" t="s">
        <v>90</v>
      </c>
      <c r="D97" t="s">
        <v>52</v>
      </c>
      <c r="E97" t="s">
        <v>22</v>
      </c>
      <c r="F97" s="101">
        <v>44926</v>
      </c>
      <c r="G97" t="s">
        <v>1125</v>
      </c>
      <c r="H97" t="s">
        <v>2890</v>
      </c>
      <c r="I97">
        <v>1</v>
      </c>
      <c r="J97">
        <v>-66.709999084472656</v>
      </c>
      <c r="O97">
        <v>1844</v>
      </c>
      <c r="P97">
        <v>2699</v>
      </c>
      <c r="Q97">
        <v>9366</v>
      </c>
      <c r="R97">
        <v>0</v>
      </c>
      <c r="S97">
        <v>2094</v>
      </c>
      <c r="T97">
        <v>2617</v>
      </c>
      <c r="U97">
        <v>18383</v>
      </c>
      <c r="V97">
        <v>78</v>
      </c>
      <c r="W97">
        <v>391250</v>
      </c>
      <c r="X97">
        <v>390991</v>
      </c>
    </row>
    <row r="98" spans="1:32" x14ac:dyDescent="0.3">
      <c r="A98">
        <v>219</v>
      </c>
      <c r="B98" t="s">
        <v>150</v>
      </c>
      <c r="C98" t="s">
        <v>90</v>
      </c>
      <c r="D98" t="s">
        <v>52</v>
      </c>
      <c r="E98" t="s">
        <v>22</v>
      </c>
      <c r="F98" s="101">
        <v>44926</v>
      </c>
      <c r="G98" t="s">
        <v>1125</v>
      </c>
      <c r="H98" t="s">
        <v>2892</v>
      </c>
      <c r="I98">
        <v>1</v>
      </c>
      <c r="J98">
        <v>-185.92999267578119</v>
      </c>
      <c r="O98">
        <v>717</v>
      </c>
      <c r="P98">
        <v>34</v>
      </c>
      <c r="Q98">
        <v>9553</v>
      </c>
      <c r="R98">
        <v>2435</v>
      </c>
      <c r="S98">
        <v>651</v>
      </c>
      <c r="T98">
        <v>45</v>
      </c>
      <c r="U98">
        <v>5974</v>
      </c>
      <c r="V98">
        <v>2317</v>
      </c>
      <c r="W98">
        <v>304950</v>
      </c>
      <c r="X98">
        <v>75240</v>
      </c>
    </row>
    <row r="99" spans="1:32" x14ac:dyDescent="0.3">
      <c r="A99">
        <v>219</v>
      </c>
      <c r="B99" t="s">
        <v>150</v>
      </c>
      <c r="C99" t="s">
        <v>90</v>
      </c>
      <c r="D99" t="s">
        <v>52</v>
      </c>
      <c r="E99" t="s">
        <v>22</v>
      </c>
      <c r="F99" s="101">
        <v>44926</v>
      </c>
      <c r="G99" t="s">
        <v>1125</v>
      </c>
      <c r="H99" t="s">
        <v>2891</v>
      </c>
      <c r="I99">
        <v>1</v>
      </c>
      <c r="J99">
        <v>-27.469999313354489</v>
      </c>
      <c r="O99">
        <v>260</v>
      </c>
      <c r="P99">
        <v>798</v>
      </c>
      <c r="Q99">
        <v>9398</v>
      </c>
      <c r="R99">
        <v>105</v>
      </c>
      <c r="S99">
        <v>277</v>
      </c>
      <c r="T99">
        <v>815</v>
      </c>
      <c r="U99">
        <v>11401</v>
      </c>
      <c r="V99">
        <v>88</v>
      </c>
      <c r="W99">
        <v>133760</v>
      </c>
      <c r="X99">
        <v>125003</v>
      </c>
    </row>
    <row r="100" spans="1:32" x14ac:dyDescent="0.3">
      <c r="A100">
        <v>220</v>
      </c>
      <c r="B100" t="s">
        <v>151</v>
      </c>
      <c r="C100" t="s">
        <v>90</v>
      </c>
      <c r="D100" t="s">
        <v>52</v>
      </c>
      <c r="E100" t="s">
        <v>22</v>
      </c>
      <c r="F100" s="101">
        <v>44926</v>
      </c>
      <c r="G100" t="s">
        <v>1129</v>
      </c>
      <c r="H100" t="s">
        <v>2890</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151</v>
      </c>
      <c r="C101" t="s">
        <v>90</v>
      </c>
      <c r="D101" t="s">
        <v>52</v>
      </c>
      <c r="E101" t="s">
        <v>22</v>
      </c>
      <c r="F101" s="101">
        <v>44926</v>
      </c>
      <c r="G101" t="s">
        <v>1129</v>
      </c>
      <c r="H101" t="s">
        <v>2892</v>
      </c>
      <c r="I101">
        <v>1</v>
      </c>
      <c r="J101">
        <v>-78.519996643066406</v>
      </c>
      <c r="O101">
        <v>717</v>
      </c>
      <c r="P101">
        <v>34</v>
      </c>
      <c r="Q101">
        <v>9553</v>
      </c>
      <c r="R101">
        <v>2435</v>
      </c>
      <c r="S101">
        <v>651</v>
      </c>
      <c r="T101">
        <v>45</v>
      </c>
      <c r="U101">
        <v>5974</v>
      </c>
      <c r="V101">
        <v>2317</v>
      </c>
      <c r="Y101">
        <v>2194</v>
      </c>
      <c r="Z101">
        <v>867</v>
      </c>
    </row>
    <row r="102" spans="1:32" x14ac:dyDescent="0.3">
      <c r="A102">
        <v>220</v>
      </c>
      <c r="B102" t="s">
        <v>151</v>
      </c>
      <c r="C102" t="s">
        <v>90</v>
      </c>
      <c r="D102" t="s">
        <v>52</v>
      </c>
      <c r="E102" t="s">
        <v>22</v>
      </c>
      <c r="F102" s="101">
        <v>44926</v>
      </c>
      <c r="G102" t="s">
        <v>1129</v>
      </c>
      <c r="H102" t="s">
        <v>2891</v>
      </c>
      <c r="I102">
        <v>1</v>
      </c>
      <c r="J102">
        <v>-35.599998474121087</v>
      </c>
      <c r="O102">
        <v>260</v>
      </c>
      <c r="P102">
        <v>798</v>
      </c>
      <c r="Q102">
        <v>9398</v>
      </c>
      <c r="R102">
        <v>105</v>
      </c>
      <c r="S102">
        <v>277</v>
      </c>
      <c r="T102">
        <v>815</v>
      </c>
      <c r="U102">
        <v>11401</v>
      </c>
      <c r="V102">
        <v>88</v>
      </c>
      <c r="Y102">
        <v>955</v>
      </c>
      <c r="Z102">
        <v>839</v>
      </c>
    </row>
    <row r="103" spans="1:32" x14ac:dyDescent="0.3">
      <c r="A103">
        <v>427</v>
      </c>
      <c r="B103" t="s">
        <v>396</v>
      </c>
      <c r="C103" t="s">
        <v>90</v>
      </c>
      <c r="D103" t="s">
        <v>52</v>
      </c>
      <c r="E103" t="s">
        <v>54</v>
      </c>
      <c r="F103" s="101">
        <v>44926</v>
      </c>
      <c r="G103" t="s">
        <v>1690</v>
      </c>
      <c r="H103" t="s">
        <v>2890</v>
      </c>
      <c r="I103">
        <v>0.3</v>
      </c>
      <c r="J103">
        <v>0.41999998688697809</v>
      </c>
      <c r="O103">
        <v>1844</v>
      </c>
      <c r="P103">
        <v>2699</v>
      </c>
      <c r="Q103">
        <v>9366</v>
      </c>
      <c r="R103">
        <v>0</v>
      </c>
      <c r="Y103">
        <v>5776</v>
      </c>
    </row>
    <row r="104" spans="1:32" x14ac:dyDescent="0.3">
      <c r="A104">
        <v>427</v>
      </c>
      <c r="B104" t="s">
        <v>396</v>
      </c>
      <c r="C104" t="s">
        <v>90</v>
      </c>
      <c r="D104" t="s">
        <v>52</v>
      </c>
      <c r="E104" t="s">
        <v>54</v>
      </c>
      <c r="F104" s="101">
        <v>44926</v>
      </c>
      <c r="G104" t="s">
        <v>1690</v>
      </c>
      <c r="H104" t="s">
        <v>2892</v>
      </c>
      <c r="I104">
        <v>0.15</v>
      </c>
      <c r="J104">
        <v>0.17000000178813929</v>
      </c>
      <c r="O104">
        <v>717</v>
      </c>
      <c r="P104">
        <v>34</v>
      </c>
      <c r="Q104">
        <v>9553</v>
      </c>
      <c r="R104">
        <v>2435</v>
      </c>
      <c r="Y104">
        <v>2194</v>
      </c>
    </row>
    <row r="105" spans="1:32" x14ac:dyDescent="0.3">
      <c r="A105">
        <v>427</v>
      </c>
      <c r="B105" t="s">
        <v>396</v>
      </c>
      <c r="C105" t="s">
        <v>90</v>
      </c>
      <c r="D105" t="s">
        <v>52</v>
      </c>
      <c r="E105" t="s">
        <v>54</v>
      </c>
      <c r="F105" s="101">
        <v>44926</v>
      </c>
      <c r="G105" t="s">
        <v>1690</v>
      </c>
      <c r="H105" t="s">
        <v>2891</v>
      </c>
      <c r="I105">
        <v>0.1</v>
      </c>
      <c r="J105">
        <v>9.0000003576278687E-2</v>
      </c>
      <c r="O105">
        <v>260</v>
      </c>
      <c r="P105">
        <v>798</v>
      </c>
      <c r="Q105">
        <v>9398</v>
      </c>
      <c r="R105">
        <v>105</v>
      </c>
      <c r="Y105">
        <v>955</v>
      </c>
    </row>
    <row r="106" spans="1:32" x14ac:dyDescent="0.3">
      <c r="A106">
        <v>428</v>
      </c>
      <c r="B106" t="s">
        <v>397</v>
      </c>
      <c r="C106" t="s">
        <v>90</v>
      </c>
      <c r="D106" t="s">
        <v>52</v>
      </c>
      <c r="E106" t="s">
        <v>54</v>
      </c>
      <c r="F106" s="101">
        <v>44926</v>
      </c>
      <c r="G106" t="s">
        <v>1695</v>
      </c>
      <c r="H106" t="s">
        <v>2890</v>
      </c>
      <c r="I106">
        <v>22</v>
      </c>
      <c r="J106">
        <v>28.129999160766602</v>
      </c>
      <c r="O106">
        <v>1844</v>
      </c>
      <c r="P106">
        <v>2699</v>
      </c>
      <c r="Q106">
        <v>9366</v>
      </c>
      <c r="R106">
        <v>0</v>
      </c>
      <c r="W106">
        <v>391250</v>
      </c>
    </row>
    <row r="107" spans="1:32" x14ac:dyDescent="0.3">
      <c r="A107">
        <v>428</v>
      </c>
      <c r="B107" t="s">
        <v>397</v>
      </c>
      <c r="C107" t="s">
        <v>90</v>
      </c>
      <c r="D107" t="s">
        <v>52</v>
      </c>
      <c r="E107" t="s">
        <v>54</v>
      </c>
      <c r="F107" s="101">
        <v>44926</v>
      </c>
      <c r="G107" t="s">
        <v>1695</v>
      </c>
      <c r="H107" t="s">
        <v>2892</v>
      </c>
      <c r="I107">
        <v>25</v>
      </c>
      <c r="J107">
        <v>23.940000534057621</v>
      </c>
      <c r="O107">
        <v>717</v>
      </c>
      <c r="P107">
        <v>34</v>
      </c>
      <c r="Q107">
        <v>9553</v>
      </c>
      <c r="R107">
        <v>2435</v>
      </c>
      <c r="W107">
        <v>304950</v>
      </c>
    </row>
    <row r="108" spans="1:32" x14ac:dyDescent="0.3">
      <c r="A108">
        <v>428</v>
      </c>
      <c r="B108" t="s">
        <v>397</v>
      </c>
      <c r="C108" t="s">
        <v>90</v>
      </c>
      <c r="D108" t="s">
        <v>52</v>
      </c>
      <c r="E108" t="s">
        <v>54</v>
      </c>
      <c r="F108" s="101">
        <v>44926</v>
      </c>
      <c r="G108" t="s">
        <v>1695</v>
      </c>
      <c r="H108" t="s">
        <v>2891</v>
      </c>
      <c r="I108">
        <v>11</v>
      </c>
      <c r="J108">
        <v>12.670000076293951</v>
      </c>
      <c r="O108">
        <v>260</v>
      </c>
      <c r="P108">
        <v>798</v>
      </c>
      <c r="Q108">
        <v>9398</v>
      </c>
      <c r="R108">
        <v>105</v>
      </c>
      <c r="W108">
        <v>133760</v>
      </c>
    </row>
    <row r="109" spans="1:32" x14ac:dyDescent="0.3">
      <c r="A109">
        <v>429</v>
      </c>
      <c r="B109" t="s">
        <v>398</v>
      </c>
      <c r="C109" t="s">
        <v>90</v>
      </c>
      <c r="D109" t="s">
        <v>52</v>
      </c>
      <c r="E109" t="s">
        <v>54</v>
      </c>
      <c r="F109" s="101">
        <v>44926</v>
      </c>
      <c r="G109" t="s">
        <v>1698</v>
      </c>
      <c r="H109" t="s">
        <v>2890</v>
      </c>
      <c r="I109">
        <v>0.4</v>
      </c>
      <c r="J109">
        <v>0.41999998688697809</v>
      </c>
      <c r="O109">
        <v>1844</v>
      </c>
      <c r="P109">
        <v>2699</v>
      </c>
      <c r="Q109">
        <v>9366</v>
      </c>
      <c r="R109">
        <v>0</v>
      </c>
      <c r="AA109">
        <v>3063</v>
      </c>
      <c r="AB109">
        <v>2825</v>
      </c>
    </row>
    <row r="110" spans="1:32" x14ac:dyDescent="0.3">
      <c r="A110">
        <v>429</v>
      </c>
      <c r="B110" t="s">
        <v>398</v>
      </c>
      <c r="C110" t="s">
        <v>90</v>
      </c>
      <c r="D110" t="s">
        <v>52</v>
      </c>
      <c r="E110" t="s">
        <v>54</v>
      </c>
      <c r="F110" s="101">
        <v>44926</v>
      </c>
      <c r="G110" t="s">
        <v>1698</v>
      </c>
      <c r="H110" t="s">
        <v>2892</v>
      </c>
      <c r="I110">
        <v>0.38</v>
      </c>
      <c r="J110">
        <v>0.10999999940395359</v>
      </c>
      <c r="O110">
        <v>717</v>
      </c>
      <c r="P110">
        <v>34</v>
      </c>
      <c r="Q110">
        <v>9553</v>
      </c>
      <c r="R110">
        <v>2435</v>
      </c>
      <c r="AA110">
        <v>0</v>
      </c>
      <c r="AB110">
        <v>1453.95</v>
      </c>
    </row>
    <row r="111" spans="1:32" x14ac:dyDescent="0.3">
      <c r="A111">
        <v>216</v>
      </c>
      <c r="B111" t="s">
        <v>146</v>
      </c>
      <c r="C111" t="s">
        <v>90</v>
      </c>
      <c r="D111" t="s">
        <v>65</v>
      </c>
      <c r="E111" t="s">
        <v>22</v>
      </c>
      <c r="F111" s="101">
        <v>44926</v>
      </c>
      <c r="G111" t="s">
        <v>1073</v>
      </c>
      <c r="H111" t="s">
        <v>2890</v>
      </c>
      <c r="I111">
        <v>100</v>
      </c>
      <c r="J111">
        <v>100</v>
      </c>
      <c r="AE111">
        <v>1067</v>
      </c>
      <c r="AF111">
        <v>1067</v>
      </c>
    </row>
    <row r="112" spans="1:32" x14ac:dyDescent="0.3">
      <c r="A112">
        <v>216</v>
      </c>
      <c r="B112" t="s">
        <v>146</v>
      </c>
      <c r="C112" t="s">
        <v>90</v>
      </c>
      <c r="D112" t="s">
        <v>65</v>
      </c>
      <c r="E112" t="s">
        <v>22</v>
      </c>
      <c r="F112" s="101">
        <v>44926</v>
      </c>
      <c r="G112" t="s">
        <v>1073</v>
      </c>
      <c r="H112" t="s">
        <v>2892</v>
      </c>
      <c r="I112">
        <v>100</v>
      </c>
      <c r="J112">
        <v>100</v>
      </c>
      <c r="AE112">
        <v>14.08</v>
      </c>
      <c r="AF112">
        <v>14.08</v>
      </c>
    </row>
    <row r="113" spans="1:44" x14ac:dyDescent="0.3">
      <c r="A113">
        <v>216</v>
      </c>
      <c r="B113" t="s">
        <v>146</v>
      </c>
      <c r="C113" t="s">
        <v>90</v>
      </c>
      <c r="D113" t="s">
        <v>65</v>
      </c>
      <c r="E113" t="s">
        <v>22</v>
      </c>
      <c r="F113" s="101">
        <v>44926</v>
      </c>
      <c r="G113" t="s">
        <v>1073</v>
      </c>
      <c r="H113" t="s">
        <v>2891</v>
      </c>
      <c r="I113">
        <v>100</v>
      </c>
      <c r="J113">
        <v>100</v>
      </c>
      <c r="AE113">
        <v>60.81</v>
      </c>
      <c r="AF113">
        <v>60.81</v>
      </c>
    </row>
    <row r="114" spans="1:44" x14ac:dyDescent="0.3">
      <c r="A114">
        <v>221</v>
      </c>
      <c r="B114" t="s">
        <v>152</v>
      </c>
      <c r="C114" t="s">
        <v>90</v>
      </c>
      <c r="D114" t="s">
        <v>65</v>
      </c>
      <c r="E114" t="s">
        <v>22</v>
      </c>
      <c r="F114" s="101">
        <v>44926</v>
      </c>
      <c r="G114" t="s">
        <v>1134</v>
      </c>
      <c r="H114" t="s">
        <v>2890</v>
      </c>
      <c r="I114">
        <v>100</v>
      </c>
      <c r="J114">
        <v>100</v>
      </c>
      <c r="AG114">
        <v>10</v>
      </c>
      <c r="AH114">
        <v>10</v>
      </c>
    </row>
    <row r="115" spans="1:44" x14ac:dyDescent="0.3">
      <c r="A115">
        <v>221</v>
      </c>
      <c r="B115" t="s">
        <v>152</v>
      </c>
      <c r="C115" t="s">
        <v>90</v>
      </c>
      <c r="D115" t="s">
        <v>65</v>
      </c>
      <c r="E115" t="s">
        <v>22</v>
      </c>
      <c r="F115" s="101">
        <v>44926</v>
      </c>
      <c r="G115" t="s">
        <v>1134</v>
      </c>
      <c r="H115" t="s">
        <v>2892</v>
      </c>
      <c r="I115">
        <v>100</v>
      </c>
      <c r="J115">
        <v>100</v>
      </c>
      <c r="AG115">
        <v>4</v>
      </c>
      <c r="AH115">
        <v>4</v>
      </c>
    </row>
    <row r="116" spans="1:44" x14ac:dyDescent="0.3">
      <c r="A116">
        <v>222</v>
      </c>
      <c r="B116" t="s">
        <v>153</v>
      </c>
      <c r="C116" t="s">
        <v>90</v>
      </c>
      <c r="D116" t="s">
        <v>65</v>
      </c>
      <c r="E116" t="s">
        <v>22</v>
      </c>
      <c r="F116" s="101">
        <v>44926</v>
      </c>
      <c r="G116" t="s">
        <v>2893</v>
      </c>
      <c r="H116" t="s">
        <v>2890</v>
      </c>
      <c r="I116">
        <v>90</v>
      </c>
      <c r="J116">
        <v>93.75</v>
      </c>
      <c r="AI116">
        <v>30</v>
      </c>
      <c r="AJ116">
        <v>32</v>
      </c>
    </row>
    <row r="117" spans="1:44" x14ac:dyDescent="0.3">
      <c r="A117">
        <v>224</v>
      </c>
      <c r="B117" t="s">
        <v>155</v>
      </c>
      <c r="C117" t="s">
        <v>90</v>
      </c>
      <c r="D117" t="s">
        <v>65</v>
      </c>
      <c r="E117" t="s">
        <v>22</v>
      </c>
      <c r="F117" s="101">
        <v>44926</v>
      </c>
      <c r="G117" t="s">
        <v>2606</v>
      </c>
      <c r="H117" t="s">
        <v>2890</v>
      </c>
      <c r="I117">
        <v>100</v>
      </c>
      <c r="J117">
        <v>81.819999694824219</v>
      </c>
      <c r="AK117">
        <v>9</v>
      </c>
      <c r="AL117">
        <v>11</v>
      </c>
    </row>
    <row r="118" spans="1:44" x14ac:dyDescent="0.3">
      <c r="A118">
        <v>224</v>
      </c>
      <c r="B118" t="s">
        <v>155</v>
      </c>
      <c r="C118" t="s">
        <v>90</v>
      </c>
      <c r="D118" t="s">
        <v>65</v>
      </c>
      <c r="E118" t="s">
        <v>22</v>
      </c>
      <c r="F118" s="101">
        <v>44926</v>
      </c>
      <c r="G118" t="s">
        <v>2606</v>
      </c>
      <c r="H118" t="s">
        <v>2892</v>
      </c>
      <c r="I118">
        <v>100</v>
      </c>
      <c r="J118">
        <v>33.330001831054688</v>
      </c>
      <c r="AK118">
        <v>1</v>
      </c>
      <c r="AL118">
        <v>3</v>
      </c>
    </row>
    <row r="119" spans="1:44" x14ac:dyDescent="0.3">
      <c r="A119">
        <v>226</v>
      </c>
      <c r="B119" t="s">
        <v>157</v>
      </c>
      <c r="C119" t="s">
        <v>90</v>
      </c>
      <c r="D119" t="s">
        <v>65</v>
      </c>
      <c r="E119" t="s">
        <v>22</v>
      </c>
      <c r="F119" s="101">
        <v>44926</v>
      </c>
      <c r="G119" t="s">
        <v>2894</v>
      </c>
      <c r="H119" t="s">
        <v>2892</v>
      </c>
      <c r="I119">
        <v>2</v>
      </c>
      <c r="J119">
        <v>105.19000244140619</v>
      </c>
      <c r="AM119">
        <v>105.19</v>
      </c>
    </row>
    <row r="120" spans="1:44" x14ac:dyDescent="0.3">
      <c r="A120">
        <v>226</v>
      </c>
      <c r="B120" t="s">
        <v>157</v>
      </c>
      <c r="C120" t="s">
        <v>90</v>
      </c>
      <c r="D120" t="s">
        <v>65</v>
      </c>
      <c r="E120" t="s">
        <v>22</v>
      </c>
      <c r="F120" s="101">
        <v>44926</v>
      </c>
      <c r="G120" t="s">
        <v>2894</v>
      </c>
      <c r="H120" t="s">
        <v>2890</v>
      </c>
      <c r="I120">
        <v>2</v>
      </c>
      <c r="J120">
        <v>268.64999389648438</v>
      </c>
      <c r="AM120">
        <v>268.64999999999998</v>
      </c>
    </row>
    <row r="121" spans="1:44" x14ac:dyDescent="0.3">
      <c r="A121">
        <v>226</v>
      </c>
      <c r="B121" t="s">
        <v>157</v>
      </c>
      <c r="C121" t="s">
        <v>90</v>
      </c>
      <c r="D121" t="s">
        <v>65</v>
      </c>
      <c r="E121" t="s">
        <v>22</v>
      </c>
      <c r="F121" s="101">
        <v>44926</v>
      </c>
      <c r="G121" t="s">
        <v>2894</v>
      </c>
      <c r="H121" t="s">
        <v>2895</v>
      </c>
      <c r="I121">
        <v>2</v>
      </c>
      <c r="J121">
        <v>4.8299999237060547</v>
      </c>
      <c r="AM121">
        <v>4.83</v>
      </c>
    </row>
    <row r="122" spans="1:44" x14ac:dyDescent="0.3">
      <c r="A122">
        <v>226</v>
      </c>
      <c r="B122" t="s">
        <v>157</v>
      </c>
      <c r="C122" t="s">
        <v>90</v>
      </c>
      <c r="D122" t="s">
        <v>65</v>
      </c>
      <c r="E122" t="s">
        <v>22</v>
      </c>
      <c r="F122" s="101">
        <v>44926</v>
      </c>
      <c r="G122" t="s">
        <v>2894</v>
      </c>
      <c r="H122" t="s">
        <v>2891</v>
      </c>
      <c r="I122">
        <v>2</v>
      </c>
      <c r="J122">
        <v>97.819999694824219</v>
      </c>
      <c r="AM122">
        <v>97.82</v>
      </c>
    </row>
    <row r="123" spans="1:44" x14ac:dyDescent="0.3">
      <c r="A123">
        <v>227</v>
      </c>
      <c r="B123" t="s">
        <v>158</v>
      </c>
      <c r="C123" t="s">
        <v>90</v>
      </c>
      <c r="D123" t="s">
        <v>65</v>
      </c>
      <c r="E123" t="s">
        <v>54</v>
      </c>
      <c r="F123" s="101">
        <v>44926</v>
      </c>
      <c r="G123" t="s">
        <v>2607</v>
      </c>
      <c r="H123" t="s">
        <v>2890</v>
      </c>
      <c r="I123">
        <v>0.3</v>
      </c>
      <c r="J123">
        <v>9.9999997764825821E-3</v>
      </c>
      <c r="AM123">
        <v>268.64999999999998</v>
      </c>
      <c r="AN123">
        <v>3938</v>
      </c>
      <c r="AO123">
        <v>5316</v>
      </c>
      <c r="AP123">
        <v>27750</v>
      </c>
      <c r="AQ123">
        <v>78</v>
      </c>
    </row>
    <row r="124" spans="1:44" x14ac:dyDescent="0.3">
      <c r="A124">
        <v>227</v>
      </c>
      <c r="B124" t="s">
        <v>158</v>
      </c>
      <c r="C124" t="s">
        <v>90</v>
      </c>
      <c r="D124" t="s">
        <v>65</v>
      </c>
      <c r="E124" t="s">
        <v>54</v>
      </c>
      <c r="F124" s="101">
        <v>44926</v>
      </c>
      <c r="G124" t="s">
        <v>2607</v>
      </c>
      <c r="H124" t="s">
        <v>2892</v>
      </c>
      <c r="I124">
        <v>0.3</v>
      </c>
      <c r="AM124">
        <v>105.19</v>
      </c>
      <c r="AN124">
        <v>1368</v>
      </c>
      <c r="AO124">
        <v>76</v>
      </c>
      <c r="AP124">
        <v>15526</v>
      </c>
      <c r="AQ124">
        <v>4752</v>
      </c>
    </row>
    <row r="125" spans="1:44" x14ac:dyDescent="0.3">
      <c r="A125">
        <v>227</v>
      </c>
      <c r="B125" t="s">
        <v>158</v>
      </c>
      <c r="C125" t="s">
        <v>90</v>
      </c>
      <c r="D125" t="s">
        <v>65</v>
      </c>
      <c r="E125" t="s">
        <v>54</v>
      </c>
      <c r="F125" s="101">
        <v>44926</v>
      </c>
      <c r="G125" t="s">
        <v>2607</v>
      </c>
      <c r="H125" t="s">
        <v>2891</v>
      </c>
      <c r="I125">
        <v>0.3</v>
      </c>
      <c r="AM125">
        <v>97.82</v>
      </c>
      <c r="AN125">
        <v>537</v>
      </c>
      <c r="AO125">
        <v>1613</v>
      </c>
      <c r="AP125">
        <v>20799</v>
      </c>
      <c r="AQ125">
        <v>193</v>
      </c>
    </row>
    <row r="126" spans="1:44" x14ac:dyDescent="0.3">
      <c r="A126">
        <v>227</v>
      </c>
      <c r="B126" t="s">
        <v>158</v>
      </c>
      <c r="C126" t="s">
        <v>90</v>
      </c>
      <c r="D126" t="s">
        <v>65</v>
      </c>
      <c r="E126" t="s">
        <v>54</v>
      </c>
      <c r="F126" s="101">
        <v>44926</v>
      </c>
      <c r="G126" t="s">
        <v>2607</v>
      </c>
      <c r="H126" t="s">
        <v>2895</v>
      </c>
      <c r="I126">
        <v>0.3</v>
      </c>
      <c r="AM126">
        <v>4.83</v>
      </c>
      <c r="AN126">
        <v>33</v>
      </c>
      <c r="AO126">
        <v>43</v>
      </c>
      <c r="AP126">
        <v>4268</v>
      </c>
      <c r="AQ126">
        <v>0</v>
      </c>
    </row>
    <row r="127" spans="1:44" x14ac:dyDescent="0.3">
      <c r="A127">
        <v>228</v>
      </c>
      <c r="B127" t="s">
        <v>159</v>
      </c>
      <c r="C127" t="s">
        <v>90</v>
      </c>
      <c r="D127" t="s">
        <v>65</v>
      </c>
      <c r="E127" t="s">
        <v>22</v>
      </c>
      <c r="F127" s="101">
        <v>44926</v>
      </c>
      <c r="G127" t="s">
        <v>2896</v>
      </c>
      <c r="H127" t="s">
        <v>2895</v>
      </c>
      <c r="I127">
        <v>100</v>
      </c>
      <c r="J127">
        <v>100</v>
      </c>
      <c r="AM127">
        <v>4.83</v>
      </c>
      <c r="AR127">
        <v>4.83</v>
      </c>
    </row>
    <row r="128" spans="1:44" x14ac:dyDescent="0.3">
      <c r="A128">
        <v>228</v>
      </c>
      <c r="B128" t="s">
        <v>159</v>
      </c>
      <c r="C128" t="s">
        <v>90</v>
      </c>
      <c r="D128" t="s">
        <v>65</v>
      </c>
      <c r="E128" t="s">
        <v>22</v>
      </c>
      <c r="F128" s="101">
        <v>44926</v>
      </c>
      <c r="G128" t="s">
        <v>2896</v>
      </c>
      <c r="H128" t="s">
        <v>2890</v>
      </c>
      <c r="I128">
        <v>100</v>
      </c>
      <c r="J128">
        <v>100.19000244140619</v>
      </c>
      <c r="AM128">
        <v>268.64999999999998</v>
      </c>
      <c r="AR128">
        <v>269.16000000000003</v>
      </c>
    </row>
    <row r="129" spans="1:45" x14ac:dyDescent="0.3">
      <c r="A129">
        <v>208</v>
      </c>
      <c r="B129" t="s">
        <v>140</v>
      </c>
      <c r="C129" t="s">
        <v>90</v>
      </c>
      <c r="D129" t="s">
        <v>21</v>
      </c>
      <c r="E129" t="s">
        <v>54</v>
      </c>
      <c r="F129" s="101">
        <v>44957</v>
      </c>
      <c r="G129" t="s">
        <v>2897</v>
      </c>
      <c r="H129" t="s">
        <v>2890</v>
      </c>
      <c r="I129">
        <v>1</v>
      </c>
      <c r="J129">
        <v>617</v>
      </c>
      <c r="K129">
        <v>616.79999999999995</v>
      </c>
    </row>
    <row r="130" spans="1:45" x14ac:dyDescent="0.3">
      <c r="A130">
        <v>208</v>
      </c>
      <c r="B130" t="s">
        <v>140</v>
      </c>
      <c r="C130" t="s">
        <v>90</v>
      </c>
      <c r="D130" t="s">
        <v>21</v>
      </c>
      <c r="E130" t="s">
        <v>54</v>
      </c>
      <c r="F130" s="101">
        <v>44957</v>
      </c>
      <c r="G130" t="s">
        <v>2897</v>
      </c>
      <c r="H130" t="s">
        <v>2892</v>
      </c>
      <c r="I130">
        <v>1</v>
      </c>
      <c r="J130">
        <v>324</v>
      </c>
      <c r="K130">
        <v>324</v>
      </c>
    </row>
    <row r="131" spans="1:45" x14ac:dyDescent="0.3">
      <c r="A131">
        <v>208</v>
      </c>
      <c r="B131" t="s">
        <v>140</v>
      </c>
      <c r="C131" t="s">
        <v>90</v>
      </c>
      <c r="D131" t="s">
        <v>21</v>
      </c>
      <c r="E131" t="s">
        <v>54</v>
      </c>
      <c r="F131" s="101">
        <v>44957</v>
      </c>
      <c r="G131" t="s">
        <v>2897</v>
      </c>
      <c r="H131" t="s">
        <v>2898</v>
      </c>
      <c r="I131">
        <v>1</v>
      </c>
      <c r="J131">
        <v>0</v>
      </c>
      <c r="K131">
        <v>0</v>
      </c>
    </row>
    <row r="132" spans="1:45" x14ac:dyDescent="0.3">
      <c r="A132">
        <v>208</v>
      </c>
      <c r="B132" t="s">
        <v>140</v>
      </c>
      <c r="C132" t="s">
        <v>90</v>
      </c>
      <c r="D132" t="s">
        <v>21</v>
      </c>
      <c r="E132" t="s">
        <v>54</v>
      </c>
      <c r="F132" s="101">
        <v>44957</v>
      </c>
      <c r="G132" t="s">
        <v>2897</v>
      </c>
      <c r="H132" t="s">
        <v>2891</v>
      </c>
      <c r="I132">
        <v>1</v>
      </c>
      <c r="J132">
        <v>78</v>
      </c>
      <c r="K132">
        <v>78</v>
      </c>
    </row>
    <row r="133" spans="1:45" x14ac:dyDescent="0.3">
      <c r="A133">
        <v>208</v>
      </c>
      <c r="B133" t="s">
        <v>140</v>
      </c>
      <c r="C133" t="s">
        <v>90</v>
      </c>
      <c r="D133" t="s">
        <v>21</v>
      </c>
      <c r="E133" t="s">
        <v>54</v>
      </c>
      <c r="F133" s="101">
        <v>44957</v>
      </c>
      <c r="G133" t="s">
        <v>2897</v>
      </c>
      <c r="H133" t="s">
        <v>2895</v>
      </c>
      <c r="I133">
        <v>0</v>
      </c>
      <c r="J133">
        <v>0</v>
      </c>
      <c r="K133">
        <v>0</v>
      </c>
    </row>
    <row r="134" spans="1:45" x14ac:dyDescent="0.3">
      <c r="A134">
        <v>208</v>
      </c>
      <c r="B134" t="s">
        <v>140</v>
      </c>
      <c r="C134" t="s">
        <v>90</v>
      </c>
      <c r="D134" t="s">
        <v>21</v>
      </c>
      <c r="E134" t="s">
        <v>54</v>
      </c>
      <c r="F134" s="101">
        <v>44957</v>
      </c>
      <c r="G134" t="s">
        <v>2897</v>
      </c>
      <c r="H134" t="s">
        <v>2899</v>
      </c>
      <c r="I134">
        <v>1</v>
      </c>
      <c r="J134">
        <v>0</v>
      </c>
      <c r="K134">
        <v>0</v>
      </c>
    </row>
    <row r="135" spans="1:45" x14ac:dyDescent="0.3">
      <c r="A135">
        <v>214</v>
      </c>
      <c r="B135" t="s">
        <v>143</v>
      </c>
      <c r="C135" t="s">
        <v>90</v>
      </c>
      <c r="D135" t="s">
        <v>21</v>
      </c>
      <c r="E135" t="s">
        <v>54</v>
      </c>
      <c r="F135" s="101">
        <v>44957</v>
      </c>
      <c r="G135" t="s">
        <v>2900</v>
      </c>
      <c r="H135" t="s">
        <v>2890</v>
      </c>
      <c r="I135">
        <v>7500</v>
      </c>
      <c r="J135">
        <v>978</v>
      </c>
      <c r="L135">
        <v>785</v>
      </c>
      <c r="M135">
        <v>193</v>
      </c>
    </row>
    <row r="136" spans="1:45" x14ac:dyDescent="0.3">
      <c r="A136">
        <v>214</v>
      </c>
      <c r="B136" t="s">
        <v>143</v>
      </c>
      <c r="C136" t="s">
        <v>90</v>
      </c>
      <c r="D136" t="s">
        <v>21</v>
      </c>
      <c r="E136" t="s">
        <v>54</v>
      </c>
      <c r="F136" s="101">
        <v>44957</v>
      </c>
      <c r="G136" t="s">
        <v>2900</v>
      </c>
      <c r="H136" t="s">
        <v>2892</v>
      </c>
      <c r="I136">
        <v>7500</v>
      </c>
      <c r="J136">
        <v>421.54998779296881</v>
      </c>
      <c r="L136">
        <v>0</v>
      </c>
      <c r="M136">
        <v>421.55</v>
      </c>
    </row>
    <row r="137" spans="1:45" x14ac:dyDescent="0.3">
      <c r="A137">
        <v>214</v>
      </c>
      <c r="B137" t="s">
        <v>143</v>
      </c>
      <c r="C137" t="s">
        <v>90</v>
      </c>
      <c r="D137" t="s">
        <v>21</v>
      </c>
      <c r="E137" t="s">
        <v>54</v>
      </c>
      <c r="F137" s="101">
        <v>44957</v>
      </c>
      <c r="G137" t="s">
        <v>2900</v>
      </c>
      <c r="H137" t="s">
        <v>2898</v>
      </c>
      <c r="I137">
        <v>7500</v>
      </c>
      <c r="J137">
        <v>0</v>
      </c>
      <c r="L137">
        <v>0</v>
      </c>
      <c r="M137">
        <v>0</v>
      </c>
    </row>
    <row r="138" spans="1:45" x14ac:dyDescent="0.3">
      <c r="A138">
        <v>214</v>
      </c>
      <c r="B138" t="s">
        <v>143</v>
      </c>
      <c r="C138" t="s">
        <v>90</v>
      </c>
      <c r="D138" t="s">
        <v>21</v>
      </c>
      <c r="E138" t="s">
        <v>54</v>
      </c>
      <c r="F138" s="101">
        <v>44957</v>
      </c>
      <c r="G138" t="s">
        <v>2900</v>
      </c>
      <c r="H138" t="s">
        <v>2891</v>
      </c>
      <c r="I138">
        <v>7500</v>
      </c>
      <c r="J138">
        <v>0</v>
      </c>
      <c r="L138">
        <v>0</v>
      </c>
      <c r="M138">
        <v>0</v>
      </c>
    </row>
    <row r="139" spans="1:45" x14ac:dyDescent="0.3">
      <c r="A139">
        <v>214</v>
      </c>
      <c r="B139" t="s">
        <v>143</v>
      </c>
      <c r="C139" t="s">
        <v>90</v>
      </c>
      <c r="D139" t="s">
        <v>21</v>
      </c>
      <c r="E139" t="s">
        <v>54</v>
      </c>
      <c r="F139" s="101">
        <v>44957</v>
      </c>
      <c r="G139" t="s">
        <v>2900</v>
      </c>
      <c r="H139" t="s">
        <v>2895</v>
      </c>
      <c r="I139">
        <v>1</v>
      </c>
      <c r="J139">
        <v>0</v>
      </c>
      <c r="L139">
        <v>0</v>
      </c>
      <c r="M139">
        <v>0</v>
      </c>
    </row>
    <row r="140" spans="1:45" x14ac:dyDescent="0.3">
      <c r="A140">
        <v>214</v>
      </c>
      <c r="B140" t="s">
        <v>143</v>
      </c>
      <c r="C140" t="s">
        <v>90</v>
      </c>
      <c r="D140" t="s">
        <v>21</v>
      </c>
      <c r="E140" t="s">
        <v>54</v>
      </c>
      <c r="F140" s="101">
        <v>44957</v>
      </c>
      <c r="G140" t="s">
        <v>2900</v>
      </c>
      <c r="H140" t="s">
        <v>2899</v>
      </c>
      <c r="I140">
        <v>1</v>
      </c>
      <c r="J140">
        <v>0</v>
      </c>
      <c r="L140">
        <v>0</v>
      </c>
      <c r="M140">
        <v>0</v>
      </c>
    </row>
    <row r="141" spans="1:45" x14ac:dyDescent="0.3">
      <c r="A141">
        <v>217</v>
      </c>
      <c r="B141" t="s">
        <v>147</v>
      </c>
      <c r="C141" t="s">
        <v>90</v>
      </c>
      <c r="D141" t="s">
        <v>21</v>
      </c>
      <c r="E141" t="s">
        <v>22</v>
      </c>
      <c r="F141" s="101">
        <v>44957</v>
      </c>
      <c r="G141" t="s">
        <v>2901</v>
      </c>
      <c r="H141" t="s">
        <v>2890</v>
      </c>
      <c r="I141">
        <v>20</v>
      </c>
      <c r="J141">
        <v>80.269996643066406</v>
      </c>
      <c r="L141">
        <v>785</v>
      </c>
      <c r="M141">
        <v>193</v>
      </c>
      <c r="AS141">
        <v>785</v>
      </c>
    </row>
    <row r="142" spans="1:45" x14ac:dyDescent="0.3">
      <c r="A142">
        <v>217</v>
      </c>
      <c r="B142" t="s">
        <v>147</v>
      </c>
      <c r="C142" t="s">
        <v>90</v>
      </c>
      <c r="D142" t="s">
        <v>21</v>
      </c>
      <c r="E142" t="s">
        <v>22</v>
      </c>
      <c r="F142" s="101">
        <v>44957</v>
      </c>
      <c r="G142" t="s">
        <v>2901</v>
      </c>
      <c r="H142" t="s">
        <v>2892</v>
      </c>
      <c r="I142">
        <v>20</v>
      </c>
      <c r="J142">
        <v>0</v>
      </c>
      <c r="L142">
        <v>0</v>
      </c>
      <c r="M142">
        <v>421.55</v>
      </c>
      <c r="AS142">
        <v>0</v>
      </c>
    </row>
    <row r="143" spans="1:45" x14ac:dyDescent="0.3">
      <c r="A143">
        <v>217</v>
      </c>
      <c r="B143" t="s">
        <v>147</v>
      </c>
      <c r="C143" t="s">
        <v>90</v>
      </c>
      <c r="D143" t="s">
        <v>21</v>
      </c>
      <c r="E143" t="s">
        <v>22</v>
      </c>
      <c r="F143" s="101">
        <v>44957</v>
      </c>
      <c r="G143" t="s">
        <v>2901</v>
      </c>
      <c r="H143" t="s">
        <v>2898</v>
      </c>
      <c r="I143">
        <v>20</v>
      </c>
      <c r="J143">
        <v>0</v>
      </c>
      <c r="L143">
        <v>0</v>
      </c>
      <c r="M143">
        <v>0</v>
      </c>
      <c r="AS143">
        <v>0</v>
      </c>
    </row>
    <row r="144" spans="1:45" x14ac:dyDescent="0.3">
      <c r="A144">
        <v>217</v>
      </c>
      <c r="B144" t="s">
        <v>147</v>
      </c>
      <c r="C144" t="s">
        <v>90</v>
      </c>
      <c r="D144" t="s">
        <v>21</v>
      </c>
      <c r="E144" t="s">
        <v>22</v>
      </c>
      <c r="F144" s="101">
        <v>44957</v>
      </c>
      <c r="G144" t="s">
        <v>2901</v>
      </c>
      <c r="H144" t="s">
        <v>2891</v>
      </c>
      <c r="I144">
        <v>20</v>
      </c>
      <c r="J144">
        <v>0</v>
      </c>
      <c r="L144">
        <v>0</v>
      </c>
      <c r="M144">
        <v>0</v>
      </c>
      <c r="AS144">
        <v>0</v>
      </c>
    </row>
    <row r="145" spans="1:47" x14ac:dyDescent="0.3">
      <c r="A145">
        <v>217</v>
      </c>
      <c r="B145" t="s">
        <v>147</v>
      </c>
      <c r="C145" t="s">
        <v>90</v>
      </c>
      <c r="D145" t="s">
        <v>21</v>
      </c>
      <c r="E145" t="s">
        <v>22</v>
      </c>
      <c r="F145" s="101">
        <v>44957</v>
      </c>
      <c r="G145" t="s">
        <v>2901</v>
      </c>
      <c r="H145" t="s">
        <v>2895</v>
      </c>
      <c r="I145">
        <v>20</v>
      </c>
      <c r="J145">
        <v>0</v>
      </c>
      <c r="L145">
        <v>0</v>
      </c>
      <c r="M145">
        <v>0</v>
      </c>
      <c r="AS145">
        <v>0</v>
      </c>
    </row>
    <row r="146" spans="1:47" x14ac:dyDescent="0.3">
      <c r="A146">
        <v>217</v>
      </c>
      <c r="B146" t="s">
        <v>147</v>
      </c>
      <c r="C146" t="s">
        <v>90</v>
      </c>
      <c r="D146" t="s">
        <v>21</v>
      </c>
      <c r="E146" t="s">
        <v>22</v>
      </c>
      <c r="F146" s="101">
        <v>44957</v>
      </c>
      <c r="G146" t="s">
        <v>2901</v>
      </c>
      <c r="H146" t="s">
        <v>2899</v>
      </c>
      <c r="I146">
        <v>20</v>
      </c>
      <c r="J146">
        <v>0</v>
      </c>
      <c r="L146">
        <v>0</v>
      </c>
      <c r="M146">
        <v>0</v>
      </c>
      <c r="AS146">
        <v>0</v>
      </c>
    </row>
    <row r="147" spans="1:47" x14ac:dyDescent="0.3">
      <c r="A147">
        <v>218</v>
      </c>
      <c r="B147" t="s">
        <v>148</v>
      </c>
      <c r="C147" t="s">
        <v>90</v>
      </c>
      <c r="D147" t="s">
        <v>21</v>
      </c>
      <c r="E147" t="s">
        <v>54</v>
      </c>
      <c r="F147" s="101">
        <v>44957</v>
      </c>
      <c r="G147" t="s">
        <v>2902</v>
      </c>
      <c r="H147" t="s">
        <v>2890</v>
      </c>
      <c r="I147">
        <v>172000</v>
      </c>
      <c r="J147">
        <v>54265</v>
      </c>
      <c r="N147">
        <v>54265</v>
      </c>
    </row>
    <row r="148" spans="1:47" x14ac:dyDescent="0.3">
      <c r="A148">
        <v>218</v>
      </c>
      <c r="B148" t="s">
        <v>148</v>
      </c>
      <c r="C148" t="s">
        <v>90</v>
      </c>
      <c r="D148" t="s">
        <v>21</v>
      </c>
      <c r="E148" t="s">
        <v>54</v>
      </c>
      <c r="F148" s="101">
        <v>44957</v>
      </c>
      <c r="G148" t="s">
        <v>2902</v>
      </c>
      <c r="H148" t="s">
        <v>2892</v>
      </c>
      <c r="I148">
        <v>172000</v>
      </c>
      <c r="J148">
        <v>47880</v>
      </c>
      <c r="N148">
        <v>47880</v>
      </c>
    </row>
    <row r="149" spans="1:47" x14ac:dyDescent="0.3">
      <c r="A149">
        <v>218</v>
      </c>
      <c r="B149" t="s">
        <v>148</v>
      </c>
      <c r="C149" t="s">
        <v>90</v>
      </c>
      <c r="D149" t="s">
        <v>21</v>
      </c>
      <c r="E149" t="s">
        <v>54</v>
      </c>
      <c r="F149" s="101">
        <v>44957</v>
      </c>
      <c r="G149" t="s">
        <v>2902</v>
      </c>
      <c r="H149" t="s">
        <v>2898</v>
      </c>
      <c r="I149">
        <v>172000</v>
      </c>
      <c r="J149">
        <v>0</v>
      </c>
      <c r="N149">
        <v>0</v>
      </c>
    </row>
    <row r="150" spans="1:47" x14ac:dyDescent="0.3">
      <c r="A150">
        <v>218</v>
      </c>
      <c r="B150" t="s">
        <v>148</v>
      </c>
      <c r="C150" t="s">
        <v>90</v>
      </c>
      <c r="D150" t="s">
        <v>21</v>
      </c>
      <c r="E150" t="s">
        <v>54</v>
      </c>
      <c r="F150" s="101">
        <v>44957</v>
      </c>
      <c r="G150" t="s">
        <v>2902</v>
      </c>
      <c r="H150" t="s">
        <v>2891</v>
      </c>
      <c r="I150">
        <v>172000</v>
      </c>
      <c r="J150">
        <v>15464</v>
      </c>
      <c r="N150">
        <v>15464</v>
      </c>
    </row>
    <row r="151" spans="1:47" x14ac:dyDescent="0.3">
      <c r="A151">
        <v>218</v>
      </c>
      <c r="B151" t="s">
        <v>148</v>
      </c>
      <c r="C151" t="s">
        <v>90</v>
      </c>
      <c r="D151" t="s">
        <v>21</v>
      </c>
      <c r="E151" t="s">
        <v>54</v>
      </c>
      <c r="F151" s="101">
        <v>44957</v>
      </c>
      <c r="G151" t="s">
        <v>2902</v>
      </c>
      <c r="H151" t="s">
        <v>2895</v>
      </c>
      <c r="I151">
        <v>172000</v>
      </c>
      <c r="J151">
        <v>2280</v>
      </c>
      <c r="N151">
        <v>2280</v>
      </c>
    </row>
    <row r="152" spans="1:47" x14ac:dyDescent="0.3">
      <c r="A152">
        <v>218</v>
      </c>
      <c r="B152" t="s">
        <v>148</v>
      </c>
      <c r="C152" t="s">
        <v>90</v>
      </c>
      <c r="D152" t="s">
        <v>21</v>
      </c>
      <c r="E152" t="s">
        <v>54</v>
      </c>
      <c r="F152" s="101">
        <v>44957</v>
      </c>
      <c r="G152" t="s">
        <v>2902</v>
      </c>
      <c r="H152" t="s">
        <v>2899</v>
      </c>
      <c r="I152">
        <v>172000</v>
      </c>
      <c r="J152">
        <v>969</v>
      </c>
      <c r="N152">
        <v>969</v>
      </c>
    </row>
    <row r="153" spans="1:47" x14ac:dyDescent="0.3">
      <c r="A153">
        <v>225</v>
      </c>
      <c r="B153" t="s">
        <v>156</v>
      </c>
      <c r="C153" t="s">
        <v>90</v>
      </c>
      <c r="D153" t="s">
        <v>21</v>
      </c>
      <c r="E153" t="s">
        <v>22</v>
      </c>
      <c r="F153" s="101">
        <v>44957</v>
      </c>
      <c r="G153" t="s">
        <v>2903</v>
      </c>
      <c r="H153" t="s">
        <v>2890</v>
      </c>
      <c r="I153">
        <v>1</v>
      </c>
      <c r="J153">
        <v>9</v>
      </c>
      <c r="AT153">
        <v>9</v>
      </c>
    </row>
    <row r="154" spans="1:47" x14ac:dyDescent="0.3">
      <c r="A154">
        <v>225</v>
      </c>
      <c r="B154" t="s">
        <v>156</v>
      </c>
      <c r="C154" t="s">
        <v>90</v>
      </c>
      <c r="D154" t="s">
        <v>21</v>
      </c>
      <c r="E154" t="s">
        <v>22</v>
      </c>
      <c r="F154" s="101">
        <v>44957</v>
      </c>
      <c r="G154" t="s">
        <v>2903</v>
      </c>
      <c r="H154" t="s">
        <v>2892</v>
      </c>
      <c r="I154">
        <v>1</v>
      </c>
      <c r="J154">
        <v>4</v>
      </c>
      <c r="AT154">
        <v>4</v>
      </c>
    </row>
    <row r="155" spans="1:47" x14ac:dyDescent="0.3">
      <c r="A155">
        <v>225</v>
      </c>
      <c r="B155" t="s">
        <v>156</v>
      </c>
      <c r="C155" t="s">
        <v>90</v>
      </c>
      <c r="D155" t="s">
        <v>21</v>
      </c>
      <c r="E155" t="s">
        <v>22</v>
      </c>
      <c r="F155" s="101">
        <v>44957</v>
      </c>
      <c r="G155" t="s">
        <v>2903</v>
      </c>
      <c r="H155" t="s">
        <v>2898</v>
      </c>
      <c r="I155">
        <v>1</v>
      </c>
      <c r="J155">
        <v>0</v>
      </c>
      <c r="AT155">
        <v>0</v>
      </c>
    </row>
    <row r="156" spans="1:47" x14ac:dyDescent="0.3">
      <c r="A156">
        <v>225</v>
      </c>
      <c r="B156" t="s">
        <v>156</v>
      </c>
      <c r="C156" t="s">
        <v>90</v>
      </c>
      <c r="D156" t="s">
        <v>21</v>
      </c>
      <c r="E156" t="s">
        <v>22</v>
      </c>
      <c r="F156" s="101">
        <v>44957</v>
      </c>
      <c r="G156" t="s">
        <v>2903</v>
      </c>
      <c r="H156" t="s">
        <v>2891</v>
      </c>
      <c r="I156">
        <v>1</v>
      </c>
      <c r="J156">
        <v>10</v>
      </c>
      <c r="AT156">
        <v>10</v>
      </c>
    </row>
    <row r="157" spans="1:47" x14ac:dyDescent="0.3">
      <c r="A157">
        <v>225</v>
      </c>
      <c r="B157" t="s">
        <v>156</v>
      </c>
      <c r="C157" t="s">
        <v>90</v>
      </c>
      <c r="D157" t="s">
        <v>21</v>
      </c>
      <c r="E157" t="s">
        <v>22</v>
      </c>
      <c r="F157" s="101">
        <v>44957</v>
      </c>
      <c r="G157" t="s">
        <v>2903</v>
      </c>
      <c r="H157" t="s">
        <v>2895</v>
      </c>
      <c r="I157">
        <v>1</v>
      </c>
      <c r="J157">
        <v>1</v>
      </c>
      <c r="AT157">
        <v>1</v>
      </c>
    </row>
    <row r="158" spans="1:47" x14ac:dyDescent="0.3">
      <c r="A158">
        <v>225</v>
      </c>
      <c r="B158" t="s">
        <v>156</v>
      </c>
      <c r="C158" t="s">
        <v>90</v>
      </c>
      <c r="D158" t="s">
        <v>21</v>
      </c>
      <c r="E158" t="s">
        <v>22</v>
      </c>
      <c r="F158" s="101">
        <v>44957</v>
      </c>
      <c r="G158" t="s">
        <v>2903</v>
      </c>
      <c r="H158" t="s">
        <v>2899</v>
      </c>
      <c r="I158">
        <v>1</v>
      </c>
      <c r="J158">
        <v>1</v>
      </c>
      <c r="AT158">
        <v>1</v>
      </c>
    </row>
    <row r="159" spans="1:47" x14ac:dyDescent="0.3">
      <c r="A159">
        <v>239</v>
      </c>
      <c r="B159" t="s">
        <v>1226</v>
      </c>
      <c r="C159" t="s">
        <v>29</v>
      </c>
      <c r="D159" t="s">
        <v>21</v>
      </c>
      <c r="E159" t="s">
        <v>22</v>
      </c>
      <c r="F159" s="101">
        <v>44957</v>
      </c>
      <c r="G159" t="s">
        <v>2904</v>
      </c>
      <c r="H159" t="s">
        <v>2905</v>
      </c>
      <c r="J159">
        <v>4</v>
      </c>
      <c r="AU159">
        <v>4</v>
      </c>
    </row>
    <row r="160" spans="1:47" x14ac:dyDescent="0.3">
      <c r="A160">
        <v>239</v>
      </c>
      <c r="B160" t="s">
        <v>1226</v>
      </c>
      <c r="C160" t="s">
        <v>29</v>
      </c>
      <c r="D160" t="s">
        <v>21</v>
      </c>
      <c r="E160" t="s">
        <v>22</v>
      </c>
      <c r="F160" s="101">
        <v>44957</v>
      </c>
      <c r="G160" t="s">
        <v>2904</v>
      </c>
      <c r="H160" t="s">
        <v>2906</v>
      </c>
      <c r="J160">
        <v>5</v>
      </c>
      <c r="AU160">
        <v>5</v>
      </c>
    </row>
    <row r="161" spans="1:48" x14ac:dyDescent="0.3">
      <c r="A161">
        <v>239</v>
      </c>
      <c r="B161" t="s">
        <v>1226</v>
      </c>
      <c r="C161" t="s">
        <v>29</v>
      </c>
      <c r="D161" t="s">
        <v>21</v>
      </c>
      <c r="E161" t="s">
        <v>22</v>
      </c>
      <c r="F161" s="101">
        <v>44957</v>
      </c>
      <c r="G161" t="s">
        <v>2904</v>
      </c>
      <c r="H161" t="s">
        <v>2907</v>
      </c>
      <c r="J161">
        <v>1</v>
      </c>
      <c r="AU161">
        <v>1</v>
      </c>
    </row>
    <row r="162" spans="1:48" x14ac:dyDescent="0.3">
      <c r="A162">
        <v>239</v>
      </c>
      <c r="B162" t="s">
        <v>1226</v>
      </c>
      <c r="C162" t="s">
        <v>29</v>
      </c>
      <c r="D162" t="s">
        <v>21</v>
      </c>
      <c r="E162" t="s">
        <v>22</v>
      </c>
      <c r="F162" s="101">
        <v>44957</v>
      </c>
      <c r="G162" t="s">
        <v>2904</v>
      </c>
      <c r="H162" t="s">
        <v>2908</v>
      </c>
      <c r="J162">
        <v>2</v>
      </c>
      <c r="AU162">
        <v>2</v>
      </c>
    </row>
    <row r="163" spans="1:48" x14ac:dyDescent="0.3">
      <c r="A163">
        <v>434</v>
      </c>
      <c r="B163" t="s">
        <v>403</v>
      </c>
      <c r="C163" t="s">
        <v>90</v>
      </c>
      <c r="D163" t="s">
        <v>21</v>
      </c>
      <c r="E163" t="s">
        <v>54</v>
      </c>
      <c r="F163" s="101">
        <v>44957</v>
      </c>
      <c r="G163" t="s">
        <v>1745</v>
      </c>
      <c r="H163" t="s">
        <v>2890</v>
      </c>
      <c r="I163">
        <v>200</v>
      </c>
      <c r="J163">
        <v>1</v>
      </c>
      <c r="AV163">
        <v>1</v>
      </c>
    </row>
    <row r="164" spans="1:48" x14ac:dyDescent="0.3">
      <c r="A164">
        <v>434</v>
      </c>
      <c r="B164" t="s">
        <v>403</v>
      </c>
      <c r="C164" t="s">
        <v>90</v>
      </c>
      <c r="D164" t="s">
        <v>21</v>
      </c>
      <c r="E164" t="s">
        <v>54</v>
      </c>
      <c r="F164" s="101">
        <v>44957</v>
      </c>
      <c r="G164" t="s">
        <v>1745</v>
      </c>
      <c r="H164" t="s">
        <v>2892</v>
      </c>
      <c r="I164">
        <v>200</v>
      </c>
      <c r="J164">
        <v>0</v>
      </c>
      <c r="AV164">
        <v>0</v>
      </c>
    </row>
    <row r="165" spans="1:48" x14ac:dyDescent="0.3">
      <c r="A165">
        <v>434</v>
      </c>
      <c r="B165" t="s">
        <v>403</v>
      </c>
      <c r="C165" t="s">
        <v>90</v>
      </c>
      <c r="D165" t="s">
        <v>21</v>
      </c>
      <c r="E165" t="s">
        <v>54</v>
      </c>
      <c r="F165" s="101">
        <v>44957</v>
      </c>
      <c r="G165" t="s">
        <v>1745</v>
      </c>
      <c r="H165" t="s">
        <v>2898</v>
      </c>
      <c r="I165">
        <v>200</v>
      </c>
      <c r="J165">
        <v>0</v>
      </c>
      <c r="AV165">
        <v>0</v>
      </c>
    </row>
    <row r="166" spans="1:48" x14ac:dyDescent="0.3">
      <c r="A166">
        <v>434</v>
      </c>
      <c r="B166" t="s">
        <v>403</v>
      </c>
      <c r="C166" t="s">
        <v>90</v>
      </c>
      <c r="D166" t="s">
        <v>21</v>
      </c>
      <c r="E166" t="s">
        <v>54</v>
      </c>
      <c r="F166" s="101">
        <v>44957</v>
      </c>
      <c r="G166" t="s">
        <v>1745</v>
      </c>
      <c r="H166" t="s">
        <v>2891</v>
      </c>
      <c r="I166">
        <v>200</v>
      </c>
      <c r="J166">
        <v>6</v>
      </c>
      <c r="AV166">
        <v>6</v>
      </c>
    </row>
    <row r="167" spans="1:48" x14ac:dyDescent="0.3">
      <c r="A167">
        <v>434</v>
      </c>
      <c r="B167" t="s">
        <v>403</v>
      </c>
      <c r="C167" t="s">
        <v>90</v>
      </c>
      <c r="D167" t="s">
        <v>21</v>
      </c>
      <c r="E167" t="s">
        <v>54</v>
      </c>
      <c r="F167" s="101">
        <v>44957</v>
      </c>
      <c r="G167" t="s">
        <v>1745</v>
      </c>
      <c r="H167" t="s">
        <v>2895</v>
      </c>
      <c r="I167">
        <v>200</v>
      </c>
      <c r="J167">
        <v>0</v>
      </c>
      <c r="AV167">
        <v>0</v>
      </c>
    </row>
    <row r="168" spans="1:48" x14ac:dyDescent="0.3">
      <c r="A168">
        <v>434</v>
      </c>
      <c r="B168" t="s">
        <v>403</v>
      </c>
      <c r="C168" t="s">
        <v>90</v>
      </c>
      <c r="D168" t="s">
        <v>21</v>
      </c>
      <c r="E168" t="s">
        <v>54</v>
      </c>
      <c r="F168" s="101">
        <v>44957</v>
      </c>
      <c r="G168" t="s">
        <v>1745</v>
      </c>
      <c r="H168" t="s">
        <v>2899</v>
      </c>
      <c r="I168">
        <v>200</v>
      </c>
      <c r="J168">
        <v>0</v>
      </c>
      <c r="AV168">
        <v>0</v>
      </c>
    </row>
    <row r="169" spans="1:48" x14ac:dyDescent="0.3">
      <c r="A169">
        <v>208</v>
      </c>
      <c r="B169" t="s">
        <v>140</v>
      </c>
      <c r="C169" t="s">
        <v>90</v>
      </c>
      <c r="D169" t="s">
        <v>21</v>
      </c>
      <c r="E169" t="s">
        <v>54</v>
      </c>
      <c r="F169" s="101">
        <v>44985</v>
      </c>
      <c r="G169" t="s">
        <v>2909</v>
      </c>
      <c r="H169" t="s">
        <v>2890</v>
      </c>
      <c r="I169">
        <v>1</v>
      </c>
      <c r="J169">
        <v>456</v>
      </c>
      <c r="K169">
        <v>456</v>
      </c>
    </row>
    <row r="170" spans="1:48" x14ac:dyDescent="0.3">
      <c r="A170">
        <v>208</v>
      </c>
      <c r="B170" t="s">
        <v>140</v>
      </c>
      <c r="C170" t="s">
        <v>90</v>
      </c>
      <c r="D170" t="s">
        <v>21</v>
      </c>
      <c r="E170" t="s">
        <v>54</v>
      </c>
      <c r="F170" s="101">
        <v>44985</v>
      </c>
      <c r="G170" t="s">
        <v>2909</v>
      </c>
      <c r="H170" t="s">
        <v>2892</v>
      </c>
      <c r="I170">
        <v>1</v>
      </c>
      <c r="J170">
        <v>324</v>
      </c>
      <c r="K170">
        <v>324</v>
      </c>
    </row>
    <row r="171" spans="1:48" x14ac:dyDescent="0.3">
      <c r="A171">
        <v>208</v>
      </c>
      <c r="B171" t="s">
        <v>140</v>
      </c>
      <c r="C171" t="s">
        <v>90</v>
      </c>
      <c r="D171" t="s">
        <v>21</v>
      </c>
      <c r="E171" t="s">
        <v>54</v>
      </c>
      <c r="F171" s="101">
        <v>44985</v>
      </c>
      <c r="G171" t="s">
        <v>2909</v>
      </c>
      <c r="H171" t="s">
        <v>2898</v>
      </c>
      <c r="I171">
        <v>1</v>
      </c>
      <c r="J171">
        <v>0</v>
      </c>
      <c r="K171">
        <v>0</v>
      </c>
    </row>
    <row r="172" spans="1:48" x14ac:dyDescent="0.3">
      <c r="A172">
        <v>208</v>
      </c>
      <c r="B172" t="s">
        <v>140</v>
      </c>
      <c r="C172" t="s">
        <v>90</v>
      </c>
      <c r="D172" t="s">
        <v>21</v>
      </c>
      <c r="E172" t="s">
        <v>54</v>
      </c>
      <c r="F172" s="101">
        <v>44985</v>
      </c>
      <c r="G172" t="s">
        <v>2909</v>
      </c>
      <c r="H172" t="s">
        <v>2891</v>
      </c>
      <c r="I172">
        <v>1</v>
      </c>
      <c r="J172">
        <v>111</v>
      </c>
      <c r="K172">
        <v>111</v>
      </c>
    </row>
    <row r="173" spans="1:48" x14ac:dyDescent="0.3">
      <c r="A173">
        <v>208</v>
      </c>
      <c r="B173" t="s">
        <v>140</v>
      </c>
      <c r="C173" t="s">
        <v>90</v>
      </c>
      <c r="D173" t="s">
        <v>21</v>
      </c>
      <c r="E173" t="s">
        <v>54</v>
      </c>
      <c r="F173" s="101">
        <v>44985</v>
      </c>
      <c r="G173" t="s">
        <v>2909</v>
      </c>
      <c r="H173" t="s">
        <v>2895</v>
      </c>
      <c r="I173">
        <v>0</v>
      </c>
      <c r="J173">
        <v>0</v>
      </c>
      <c r="K173">
        <v>0</v>
      </c>
    </row>
    <row r="174" spans="1:48" x14ac:dyDescent="0.3">
      <c r="A174">
        <v>208</v>
      </c>
      <c r="B174" t="s">
        <v>140</v>
      </c>
      <c r="C174" t="s">
        <v>90</v>
      </c>
      <c r="D174" t="s">
        <v>21</v>
      </c>
      <c r="E174" t="s">
        <v>54</v>
      </c>
      <c r="F174" s="101">
        <v>44985</v>
      </c>
      <c r="G174" t="s">
        <v>2909</v>
      </c>
      <c r="H174" t="s">
        <v>2899</v>
      </c>
      <c r="I174">
        <v>1</v>
      </c>
      <c r="J174">
        <v>5</v>
      </c>
      <c r="K174">
        <v>5</v>
      </c>
    </row>
    <row r="175" spans="1:48" x14ac:dyDescent="0.3">
      <c r="A175">
        <v>214</v>
      </c>
      <c r="B175" t="s">
        <v>143</v>
      </c>
      <c r="C175" t="s">
        <v>90</v>
      </c>
      <c r="D175" t="s">
        <v>21</v>
      </c>
      <c r="E175" t="s">
        <v>54</v>
      </c>
      <c r="F175" s="101">
        <v>44985</v>
      </c>
      <c r="G175" t="s">
        <v>2910</v>
      </c>
      <c r="H175" t="s">
        <v>2890</v>
      </c>
      <c r="I175">
        <v>7500</v>
      </c>
      <c r="J175">
        <v>1004</v>
      </c>
      <c r="L175">
        <v>579</v>
      </c>
      <c r="M175">
        <v>425</v>
      </c>
    </row>
    <row r="176" spans="1:48" x14ac:dyDescent="0.3">
      <c r="A176">
        <v>214</v>
      </c>
      <c r="B176" t="s">
        <v>143</v>
      </c>
      <c r="C176" t="s">
        <v>90</v>
      </c>
      <c r="D176" t="s">
        <v>21</v>
      </c>
      <c r="E176" t="s">
        <v>54</v>
      </c>
      <c r="F176" s="101">
        <v>44985</v>
      </c>
      <c r="G176" t="s">
        <v>2910</v>
      </c>
      <c r="H176" t="s">
        <v>2892</v>
      </c>
      <c r="I176">
        <v>7500</v>
      </c>
      <c r="J176">
        <v>607.8599853515625</v>
      </c>
      <c r="L176">
        <v>0</v>
      </c>
      <c r="M176">
        <v>607.86</v>
      </c>
    </row>
    <row r="177" spans="1:45" x14ac:dyDescent="0.3">
      <c r="A177">
        <v>214</v>
      </c>
      <c r="B177" t="s">
        <v>143</v>
      </c>
      <c r="C177" t="s">
        <v>90</v>
      </c>
      <c r="D177" t="s">
        <v>21</v>
      </c>
      <c r="E177" t="s">
        <v>54</v>
      </c>
      <c r="F177" s="101">
        <v>44985</v>
      </c>
      <c r="G177" t="s">
        <v>2910</v>
      </c>
      <c r="H177" t="s">
        <v>2898</v>
      </c>
      <c r="I177">
        <v>7500</v>
      </c>
      <c r="J177">
        <v>0</v>
      </c>
      <c r="L177">
        <v>0</v>
      </c>
      <c r="M177">
        <v>0</v>
      </c>
    </row>
    <row r="178" spans="1:45" x14ac:dyDescent="0.3">
      <c r="A178">
        <v>214</v>
      </c>
      <c r="B178" t="s">
        <v>143</v>
      </c>
      <c r="C178" t="s">
        <v>90</v>
      </c>
      <c r="D178" t="s">
        <v>21</v>
      </c>
      <c r="E178" t="s">
        <v>54</v>
      </c>
      <c r="F178" s="101">
        <v>44985</v>
      </c>
      <c r="G178" t="s">
        <v>2910</v>
      </c>
      <c r="H178" t="s">
        <v>2891</v>
      </c>
      <c r="I178">
        <v>7500</v>
      </c>
      <c r="J178">
        <v>643.79998779296875</v>
      </c>
      <c r="L178">
        <v>0</v>
      </c>
      <c r="M178">
        <v>643.79999999999995</v>
      </c>
    </row>
    <row r="179" spans="1:45" x14ac:dyDescent="0.3">
      <c r="A179">
        <v>214</v>
      </c>
      <c r="B179" t="s">
        <v>143</v>
      </c>
      <c r="C179" t="s">
        <v>90</v>
      </c>
      <c r="D179" t="s">
        <v>21</v>
      </c>
      <c r="E179" t="s">
        <v>54</v>
      </c>
      <c r="F179" s="101">
        <v>44985</v>
      </c>
      <c r="G179" t="s">
        <v>2910</v>
      </c>
      <c r="H179" t="s">
        <v>2895</v>
      </c>
      <c r="I179">
        <v>1</v>
      </c>
      <c r="J179">
        <v>0</v>
      </c>
      <c r="L179">
        <v>0</v>
      </c>
      <c r="M179">
        <v>0</v>
      </c>
    </row>
    <row r="180" spans="1:45" x14ac:dyDescent="0.3">
      <c r="A180">
        <v>214</v>
      </c>
      <c r="B180" t="s">
        <v>143</v>
      </c>
      <c r="C180" t="s">
        <v>90</v>
      </c>
      <c r="D180" t="s">
        <v>21</v>
      </c>
      <c r="E180" t="s">
        <v>54</v>
      </c>
      <c r="F180" s="101">
        <v>44985</v>
      </c>
      <c r="G180" t="s">
        <v>2910</v>
      </c>
      <c r="H180" t="s">
        <v>2899</v>
      </c>
      <c r="I180">
        <v>1</v>
      </c>
      <c r="J180">
        <v>0</v>
      </c>
      <c r="L180">
        <v>0</v>
      </c>
      <c r="M180">
        <v>0</v>
      </c>
    </row>
    <row r="181" spans="1:45" x14ac:dyDescent="0.3">
      <c r="A181">
        <v>217</v>
      </c>
      <c r="B181" t="s">
        <v>147</v>
      </c>
      <c r="C181" t="s">
        <v>90</v>
      </c>
      <c r="D181" t="s">
        <v>21</v>
      </c>
      <c r="E181" t="s">
        <v>22</v>
      </c>
      <c r="F181" s="101">
        <v>44985</v>
      </c>
      <c r="G181" t="s">
        <v>2911</v>
      </c>
      <c r="H181" t="s">
        <v>2890</v>
      </c>
      <c r="I181">
        <v>20</v>
      </c>
      <c r="J181">
        <v>57.669998168945313</v>
      </c>
      <c r="L181">
        <v>579</v>
      </c>
      <c r="M181">
        <v>425</v>
      </c>
      <c r="AS181">
        <v>579</v>
      </c>
    </row>
    <row r="182" spans="1:45" x14ac:dyDescent="0.3">
      <c r="A182">
        <v>217</v>
      </c>
      <c r="B182" t="s">
        <v>147</v>
      </c>
      <c r="C182" t="s">
        <v>90</v>
      </c>
      <c r="D182" t="s">
        <v>21</v>
      </c>
      <c r="E182" t="s">
        <v>22</v>
      </c>
      <c r="F182" s="101">
        <v>44985</v>
      </c>
      <c r="G182" t="s">
        <v>2911</v>
      </c>
      <c r="H182" t="s">
        <v>2892</v>
      </c>
      <c r="I182">
        <v>20</v>
      </c>
      <c r="J182">
        <v>0</v>
      </c>
      <c r="L182">
        <v>0</v>
      </c>
      <c r="M182">
        <v>607.86</v>
      </c>
      <c r="AS182">
        <v>0</v>
      </c>
    </row>
    <row r="183" spans="1:45" x14ac:dyDescent="0.3">
      <c r="A183">
        <v>217</v>
      </c>
      <c r="B183" t="s">
        <v>147</v>
      </c>
      <c r="C183" t="s">
        <v>90</v>
      </c>
      <c r="D183" t="s">
        <v>21</v>
      </c>
      <c r="E183" t="s">
        <v>22</v>
      </c>
      <c r="F183" s="101">
        <v>44985</v>
      </c>
      <c r="G183" t="s">
        <v>2911</v>
      </c>
      <c r="H183" t="s">
        <v>2898</v>
      </c>
      <c r="I183">
        <v>20</v>
      </c>
      <c r="J183">
        <v>0</v>
      </c>
      <c r="L183">
        <v>0</v>
      </c>
      <c r="M183">
        <v>0</v>
      </c>
      <c r="AS183">
        <v>0</v>
      </c>
    </row>
    <row r="184" spans="1:45" x14ac:dyDescent="0.3">
      <c r="A184">
        <v>217</v>
      </c>
      <c r="B184" t="s">
        <v>147</v>
      </c>
      <c r="C184" t="s">
        <v>90</v>
      </c>
      <c r="D184" t="s">
        <v>21</v>
      </c>
      <c r="E184" t="s">
        <v>22</v>
      </c>
      <c r="F184" s="101">
        <v>44985</v>
      </c>
      <c r="G184" t="s">
        <v>2911</v>
      </c>
      <c r="H184" t="s">
        <v>2891</v>
      </c>
      <c r="I184">
        <v>20</v>
      </c>
      <c r="J184">
        <v>0</v>
      </c>
      <c r="L184">
        <v>0</v>
      </c>
      <c r="M184">
        <v>643.79999999999995</v>
      </c>
      <c r="AS184">
        <v>0</v>
      </c>
    </row>
    <row r="185" spans="1:45" x14ac:dyDescent="0.3">
      <c r="A185">
        <v>217</v>
      </c>
      <c r="B185" t="s">
        <v>147</v>
      </c>
      <c r="C185" t="s">
        <v>90</v>
      </c>
      <c r="D185" t="s">
        <v>21</v>
      </c>
      <c r="E185" t="s">
        <v>22</v>
      </c>
      <c r="F185" s="101">
        <v>44985</v>
      </c>
      <c r="G185" t="s">
        <v>2911</v>
      </c>
      <c r="H185" t="s">
        <v>2895</v>
      </c>
      <c r="I185">
        <v>20</v>
      </c>
      <c r="J185">
        <v>0</v>
      </c>
      <c r="L185">
        <v>0</v>
      </c>
      <c r="M185">
        <v>0</v>
      </c>
      <c r="AS185">
        <v>0</v>
      </c>
    </row>
    <row r="186" spans="1:45" x14ac:dyDescent="0.3">
      <c r="A186">
        <v>217</v>
      </c>
      <c r="B186" t="s">
        <v>147</v>
      </c>
      <c r="C186" t="s">
        <v>90</v>
      </c>
      <c r="D186" t="s">
        <v>21</v>
      </c>
      <c r="E186" t="s">
        <v>22</v>
      </c>
      <c r="F186" s="101">
        <v>44985</v>
      </c>
      <c r="G186" t="s">
        <v>2911</v>
      </c>
      <c r="H186" t="s">
        <v>2899</v>
      </c>
      <c r="I186">
        <v>20</v>
      </c>
      <c r="J186">
        <v>0</v>
      </c>
      <c r="L186">
        <v>0</v>
      </c>
      <c r="M186">
        <v>0</v>
      </c>
      <c r="AS186">
        <v>0</v>
      </c>
    </row>
    <row r="187" spans="1:45" x14ac:dyDescent="0.3">
      <c r="A187">
        <v>218</v>
      </c>
      <c r="B187" t="s">
        <v>148</v>
      </c>
      <c r="C187" t="s">
        <v>90</v>
      </c>
      <c r="D187" t="s">
        <v>21</v>
      </c>
      <c r="E187" t="s">
        <v>54</v>
      </c>
      <c r="F187" s="101">
        <v>44985</v>
      </c>
      <c r="G187" t="s">
        <v>2912</v>
      </c>
      <c r="H187" t="s">
        <v>2890</v>
      </c>
      <c r="I187">
        <v>172000</v>
      </c>
      <c r="J187">
        <v>63291</v>
      </c>
      <c r="N187">
        <v>63291</v>
      </c>
    </row>
    <row r="188" spans="1:45" x14ac:dyDescent="0.3">
      <c r="A188">
        <v>218</v>
      </c>
      <c r="B188" t="s">
        <v>148</v>
      </c>
      <c r="C188" t="s">
        <v>90</v>
      </c>
      <c r="D188" t="s">
        <v>21</v>
      </c>
      <c r="E188" t="s">
        <v>54</v>
      </c>
      <c r="F188" s="101">
        <v>44985</v>
      </c>
      <c r="G188" t="s">
        <v>2912</v>
      </c>
      <c r="H188" t="s">
        <v>2892</v>
      </c>
      <c r="I188">
        <v>172000</v>
      </c>
      <c r="J188">
        <v>37050</v>
      </c>
      <c r="N188">
        <v>37050</v>
      </c>
    </row>
    <row r="189" spans="1:45" x14ac:dyDescent="0.3">
      <c r="A189">
        <v>218</v>
      </c>
      <c r="B189" t="s">
        <v>148</v>
      </c>
      <c r="C189" t="s">
        <v>90</v>
      </c>
      <c r="D189" t="s">
        <v>21</v>
      </c>
      <c r="E189" t="s">
        <v>54</v>
      </c>
      <c r="F189" s="101">
        <v>44985</v>
      </c>
      <c r="G189" t="s">
        <v>2912</v>
      </c>
      <c r="H189" t="s">
        <v>2898</v>
      </c>
      <c r="I189">
        <v>172000</v>
      </c>
      <c r="J189">
        <v>0</v>
      </c>
      <c r="N189">
        <v>0</v>
      </c>
    </row>
    <row r="190" spans="1:45" x14ac:dyDescent="0.3">
      <c r="A190">
        <v>218</v>
      </c>
      <c r="B190" t="s">
        <v>148</v>
      </c>
      <c r="C190" t="s">
        <v>90</v>
      </c>
      <c r="D190" t="s">
        <v>21</v>
      </c>
      <c r="E190" t="s">
        <v>54</v>
      </c>
      <c r="F190" s="101">
        <v>44985</v>
      </c>
      <c r="G190" t="s">
        <v>2912</v>
      </c>
      <c r="H190" t="s">
        <v>2891</v>
      </c>
      <c r="I190">
        <v>172000</v>
      </c>
      <c r="J190">
        <v>9350</v>
      </c>
      <c r="N190">
        <v>9350</v>
      </c>
    </row>
    <row r="191" spans="1:45" x14ac:dyDescent="0.3">
      <c r="A191">
        <v>218</v>
      </c>
      <c r="B191" t="s">
        <v>148</v>
      </c>
      <c r="C191" t="s">
        <v>90</v>
      </c>
      <c r="D191" t="s">
        <v>21</v>
      </c>
      <c r="E191" t="s">
        <v>54</v>
      </c>
      <c r="F191" s="101">
        <v>44985</v>
      </c>
      <c r="G191" t="s">
        <v>2912</v>
      </c>
      <c r="H191" t="s">
        <v>2895</v>
      </c>
      <c r="I191">
        <v>172000</v>
      </c>
      <c r="J191">
        <v>1320</v>
      </c>
      <c r="N191">
        <v>1320</v>
      </c>
    </row>
    <row r="192" spans="1:45" x14ac:dyDescent="0.3">
      <c r="A192">
        <v>218</v>
      </c>
      <c r="B192" t="s">
        <v>148</v>
      </c>
      <c r="C192" t="s">
        <v>90</v>
      </c>
      <c r="D192" t="s">
        <v>21</v>
      </c>
      <c r="E192" t="s">
        <v>54</v>
      </c>
      <c r="F192" s="101">
        <v>44985</v>
      </c>
      <c r="G192" t="s">
        <v>2912</v>
      </c>
      <c r="H192" t="s">
        <v>2899</v>
      </c>
      <c r="I192">
        <v>172000</v>
      </c>
      <c r="J192">
        <v>857</v>
      </c>
      <c r="N192">
        <v>857</v>
      </c>
    </row>
    <row r="193" spans="1:47" x14ac:dyDescent="0.3">
      <c r="A193">
        <v>225</v>
      </c>
      <c r="B193" t="s">
        <v>156</v>
      </c>
      <c r="C193" t="s">
        <v>90</v>
      </c>
      <c r="D193" t="s">
        <v>21</v>
      </c>
      <c r="E193" t="s">
        <v>22</v>
      </c>
      <c r="F193" s="101">
        <v>44985</v>
      </c>
      <c r="G193" t="s">
        <v>2913</v>
      </c>
      <c r="H193" t="s">
        <v>2890</v>
      </c>
      <c r="I193">
        <v>1</v>
      </c>
      <c r="J193">
        <v>6</v>
      </c>
      <c r="AT193">
        <v>6</v>
      </c>
    </row>
    <row r="194" spans="1:47" x14ac:dyDescent="0.3">
      <c r="A194">
        <v>225</v>
      </c>
      <c r="B194" t="s">
        <v>156</v>
      </c>
      <c r="C194" t="s">
        <v>90</v>
      </c>
      <c r="D194" t="s">
        <v>21</v>
      </c>
      <c r="E194" t="s">
        <v>22</v>
      </c>
      <c r="F194" s="101">
        <v>44985</v>
      </c>
      <c r="G194" t="s">
        <v>2913</v>
      </c>
      <c r="H194" t="s">
        <v>2892</v>
      </c>
      <c r="I194">
        <v>1</v>
      </c>
      <c r="J194">
        <v>2</v>
      </c>
      <c r="AT194">
        <v>2</v>
      </c>
    </row>
    <row r="195" spans="1:47" x14ac:dyDescent="0.3">
      <c r="A195">
        <v>225</v>
      </c>
      <c r="B195" t="s">
        <v>156</v>
      </c>
      <c r="C195" t="s">
        <v>90</v>
      </c>
      <c r="D195" t="s">
        <v>21</v>
      </c>
      <c r="E195" t="s">
        <v>22</v>
      </c>
      <c r="F195" s="101">
        <v>44985</v>
      </c>
      <c r="G195" t="s">
        <v>2913</v>
      </c>
      <c r="H195" t="s">
        <v>2898</v>
      </c>
      <c r="I195">
        <v>1</v>
      </c>
      <c r="J195">
        <v>0</v>
      </c>
      <c r="AT195">
        <v>0</v>
      </c>
    </row>
    <row r="196" spans="1:47" x14ac:dyDescent="0.3">
      <c r="A196">
        <v>225</v>
      </c>
      <c r="B196" t="s">
        <v>156</v>
      </c>
      <c r="C196" t="s">
        <v>90</v>
      </c>
      <c r="D196" t="s">
        <v>21</v>
      </c>
      <c r="E196" t="s">
        <v>22</v>
      </c>
      <c r="F196" s="101">
        <v>44985</v>
      </c>
      <c r="G196" t="s">
        <v>2913</v>
      </c>
      <c r="H196" t="s">
        <v>2891</v>
      </c>
      <c r="I196">
        <v>1</v>
      </c>
      <c r="J196">
        <v>10</v>
      </c>
      <c r="AT196">
        <v>10</v>
      </c>
    </row>
    <row r="197" spans="1:47" x14ac:dyDescent="0.3">
      <c r="A197">
        <v>225</v>
      </c>
      <c r="B197" t="s">
        <v>156</v>
      </c>
      <c r="C197" t="s">
        <v>90</v>
      </c>
      <c r="D197" t="s">
        <v>21</v>
      </c>
      <c r="E197" t="s">
        <v>22</v>
      </c>
      <c r="F197" s="101">
        <v>44985</v>
      </c>
      <c r="G197" t="s">
        <v>2913</v>
      </c>
      <c r="H197" t="s">
        <v>2895</v>
      </c>
      <c r="I197">
        <v>1</v>
      </c>
      <c r="J197">
        <v>1</v>
      </c>
      <c r="AT197">
        <v>1</v>
      </c>
    </row>
    <row r="198" spans="1:47" x14ac:dyDescent="0.3">
      <c r="A198">
        <v>225</v>
      </c>
      <c r="B198" t="s">
        <v>156</v>
      </c>
      <c r="C198" t="s">
        <v>90</v>
      </c>
      <c r="D198" t="s">
        <v>21</v>
      </c>
      <c r="E198" t="s">
        <v>22</v>
      </c>
      <c r="F198" s="101">
        <v>44985</v>
      </c>
      <c r="G198" t="s">
        <v>2913</v>
      </c>
      <c r="H198" t="s">
        <v>2899</v>
      </c>
      <c r="I198">
        <v>1</v>
      </c>
      <c r="J198">
        <v>1</v>
      </c>
      <c r="AT198">
        <v>1</v>
      </c>
    </row>
    <row r="199" spans="1:47" x14ac:dyDescent="0.3">
      <c r="A199">
        <v>239</v>
      </c>
      <c r="B199" t="s">
        <v>1226</v>
      </c>
      <c r="C199" t="s">
        <v>29</v>
      </c>
      <c r="D199" t="s">
        <v>21</v>
      </c>
      <c r="E199" t="s">
        <v>22</v>
      </c>
      <c r="F199" s="101">
        <v>44985</v>
      </c>
      <c r="G199" t="s">
        <v>2914</v>
      </c>
      <c r="H199" t="s">
        <v>2905</v>
      </c>
      <c r="J199">
        <v>6</v>
      </c>
      <c r="AU199">
        <v>6</v>
      </c>
    </row>
    <row r="200" spans="1:47" x14ac:dyDescent="0.3">
      <c r="A200">
        <v>239</v>
      </c>
      <c r="B200" t="s">
        <v>1226</v>
      </c>
      <c r="C200" t="s">
        <v>29</v>
      </c>
      <c r="D200" t="s">
        <v>21</v>
      </c>
      <c r="E200" t="s">
        <v>22</v>
      </c>
      <c r="F200" s="101">
        <v>44985</v>
      </c>
      <c r="G200" t="s">
        <v>2914</v>
      </c>
      <c r="H200" t="s">
        <v>2906</v>
      </c>
      <c r="J200">
        <v>7</v>
      </c>
      <c r="AU200">
        <v>7</v>
      </c>
    </row>
    <row r="201" spans="1:47" x14ac:dyDescent="0.3">
      <c r="A201">
        <v>239</v>
      </c>
      <c r="B201" t="s">
        <v>1226</v>
      </c>
      <c r="C201" t="s">
        <v>29</v>
      </c>
      <c r="D201" t="s">
        <v>21</v>
      </c>
      <c r="E201" t="s">
        <v>22</v>
      </c>
      <c r="F201" s="101">
        <v>44985</v>
      </c>
      <c r="G201" t="s">
        <v>2914</v>
      </c>
      <c r="H201" t="s">
        <v>2908</v>
      </c>
      <c r="J201">
        <v>5</v>
      </c>
      <c r="AU201">
        <v>5</v>
      </c>
    </row>
    <row r="202" spans="1:47" x14ac:dyDescent="0.3">
      <c r="A202">
        <v>208</v>
      </c>
      <c r="B202" t="s">
        <v>140</v>
      </c>
      <c r="C202" t="s">
        <v>90</v>
      </c>
      <c r="D202" t="s">
        <v>21</v>
      </c>
      <c r="E202" t="s">
        <v>54</v>
      </c>
      <c r="F202" s="101">
        <v>45016</v>
      </c>
      <c r="G202" t="s">
        <v>2915</v>
      </c>
      <c r="H202" t="s">
        <v>2892</v>
      </c>
      <c r="I202">
        <v>1</v>
      </c>
      <c r="J202">
        <v>317</v>
      </c>
      <c r="K202">
        <v>317</v>
      </c>
    </row>
    <row r="203" spans="1:47" x14ac:dyDescent="0.3">
      <c r="A203">
        <v>208</v>
      </c>
      <c r="B203" t="s">
        <v>140</v>
      </c>
      <c r="C203" t="s">
        <v>90</v>
      </c>
      <c r="D203" t="s">
        <v>21</v>
      </c>
      <c r="E203" t="s">
        <v>54</v>
      </c>
      <c r="F203" s="101">
        <v>45016</v>
      </c>
      <c r="G203" t="s">
        <v>2915</v>
      </c>
      <c r="H203" t="s">
        <v>2898</v>
      </c>
      <c r="I203">
        <v>1</v>
      </c>
      <c r="J203">
        <v>0</v>
      </c>
      <c r="K203">
        <v>0</v>
      </c>
    </row>
    <row r="204" spans="1:47" x14ac:dyDescent="0.3">
      <c r="A204">
        <v>208</v>
      </c>
      <c r="B204" t="s">
        <v>140</v>
      </c>
      <c r="C204" t="s">
        <v>90</v>
      </c>
      <c r="D204" t="s">
        <v>21</v>
      </c>
      <c r="E204" t="s">
        <v>54</v>
      </c>
      <c r="F204" s="101">
        <v>45016</v>
      </c>
      <c r="G204" t="s">
        <v>2915</v>
      </c>
      <c r="H204" t="s">
        <v>2891</v>
      </c>
      <c r="I204">
        <v>1</v>
      </c>
      <c r="J204">
        <v>183</v>
      </c>
      <c r="K204">
        <v>183</v>
      </c>
    </row>
    <row r="205" spans="1:47" x14ac:dyDescent="0.3">
      <c r="A205">
        <v>208</v>
      </c>
      <c r="B205" t="s">
        <v>140</v>
      </c>
      <c r="C205" t="s">
        <v>90</v>
      </c>
      <c r="D205" t="s">
        <v>21</v>
      </c>
      <c r="E205" t="s">
        <v>54</v>
      </c>
      <c r="F205" s="101">
        <v>45016</v>
      </c>
      <c r="G205" t="s">
        <v>2915</v>
      </c>
      <c r="H205" t="s">
        <v>2895</v>
      </c>
      <c r="I205">
        <v>0</v>
      </c>
      <c r="J205">
        <v>0</v>
      </c>
      <c r="K205">
        <v>0</v>
      </c>
    </row>
    <row r="206" spans="1:47" x14ac:dyDescent="0.3">
      <c r="A206">
        <v>208</v>
      </c>
      <c r="B206" t="s">
        <v>140</v>
      </c>
      <c r="C206" t="s">
        <v>90</v>
      </c>
      <c r="D206" t="s">
        <v>21</v>
      </c>
      <c r="E206" t="s">
        <v>54</v>
      </c>
      <c r="F206" s="101">
        <v>45016</v>
      </c>
      <c r="G206" t="s">
        <v>2915</v>
      </c>
      <c r="H206" t="s">
        <v>2899</v>
      </c>
      <c r="I206">
        <v>1</v>
      </c>
      <c r="J206">
        <v>9</v>
      </c>
      <c r="K206">
        <v>9</v>
      </c>
    </row>
    <row r="207" spans="1:47" x14ac:dyDescent="0.3">
      <c r="A207">
        <v>208</v>
      </c>
      <c r="B207" t="s">
        <v>140</v>
      </c>
      <c r="C207" t="s">
        <v>90</v>
      </c>
      <c r="D207" t="s">
        <v>21</v>
      </c>
      <c r="E207" t="s">
        <v>54</v>
      </c>
      <c r="F207" s="101">
        <v>45016</v>
      </c>
      <c r="G207" t="s">
        <v>2915</v>
      </c>
      <c r="H207" t="s">
        <v>2890</v>
      </c>
      <c r="I207">
        <v>1</v>
      </c>
      <c r="J207">
        <v>452.70001220703119</v>
      </c>
      <c r="K207">
        <v>452.7</v>
      </c>
    </row>
    <row r="208" spans="1:47" x14ac:dyDescent="0.3">
      <c r="A208">
        <v>214</v>
      </c>
      <c r="B208" t="s">
        <v>143</v>
      </c>
      <c r="C208" t="s">
        <v>90</v>
      </c>
      <c r="D208" t="s">
        <v>21</v>
      </c>
      <c r="E208" t="s">
        <v>54</v>
      </c>
      <c r="F208" s="101">
        <v>45016</v>
      </c>
      <c r="G208" t="s">
        <v>2916</v>
      </c>
      <c r="H208" t="s">
        <v>2890</v>
      </c>
      <c r="I208">
        <v>7500</v>
      </c>
      <c r="J208">
        <v>1330</v>
      </c>
      <c r="L208">
        <v>714</v>
      </c>
      <c r="M208">
        <v>616</v>
      </c>
    </row>
    <row r="209" spans="1:45" x14ac:dyDescent="0.3">
      <c r="A209">
        <v>214</v>
      </c>
      <c r="B209" t="s">
        <v>143</v>
      </c>
      <c r="C209" t="s">
        <v>90</v>
      </c>
      <c r="D209" t="s">
        <v>21</v>
      </c>
      <c r="E209" t="s">
        <v>54</v>
      </c>
      <c r="F209" s="101">
        <v>45016</v>
      </c>
      <c r="G209" t="s">
        <v>2916</v>
      </c>
      <c r="H209" t="s">
        <v>2892</v>
      </c>
      <c r="I209">
        <v>7500</v>
      </c>
      <c r="J209">
        <v>791.4000244140625</v>
      </c>
      <c r="L209">
        <v>0</v>
      </c>
      <c r="M209">
        <v>791.4</v>
      </c>
    </row>
    <row r="210" spans="1:45" x14ac:dyDescent="0.3">
      <c r="A210">
        <v>214</v>
      </c>
      <c r="B210" t="s">
        <v>143</v>
      </c>
      <c r="C210" t="s">
        <v>90</v>
      </c>
      <c r="D210" t="s">
        <v>21</v>
      </c>
      <c r="E210" t="s">
        <v>54</v>
      </c>
      <c r="F210" s="101">
        <v>45016</v>
      </c>
      <c r="G210" t="s">
        <v>2916</v>
      </c>
      <c r="H210" t="s">
        <v>2898</v>
      </c>
      <c r="I210">
        <v>7500</v>
      </c>
      <c r="J210">
        <v>0</v>
      </c>
      <c r="L210">
        <v>0</v>
      </c>
      <c r="M210">
        <v>0</v>
      </c>
    </row>
    <row r="211" spans="1:45" x14ac:dyDescent="0.3">
      <c r="A211">
        <v>214</v>
      </c>
      <c r="B211" t="s">
        <v>143</v>
      </c>
      <c r="C211" t="s">
        <v>90</v>
      </c>
      <c r="D211" t="s">
        <v>21</v>
      </c>
      <c r="E211" t="s">
        <v>54</v>
      </c>
      <c r="F211" s="101">
        <v>45016</v>
      </c>
      <c r="G211" t="s">
        <v>2916</v>
      </c>
      <c r="H211" t="s">
        <v>2891</v>
      </c>
      <c r="I211">
        <v>7500</v>
      </c>
      <c r="J211">
        <v>635.5999755859375</v>
      </c>
      <c r="L211">
        <v>0</v>
      </c>
      <c r="M211">
        <v>635.6</v>
      </c>
    </row>
    <row r="212" spans="1:45" x14ac:dyDescent="0.3">
      <c r="A212">
        <v>214</v>
      </c>
      <c r="B212" t="s">
        <v>143</v>
      </c>
      <c r="C212" t="s">
        <v>90</v>
      </c>
      <c r="D212" t="s">
        <v>21</v>
      </c>
      <c r="E212" t="s">
        <v>54</v>
      </c>
      <c r="F212" s="101">
        <v>45016</v>
      </c>
      <c r="G212" t="s">
        <v>2916</v>
      </c>
      <c r="H212" t="s">
        <v>2895</v>
      </c>
      <c r="I212">
        <v>1</v>
      </c>
      <c r="J212">
        <v>0</v>
      </c>
      <c r="L212">
        <v>0</v>
      </c>
      <c r="M212">
        <v>0</v>
      </c>
    </row>
    <row r="213" spans="1:45" x14ac:dyDescent="0.3">
      <c r="A213">
        <v>214</v>
      </c>
      <c r="B213" t="s">
        <v>143</v>
      </c>
      <c r="C213" t="s">
        <v>90</v>
      </c>
      <c r="D213" t="s">
        <v>21</v>
      </c>
      <c r="E213" t="s">
        <v>54</v>
      </c>
      <c r="F213" s="101">
        <v>45016</v>
      </c>
      <c r="G213" t="s">
        <v>2916</v>
      </c>
      <c r="H213" t="s">
        <v>2899</v>
      </c>
      <c r="I213">
        <v>1</v>
      </c>
      <c r="J213">
        <v>0</v>
      </c>
      <c r="L213">
        <v>0</v>
      </c>
      <c r="M213">
        <v>0</v>
      </c>
    </row>
    <row r="214" spans="1:45" x14ac:dyDescent="0.3">
      <c r="A214">
        <v>217</v>
      </c>
      <c r="B214" t="s">
        <v>147</v>
      </c>
      <c r="C214" t="s">
        <v>90</v>
      </c>
      <c r="D214" t="s">
        <v>21</v>
      </c>
      <c r="E214" t="s">
        <v>22</v>
      </c>
      <c r="F214" s="101">
        <v>45016</v>
      </c>
      <c r="G214" t="s">
        <v>2917</v>
      </c>
      <c r="H214" t="s">
        <v>2890</v>
      </c>
      <c r="I214">
        <v>20</v>
      </c>
      <c r="J214">
        <v>53.680000305175781</v>
      </c>
      <c r="L214">
        <v>714</v>
      </c>
      <c r="M214">
        <v>616</v>
      </c>
      <c r="AS214">
        <v>714</v>
      </c>
    </row>
    <row r="215" spans="1:45" x14ac:dyDescent="0.3">
      <c r="A215">
        <v>217</v>
      </c>
      <c r="B215" t="s">
        <v>147</v>
      </c>
      <c r="C215" t="s">
        <v>90</v>
      </c>
      <c r="D215" t="s">
        <v>21</v>
      </c>
      <c r="E215" t="s">
        <v>22</v>
      </c>
      <c r="F215" s="101">
        <v>45016</v>
      </c>
      <c r="G215" t="s">
        <v>2917</v>
      </c>
      <c r="H215" t="s">
        <v>2892</v>
      </c>
      <c r="I215">
        <v>20</v>
      </c>
      <c r="J215">
        <v>0</v>
      </c>
      <c r="L215">
        <v>0</v>
      </c>
      <c r="M215">
        <v>791.4</v>
      </c>
      <c r="AS215">
        <v>0</v>
      </c>
    </row>
    <row r="216" spans="1:45" x14ac:dyDescent="0.3">
      <c r="A216">
        <v>217</v>
      </c>
      <c r="B216" t="s">
        <v>147</v>
      </c>
      <c r="C216" t="s">
        <v>90</v>
      </c>
      <c r="D216" t="s">
        <v>21</v>
      </c>
      <c r="E216" t="s">
        <v>22</v>
      </c>
      <c r="F216" s="101">
        <v>45016</v>
      </c>
      <c r="G216" t="s">
        <v>2917</v>
      </c>
      <c r="H216" t="s">
        <v>2898</v>
      </c>
      <c r="I216">
        <v>20</v>
      </c>
      <c r="J216">
        <v>0</v>
      </c>
      <c r="L216">
        <v>0</v>
      </c>
      <c r="M216">
        <v>0</v>
      </c>
      <c r="AS216">
        <v>0</v>
      </c>
    </row>
    <row r="217" spans="1:45" x14ac:dyDescent="0.3">
      <c r="A217">
        <v>217</v>
      </c>
      <c r="B217" t="s">
        <v>147</v>
      </c>
      <c r="C217" t="s">
        <v>90</v>
      </c>
      <c r="D217" t="s">
        <v>21</v>
      </c>
      <c r="E217" t="s">
        <v>22</v>
      </c>
      <c r="F217" s="101">
        <v>45016</v>
      </c>
      <c r="G217" t="s">
        <v>2917</v>
      </c>
      <c r="H217" t="s">
        <v>2891</v>
      </c>
      <c r="I217">
        <v>20</v>
      </c>
      <c r="J217">
        <v>0</v>
      </c>
      <c r="L217">
        <v>0</v>
      </c>
      <c r="M217">
        <v>635.6</v>
      </c>
      <c r="AS217">
        <v>0</v>
      </c>
    </row>
    <row r="218" spans="1:45" x14ac:dyDescent="0.3">
      <c r="A218">
        <v>217</v>
      </c>
      <c r="B218" t="s">
        <v>147</v>
      </c>
      <c r="C218" t="s">
        <v>90</v>
      </c>
      <c r="D218" t="s">
        <v>21</v>
      </c>
      <c r="E218" t="s">
        <v>22</v>
      </c>
      <c r="F218" s="101">
        <v>45016</v>
      </c>
      <c r="G218" t="s">
        <v>2917</v>
      </c>
      <c r="H218" t="s">
        <v>2895</v>
      </c>
      <c r="I218">
        <v>20</v>
      </c>
      <c r="J218">
        <v>0</v>
      </c>
      <c r="L218">
        <v>0</v>
      </c>
      <c r="M218">
        <v>0</v>
      </c>
      <c r="AS218">
        <v>0</v>
      </c>
    </row>
    <row r="219" spans="1:45" x14ac:dyDescent="0.3">
      <c r="A219">
        <v>217</v>
      </c>
      <c r="B219" t="s">
        <v>147</v>
      </c>
      <c r="C219" t="s">
        <v>90</v>
      </c>
      <c r="D219" t="s">
        <v>21</v>
      </c>
      <c r="E219" t="s">
        <v>22</v>
      </c>
      <c r="F219" s="101">
        <v>45016</v>
      </c>
      <c r="G219" t="s">
        <v>2917</v>
      </c>
      <c r="H219" t="s">
        <v>2899</v>
      </c>
      <c r="I219">
        <v>20</v>
      </c>
      <c r="J219">
        <v>0</v>
      </c>
      <c r="L219">
        <v>0</v>
      </c>
      <c r="M219">
        <v>0</v>
      </c>
      <c r="AS219">
        <v>0</v>
      </c>
    </row>
    <row r="220" spans="1:45" x14ac:dyDescent="0.3">
      <c r="A220">
        <v>218</v>
      </c>
      <c r="B220" t="s">
        <v>148</v>
      </c>
      <c r="C220" t="s">
        <v>90</v>
      </c>
      <c r="D220" t="s">
        <v>21</v>
      </c>
      <c r="E220" t="s">
        <v>54</v>
      </c>
      <c r="F220" s="101">
        <v>45016</v>
      </c>
      <c r="G220" t="s">
        <v>2918</v>
      </c>
      <c r="H220" t="s">
        <v>2890</v>
      </c>
      <c r="I220">
        <v>172000</v>
      </c>
      <c r="J220">
        <v>72373.3984375</v>
      </c>
      <c r="N220">
        <v>72373.41</v>
      </c>
    </row>
    <row r="221" spans="1:45" x14ac:dyDescent="0.3">
      <c r="A221">
        <v>218</v>
      </c>
      <c r="B221" t="s">
        <v>148</v>
      </c>
      <c r="C221" t="s">
        <v>90</v>
      </c>
      <c r="D221" t="s">
        <v>21</v>
      </c>
      <c r="E221" t="s">
        <v>54</v>
      </c>
      <c r="F221" s="101">
        <v>45016</v>
      </c>
      <c r="G221" t="s">
        <v>2918</v>
      </c>
      <c r="H221" t="s">
        <v>2892</v>
      </c>
      <c r="I221">
        <v>172000</v>
      </c>
      <c r="J221">
        <v>54150</v>
      </c>
      <c r="N221">
        <v>54150</v>
      </c>
    </row>
    <row r="222" spans="1:45" x14ac:dyDescent="0.3">
      <c r="A222">
        <v>218</v>
      </c>
      <c r="B222" t="s">
        <v>148</v>
      </c>
      <c r="C222" t="s">
        <v>90</v>
      </c>
      <c r="D222" t="s">
        <v>21</v>
      </c>
      <c r="E222" t="s">
        <v>54</v>
      </c>
      <c r="F222" s="101">
        <v>45016</v>
      </c>
      <c r="G222" t="s">
        <v>2918</v>
      </c>
      <c r="H222" t="s">
        <v>2898</v>
      </c>
      <c r="I222">
        <v>172000</v>
      </c>
      <c r="J222">
        <v>0</v>
      </c>
      <c r="N222">
        <v>0</v>
      </c>
    </row>
    <row r="223" spans="1:45" x14ac:dyDescent="0.3">
      <c r="A223">
        <v>218</v>
      </c>
      <c r="B223" t="s">
        <v>148</v>
      </c>
      <c r="C223" t="s">
        <v>90</v>
      </c>
      <c r="D223" t="s">
        <v>21</v>
      </c>
      <c r="E223" t="s">
        <v>54</v>
      </c>
      <c r="F223" s="101">
        <v>45016</v>
      </c>
      <c r="G223" t="s">
        <v>2918</v>
      </c>
      <c r="H223" t="s">
        <v>2891</v>
      </c>
      <c r="I223">
        <v>172000</v>
      </c>
      <c r="J223">
        <v>20304</v>
      </c>
      <c r="N223">
        <v>20304</v>
      </c>
    </row>
    <row r="224" spans="1:45" x14ac:dyDescent="0.3">
      <c r="A224">
        <v>218</v>
      </c>
      <c r="B224" t="s">
        <v>148</v>
      </c>
      <c r="C224" t="s">
        <v>90</v>
      </c>
      <c r="D224" t="s">
        <v>21</v>
      </c>
      <c r="E224" t="s">
        <v>54</v>
      </c>
      <c r="F224" s="101">
        <v>45016</v>
      </c>
      <c r="G224" t="s">
        <v>2918</v>
      </c>
      <c r="H224" t="s">
        <v>2895</v>
      </c>
      <c r="I224">
        <v>172000</v>
      </c>
      <c r="J224">
        <v>3360</v>
      </c>
      <c r="N224">
        <v>3360</v>
      </c>
    </row>
    <row r="225" spans="1:48" x14ac:dyDescent="0.3">
      <c r="A225">
        <v>218</v>
      </c>
      <c r="B225" t="s">
        <v>148</v>
      </c>
      <c r="C225" t="s">
        <v>90</v>
      </c>
      <c r="D225" t="s">
        <v>21</v>
      </c>
      <c r="E225" t="s">
        <v>54</v>
      </c>
      <c r="F225" s="101">
        <v>45016</v>
      </c>
      <c r="G225" t="s">
        <v>2918</v>
      </c>
      <c r="H225" t="s">
        <v>2899</v>
      </c>
      <c r="I225">
        <v>172000</v>
      </c>
      <c r="J225">
        <v>1254</v>
      </c>
      <c r="N225">
        <v>1254</v>
      </c>
    </row>
    <row r="226" spans="1:48" x14ac:dyDescent="0.3">
      <c r="A226">
        <v>225</v>
      </c>
      <c r="B226" t="s">
        <v>156</v>
      </c>
      <c r="C226" t="s">
        <v>90</v>
      </c>
      <c r="D226" t="s">
        <v>21</v>
      </c>
      <c r="E226" t="s">
        <v>22</v>
      </c>
      <c r="F226" s="101">
        <v>45016</v>
      </c>
      <c r="G226" t="s">
        <v>2919</v>
      </c>
      <c r="H226" t="s">
        <v>2890</v>
      </c>
      <c r="I226">
        <v>1</v>
      </c>
      <c r="J226">
        <v>5</v>
      </c>
      <c r="AT226">
        <v>5</v>
      </c>
    </row>
    <row r="227" spans="1:48" x14ac:dyDescent="0.3">
      <c r="A227">
        <v>225</v>
      </c>
      <c r="B227" t="s">
        <v>156</v>
      </c>
      <c r="C227" t="s">
        <v>90</v>
      </c>
      <c r="D227" t="s">
        <v>21</v>
      </c>
      <c r="E227" t="s">
        <v>22</v>
      </c>
      <c r="F227" s="101">
        <v>45016</v>
      </c>
      <c r="G227" t="s">
        <v>2919</v>
      </c>
      <c r="H227" t="s">
        <v>2892</v>
      </c>
      <c r="I227">
        <v>1</v>
      </c>
      <c r="J227">
        <v>2</v>
      </c>
      <c r="AT227">
        <v>2</v>
      </c>
    </row>
    <row r="228" spans="1:48" x14ac:dyDescent="0.3">
      <c r="A228">
        <v>225</v>
      </c>
      <c r="B228" t="s">
        <v>156</v>
      </c>
      <c r="C228" t="s">
        <v>90</v>
      </c>
      <c r="D228" t="s">
        <v>21</v>
      </c>
      <c r="E228" t="s">
        <v>22</v>
      </c>
      <c r="F228" s="101">
        <v>45016</v>
      </c>
      <c r="G228" t="s">
        <v>2919</v>
      </c>
      <c r="H228" t="s">
        <v>2898</v>
      </c>
      <c r="I228">
        <v>1</v>
      </c>
      <c r="J228">
        <v>0</v>
      </c>
      <c r="AT228">
        <v>0</v>
      </c>
    </row>
    <row r="229" spans="1:48" x14ac:dyDescent="0.3">
      <c r="A229">
        <v>225</v>
      </c>
      <c r="B229" t="s">
        <v>156</v>
      </c>
      <c r="C229" t="s">
        <v>90</v>
      </c>
      <c r="D229" t="s">
        <v>21</v>
      </c>
      <c r="E229" t="s">
        <v>22</v>
      </c>
      <c r="F229" s="101">
        <v>45016</v>
      </c>
      <c r="G229" t="s">
        <v>2919</v>
      </c>
      <c r="H229" t="s">
        <v>2891</v>
      </c>
      <c r="I229">
        <v>1</v>
      </c>
      <c r="J229">
        <v>10</v>
      </c>
      <c r="AT229">
        <v>10</v>
      </c>
    </row>
    <row r="230" spans="1:48" x14ac:dyDescent="0.3">
      <c r="A230">
        <v>225</v>
      </c>
      <c r="B230" t="s">
        <v>156</v>
      </c>
      <c r="C230" t="s">
        <v>90</v>
      </c>
      <c r="D230" t="s">
        <v>21</v>
      </c>
      <c r="E230" t="s">
        <v>22</v>
      </c>
      <c r="F230" s="101">
        <v>45016</v>
      </c>
      <c r="G230" t="s">
        <v>2919</v>
      </c>
      <c r="H230" t="s">
        <v>2895</v>
      </c>
      <c r="I230">
        <v>1</v>
      </c>
      <c r="J230">
        <v>1</v>
      </c>
      <c r="AT230">
        <v>1</v>
      </c>
    </row>
    <row r="231" spans="1:48" x14ac:dyDescent="0.3">
      <c r="A231">
        <v>225</v>
      </c>
      <c r="B231" t="s">
        <v>156</v>
      </c>
      <c r="C231" t="s">
        <v>90</v>
      </c>
      <c r="D231" t="s">
        <v>21</v>
      </c>
      <c r="E231" t="s">
        <v>22</v>
      </c>
      <c r="F231" s="101">
        <v>45016</v>
      </c>
      <c r="G231" t="s">
        <v>2919</v>
      </c>
      <c r="H231" t="s">
        <v>2899</v>
      </c>
      <c r="I231">
        <v>1</v>
      </c>
      <c r="J231">
        <v>1</v>
      </c>
      <c r="AT231">
        <v>1</v>
      </c>
    </row>
    <row r="232" spans="1:48" x14ac:dyDescent="0.3">
      <c r="A232">
        <v>239</v>
      </c>
      <c r="B232" t="s">
        <v>1226</v>
      </c>
      <c r="C232" t="s">
        <v>29</v>
      </c>
      <c r="D232" t="s">
        <v>21</v>
      </c>
      <c r="E232" t="s">
        <v>22</v>
      </c>
      <c r="F232" s="101">
        <v>45016</v>
      </c>
      <c r="G232" t="s">
        <v>2920</v>
      </c>
      <c r="H232" t="s">
        <v>2905</v>
      </c>
      <c r="J232">
        <v>6</v>
      </c>
      <c r="AU232">
        <v>6</v>
      </c>
    </row>
    <row r="233" spans="1:48" x14ac:dyDescent="0.3">
      <c r="A233">
        <v>239</v>
      </c>
      <c r="B233" t="s">
        <v>1226</v>
      </c>
      <c r="C233" t="s">
        <v>29</v>
      </c>
      <c r="D233" t="s">
        <v>21</v>
      </c>
      <c r="E233" t="s">
        <v>22</v>
      </c>
      <c r="F233" s="101">
        <v>45016</v>
      </c>
      <c r="G233" t="s">
        <v>2920</v>
      </c>
      <c r="H233" t="s">
        <v>2906</v>
      </c>
      <c r="J233">
        <v>6</v>
      </c>
      <c r="AU233">
        <v>6</v>
      </c>
    </row>
    <row r="234" spans="1:48" x14ac:dyDescent="0.3">
      <c r="A234">
        <v>239</v>
      </c>
      <c r="B234" t="s">
        <v>1226</v>
      </c>
      <c r="C234" t="s">
        <v>29</v>
      </c>
      <c r="D234" t="s">
        <v>21</v>
      </c>
      <c r="E234" t="s">
        <v>22</v>
      </c>
      <c r="F234" s="101">
        <v>45016</v>
      </c>
      <c r="G234" t="s">
        <v>2920</v>
      </c>
      <c r="H234" t="s">
        <v>2907</v>
      </c>
      <c r="J234">
        <v>1</v>
      </c>
      <c r="AU234">
        <v>1</v>
      </c>
    </row>
    <row r="235" spans="1:48" x14ac:dyDescent="0.3">
      <c r="A235">
        <v>239</v>
      </c>
      <c r="B235" t="s">
        <v>1226</v>
      </c>
      <c r="C235" t="s">
        <v>29</v>
      </c>
      <c r="D235" t="s">
        <v>21</v>
      </c>
      <c r="E235" t="s">
        <v>22</v>
      </c>
      <c r="F235" s="101">
        <v>45016</v>
      </c>
      <c r="G235" t="s">
        <v>2920</v>
      </c>
      <c r="H235" t="s">
        <v>2908</v>
      </c>
      <c r="J235">
        <v>5</v>
      </c>
      <c r="AU235">
        <v>5</v>
      </c>
    </row>
    <row r="236" spans="1:48" x14ac:dyDescent="0.3">
      <c r="A236">
        <v>434</v>
      </c>
      <c r="B236" t="s">
        <v>403</v>
      </c>
      <c r="C236" t="s">
        <v>90</v>
      </c>
      <c r="D236" t="s">
        <v>21</v>
      </c>
      <c r="E236" t="s">
        <v>54</v>
      </c>
      <c r="F236" s="101">
        <v>45016</v>
      </c>
      <c r="G236" t="s">
        <v>1747</v>
      </c>
      <c r="H236" t="s">
        <v>2890</v>
      </c>
      <c r="I236">
        <v>200</v>
      </c>
      <c r="J236">
        <v>1</v>
      </c>
      <c r="AV236">
        <v>1</v>
      </c>
    </row>
    <row r="237" spans="1:48" x14ac:dyDescent="0.3">
      <c r="A237">
        <v>434</v>
      </c>
      <c r="B237" t="s">
        <v>403</v>
      </c>
      <c r="C237" t="s">
        <v>90</v>
      </c>
      <c r="D237" t="s">
        <v>21</v>
      </c>
      <c r="E237" t="s">
        <v>54</v>
      </c>
      <c r="F237" s="101">
        <v>45016</v>
      </c>
      <c r="G237" t="s">
        <v>1747</v>
      </c>
      <c r="H237" t="s">
        <v>2892</v>
      </c>
      <c r="I237">
        <v>200</v>
      </c>
      <c r="J237">
        <v>0</v>
      </c>
      <c r="AV237">
        <v>0</v>
      </c>
    </row>
    <row r="238" spans="1:48" x14ac:dyDescent="0.3">
      <c r="A238">
        <v>434</v>
      </c>
      <c r="B238" t="s">
        <v>403</v>
      </c>
      <c r="C238" t="s">
        <v>90</v>
      </c>
      <c r="D238" t="s">
        <v>21</v>
      </c>
      <c r="E238" t="s">
        <v>54</v>
      </c>
      <c r="F238" s="101">
        <v>45016</v>
      </c>
      <c r="G238" t="s">
        <v>1747</v>
      </c>
      <c r="H238" t="s">
        <v>2898</v>
      </c>
      <c r="I238">
        <v>200</v>
      </c>
      <c r="J238">
        <v>0</v>
      </c>
      <c r="AV238">
        <v>0</v>
      </c>
    </row>
    <row r="239" spans="1:48" x14ac:dyDescent="0.3">
      <c r="A239">
        <v>434</v>
      </c>
      <c r="B239" t="s">
        <v>403</v>
      </c>
      <c r="C239" t="s">
        <v>90</v>
      </c>
      <c r="D239" t="s">
        <v>21</v>
      </c>
      <c r="E239" t="s">
        <v>54</v>
      </c>
      <c r="F239" s="101">
        <v>45016</v>
      </c>
      <c r="G239" t="s">
        <v>1747</v>
      </c>
      <c r="H239" t="s">
        <v>2891</v>
      </c>
      <c r="I239">
        <v>200</v>
      </c>
      <c r="J239">
        <v>0</v>
      </c>
      <c r="AV239">
        <v>0</v>
      </c>
    </row>
    <row r="240" spans="1:48" x14ac:dyDescent="0.3">
      <c r="A240">
        <v>434</v>
      </c>
      <c r="B240" t="s">
        <v>403</v>
      </c>
      <c r="C240" t="s">
        <v>90</v>
      </c>
      <c r="D240" t="s">
        <v>21</v>
      </c>
      <c r="E240" t="s">
        <v>54</v>
      </c>
      <c r="F240" s="101">
        <v>45016</v>
      </c>
      <c r="G240" t="s">
        <v>1747</v>
      </c>
      <c r="H240" t="s">
        <v>2895</v>
      </c>
      <c r="I240">
        <v>200</v>
      </c>
      <c r="J240">
        <v>0</v>
      </c>
      <c r="AV240">
        <v>0</v>
      </c>
    </row>
    <row r="241" spans="1:52" x14ac:dyDescent="0.3">
      <c r="A241">
        <v>434</v>
      </c>
      <c r="B241" t="s">
        <v>403</v>
      </c>
      <c r="C241" t="s">
        <v>90</v>
      </c>
      <c r="D241" t="s">
        <v>21</v>
      </c>
      <c r="E241" t="s">
        <v>54</v>
      </c>
      <c r="F241" s="101">
        <v>45016</v>
      </c>
      <c r="G241" t="s">
        <v>1747</v>
      </c>
      <c r="H241" t="s">
        <v>2899</v>
      </c>
      <c r="I241">
        <v>200</v>
      </c>
      <c r="J241">
        <v>0</v>
      </c>
      <c r="AV241">
        <v>0</v>
      </c>
    </row>
    <row r="242" spans="1:52" x14ac:dyDescent="0.3">
      <c r="A242">
        <v>213</v>
      </c>
      <c r="B242" t="s">
        <v>142</v>
      </c>
      <c r="C242" t="s">
        <v>90</v>
      </c>
      <c r="D242" t="s">
        <v>47</v>
      </c>
      <c r="E242" t="s">
        <v>22</v>
      </c>
      <c r="F242" s="101">
        <v>45016</v>
      </c>
      <c r="G242" t="s">
        <v>2921</v>
      </c>
      <c r="H242" t="s">
        <v>2922</v>
      </c>
      <c r="I242">
        <v>90</v>
      </c>
      <c r="J242">
        <v>100</v>
      </c>
      <c r="AW242">
        <v>9</v>
      </c>
      <c r="AX242">
        <v>9</v>
      </c>
    </row>
    <row r="243" spans="1:52" x14ac:dyDescent="0.3">
      <c r="A243">
        <v>213</v>
      </c>
      <c r="B243" t="s">
        <v>142</v>
      </c>
      <c r="C243" t="s">
        <v>90</v>
      </c>
      <c r="D243" t="s">
        <v>47</v>
      </c>
      <c r="E243" t="s">
        <v>22</v>
      </c>
      <c r="F243" s="101">
        <v>45016</v>
      </c>
      <c r="G243" t="s">
        <v>2921</v>
      </c>
      <c r="H243" t="s">
        <v>2923</v>
      </c>
      <c r="I243">
        <v>90</v>
      </c>
      <c r="J243">
        <v>100</v>
      </c>
      <c r="AW243">
        <v>17</v>
      </c>
      <c r="AX243">
        <v>17</v>
      </c>
    </row>
    <row r="244" spans="1:52" x14ac:dyDescent="0.3">
      <c r="A244">
        <v>213</v>
      </c>
      <c r="B244" t="s">
        <v>142</v>
      </c>
      <c r="C244" t="s">
        <v>90</v>
      </c>
      <c r="D244" t="s">
        <v>47</v>
      </c>
      <c r="E244" t="s">
        <v>22</v>
      </c>
      <c r="F244" s="101">
        <v>45016</v>
      </c>
      <c r="G244" t="s">
        <v>2921</v>
      </c>
      <c r="H244" t="s">
        <v>2924</v>
      </c>
      <c r="I244">
        <v>90</v>
      </c>
      <c r="J244">
        <v>100</v>
      </c>
      <c r="AW244">
        <v>3</v>
      </c>
      <c r="AX244">
        <v>3</v>
      </c>
    </row>
    <row r="245" spans="1:52" x14ac:dyDescent="0.3">
      <c r="A245">
        <v>213</v>
      </c>
      <c r="B245" t="s">
        <v>142</v>
      </c>
      <c r="C245" t="s">
        <v>90</v>
      </c>
      <c r="D245" t="s">
        <v>47</v>
      </c>
      <c r="E245" t="s">
        <v>22</v>
      </c>
      <c r="F245" s="101">
        <v>45016</v>
      </c>
      <c r="G245" t="s">
        <v>2921</v>
      </c>
      <c r="H245" t="s">
        <v>2925</v>
      </c>
      <c r="I245">
        <v>90</v>
      </c>
      <c r="J245">
        <v>100</v>
      </c>
      <c r="AW245">
        <v>18</v>
      </c>
      <c r="AX245">
        <v>18</v>
      </c>
    </row>
    <row r="246" spans="1:52" x14ac:dyDescent="0.3">
      <c r="A246">
        <v>213</v>
      </c>
      <c r="B246" t="s">
        <v>142</v>
      </c>
      <c r="C246" t="s">
        <v>90</v>
      </c>
      <c r="D246" t="s">
        <v>47</v>
      </c>
      <c r="E246" t="s">
        <v>22</v>
      </c>
      <c r="F246" s="101">
        <v>45016</v>
      </c>
      <c r="G246" t="s">
        <v>2921</v>
      </c>
      <c r="H246" t="s">
        <v>2926</v>
      </c>
      <c r="I246">
        <v>90</v>
      </c>
      <c r="J246">
        <v>100</v>
      </c>
      <c r="AW246">
        <v>13</v>
      </c>
      <c r="AX246">
        <v>13</v>
      </c>
    </row>
    <row r="247" spans="1:52" x14ac:dyDescent="0.3">
      <c r="A247">
        <v>213</v>
      </c>
      <c r="B247" t="s">
        <v>142</v>
      </c>
      <c r="C247" t="s">
        <v>90</v>
      </c>
      <c r="D247" t="s">
        <v>47</v>
      </c>
      <c r="E247" t="s">
        <v>22</v>
      </c>
      <c r="F247" s="101">
        <v>45016</v>
      </c>
      <c r="G247" t="s">
        <v>2921</v>
      </c>
      <c r="H247" t="s">
        <v>2927</v>
      </c>
      <c r="I247">
        <v>90</v>
      </c>
      <c r="J247">
        <v>100</v>
      </c>
      <c r="AW247">
        <v>31</v>
      </c>
      <c r="AX247">
        <v>31</v>
      </c>
    </row>
    <row r="248" spans="1:52" x14ac:dyDescent="0.3">
      <c r="A248">
        <v>238</v>
      </c>
      <c r="B248" t="s">
        <v>168</v>
      </c>
      <c r="C248" t="s">
        <v>90</v>
      </c>
      <c r="D248" t="s">
        <v>47</v>
      </c>
      <c r="E248" t="s">
        <v>22</v>
      </c>
      <c r="F248" s="101">
        <v>45016</v>
      </c>
      <c r="G248" t="s">
        <v>2928</v>
      </c>
      <c r="H248" t="s">
        <v>2929</v>
      </c>
      <c r="I248">
        <v>90</v>
      </c>
      <c r="J248">
        <v>100</v>
      </c>
      <c r="AY248">
        <v>1</v>
      </c>
      <c r="AZ248">
        <v>1</v>
      </c>
    </row>
    <row r="249" spans="1:52" x14ac:dyDescent="0.3">
      <c r="A249">
        <v>238</v>
      </c>
      <c r="B249" t="s">
        <v>168</v>
      </c>
      <c r="C249" t="s">
        <v>90</v>
      </c>
      <c r="D249" t="s">
        <v>47</v>
      </c>
      <c r="E249" t="s">
        <v>22</v>
      </c>
      <c r="F249" s="101">
        <v>45016</v>
      </c>
      <c r="G249" t="s">
        <v>2928</v>
      </c>
      <c r="H249" t="s">
        <v>2930</v>
      </c>
      <c r="I249">
        <v>90</v>
      </c>
      <c r="J249">
        <v>83.330001831054688</v>
      </c>
      <c r="AY249">
        <v>5</v>
      </c>
      <c r="AZ249">
        <v>6</v>
      </c>
    </row>
    <row r="250" spans="1:52" x14ac:dyDescent="0.3">
      <c r="A250">
        <v>238</v>
      </c>
      <c r="B250" t="s">
        <v>168</v>
      </c>
      <c r="C250" t="s">
        <v>90</v>
      </c>
      <c r="D250" t="s">
        <v>47</v>
      </c>
      <c r="E250" t="s">
        <v>22</v>
      </c>
      <c r="F250" s="101">
        <v>45016</v>
      </c>
      <c r="G250" t="s">
        <v>2928</v>
      </c>
      <c r="H250" t="s">
        <v>2931</v>
      </c>
      <c r="I250">
        <v>90</v>
      </c>
      <c r="J250">
        <v>100</v>
      </c>
      <c r="AY250">
        <v>3</v>
      </c>
      <c r="AZ250">
        <v>3</v>
      </c>
    </row>
    <row r="251" spans="1:52" x14ac:dyDescent="0.3">
      <c r="A251">
        <v>238</v>
      </c>
      <c r="B251" t="s">
        <v>168</v>
      </c>
      <c r="C251" t="s">
        <v>90</v>
      </c>
      <c r="D251" t="s">
        <v>47</v>
      </c>
      <c r="E251" t="s">
        <v>22</v>
      </c>
      <c r="F251" s="101">
        <v>45016</v>
      </c>
      <c r="G251" t="s">
        <v>2928</v>
      </c>
      <c r="H251" t="s">
        <v>2932</v>
      </c>
      <c r="I251">
        <v>90</v>
      </c>
      <c r="J251">
        <v>100</v>
      </c>
      <c r="AY251">
        <v>3</v>
      </c>
      <c r="AZ251">
        <v>3</v>
      </c>
    </row>
    <row r="252" spans="1:52" x14ac:dyDescent="0.3">
      <c r="A252">
        <v>238</v>
      </c>
      <c r="B252" t="s">
        <v>168</v>
      </c>
      <c r="C252" t="s">
        <v>90</v>
      </c>
      <c r="D252" t="s">
        <v>47</v>
      </c>
      <c r="E252" t="s">
        <v>22</v>
      </c>
      <c r="F252" s="101">
        <v>45016</v>
      </c>
      <c r="G252" t="s">
        <v>2928</v>
      </c>
      <c r="H252" t="s">
        <v>2933</v>
      </c>
      <c r="I252">
        <v>90</v>
      </c>
      <c r="J252">
        <v>100</v>
      </c>
      <c r="AY252">
        <v>3</v>
      </c>
      <c r="AZ252">
        <v>3</v>
      </c>
    </row>
    <row r="253" spans="1:52" x14ac:dyDescent="0.3">
      <c r="A253">
        <v>238</v>
      </c>
      <c r="B253" t="s">
        <v>168</v>
      </c>
      <c r="C253" t="s">
        <v>90</v>
      </c>
      <c r="D253" t="s">
        <v>47</v>
      </c>
      <c r="E253" t="s">
        <v>22</v>
      </c>
      <c r="F253" s="101">
        <v>45016</v>
      </c>
      <c r="G253" t="s">
        <v>2928</v>
      </c>
      <c r="H253" t="s">
        <v>2934</v>
      </c>
      <c r="I253">
        <v>90</v>
      </c>
      <c r="J253">
        <v>100</v>
      </c>
      <c r="AY253">
        <v>2</v>
      </c>
      <c r="AZ253">
        <v>2</v>
      </c>
    </row>
    <row r="254" spans="1:52" x14ac:dyDescent="0.3">
      <c r="A254">
        <v>208</v>
      </c>
      <c r="B254" t="s">
        <v>140</v>
      </c>
      <c r="C254" t="s">
        <v>90</v>
      </c>
      <c r="D254" t="s">
        <v>21</v>
      </c>
      <c r="E254" t="s">
        <v>54</v>
      </c>
      <c r="F254" s="101">
        <v>45046</v>
      </c>
      <c r="G254" t="s">
        <v>2935</v>
      </c>
      <c r="H254" t="s">
        <v>2892</v>
      </c>
      <c r="I254">
        <v>1</v>
      </c>
      <c r="J254">
        <v>317</v>
      </c>
      <c r="K254">
        <v>317</v>
      </c>
    </row>
    <row r="255" spans="1:52" x14ac:dyDescent="0.3">
      <c r="A255">
        <v>208</v>
      </c>
      <c r="B255" t="s">
        <v>140</v>
      </c>
      <c r="C255" t="s">
        <v>90</v>
      </c>
      <c r="D255" t="s">
        <v>21</v>
      </c>
      <c r="E255" t="s">
        <v>54</v>
      </c>
      <c r="F255" s="101">
        <v>45046</v>
      </c>
      <c r="G255" t="s">
        <v>2935</v>
      </c>
      <c r="H255" t="s">
        <v>2898</v>
      </c>
      <c r="I255">
        <v>1</v>
      </c>
      <c r="J255">
        <v>0</v>
      </c>
      <c r="K255">
        <v>0</v>
      </c>
    </row>
    <row r="256" spans="1:52" x14ac:dyDescent="0.3">
      <c r="A256">
        <v>208</v>
      </c>
      <c r="B256" t="s">
        <v>140</v>
      </c>
      <c r="C256" t="s">
        <v>90</v>
      </c>
      <c r="D256" t="s">
        <v>21</v>
      </c>
      <c r="E256" t="s">
        <v>54</v>
      </c>
      <c r="F256" s="101">
        <v>45046</v>
      </c>
      <c r="G256" t="s">
        <v>2935</v>
      </c>
      <c r="H256" t="s">
        <v>2891</v>
      </c>
      <c r="I256">
        <v>1</v>
      </c>
      <c r="J256">
        <v>178</v>
      </c>
      <c r="K256">
        <v>178</v>
      </c>
    </row>
    <row r="257" spans="1:45" x14ac:dyDescent="0.3">
      <c r="A257">
        <v>208</v>
      </c>
      <c r="B257" t="s">
        <v>140</v>
      </c>
      <c r="C257" t="s">
        <v>90</v>
      </c>
      <c r="D257" t="s">
        <v>21</v>
      </c>
      <c r="E257" t="s">
        <v>54</v>
      </c>
      <c r="F257" s="101">
        <v>45046</v>
      </c>
      <c r="G257" t="s">
        <v>2935</v>
      </c>
      <c r="H257" t="s">
        <v>2895</v>
      </c>
      <c r="I257">
        <v>0</v>
      </c>
      <c r="J257">
        <v>0</v>
      </c>
      <c r="K257">
        <v>0</v>
      </c>
    </row>
    <row r="258" spans="1:45" x14ac:dyDescent="0.3">
      <c r="A258">
        <v>208</v>
      </c>
      <c r="B258" t="s">
        <v>140</v>
      </c>
      <c r="C258" t="s">
        <v>90</v>
      </c>
      <c r="D258" t="s">
        <v>21</v>
      </c>
      <c r="E258" t="s">
        <v>54</v>
      </c>
      <c r="F258" s="101">
        <v>45046</v>
      </c>
      <c r="G258" t="s">
        <v>2935</v>
      </c>
      <c r="H258" t="s">
        <v>2899</v>
      </c>
      <c r="I258">
        <v>1</v>
      </c>
      <c r="J258">
        <v>10</v>
      </c>
      <c r="K258">
        <v>10</v>
      </c>
    </row>
    <row r="259" spans="1:45" x14ac:dyDescent="0.3">
      <c r="A259">
        <v>208</v>
      </c>
      <c r="B259" t="s">
        <v>140</v>
      </c>
      <c r="C259" t="s">
        <v>90</v>
      </c>
      <c r="D259" t="s">
        <v>21</v>
      </c>
      <c r="E259" t="s">
        <v>54</v>
      </c>
      <c r="F259" s="101">
        <v>45046</v>
      </c>
      <c r="G259" t="s">
        <v>2935</v>
      </c>
      <c r="H259" t="s">
        <v>2890</v>
      </c>
      <c r="I259">
        <v>1</v>
      </c>
      <c r="J259">
        <v>452.60000610351563</v>
      </c>
      <c r="K259">
        <v>452.6</v>
      </c>
    </row>
    <row r="260" spans="1:45" x14ac:dyDescent="0.3">
      <c r="A260">
        <v>214</v>
      </c>
      <c r="B260" t="s">
        <v>143</v>
      </c>
      <c r="C260" t="s">
        <v>90</v>
      </c>
      <c r="D260" t="s">
        <v>21</v>
      </c>
      <c r="E260" t="s">
        <v>54</v>
      </c>
      <c r="F260" s="101">
        <v>45046</v>
      </c>
      <c r="G260" t="s">
        <v>2936</v>
      </c>
      <c r="H260" t="s">
        <v>2890</v>
      </c>
      <c r="I260">
        <v>7500</v>
      </c>
      <c r="J260">
        <v>1124</v>
      </c>
      <c r="L260">
        <v>734</v>
      </c>
      <c r="M260">
        <v>390</v>
      </c>
    </row>
    <row r="261" spans="1:45" x14ac:dyDescent="0.3">
      <c r="A261">
        <v>214</v>
      </c>
      <c r="B261" t="s">
        <v>143</v>
      </c>
      <c r="C261" t="s">
        <v>90</v>
      </c>
      <c r="D261" t="s">
        <v>21</v>
      </c>
      <c r="E261" t="s">
        <v>54</v>
      </c>
      <c r="F261" s="101">
        <v>45046</v>
      </c>
      <c r="G261" t="s">
        <v>2936</v>
      </c>
      <c r="H261" t="s">
        <v>2892</v>
      </c>
      <c r="I261">
        <v>7500</v>
      </c>
      <c r="J261">
        <v>717.20001220703125</v>
      </c>
      <c r="L261">
        <v>0</v>
      </c>
      <c r="M261">
        <v>717.2</v>
      </c>
    </row>
    <row r="262" spans="1:45" x14ac:dyDescent="0.3">
      <c r="A262">
        <v>214</v>
      </c>
      <c r="B262" t="s">
        <v>143</v>
      </c>
      <c r="C262" t="s">
        <v>90</v>
      </c>
      <c r="D262" t="s">
        <v>21</v>
      </c>
      <c r="E262" t="s">
        <v>54</v>
      </c>
      <c r="F262" s="101">
        <v>45046</v>
      </c>
      <c r="G262" t="s">
        <v>2936</v>
      </c>
      <c r="H262" t="s">
        <v>2898</v>
      </c>
      <c r="I262">
        <v>7500</v>
      </c>
      <c r="J262">
        <v>0</v>
      </c>
      <c r="L262">
        <v>0</v>
      </c>
      <c r="M262">
        <v>0</v>
      </c>
    </row>
    <row r="263" spans="1:45" x14ac:dyDescent="0.3">
      <c r="A263">
        <v>214</v>
      </c>
      <c r="B263" t="s">
        <v>143</v>
      </c>
      <c r="C263" t="s">
        <v>90</v>
      </c>
      <c r="D263" t="s">
        <v>21</v>
      </c>
      <c r="E263" t="s">
        <v>54</v>
      </c>
      <c r="F263" s="101">
        <v>45046</v>
      </c>
      <c r="G263" t="s">
        <v>2936</v>
      </c>
      <c r="H263" t="s">
        <v>2891</v>
      </c>
      <c r="I263">
        <v>7500</v>
      </c>
      <c r="J263">
        <v>472.29998779296881</v>
      </c>
      <c r="L263">
        <v>0</v>
      </c>
      <c r="M263">
        <v>472.3</v>
      </c>
    </row>
    <row r="264" spans="1:45" x14ac:dyDescent="0.3">
      <c r="A264">
        <v>214</v>
      </c>
      <c r="B264" t="s">
        <v>143</v>
      </c>
      <c r="C264" t="s">
        <v>90</v>
      </c>
      <c r="D264" t="s">
        <v>21</v>
      </c>
      <c r="E264" t="s">
        <v>54</v>
      </c>
      <c r="F264" s="101">
        <v>45046</v>
      </c>
      <c r="G264" t="s">
        <v>2936</v>
      </c>
      <c r="H264" t="s">
        <v>2895</v>
      </c>
      <c r="I264">
        <v>1</v>
      </c>
      <c r="J264">
        <v>0</v>
      </c>
      <c r="L264">
        <v>0</v>
      </c>
      <c r="M264">
        <v>0</v>
      </c>
    </row>
    <row r="265" spans="1:45" x14ac:dyDescent="0.3">
      <c r="A265">
        <v>214</v>
      </c>
      <c r="B265" t="s">
        <v>143</v>
      </c>
      <c r="C265" t="s">
        <v>90</v>
      </c>
      <c r="D265" t="s">
        <v>21</v>
      </c>
      <c r="E265" t="s">
        <v>54</v>
      </c>
      <c r="F265" s="101">
        <v>45046</v>
      </c>
      <c r="G265" t="s">
        <v>2936</v>
      </c>
      <c r="H265" t="s">
        <v>2899</v>
      </c>
      <c r="I265">
        <v>1</v>
      </c>
      <c r="J265">
        <v>0</v>
      </c>
      <c r="L265">
        <v>0</v>
      </c>
      <c r="M265">
        <v>0</v>
      </c>
    </row>
    <row r="266" spans="1:45" x14ac:dyDescent="0.3">
      <c r="A266">
        <v>217</v>
      </c>
      <c r="B266" t="s">
        <v>147</v>
      </c>
      <c r="C266" t="s">
        <v>90</v>
      </c>
      <c r="D266" t="s">
        <v>21</v>
      </c>
      <c r="E266" t="s">
        <v>22</v>
      </c>
      <c r="F266" s="101">
        <v>45046</v>
      </c>
      <c r="G266" t="s">
        <v>2937</v>
      </c>
      <c r="H266" t="s">
        <v>2890</v>
      </c>
      <c r="I266">
        <v>20</v>
      </c>
      <c r="J266">
        <v>65.300003051757813</v>
      </c>
      <c r="L266">
        <v>734</v>
      </c>
      <c r="M266">
        <v>390</v>
      </c>
      <c r="AS266">
        <v>734</v>
      </c>
    </row>
    <row r="267" spans="1:45" x14ac:dyDescent="0.3">
      <c r="A267">
        <v>217</v>
      </c>
      <c r="B267" t="s">
        <v>147</v>
      </c>
      <c r="C267" t="s">
        <v>90</v>
      </c>
      <c r="D267" t="s">
        <v>21</v>
      </c>
      <c r="E267" t="s">
        <v>22</v>
      </c>
      <c r="F267" s="101">
        <v>45046</v>
      </c>
      <c r="G267" t="s">
        <v>2937</v>
      </c>
      <c r="H267" t="s">
        <v>2892</v>
      </c>
      <c r="I267">
        <v>20</v>
      </c>
      <c r="J267">
        <v>0</v>
      </c>
      <c r="L267">
        <v>0</v>
      </c>
      <c r="M267">
        <v>717.2</v>
      </c>
      <c r="AS267">
        <v>0</v>
      </c>
    </row>
    <row r="268" spans="1:45" x14ac:dyDescent="0.3">
      <c r="A268">
        <v>217</v>
      </c>
      <c r="B268" t="s">
        <v>147</v>
      </c>
      <c r="C268" t="s">
        <v>90</v>
      </c>
      <c r="D268" t="s">
        <v>21</v>
      </c>
      <c r="E268" t="s">
        <v>22</v>
      </c>
      <c r="F268" s="101">
        <v>45046</v>
      </c>
      <c r="G268" t="s">
        <v>2937</v>
      </c>
      <c r="H268" t="s">
        <v>2898</v>
      </c>
      <c r="I268">
        <v>20</v>
      </c>
      <c r="J268">
        <v>0</v>
      </c>
      <c r="L268">
        <v>0</v>
      </c>
      <c r="M268">
        <v>0</v>
      </c>
      <c r="AS268">
        <v>0</v>
      </c>
    </row>
    <row r="269" spans="1:45" x14ac:dyDescent="0.3">
      <c r="A269">
        <v>217</v>
      </c>
      <c r="B269" t="s">
        <v>147</v>
      </c>
      <c r="C269" t="s">
        <v>90</v>
      </c>
      <c r="D269" t="s">
        <v>21</v>
      </c>
      <c r="E269" t="s">
        <v>22</v>
      </c>
      <c r="F269" s="101">
        <v>45046</v>
      </c>
      <c r="G269" t="s">
        <v>2937</v>
      </c>
      <c r="H269" t="s">
        <v>2891</v>
      </c>
      <c r="I269">
        <v>20</v>
      </c>
      <c r="J269">
        <v>0</v>
      </c>
      <c r="L269">
        <v>0</v>
      </c>
      <c r="M269">
        <v>472.3</v>
      </c>
      <c r="AS269">
        <v>0</v>
      </c>
    </row>
    <row r="270" spans="1:45" x14ac:dyDescent="0.3">
      <c r="A270">
        <v>217</v>
      </c>
      <c r="B270" t="s">
        <v>147</v>
      </c>
      <c r="C270" t="s">
        <v>90</v>
      </c>
      <c r="D270" t="s">
        <v>21</v>
      </c>
      <c r="E270" t="s">
        <v>22</v>
      </c>
      <c r="F270" s="101">
        <v>45046</v>
      </c>
      <c r="G270" t="s">
        <v>2937</v>
      </c>
      <c r="H270" t="s">
        <v>2895</v>
      </c>
      <c r="I270">
        <v>20</v>
      </c>
      <c r="J270">
        <v>0</v>
      </c>
      <c r="L270">
        <v>0</v>
      </c>
      <c r="M270">
        <v>0</v>
      </c>
      <c r="AS270">
        <v>0</v>
      </c>
    </row>
    <row r="271" spans="1:45" x14ac:dyDescent="0.3">
      <c r="A271">
        <v>217</v>
      </c>
      <c r="B271" t="s">
        <v>147</v>
      </c>
      <c r="C271" t="s">
        <v>90</v>
      </c>
      <c r="D271" t="s">
        <v>21</v>
      </c>
      <c r="E271" t="s">
        <v>22</v>
      </c>
      <c r="F271" s="101">
        <v>45046</v>
      </c>
      <c r="G271" t="s">
        <v>2937</v>
      </c>
      <c r="H271" t="s">
        <v>2899</v>
      </c>
      <c r="I271">
        <v>20</v>
      </c>
      <c r="J271">
        <v>0</v>
      </c>
      <c r="L271">
        <v>0</v>
      </c>
      <c r="M271">
        <v>0</v>
      </c>
      <c r="AS271">
        <v>0</v>
      </c>
    </row>
    <row r="272" spans="1:45" x14ac:dyDescent="0.3">
      <c r="A272">
        <v>218</v>
      </c>
      <c r="B272" t="s">
        <v>148</v>
      </c>
      <c r="C272" t="s">
        <v>90</v>
      </c>
      <c r="D272" t="s">
        <v>21</v>
      </c>
      <c r="E272" t="s">
        <v>54</v>
      </c>
      <c r="F272" s="101">
        <v>45046</v>
      </c>
      <c r="G272" t="s">
        <v>2938</v>
      </c>
      <c r="H272" t="s">
        <v>2890</v>
      </c>
      <c r="I272">
        <v>172000</v>
      </c>
      <c r="J272">
        <v>62379</v>
      </c>
      <c r="N272">
        <v>62379</v>
      </c>
    </row>
    <row r="273" spans="1:48" x14ac:dyDescent="0.3">
      <c r="A273">
        <v>218</v>
      </c>
      <c r="B273" t="s">
        <v>148</v>
      </c>
      <c r="C273" t="s">
        <v>90</v>
      </c>
      <c r="D273" t="s">
        <v>21</v>
      </c>
      <c r="E273" t="s">
        <v>54</v>
      </c>
      <c r="F273" s="101">
        <v>45046</v>
      </c>
      <c r="G273" t="s">
        <v>2938</v>
      </c>
      <c r="H273" t="s">
        <v>2892</v>
      </c>
      <c r="I273">
        <v>172000</v>
      </c>
      <c r="J273">
        <v>43890</v>
      </c>
      <c r="N273">
        <v>43890</v>
      </c>
    </row>
    <row r="274" spans="1:48" x14ac:dyDescent="0.3">
      <c r="A274">
        <v>218</v>
      </c>
      <c r="B274" t="s">
        <v>148</v>
      </c>
      <c r="C274" t="s">
        <v>90</v>
      </c>
      <c r="D274" t="s">
        <v>21</v>
      </c>
      <c r="E274" t="s">
        <v>54</v>
      </c>
      <c r="F274" s="101">
        <v>45046</v>
      </c>
      <c r="G274" t="s">
        <v>2938</v>
      </c>
      <c r="H274" t="s">
        <v>2898</v>
      </c>
      <c r="I274">
        <v>172000</v>
      </c>
      <c r="J274">
        <v>0</v>
      </c>
      <c r="N274">
        <v>0</v>
      </c>
    </row>
    <row r="275" spans="1:48" x14ac:dyDescent="0.3">
      <c r="A275">
        <v>218</v>
      </c>
      <c r="B275" t="s">
        <v>148</v>
      </c>
      <c r="C275" t="s">
        <v>90</v>
      </c>
      <c r="D275" t="s">
        <v>21</v>
      </c>
      <c r="E275" t="s">
        <v>54</v>
      </c>
      <c r="F275" s="101">
        <v>45046</v>
      </c>
      <c r="G275" t="s">
        <v>2938</v>
      </c>
      <c r="H275" t="s">
        <v>2891</v>
      </c>
      <c r="I275">
        <v>172000</v>
      </c>
      <c r="J275">
        <v>24750</v>
      </c>
      <c r="N275">
        <v>24750</v>
      </c>
    </row>
    <row r="276" spans="1:48" x14ac:dyDescent="0.3">
      <c r="A276">
        <v>218</v>
      </c>
      <c r="B276" t="s">
        <v>148</v>
      </c>
      <c r="C276" t="s">
        <v>90</v>
      </c>
      <c r="D276" t="s">
        <v>21</v>
      </c>
      <c r="E276" t="s">
        <v>54</v>
      </c>
      <c r="F276" s="101">
        <v>45046</v>
      </c>
      <c r="G276" t="s">
        <v>2938</v>
      </c>
      <c r="H276" t="s">
        <v>2895</v>
      </c>
      <c r="I276">
        <v>172000</v>
      </c>
      <c r="J276">
        <v>4680</v>
      </c>
      <c r="N276">
        <v>4680</v>
      </c>
    </row>
    <row r="277" spans="1:48" x14ac:dyDescent="0.3">
      <c r="A277">
        <v>218</v>
      </c>
      <c r="B277" t="s">
        <v>148</v>
      </c>
      <c r="C277" t="s">
        <v>90</v>
      </c>
      <c r="D277" t="s">
        <v>21</v>
      </c>
      <c r="E277" t="s">
        <v>54</v>
      </c>
      <c r="F277" s="101">
        <v>45046</v>
      </c>
      <c r="G277" t="s">
        <v>2938</v>
      </c>
      <c r="H277" t="s">
        <v>2899</v>
      </c>
      <c r="I277">
        <v>172000</v>
      </c>
      <c r="J277">
        <v>1380</v>
      </c>
      <c r="N277">
        <v>1380</v>
      </c>
    </row>
    <row r="278" spans="1:48" x14ac:dyDescent="0.3">
      <c r="A278">
        <v>225</v>
      </c>
      <c r="B278" t="s">
        <v>156</v>
      </c>
      <c r="C278" t="s">
        <v>90</v>
      </c>
      <c r="D278" t="s">
        <v>21</v>
      </c>
      <c r="E278" t="s">
        <v>22</v>
      </c>
      <c r="F278" s="101">
        <v>45046</v>
      </c>
      <c r="G278" t="s">
        <v>2939</v>
      </c>
      <c r="H278" t="s">
        <v>2890</v>
      </c>
      <c r="I278">
        <v>1</v>
      </c>
      <c r="J278">
        <v>6</v>
      </c>
      <c r="AT278">
        <v>6</v>
      </c>
    </row>
    <row r="279" spans="1:48" x14ac:dyDescent="0.3">
      <c r="A279">
        <v>225</v>
      </c>
      <c r="B279" t="s">
        <v>156</v>
      </c>
      <c r="C279" t="s">
        <v>90</v>
      </c>
      <c r="D279" t="s">
        <v>21</v>
      </c>
      <c r="E279" t="s">
        <v>22</v>
      </c>
      <c r="F279" s="101">
        <v>45046</v>
      </c>
      <c r="G279" t="s">
        <v>2939</v>
      </c>
      <c r="H279" t="s">
        <v>2892</v>
      </c>
      <c r="I279">
        <v>1</v>
      </c>
      <c r="J279">
        <v>2</v>
      </c>
      <c r="AT279">
        <v>2</v>
      </c>
    </row>
    <row r="280" spans="1:48" x14ac:dyDescent="0.3">
      <c r="A280">
        <v>225</v>
      </c>
      <c r="B280" t="s">
        <v>156</v>
      </c>
      <c r="C280" t="s">
        <v>90</v>
      </c>
      <c r="D280" t="s">
        <v>21</v>
      </c>
      <c r="E280" t="s">
        <v>22</v>
      </c>
      <c r="F280" s="101">
        <v>45046</v>
      </c>
      <c r="G280" t="s">
        <v>2939</v>
      </c>
      <c r="H280" t="s">
        <v>2898</v>
      </c>
      <c r="I280">
        <v>1</v>
      </c>
      <c r="J280">
        <v>0</v>
      </c>
      <c r="AT280">
        <v>0</v>
      </c>
    </row>
    <row r="281" spans="1:48" x14ac:dyDescent="0.3">
      <c r="A281">
        <v>225</v>
      </c>
      <c r="B281" t="s">
        <v>156</v>
      </c>
      <c r="C281" t="s">
        <v>90</v>
      </c>
      <c r="D281" t="s">
        <v>21</v>
      </c>
      <c r="E281" t="s">
        <v>22</v>
      </c>
      <c r="F281" s="101">
        <v>45046</v>
      </c>
      <c r="G281" t="s">
        <v>2939</v>
      </c>
      <c r="H281" t="s">
        <v>2891</v>
      </c>
      <c r="I281">
        <v>1</v>
      </c>
      <c r="J281">
        <v>10</v>
      </c>
      <c r="AT281">
        <v>10</v>
      </c>
    </row>
    <row r="282" spans="1:48" x14ac:dyDescent="0.3">
      <c r="A282">
        <v>225</v>
      </c>
      <c r="B282" t="s">
        <v>156</v>
      </c>
      <c r="C282" t="s">
        <v>90</v>
      </c>
      <c r="D282" t="s">
        <v>21</v>
      </c>
      <c r="E282" t="s">
        <v>22</v>
      </c>
      <c r="F282" s="101">
        <v>45046</v>
      </c>
      <c r="G282" t="s">
        <v>2939</v>
      </c>
      <c r="H282" t="s">
        <v>2895</v>
      </c>
      <c r="I282">
        <v>1</v>
      </c>
      <c r="J282">
        <v>1</v>
      </c>
      <c r="AT282">
        <v>1</v>
      </c>
    </row>
    <row r="283" spans="1:48" x14ac:dyDescent="0.3">
      <c r="A283">
        <v>225</v>
      </c>
      <c r="B283" t="s">
        <v>156</v>
      </c>
      <c r="C283" t="s">
        <v>90</v>
      </c>
      <c r="D283" t="s">
        <v>21</v>
      </c>
      <c r="E283" t="s">
        <v>22</v>
      </c>
      <c r="F283" s="101">
        <v>45046</v>
      </c>
      <c r="G283" t="s">
        <v>2939</v>
      </c>
      <c r="H283" t="s">
        <v>2899</v>
      </c>
      <c r="I283">
        <v>1</v>
      </c>
      <c r="J283">
        <v>1</v>
      </c>
      <c r="AT283">
        <v>1</v>
      </c>
    </row>
    <row r="284" spans="1:48" x14ac:dyDescent="0.3">
      <c r="A284">
        <v>239</v>
      </c>
      <c r="B284" t="s">
        <v>1226</v>
      </c>
      <c r="C284" t="s">
        <v>29</v>
      </c>
      <c r="D284" t="s">
        <v>21</v>
      </c>
      <c r="E284" t="s">
        <v>22</v>
      </c>
      <c r="F284" s="101">
        <v>45046</v>
      </c>
      <c r="G284" t="s">
        <v>2940</v>
      </c>
      <c r="H284" t="s">
        <v>2905</v>
      </c>
      <c r="J284">
        <v>2</v>
      </c>
      <c r="AU284">
        <v>2</v>
      </c>
    </row>
    <row r="285" spans="1:48" x14ac:dyDescent="0.3">
      <c r="A285">
        <v>239</v>
      </c>
      <c r="B285" t="s">
        <v>1226</v>
      </c>
      <c r="C285" t="s">
        <v>29</v>
      </c>
      <c r="D285" t="s">
        <v>21</v>
      </c>
      <c r="E285" t="s">
        <v>22</v>
      </c>
      <c r="F285" s="101">
        <v>45046</v>
      </c>
      <c r="G285" t="s">
        <v>2940</v>
      </c>
      <c r="H285" t="s">
        <v>2906</v>
      </c>
      <c r="J285">
        <v>11</v>
      </c>
      <c r="AU285">
        <v>11</v>
      </c>
    </row>
    <row r="286" spans="1:48" x14ac:dyDescent="0.3">
      <c r="A286">
        <v>239</v>
      </c>
      <c r="B286" t="s">
        <v>1226</v>
      </c>
      <c r="C286" t="s">
        <v>29</v>
      </c>
      <c r="D286" t="s">
        <v>21</v>
      </c>
      <c r="E286" t="s">
        <v>22</v>
      </c>
      <c r="F286" s="101">
        <v>45046</v>
      </c>
      <c r="G286" t="s">
        <v>2940</v>
      </c>
      <c r="H286" t="s">
        <v>2908</v>
      </c>
      <c r="J286">
        <v>5</v>
      </c>
      <c r="AU286">
        <v>5</v>
      </c>
    </row>
    <row r="287" spans="1:48" x14ac:dyDescent="0.3">
      <c r="A287">
        <v>434</v>
      </c>
      <c r="B287" t="s">
        <v>403</v>
      </c>
      <c r="C287" t="s">
        <v>90</v>
      </c>
      <c r="D287" t="s">
        <v>21</v>
      </c>
      <c r="E287" t="s">
        <v>54</v>
      </c>
      <c r="F287" s="101">
        <v>45046</v>
      </c>
      <c r="G287" t="s">
        <v>1748</v>
      </c>
      <c r="H287" t="s">
        <v>2890</v>
      </c>
      <c r="I287">
        <v>200</v>
      </c>
      <c r="J287">
        <v>0</v>
      </c>
      <c r="AV287">
        <v>0</v>
      </c>
    </row>
    <row r="288" spans="1:48" x14ac:dyDescent="0.3">
      <c r="A288">
        <v>434</v>
      </c>
      <c r="B288" t="s">
        <v>403</v>
      </c>
      <c r="C288" t="s">
        <v>90</v>
      </c>
      <c r="D288" t="s">
        <v>21</v>
      </c>
      <c r="E288" t="s">
        <v>54</v>
      </c>
      <c r="F288" s="101">
        <v>45046</v>
      </c>
      <c r="G288" t="s">
        <v>1748</v>
      </c>
      <c r="H288" t="s">
        <v>2892</v>
      </c>
      <c r="I288">
        <v>200</v>
      </c>
      <c r="J288">
        <v>0</v>
      </c>
      <c r="AV288">
        <v>0</v>
      </c>
    </row>
    <row r="289" spans="1:48" x14ac:dyDescent="0.3">
      <c r="A289">
        <v>434</v>
      </c>
      <c r="B289" t="s">
        <v>403</v>
      </c>
      <c r="C289" t="s">
        <v>90</v>
      </c>
      <c r="D289" t="s">
        <v>21</v>
      </c>
      <c r="E289" t="s">
        <v>54</v>
      </c>
      <c r="F289" s="101">
        <v>45046</v>
      </c>
      <c r="G289" t="s">
        <v>1748</v>
      </c>
      <c r="H289" t="s">
        <v>2898</v>
      </c>
      <c r="I289">
        <v>200</v>
      </c>
      <c r="J289">
        <v>0</v>
      </c>
      <c r="AV289">
        <v>0</v>
      </c>
    </row>
    <row r="290" spans="1:48" x14ac:dyDescent="0.3">
      <c r="A290">
        <v>434</v>
      </c>
      <c r="B290" t="s">
        <v>403</v>
      </c>
      <c r="C290" t="s">
        <v>90</v>
      </c>
      <c r="D290" t="s">
        <v>21</v>
      </c>
      <c r="E290" t="s">
        <v>54</v>
      </c>
      <c r="F290" s="101">
        <v>45046</v>
      </c>
      <c r="G290" t="s">
        <v>1748</v>
      </c>
      <c r="H290" t="s">
        <v>2891</v>
      </c>
      <c r="I290">
        <v>200</v>
      </c>
      <c r="J290">
        <v>0.80000001192092896</v>
      </c>
      <c r="AV290">
        <v>0.8</v>
      </c>
    </row>
    <row r="291" spans="1:48" x14ac:dyDescent="0.3">
      <c r="A291">
        <v>434</v>
      </c>
      <c r="B291" t="s">
        <v>403</v>
      </c>
      <c r="C291" t="s">
        <v>90</v>
      </c>
      <c r="D291" t="s">
        <v>21</v>
      </c>
      <c r="E291" t="s">
        <v>54</v>
      </c>
      <c r="F291" s="101">
        <v>45046</v>
      </c>
      <c r="G291" t="s">
        <v>1748</v>
      </c>
      <c r="H291" t="s">
        <v>2895</v>
      </c>
      <c r="I291">
        <v>200</v>
      </c>
      <c r="J291">
        <v>0</v>
      </c>
      <c r="AV291">
        <v>0</v>
      </c>
    </row>
    <row r="292" spans="1:48" x14ac:dyDescent="0.3">
      <c r="A292">
        <v>434</v>
      </c>
      <c r="B292" t="s">
        <v>403</v>
      </c>
      <c r="C292" t="s">
        <v>90</v>
      </c>
      <c r="D292" t="s">
        <v>21</v>
      </c>
      <c r="E292" t="s">
        <v>54</v>
      </c>
      <c r="F292" s="101">
        <v>45046</v>
      </c>
      <c r="G292" t="s">
        <v>1748</v>
      </c>
      <c r="H292" t="s">
        <v>2899</v>
      </c>
      <c r="I292">
        <v>200</v>
      </c>
      <c r="J292">
        <v>0</v>
      </c>
      <c r="AV292">
        <v>0</v>
      </c>
    </row>
    <row r="293" spans="1:48" x14ac:dyDescent="0.3">
      <c r="A293">
        <v>208</v>
      </c>
      <c r="B293" t="s">
        <v>140</v>
      </c>
      <c r="C293" t="s">
        <v>90</v>
      </c>
      <c r="D293" t="s">
        <v>21</v>
      </c>
      <c r="E293" t="s">
        <v>54</v>
      </c>
      <c r="F293" s="101">
        <v>45077</v>
      </c>
      <c r="G293" t="s">
        <v>2941</v>
      </c>
      <c r="H293" t="s">
        <v>2890</v>
      </c>
      <c r="I293">
        <v>1</v>
      </c>
      <c r="J293">
        <v>779</v>
      </c>
      <c r="K293">
        <v>779</v>
      </c>
    </row>
    <row r="294" spans="1:48" x14ac:dyDescent="0.3">
      <c r="A294">
        <v>208</v>
      </c>
      <c r="B294" t="s">
        <v>140</v>
      </c>
      <c r="C294" t="s">
        <v>90</v>
      </c>
      <c r="D294" t="s">
        <v>21</v>
      </c>
      <c r="E294" t="s">
        <v>54</v>
      </c>
      <c r="F294" s="101">
        <v>45077</v>
      </c>
      <c r="G294" t="s">
        <v>2941</v>
      </c>
      <c r="H294" t="s">
        <v>2892</v>
      </c>
      <c r="I294">
        <v>1</v>
      </c>
      <c r="J294">
        <v>303</v>
      </c>
      <c r="K294">
        <v>303</v>
      </c>
    </row>
    <row r="295" spans="1:48" x14ac:dyDescent="0.3">
      <c r="A295">
        <v>208</v>
      </c>
      <c r="B295" t="s">
        <v>140</v>
      </c>
      <c r="C295" t="s">
        <v>90</v>
      </c>
      <c r="D295" t="s">
        <v>21</v>
      </c>
      <c r="E295" t="s">
        <v>54</v>
      </c>
      <c r="F295" s="101">
        <v>45077</v>
      </c>
      <c r="G295" t="s">
        <v>2941</v>
      </c>
      <c r="H295" t="s">
        <v>2898</v>
      </c>
      <c r="I295">
        <v>1</v>
      </c>
      <c r="J295">
        <v>0</v>
      </c>
      <c r="K295">
        <v>0</v>
      </c>
    </row>
    <row r="296" spans="1:48" x14ac:dyDescent="0.3">
      <c r="A296">
        <v>208</v>
      </c>
      <c r="B296" t="s">
        <v>140</v>
      </c>
      <c r="C296" t="s">
        <v>90</v>
      </c>
      <c r="D296" t="s">
        <v>21</v>
      </c>
      <c r="E296" t="s">
        <v>54</v>
      </c>
      <c r="F296" s="101">
        <v>45077</v>
      </c>
      <c r="G296" t="s">
        <v>2941</v>
      </c>
      <c r="H296" t="s">
        <v>2891</v>
      </c>
      <c r="I296">
        <v>1</v>
      </c>
      <c r="J296">
        <v>178</v>
      </c>
      <c r="K296">
        <v>178</v>
      </c>
    </row>
    <row r="297" spans="1:48" x14ac:dyDescent="0.3">
      <c r="A297">
        <v>208</v>
      </c>
      <c r="B297" t="s">
        <v>140</v>
      </c>
      <c r="C297" t="s">
        <v>90</v>
      </c>
      <c r="D297" t="s">
        <v>21</v>
      </c>
      <c r="E297" t="s">
        <v>54</v>
      </c>
      <c r="F297" s="101">
        <v>45077</v>
      </c>
      <c r="G297" t="s">
        <v>2941</v>
      </c>
      <c r="H297" t="s">
        <v>2895</v>
      </c>
      <c r="I297">
        <v>0</v>
      </c>
      <c r="J297">
        <v>0</v>
      </c>
      <c r="K297">
        <v>0</v>
      </c>
    </row>
    <row r="298" spans="1:48" x14ac:dyDescent="0.3">
      <c r="A298">
        <v>208</v>
      </c>
      <c r="B298" t="s">
        <v>140</v>
      </c>
      <c r="C298" t="s">
        <v>90</v>
      </c>
      <c r="D298" t="s">
        <v>21</v>
      </c>
      <c r="E298" t="s">
        <v>54</v>
      </c>
      <c r="F298" s="101">
        <v>45077</v>
      </c>
      <c r="G298" t="s">
        <v>2941</v>
      </c>
      <c r="H298" t="s">
        <v>2899</v>
      </c>
      <c r="I298">
        <v>1</v>
      </c>
      <c r="J298">
        <v>8</v>
      </c>
      <c r="K298">
        <v>8</v>
      </c>
    </row>
    <row r="299" spans="1:48" x14ac:dyDescent="0.3">
      <c r="A299">
        <v>214</v>
      </c>
      <c r="B299" t="s">
        <v>143</v>
      </c>
      <c r="C299" t="s">
        <v>90</v>
      </c>
      <c r="D299" t="s">
        <v>21</v>
      </c>
      <c r="E299" t="s">
        <v>54</v>
      </c>
      <c r="F299" s="101">
        <v>45077</v>
      </c>
      <c r="G299" t="s">
        <v>2942</v>
      </c>
      <c r="H299" t="s">
        <v>2890</v>
      </c>
      <c r="I299">
        <v>7500</v>
      </c>
      <c r="J299">
        <v>1008</v>
      </c>
      <c r="L299">
        <v>397</v>
      </c>
      <c r="M299">
        <v>611</v>
      </c>
    </row>
    <row r="300" spans="1:48" x14ac:dyDescent="0.3">
      <c r="A300">
        <v>214</v>
      </c>
      <c r="B300" t="s">
        <v>143</v>
      </c>
      <c r="C300" t="s">
        <v>90</v>
      </c>
      <c r="D300" t="s">
        <v>21</v>
      </c>
      <c r="E300" t="s">
        <v>54</v>
      </c>
      <c r="F300" s="101">
        <v>45077</v>
      </c>
      <c r="G300" t="s">
        <v>2942</v>
      </c>
      <c r="H300" t="s">
        <v>2892</v>
      </c>
      <c r="I300">
        <v>7500</v>
      </c>
      <c r="J300">
        <v>1012.830017089844</v>
      </c>
      <c r="L300">
        <v>0</v>
      </c>
      <c r="M300">
        <v>1012.83</v>
      </c>
    </row>
    <row r="301" spans="1:48" x14ac:dyDescent="0.3">
      <c r="A301">
        <v>214</v>
      </c>
      <c r="B301" t="s">
        <v>143</v>
      </c>
      <c r="C301" t="s">
        <v>90</v>
      </c>
      <c r="D301" t="s">
        <v>21</v>
      </c>
      <c r="E301" t="s">
        <v>54</v>
      </c>
      <c r="F301" s="101">
        <v>45077</v>
      </c>
      <c r="G301" t="s">
        <v>2942</v>
      </c>
      <c r="H301" t="s">
        <v>2898</v>
      </c>
      <c r="I301">
        <v>7500</v>
      </c>
      <c r="J301">
        <v>0</v>
      </c>
      <c r="L301">
        <v>0</v>
      </c>
      <c r="M301">
        <v>0</v>
      </c>
    </row>
    <row r="302" spans="1:48" x14ac:dyDescent="0.3">
      <c r="A302">
        <v>214</v>
      </c>
      <c r="B302" t="s">
        <v>143</v>
      </c>
      <c r="C302" t="s">
        <v>90</v>
      </c>
      <c r="D302" t="s">
        <v>21</v>
      </c>
      <c r="E302" t="s">
        <v>54</v>
      </c>
      <c r="F302" s="101">
        <v>45077</v>
      </c>
      <c r="G302" t="s">
        <v>2942</v>
      </c>
      <c r="H302" t="s">
        <v>2891</v>
      </c>
      <c r="I302">
        <v>7500</v>
      </c>
      <c r="J302">
        <v>611.20001220703125</v>
      </c>
      <c r="L302">
        <v>152.6</v>
      </c>
      <c r="M302">
        <v>458.6</v>
      </c>
    </row>
    <row r="303" spans="1:48" x14ac:dyDescent="0.3">
      <c r="A303">
        <v>214</v>
      </c>
      <c r="B303" t="s">
        <v>143</v>
      </c>
      <c r="C303" t="s">
        <v>90</v>
      </c>
      <c r="D303" t="s">
        <v>21</v>
      </c>
      <c r="E303" t="s">
        <v>54</v>
      </c>
      <c r="F303" s="101">
        <v>45077</v>
      </c>
      <c r="G303" t="s">
        <v>2942</v>
      </c>
      <c r="H303" t="s">
        <v>2895</v>
      </c>
      <c r="I303">
        <v>1</v>
      </c>
      <c r="J303">
        <v>0</v>
      </c>
      <c r="L303">
        <v>0</v>
      </c>
      <c r="M303">
        <v>0</v>
      </c>
    </row>
    <row r="304" spans="1:48" x14ac:dyDescent="0.3">
      <c r="A304">
        <v>214</v>
      </c>
      <c r="B304" t="s">
        <v>143</v>
      </c>
      <c r="C304" t="s">
        <v>90</v>
      </c>
      <c r="D304" t="s">
        <v>21</v>
      </c>
      <c r="E304" t="s">
        <v>54</v>
      </c>
      <c r="F304" s="101">
        <v>45077</v>
      </c>
      <c r="G304" t="s">
        <v>2942</v>
      </c>
      <c r="H304" t="s">
        <v>2899</v>
      </c>
      <c r="I304">
        <v>1</v>
      </c>
      <c r="J304">
        <v>0</v>
      </c>
      <c r="L304">
        <v>0</v>
      </c>
      <c r="M304">
        <v>0</v>
      </c>
    </row>
    <row r="305" spans="1:46" x14ac:dyDescent="0.3">
      <c r="A305">
        <v>217</v>
      </c>
      <c r="B305" t="s">
        <v>147</v>
      </c>
      <c r="C305" t="s">
        <v>90</v>
      </c>
      <c r="D305" t="s">
        <v>21</v>
      </c>
      <c r="E305" t="s">
        <v>22</v>
      </c>
      <c r="F305" s="101">
        <v>45077</v>
      </c>
      <c r="G305" t="s">
        <v>2943</v>
      </c>
      <c r="H305" t="s">
        <v>2890</v>
      </c>
      <c r="I305">
        <v>20</v>
      </c>
      <c r="J305">
        <v>39.380001068115227</v>
      </c>
      <c r="L305">
        <v>397</v>
      </c>
      <c r="M305">
        <v>611</v>
      </c>
      <c r="AS305">
        <v>397</v>
      </c>
    </row>
    <row r="306" spans="1:46" x14ac:dyDescent="0.3">
      <c r="A306">
        <v>217</v>
      </c>
      <c r="B306" t="s">
        <v>147</v>
      </c>
      <c r="C306" t="s">
        <v>90</v>
      </c>
      <c r="D306" t="s">
        <v>21</v>
      </c>
      <c r="E306" t="s">
        <v>22</v>
      </c>
      <c r="F306" s="101">
        <v>45077</v>
      </c>
      <c r="G306" t="s">
        <v>2943</v>
      </c>
      <c r="H306" t="s">
        <v>2892</v>
      </c>
      <c r="I306">
        <v>20</v>
      </c>
      <c r="J306">
        <v>0</v>
      </c>
      <c r="L306">
        <v>0</v>
      </c>
      <c r="M306">
        <v>1012.83</v>
      </c>
      <c r="AS306">
        <v>0</v>
      </c>
    </row>
    <row r="307" spans="1:46" x14ac:dyDescent="0.3">
      <c r="A307">
        <v>217</v>
      </c>
      <c r="B307" t="s">
        <v>147</v>
      </c>
      <c r="C307" t="s">
        <v>90</v>
      </c>
      <c r="D307" t="s">
        <v>21</v>
      </c>
      <c r="E307" t="s">
        <v>22</v>
      </c>
      <c r="F307" s="101">
        <v>45077</v>
      </c>
      <c r="G307" t="s">
        <v>2943</v>
      </c>
      <c r="H307" t="s">
        <v>2898</v>
      </c>
      <c r="I307">
        <v>20</v>
      </c>
      <c r="J307">
        <v>0</v>
      </c>
      <c r="L307">
        <v>0</v>
      </c>
      <c r="M307">
        <v>0</v>
      </c>
      <c r="AS307">
        <v>0</v>
      </c>
    </row>
    <row r="308" spans="1:46" x14ac:dyDescent="0.3">
      <c r="A308">
        <v>217</v>
      </c>
      <c r="B308" t="s">
        <v>147</v>
      </c>
      <c r="C308" t="s">
        <v>90</v>
      </c>
      <c r="D308" t="s">
        <v>21</v>
      </c>
      <c r="E308" t="s">
        <v>22</v>
      </c>
      <c r="F308" s="101">
        <v>45077</v>
      </c>
      <c r="G308" t="s">
        <v>2943</v>
      </c>
      <c r="H308" t="s">
        <v>2891</v>
      </c>
      <c r="I308">
        <v>20</v>
      </c>
      <c r="J308">
        <v>24.969999313354489</v>
      </c>
      <c r="L308">
        <v>152.6</v>
      </c>
      <c r="M308">
        <v>458.6</v>
      </c>
      <c r="AS308">
        <v>152.6</v>
      </c>
    </row>
    <row r="309" spans="1:46" x14ac:dyDescent="0.3">
      <c r="A309">
        <v>217</v>
      </c>
      <c r="B309" t="s">
        <v>147</v>
      </c>
      <c r="C309" t="s">
        <v>90</v>
      </c>
      <c r="D309" t="s">
        <v>21</v>
      </c>
      <c r="E309" t="s">
        <v>22</v>
      </c>
      <c r="F309" s="101">
        <v>45077</v>
      </c>
      <c r="G309" t="s">
        <v>2943</v>
      </c>
      <c r="H309" t="s">
        <v>2895</v>
      </c>
      <c r="I309">
        <v>20</v>
      </c>
      <c r="J309">
        <v>0</v>
      </c>
      <c r="L309">
        <v>0</v>
      </c>
      <c r="M309">
        <v>0</v>
      </c>
      <c r="AS309">
        <v>0</v>
      </c>
    </row>
    <row r="310" spans="1:46" x14ac:dyDescent="0.3">
      <c r="A310">
        <v>217</v>
      </c>
      <c r="B310" t="s">
        <v>147</v>
      </c>
      <c r="C310" t="s">
        <v>90</v>
      </c>
      <c r="D310" t="s">
        <v>21</v>
      </c>
      <c r="E310" t="s">
        <v>22</v>
      </c>
      <c r="F310" s="101">
        <v>45077</v>
      </c>
      <c r="G310" t="s">
        <v>2943</v>
      </c>
      <c r="H310" t="s">
        <v>2899</v>
      </c>
      <c r="I310">
        <v>20</v>
      </c>
      <c r="J310">
        <v>0</v>
      </c>
      <c r="L310">
        <v>0</v>
      </c>
      <c r="M310">
        <v>0</v>
      </c>
      <c r="AS310">
        <v>0</v>
      </c>
    </row>
    <row r="311" spans="1:46" x14ac:dyDescent="0.3">
      <c r="A311">
        <v>218</v>
      </c>
      <c r="B311" t="s">
        <v>148</v>
      </c>
      <c r="C311" t="s">
        <v>90</v>
      </c>
      <c r="D311" t="s">
        <v>21</v>
      </c>
      <c r="E311" t="s">
        <v>54</v>
      </c>
      <c r="F311" s="101">
        <v>45077</v>
      </c>
      <c r="G311" t="s">
        <v>2944</v>
      </c>
      <c r="H311" t="s">
        <v>2890</v>
      </c>
      <c r="I311">
        <v>172000</v>
      </c>
      <c r="J311">
        <v>71125</v>
      </c>
      <c r="N311">
        <v>71125</v>
      </c>
    </row>
    <row r="312" spans="1:46" x14ac:dyDescent="0.3">
      <c r="A312">
        <v>218</v>
      </c>
      <c r="B312" t="s">
        <v>148</v>
      </c>
      <c r="C312" t="s">
        <v>90</v>
      </c>
      <c r="D312" t="s">
        <v>21</v>
      </c>
      <c r="E312" t="s">
        <v>54</v>
      </c>
      <c r="F312" s="101">
        <v>45077</v>
      </c>
      <c r="G312" t="s">
        <v>2944</v>
      </c>
      <c r="H312" t="s">
        <v>2892</v>
      </c>
      <c r="I312">
        <v>172000</v>
      </c>
      <c r="J312">
        <v>50730</v>
      </c>
      <c r="N312">
        <v>50730</v>
      </c>
    </row>
    <row r="313" spans="1:46" x14ac:dyDescent="0.3">
      <c r="A313">
        <v>218</v>
      </c>
      <c r="B313" t="s">
        <v>148</v>
      </c>
      <c r="C313" t="s">
        <v>90</v>
      </c>
      <c r="D313" t="s">
        <v>21</v>
      </c>
      <c r="E313" t="s">
        <v>54</v>
      </c>
      <c r="F313" s="101">
        <v>45077</v>
      </c>
      <c r="G313" t="s">
        <v>2944</v>
      </c>
      <c r="H313" t="s">
        <v>2898</v>
      </c>
      <c r="I313">
        <v>172000</v>
      </c>
      <c r="J313">
        <v>0</v>
      </c>
      <c r="N313">
        <v>0</v>
      </c>
    </row>
    <row r="314" spans="1:46" x14ac:dyDescent="0.3">
      <c r="A314">
        <v>218</v>
      </c>
      <c r="B314" t="s">
        <v>148</v>
      </c>
      <c r="C314" t="s">
        <v>90</v>
      </c>
      <c r="D314" t="s">
        <v>21</v>
      </c>
      <c r="E314" t="s">
        <v>54</v>
      </c>
      <c r="F314" s="101">
        <v>45077</v>
      </c>
      <c r="G314" t="s">
        <v>2944</v>
      </c>
      <c r="H314" t="s">
        <v>2891</v>
      </c>
      <c r="I314">
        <v>172000</v>
      </c>
      <c r="J314">
        <v>20724</v>
      </c>
      <c r="N314">
        <v>20724</v>
      </c>
    </row>
    <row r="315" spans="1:46" x14ac:dyDescent="0.3">
      <c r="A315">
        <v>218</v>
      </c>
      <c r="B315" t="s">
        <v>148</v>
      </c>
      <c r="C315" t="s">
        <v>90</v>
      </c>
      <c r="D315" t="s">
        <v>21</v>
      </c>
      <c r="E315" t="s">
        <v>54</v>
      </c>
      <c r="F315" s="101">
        <v>45077</v>
      </c>
      <c r="G315" t="s">
        <v>2944</v>
      </c>
      <c r="H315" t="s">
        <v>2895</v>
      </c>
      <c r="I315">
        <v>172000</v>
      </c>
      <c r="J315">
        <v>3600</v>
      </c>
      <c r="N315">
        <v>3600</v>
      </c>
    </row>
    <row r="316" spans="1:46" x14ac:dyDescent="0.3">
      <c r="A316">
        <v>218</v>
      </c>
      <c r="B316" t="s">
        <v>148</v>
      </c>
      <c r="C316" t="s">
        <v>90</v>
      </c>
      <c r="D316" t="s">
        <v>21</v>
      </c>
      <c r="E316" t="s">
        <v>54</v>
      </c>
      <c r="F316" s="101">
        <v>45077</v>
      </c>
      <c r="G316" t="s">
        <v>2944</v>
      </c>
      <c r="H316" t="s">
        <v>2899</v>
      </c>
      <c r="I316">
        <v>172000</v>
      </c>
      <c r="J316">
        <v>1130</v>
      </c>
      <c r="N316">
        <v>1130</v>
      </c>
    </row>
    <row r="317" spans="1:46" x14ac:dyDescent="0.3">
      <c r="A317">
        <v>225</v>
      </c>
      <c r="B317" t="s">
        <v>156</v>
      </c>
      <c r="C317" t="s">
        <v>90</v>
      </c>
      <c r="D317" t="s">
        <v>21</v>
      </c>
      <c r="E317" t="s">
        <v>22</v>
      </c>
      <c r="F317" s="101">
        <v>45077</v>
      </c>
      <c r="G317" t="s">
        <v>2945</v>
      </c>
      <c r="H317" t="s">
        <v>2890</v>
      </c>
      <c r="I317">
        <v>1</v>
      </c>
      <c r="J317">
        <v>9</v>
      </c>
      <c r="AT317">
        <v>9</v>
      </c>
    </row>
    <row r="318" spans="1:46" x14ac:dyDescent="0.3">
      <c r="A318">
        <v>225</v>
      </c>
      <c r="B318" t="s">
        <v>156</v>
      </c>
      <c r="C318" t="s">
        <v>90</v>
      </c>
      <c r="D318" t="s">
        <v>21</v>
      </c>
      <c r="E318" t="s">
        <v>22</v>
      </c>
      <c r="F318" s="101">
        <v>45077</v>
      </c>
      <c r="G318" t="s">
        <v>2945</v>
      </c>
      <c r="H318" t="s">
        <v>2892</v>
      </c>
      <c r="I318">
        <v>1</v>
      </c>
      <c r="J318">
        <v>2</v>
      </c>
      <c r="AT318">
        <v>2</v>
      </c>
    </row>
    <row r="319" spans="1:46" x14ac:dyDescent="0.3">
      <c r="A319">
        <v>225</v>
      </c>
      <c r="B319" t="s">
        <v>156</v>
      </c>
      <c r="C319" t="s">
        <v>90</v>
      </c>
      <c r="D319" t="s">
        <v>21</v>
      </c>
      <c r="E319" t="s">
        <v>22</v>
      </c>
      <c r="F319" s="101">
        <v>45077</v>
      </c>
      <c r="G319" t="s">
        <v>2945</v>
      </c>
      <c r="H319" t="s">
        <v>2898</v>
      </c>
      <c r="I319">
        <v>1</v>
      </c>
      <c r="J319">
        <v>0</v>
      </c>
      <c r="AT319">
        <v>0</v>
      </c>
    </row>
    <row r="320" spans="1:46" x14ac:dyDescent="0.3">
      <c r="A320">
        <v>225</v>
      </c>
      <c r="B320" t="s">
        <v>156</v>
      </c>
      <c r="C320" t="s">
        <v>90</v>
      </c>
      <c r="D320" t="s">
        <v>21</v>
      </c>
      <c r="E320" t="s">
        <v>22</v>
      </c>
      <c r="F320" s="101">
        <v>45077</v>
      </c>
      <c r="G320" t="s">
        <v>2945</v>
      </c>
      <c r="H320" t="s">
        <v>2891</v>
      </c>
      <c r="I320">
        <v>1</v>
      </c>
      <c r="J320">
        <v>10</v>
      </c>
      <c r="AT320">
        <v>10</v>
      </c>
    </row>
    <row r="321" spans="1:48" x14ac:dyDescent="0.3">
      <c r="A321">
        <v>225</v>
      </c>
      <c r="B321" t="s">
        <v>156</v>
      </c>
      <c r="C321" t="s">
        <v>90</v>
      </c>
      <c r="D321" t="s">
        <v>21</v>
      </c>
      <c r="E321" t="s">
        <v>22</v>
      </c>
      <c r="F321" s="101">
        <v>45077</v>
      </c>
      <c r="G321" t="s">
        <v>2945</v>
      </c>
      <c r="H321" t="s">
        <v>2895</v>
      </c>
      <c r="I321">
        <v>1</v>
      </c>
      <c r="J321">
        <v>1</v>
      </c>
      <c r="AT321">
        <v>1</v>
      </c>
    </row>
    <row r="322" spans="1:48" x14ac:dyDescent="0.3">
      <c r="A322">
        <v>225</v>
      </c>
      <c r="B322" t="s">
        <v>156</v>
      </c>
      <c r="C322" t="s">
        <v>90</v>
      </c>
      <c r="D322" t="s">
        <v>21</v>
      </c>
      <c r="E322" t="s">
        <v>22</v>
      </c>
      <c r="F322" s="101">
        <v>45077</v>
      </c>
      <c r="G322" t="s">
        <v>2945</v>
      </c>
      <c r="H322" t="s">
        <v>2899</v>
      </c>
      <c r="I322">
        <v>1</v>
      </c>
      <c r="J322">
        <v>1</v>
      </c>
      <c r="AT322">
        <v>1</v>
      </c>
    </row>
    <row r="323" spans="1:48" x14ac:dyDescent="0.3">
      <c r="A323">
        <v>239</v>
      </c>
      <c r="B323" t="s">
        <v>1226</v>
      </c>
      <c r="C323" t="s">
        <v>29</v>
      </c>
      <c r="D323" t="s">
        <v>21</v>
      </c>
      <c r="E323" t="s">
        <v>22</v>
      </c>
      <c r="F323" s="101">
        <v>45077</v>
      </c>
      <c r="G323" t="s">
        <v>2946</v>
      </c>
      <c r="H323" t="s">
        <v>2905</v>
      </c>
      <c r="J323">
        <v>2</v>
      </c>
      <c r="AU323">
        <v>2</v>
      </c>
    </row>
    <row r="324" spans="1:48" x14ac:dyDescent="0.3">
      <c r="A324">
        <v>239</v>
      </c>
      <c r="B324" t="s">
        <v>1226</v>
      </c>
      <c r="C324" t="s">
        <v>29</v>
      </c>
      <c r="D324" t="s">
        <v>21</v>
      </c>
      <c r="E324" t="s">
        <v>22</v>
      </c>
      <c r="F324" s="101">
        <v>45077</v>
      </c>
      <c r="G324" t="s">
        <v>2946</v>
      </c>
      <c r="H324" t="s">
        <v>2906</v>
      </c>
      <c r="J324">
        <v>12</v>
      </c>
      <c r="AU324">
        <v>12</v>
      </c>
    </row>
    <row r="325" spans="1:48" x14ac:dyDescent="0.3">
      <c r="A325">
        <v>239</v>
      </c>
      <c r="B325" t="s">
        <v>1226</v>
      </c>
      <c r="C325" t="s">
        <v>29</v>
      </c>
      <c r="D325" t="s">
        <v>21</v>
      </c>
      <c r="E325" t="s">
        <v>22</v>
      </c>
      <c r="F325" s="101">
        <v>45077</v>
      </c>
      <c r="G325" t="s">
        <v>2946</v>
      </c>
      <c r="H325" t="s">
        <v>2908</v>
      </c>
      <c r="J325">
        <v>5</v>
      </c>
      <c r="AU325">
        <v>5</v>
      </c>
    </row>
    <row r="326" spans="1:48" x14ac:dyDescent="0.3">
      <c r="A326">
        <v>434</v>
      </c>
      <c r="B326" t="s">
        <v>403</v>
      </c>
      <c r="C326" t="s">
        <v>90</v>
      </c>
      <c r="D326" t="s">
        <v>21</v>
      </c>
      <c r="E326" t="s">
        <v>54</v>
      </c>
      <c r="F326" s="101">
        <v>45077</v>
      </c>
      <c r="G326" t="s">
        <v>1749</v>
      </c>
      <c r="H326" t="s">
        <v>2890</v>
      </c>
      <c r="I326">
        <v>200</v>
      </c>
      <c r="J326">
        <v>0</v>
      </c>
      <c r="AV326">
        <v>0</v>
      </c>
    </row>
    <row r="327" spans="1:48" x14ac:dyDescent="0.3">
      <c r="A327">
        <v>434</v>
      </c>
      <c r="B327" t="s">
        <v>403</v>
      </c>
      <c r="C327" t="s">
        <v>90</v>
      </c>
      <c r="D327" t="s">
        <v>21</v>
      </c>
      <c r="E327" t="s">
        <v>54</v>
      </c>
      <c r="F327" s="101">
        <v>45077</v>
      </c>
      <c r="G327" t="s">
        <v>1749</v>
      </c>
      <c r="H327" t="s">
        <v>2892</v>
      </c>
      <c r="I327">
        <v>200</v>
      </c>
      <c r="J327">
        <v>0</v>
      </c>
      <c r="AV327">
        <v>0</v>
      </c>
    </row>
    <row r="328" spans="1:48" x14ac:dyDescent="0.3">
      <c r="A328">
        <v>434</v>
      </c>
      <c r="B328" t="s">
        <v>403</v>
      </c>
      <c r="C328" t="s">
        <v>90</v>
      </c>
      <c r="D328" t="s">
        <v>21</v>
      </c>
      <c r="E328" t="s">
        <v>54</v>
      </c>
      <c r="F328" s="101">
        <v>45077</v>
      </c>
      <c r="G328" t="s">
        <v>1749</v>
      </c>
      <c r="H328" t="s">
        <v>2898</v>
      </c>
      <c r="I328">
        <v>200</v>
      </c>
      <c r="J328">
        <v>0</v>
      </c>
      <c r="AV328">
        <v>0</v>
      </c>
    </row>
    <row r="329" spans="1:48" x14ac:dyDescent="0.3">
      <c r="A329">
        <v>434</v>
      </c>
      <c r="B329" t="s">
        <v>403</v>
      </c>
      <c r="C329" t="s">
        <v>90</v>
      </c>
      <c r="D329" t="s">
        <v>21</v>
      </c>
      <c r="E329" t="s">
        <v>54</v>
      </c>
      <c r="F329" s="101">
        <v>45077</v>
      </c>
      <c r="G329" t="s">
        <v>1749</v>
      </c>
      <c r="H329" t="s">
        <v>2891</v>
      </c>
      <c r="I329">
        <v>200</v>
      </c>
      <c r="J329">
        <v>4.5999999046325684</v>
      </c>
      <c r="AV329">
        <v>4.5999999999999996</v>
      </c>
    </row>
    <row r="330" spans="1:48" x14ac:dyDescent="0.3">
      <c r="A330">
        <v>434</v>
      </c>
      <c r="B330" t="s">
        <v>403</v>
      </c>
      <c r="C330" t="s">
        <v>90</v>
      </c>
      <c r="D330" t="s">
        <v>21</v>
      </c>
      <c r="E330" t="s">
        <v>54</v>
      </c>
      <c r="F330" s="101">
        <v>45077</v>
      </c>
      <c r="G330" t="s">
        <v>1749</v>
      </c>
      <c r="H330" t="s">
        <v>2895</v>
      </c>
      <c r="I330">
        <v>200</v>
      </c>
      <c r="J330">
        <v>0</v>
      </c>
      <c r="AV330">
        <v>0</v>
      </c>
    </row>
    <row r="331" spans="1:48" x14ac:dyDescent="0.3">
      <c r="A331">
        <v>434</v>
      </c>
      <c r="B331" t="s">
        <v>403</v>
      </c>
      <c r="C331" t="s">
        <v>90</v>
      </c>
      <c r="D331" t="s">
        <v>21</v>
      </c>
      <c r="E331" t="s">
        <v>54</v>
      </c>
      <c r="F331" s="101">
        <v>45077</v>
      </c>
      <c r="G331" t="s">
        <v>1749</v>
      </c>
      <c r="H331" t="s">
        <v>2899</v>
      </c>
      <c r="I331">
        <v>200</v>
      </c>
      <c r="J331">
        <v>0</v>
      </c>
      <c r="AV331">
        <v>0</v>
      </c>
    </row>
    <row r="332" spans="1:48" x14ac:dyDescent="0.3">
      <c r="A332">
        <v>208</v>
      </c>
      <c r="B332" t="s">
        <v>140</v>
      </c>
      <c r="C332" t="s">
        <v>90</v>
      </c>
      <c r="D332" t="s">
        <v>21</v>
      </c>
      <c r="E332" t="s">
        <v>54</v>
      </c>
      <c r="F332" s="101">
        <v>45107</v>
      </c>
      <c r="G332" t="s">
        <v>2947</v>
      </c>
      <c r="H332" t="s">
        <v>2890</v>
      </c>
      <c r="I332">
        <v>1</v>
      </c>
      <c r="J332">
        <v>966</v>
      </c>
      <c r="K332">
        <v>966</v>
      </c>
    </row>
    <row r="333" spans="1:48" x14ac:dyDescent="0.3">
      <c r="A333">
        <v>208</v>
      </c>
      <c r="B333" t="s">
        <v>140</v>
      </c>
      <c r="C333" t="s">
        <v>90</v>
      </c>
      <c r="D333" t="s">
        <v>21</v>
      </c>
      <c r="E333" t="s">
        <v>54</v>
      </c>
      <c r="F333" s="101">
        <v>45107</v>
      </c>
      <c r="G333" t="s">
        <v>2947</v>
      </c>
      <c r="H333" t="s">
        <v>2892</v>
      </c>
      <c r="I333">
        <v>1</v>
      </c>
      <c r="J333">
        <v>303</v>
      </c>
      <c r="K333">
        <v>303</v>
      </c>
    </row>
    <row r="334" spans="1:48" x14ac:dyDescent="0.3">
      <c r="A334">
        <v>208</v>
      </c>
      <c r="B334" t="s">
        <v>140</v>
      </c>
      <c r="C334" t="s">
        <v>90</v>
      </c>
      <c r="D334" t="s">
        <v>21</v>
      </c>
      <c r="E334" t="s">
        <v>54</v>
      </c>
      <c r="F334" s="101">
        <v>45107</v>
      </c>
      <c r="G334" t="s">
        <v>2947</v>
      </c>
      <c r="H334" t="s">
        <v>2898</v>
      </c>
      <c r="I334">
        <v>1</v>
      </c>
      <c r="J334">
        <v>0</v>
      </c>
      <c r="K334">
        <v>0</v>
      </c>
    </row>
    <row r="335" spans="1:48" x14ac:dyDescent="0.3">
      <c r="A335">
        <v>208</v>
      </c>
      <c r="B335" t="s">
        <v>140</v>
      </c>
      <c r="C335" t="s">
        <v>90</v>
      </c>
      <c r="D335" t="s">
        <v>21</v>
      </c>
      <c r="E335" t="s">
        <v>54</v>
      </c>
      <c r="F335" s="101">
        <v>45107</v>
      </c>
      <c r="G335" t="s">
        <v>2947</v>
      </c>
      <c r="H335" t="s">
        <v>2891</v>
      </c>
      <c r="I335">
        <v>1</v>
      </c>
      <c r="J335">
        <v>179</v>
      </c>
      <c r="K335">
        <v>179</v>
      </c>
    </row>
    <row r="336" spans="1:48" x14ac:dyDescent="0.3">
      <c r="A336">
        <v>208</v>
      </c>
      <c r="B336" t="s">
        <v>140</v>
      </c>
      <c r="C336" t="s">
        <v>90</v>
      </c>
      <c r="D336" t="s">
        <v>21</v>
      </c>
      <c r="E336" t="s">
        <v>54</v>
      </c>
      <c r="F336" s="101">
        <v>45107</v>
      </c>
      <c r="G336" t="s">
        <v>2947</v>
      </c>
      <c r="H336" t="s">
        <v>2895</v>
      </c>
      <c r="I336">
        <v>0</v>
      </c>
      <c r="J336">
        <v>0</v>
      </c>
      <c r="K336">
        <v>0</v>
      </c>
    </row>
    <row r="337" spans="1:45" x14ac:dyDescent="0.3">
      <c r="A337">
        <v>208</v>
      </c>
      <c r="B337" t="s">
        <v>140</v>
      </c>
      <c r="C337" t="s">
        <v>90</v>
      </c>
      <c r="D337" t="s">
        <v>21</v>
      </c>
      <c r="E337" t="s">
        <v>54</v>
      </c>
      <c r="F337" s="101">
        <v>45107</v>
      </c>
      <c r="G337" t="s">
        <v>2947</v>
      </c>
      <c r="H337" t="s">
        <v>2899</v>
      </c>
      <c r="I337">
        <v>1</v>
      </c>
      <c r="J337">
        <v>9</v>
      </c>
      <c r="K337">
        <v>9</v>
      </c>
    </row>
    <row r="338" spans="1:45" x14ac:dyDescent="0.3">
      <c r="A338">
        <v>214</v>
      </c>
      <c r="B338" t="s">
        <v>143</v>
      </c>
      <c r="C338" t="s">
        <v>90</v>
      </c>
      <c r="D338" t="s">
        <v>21</v>
      </c>
      <c r="E338" t="s">
        <v>54</v>
      </c>
      <c r="F338" s="101">
        <v>45107</v>
      </c>
      <c r="G338" t="s">
        <v>2948</v>
      </c>
      <c r="H338" t="s">
        <v>2890</v>
      </c>
      <c r="I338">
        <v>7500</v>
      </c>
      <c r="J338">
        <v>984</v>
      </c>
      <c r="L338">
        <v>452</v>
      </c>
      <c r="M338">
        <v>532</v>
      </c>
    </row>
    <row r="339" spans="1:45" x14ac:dyDescent="0.3">
      <c r="A339">
        <v>214</v>
      </c>
      <c r="B339" t="s">
        <v>143</v>
      </c>
      <c r="C339" t="s">
        <v>90</v>
      </c>
      <c r="D339" t="s">
        <v>21</v>
      </c>
      <c r="E339" t="s">
        <v>54</v>
      </c>
      <c r="F339" s="101">
        <v>45107</v>
      </c>
      <c r="G339" t="s">
        <v>2948</v>
      </c>
      <c r="H339" t="s">
        <v>2892</v>
      </c>
      <c r="I339">
        <v>7500</v>
      </c>
      <c r="J339">
        <v>644.80999755859375</v>
      </c>
      <c r="L339">
        <v>0</v>
      </c>
      <c r="M339">
        <v>644.80999999999995</v>
      </c>
    </row>
    <row r="340" spans="1:45" x14ac:dyDescent="0.3">
      <c r="A340">
        <v>214</v>
      </c>
      <c r="B340" t="s">
        <v>143</v>
      </c>
      <c r="C340" t="s">
        <v>90</v>
      </c>
      <c r="D340" t="s">
        <v>21</v>
      </c>
      <c r="E340" t="s">
        <v>54</v>
      </c>
      <c r="F340" s="101">
        <v>45107</v>
      </c>
      <c r="G340" t="s">
        <v>2948</v>
      </c>
      <c r="H340" t="s">
        <v>2898</v>
      </c>
      <c r="I340">
        <v>7500</v>
      </c>
      <c r="J340">
        <v>0</v>
      </c>
      <c r="L340">
        <v>0</v>
      </c>
      <c r="M340">
        <v>0</v>
      </c>
    </row>
    <row r="341" spans="1:45" x14ac:dyDescent="0.3">
      <c r="A341">
        <v>214</v>
      </c>
      <c r="B341" t="s">
        <v>143</v>
      </c>
      <c r="C341" t="s">
        <v>90</v>
      </c>
      <c r="D341" t="s">
        <v>21</v>
      </c>
      <c r="E341" t="s">
        <v>54</v>
      </c>
      <c r="F341" s="101">
        <v>45107</v>
      </c>
      <c r="G341" t="s">
        <v>2948</v>
      </c>
      <c r="H341" t="s">
        <v>2891</v>
      </c>
      <c r="I341">
        <v>7500</v>
      </c>
      <c r="J341">
        <v>666.70001220703125</v>
      </c>
      <c r="L341">
        <v>66</v>
      </c>
      <c r="M341">
        <v>600.70000000000005</v>
      </c>
    </row>
    <row r="342" spans="1:45" x14ac:dyDescent="0.3">
      <c r="A342">
        <v>214</v>
      </c>
      <c r="B342" t="s">
        <v>143</v>
      </c>
      <c r="C342" t="s">
        <v>90</v>
      </c>
      <c r="D342" t="s">
        <v>21</v>
      </c>
      <c r="E342" t="s">
        <v>54</v>
      </c>
      <c r="F342" s="101">
        <v>45107</v>
      </c>
      <c r="G342" t="s">
        <v>2948</v>
      </c>
      <c r="H342" t="s">
        <v>2895</v>
      </c>
      <c r="I342">
        <v>1</v>
      </c>
      <c r="J342">
        <v>0</v>
      </c>
      <c r="L342">
        <v>0</v>
      </c>
      <c r="M342">
        <v>0</v>
      </c>
    </row>
    <row r="343" spans="1:45" x14ac:dyDescent="0.3">
      <c r="A343">
        <v>214</v>
      </c>
      <c r="B343" t="s">
        <v>143</v>
      </c>
      <c r="C343" t="s">
        <v>90</v>
      </c>
      <c r="D343" t="s">
        <v>21</v>
      </c>
      <c r="E343" t="s">
        <v>54</v>
      </c>
      <c r="F343" s="101">
        <v>45107</v>
      </c>
      <c r="G343" t="s">
        <v>2948</v>
      </c>
      <c r="H343" t="s">
        <v>2899</v>
      </c>
      <c r="I343">
        <v>1</v>
      </c>
      <c r="J343">
        <v>0</v>
      </c>
      <c r="L343">
        <v>0</v>
      </c>
      <c r="M343">
        <v>0</v>
      </c>
    </row>
    <row r="344" spans="1:45" x14ac:dyDescent="0.3">
      <c r="A344">
        <v>217</v>
      </c>
      <c r="B344" t="s">
        <v>147</v>
      </c>
      <c r="C344" t="s">
        <v>90</v>
      </c>
      <c r="D344" t="s">
        <v>21</v>
      </c>
      <c r="E344" t="s">
        <v>22</v>
      </c>
      <c r="F344" s="101">
        <v>45107</v>
      </c>
      <c r="G344" t="s">
        <v>2949</v>
      </c>
      <c r="H344" t="s">
        <v>2890</v>
      </c>
      <c r="I344">
        <v>20</v>
      </c>
      <c r="J344">
        <v>45.930000305175781</v>
      </c>
      <c r="L344">
        <v>452</v>
      </c>
      <c r="M344">
        <v>532</v>
      </c>
      <c r="AS344">
        <v>452</v>
      </c>
    </row>
    <row r="345" spans="1:45" x14ac:dyDescent="0.3">
      <c r="A345">
        <v>217</v>
      </c>
      <c r="B345" t="s">
        <v>147</v>
      </c>
      <c r="C345" t="s">
        <v>90</v>
      </c>
      <c r="D345" t="s">
        <v>21</v>
      </c>
      <c r="E345" t="s">
        <v>22</v>
      </c>
      <c r="F345" s="101">
        <v>45107</v>
      </c>
      <c r="G345" t="s">
        <v>2949</v>
      </c>
      <c r="H345" t="s">
        <v>2892</v>
      </c>
      <c r="I345">
        <v>20</v>
      </c>
      <c r="J345">
        <v>0</v>
      </c>
      <c r="L345">
        <v>0</v>
      </c>
      <c r="M345">
        <v>644.80999999999995</v>
      </c>
      <c r="AS345">
        <v>0</v>
      </c>
    </row>
    <row r="346" spans="1:45" x14ac:dyDescent="0.3">
      <c r="A346">
        <v>217</v>
      </c>
      <c r="B346" t="s">
        <v>147</v>
      </c>
      <c r="C346" t="s">
        <v>90</v>
      </c>
      <c r="D346" t="s">
        <v>21</v>
      </c>
      <c r="E346" t="s">
        <v>22</v>
      </c>
      <c r="F346" s="101">
        <v>45107</v>
      </c>
      <c r="G346" t="s">
        <v>2949</v>
      </c>
      <c r="H346" t="s">
        <v>2898</v>
      </c>
      <c r="I346">
        <v>20</v>
      </c>
      <c r="J346">
        <v>0</v>
      </c>
      <c r="L346">
        <v>0</v>
      </c>
      <c r="M346">
        <v>0</v>
      </c>
      <c r="AS346">
        <v>0</v>
      </c>
    </row>
    <row r="347" spans="1:45" x14ac:dyDescent="0.3">
      <c r="A347">
        <v>217</v>
      </c>
      <c r="B347" t="s">
        <v>147</v>
      </c>
      <c r="C347" t="s">
        <v>90</v>
      </c>
      <c r="D347" t="s">
        <v>21</v>
      </c>
      <c r="E347" t="s">
        <v>22</v>
      </c>
      <c r="F347" s="101">
        <v>45107</v>
      </c>
      <c r="G347" t="s">
        <v>2949</v>
      </c>
      <c r="H347" t="s">
        <v>2891</v>
      </c>
      <c r="I347">
        <v>20</v>
      </c>
      <c r="J347">
        <v>9.8999996185302734</v>
      </c>
      <c r="L347">
        <v>66</v>
      </c>
      <c r="M347">
        <v>600.70000000000005</v>
      </c>
      <c r="AS347">
        <v>66</v>
      </c>
    </row>
    <row r="348" spans="1:45" x14ac:dyDescent="0.3">
      <c r="A348">
        <v>217</v>
      </c>
      <c r="B348" t="s">
        <v>147</v>
      </c>
      <c r="C348" t="s">
        <v>90</v>
      </c>
      <c r="D348" t="s">
        <v>21</v>
      </c>
      <c r="E348" t="s">
        <v>22</v>
      </c>
      <c r="F348" s="101">
        <v>45107</v>
      </c>
      <c r="G348" t="s">
        <v>2949</v>
      </c>
      <c r="H348" t="s">
        <v>2895</v>
      </c>
      <c r="I348">
        <v>20</v>
      </c>
      <c r="J348">
        <v>0</v>
      </c>
      <c r="L348">
        <v>0</v>
      </c>
      <c r="M348">
        <v>0</v>
      </c>
      <c r="AS348">
        <v>0</v>
      </c>
    </row>
    <row r="349" spans="1:45" x14ac:dyDescent="0.3">
      <c r="A349">
        <v>217</v>
      </c>
      <c r="B349" t="s">
        <v>147</v>
      </c>
      <c r="C349" t="s">
        <v>90</v>
      </c>
      <c r="D349" t="s">
        <v>21</v>
      </c>
      <c r="E349" t="s">
        <v>22</v>
      </c>
      <c r="F349" s="101">
        <v>45107</v>
      </c>
      <c r="G349" t="s">
        <v>2949</v>
      </c>
      <c r="H349" t="s">
        <v>2899</v>
      </c>
      <c r="I349">
        <v>20</v>
      </c>
      <c r="J349">
        <v>0</v>
      </c>
      <c r="L349">
        <v>0</v>
      </c>
      <c r="M349">
        <v>0</v>
      </c>
      <c r="AS349">
        <v>0</v>
      </c>
    </row>
    <row r="350" spans="1:45" x14ac:dyDescent="0.3">
      <c r="A350">
        <v>218</v>
      </c>
      <c r="B350" t="s">
        <v>148</v>
      </c>
      <c r="C350" t="s">
        <v>90</v>
      </c>
      <c r="D350" t="s">
        <v>21</v>
      </c>
      <c r="E350" t="s">
        <v>54</v>
      </c>
      <c r="F350" s="101">
        <v>45107</v>
      </c>
      <c r="G350" t="s">
        <v>2950</v>
      </c>
      <c r="H350" t="s">
        <v>2890</v>
      </c>
      <c r="I350">
        <v>172000</v>
      </c>
      <c r="J350">
        <v>57471</v>
      </c>
      <c r="N350">
        <v>57471</v>
      </c>
    </row>
    <row r="351" spans="1:45" x14ac:dyDescent="0.3">
      <c r="A351">
        <v>218</v>
      </c>
      <c r="B351" t="s">
        <v>148</v>
      </c>
      <c r="C351" t="s">
        <v>90</v>
      </c>
      <c r="D351" t="s">
        <v>21</v>
      </c>
      <c r="E351" t="s">
        <v>54</v>
      </c>
      <c r="F351" s="101">
        <v>45107</v>
      </c>
      <c r="G351" t="s">
        <v>2950</v>
      </c>
      <c r="H351" t="s">
        <v>2892</v>
      </c>
      <c r="I351">
        <v>172000</v>
      </c>
      <c r="J351">
        <v>51870</v>
      </c>
      <c r="N351">
        <v>51870</v>
      </c>
    </row>
    <row r="352" spans="1:45" x14ac:dyDescent="0.3">
      <c r="A352">
        <v>218</v>
      </c>
      <c r="B352" t="s">
        <v>148</v>
      </c>
      <c r="C352" t="s">
        <v>90</v>
      </c>
      <c r="D352" t="s">
        <v>21</v>
      </c>
      <c r="E352" t="s">
        <v>54</v>
      </c>
      <c r="F352" s="101">
        <v>45107</v>
      </c>
      <c r="G352" t="s">
        <v>2950</v>
      </c>
      <c r="H352" t="s">
        <v>2898</v>
      </c>
      <c r="I352">
        <v>172000</v>
      </c>
      <c r="J352">
        <v>0</v>
      </c>
      <c r="N352">
        <v>0</v>
      </c>
    </row>
    <row r="353" spans="1:48" x14ac:dyDescent="0.3">
      <c r="A353">
        <v>218</v>
      </c>
      <c r="B353" t="s">
        <v>148</v>
      </c>
      <c r="C353" t="s">
        <v>90</v>
      </c>
      <c r="D353" t="s">
        <v>21</v>
      </c>
      <c r="E353" t="s">
        <v>54</v>
      </c>
      <c r="F353" s="101">
        <v>45107</v>
      </c>
      <c r="G353" t="s">
        <v>2950</v>
      </c>
      <c r="H353" t="s">
        <v>2891</v>
      </c>
      <c r="I353">
        <v>172000</v>
      </c>
      <c r="J353">
        <v>25282</v>
      </c>
      <c r="N353">
        <v>25282</v>
      </c>
    </row>
    <row r="354" spans="1:48" x14ac:dyDescent="0.3">
      <c r="A354">
        <v>218</v>
      </c>
      <c r="B354" t="s">
        <v>148</v>
      </c>
      <c r="C354" t="s">
        <v>90</v>
      </c>
      <c r="D354" t="s">
        <v>21</v>
      </c>
      <c r="E354" t="s">
        <v>54</v>
      </c>
      <c r="F354" s="101">
        <v>45107</v>
      </c>
      <c r="G354" t="s">
        <v>2950</v>
      </c>
      <c r="H354" t="s">
        <v>2895</v>
      </c>
      <c r="I354">
        <v>172000</v>
      </c>
      <c r="J354">
        <v>4320</v>
      </c>
      <c r="N354">
        <v>4320</v>
      </c>
    </row>
    <row r="355" spans="1:48" x14ac:dyDescent="0.3">
      <c r="A355">
        <v>218</v>
      </c>
      <c r="B355" t="s">
        <v>148</v>
      </c>
      <c r="C355" t="s">
        <v>90</v>
      </c>
      <c r="D355" t="s">
        <v>21</v>
      </c>
      <c r="E355" t="s">
        <v>54</v>
      </c>
      <c r="F355" s="101">
        <v>45107</v>
      </c>
      <c r="G355" t="s">
        <v>2950</v>
      </c>
      <c r="H355" t="s">
        <v>2899</v>
      </c>
      <c r="I355">
        <v>172000</v>
      </c>
      <c r="J355">
        <v>1548</v>
      </c>
      <c r="N355">
        <v>1548</v>
      </c>
    </row>
    <row r="356" spans="1:48" x14ac:dyDescent="0.3">
      <c r="A356">
        <v>225</v>
      </c>
      <c r="B356" t="s">
        <v>156</v>
      </c>
      <c r="C356" t="s">
        <v>90</v>
      </c>
      <c r="D356" t="s">
        <v>21</v>
      </c>
      <c r="E356" t="s">
        <v>22</v>
      </c>
      <c r="F356" s="101">
        <v>45107</v>
      </c>
      <c r="G356" t="s">
        <v>2951</v>
      </c>
      <c r="H356" t="s">
        <v>2890</v>
      </c>
      <c r="I356">
        <v>1</v>
      </c>
      <c r="J356">
        <v>6</v>
      </c>
      <c r="AT356">
        <v>6</v>
      </c>
    </row>
    <row r="357" spans="1:48" x14ac:dyDescent="0.3">
      <c r="A357">
        <v>225</v>
      </c>
      <c r="B357" t="s">
        <v>156</v>
      </c>
      <c r="C357" t="s">
        <v>90</v>
      </c>
      <c r="D357" t="s">
        <v>21</v>
      </c>
      <c r="E357" t="s">
        <v>22</v>
      </c>
      <c r="F357" s="101">
        <v>45107</v>
      </c>
      <c r="G357" t="s">
        <v>2951</v>
      </c>
      <c r="H357" t="s">
        <v>2892</v>
      </c>
      <c r="I357">
        <v>1</v>
      </c>
      <c r="J357">
        <v>1</v>
      </c>
      <c r="AT357">
        <v>1</v>
      </c>
    </row>
    <row r="358" spans="1:48" x14ac:dyDescent="0.3">
      <c r="A358">
        <v>225</v>
      </c>
      <c r="B358" t="s">
        <v>156</v>
      </c>
      <c r="C358" t="s">
        <v>90</v>
      </c>
      <c r="D358" t="s">
        <v>21</v>
      </c>
      <c r="E358" t="s">
        <v>22</v>
      </c>
      <c r="F358" s="101">
        <v>45107</v>
      </c>
      <c r="G358" t="s">
        <v>2951</v>
      </c>
      <c r="H358" t="s">
        <v>2898</v>
      </c>
      <c r="I358">
        <v>1</v>
      </c>
      <c r="J358">
        <v>0</v>
      </c>
      <c r="AT358">
        <v>0</v>
      </c>
    </row>
    <row r="359" spans="1:48" x14ac:dyDescent="0.3">
      <c r="A359">
        <v>225</v>
      </c>
      <c r="B359" t="s">
        <v>156</v>
      </c>
      <c r="C359" t="s">
        <v>90</v>
      </c>
      <c r="D359" t="s">
        <v>21</v>
      </c>
      <c r="E359" t="s">
        <v>22</v>
      </c>
      <c r="F359" s="101">
        <v>45107</v>
      </c>
      <c r="G359" t="s">
        <v>2951</v>
      </c>
      <c r="H359" t="s">
        <v>2891</v>
      </c>
      <c r="I359">
        <v>1</v>
      </c>
      <c r="J359">
        <v>10</v>
      </c>
      <c r="AT359">
        <v>10</v>
      </c>
    </row>
    <row r="360" spans="1:48" x14ac:dyDescent="0.3">
      <c r="A360">
        <v>225</v>
      </c>
      <c r="B360" t="s">
        <v>156</v>
      </c>
      <c r="C360" t="s">
        <v>90</v>
      </c>
      <c r="D360" t="s">
        <v>21</v>
      </c>
      <c r="E360" t="s">
        <v>22</v>
      </c>
      <c r="F360" s="101">
        <v>45107</v>
      </c>
      <c r="G360" t="s">
        <v>2951</v>
      </c>
      <c r="H360" t="s">
        <v>2895</v>
      </c>
      <c r="I360">
        <v>1</v>
      </c>
      <c r="J360">
        <v>1</v>
      </c>
      <c r="AT360">
        <v>1</v>
      </c>
    </row>
    <row r="361" spans="1:48" x14ac:dyDescent="0.3">
      <c r="A361">
        <v>225</v>
      </c>
      <c r="B361" t="s">
        <v>156</v>
      </c>
      <c r="C361" t="s">
        <v>90</v>
      </c>
      <c r="D361" t="s">
        <v>21</v>
      </c>
      <c r="E361" t="s">
        <v>22</v>
      </c>
      <c r="F361" s="101">
        <v>45107</v>
      </c>
      <c r="G361" t="s">
        <v>2951</v>
      </c>
      <c r="H361" t="s">
        <v>2899</v>
      </c>
      <c r="I361">
        <v>1</v>
      </c>
      <c r="J361">
        <v>1</v>
      </c>
      <c r="AT361">
        <v>1</v>
      </c>
    </row>
    <row r="362" spans="1:48" x14ac:dyDescent="0.3">
      <c r="A362">
        <v>239</v>
      </c>
      <c r="B362" t="s">
        <v>1226</v>
      </c>
      <c r="C362" t="s">
        <v>29</v>
      </c>
      <c r="D362" t="s">
        <v>21</v>
      </c>
      <c r="E362" t="s">
        <v>22</v>
      </c>
      <c r="F362" s="101">
        <v>45107</v>
      </c>
      <c r="G362" t="s">
        <v>2952</v>
      </c>
      <c r="H362" t="s">
        <v>2905</v>
      </c>
      <c r="J362">
        <v>2</v>
      </c>
      <c r="AU362">
        <v>2</v>
      </c>
    </row>
    <row r="363" spans="1:48" x14ac:dyDescent="0.3">
      <c r="A363">
        <v>239</v>
      </c>
      <c r="B363" t="s">
        <v>1226</v>
      </c>
      <c r="C363" t="s">
        <v>29</v>
      </c>
      <c r="D363" t="s">
        <v>21</v>
      </c>
      <c r="E363" t="s">
        <v>22</v>
      </c>
      <c r="F363" s="101">
        <v>45107</v>
      </c>
      <c r="G363" t="s">
        <v>2952</v>
      </c>
      <c r="H363" t="s">
        <v>2906</v>
      </c>
      <c r="J363">
        <v>12</v>
      </c>
      <c r="AU363">
        <v>12</v>
      </c>
    </row>
    <row r="364" spans="1:48" x14ac:dyDescent="0.3">
      <c r="A364">
        <v>239</v>
      </c>
      <c r="B364" t="s">
        <v>1226</v>
      </c>
      <c r="C364" t="s">
        <v>29</v>
      </c>
      <c r="D364" t="s">
        <v>21</v>
      </c>
      <c r="E364" t="s">
        <v>22</v>
      </c>
      <c r="F364" s="101">
        <v>45107</v>
      </c>
      <c r="G364" t="s">
        <v>2952</v>
      </c>
      <c r="H364" t="s">
        <v>2908</v>
      </c>
      <c r="J364">
        <v>5</v>
      </c>
      <c r="AU364">
        <v>5</v>
      </c>
    </row>
    <row r="365" spans="1:48" x14ac:dyDescent="0.3">
      <c r="A365">
        <v>434</v>
      </c>
      <c r="B365" t="s">
        <v>403</v>
      </c>
      <c r="C365" t="s">
        <v>90</v>
      </c>
      <c r="D365" t="s">
        <v>21</v>
      </c>
      <c r="E365" t="s">
        <v>54</v>
      </c>
      <c r="F365" s="101">
        <v>45107</v>
      </c>
      <c r="G365" t="s">
        <v>1750</v>
      </c>
      <c r="H365" t="s">
        <v>2890</v>
      </c>
      <c r="I365">
        <v>200</v>
      </c>
      <c r="J365">
        <v>4</v>
      </c>
      <c r="AV365">
        <v>4</v>
      </c>
    </row>
    <row r="366" spans="1:48" x14ac:dyDescent="0.3">
      <c r="A366">
        <v>434</v>
      </c>
      <c r="B366" t="s">
        <v>403</v>
      </c>
      <c r="C366" t="s">
        <v>90</v>
      </c>
      <c r="D366" t="s">
        <v>21</v>
      </c>
      <c r="E366" t="s">
        <v>54</v>
      </c>
      <c r="F366" s="101">
        <v>45107</v>
      </c>
      <c r="G366" t="s">
        <v>1750</v>
      </c>
      <c r="H366" t="s">
        <v>2892</v>
      </c>
      <c r="I366">
        <v>200</v>
      </c>
      <c r="J366">
        <v>0</v>
      </c>
      <c r="AV366">
        <v>0</v>
      </c>
    </row>
    <row r="367" spans="1:48" x14ac:dyDescent="0.3">
      <c r="A367">
        <v>434</v>
      </c>
      <c r="B367" t="s">
        <v>403</v>
      </c>
      <c r="C367" t="s">
        <v>90</v>
      </c>
      <c r="D367" t="s">
        <v>21</v>
      </c>
      <c r="E367" t="s">
        <v>54</v>
      </c>
      <c r="F367" s="101">
        <v>45107</v>
      </c>
      <c r="G367" t="s">
        <v>1750</v>
      </c>
      <c r="H367" t="s">
        <v>2898</v>
      </c>
      <c r="I367">
        <v>200</v>
      </c>
      <c r="J367">
        <v>0</v>
      </c>
      <c r="AV367">
        <v>0</v>
      </c>
    </row>
    <row r="368" spans="1:48" x14ac:dyDescent="0.3">
      <c r="A368">
        <v>434</v>
      </c>
      <c r="B368" t="s">
        <v>403</v>
      </c>
      <c r="C368" t="s">
        <v>90</v>
      </c>
      <c r="D368" t="s">
        <v>21</v>
      </c>
      <c r="E368" t="s">
        <v>54</v>
      </c>
      <c r="F368" s="101">
        <v>45107</v>
      </c>
      <c r="G368" t="s">
        <v>1750</v>
      </c>
      <c r="H368" t="s">
        <v>2891</v>
      </c>
      <c r="I368">
        <v>200</v>
      </c>
      <c r="J368">
        <v>0.89999997615814209</v>
      </c>
      <c r="AV368">
        <v>0.9</v>
      </c>
    </row>
    <row r="369" spans="1:54" x14ac:dyDescent="0.3">
      <c r="A369">
        <v>434</v>
      </c>
      <c r="B369" t="s">
        <v>403</v>
      </c>
      <c r="C369" t="s">
        <v>90</v>
      </c>
      <c r="D369" t="s">
        <v>21</v>
      </c>
      <c r="E369" t="s">
        <v>54</v>
      </c>
      <c r="F369" s="101">
        <v>45107</v>
      </c>
      <c r="G369" t="s">
        <v>1750</v>
      </c>
      <c r="H369" t="s">
        <v>2895</v>
      </c>
      <c r="I369">
        <v>200</v>
      </c>
      <c r="J369">
        <v>0.20000000298023221</v>
      </c>
      <c r="AV369">
        <v>0.2</v>
      </c>
    </row>
    <row r="370" spans="1:54" x14ac:dyDescent="0.3">
      <c r="A370">
        <v>434</v>
      </c>
      <c r="B370" t="s">
        <v>403</v>
      </c>
      <c r="C370" t="s">
        <v>90</v>
      </c>
      <c r="D370" t="s">
        <v>21</v>
      </c>
      <c r="E370" t="s">
        <v>54</v>
      </c>
      <c r="F370" s="101">
        <v>45107</v>
      </c>
      <c r="G370" t="s">
        <v>1750</v>
      </c>
      <c r="H370" t="s">
        <v>2899</v>
      </c>
      <c r="I370">
        <v>200</v>
      </c>
      <c r="J370">
        <v>0</v>
      </c>
      <c r="AV370">
        <v>0</v>
      </c>
    </row>
    <row r="371" spans="1:54" x14ac:dyDescent="0.3">
      <c r="A371">
        <v>203</v>
      </c>
      <c r="B371" t="s">
        <v>135</v>
      </c>
      <c r="C371" t="s">
        <v>86</v>
      </c>
      <c r="D371" t="s">
        <v>52</v>
      </c>
      <c r="E371" t="s">
        <v>22</v>
      </c>
      <c r="F371" s="101">
        <v>45107</v>
      </c>
      <c r="G371" t="s">
        <v>2953</v>
      </c>
      <c r="H371" t="s">
        <v>2954</v>
      </c>
      <c r="I371">
        <v>95</v>
      </c>
      <c r="J371">
        <v>104.59999847412109</v>
      </c>
      <c r="BA371">
        <v>112954515401</v>
      </c>
      <c r="BB371">
        <v>118145493237</v>
      </c>
    </row>
    <row r="372" spans="1:54" x14ac:dyDescent="0.3">
      <c r="A372">
        <v>203</v>
      </c>
      <c r="B372" t="s">
        <v>135</v>
      </c>
      <c r="C372" t="s">
        <v>86</v>
      </c>
      <c r="D372" t="s">
        <v>52</v>
      </c>
      <c r="E372" t="s">
        <v>22</v>
      </c>
      <c r="F372" s="101">
        <v>45107</v>
      </c>
      <c r="G372" t="s">
        <v>2953</v>
      </c>
      <c r="H372" t="s">
        <v>2955</v>
      </c>
      <c r="I372">
        <v>95</v>
      </c>
      <c r="J372">
        <v>102.65000152587891</v>
      </c>
      <c r="BA372">
        <v>5315206000</v>
      </c>
      <c r="BB372">
        <v>5455857145</v>
      </c>
    </row>
    <row r="373" spans="1:54" x14ac:dyDescent="0.3">
      <c r="A373">
        <v>203</v>
      </c>
      <c r="B373" t="s">
        <v>135</v>
      </c>
      <c r="C373" t="s">
        <v>86</v>
      </c>
      <c r="D373" t="s">
        <v>52</v>
      </c>
      <c r="E373" t="s">
        <v>22</v>
      </c>
      <c r="F373" s="101">
        <v>45107</v>
      </c>
      <c r="G373" t="s">
        <v>2953</v>
      </c>
      <c r="H373" t="s">
        <v>2956</v>
      </c>
      <c r="I373">
        <v>95</v>
      </c>
      <c r="J373">
        <v>107.4599990844727</v>
      </c>
      <c r="BA373">
        <v>5195978459</v>
      </c>
      <c r="BB373">
        <v>5583719527</v>
      </c>
    </row>
    <row r="374" spans="1:54" x14ac:dyDescent="0.3">
      <c r="A374">
        <v>215</v>
      </c>
      <c r="B374" t="s">
        <v>145</v>
      </c>
      <c r="C374" t="s">
        <v>90</v>
      </c>
      <c r="D374" t="s">
        <v>52</v>
      </c>
      <c r="E374" t="s">
        <v>22</v>
      </c>
      <c r="F374" s="101">
        <v>45107</v>
      </c>
      <c r="G374" t="s">
        <v>2957</v>
      </c>
      <c r="H374" t="s">
        <v>2890</v>
      </c>
      <c r="I374">
        <v>1</v>
      </c>
      <c r="J374">
        <v>0</v>
      </c>
      <c r="AC374">
        <v>0</v>
      </c>
      <c r="AD374">
        <v>0.36</v>
      </c>
    </row>
    <row r="375" spans="1:54" x14ac:dyDescent="0.3">
      <c r="A375">
        <v>215</v>
      </c>
      <c r="B375" t="s">
        <v>145</v>
      </c>
      <c r="C375" t="s">
        <v>90</v>
      </c>
      <c r="D375" t="s">
        <v>52</v>
      </c>
      <c r="E375" t="s">
        <v>22</v>
      </c>
      <c r="F375" s="101">
        <v>45107</v>
      </c>
      <c r="G375" t="s">
        <v>2957</v>
      </c>
      <c r="H375" t="s">
        <v>2892</v>
      </c>
      <c r="I375">
        <v>1</v>
      </c>
      <c r="J375">
        <v>0</v>
      </c>
      <c r="AC375">
        <v>0</v>
      </c>
      <c r="AD375">
        <v>0.31</v>
      </c>
    </row>
    <row r="376" spans="1:54" x14ac:dyDescent="0.3">
      <c r="A376">
        <v>215</v>
      </c>
      <c r="B376" t="s">
        <v>145</v>
      </c>
      <c r="C376" t="s">
        <v>90</v>
      </c>
      <c r="D376" t="s">
        <v>52</v>
      </c>
      <c r="E376" t="s">
        <v>22</v>
      </c>
      <c r="F376" s="101">
        <v>45107</v>
      </c>
      <c r="G376" t="s">
        <v>2957</v>
      </c>
      <c r="H376" t="s">
        <v>2898</v>
      </c>
      <c r="I376">
        <v>1</v>
      </c>
      <c r="J376">
        <v>0</v>
      </c>
      <c r="AC376">
        <v>0</v>
      </c>
      <c r="AD376">
        <v>0</v>
      </c>
    </row>
    <row r="377" spans="1:54" x14ac:dyDescent="0.3">
      <c r="A377">
        <v>215</v>
      </c>
      <c r="B377" t="s">
        <v>145</v>
      </c>
      <c r="C377" t="s">
        <v>90</v>
      </c>
      <c r="D377" t="s">
        <v>52</v>
      </c>
      <c r="E377" t="s">
        <v>22</v>
      </c>
      <c r="F377" s="101">
        <v>45107</v>
      </c>
      <c r="G377" t="s">
        <v>2957</v>
      </c>
      <c r="H377" t="s">
        <v>2891</v>
      </c>
      <c r="I377">
        <v>0</v>
      </c>
      <c r="J377">
        <v>0</v>
      </c>
      <c r="AC377">
        <v>0</v>
      </c>
      <c r="AD377">
        <v>0.22</v>
      </c>
    </row>
    <row r="378" spans="1:54" x14ac:dyDescent="0.3">
      <c r="A378">
        <v>215</v>
      </c>
      <c r="B378" t="s">
        <v>145</v>
      </c>
      <c r="C378" t="s">
        <v>90</v>
      </c>
      <c r="D378" t="s">
        <v>52</v>
      </c>
      <c r="E378" t="s">
        <v>22</v>
      </c>
      <c r="F378" s="101">
        <v>45107</v>
      </c>
      <c r="G378" t="s">
        <v>2957</v>
      </c>
      <c r="H378" t="s">
        <v>2895</v>
      </c>
      <c r="I378">
        <v>1</v>
      </c>
      <c r="J378">
        <v>0</v>
      </c>
      <c r="AC378">
        <v>0</v>
      </c>
      <c r="AD378">
        <v>0</v>
      </c>
    </row>
    <row r="379" spans="1:54" x14ac:dyDescent="0.3">
      <c r="A379">
        <v>215</v>
      </c>
      <c r="B379" t="s">
        <v>145</v>
      </c>
      <c r="C379" t="s">
        <v>90</v>
      </c>
      <c r="D379" t="s">
        <v>52</v>
      </c>
      <c r="E379" t="s">
        <v>22</v>
      </c>
      <c r="F379" s="101">
        <v>45107</v>
      </c>
      <c r="G379" t="s">
        <v>2957</v>
      </c>
      <c r="H379" t="s">
        <v>2899</v>
      </c>
      <c r="I379">
        <v>1</v>
      </c>
      <c r="J379">
        <v>0</v>
      </c>
      <c r="AC379">
        <v>0</v>
      </c>
      <c r="AD379">
        <v>0</v>
      </c>
    </row>
    <row r="380" spans="1:54" x14ac:dyDescent="0.3">
      <c r="A380">
        <v>219</v>
      </c>
      <c r="B380" t="s">
        <v>150</v>
      </c>
      <c r="C380" t="s">
        <v>90</v>
      </c>
      <c r="D380" t="s">
        <v>52</v>
      </c>
      <c r="E380" t="s">
        <v>22</v>
      </c>
      <c r="F380" s="101">
        <v>45107</v>
      </c>
      <c r="G380" t="s">
        <v>2958</v>
      </c>
      <c r="H380" t="s">
        <v>2890</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150</v>
      </c>
      <c r="C381" t="s">
        <v>90</v>
      </c>
      <c r="D381" t="s">
        <v>52</v>
      </c>
      <c r="E381" t="s">
        <v>22</v>
      </c>
      <c r="F381" s="101">
        <v>45107</v>
      </c>
      <c r="G381" t="s">
        <v>2958</v>
      </c>
      <c r="H381" t="s">
        <v>2892</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150</v>
      </c>
      <c r="C382" t="s">
        <v>90</v>
      </c>
      <c r="D382" t="s">
        <v>52</v>
      </c>
      <c r="E382" t="s">
        <v>22</v>
      </c>
      <c r="F382" s="101">
        <v>45107</v>
      </c>
      <c r="G382" t="s">
        <v>2958</v>
      </c>
      <c r="H382" t="s">
        <v>2891</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151</v>
      </c>
      <c r="C383" t="s">
        <v>90</v>
      </c>
      <c r="D383" t="s">
        <v>52</v>
      </c>
      <c r="E383" t="s">
        <v>22</v>
      </c>
      <c r="F383" s="101">
        <v>45107</v>
      </c>
      <c r="G383" t="s">
        <v>2959</v>
      </c>
      <c r="H383" t="s">
        <v>2890</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151</v>
      </c>
      <c r="C384" t="s">
        <v>90</v>
      </c>
      <c r="D384" t="s">
        <v>52</v>
      </c>
      <c r="E384" t="s">
        <v>22</v>
      </c>
      <c r="F384" s="101">
        <v>45107</v>
      </c>
      <c r="G384" t="s">
        <v>2959</v>
      </c>
      <c r="H384" t="s">
        <v>2892</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151</v>
      </c>
      <c r="C385" t="s">
        <v>90</v>
      </c>
      <c r="D385" t="s">
        <v>52</v>
      </c>
      <c r="E385" t="s">
        <v>22</v>
      </c>
      <c r="F385" s="101">
        <v>45107</v>
      </c>
      <c r="G385" t="s">
        <v>2959</v>
      </c>
      <c r="H385" t="s">
        <v>2891</v>
      </c>
      <c r="I385">
        <v>1</v>
      </c>
      <c r="J385">
        <v>26.030000686645511</v>
      </c>
      <c r="O385">
        <v>300</v>
      </c>
      <c r="P385">
        <v>828</v>
      </c>
      <c r="Q385">
        <v>12287</v>
      </c>
      <c r="R385">
        <v>144</v>
      </c>
      <c r="S385">
        <v>260</v>
      </c>
      <c r="T385">
        <v>798</v>
      </c>
      <c r="U385">
        <v>9398</v>
      </c>
      <c r="V385">
        <v>105</v>
      </c>
      <c r="Y385">
        <v>907</v>
      </c>
      <c r="Z385">
        <v>955</v>
      </c>
    </row>
    <row r="386" spans="1:62" x14ac:dyDescent="0.3">
      <c r="A386">
        <v>274</v>
      </c>
      <c r="B386" t="s">
        <v>215</v>
      </c>
      <c r="C386" t="s">
        <v>197</v>
      </c>
      <c r="D386" t="s">
        <v>52</v>
      </c>
      <c r="E386" t="s">
        <v>22</v>
      </c>
      <c r="F386" s="101">
        <v>45107</v>
      </c>
      <c r="G386" t="s">
        <v>2960</v>
      </c>
      <c r="H386" t="s">
        <v>2961</v>
      </c>
      <c r="I386">
        <v>100</v>
      </c>
      <c r="J386">
        <v>117.5100021362305</v>
      </c>
      <c r="BC386">
        <v>208</v>
      </c>
      <c r="BD386">
        <v>177</v>
      </c>
    </row>
    <row r="387" spans="1:62" x14ac:dyDescent="0.3">
      <c r="A387">
        <v>274</v>
      </c>
      <c r="B387" t="s">
        <v>215</v>
      </c>
      <c r="C387" t="s">
        <v>197</v>
      </c>
      <c r="D387" t="s">
        <v>52</v>
      </c>
      <c r="E387" t="s">
        <v>22</v>
      </c>
      <c r="F387" s="101">
        <v>45107</v>
      </c>
      <c r="G387" t="s">
        <v>2960</v>
      </c>
      <c r="H387" t="s">
        <v>2962</v>
      </c>
      <c r="I387">
        <v>100</v>
      </c>
      <c r="J387">
        <v>99.900001525878906</v>
      </c>
      <c r="BC387">
        <v>5905</v>
      </c>
      <c r="BD387">
        <v>5911</v>
      </c>
    </row>
    <row r="388" spans="1:62" x14ac:dyDescent="0.3">
      <c r="A388">
        <v>274</v>
      </c>
      <c r="B388" t="s">
        <v>215</v>
      </c>
      <c r="C388" t="s">
        <v>197</v>
      </c>
      <c r="D388" t="s">
        <v>52</v>
      </c>
      <c r="E388" t="s">
        <v>22</v>
      </c>
      <c r="F388" s="101">
        <v>45107</v>
      </c>
      <c r="G388" t="s">
        <v>2960</v>
      </c>
      <c r="H388" t="s">
        <v>2963</v>
      </c>
      <c r="I388">
        <v>100</v>
      </c>
      <c r="J388">
        <v>97.150001525878906</v>
      </c>
      <c r="BC388">
        <v>32055</v>
      </c>
      <c r="BD388">
        <v>32995</v>
      </c>
    </row>
    <row r="389" spans="1:62" x14ac:dyDescent="0.3">
      <c r="A389">
        <v>274</v>
      </c>
      <c r="B389" t="s">
        <v>215</v>
      </c>
      <c r="C389" t="s">
        <v>197</v>
      </c>
      <c r="D389" t="s">
        <v>52</v>
      </c>
      <c r="E389" t="s">
        <v>22</v>
      </c>
      <c r="F389" s="101">
        <v>45107</v>
      </c>
      <c r="G389" t="s">
        <v>2960</v>
      </c>
      <c r="H389" t="s">
        <v>2964</v>
      </c>
      <c r="I389">
        <v>100</v>
      </c>
      <c r="J389">
        <v>105.80999755859381</v>
      </c>
      <c r="BC389">
        <v>1020</v>
      </c>
      <c r="BD389">
        <v>964</v>
      </c>
    </row>
    <row r="390" spans="1:62" x14ac:dyDescent="0.3">
      <c r="A390">
        <v>278</v>
      </c>
      <c r="B390" t="s">
        <v>1325</v>
      </c>
      <c r="C390" t="s">
        <v>219</v>
      </c>
      <c r="D390" t="s">
        <v>52</v>
      </c>
      <c r="E390" t="s">
        <v>22</v>
      </c>
      <c r="F390" s="101">
        <v>45107</v>
      </c>
      <c r="G390" t="s">
        <v>2965</v>
      </c>
      <c r="H390" t="s">
        <v>2966</v>
      </c>
      <c r="J390">
        <v>572</v>
      </c>
      <c r="BE390">
        <v>572</v>
      </c>
    </row>
    <row r="391" spans="1:62" x14ac:dyDescent="0.3">
      <c r="A391">
        <v>278</v>
      </c>
      <c r="B391" t="s">
        <v>1325</v>
      </c>
      <c r="C391" t="s">
        <v>219</v>
      </c>
      <c r="D391" t="s">
        <v>52</v>
      </c>
      <c r="E391" t="s">
        <v>22</v>
      </c>
      <c r="F391" s="101">
        <v>45107</v>
      </c>
      <c r="G391" t="s">
        <v>2965</v>
      </c>
      <c r="H391" t="s">
        <v>2967</v>
      </c>
      <c r="J391">
        <v>203</v>
      </c>
      <c r="BE391">
        <v>203</v>
      </c>
    </row>
    <row r="392" spans="1:62" x14ac:dyDescent="0.3">
      <c r="A392">
        <v>278</v>
      </c>
      <c r="B392" t="s">
        <v>1325</v>
      </c>
      <c r="C392" t="s">
        <v>219</v>
      </c>
      <c r="D392" t="s">
        <v>52</v>
      </c>
      <c r="E392" t="s">
        <v>22</v>
      </c>
      <c r="F392" s="101">
        <v>45107</v>
      </c>
      <c r="G392" t="s">
        <v>2965</v>
      </c>
      <c r="H392" t="s">
        <v>2968</v>
      </c>
      <c r="J392">
        <v>240</v>
      </c>
      <c r="BE392">
        <v>240</v>
      </c>
    </row>
    <row r="393" spans="1:62" x14ac:dyDescent="0.3">
      <c r="A393">
        <v>286</v>
      </c>
      <c r="B393" t="s">
        <v>1339</v>
      </c>
      <c r="C393" t="s">
        <v>219</v>
      </c>
      <c r="D393" t="s">
        <v>52</v>
      </c>
      <c r="E393" t="s">
        <v>22</v>
      </c>
      <c r="F393" s="101">
        <v>45107</v>
      </c>
      <c r="G393" t="s">
        <v>2969</v>
      </c>
      <c r="H393" t="s">
        <v>2970</v>
      </c>
      <c r="J393">
        <v>52</v>
      </c>
      <c r="BF393">
        <v>52</v>
      </c>
    </row>
    <row r="394" spans="1:62" x14ac:dyDescent="0.3">
      <c r="A394">
        <v>286</v>
      </c>
      <c r="B394" t="s">
        <v>1339</v>
      </c>
      <c r="C394" t="s">
        <v>219</v>
      </c>
      <c r="D394" t="s">
        <v>52</v>
      </c>
      <c r="E394" t="s">
        <v>22</v>
      </c>
      <c r="F394" s="101">
        <v>45107</v>
      </c>
      <c r="G394" t="s">
        <v>2969</v>
      </c>
      <c r="H394" t="s">
        <v>2971</v>
      </c>
      <c r="J394">
        <v>772</v>
      </c>
      <c r="BF394">
        <v>772</v>
      </c>
    </row>
    <row r="395" spans="1:62" x14ac:dyDescent="0.3">
      <c r="A395">
        <v>286</v>
      </c>
      <c r="B395" t="s">
        <v>1339</v>
      </c>
      <c r="C395" t="s">
        <v>219</v>
      </c>
      <c r="D395" t="s">
        <v>52</v>
      </c>
      <c r="E395" t="s">
        <v>22</v>
      </c>
      <c r="F395" s="101">
        <v>45107</v>
      </c>
      <c r="G395" t="s">
        <v>2969</v>
      </c>
      <c r="H395" t="s">
        <v>2972</v>
      </c>
      <c r="J395">
        <v>129</v>
      </c>
      <c r="BF395">
        <v>128</v>
      </c>
    </row>
    <row r="396" spans="1:62" x14ac:dyDescent="0.3">
      <c r="A396">
        <v>286</v>
      </c>
      <c r="B396" t="s">
        <v>1339</v>
      </c>
      <c r="C396" t="s">
        <v>219</v>
      </c>
      <c r="D396" t="s">
        <v>52</v>
      </c>
      <c r="E396" t="s">
        <v>22</v>
      </c>
      <c r="F396" s="101">
        <v>45107</v>
      </c>
      <c r="G396" t="s">
        <v>2969</v>
      </c>
      <c r="H396" t="s">
        <v>2973</v>
      </c>
      <c r="J396">
        <v>62</v>
      </c>
      <c r="BF396">
        <v>63</v>
      </c>
    </row>
    <row r="397" spans="1:62" x14ac:dyDescent="0.3">
      <c r="A397">
        <v>292</v>
      </c>
      <c r="B397" t="s">
        <v>235</v>
      </c>
      <c r="C397" t="s">
        <v>234</v>
      </c>
      <c r="D397" t="s">
        <v>52</v>
      </c>
      <c r="E397" t="s">
        <v>22</v>
      </c>
      <c r="F397" s="101">
        <v>45107</v>
      </c>
      <c r="G397" t="s">
        <v>2974</v>
      </c>
      <c r="H397" t="s">
        <v>2975</v>
      </c>
      <c r="I397">
        <v>3</v>
      </c>
      <c r="J397">
        <v>10.85999965667725</v>
      </c>
      <c r="BG397">
        <v>1368</v>
      </c>
      <c r="BH397">
        <v>1426</v>
      </c>
    </row>
    <row r="398" spans="1:62" x14ac:dyDescent="0.3">
      <c r="A398">
        <v>292</v>
      </c>
      <c r="B398" t="s">
        <v>235</v>
      </c>
      <c r="C398" t="s">
        <v>234</v>
      </c>
      <c r="D398" t="s">
        <v>52</v>
      </c>
      <c r="E398" t="s">
        <v>22</v>
      </c>
      <c r="F398" s="101">
        <v>45107</v>
      </c>
      <c r="G398" t="s">
        <v>2974</v>
      </c>
      <c r="H398" t="s">
        <v>2976</v>
      </c>
      <c r="I398">
        <v>3</v>
      </c>
      <c r="J398">
        <v>18.54000091552734</v>
      </c>
      <c r="BG398">
        <v>652</v>
      </c>
      <c r="BH398">
        <v>705</v>
      </c>
    </row>
    <row r="399" spans="1:62" x14ac:dyDescent="0.3">
      <c r="A399">
        <v>292</v>
      </c>
      <c r="B399" t="s">
        <v>235</v>
      </c>
      <c r="C399" t="s">
        <v>234</v>
      </c>
      <c r="D399" t="s">
        <v>52</v>
      </c>
      <c r="E399" t="s">
        <v>22</v>
      </c>
      <c r="F399" s="101">
        <v>45107</v>
      </c>
      <c r="G399" t="s">
        <v>2974</v>
      </c>
      <c r="H399" t="s">
        <v>2977</v>
      </c>
      <c r="I399">
        <v>3</v>
      </c>
      <c r="J399">
        <v>-2.0099999904632568</v>
      </c>
      <c r="BG399">
        <v>382</v>
      </c>
      <c r="BH399">
        <v>624</v>
      </c>
    </row>
    <row r="400" spans="1:62" x14ac:dyDescent="0.3">
      <c r="A400">
        <v>294</v>
      </c>
      <c r="B400" t="s">
        <v>238</v>
      </c>
      <c r="C400" t="s">
        <v>234</v>
      </c>
      <c r="D400" t="s">
        <v>52</v>
      </c>
      <c r="E400" t="s">
        <v>22</v>
      </c>
      <c r="F400" s="101">
        <v>45107</v>
      </c>
      <c r="G400" t="s">
        <v>2978</v>
      </c>
      <c r="H400" t="s">
        <v>2975</v>
      </c>
      <c r="I400">
        <v>3</v>
      </c>
      <c r="J400">
        <v>37.159999847412109</v>
      </c>
      <c r="BI400">
        <v>551</v>
      </c>
      <c r="BJ400">
        <v>437</v>
      </c>
    </row>
    <row r="401" spans="1:69" x14ac:dyDescent="0.3">
      <c r="A401">
        <v>294</v>
      </c>
      <c r="B401" t="s">
        <v>238</v>
      </c>
      <c r="C401" t="s">
        <v>234</v>
      </c>
      <c r="D401" t="s">
        <v>52</v>
      </c>
      <c r="E401" t="s">
        <v>22</v>
      </c>
      <c r="F401" s="101">
        <v>45107</v>
      </c>
      <c r="G401" t="s">
        <v>2978</v>
      </c>
      <c r="H401" t="s">
        <v>2976</v>
      </c>
      <c r="I401">
        <v>3</v>
      </c>
      <c r="J401">
        <v>5.8299999237060547</v>
      </c>
      <c r="BI401">
        <v>330</v>
      </c>
      <c r="BJ401">
        <v>342</v>
      </c>
    </row>
    <row r="402" spans="1:69" x14ac:dyDescent="0.3">
      <c r="A402">
        <v>294</v>
      </c>
      <c r="B402" t="s">
        <v>238</v>
      </c>
      <c r="C402" t="s">
        <v>234</v>
      </c>
      <c r="D402" t="s">
        <v>52</v>
      </c>
      <c r="E402" t="s">
        <v>22</v>
      </c>
      <c r="F402" s="101">
        <v>45107</v>
      </c>
      <c r="G402" t="s">
        <v>2978</v>
      </c>
      <c r="H402" t="s">
        <v>2977</v>
      </c>
      <c r="I402">
        <v>3</v>
      </c>
      <c r="J402">
        <v>91.360000610351563</v>
      </c>
      <c r="BI402">
        <v>196</v>
      </c>
      <c r="BJ402">
        <v>105</v>
      </c>
    </row>
    <row r="403" spans="1:69" x14ac:dyDescent="0.3">
      <c r="A403">
        <v>303</v>
      </c>
      <c r="B403" t="s">
        <v>248</v>
      </c>
      <c r="C403" t="s">
        <v>249</v>
      </c>
      <c r="D403" t="s">
        <v>52</v>
      </c>
      <c r="E403" t="s">
        <v>22</v>
      </c>
      <c r="F403" s="101">
        <v>45107</v>
      </c>
      <c r="G403" t="s">
        <v>2979</v>
      </c>
      <c r="H403" t="s">
        <v>2975</v>
      </c>
      <c r="I403">
        <v>100</v>
      </c>
      <c r="J403">
        <v>71.430000305175781</v>
      </c>
      <c r="BK403">
        <v>10</v>
      </c>
      <c r="BL403">
        <v>14</v>
      </c>
    </row>
    <row r="404" spans="1:69" x14ac:dyDescent="0.3">
      <c r="A404">
        <v>303</v>
      </c>
      <c r="B404" t="s">
        <v>248</v>
      </c>
      <c r="C404" t="s">
        <v>249</v>
      </c>
      <c r="D404" t="s">
        <v>52</v>
      </c>
      <c r="E404" t="s">
        <v>22</v>
      </c>
      <c r="F404" s="101">
        <v>45107</v>
      </c>
      <c r="G404" t="s">
        <v>2979</v>
      </c>
      <c r="H404" t="s">
        <v>2976</v>
      </c>
      <c r="I404">
        <v>100</v>
      </c>
      <c r="J404">
        <v>71.430000305175781</v>
      </c>
      <c r="BK404">
        <v>10</v>
      </c>
      <c r="BL404">
        <v>14</v>
      </c>
    </row>
    <row r="405" spans="1:69" x14ac:dyDescent="0.3">
      <c r="A405">
        <v>303</v>
      </c>
      <c r="B405" t="s">
        <v>248</v>
      </c>
      <c r="C405" t="s">
        <v>249</v>
      </c>
      <c r="D405" t="s">
        <v>52</v>
      </c>
      <c r="E405" t="s">
        <v>22</v>
      </c>
      <c r="F405" s="101">
        <v>45107</v>
      </c>
      <c r="G405" t="s">
        <v>2979</v>
      </c>
      <c r="H405" t="s">
        <v>2977</v>
      </c>
      <c r="I405">
        <v>100</v>
      </c>
      <c r="J405">
        <v>100</v>
      </c>
      <c r="BK405">
        <v>5</v>
      </c>
      <c r="BL405">
        <v>5</v>
      </c>
    </row>
    <row r="406" spans="1:69" x14ac:dyDescent="0.3">
      <c r="A406">
        <v>369</v>
      </c>
      <c r="B406" t="s">
        <v>324</v>
      </c>
      <c r="C406" t="s">
        <v>32</v>
      </c>
      <c r="D406" t="s">
        <v>52</v>
      </c>
      <c r="E406" t="s">
        <v>22</v>
      </c>
      <c r="F406" s="101">
        <v>45107</v>
      </c>
      <c r="G406" t="s">
        <v>2980</v>
      </c>
      <c r="H406" t="s">
        <v>2981</v>
      </c>
      <c r="J406">
        <v>0</v>
      </c>
      <c r="BM406">
        <v>9</v>
      </c>
      <c r="BN406">
        <v>0</v>
      </c>
    </row>
    <row r="407" spans="1:69" x14ac:dyDescent="0.3">
      <c r="A407">
        <v>369</v>
      </c>
      <c r="B407" t="s">
        <v>324</v>
      </c>
      <c r="C407" t="s">
        <v>32</v>
      </c>
      <c r="D407" t="s">
        <v>52</v>
      </c>
      <c r="E407" t="s">
        <v>22</v>
      </c>
      <c r="F407" s="101">
        <v>45107</v>
      </c>
      <c r="G407" t="s">
        <v>2980</v>
      </c>
      <c r="H407" t="s">
        <v>2982</v>
      </c>
      <c r="J407">
        <v>0</v>
      </c>
      <c r="BM407">
        <v>69</v>
      </c>
      <c r="BN407">
        <v>0</v>
      </c>
    </row>
    <row r="408" spans="1:69" x14ac:dyDescent="0.3">
      <c r="A408">
        <v>386</v>
      </c>
      <c r="B408" t="s">
        <v>344</v>
      </c>
      <c r="C408" t="s">
        <v>343</v>
      </c>
      <c r="D408" t="s">
        <v>52</v>
      </c>
      <c r="E408" t="s">
        <v>22</v>
      </c>
      <c r="F408" s="101">
        <v>45107</v>
      </c>
      <c r="G408" t="s">
        <v>1516</v>
      </c>
      <c r="H408" t="s">
        <v>520</v>
      </c>
      <c r="I408">
        <v>100</v>
      </c>
      <c r="J408">
        <v>366.92999267578119</v>
      </c>
      <c r="BO408">
        <v>883810965</v>
      </c>
      <c r="BP408">
        <v>240869000</v>
      </c>
    </row>
    <row r="409" spans="1:69" x14ac:dyDescent="0.3">
      <c r="A409">
        <v>386</v>
      </c>
      <c r="B409" t="s">
        <v>344</v>
      </c>
      <c r="C409" t="s">
        <v>343</v>
      </c>
      <c r="D409" t="s">
        <v>52</v>
      </c>
      <c r="E409" t="s">
        <v>22</v>
      </c>
      <c r="F409" s="101">
        <v>45107</v>
      </c>
      <c r="G409" t="s">
        <v>1516</v>
      </c>
      <c r="H409" t="s">
        <v>522</v>
      </c>
      <c r="I409">
        <v>100</v>
      </c>
      <c r="J409">
        <v>106.09999847412109</v>
      </c>
      <c r="BO409">
        <v>2406893437</v>
      </c>
      <c r="BP409">
        <v>2268507000</v>
      </c>
    </row>
    <row r="410" spans="1:69" x14ac:dyDescent="0.3">
      <c r="A410">
        <v>386</v>
      </c>
      <c r="B410" t="s">
        <v>344</v>
      </c>
      <c r="C410" t="s">
        <v>343</v>
      </c>
      <c r="D410" t="s">
        <v>52</v>
      </c>
      <c r="E410" t="s">
        <v>22</v>
      </c>
      <c r="F410" s="101">
        <v>45107</v>
      </c>
      <c r="G410" t="s">
        <v>1516</v>
      </c>
      <c r="H410" t="s">
        <v>524</v>
      </c>
      <c r="I410">
        <v>100</v>
      </c>
      <c r="J410">
        <v>77.80999755859375</v>
      </c>
      <c r="BO410">
        <v>2183153357</v>
      </c>
      <c r="BP410">
        <v>2805830000</v>
      </c>
    </row>
    <row r="411" spans="1:69" x14ac:dyDescent="0.3">
      <c r="A411">
        <v>389</v>
      </c>
      <c r="B411" t="s">
        <v>347</v>
      </c>
      <c r="C411" t="s">
        <v>439</v>
      </c>
      <c r="D411" t="s">
        <v>52</v>
      </c>
      <c r="E411" t="s">
        <v>22</v>
      </c>
      <c r="F411" s="101">
        <v>45107</v>
      </c>
      <c r="G411" t="s">
        <v>2983</v>
      </c>
      <c r="H411" t="s">
        <v>2984</v>
      </c>
      <c r="I411">
        <v>91</v>
      </c>
      <c r="J411">
        <v>86.699996948242188</v>
      </c>
      <c r="BQ411">
        <v>86.7</v>
      </c>
    </row>
    <row r="412" spans="1:69" x14ac:dyDescent="0.3">
      <c r="A412">
        <v>389</v>
      </c>
      <c r="B412" t="s">
        <v>347</v>
      </c>
      <c r="C412" t="s">
        <v>439</v>
      </c>
      <c r="D412" t="s">
        <v>52</v>
      </c>
      <c r="E412" t="s">
        <v>22</v>
      </c>
      <c r="F412" s="101">
        <v>45107</v>
      </c>
      <c r="G412" t="s">
        <v>2983</v>
      </c>
      <c r="H412" t="s">
        <v>2985</v>
      </c>
      <c r="I412">
        <v>91</v>
      </c>
      <c r="J412">
        <v>85.699996948242188</v>
      </c>
      <c r="BQ412">
        <v>85.7</v>
      </c>
    </row>
    <row r="413" spans="1:69" x14ac:dyDescent="0.3">
      <c r="A413">
        <v>389</v>
      </c>
      <c r="B413" t="s">
        <v>347</v>
      </c>
      <c r="C413" t="s">
        <v>439</v>
      </c>
      <c r="D413" t="s">
        <v>52</v>
      </c>
      <c r="E413" t="s">
        <v>22</v>
      </c>
      <c r="F413" s="101">
        <v>45107</v>
      </c>
      <c r="G413" t="s">
        <v>2983</v>
      </c>
      <c r="H413" t="s">
        <v>2986</v>
      </c>
      <c r="I413">
        <v>91</v>
      </c>
      <c r="J413">
        <v>85.599998474121094</v>
      </c>
      <c r="BQ413">
        <v>85.6</v>
      </c>
    </row>
    <row r="414" spans="1:69" x14ac:dyDescent="0.3">
      <c r="A414">
        <v>389</v>
      </c>
      <c r="B414" t="s">
        <v>347</v>
      </c>
      <c r="C414" t="s">
        <v>439</v>
      </c>
      <c r="D414" t="s">
        <v>52</v>
      </c>
      <c r="E414" t="s">
        <v>22</v>
      </c>
      <c r="F414" s="101">
        <v>45107</v>
      </c>
      <c r="G414" t="s">
        <v>2983</v>
      </c>
      <c r="H414" t="s">
        <v>2987</v>
      </c>
      <c r="I414">
        <v>91</v>
      </c>
      <c r="J414">
        <v>82.5</v>
      </c>
      <c r="BQ414">
        <v>82.5</v>
      </c>
    </row>
    <row r="415" spans="1:69" x14ac:dyDescent="0.3">
      <c r="A415">
        <v>389</v>
      </c>
      <c r="B415" t="s">
        <v>347</v>
      </c>
      <c r="C415" t="s">
        <v>439</v>
      </c>
      <c r="D415" t="s">
        <v>52</v>
      </c>
      <c r="E415" t="s">
        <v>22</v>
      </c>
      <c r="F415" s="101">
        <v>45107</v>
      </c>
      <c r="G415" t="s">
        <v>2983</v>
      </c>
      <c r="H415" t="s">
        <v>2988</v>
      </c>
      <c r="I415">
        <v>91</v>
      </c>
      <c r="J415">
        <v>85.099998474121094</v>
      </c>
      <c r="BQ415">
        <v>85.1</v>
      </c>
    </row>
    <row r="416" spans="1:69" x14ac:dyDescent="0.3">
      <c r="A416">
        <v>389</v>
      </c>
      <c r="B416" t="s">
        <v>347</v>
      </c>
      <c r="C416" t="s">
        <v>439</v>
      </c>
      <c r="D416" t="s">
        <v>52</v>
      </c>
      <c r="E416" t="s">
        <v>22</v>
      </c>
      <c r="F416" s="101">
        <v>45107</v>
      </c>
      <c r="G416" t="s">
        <v>2983</v>
      </c>
      <c r="H416" t="s">
        <v>2989</v>
      </c>
      <c r="I416">
        <v>91</v>
      </c>
      <c r="J416">
        <v>85.400001525878906</v>
      </c>
      <c r="BQ416">
        <v>85.4</v>
      </c>
    </row>
    <row r="417" spans="1:71" x14ac:dyDescent="0.3">
      <c r="A417">
        <v>389</v>
      </c>
      <c r="B417" t="s">
        <v>347</v>
      </c>
      <c r="C417" t="s">
        <v>439</v>
      </c>
      <c r="D417" t="s">
        <v>52</v>
      </c>
      <c r="E417" t="s">
        <v>22</v>
      </c>
      <c r="F417" s="101">
        <v>45107</v>
      </c>
      <c r="G417" t="s">
        <v>2983</v>
      </c>
      <c r="H417" t="s">
        <v>2990</v>
      </c>
      <c r="I417">
        <v>91</v>
      </c>
      <c r="J417">
        <v>81.5</v>
      </c>
      <c r="BQ417">
        <v>81.5</v>
      </c>
    </row>
    <row r="418" spans="1:71" x14ac:dyDescent="0.3">
      <c r="A418">
        <v>389</v>
      </c>
      <c r="B418" t="s">
        <v>347</v>
      </c>
      <c r="C418" t="s">
        <v>439</v>
      </c>
      <c r="D418" t="s">
        <v>52</v>
      </c>
      <c r="E418" t="s">
        <v>22</v>
      </c>
      <c r="F418" s="101">
        <v>45107</v>
      </c>
      <c r="G418" t="s">
        <v>2983</v>
      </c>
      <c r="H418" t="s">
        <v>2991</v>
      </c>
      <c r="I418">
        <v>91</v>
      </c>
      <c r="J418">
        <v>90.099998474121094</v>
      </c>
      <c r="BQ418">
        <v>90.1</v>
      </c>
    </row>
    <row r="419" spans="1:71" x14ac:dyDescent="0.3">
      <c r="A419">
        <v>389</v>
      </c>
      <c r="B419" t="s">
        <v>347</v>
      </c>
      <c r="C419" t="s">
        <v>439</v>
      </c>
      <c r="D419" t="s">
        <v>52</v>
      </c>
      <c r="E419" t="s">
        <v>22</v>
      </c>
      <c r="F419" s="101">
        <v>45107</v>
      </c>
      <c r="G419" t="s">
        <v>2983</v>
      </c>
      <c r="H419" t="s">
        <v>2992</v>
      </c>
      <c r="I419">
        <v>91</v>
      </c>
      <c r="J419">
        <v>80.900001525878906</v>
      </c>
      <c r="BQ419">
        <v>80.900000000000006</v>
      </c>
    </row>
    <row r="420" spans="1:71" x14ac:dyDescent="0.3">
      <c r="A420">
        <v>389</v>
      </c>
      <c r="B420" t="s">
        <v>347</v>
      </c>
      <c r="C420" t="s">
        <v>439</v>
      </c>
      <c r="D420" t="s">
        <v>52</v>
      </c>
      <c r="E420" t="s">
        <v>22</v>
      </c>
      <c r="F420" s="101">
        <v>45107</v>
      </c>
      <c r="G420" t="s">
        <v>2983</v>
      </c>
      <c r="H420" t="s">
        <v>2993</v>
      </c>
      <c r="I420">
        <v>91</v>
      </c>
      <c r="J420">
        <v>81</v>
      </c>
      <c r="BQ420">
        <v>81</v>
      </c>
    </row>
    <row r="421" spans="1:71" x14ac:dyDescent="0.3">
      <c r="A421">
        <v>389</v>
      </c>
      <c r="B421" t="s">
        <v>347</v>
      </c>
      <c r="C421" t="s">
        <v>439</v>
      </c>
      <c r="D421" t="s">
        <v>52</v>
      </c>
      <c r="E421" t="s">
        <v>22</v>
      </c>
      <c r="F421" s="101">
        <v>45107</v>
      </c>
      <c r="G421" t="s">
        <v>2983</v>
      </c>
      <c r="H421" t="s">
        <v>2994</v>
      </c>
      <c r="I421">
        <v>91</v>
      </c>
      <c r="J421">
        <v>86.699996948242188</v>
      </c>
      <c r="BQ421">
        <v>86.7</v>
      </c>
    </row>
    <row r="422" spans="1:71" x14ac:dyDescent="0.3">
      <c r="A422">
        <v>389</v>
      </c>
      <c r="B422" t="s">
        <v>347</v>
      </c>
      <c r="C422" t="s">
        <v>439</v>
      </c>
      <c r="D422" t="s">
        <v>52</v>
      </c>
      <c r="E422" t="s">
        <v>22</v>
      </c>
      <c r="F422" s="101">
        <v>45107</v>
      </c>
      <c r="G422" t="s">
        <v>2983</v>
      </c>
      <c r="H422" t="s">
        <v>2995</v>
      </c>
      <c r="I422">
        <v>91</v>
      </c>
      <c r="J422">
        <v>86.199996948242188</v>
      </c>
      <c r="BQ422">
        <v>86.2</v>
      </c>
    </row>
    <row r="423" spans="1:71" x14ac:dyDescent="0.3">
      <c r="A423">
        <v>408</v>
      </c>
      <c r="B423" t="s">
        <v>374</v>
      </c>
      <c r="C423" t="s">
        <v>39</v>
      </c>
      <c r="D423" t="s">
        <v>52</v>
      </c>
      <c r="E423" t="s">
        <v>22</v>
      </c>
      <c r="F423" s="101">
        <v>45107</v>
      </c>
      <c r="G423" t="s">
        <v>2996</v>
      </c>
      <c r="H423" t="s">
        <v>2997</v>
      </c>
      <c r="I423">
        <v>100</v>
      </c>
      <c r="J423">
        <v>0</v>
      </c>
      <c r="BR423">
        <v>0</v>
      </c>
      <c r="BS423">
        <v>0</v>
      </c>
    </row>
    <row r="424" spans="1:71" x14ac:dyDescent="0.3">
      <c r="A424">
        <v>408</v>
      </c>
      <c r="B424" t="s">
        <v>374</v>
      </c>
      <c r="C424" t="s">
        <v>39</v>
      </c>
      <c r="D424" t="s">
        <v>52</v>
      </c>
      <c r="E424" t="s">
        <v>22</v>
      </c>
      <c r="F424" s="101">
        <v>45107</v>
      </c>
      <c r="G424" t="s">
        <v>2996</v>
      </c>
      <c r="H424" t="s">
        <v>2998</v>
      </c>
      <c r="I424">
        <v>100</v>
      </c>
      <c r="J424">
        <v>0</v>
      </c>
      <c r="BR424">
        <v>0</v>
      </c>
      <c r="BS424">
        <v>0</v>
      </c>
    </row>
    <row r="425" spans="1:71" x14ac:dyDescent="0.3">
      <c r="A425">
        <v>408</v>
      </c>
      <c r="B425" t="s">
        <v>374</v>
      </c>
      <c r="C425" t="s">
        <v>39</v>
      </c>
      <c r="D425" t="s">
        <v>52</v>
      </c>
      <c r="E425" t="s">
        <v>22</v>
      </c>
      <c r="F425" s="101">
        <v>45107</v>
      </c>
      <c r="G425" t="s">
        <v>2996</v>
      </c>
      <c r="H425" t="s">
        <v>2999</v>
      </c>
      <c r="I425">
        <v>100</v>
      </c>
      <c r="J425">
        <v>0</v>
      </c>
      <c r="BR425">
        <v>0</v>
      </c>
      <c r="BS425">
        <v>0</v>
      </c>
    </row>
    <row r="426" spans="1:71" x14ac:dyDescent="0.3">
      <c r="A426">
        <v>408</v>
      </c>
      <c r="B426" t="s">
        <v>374</v>
      </c>
      <c r="C426" t="s">
        <v>39</v>
      </c>
      <c r="D426" t="s">
        <v>52</v>
      </c>
      <c r="E426" t="s">
        <v>22</v>
      </c>
      <c r="F426" s="101">
        <v>45107</v>
      </c>
      <c r="G426" t="s">
        <v>2996</v>
      </c>
      <c r="H426" t="s">
        <v>2997</v>
      </c>
      <c r="I426">
        <v>100</v>
      </c>
      <c r="J426">
        <v>0</v>
      </c>
      <c r="BR426">
        <v>0</v>
      </c>
      <c r="BS426">
        <v>0</v>
      </c>
    </row>
    <row r="427" spans="1:71" x14ac:dyDescent="0.3">
      <c r="A427">
        <v>408</v>
      </c>
      <c r="B427" t="s">
        <v>374</v>
      </c>
      <c r="C427" t="s">
        <v>39</v>
      </c>
      <c r="D427" t="s">
        <v>52</v>
      </c>
      <c r="E427" t="s">
        <v>22</v>
      </c>
      <c r="F427" s="101">
        <v>45107</v>
      </c>
      <c r="G427" t="s">
        <v>2996</v>
      </c>
      <c r="H427" t="s">
        <v>2998</v>
      </c>
      <c r="I427">
        <v>100</v>
      </c>
      <c r="J427">
        <v>0</v>
      </c>
      <c r="BR427">
        <v>0</v>
      </c>
      <c r="BS427">
        <v>0</v>
      </c>
    </row>
    <row r="428" spans="1:71" x14ac:dyDescent="0.3">
      <c r="A428">
        <v>408</v>
      </c>
      <c r="B428" t="s">
        <v>374</v>
      </c>
      <c r="C428" t="s">
        <v>39</v>
      </c>
      <c r="D428" t="s">
        <v>52</v>
      </c>
      <c r="E428" t="s">
        <v>22</v>
      </c>
      <c r="F428" s="101">
        <v>45107</v>
      </c>
      <c r="G428" t="s">
        <v>2996</v>
      </c>
      <c r="H428" t="s">
        <v>2999</v>
      </c>
      <c r="I428">
        <v>100</v>
      </c>
      <c r="J428">
        <v>0</v>
      </c>
      <c r="BR428">
        <v>0</v>
      </c>
      <c r="BS428">
        <v>0</v>
      </c>
    </row>
    <row r="429" spans="1:71" x14ac:dyDescent="0.3">
      <c r="A429">
        <v>408</v>
      </c>
      <c r="B429" t="s">
        <v>374</v>
      </c>
      <c r="C429" t="s">
        <v>39</v>
      </c>
      <c r="D429" t="s">
        <v>52</v>
      </c>
      <c r="E429" t="s">
        <v>22</v>
      </c>
      <c r="F429" s="101">
        <v>45107</v>
      </c>
      <c r="G429" t="s">
        <v>2996</v>
      </c>
      <c r="H429" t="s">
        <v>2997</v>
      </c>
      <c r="I429">
        <v>100</v>
      </c>
      <c r="J429">
        <v>0</v>
      </c>
      <c r="BR429">
        <v>0</v>
      </c>
      <c r="BS429">
        <v>0</v>
      </c>
    </row>
    <row r="430" spans="1:71" x14ac:dyDescent="0.3">
      <c r="A430">
        <v>408</v>
      </c>
      <c r="B430" t="s">
        <v>374</v>
      </c>
      <c r="C430" t="s">
        <v>39</v>
      </c>
      <c r="D430" t="s">
        <v>52</v>
      </c>
      <c r="E430" t="s">
        <v>22</v>
      </c>
      <c r="F430" s="101">
        <v>45107</v>
      </c>
      <c r="G430" t="s">
        <v>2996</v>
      </c>
      <c r="H430" t="s">
        <v>2998</v>
      </c>
      <c r="I430">
        <v>100</v>
      </c>
      <c r="J430">
        <v>0</v>
      </c>
      <c r="BR430">
        <v>0</v>
      </c>
      <c r="BS430">
        <v>0</v>
      </c>
    </row>
    <row r="431" spans="1:71" x14ac:dyDescent="0.3">
      <c r="A431">
        <v>408</v>
      </c>
      <c r="B431" t="s">
        <v>374</v>
      </c>
      <c r="C431" t="s">
        <v>39</v>
      </c>
      <c r="D431" t="s">
        <v>52</v>
      </c>
      <c r="E431" t="s">
        <v>22</v>
      </c>
      <c r="F431" s="101">
        <v>45107</v>
      </c>
      <c r="G431" t="s">
        <v>2996</v>
      </c>
      <c r="H431" t="s">
        <v>2999</v>
      </c>
      <c r="I431">
        <v>100</v>
      </c>
      <c r="J431">
        <v>0</v>
      </c>
      <c r="BR431">
        <v>0</v>
      </c>
      <c r="BS431">
        <v>0</v>
      </c>
    </row>
    <row r="432" spans="1:71" x14ac:dyDescent="0.3">
      <c r="A432">
        <v>408</v>
      </c>
      <c r="B432" t="s">
        <v>374</v>
      </c>
      <c r="C432" t="s">
        <v>39</v>
      </c>
      <c r="D432" t="s">
        <v>52</v>
      </c>
      <c r="E432" t="s">
        <v>22</v>
      </c>
      <c r="F432" s="101">
        <v>45107</v>
      </c>
      <c r="G432" t="s">
        <v>2996</v>
      </c>
      <c r="H432" t="s">
        <v>2997</v>
      </c>
      <c r="I432">
        <v>100</v>
      </c>
      <c r="J432">
        <v>0</v>
      </c>
      <c r="BR432">
        <v>0</v>
      </c>
      <c r="BS432">
        <v>0</v>
      </c>
    </row>
    <row r="433" spans="1:71" x14ac:dyDescent="0.3">
      <c r="A433">
        <v>408</v>
      </c>
      <c r="B433" t="s">
        <v>374</v>
      </c>
      <c r="C433" t="s">
        <v>39</v>
      </c>
      <c r="D433" t="s">
        <v>52</v>
      </c>
      <c r="E433" t="s">
        <v>22</v>
      </c>
      <c r="F433" s="101">
        <v>45107</v>
      </c>
      <c r="G433" t="s">
        <v>2996</v>
      </c>
      <c r="H433" t="s">
        <v>2998</v>
      </c>
      <c r="I433">
        <v>100</v>
      </c>
      <c r="J433">
        <v>0</v>
      </c>
      <c r="BR433">
        <v>0</v>
      </c>
      <c r="BS433">
        <v>0</v>
      </c>
    </row>
    <row r="434" spans="1:71" x14ac:dyDescent="0.3">
      <c r="A434">
        <v>408</v>
      </c>
      <c r="B434" t="s">
        <v>374</v>
      </c>
      <c r="C434" t="s">
        <v>39</v>
      </c>
      <c r="D434" t="s">
        <v>52</v>
      </c>
      <c r="E434" t="s">
        <v>22</v>
      </c>
      <c r="F434" s="101">
        <v>45107</v>
      </c>
      <c r="G434" t="s">
        <v>2996</v>
      </c>
      <c r="H434" t="s">
        <v>2999</v>
      </c>
      <c r="I434">
        <v>100</v>
      </c>
      <c r="J434">
        <v>0</v>
      </c>
      <c r="BR434">
        <v>0</v>
      </c>
      <c r="BS434">
        <v>0</v>
      </c>
    </row>
    <row r="435" spans="1:71" x14ac:dyDescent="0.3">
      <c r="A435">
        <v>408</v>
      </c>
      <c r="B435" t="s">
        <v>374</v>
      </c>
      <c r="C435" t="s">
        <v>39</v>
      </c>
      <c r="D435" t="s">
        <v>52</v>
      </c>
      <c r="E435" t="s">
        <v>22</v>
      </c>
      <c r="F435" s="101">
        <v>45107</v>
      </c>
      <c r="G435" t="s">
        <v>2996</v>
      </c>
      <c r="H435" t="s">
        <v>2997</v>
      </c>
      <c r="I435">
        <v>100</v>
      </c>
      <c r="J435">
        <v>0</v>
      </c>
      <c r="BR435">
        <v>0</v>
      </c>
      <c r="BS435">
        <v>0</v>
      </c>
    </row>
    <row r="436" spans="1:71" x14ac:dyDescent="0.3">
      <c r="A436">
        <v>408</v>
      </c>
      <c r="B436" t="s">
        <v>374</v>
      </c>
      <c r="C436" t="s">
        <v>39</v>
      </c>
      <c r="D436" t="s">
        <v>52</v>
      </c>
      <c r="E436" t="s">
        <v>22</v>
      </c>
      <c r="F436" s="101">
        <v>45107</v>
      </c>
      <c r="G436" t="s">
        <v>2996</v>
      </c>
      <c r="H436" t="s">
        <v>2998</v>
      </c>
      <c r="I436">
        <v>100</v>
      </c>
      <c r="J436">
        <v>0</v>
      </c>
      <c r="BR436">
        <v>0</v>
      </c>
      <c r="BS436">
        <v>0</v>
      </c>
    </row>
    <row r="437" spans="1:71" x14ac:dyDescent="0.3">
      <c r="A437">
        <v>408</v>
      </c>
      <c r="B437" t="s">
        <v>374</v>
      </c>
      <c r="C437" t="s">
        <v>39</v>
      </c>
      <c r="D437" t="s">
        <v>52</v>
      </c>
      <c r="E437" t="s">
        <v>22</v>
      </c>
      <c r="F437" s="101">
        <v>45107</v>
      </c>
      <c r="G437" t="s">
        <v>2996</v>
      </c>
      <c r="H437" t="s">
        <v>2999</v>
      </c>
      <c r="I437">
        <v>100</v>
      </c>
      <c r="J437">
        <v>0</v>
      </c>
      <c r="BR437">
        <v>0</v>
      </c>
      <c r="BS437">
        <v>0</v>
      </c>
    </row>
    <row r="438" spans="1:71" x14ac:dyDescent="0.3">
      <c r="A438">
        <v>408</v>
      </c>
      <c r="B438" t="s">
        <v>374</v>
      </c>
      <c r="C438" t="s">
        <v>39</v>
      </c>
      <c r="D438" t="s">
        <v>52</v>
      </c>
      <c r="E438" t="s">
        <v>22</v>
      </c>
      <c r="F438" s="101">
        <v>45107</v>
      </c>
      <c r="G438" t="s">
        <v>2996</v>
      </c>
      <c r="H438" t="s">
        <v>2997</v>
      </c>
      <c r="I438">
        <v>100</v>
      </c>
      <c r="J438">
        <v>0</v>
      </c>
      <c r="BR438">
        <v>0</v>
      </c>
      <c r="BS438">
        <v>0</v>
      </c>
    </row>
    <row r="439" spans="1:71" x14ac:dyDescent="0.3">
      <c r="A439">
        <v>408</v>
      </c>
      <c r="B439" t="s">
        <v>374</v>
      </c>
      <c r="C439" t="s">
        <v>39</v>
      </c>
      <c r="D439" t="s">
        <v>52</v>
      </c>
      <c r="E439" t="s">
        <v>22</v>
      </c>
      <c r="F439" s="101">
        <v>45107</v>
      </c>
      <c r="G439" t="s">
        <v>2996</v>
      </c>
      <c r="H439" t="s">
        <v>2998</v>
      </c>
      <c r="I439">
        <v>100</v>
      </c>
      <c r="J439">
        <v>0</v>
      </c>
      <c r="BR439">
        <v>0</v>
      </c>
      <c r="BS439">
        <v>0</v>
      </c>
    </row>
    <row r="440" spans="1:71" x14ac:dyDescent="0.3">
      <c r="A440">
        <v>408</v>
      </c>
      <c r="B440" t="s">
        <v>374</v>
      </c>
      <c r="C440" t="s">
        <v>39</v>
      </c>
      <c r="D440" t="s">
        <v>52</v>
      </c>
      <c r="E440" t="s">
        <v>22</v>
      </c>
      <c r="F440" s="101">
        <v>45107</v>
      </c>
      <c r="G440" t="s">
        <v>2996</v>
      </c>
      <c r="H440" t="s">
        <v>2999</v>
      </c>
      <c r="I440">
        <v>100</v>
      </c>
      <c r="J440">
        <v>0</v>
      </c>
      <c r="BR440">
        <v>0</v>
      </c>
      <c r="BS440">
        <v>0</v>
      </c>
    </row>
    <row r="441" spans="1:71" x14ac:dyDescent="0.3">
      <c r="A441">
        <v>408</v>
      </c>
      <c r="B441" t="s">
        <v>374</v>
      </c>
      <c r="C441" t="s">
        <v>39</v>
      </c>
      <c r="D441" t="s">
        <v>52</v>
      </c>
      <c r="E441" t="s">
        <v>22</v>
      </c>
      <c r="F441" s="101">
        <v>45107</v>
      </c>
      <c r="G441" t="s">
        <v>2996</v>
      </c>
      <c r="H441" t="s">
        <v>2997</v>
      </c>
      <c r="I441">
        <v>100</v>
      </c>
      <c r="J441">
        <v>0</v>
      </c>
      <c r="BR441">
        <v>0</v>
      </c>
      <c r="BS441">
        <v>0</v>
      </c>
    </row>
    <row r="442" spans="1:71" x14ac:dyDescent="0.3">
      <c r="A442">
        <v>408</v>
      </c>
      <c r="B442" t="s">
        <v>374</v>
      </c>
      <c r="C442" t="s">
        <v>39</v>
      </c>
      <c r="D442" t="s">
        <v>52</v>
      </c>
      <c r="E442" t="s">
        <v>22</v>
      </c>
      <c r="F442" s="101">
        <v>45107</v>
      </c>
      <c r="G442" t="s">
        <v>2996</v>
      </c>
      <c r="H442" t="s">
        <v>2998</v>
      </c>
      <c r="I442">
        <v>100</v>
      </c>
      <c r="J442">
        <v>0</v>
      </c>
      <c r="BR442">
        <v>0</v>
      </c>
      <c r="BS442">
        <v>0</v>
      </c>
    </row>
    <row r="443" spans="1:71" x14ac:dyDescent="0.3">
      <c r="A443">
        <v>408</v>
      </c>
      <c r="B443" t="s">
        <v>374</v>
      </c>
      <c r="C443" t="s">
        <v>39</v>
      </c>
      <c r="D443" t="s">
        <v>52</v>
      </c>
      <c r="E443" t="s">
        <v>22</v>
      </c>
      <c r="F443" s="101">
        <v>45107</v>
      </c>
      <c r="G443" t="s">
        <v>2996</v>
      </c>
      <c r="H443" t="s">
        <v>2999</v>
      </c>
      <c r="I443">
        <v>100</v>
      </c>
      <c r="J443">
        <v>0</v>
      </c>
      <c r="BR443">
        <v>0</v>
      </c>
      <c r="BS443">
        <v>0</v>
      </c>
    </row>
    <row r="444" spans="1:71" x14ac:dyDescent="0.3">
      <c r="A444">
        <v>408</v>
      </c>
      <c r="B444" t="s">
        <v>374</v>
      </c>
      <c r="C444" t="s">
        <v>39</v>
      </c>
      <c r="D444" t="s">
        <v>52</v>
      </c>
      <c r="E444" t="s">
        <v>22</v>
      </c>
      <c r="F444" s="101">
        <v>45107</v>
      </c>
      <c r="G444" t="s">
        <v>2996</v>
      </c>
      <c r="H444" t="s">
        <v>2997</v>
      </c>
      <c r="I444">
        <v>100</v>
      </c>
      <c r="J444">
        <v>0</v>
      </c>
      <c r="BR444">
        <v>0</v>
      </c>
      <c r="BS444">
        <v>0</v>
      </c>
    </row>
    <row r="445" spans="1:71" x14ac:dyDescent="0.3">
      <c r="A445">
        <v>408</v>
      </c>
      <c r="B445" t="s">
        <v>374</v>
      </c>
      <c r="C445" t="s">
        <v>39</v>
      </c>
      <c r="D445" t="s">
        <v>52</v>
      </c>
      <c r="E445" t="s">
        <v>22</v>
      </c>
      <c r="F445" s="101">
        <v>45107</v>
      </c>
      <c r="G445" t="s">
        <v>2996</v>
      </c>
      <c r="H445" t="s">
        <v>2998</v>
      </c>
      <c r="I445">
        <v>100</v>
      </c>
      <c r="J445">
        <v>0</v>
      </c>
      <c r="BR445">
        <v>0</v>
      </c>
      <c r="BS445">
        <v>0</v>
      </c>
    </row>
    <row r="446" spans="1:71" x14ac:dyDescent="0.3">
      <c r="A446">
        <v>408</v>
      </c>
      <c r="B446" t="s">
        <v>374</v>
      </c>
      <c r="C446" t="s">
        <v>39</v>
      </c>
      <c r="D446" t="s">
        <v>52</v>
      </c>
      <c r="E446" t="s">
        <v>22</v>
      </c>
      <c r="F446" s="101">
        <v>45107</v>
      </c>
      <c r="G446" t="s">
        <v>2996</v>
      </c>
      <c r="H446" t="s">
        <v>2999</v>
      </c>
      <c r="I446">
        <v>100</v>
      </c>
      <c r="J446">
        <v>0</v>
      </c>
      <c r="BR446">
        <v>0</v>
      </c>
      <c r="BS446">
        <v>0</v>
      </c>
    </row>
    <row r="447" spans="1:71" x14ac:dyDescent="0.3">
      <c r="A447">
        <v>408</v>
      </c>
      <c r="B447" t="s">
        <v>374</v>
      </c>
      <c r="C447" t="s">
        <v>39</v>
      </c>
      <c r="D447" t="s">
        <v>52</v>
      </c>
      <c r="E447" t="s">
        <v>22</v>
      </c>
      <c r="F447" s="101">
        <v>45107</v>
      </c>
      <c r="G447" t="s">
        <v>2996</v>
      </c>
      <c r="H447" t="s">
        <v>2997</v>
      </c>
      <c r="I447">
        <v>100</v>
      </c>
      <c r="J447">
        <v>0</v>
      </c>
      <c r="BR447">
        <v>0</v>
      </c>
      <c r="BS447">
        <v>0</v>
      </c>
    </row>
    <row r="448" spans="1:71" x14ac:dyDescent="0.3">
      <c r="A448">
        <v>408</v>
      </c>
      <c r="B448" t="s">
        <v>374</v>
      </c>
      <c r="C448" t="s">
        <v>39</v>
      </c>
      <c r="D448" t="s">
        <v>52</v>
      </c>
      <c r="E448" t="s">
        <v>22</v>
      </c>
      <c r="F448" s="101">
        <v>45107</v>
      </c>
      <c r="G448" t="s">
        <v>2996</v>
      </c>
      <c r="H448" t="s">
        <v>2998</v>
      </c>
      <c r="I448">
        <v>100</v>
      </c>
      <c r="J448">
        <v>0</v>
      </c>
      <c r="BR448">
        <v>0</v>
      </c>
      <c r="BS448">
        <v>0</v>
      </c>
    </row>
    <row r="449" spans="1:71" x14ac:dyDescent="0.3">
      <c r="A449">
        <v>408</v>
      </c>
      <c r="B449" t="s">
        <v>374</v>
      </c>
      <c r="C449" t="s">
        <v>39</v>
      </c>
      <c r="D449" t="s">
        <v>52</v>
      </c>
      <c r="E449" t="s">
        <v>22</v>
      </c>
      <c r="F449" s="101">
        <v>45107</v>
      </c>
      <c r="G449" t="s">
        <v>2996</v>
      </c>
      <c r="H449" t="s">
        <v>2999</v>
      </c>
      <c r="I449">
        <v>100</v>
      </c>
      <c r="J449">
        <v>0</v>
      </c>
      <c r="BR449">
        <v>0</v>
      </c>
      <c r="BS449">
        <v>0</v>
      </c>
    </row>
    <row r="450" spans="1:71" x14ac:dyDescent="0.3">
      <c r="A450">
        <v>408</v>
      </c>
      <c r="B450" t="s">
        <v>374</v>
      </c>
      <c r="C450" t="s">
        <v>39</v>
      </c>
      <c r="D450" t="s">
        <v>52</v>
      </c>
      <c r="E450" t="s">
        <v>22</v>
      </c>
      <c r="F450" s="101">
        <v>45107</v>
      </c>
      <c r="G450" t="s">
        <v>2996</v>
      </c>
      <c r="H450" t="s">
        <v>2997</v>
      </c>
      <c r="I450">
        <v>100</v>
      </c>
      <c r="J450">
        <v>0</v>
      </c>
      <c r="BR450">
        <v>0</v>
      </c>
      <c r="BS450">
        <v>0</v>
      </c>
    </row>
    <row r="451" spans="1:71" x14ac:dyDescent="0.3">
      <c r="A451">
        <v>408</v>
      </c>
      <c r="B451" t="s">
        <v>374</v>
      </c>
      <c r="C451" t="s">
        <v>39</v>
      </c>
      <c r="D451" t="s">
        <v>52</v>
      </c>
      <c r="E451" t="s">
        <v>22</v>
      </c>
      <c r="F451" s="101">
        <v>45107</v>
      </c>
      <c r="G451" t="s">
        <v>2996</v>
      </c>
      <c r="H451" t="s">
        <v>2998</v>
      </c>
      <c r="I451">
        <v>100</v>
      </c>
      <c r="J451">
        <v>0</v>
      </c>
      <c r="BR451">
        <v>0</v>
      </c>
      <c r="BS451">
        <v>0</v>
      </c>
    </row>
    <row r="452" spans="1:71" x14ac:dyDescent="0.3">
      <c r="A452">
        <v>408</v>
      </c>
      <c r="B452" t="s">
        <v>374</v>
      </c>
      <c r="C452" t="s">
        <v>39</v>
      </c>
      <c r="D452" t="s">
        <v>52</v>
      </c>
      <c r="E452" t="s">
        <v>22</v>
      </c>
      <c r="F452" s="101">
        <v>45107</v>
      </c>
      <c r="G452" t="s">
        <v>2996</v>
      </c>
      <c r="H452" t="s">
        <v>2999</v>
      </c>
      <c r="I452">
        <v>100</v>
      </c>
      <c r="J452">
        <v>0</v>
      </c>
      <c r="BR452">
        <v>0</v>
      </c>
      <c r="BS452">
        <v>0</v>
      </c>
    </row>
    <row r="453" spans="1:71" x14ac:dyDescent="0.3">
      <c r="A453">
        <v>408</v>
      </c>
      <c r="B453" t="s">
        <v>374</v>
      </c>
      <c r="C453" t="s">
        <v>39</v>
      </c>
      <c r="D453" t="s">
        <v>52</v>
      </c>
      <c r="E453" t="s">
        <v>22</v>
      </c>
      <c r="F453" s="101">
        <v>45107</v>
      </c>
      <c r="G453" t="s">
        <v>2996</v>
      </c>
      <c r="H453" t="s">
        <v>2997</v>
      </c>
      <c r="I453">
        <v>100</v>
      </c>
      <c r="J453">
        <v>0</v>
      </c>
      <c r="BR453">
        <v>0</v>
      </c>
      <c r="BS453">
        <v>0</v>
      </c>
    </row>
    <row r="454" spans="1:71" x14ac:dyDescent="0.3">
      <c r="A454">
        <v>408</v>
      </c>
      <c r="B454" t="s">
        <v>374</v>
      </c>
      <c r="C454" t="s">
        <v>39</v>
      </c>
      <c r="D454" t="s">
        <v>52</v>
      </c>
      <c r="E454" t="s">
        <v>22</v>
      </c>
      <c r="F454" s="101">
        <v>45107</v>
      </c>
      <c r="G454" t="s">
        <v>2996</v>
      </c>
      <c r="H454" t="s">
        <v>2998</v>
      </c>
      <c r="I454">
        <v>100</v>
      </c>
      <c r="J454">
        <v>0</v>
      </c>
      <c r="BR454">
        <v>0</v>
      </c>
      <c r="BS454">
        <v>0</v>
      </c>
    </row>
    <row r="455" spans="1:71" x14ac:dyDescent="0.3">
      <c r="A455">
        <v>408</v>
      </c>
      <c r="B455" t="s">
        <v>374</v>
      </c>
      <c r="C455" t="s">
        <v>39</v>
      </c>
      <c r="D455" t="s">
        <v>52</v>
      </c>
      <c r="E455" t="s">
        <v>22</v>
      </c>
      <c r="F455" s="101">
        <v>45107</v>
      </c>
      <c r="G455" t="s">
        <v>2996</v>
      </c>
      <c r="H455" t="s">
        <v>2999</v>
      </c>
      <c r="I455">
        <v>100</v>
      </c>
      <c r="J455">
        <v>0</v>
      </c>
      <c r="BR455">
        <v>0</v>
      </c>
      <c r="BS455">
        <v>0</v>
      </c>
    </row>
    <row r="456" spans="1:71" x14ac:dyDescent="0.3">
      <c r="A456">
        <v>408</v>
      </c>
      <c r="B456" t="s">
        <v>374</v>
      </c>
      <c r="C456" t="s">
        <v>39</v>
      </c>
      <c r="D456" t="s">
        <v>52</v>
      </c>
      <c r="E456" t="s">
        <v>22</v>
      </c>
      <c r="F456" s="101">
        <v>45107</v>
      </c>
      <c r="G456" t="s">
        <v>2996</v>
      </c>
      <c r="H456" t="s">
        <v>2997</v>
      </c>
      <c r="I456">
        <v>100</v>
      </c>
      <c r="J456">
        <v>0</v>
      </c>
      <c r="BR456">
        <v>0</v>
      </c>
      <c r="BS456">
        <v>0</v>
      </c>
    </row>
    <row r="457" spans="1:71" x14ac:dyDescent="0.3">
      <c r="A457">
        <v>408</v>
      </c>
      <c r="B457" t="s">
        <v>374</v>
      </c>
      <c r="C457" t="s">
        <v>39</v>
      </c>
      <c r="D457" t="s">
        <v>52</v>
      </c>
      <c r="E457" t="s">
        <v>22</v>
      </c>
      <c r="F457" s="101">
        <v>45107</v>
      </c>
      <c r="G457" t="s">
        <v>2996</v>
      </c>
      <c r="H457" t="s">
        <v>2998</v>
      </c>
      <c r="I457">
        <v>100</v>
      </c>
      <c r="J457">
        <v>0</v>
      </c>
      <c r="BR457">
        <v>0</v>
      </c>
      <c r="BS457">
        <v>0</v>
      </c>
    </row>
    <row r="458" spans="1:71" x14ac:dyDescent="0.3">
      <c r="A458">
        <v>408</v>
      </c>
      <c r="B458" t="s">
        <v>374</v>
      </c>
      <c r="C458" t="s">
        <v>39</v>
      </c>
      <c r="D458" t="s">
        <v>52</v>
      </c>
      <c r="E458" t="s">
        <v>22</v>
      </c>
      <c r="F458" s="101">
        <v>45107</v>
      </c>
      <c r="G458" t="s">
        <v>2996</v>
      </c>
      <c r="H458" t="s">
        <v>2999</v>
      </c>
      <c r="I458">
        <v>100</v>
      </c>
      <c r="J458">
        <v>0</v>
      </c>
      <c r="BR458">
        <v>0</v>
      </c>
      <c r="BS458">
        <v>0</v>
      </c>
    </row>
    <row r="459" spans="1:71" x14ac:dyDescent="0.3">
      <c r="A459">
        <v>408</v>
      </c>
      <c r="B459" t="s">
        <v>374</v>
      </c>
      <c r="C459" t="s">
        <v>39</v>
      </c>
      <c r="D459" t="s">
        <v>52</v>
      </c>
      <c r="E459" t="s">
        <v>22</v>
      </c>
      <c r="F459" s="101">
        <v>45107</v>
      </c>
      <c r="G459" t="s">
        <v>2996</v>
      </c>
      <c r="H459" t="s">
        <v>2997</v>
      </c>
      <c r="I459">
        <v>100</v>
      </c>
      <c r="J459">
        <v>0</v>
      </c>
      <c r="BR459">
        <v>0</v>
      </c>
      <c r="BS459">
        <v>0</v>
      </c>
    </row>
    <row r="460" spans="1:71" x14ac:dyDescent="0.3">
      <c r="A460">
        <v>408</v>
      </c>
      <c r="B460" t="s">
        <v>374</v>
      </c>
      <c r="C460" t="s">
        <v>39</v>
      </c>
      <c r="D460" t="s">
        <v>52</v>
      </c>
      <c r="E460" t="s">
        <v>22</v>
      </c>
      <c r="F460" s="101">
        <v>45107</v>
      </c>
      <c r="G460" t="s">
        <v>2996</v>
      </c>
      <c r="H460" t="s">
        <v>2998</v>
      </c>
      <c r="I460">
        <v>100</v>
      </c>
      <c r="J460">
        <v>0</v>
      </c>
      <c r="BR460">
        <v>0</v>
      </c>
      <c r="BS460">
        <v>0</v>
      </c>
    </row>
    <row r="461" spans="1:71" x14ac:dyDescent="0.3">
      <c r="A461">
        <v>408</v>
      </c>
      <c r="B461" t="s">
        <v>374</v>
      </c>
      <c r="C461" t="s">
        <v>39</v>
      </c>
      <c r="D461" t="s">
        <v>52</v>
      </c>
      <c r="E461" t="s">
        <v>22</v>
      </c>
      <c r="F461" s="101">
        <v>45107</v>
      </c>
      <c r="G461" t="s">
        <v>2996</v>
      </c>
      <c r="H461" t="s">
        <v>2999</v>
      </c>
      <c r="I461">
        <v>100</v>
      </c>
      <c r="J461">
        <v>0</v>
      </c>
      <c r="BR461">
        <v>0</v>
      </c>
      <c r="BS461">
        <v>0</v>
      </c>
    </row>
    <row r="462" spans="1:71" x14ac:dyDescent="0.3">
      <c r="A462">
        <v>408</v>
      </c>
      <c r="B462" t="s">
        <v>374</v>
      </c>
      <c r="C462" t="s">
        <v>39</v>
      </c>
      <c r="D462" t="s">
        <v>52</v>
      </c>
      <c r="E462" t="s">
        <v>22</v>
      </c>
      <c r="F462" s="101">
        <v>45107</v>
      </c>
      <c r="G462" t="s">
        <v>2996</v>
      </c>
      <c r="H462" t="s">
        <v>2997</v>
      </c>
      <c r="I462">
        <v>100</v>
      </c>
      <c r="J462">
        <v>0</v>
      </c>
      <c r="BR462">
        <v>0</v>
      </c>
      <c r="BS462">
        <v>0</v>
      </c>
    </row>
    <row r="463" spans="1:71" x14ac:dyDescent="0.3">
      <c r="A463">
        <v>408</v>
      </c>
      <c r="B463" t="s">
        <v>374</v>
      </c>
      <c r="C463" t="s">
        <v>39</v>
      </c>
      <c r="D463" t="s">
        <v>52</v>
      </c>
      <c r="E463" t="s">
        <v>22</v>
      </c>
      <c r="F463" s="101">
        <v>45107</v>
      </c>
      <c r="G463" t="s">
        <v>2996</v>
      </c>
      <c r="H463" t="s">
        <v>2998</v>
      </c>
      <c r="I463">
        <v>100</v>
      </c>
      <c r="J463">
        <v>0</v>
      </c>
      <c r="BR463">
        <v>0</v>
      </c>
      <c r="BS463">
        <v>0</v>
      </c>
    </row>
    <row r="464" spans="1:71" x14ac:dyDescent="0.3">
      <c r="A464">
        <v>408</v>
      </c>
      <c r="B464" t="s">
        <v>374</v>
      </c>
      <c r="C464" t="s">
        <v>39</v>
      </c>
      <c r="D464" t="s">
        <v>52</v>
      </c>
      <c r="E464" t="s">
        <v>22</v>
      </c>
      <c r="F464" s="101">
        <v>45107</v>
      </c>
      <c r="G464" t="s">
        <v>2996</v>
      </c>
      <c r="H464" t="s">
        <v>2999</v>
      </c>
      <c r="I464">
        <v>100</v>
      </c>
      <c r="J464">
        <v>0</v>
      </c>
      <c r="BR464">
        <v>0</v>
      </c>
      <c r="BS464">
        <v>0</v>
      </c>
    </row>
    <row r="465" spans="1:71" x14ac:dyDescent="0.3">
      <c r="A465">
        <v>408</v>
      </c>
      <c r="B465" t="s">
        <v>374</v>
      </c>
      <c r="C465" t="s">
        <v>39</v>
      </c>
      <c r="D465" t="s">
        <v>52</v>
      </c>
      <c r="E465" t="s">
        <v>22</v>
      </c>
      <c r="F465" s="101">
        <v>45107</v>
      </c>
      <c r="G465" t="s">
        <v>2996</v>
      </c>
      <c r="H465" t="s">
        <v>2997</v>
      </c>
      <c r="I465">
        <v>100</v>
      </c>
      <c r="J465">
        <v>0</v>
      </c>
      <c r="BR465">
        <v>0</v>
      </c>
      <c r="BS465">
        <v>0</v>
      </c>
    </row>
    <row r="466" spans="1:71" x14ac:dyDescent="0.3">
      <c r="A466">
        <v>408</v>
      </c>
      <c r="B466" t="s">
        <v>374</v>
      </c>
      <c r="C466" t="s">
        <v>39</v>
      </c>
      <c r="D466" t="s">
        <v>52</v>
      </c>
      <c r="E466" t="s">
        <v>22</v>
      </c>
      <c r="F466" s="101">
        <v>45107</v>
      </c>
      <c r="G466" t="s">
        <v>2996</v>
      </c>
      <c r="H466" t="s">
        <v>2998</v>
      </c>
      <c r="I466">
        <v>100</v>
      </c>
      <c r="J466">
        <v>0</v>
      </c>
      <c r="BR466">
        <v>0</v>
      </c>
      <c r="BS466">
        <v>0</v>
      </c>
    </row>
    <row r="467" spans="1:71" x14ac:dyDescent="0.3">
      <c r="A467">
        <v>408</v>
      </c>
      <c r="B467" t="s">
        <v>374</v>
      </c>
      <c r="C467" t="s">
        <v>39</v>
      </c>
      <c r="D467" t="s">
        <v>52</v>
      </c>
      <c r="E467" t="s">
        <v>22</v>
      </c>
      <c r="F467" s="101">
        <v>45107</v>
      </c>
      <c r="G467" t="s">
        <v>2996</v>
      </c>
      <c r="H467" t="s">
        <v>2999</v>
      </c>
      <c r="I467">
        <v>100</v>
      </c>
      <c r="J467">
        <v>0</v>
      </c>
      <c r="BR467">
        <v>0</v>
      </c>
      <c r="BS467">
        <v>0</v>
      </c>
    </row>
    <row r="468" spans="1:71" x14ac:dyDescent="0.3">
      <c r="A468">
        <v>408</v>
      </c>
      <c r="B468" t="s">
        <v>374</v>
      </c>
      <c r="C468" t="s">
        <v>39</v>
      </c>
      <c r="D468" t="s">
        <v>52</v>
      </c>
      <c r="E468" t="s">
        <v>22</v>
      </c>
      <c r="F468" s="101">
        <v>45107</v>
      </c>
      <c r="G468" t="s">
        <v>2996</v>
      </c>
      <c r="H468" t="s">
        <v>2997</v>
      </c>
      <c r="I468">
        <v>100</v>
      </c>
      <c r="J468">
        <v>0</v>
      </c>
      <c r="BR468">
        <v>0</v>
      </c>
      <c r="BS468">
        <v>0</v>
      </c>
    </row>
    <row r="469" spans="1:71" x14ac:dyDescent="0.3">
      <c r="A469">
        <v>408</v>
      </c>
      <c r="B469" t="s">
        <v>374</v>
      </c>
      <c r="C469" t="s">
        <v>39</v>
      </c>
      <c r="D469" t="s">
        <v>52</v>
      </c>
      <c r="E469" t="s">
        <v>22</v>
      </c>
      <c r="F469" s="101">
        <v>45107</v>
      </c>
      <c r="G469" t="s">
        <v>2996</v>
      </c>
      <c r="H469" t="s">
        <v>2998</v>
      </c>
      <c r="I469">
        <v>100</v>
      </c>
      <c r="J469">
        <v>0</v>
      </c>
      <c r="BR469">
        <v>0</v>
      </c>
      <c r="BS469">
        <v>0</v>
      </c>
    </row>
    <row r="470" spans="1:71" x14ac:dyDescent="0.3">
      <c r="A470">
        <v>408</v>
      </c>
      <c r="B470" t="s">
        <v>374</v>
      </c>
      <c r="C470" t="s">
        <v>39</v>
      </c>
      <c r="D470" t="s">
        <v>52</v>
      </c>
      <c r="E470" t="s">
        <v>22</v>
      </c>
      <c r="F470" s="101">
        <v>45107</v>
      </c>
      <c r="G470" t="s">
        <v>2996</v>
      </c>
      <c r="H470" t="s">
        <v>2999</v>
      </c>
      <c r="I470">
        <v>100</v>
      </c>
      <c r="J470">
        <v>0</v>
      </c>
      <c r="BR470">
        <v>0</v>
      </c>
      <c r="BS470">
        <v>0</v>
      </c>
    </row>
    <row r="471" spans="1:71" x14ac:dyDescent="0.3">
      <c r="A471">
        <v>408</v>
      </c>
      <c r="B471" t="s">
        <v>374</v>
      </c>
      <c r="C471" t="s">
        <v>39</v>
      </c>
      <c r="D471" t="s">
        <v>52</v>
      </c>
      <c r="E471" t="s">
        <v>22</v>
      </c>
      <c r="F471" s="101">
        <v>45107</v>
      </c>
      <c r="G471" t="s">
        <v>2996</v>
      </c>
      <c r="H471" t="s">
        <v>2997</v>
      </c>
      <c r="I471">
        <v>100</v>
      </c>
      <c r="J471">
        <v>0</v>
      </c>
      <c r="BR471">
        <v>0</v>
      </c>
      <c r="BS471">
        <v>0</v>
      </c>
    </row>
    <row r="472" spans="1:71" x14ac:dyDescent="0.3">
      <c r="A472">
        <v>408</v>
      </c>
      <c r="B472" t="s">
        <v>374</v>
      </c>
      <c r="C472" t="s">
        <v>39</v>
      </c>
      <c r="D472" t="s">
        <v>52</v>
      </c>
      <c r="E472" t="s">
        <v>22</v>
      </c>
      <c r="F472" s="101">
        <v>45107</v>
      </c>
      <c r="G472" t="s">
        <v>2996</v>
      </c>
      <c r="H472" t="s">
        <v>2998</v>
      </c>
      <c r="I472">
        <v>100</v>
      </c>
      <c r="J472">
        <v>0</v>
      </c>
      <c r="BR472">
        <v>0</v>
      </c>
      <c r="BS472">
        <v>0</v>
      </c>
    </row>
    <row r="473" spans="1:71" x14ac:dyDescent="0.3">
      <c r="A473">
        <v>408</v>
      </c>
      <c r="B473" t="s">
        <v>374</v>
      </c>
      <c r="C473" t="s">
        <v>39</v>
      </c>
      <c r="D473" t="s">
        <v>52</v>
      </c>
      <c r="E473" t="s">
        <v>22</v>
      </c>
      <c r="F473" s="101">
        <v>45107</v>
      </c>
      <c r="G473" t="s">
        <v>2996</v>
      </c>
      <c r="H473" t="s">
        <v>2999</v>
      </c>
      <c r="I473">
        <v>100</v>
      </c>
      <c r="J473">
        <v>0</v>
      </c>
      <c r="BR473">
        <v>0</v>
      </c>
      <c r="BS473">
        <v>0</v>
      </c>
    </row>
    <row r="474" spans="1:71" x14ac:dyDescent="0.3">
      <c r="A474">
        <v>408</v>
      </c>
      <c r="B474" t="s">
        <v>374</v>
      </c>
      <c r="C474" t="s">
        <v>39</v>
      </c>
      <c r="D474" t="s">
        <v>52</v>
      </c>
      <c r="E474" t="s">
        <v>22</v>
      </c>
      <c r="F474" s="101">
        <v>45107</v>
      </c>
      <c r="G474" t="s">
        <v>2996</v>
      </c>
      <c r="H474" t="s">
        <v>2997</v>
      </c>
      <c r="I474">
        <v>100</v>
      </c>
      <c r="J474">
        <v>0</v>
      </c>
      <c r="BR474">
        <v>0</v>
      </c>
      <c r="BS474">
        <v>0</v>
      </c>
    </row>
    <row r="475" spans="1:71" x14ac:dyDescent="0.3">
      <c r="A475">
        <v>408</v>
      </c>
      <c r="B475" t="s">
        <v>374</v>
      </c>
      <c r="C475" t="s">
        <v>39</v>
      </c>
      <c r="D475" t="s">
        <v>52</v>
      </c>
      <c r="E475" t="s">
        <v>22</v>
      </c>
      <c r="F475" s="101">
        <v>45107</v>
      </c>
      <c r="G475" t="s">
        <v>2996</v>
      </c>
      <c r="H475" t="s">
        <v>2998</v>
      </c>
      <c r="I475">
        <v>100</v>
      </c>
      <c r="J475">
        <v>0</v>
      </c>
      <c r="BR475">
        <v>0</v>
      </c>
      <c r="BS475">
        <v>0</v>
      </c>
    </row>
    <row r="476" spans="1:71" x14ac:dyDescent="0.3">
      <c r="A476">
        <v>408</v>
      </c>
      <c r="B476" t="s">
        <v>374</v>
      </c>
      <c r="C476" t="s">
        <v>39</v>
      </c>
      <c r="D476" t="s">
        <v>52</v>
      </c>
      <c r="E476" t="s">
        <v>22</v>
      </c>
      <c r="F476" s="101">
        <v>45107</v>
      </c>
      <c r="G476" t="s">
        <v>2996</v>
      </c>
      <c r="H476" t="s">
        <v>2999</v>
      </c>
      <c r="I476">
        <v>100</v>
      </c>
      <c r="J476">
        <v>0</v>
      </c>
      <c r="BR476">
        <v>0</v>
      </c>
      <c r="BS476">
        <v>0</v>
      </c>
    </row>
    <row r="477" spans="1:71" x14ac:dyDescent="0.3">
      <c r="A477">
        <v>408</v>
      </c>
      <c r="B477" t="s">
        <v>374</v>
      </c>
      <c r="C477" t="s">
        <v>39</v>
      </c>
      <c r="D477" t="s">
        <v>52</v>
      </c>
      <c r="E477" t="s">
        <v>22</v>
      </c>
      <c r="F477" s="101">
        <v>45107</v>
      </c>
      <c r="G477" t="s">
        <v>2996</v>
      </c>
      <c r="H477" t="s">
        <v>2997</v>
      </c>
      <c r="I477">
        <v>100</v>
      </c>
      <c r="J477">
        <v>0</v>
      </c>
      <c r="BR477">
        <v>0</v>
      </c>
      <c r="BS477">
        <v>0</v>
      </c>
    </row>
    <row r="478" spans="1:71" x14ac:dyDescent="0.3">
      <c r="A478">
        <v>408</v>
      </c>
      <c r="B478" t="s">
        <v>374</v>
      </c>
      <c r="C478" t="s">
        <v>39</v>
      </c>
      <c r="D478" t="s">
        <v>52</v>
      </c>
      <c r="E478" t="s">
        <v>22</v>
      </c>
      <c r="F478" s="101">
        <v>45107</v>
      </c>
      <c r="G478" t="s">
        <v>2996</v>
      </c>
      <c r="H478" t="s">
        <v>2998</v>
      </c>
      <c r="I478">
        <v>100</v>
      </c>
      <c r="J478">
        <v>0</v>
      </c>
      <c r="BR478">
        <v>0</v>
      </c>
      <c r="BS478">
        <v>0</v>
      </c>
    </row>
    <row r="479" spans="1:71" x14ac:dyDescent="0.3">
      <c r="A479">
        <v>408</v>
      </c>
      <c r="B479" t="s">
        <v>374</v>
      </c>
      <c r="C479" t="s">
        <v>39</v>
      </c>
      <c r="D479" t="s">
        <v>52</v>
      </c>
      <c r="E479" t="s">
        <v>22</v>
      </c>
      <c r="F479" s="101">
        <v>45107</v>
      </c>
      <c r="G479" t="s">
        <v>2996</v>
      </c>
      <c r="H479" t="s">
        <v>2999</v>
      </c>
      <c r="I479">
        <v>100</v>
      </c>
      <c r="J479">
        <v>0</v>
      </c>
      <c r="BR479">
        <v>0</v>
      </c>
      <c r="BS479">
        <v>0</v>
      </c>
    </row>
    <row r="480" spans="1:71" x14ac:dyDescent="0.3">
      <c r="A480">
        <v>408</v>
      </c>
      <c r="B480" t="s">
        <v>374</v>
      </c>
      <c r="C480" t="s">
        <v>39</v>
      </c>
      <c r="D480" t="s">
        <v>52</v>
      </c>
      <c r="E480" t="s">
        <v>22</v>
      </c>
      <c r="F480" s="101">
        <v>45107</v>
      </c>
      <c r="G480" t="s">
        <v>2996</v>
      </c>
      <c r="H480" t="s">
        <v>2997</v>
      </c>
      <c r="I480">
        <v>100</v>
      </c>
      <c r="J480">
        <v>0</v>
      </c>
      <c r="BR480">
        <v>0</v>
      </c>
      <c r="BS480">
        <v>0</v>
      </c>
    </row>
    <row r="481" spans="1:71" x14ac:dyDescent="0.3">
      <c r="A481">
        <v>408</v>
      </c>
      <c r="B481" t="s">
        <v>374</v>
      </c>
      <c r="C481" t="s">
        <v>39</v>
      </c>
      <c r="D481" t="s">
        <v>52</v>
      </c>
      <c r="E481" t="s">
        <v>22</v>
      </c>
      <c r="F481" s="101">
        <v>45107</v>
      </c>
      <c r="G481" t="s">
        <v>2996</v>
      </c>
      <c r="H481" t="s">
        <v>2998</v>
      </c>
      <c r="I481">
        <v>100</v>
      </c>
      <c r="J481">
        <v>0</v>
      </c>
      <c r="BR481">
        <v>0</v>
      </c>
      <c r="BS481">
        <v>0</v>
      </c>
    </row>
    <row r="482" spans="1:71" x14ac:dyDescent="0.3">
      <c r="A482">
        <v>408</v>
      </c>
      <c r="B482" t="s">
        <v>374</v>
      </c>
      <c r="C482" t="s">
        <v>39</v>
      </c>
      <c r="D482" t="s">
        <v>52</v>
      </c>
      <c r="E482" t="s">
        <v>22</v>
      </c>
      <c r="F482" s="101">
        <v>45107</v>
      </c>
      <c r="G482" t="s">
        <v>2996</v>
      </c>
      <c r="H482" t="s">
        <v>2999</v>
      </c>
      <c r="I482">
        <v>100</v>
      </c>
      <c r="J482">
        <v>0</v>
      </c>
      <c r="BR482">
        <v>0</v>
      </c>
      <c r="BS482">
        <v>0</v>
      </c>
    </row>
    <row r="483" spans="1:71" x14ac:dyDescent="0.3">
      <c r="A483">
        <v>408</v>
      </c>
      <c r="B483" t="s">
        <v>374</v>
      </c>
      <c r="C483" t="s">
        <v>39</v>
      </c>
      <c r="D483" t="s">
        <v>52</v>
      </c>
      <c r="E483" t="s">
        <v>22</v>
      </c>
      <c r="F483" s="101">
        <v>45107</v>
      </c>
      <c r="G483" t="s">
        <v>2996</v>
      </c>
      <c r="H483" t="s">
        <v>2997</v>
      </c>
      <c r="I483">
        <v>100</v>
      </c>
      <c r="J483">
        <v>0</v>
      </c>
      <c r="BR483">
        <v>0</v>
      </c>
      <c r="BS483">
        <v>0</v>
      </c>
    </row>
    <row r="484" spans="1:71" x14ac:dyDescent="0.3">
      <c r="A484">
        <v>408</v>
      </c>
      <c r="B484" t="s">
        <v>374</v>
      </c>
      <c r="C484" t="s">
        <v>39</v>
      </c>
      <c r="D484" t="s">
        <v>52</v>
      </c>
      <c r="E484" t="s">
        <v>22</v>
      </c>
      <c r="F484" s="101">
        <v>45107</v>
      </c>
      <c r="G484" t="s">
        <v>2996</v>
      </c>
      <c r="H484" t="s">
        <v>2998</v>
      </c>
      <c r="I484">
        <v>100</v>
      </c>
      <c r="J484">
        <v>0</v>
      </c>
      <c r="BR484">
        <v>0</v>
      </c>
      <c r="BS484">
        <v>0</v>
      </c>
    </row>
    <row r="485" spans="1:71" x14ac:dyDescent="0.3">
      <c r="A485">
        <v>408</v>
      </c>
      <c r="B485" t="s">
        <v>374</v>
      </c>
      <c r="C485" t="s">
        <v>39</v>
      </c>
      <c r="D485" t="s">
        <v>52</v>
      </c>
      <c r="E485" t="s">
        <v>22</v>
      </c>
      <c r="F485" s="101">
        <v>45107</v>
      </c>
      <c r="G485" t="s">
        <v>2996</v>
      </c>
      <c r="H485" t="s">
        <v>2999</v>
      </c>
      <c r="I485">
        <v>100</v>
      </c>
      <c r="J485">
        <v>0</v>
      </c>
      <c r="BR485">
        <v>0</v>
      </c>
      <c r="BS485">
        <v>0</v>
      </c>
    </row>
    <row r="486" spans="1:71" x14ac:dyDescent="0.3">
      <c r="A486">
        <v>408</v>
      </c>
      <c r="B486" t="s">
        <v>374</v>
      </c>
      <c r="C486" t="s">
        <v>39</v>
      </c>
      <c r="D486" t="s">
        <v>52</v>
      </c>
      <c r="E486" t="s">
        <v>22</v>
      </c>
      <c r="F486" s="101">
        <v>45107</v>
      </c>
      <c r="G486" t="s">
        <v>2996</v>
      </c>
      <c r="H486" t="s">
        <v>2997</v>
      </c>
      <c r="I486">
        <v>100</v>
      </c>
      <c r="J486">
        <v>0</v>
      </c>
      <c r="BR486">
        <v>0</v>
      </c>
      <c r="BS486">
        <v>0</v>
      </c>
    </row>
    <row r="487" spans="1:71" x14ac:dyDescent="0.3">
      <c r="A487">
        <v>408</v>
      </c>
      <c r="B487" t="s">
        <v>374</v>
      </c>
      <c r="C487" t="s">
        <v>39</v>
      </c>
      <c r="D487" t="s">
        <v>52</v>
      </c>
      <c r="E487" t="s">
        <v>22</v>
      </c>
      <c r="F487" s="101">
        <v>45107</v>
      </c>
      <c r="G487" t="s">
        <v>2996</v>
      </c>
      <c r="H487" t="s">
        <v>2998</v>
      </c>
      <c r="I487">
        <v>100</v>
      </c>
      <c r="J487">
        <v>0</v>
      </c>
      <c r="BR487">
        <v>0</v>
      </c>
      <c r="BS487">
        <v>0</v>
      </c>
    </row>
    <row r="488" spans="1:71" x14ac:dyDescent="0.3">
      <c r="A488">
        <v>408</v>
      </c>
      <c r="B488" t="s">
        <v>374</v>
      </c>
      <c r="C488" t="s">
        <v>39</v>
      </c>
      <c r="D488" t="s">
        <v>52</v>
      </c>
      <c r="E488" t="s">
        <v>22</v>
      </c>
      <c r="F488" s="101">
        <v>45107</v>
      </c>
      <c r="G488" t="s">
        <v>2996</v>
      </c>
      <c r="H488" t="s">
        <v>2999</v>
      </c>
      <c r="I488">
        <v>100</v>
      </c>
      <c r="J488">
        <v>0</v>
      </c>
      <c r="BR488">
        <v>0</v>
      </c>
      <c r="BS488">
        <v>0</v>
      </c>
    </row>
    <row r="489" spans="1:71" x14ac:dyDescent="0.3">
      <c r="A489">
        <v>408</v>
      </c>
      <c r="B489" t="s">
        <v>374</v>
      </c>
      <c r="C489" t="s">
        <v>39</v>
      </c>
      <c r="D489" t="s">
        <v>52</v>
      </c>
      <c r="E489" t="s">
        <v>22</v>
      </c>
      <c r="F489" s="101">
        <v>45107</v>
      </c>
      <c r="G489" t="s">
        <v>2996</v>
      </c>
      <c r="H489" t="s">
        <v>2997</v>
      </c>
      <c r="I489">
        <v>100</v>
      </c>
      <c r="J489">
        <v>0</v>
      </c>
      <c r="BR489">
        <v>0</v>
      </c>
      <c r="BS489">
        <v>0</v>
      </c>
    </row>
    <row r="490" spans="1:71" x14ac:dyDescent="0.3">
      <c r="A490">
        <v>408</v>
      </c>
      <c r="B490" t="s">
        <v>374</v>
      </c>
      <c r="C490" t="s">
        <v>39</v>
      </c>
      <c r="D490" t="s">
        <v>52</v>
      </c>
      <c r="E490" t="s">
        <v>22</v>
      </c>
      <c r="F490" s="101">
        <v>45107</v>
      </c>
      <c r="G490" t="s">
        <v>2996</v>
      </c>
      <c r="H490" t="s">
        <v>2998</v>
      </c>
      <c r="I490">
        <v>100</v>
      </c>
      <c r="J490">
        <v>0</v>
      </c>
      <c r="BR490">
        <v>0</v>
      </c>
      <c r="BS490">
        <v>0</v>
      </c>
    </row>
    <row r="491" spans="1:71" x14ac:dyDescent="0.3">
      <c r="A491">
        <v>408</v>
      </c>
      <c r="B491" t="s">
        <v>374</v>
      </c>
      <c r="C491" t="s">
        <v>39</v>
      </c>
      <c r="D491" t="s">
        <v>52</v>
      </c>
      <c r="E491" t="s">
        <v>22</v>
      </c>
      <c r="F491" s="101">
        <v>45107</v>
      </c>
      <c r="G491" t="s">
        <v>2996</v>
      </c>
      <c r="H491" t="s">
        <v>2999</v>
      </c>
      <c r="I491">
        <v>100</v>
      </c>
      <c r="J491">
        <v>0</v>
      </c>
      <c r="BR491">
        <v>0</v>
      </c>
      <c r="BS491">
        <v>0</v>
      </c>
    </row>
    <row r="492" spans="1:71" x14ac:dyDescent="0.3">
      <c r="A492">
        <v>408</v>
      </c>
      <c r="B492" t="s">
        <v>374</v>
      </c>
      <c r="C492" t="s">
        <v>39</v>
      </c>
      <c r="D492" t="s">
        <v>52</v>
      </c>
      <c r="E492" t="s">
        <v>22</v>
      </c>
      <c r="F492" s="101">
        <v>45107</v>
      </c>
      <c r="G492" t="s">
        <v>2996</v>
      </c>
      <c r="H492" t="s">
        <v>2997</v>
      </c>
      <c r="I492">
        <v>100</v>
      </c>
      <c r="J492">
        <v>0</v>
      </c>
      <c r="BR492">
        <v>0</v>
      </c>
      <c r="BS492">
        <v>0</v>
      </c>
    </row>
    <row r="493" spans="1:71" x14ac:dyDescent="0.3">
      <c r="A493">
        <v>408</v>
      </c>
      <c r="B493" t="s">
        <v>374</v>
      </c>
      <c r="C493" t="s">
        <v>39</v>
      </c>
      <c r="D493" t="s">
        <v>52</v>
      </c>
      <c r="E493" t="s">
        <v>22</v>
      </c>
      <c r="F493" s="101">
        <v>45107</v>
      </c>
      <c r="G493" t="s">
        <v>2996</v>
      </c>
      <c r="H493" t="s">
        <v>2998</v>
      </c>
      <c r="I493">
        <v>100</v>
      </c>
      <c r="J493">
        <v>0</v>
      </c>
      <c r="BR493">
        <v>0</v>
      </c>
      <c r="BS493">
        <v>0</v>
      </c>
    </row>
    <row r="494" spans="1:71" x14ac:dyDescent="0.3">
      <c r="A494">
        <v>408</v>
      </c>
      <c r="B494" t="s">
        <v>374</v>
      </c>
      <c r="C494" t="s">
        <v>39</v>
      </c>
      <c r="D494" t="s">
        <v>52</v>
      </c>
      <c r="E494" t="s">
        <v>22</v>
      </c>
      <c r="F494" s="101">
        <v>45107</v>
      </c>
      <c r="G494" t="s">
        <v>2996</v>
      </c>
      <c r="H494" t="s">
        <v>2999</v>
      </c>
      <c r="I494">
        <v>100</v>
      </c>
      <c r="J494">
        <v>0</v>
      </c>
      <c r="BR494">
        <v>0</v>
      </c>
      <c r="BS494">
        <v>0</v>
      </c>
    </row>
    <row r="495" spans="1:71" x14ac:dyDescent="0.3">
      <c r="A495">
        <v>408</v>
      </c>
      <c r="B495" t="s">
        <v>374</v>
      </c>
      <c r="C495" t="s">
        <v>39</v>
      </c>
      <c r="D495" t="s">
        <v>52</v>
      </c>
      <c r="E495" t="s">
        <v>22</v>
      </c>
      <c r="F495" s="101">
        <v>45107</v>
      </c>
      <c r="G495" t="s">
        <v>2996</v>
      </c>
      <c r="H495" t="s">
        <v>2997</v>
      </c>
      <c r="I495">
        <v>100</v>
      </c>
      <c r="J495">
        <v>0</v>
      </c>
      <c r="BR495">
        <v>0</v>
      </c>
      <c r="BS495">
        <v>0</v>
      </c>
    </row>
    <row r="496" spans="1:71" x14ac:dyDescent="0.3">
      <c r="A496">
        <v>408</v>
      </c>
      <c r="B496" t="s">
        <v>374</v>
      </c>
      <c r="C496" t="s">
        <v>39</v>
      </c>
      <c r="D496" t="s">
        <v>52</v>
      </c>
      <c r="E496" t="s">
        <v>22</v>
      </c>
      <c r="F496" s="101">
        <v>45107</v>
      </c>
      <c r="G496" t="s">
        <v>2996</v>
      </c>
      <c r="H496" t="s">
        <v>2998</v>
      </c>
      <c r="I496">
        <v>100</v>
      </c>
      <c r="J496">
        <v>0</v>
      </c>
      <c r="BR496">
        <v>0</v>
      </c>
      <c r="BS496">
        <v>0</v>
      </c>
    </row>
    <row r="497" spans="1:73" x14ac:dyDescent="0.3">
      <c r="A497">
        <v>408</v>
      </c>
      <c r="B497" t="s">
        <v>374</v>
      </c>
      <c r="C497" t="s">
        <v>39</v>
      </c>
      <c r="D497" t="s">
        <v>52</v>
      </c>
      <c r="E497" t="s">
        <v>22</v>
      </c>
      <c r="F497" s="101">
        <v>45107</v>
      </c>
      <c r="G497" t="s">
        <v>2996</v>
      </c>
      <c r="H497" t="s">
        <v>2999</v>
      </c>
      <c r="I497">
        <v>100</v>
      </c>
      <c r="J497">
        <v>0</v>
      </c>
      <c r="BR497">
        <v>0</v>
      </c>
      <c r="BS497">
        <v>0</v>
      </c>
    </row>
    <row r="498" spans="1:73" x14ac:dyDescent="0.3">
      <c r="A498">
        <v>427</v>
      </c>
      <c r="B498" t="s">
        <v>396</v>
      </c>
      <c r="C498" t="s">
        <v>90</v>
      </c>
      <c r="D498" t="s">
        <v>52</v>
      </c>
      <c r="E498" t="s">
        <v>54</v>
      </c>
      <c r="F498" s="101">
        <v>45107</v>
      </c>
      <c r="G498" t="s">
        <v>3000</v>
      </c>
      <c r="H498" t="s">
        <v>2890</v>
      </c>
      <c r="I498">
        <v>0.3</v>
      </c>
      <c r="J498">
        <v>0.20000000298023221</v>
      </c>
      <c r="O498">
        <v>1872</v>
      </c>
      <c r="P498">
        <v>2992</v>
      </c>
      <c r="Q498">
        <v>13656</v>
      </c>
      <c r="R498">
        <v>0</v>
      </c>
      <c r="Y498">
        <v>3723</v>
      </c>
    </row>
    <row r="499" spans="1:73" x14ac:dyDescent="0.3">
      <c r="A499">
        <v>427</v>
      </c>
      <c r="B499" t="s">
        <v>396</v>
      </c>
      <c r="C499" t="s">
        <v>90</v>
      </c>
      <c r="D499" t="s">
        <v>52</v>
      </c>
      <c r="E499" t="s">
        <v>54</v>
      </c>
      <c r="F499" s="101">
        <v>45107</v>
      </c>
      <c r="G499" t="s">
        <v>3000</v>
      </c>
      <c r="H499" t="s">
        <v>2892</v>
      </c>
      <c r="I499">
        <v>0.15</v>
      </c>
      <c r="J499">
        <v>0.14000000059604639</v>
      </c>
      <c r="O499">
        <v>679</v>
      </c>
      <c r="P499">
        <v>30</v>
      </c>
      <c r="Q499">
        <v>11072</v>
      </c>
      <c r="R499">
        <v>1948</v>
      </c>
      <c r="Y499">
        <v>1888</v>
      </c>
    </row>
    <row r="500" spans="1:73" x14ac:dyDescent="0.3">
      <c r="A500">
        <v>427</v>
      </c>
      <c r="B500" t="s">
        <v>396</v>
      </c>
      <c r="C500" t="s">
        <v>90</v>
      </c>
      <c r="D500" t="s">
        <v>52</v>
      </c>
      <c r="E500" t="s">
        <v>54</v>
      </c>
      <c r="F500" s="101">
        <v>45107</v>
      </c>
      <c r="G500" t="s">
        <v>3000</v>
      </c>
      <c r="H500" t="s">
        <v>2898</v>
      </c>
      <c r="I500">
        <v>0.2</v>
      </c>
      <c r="J500">
        <v>0</v>
      </c>
      <c r="O500">
        <v>0</v>
      </c>
      <c r="P500">
        <v>0</v>
      </c>
      <c r="Q500">
        <v>0</v>
      </c>
      <c r="R500">
        <v>0</v>
      </c>
      <c r="Y500">
        <v>0</v>
      </c>
    </row>
    <row r="501" spans="1:73" x14ac:dyDescent="0.3">
      <c r="A501">
        <v>427</v>
      </c>
      <c r="B501" t="s">
        <v>396</v>
      </c>
      <c r="C501" t="s">
        <v>90</v>
      </c>
      <c r="D501" t="s">
        <v>52</v>
      </c>
      <c r="E501" t="s">
        <v>54</v>
      </c>
      <c r="F501" s="101">
        <v>45107</v>
      </c>
      <c r="G501" t="s">
        <v>3000</v>
      </c>
      <c r="H501" t="s">
        <v>2891</v>
      </c>
      <c r="I501">
        <v>0.1</v>
      </c>
      <c r="J501">
        <v>7.0000000298023224E-2</v>
      </c>
      <c r="O501">
        <v>300</v>
      </c>
      <c r="P501">
        <v>828</v>
      </c>
      <c r="Q501">
        <v>12287</v>
      </c>
      <c r="R501">
        <v>144</v>
      </c>
      <c r="Y501">
        <v>907</v>
      </c>
    </row>
    <row r="502" spans="1:73" x14ac:dyDescent="0.3">
      <c r="A502">
        <v>427</v>
      </c>
      <c r="B502" t="s">
        <v>396</v>
      </c>
      <c r="C502" t="s">
        <v>90</v>
      </c>
      <c r="D502" t="s">
        <v>52</v>
      </c>
      <c r="E502" t="s">
        <v>54</v>
      </c>
      <c r="F502" s="101">
        <v>45107</v>
      </c>
      <c r="G502" t="s">
        <v>3000</v>
      </c>
      <c r="H502" t="s">
        <v>2899</v>
      </c>
      <c r="I502">
        <v>0.2</v>
      </c>
      <c r="J502">
        <v>0</v>
      </c>
      <c r="O502">
        <v>0</v>
      </c>
      <c r="P502">
        <v>0</v>
      </c>
      <c r="Q502">
        <v>0</v>
      </c>
      <c r="R502">
        <v>0</v>
      </c>
      <c r="Y502">
        <v>0</v>
      </c>
    </row>
    <row r="503" spans="1:73" x14ac:dyDescent="0.3">
      <c r="A503">
        <v>428</v>
      </c>
      <c r="B503" t="s">
        <v>397</v>
      </c>
      <c r="C503" t="s">
        <v>90</v>
      </c>
      <c r="D503" t="s">
        <v>52</v>
      </c>
      <c r="E503" t="s">
        <v>54</v>
      </c>
      <c r="F503" s="101">
        <v>45107</v>
      </c>
      <c r="G503" t="s">
        <v>3001</v>
      </c>
      <c r="H503" t="s">
        <v>2892</v>
      </c>
      <c r="I503">
        <v>25</v>
      </c>
      <c r="J503">
        <v>20.79999923706055</v>
      </c>
      <c r="O503">
        <v>679</v>
      </c>
      <c r="P503">
        <v>30</v>
      </c>
      <c r="Q503">
        <v>11072</v>
      </c>
      <c r="R503">
        <v>1948</v>
      </c>
      <c r="W503">
        <v>285570</v>
      </c>
    </row>
    <row r="504" spans="1:73" x14ac:dyDescent="0.3">
      <c r="A504">
        <v>428</v>
      </c>
      <c r="B504" t="s">
        <v>397</v>
      </c>
      <c r="C504" t="s">
        <v>90</v>
      </c>
      <c r="D504" t="s">
        <v>52</v>
      </c>
      <c r="E504" t="s">
        <v>54</v>
      </c>
      <c r="F504" s="101">
        <v>45107</v>
      </c>
      <c r="G504" t="s">
        <v>3001</v>
      </c>
      <c r="H504" t="s">
        <v>2890</v>
      </c>
      <c r="I504">
        <v>22</v>
      </c>
      <c r="J504">
        <v>20.569999694824219</v>
      </c>
      <c r="O504">
        <v>1872</v>
      </c>
      <c r="P504">
        <v>2992</v>
      </c>
      <c r="Q504">
        <v>13656</v>
      </c>
      <c r="R504">
        <v>0</v>
      </c>
      <c r="W504">
        <v>380904</v>
      </c>
    </row>
    <row r="505" spans="1:73" x14ac:dyDescent="0.3">
      <c r="A505">
        <v>428</v>
      </c>
      <c r="B505" t="s">
        <v>397</v>
      </c>
      <c r="C505" t="s">
        <v>90</v>
      </c>
      <c r="D505" t="s">
        <v>52</v>
      </c>
      <c r="E505" t="s">
        <v>54</v>
      </c>
      <c r="F505" s="101">
        <v>45107</v>
      </c>
      <c r="G505" t="s">
        <v>3001</v>
      </c>
      <c r="H505" t="s">
        <v>2891</v>
      </c>
      <c r="I505">
        <v>11</v>
      </c>
      <c r="J505">
        <v>10.27000045776367</v>
      </c>
      <c r="O505">
        <v>300</v>
      </c>
      <c r="P505">
        <v>828</v>
      </c>
      <c r="Q505">
        <v>12287</v>
      </c>
      <c r="R505">
        <v>144</v>
      </c>
      <c r="W505">
        <v>139217</v>
      </c>
    </row>
    <row r="506" spans="1:73" x14ac:dyDescent="0.3">
      <c r="A506">
        <v>429</v>
      </c>
      <c r="B506" t="s">
        <v>398</v>
      </c>
      <c r="C506" t="s">
        <v>90</v>
      </c>
      <c r="D506" t="s">
        <v>52</v>
      </c>
      <c r="E506" t="s">
        <v>54</v>
      </c>
      <c r="F506" s="101">
        <v>45107</v>
      </c>
      <c r="G506" t="s">
        <v>3002</v>
      </c>
      <c r="H506" t="s">
        <v>2890</v>
      </c>
      <c r="I506">
        <v>0.4</v>
      </c>
      <c r="J506">
        <v>0.36000001430511469</v>
      </c>
      <c r="O506">
        <v>1872</v>
      </c>
      <c r="P506">
        <v>2992</v>
      </c>
      <c r="Q506">
        <v>13656</v>
      </c>
      <c r="R506">
        <v>0</v>
      </c>
      <c r="AA506">
        <v>3880</v>
      </c>
      <c r="AB506">
        <v>2767</v>
      </c>
    </row>
    <row r="507" spans="1:73" x14ac:dyDescent="0.3">
      <c r="A507">
        <v>429</v>
      </c>
      <c r="B507" t="s">
        <v>398</v>
      </c>
      <c r="C507" t="s">
        <v>90</v>
      </c>
      <c r="D507" t="s">
        <v>52</v>
      </c>
      <c r="E507" t="s">
        <v>54</v>
      </c>
      <c r="F507" s="101">
        <v>45107</v>
      </c>
      <c r="G507" t="s">
        <v>3002</v>
      </c>
      <c r="H507" t="s">
        <v>2891</v>
      </c>
      <c r="I507">
        <v>0.41</v>
      </c>
      <c r="J507">
        <v>0.2199999988079071</v>
      </c>
      <c r="O507">
        <v>300</v>
      </c>
      <c r="P507">
        <v>828</v>
      </c>
      <c r="Q507">
        <v>12287</v>
      </c>
      <c r="R507">
        <v>144</v>
      </c>
      <c r="AA507">
        <v>218.6</v>
      </c>
      <c r="AB507">
        <v>2811</v>
      </c>
    </row>
    <row r="508" spans="1:73" x14ac:dyDescent="0.3">
      <c r="A508">
        <v>429</v>
      </c>
      <c r="B508" t="s">
        <v>398</v>
      </c>
      <c r="C508" t="s">
        <v>90</v>
      </c>
      <c r="D508" t="s">
        <v>52</v>
      </c>
      <c r="E508" t="s">
        <v>54</v>
      </c>
      <c r="F508" s="101">
        <v>45107</v>
      </c>
      <c r="G508" t="s">
        <v>3002</v>
      </c>
      <c r="H508" t="s">
        <v>2892</v>
      </c>
      <c r="I508">
        <v>0.38</v>
      </c>
      <c r="J508">
        <v>0.31000000238418579</v>
      </c>
      <c r="O508">
        <v>679</v>
      </c>
      <c r="P508">
        <v>30</v>
      </c>
      <c r="Q508">
        <v>11072</v>
      </c>
      <c r="R508">
        <v>1948</v>
      </c>
      <c r="AA508">
        <v>0</v>
      </c>
      <c r="AB508">
        <v>4195.6499999999996</v>
      </c>
    </row>
    <row r="509" spans="1:73" x14ac:dyDescent="0.3">
      <c r="A509">
        <v>430</v>
      </c>
      <c r="B509" t="s">
        <v>399</v>
      </c>
      <c r="C509" t="s">
        <v>86</v>
      </c>
      <c r="D509" t="s">
        <v>52</v>
      </c>
      <c r="E509" t="s">
        <v>22</v>
      </c>
      <c r="F509" s="101">
        <v>45107</v>
      </c>
      <c r="G509" t="s">
        <v>3003</v>
      </c>
      <c r="H509" t="s">
        <v>3004</v>
      </c>
      <c r="I509">
        <v>95</v>
      </c>
      <c r="J509">
        <v>112.94000244140619</v>
      </c>
      <c r="BT509">
        <v>5818176483</v>
      </c>
      <c r="BU509">
        <v>6570768692</v>
      </c>
    </row>
    <row r="510" spans="1:73" x14ac:dyDescent="0.3">
      <c r="A510">
        <v>430</v>
      </c>
      <c r="B510" t="s">
        <v>399</v>
      </c>
      <c r="C510" t="s">
        <v>86</v>
      </c>
      <c r="D510" t="s">
        <v>52</v>
      </c>
      <c r="E510" t="s">
        <v>22</v>
      </c>
      <c r="F510" s="101">
        <v>45107</v>
      </c>
      <c r="G510" t="s">
        <v>3003</v>
      </c>
      <c r="H510" t="s">
        <v>3005</v>
      </c>
      <c r="I510">
        <v>95</v>
      </c>
      <c r="J510">
        <v>101.8199996948242</v>
      </c>
      <c r="BT510">
        <v>18841137826</v>
      </c>
      <c r="BU510">
        <v>19183316854</v>
      </c>
    </row>
    <row r="511" spans="1:73" x14ac:dyDescent="0.3">
      <c r="A511">
        <v>430</v>
      </c>
      <c r="B511" t="s">
        <v>399</v>
      </c>
      <c r="C511" t="s">
        <v>86</v>
      </c>
      <c r="D511" t="s">
        <v>52</v>
      </c>
      <c r="E511" t="s">
        <v>22</v>
      </c>
      <c r="F511" s="101">
        <v>45107</v>
      </c>
      <c r="G511" t="s">
        <v>3003</v>
      </c>
      <c r="H511" t="s">
        <v>3006</v>
      </c>
      <c r="I511">
        <v>95</v>
      </c>
      <c r="J511">
        <v>101.59999847412109</v>
      </c>
      <c r="BT511">
        <v>26555692613</v>
      </c>
      <c r="BU511">
        <v>26980344363</v>
      </c>
    </row>
    <row r="512" spans="1:73" x14ac:dyDescent="0.3">
      <c r="A512">
        <v>430</v>
      </c>
      <c r="B512" t="s">
        <v>399</v>
      </c>
      <c r="C512" t="s">
        <v>86</v>
      </c>
      <c r="D512" t="s">
        <v>52</v>
      </c>
      <c r="E512" t="s">
        <v>22</v>
      </c>
      <c r="F512" s="101">
        <v>45107</v>
      </c>
      <c r="G512" t="s">
        <v>3003</v>
      </c>
      <c r="H512" t="s">
        <v>3007</v>
      </c>
      <c r="I512">
        <v>95</v>
      </c>
      <c r="J512">
        <v>105.9499969482422</v>
      </c>
      <c r="BT512">
        <v>61739508479</v>
      </c>
      <c r="BU512">
        <v>65411063328</v>
      </c>
    </row>
    <row r="513" spans="1:76" x14ac:dyDescent="0.3">
      <c r="A513">
        <v>433</v>
      </c>
      <c r="B513" t="s">
        <v>402</v>
      </c>
      <c r="C513" t="s">
        <v>90</v>
      </c>
      <c r="D513" t="s">
        <v>52</v>
      </c>
      <c r="E513" t="s">
        <v>54</v>
      </c>
      <c r="F513" s="101">
        <v>45107</v>
      </c>
      <c r="G513" t="s">
        <v>3008</v>
      </c>
      <c r="H513" t="s">
        <v>2892</v>
      </c>
      <c r="I513">
        <v>0.05</v>
      </c>
      <c r="J513">
        <v>1.9999999552965161E-2</v>
      </c>
      <c r="O513">
        <v>679</v>
      </c>
      <c r="P513">
        <v>30</v>
      </c>
      <c r="Q513">
        <v>11072</v>
      </c>
      <c r="R513">
        <v>1948</v>
      </c>
      <c r="BV513">
        <v>225.8</v>
      </c>
    </row>
    <row r="514" spans="1:76" x14ac:dyDescent="0.3">
      <c r="A514">
        <v>433</v>
      </c>
      <c r="B514" t="s">
        <v>402</v>
      </c>
      <c r="C514" t="s">
        <v>90</v>
      </c>
      <c r="D514" t="s">
        <v>52</v>
      </c>
      <c r="E514" t="s">
        <v>54</v>
      </c>
      <c r="F514" s="101">
        <v>45107</v>
      </c>
      <c r="G514" t="s">
        <v>3008</v>
      </c>
      <c r="H514" t="s">
        <v>2890</v>
      </c>
      <c r="I514">
        <v>0.05</v>
      </c>
      <c r="J514">
        <v>5.000000074505806E-2</v>
      </c>
      <c r="O514">
        <v>1872</v>
      </c>
      <c r="P514">
        <v>2992</v>
      </c>
      <c r="Q514">
        <v>13656</v>
      </c>
      <c r="R514">
        <v>0</v>
      </c>
      <c r="BV514">
        <v>864.5</v>
      </c>
    </row>
    <row r="515" spans="1:76" x14ac:dyDescent="0.3">
      <c r="A515">
        <v>433</v>
      </c>
      <c r="B515" t="s">
        <v>402</v>
      </c>
      <c r="C515" t="s">
        <v>90</v>
      </c>
      <c r="D515" t="s">
        <v>52</v>
      </c>
      <c r="E515" t="s">
        <v>54</v>
      </c>
      <c r="F515" s="101">
        <v>45107</v>
      </c>
      <c r="G515" t="s">
        <v>3008</v>
      </c>
      <c r="H515" t="s">
        <v>2891</v>
      </c>
      <c r="I515">
        <v>0.05</v>
      </c>
      <c r="O515">
        <v>300</v>
      </c>
      <c r="P515">
        <v>828</v>
      </c>
      <c r="Q515">
        <v>12287</v>
      </c>
      <c r="R515">
        <v>144</v>
      </c>
      <c r="BV515">
        <v>12.1</v>
      </c>
    </row>
    <row r="516" spans="1:76" x14ac:dyDescent="0.3">
      <c r="A516">
        <v>435</v>
      </c>
      <c r="B516" t="s">
        <v>404</v>
      </c>
      <c r="C516" t="s">
        <v>90</v>
      </c>
      <c r="D516" t="s">
        <v>52</v>
      </c>
      <c r="E516" t="s">
        <v>22</v>
      </c>
      <c r="F516" s="101">
        <v>45107</v>
      </c>
      <c r="G516" t="s">
        <v>3009</v>
      </c>
      <c r="H516" t="s">
        <v>2890</v>
      </c>
      <c r="I516">
        <v>100</v>
      </c>
      <c r="J516">
        <v>0</v>
      </c>
      <c r="BW516">
        <v>0</v>
      </c>
      <c r="BX516">
        <v>0.05</v>
      </c>
    </row>
    <row r="517" spans="1:76" x14ac:dyDescent="0.3">
      <c r="A517">
        <v>435</v>
      </c>
      <c r="B517" t="s">
        <v>404</v>
      </c>
      <c r="C517" t="s">
        <v>90</v>
      </c>
      <c r="D517" t="s">
        <v>52</v>
      </c>
      <c r="E517" t="s">
        <v>22</v>
      </c>
      <c r="F517" s="101">
        <v>45107</v>
      </c>
      <c r="G517" t="s">
        <v>3009</v>
      </c>
      <c r="H517" t="s">
        <v>2892</v>
      </c>
      <c r="I517">
        <v>100</v>
      </c>
      <c r="J517">
        <v>0</v>
      </c>
      <c r="BW517">
        <v>0</v>
      </c>
      <c r="BX517">
        <v>0.02</v>
      </c>
    </row>
    <row r="518" spans="1:76" x14ac:dyDescent="0.3">
      <c r="A518">
        <v>435</v>
      </c>
      <c r="B518" t="s">
        <v>404</v>
      </c>
      <c r="C518" t="s">
        <v>90</v>
      </c>
      <c r="D518" t="s">
        <v>52</v>
      </c>
      <c r="E518" t="s">
        <v>22</v>
      </c>
      <c r="F518" s="101">
        <v>45107</v>
      </c>
      <c r="G518" t="s">
        <v>3009</v>
      </c>
      <c r="H518" t="s">
        <v>2898</v>
      </c>
      <c r="I518">
        <v>100</v>
      </c>
      <c r="J518">
        <v>0</v>
      </c>
      <c r="BW518">
        <v>0</v>
      </c>
      <c r="BX518">
        <v>0</v>
      </c>
    </row>
    <row r="519" spans="1:76" x14ac:dyDescent="0.3">
      <c r="A519">
        <v>435</v>
      </c>
      <c r="B519" t="s">
        <v>404</v>
      </c>
      <c r="C519" t="s">
        <v>90</v>
      </c>
      <c r="D519" t="s">
        <v>52</v>
      </c>
      <c r="E519" t="s">
        <v>22</v>
      </c>
      <c r="F519" s="101">
        <v>45107</v>
      </c>
      <c r="G519" t="s">
        <v>3009</v>
      </c>
      <c r="H519" t="s">
        <v>2891</v>
      </c>
      <c r="I519">
        <v>100</v>
      </c>
      <c r="J519">
        <v>0</v>
      </c>
      <c r="BW519">
        <v>0</v>
      </c>
      <c r="BX519">
        <v>8.9999999999999998E-4</v>
      </c>
    </row>
    <row r="520" spans="1:76" x14ac:dyDescent="0.3">
      <c r="A520">
        <v>435</v>
      </c>
      <c r="B520" t="s">
        <v>404</v>
      </c>
      <c r="C520" t="s">
        <v>90</v>
      </c>
      <c r="D520" t="s">
        <v>52</v>
      </c>
      <c r="E520" t="s">
        <v>22</v>
      </c>
      <c r="F520" s="101">
        <v>45107</v>
      </c>
      <c r="G520" t="s">
        <v>3009</v>
      </c>
      <c r="H520" t="s">
        <v>2895</v>
      </c>
      <c r="I520">
        <v>100</v>
      </c>
      <c r="J520">
        <v>0</v>
      </c>
      <c r="BW520">
        <v>0</v>
      </c>
      <c r="BX520">
        <v>0</v>
      </c>
    </row>
    <row r="521" spans="1:76" x14ac:dyDescent="0.3">
      <c r="A521">
        <v>435</v>
      </c>
      <c r="B521" t="s">
        <v>404</v>
      </c>
      <c r="C521" t="s">
        <v>90</v>
      </c>
      <c r="D521" t="s">
        <v>52</v>
      </c>
      <c r="E521" t="s">
        <v>22</v>
      </c>
      <c r="F521" s="101">
        <v>45107</v>
      </c>
      <c r="G521" t="s">
        <v>3009</v>
      </c>
      <c r="H521" t="s">
        <v>2899</v>
      </c>
      <c r="I521">
        <v>100</v>
      </c>
      <c r="J521">
        <v>0</v>
      </c>
      <c r="BW521">
        <v>0</v>
      </c>
      <c r="BX521">
        <v>0</v>
      </c>
    </row>
    <row r="522" spans="1:76" x14ac:dyDescent="0.3">
      <c r="A522">
        <v>213</v>
      </c>
      <c r="B522" t="s">
        <v>142</v>
      </c>
      <c r="C522" t="s">
        <v>90</v>
      </c>
      <c r="D522" t="s">
        <v>47</v>
      </c>
      <c r="E522" t="s">
        <v>22</v>
      </c>
      <c r="F522" s="101">
        <v>45107</v>
      </c>
      <c r="G522" t="s">
        <v>3010</v>
      </c>
      <c r="H522" t="s">
        <v>2922</v>
      </c>
      <c r="I522">
        <v>90</v>
      </c>
      <c r="J522">
        <v>91.669998168945313</v>
      </c>
      <c r="AW522">
        <v>24</v>
      </c>
      <c r="AX522">
        <v>22</v>
      </c>
    </row>
    <row r="523" spans="1:76" x14ac:dyDescent="0.3">
      <c r="A523">
        <v>213</v>
      </c>
      <c r="B523" t="s">
        <v>142</v>
      </c>
      <c r="C523" t="s">
        <v>90</v>
      </c>
      <c r="D523" t="s">
        <v>47</v>
      </c>
      <c r="E523" t="s">
        <v>22</v>
      </c>
      <c r="F523" s="101">
        <v>45107</v>
      </c>
      <c r="G523" t="s">
        <v>3010</v>
      </c>
      <c r="H523" t="s">
        <v>2923</v>
      </c>
      <c r="I523">
        <v>90</v>
      </c>
      <c r="J523">
        <v>91.669998168945313</v>
      </c>
      <c r="AW523">
        <v>24</v>
      </c>
      <c r="AX523">
        <v>22</v>
      </c>
    </row>
    <row r="524" spans="1:76" x14ac:dyDescent="0.3">
      <c r="A524">
        <v>213</v>
      </c>
      <c r="B524" t="s">
        <v>142</v>
      </c>
      <c r="C524" t="s">
        <v>90</v>
      </c>
      <c r="D524" t="s">
        <v>47</v>
      </c>
      <c r="E524" t="s">
        <v>22</v>
      </c>
      <c r="F524" s="101">
        <v>45107</v>
      </c>
      <c r="G524" t="s">
        <v>3010</v>
      </c>
      <c r="H524" t="s">
        <v>2924</v>
      </c>
      <c r="I524">
        <v>90</v>
      </c>
      <c r="J524">
        <v>85.709999084472656</v>
      </c>
      <c r="AW524">
        <v>14</v>
      </c>
      <c r="AX524">
        <v>12</v>
      </c>
    </row>
    <row r="525" spans="1:76" x14ac:dyDescent="0.3">
      <c r="A525">
        <v>213</v>
      </c>
      <c r="B525" t="s">
        <v>142</v>
      </c>
      <c r="C525" t="s">
        <v>90</v>
      </c>
      <c r="D525" t="s">
        <v>47</v>
      </c>
      <c r="E525" t="s">
        <v>22</v>
      </c>
      <c r="F525" s="101">
        <v>45107</v>
      </c>
      <c r="G525" t="s">
        <v>3010</v>
      </c>
      <c r="H525" t="s">
        <v>3011</v>
      </c>
      <c r="I525">
        <v>90</v>
      </c>
      <c r="J525">
        <v>100</v>
      </c>
      <c r="AW525">
        <v>3</v>
      </c>
      <c r="AX525">
        <v>3</v>
      </c>
    </row>
    <row r="526" spans="1:76" x14ac:dyDescent="0.3">
      <c r="A526">
        <v>213</v>
      </c>
      <c r="B526" t="s">
        <v>142</v>
      </c>
      <c r="C526" t="s">
        <v>90</v>
      </c>
      <c r="D526" t="s">
        <v>47</v>
      </c>
      <c r="E526" t="s">
        <v>22</v>
      </c>
      <c r="F526" s="101">
        <v>45107</v>
      </c>
      <c r="G526" t="s">
        <v>3010</v>
      </c>
      <c r="H526" t="s">
        <v>3012</v>
      </c>
      <c r="I526">
        <v>90</v>
      </c>
      <c r="J526">
        <v>100</v>
      </c>
      <c r="AW526">
        <v>2</v>
      </c>
      <c r="AX526">
        <v>2</v>
      </c>
    </row>
    <row r="527" spans="1:76" x14ac:dyDescent="0.3">
      <c r="A527">
        <v>213</v>
      </c>
      <c r="B527" t="s">
        <v>142</v>
      </c>
      <c r="C527" t="s">
        <v>90</v>
      </c>
      <c r="D527" t="s">
        <v>47</v>
      </c>
      <c r="E527" t="s">
        <v>22</v>
      </c>
      <c r="F527" s="101">
        <v>45107</v>
      </c>
      <c r="G527" t="s">
        <v>3010</v>
      </c>
      <c r="H527" t="s">
        <v>2925</v>
      </c>
      <c r="I527">
        <v>90</v>
      </c>
      <c r="J527">
        <v>91.300003051757813</v>
      </c>
      <c r="AW527">
        <v>46</v>
      </c>
      <c r="AX527">
        <v>42</v>
      </c>
    </row>
    <row r="528" spans="1:76" x14ac:dyDescent="0.3">
      <c r="A528">
        <v>213</v>
      </c>
      <c r="B528" t="s">
        <v>142</v>
      </c>
      <c r="C528" t="s">
        <v>90</v>
      </c>
      <c r="D528" t="s">
        <v>47</v>
      </c>
      <c r="E528" t="s">
        <v>22</v>
      </c>
      <c r="F528" s="101">
        <v>45107</v>
      </c>
      <c r="G528" t="s">
        <v>3010</v>
      </c>
      <c r="H528" t="s">
        <v>2926</v>
      </c>
      <c r="I528">
        <v>90</v>
      </c>
      <c r="J528">
        <v>95.349998474121094</v>
      </c>
      <c r="AW528">
        <v>43</v>
      </c>
      <c r="AX528">
        <v>41</v>
      </c>
    </row>
    <row r="529" spans="1:79" x14ac:dyDescent="0.3">
      <c r="A529">
        <v>213</v>
      </c>
      <c r="B529" t="s">
        <v>142</v>
      </c>
      <c r="C529" t="s">
        <v>90</v>
      </c>
      <c r="D529" t="s">
        <v>47</v>
      </c>
      <c r="E529" t="s">
        <v>22</v>
      </c>
      <c r="F529" s="101">
        <v>45107</v>
      </c>
      <c r="G529" t="s">
        <v>3010</v>
      </c>
      <c r="H529" t="s">
        <v>2927</v>
      </c>
      <c r="I529">
        <v>90</v>
      </c>
      <c r="J529">
        <v>90.910003662109375</v>
      </c>
      <c r="AW529">
        <v>55</v>
      </c>
      <c r="AX529">
        <v>50</v>
      </c>
    </row>
    <row r="530" spans="1:79" x14ac:dyDescent="0.3">
      <c r="A530">
        <v>238</v>
      </c>
      <c r="B530" t="s">
        <v>168</v>
      </c>
      <c r="C530" t="s">
        <v>90</v>
      </c>
      <c r="D530" t="s">
        <v>47</v>
      </c>
      <c r="E530" t="s">
        <v>22</v>
      </c>
      <c r="F530" s="101">
        <v>45107</v>
      </c>
      <c r="G530" t="s">
        <v>3013</v>
      </c>
      <c r="H530" t="s">
        <v>2929</v>
      </c>
      <c r="I530">
        <v>90</v>
      </c>
      <c r="J530">
        <v>100</v>
      </c>
      <c r="AY530">
        <v>1</v>
      </c>
      <c r="AZ530">
        <v>1</v>
      </c>
    </row>
    <row r="531" spans="1:79" x14ac:dyDescent="0.3">
      <c r="A531">
        <v>238</v>
      </c>
      <c r="B531" t="s">
        <v>168</v>
      </c>
      <c r="C531" t="s">
        <v>90</v>
      </c>
      <c r="D531" t="s">
        <v>47</v>
      </c>
      <c r="E531" t="s">
        <v>22</v>
      </c>
      <c r="F531" s="101">
        <v>45107</v>
      </c>
      <c r="G531" t="s">
        <v>3013</v>
      </c>
      <c r="H531" t="s">
        <v>2930</v>
      </c>
      <c r="I531">
        <v>90</v>
      </c>
      <c r="J531">
        <v>88.889999389648438</v>
      </c>
      <c r="AY531">
        <v>8</v>
      </c>
      <c r="AZ531">
        <v>9</v>
      </c>
    </row>
    <row r="532" spans="1:79" x14ac:dyDescent="0.3">
      <c r="A532">
        <v>238</v>
      </c>
      <c r="B532" t="s">
        <v>168</v>
      </c>
      <c r="C532" t="s">
        <v>90</v>
      </c>
      <c r="D532" t="s">
        <v>47</v>
      </c>
      <c r="E532" t="s">
        <v>22</v>
      </c>
      <c r="F532" s="101">
        <v>45107</v>
      </c>
      <c r="G532" t="s">
        <v>3013</v>
      </c>
      <c r="H532" t="s">
        <v>2931</v>
      </c>
      <c r="I532">
        <v>90</v>
      </c>
      <c r="J532">
        <v>100</v>
      </c>
      <c r="AY532">
        <v>5</v>
      </c>
      <c r="AZ532">
        <v>5</v>
      </c>
    </row>
    <row r="533" spans="1:79" x14ac:dyDescent="0.3">
      <c r="A533">
        <v>238</v>
      </c>
      <c r="B533" t="s">
        <v>168</v>
      </c>
      <c r="C533" t="s">
        <v>90</v>
      </c>
      <c r="D533" t="s">
        <v>47</v>
      </c>
      <c r="E533" t="s">
        <v>22</v>
      </c>
      <c r="F533" s="101">
        <v>45107</v>
      </c>
      <c r="G533" t="s">
        <v>3013</v>
      </c>
      <c r="H533" t="s">
        <v>2932</v>
      </c>
      <c r="I533">
        <v>90</v>
      </c>
      <c r="J533">
        <v>100</v>
      </c>
      <c r="AY533">
        <v>5</v>
      </c>
      <c r="AZ533">
        <v>5</v>
      </c>
    </row>
    <row r="534" spans="1:79" x14ac:dyDescent="0.3">
      <c r="A534">
        <v>238</v>
      </c>
      <c r="B534" t="s">
        <v>168</v>
      </c>
      <c r="C534" t="s">
        <v>90</v>
      </c>
      <c r="D534" t="s">
        <v>47</v>
      </c>
      <c r="E534" t="s">
        <v>22</v>
      </c>
      <c r="F534" s="101">
        <v>45107</v>
      </c>
      <c r="G534" t="s">
        <v>3013</v>
      </c>
      <c r="H534" t="s">
        <v>3014</v>
      </c>
      <c r="I534">
        <v>90</v>
      </c>
      <c r="J534">
        <v>0</v>
      </c>
      <c r="AY534">
        <v>0</v>
      </c>
      <c r="AZ534">
        <v>0</v>
      </c>
    </row>
    <row r="535" spans="1:79" x14ac:dyDescent="0.3">
      <c r="A535">
        <v>238</v>
      </c>
      <c r="B535" t="s">
        <v>168</v>
      </c>
      <c r="C535" t="s">
        <v>90</v>
      </c>
      <c r="D535" t="s">
        <v>47</v>
      </c>
      <c r="E535" t="s">
        <v>22</v>
      </c>
      <c r="F535" s="101">
        <v>45107</v>
      </c>
      <c r="G535" t="s">
        <v>3013</v>
      </c>
      <c r="H535" t="s">
        <v>2933</v>
      </c>
      <c r="I535">
        <v>90</v>
      </c>
      <c r="J535">
        <v>100</v>
      </c>
      <c r="AY535">
        <v>3</v>
      </c>
      <c r="AZ535">
        <v>3</v>
      </c>
    </row>
    <row r="536" spans="1:79" x14ac:dyDescent="0.3">
      <c r="A536">
        <v>238</v>
      </c>
      <c r="B536" t="s">
        <v>168</v>
      </c>
      <c r="C536" t="s">
        <v>90</v>
      </c>
      <c r="D536" t="s">
        <v>47</v>
      </c>
      <c r="E536" t="s">
        <v>22</v>
      </c>
      <c r="F536" s="101">
        <v>45107</v>
      </c>
      <c r="G536" t="s">
        <v>3013</v>
      </c>
      <c r="H536" t="s">
        <v>3015</v>
      </c>
      <c r="I536">
        <v>90</v>
      </c>
      <c r="J536">
        <v>0</v>
      </c>
      <c r="AZ536">
        <v>0</v>
      </c>
    </row>
    <row r="537" spans="1:79" x14ac:dyDescent="0.3">
      <c r="A537">
        <v>238</v>
      </c>
      <c r="B537" t="s">
        <v>168</v>
      </c>
      <c r="C537" t="s">
        <v>90</v>
      </c>
      <c r="D537" t="s">
        <v>47</v>
      </c>
      <c r="E537" t="s">
        <v>22</v>
      </c>
      <c r="F537" s="101">
        <v>45107</v>
      </c>
      <c r="G537" t="s">
        <v>3013</v>
      </c>
      <c r="H537" t="s">
        <v>2934</v>
      </c>
      <c r="I537">
        <v>90</v>
      </c>
      <c r="J537">
        <v>100</v>
      </c>
      <c r="AY537">
        <v>5</v>
      </c>
      <c r="AZ537">
        <v>5</v>
      </c>
    </row>
    <row r="538" spans="1:79" x14ac:dyDescent="0.3">
      <c r="A538">
        <v>306</v>
      </c>
      <c r="B538" t="s">
        <v>252</v>
      </c>
      <c r="C538" t="s">
        <v>186</v>
      </c>
      <c r="D538" t="s">
        <v>47</v>
      </c>
      <c r="E538" t="s">
        <v>22</v>
      </c>
      <c r="F538" s="101">
        <v>45107</v>
      </c>
      <c r="G538" t="s">
        <v>3016</v>
      </c>
      <c r="H538" t="s">
        <v>3017</v>
      </c>
      <c r="I538">
        <v>100</v>
      </c>
      <c r="J538">
        <v>173</v>
      </c>
      <c r="BY538">
        <v>173</v>
      </c>
    </row>
    <row r="539" spans="1:79" x14ac:dyDescent="0.3">
      <c r="A539">
        <v>306</v>
      </c>
      <c r="B539" t="s">
        <v>252</v>
      </c>
      <c r="C539" t="s">
        <v>186</v>
      </c>
      <c r="D539" t="s">
        <v>47</v>
      </c>
      <c r="E539" t="s">
        <v>22</v>
      </c>
      <c r="F539" s="101">
        <v>45107</v>
      </c>
      <c r="G539" t="s">
        <v>3016</v>
      </c>
      <c r="H539" t="s">
        <v>3018</v>
      </c>
      <c r="I539">
        <v>100</v>
      </c>
      <c r="J539">
        <v>97</v>
      </c>
      <c r="BY539">
        <v>97</v>
      </c>
    </row>
    <row r="540" spans="1:79" x14ac:dyDescent="0.3">
      <c r="A540">
        <v>306</v>
      </c>
      <c r="B540" t="s">
        <v>252</v>
      </c>
      <c r="C540" t="s">
        <v>186</v>
      </c>
      <c r="D540" t="s">
        <v>47</v>
      </c>
      <c r="E540" t="s">
        <v>22</v>
      </c>
      <c r="F540" s="101">
        <v>45107</v>
      </c>
      <c r="G540" t="s">
        <v>3016</v>
      </c>
      <c r="H540" t="s">
        <v>3019</v>
      </c>
      <c r="I540">
        <v>100</v>
      </c>
      <c r="J540">
        <v>99</v>
      </c>
      <c r="BY540">
        <v>99</v>
      </c>
    </row>
    <row r="541" spans="1:79" x14ac:dyDescent="0.3">
      <c r="A541">
        <v>306</v>
      </c>
      <c r="B541" t="s">
        <v>252</v>
      </c>
      <c r="C541" t="s">
        <v>186</v>
      </c>
      <c r="D541" t="s">
        <v>47</v>
      </c>
      <c r="E541" t="s">
        <v>22</v>
      </c>
      <c r="F541" s="101">
        <v>45107</v>
      </c>
      <c r="G541" t="s">
        <v>3016</v>
      </c>
      <c r="H541" t="s">
        <v>3020</v>
      </c>
      <c r="I541">
        <v>100</v>
      </c>
      <c r="J541">
        <v>148</v>
      </c>
      <c r="BY541">
        <v>148</v>
      </c>
    </row>
    <row r="542" spans="1:79" x14ac:dyDescent="0.3">
      <c r="A542">
        <v>306</v>
      </c>
      <c r="B542" t="s">
        <v>252</v>
      </c>
      <c r="C542" t="s">
        <v>186</v>
      </c>
      <c r="D542" t="s">
        <v>47</v>
      </c>
      <c r="E542" t="s">
        <v>22</v>
      </c>
      <c r="F542" s="101">
        <v>45107</v>
      </c>
      <c r="G542" t="s">
        <v>3016</v>
      </c>
      <c r="H542" t="s">
        <v>3021</v>
      </c>
      <c r="I542">
        <v>100</v>
      </c>
      <c r="J542">
        <v>101</v>
      </c>
      <c r="BY542">
        <v>101</v>
      </c>
    </row>
    <row r="543" spans="1:79" x14ac:dyDescent="0.3">
      <c r="A543">
        <v>306</v>
      </c>
      <c r="B543" t="s">
        <v>252</v>
      </c>
      <c r="C543" t="s">
        <v>186</v>
      </c>
      <c r="D543" t="s">
        <v>47</v>
      </c>
      <c r="E543" t="s">
        <v>22</v>
      </c>
      <c r="F543" s="101">
        <v>45107</v>
      </c>
      <c r="G543" t="s">
        <v>3016</v>
      </c>
      <c r="H543" t="s">
        <v>3022</v>
      </c>
      <c r="I543">
        <v>100</v>
      </c>
      <c r="J543">
        <v>105</v>
      </c>
      <c r="BY543">
        <v>105</v>
      </c>
    </row>
    <row r="544" spans="1:79" x14ac:dyDescent="0.3">
      <c r="A544">
        <v>373</v>
      </c>
      <c r="B544" t="s">
        <v>328</v>
      </c>
      <c r="C544" t="s">
        <v>190</v>
      </c>
      <c r="D544" t="s">
        <v>47</v>
      </c>
      <c r="E544" t="s">
        <v>22</v>
      </c>
      <c r="F544" s="101">
        <v>45107</v>
      </c>
      <c r="G544" t="s">
        <v>3023</v>
      </c>
      <c r="H544" t="s">
        <v>3022</v>
      </c>
      <c r="I544">
        <v>100</v>
      </c>
      <c r="J544">
        <v>113.55999755859381</v>
      </c>
      <c r="BZ544">
        <v>67</v>
      </c>
      <c r="CA544">
        <v>59</v>
      </c>
    </row>
    <row r="545" spans="1:81" x14ac:dyDescent="0.3">
      <c r="A545">
        <v>373</v>
      </c>
      <c r="B545" t="s">
        <v>328</v>
      </c>
      <c r="C545" t="s">
        <v>190</v>
      </c>
      <c r="D545" t="s">
        <v>47</v>
      </c>
      <c r="E545" t="s">
        <v>22</v>
      </c>
      <c r="F545" s="101">
        <v>45107</v>
      </c>
      <c r="G545" t="s">
        <v>3023</v>
      </c>
      <c r="H545" t="s">
        <v>3021</v>
      </c>
      <c r="I545">
        <v>100</v>
      </c>
      <c r="J545">
        <v>120.75</v>
      </c>
      <c r="BZ545">
        <v>64</v>
      </c>
      <c r="CA545">
        <v>53</v>
      </c>
    </row>
    <row r="546" spans="1:81" x14ac:dyDescent="0.3">
      <c r="A546">
        <v>373</v>
      </c>
      <c r="B546" t="s">
        <v>328</v>
      </c>
      <c r="C546" t="s">
        <v>190</v>
      </c>
      <c r="D546" t="s">
        <v>47</v>
      </c>
      <c r="E546" t="s">
        <v>22</v>
      </c>
      <c r="F546" s="101">
        <v>45107</v>
      </c>
      <c r="G546" t="s">
        <v>3023</v>
      </c>
      <c r="H546" t="s">
        <v>3020</v>
      </c>
      <c r="I546">
        <v>100</v>
      </c>
      <c r="J546">
        <v>95.589996337890625</v>
      </c>
      <c r="BZ546">
        <v>65</v>
      </c>
      <c r="CA546">
        <v>68</v>
      </c>
    </row>
    <row r="547" spans="1:81" x14ac:dyDescent="0.3">
      <c r="A547">
        <v>373</v>
      </c>
      <c r="B547" t="s">
        <v>328</v>
      </c>
      <c r="C547" t="s">
        <v>190</v>
      </c>
      <c r="D547" t="s">
        <v>47</v>
      </c>
      <c r="E547" t="s">
        <v>22</v>
      </c>
      <c r="F547" s="101">
        <v>45107</v>
      </c>
      <c r="G547" t="s">
        <v>3023</v>
      </c>
      <c r="H547" t="s">
        <v>3019</v>
      </c>
      <c r="I547">
        <v>100</v>
      </c>
      <c r="J547">
        <v>96.970001220703125</v>
      </c>
      <c r="BZ547">
        <v>64</v>
      </c>
      <c r="CA547">
        <v>66</v>
      </c>
    </row>
    <row r="548" spans="1:81" x14ac:dyDescent="0.3">
      <c r="A548">
        <v>373</v>
      </c>
      <c r="B548" t="s">
        <v>328</v>
      </c>
      <c r="C548" t="s">
        <v>190</v>
      </c>
      <c r="D548" t="s">
        <v>47</v>
      </c>
      <c r="E548" t="s">
        <v>22</v>
      </c>
      <c r="F548" s="101">
        <v>45107</v>
      </c>
      <c r="G548" t="s">
        <v>3023</v>
      </c>
      <c r="H548" t="s">
        <v>3018</v>
      </c>
      <c r="I548">
        <v>100</v>
      </c>
      <c r="J548">
        <v>101.63999938964839</v>
      </c>
      <c r="BZ548">
        <v>62</v>
      </c>
      <c r="CA548">
        <v>61</v>
      </c>
    </row>
    <row r="549" spans="1:81" x14ac:dyDescent="0.3">
      <c r="A549">
        <v>373</v>
      </c>
      <c r="B549" t="s">
        <v>328</v>
      </c>
      <c r="C549" t="s">
        <v>190</v>
      </c>
      <c r="D549" t="s">
        <v>47</v>
      </c>
      <c r="E549" t="s">
        <v>22</v>
      </c>
      <c r="F549" s="101">
        <v>45107</v>
      </c>
      <c r="G549" t="s">
        <v>3023</v>
      </c>
      <c r="H549" t="s">
        <v>3017</v>
      </c>
      <c r="I549">
        <v>100</v>
      </c>
      <c r="J549">
        <v>114.51999664306641</v>
      </c>
      <c r="BZ549">
        <v>71</v>
      </c>
      <c r="CA549">
        <v>62</v>
      </c>
    </row>
    <row r="550" spans="1:81" x14ac:dyDescent="0.3">
      <c r="A550">
        <v>390</v>
      </c>
      <c r="B550" t="s">
        <v>348</v>
      </c>
      <c r="C550" t="s">
        <v>190</v>
      </c>
      <c r="D550" t="s">
        <v>47</v>
      </c>
      <c r="E550" t="s">
        <v>22</v>
      </c>
      <c r="F550" s="101">
        <v>45107</v>
      </c>
      <c r="G550" t="s">
        <v>3024</v>
      </c>
      <c r="H550" t="s">
        <v>2984</v>
      </c>
      <c r="I550">
        <v>100</v>
      </c>
      <c r="J550">
        <v>105.1999969482422</v>
      </c>
      <c r="CB550">
        <v>66</v>
      </c>
      <c r="CC550">
        <v>62.74</v>
      </c>
    </row>
    <row r="551" spans="1:81" x14ac:dyDescent="0.3">
      <c r="A551">
        <v>390</v>
      </c>
      <c r="B551" t="s">
        <v>348</v>
      </c>
      <c r="C551" t="s">
        <v>190</v>
      </c>
      <c r="D551" t="s">
        <v>47</v>
      </c>
      <c r="E551" t="s">
        <v>22</v>
      </c>
      <c r="F551" s="101">
        <v>45107</v>
      </c>
      <c r="G551" t="s">
        <v>3024</v>
      </c>
      <c r="H551" t="s">
        <v>2985</v>
      </c>
      <c r="I551">
        <v>100</v>
      </c>
      <c r="J551">
        <v>110.0699996948242</v>
      </c>
      <c r="CB551">
        <v>73</v>
      </c>
      <c r="CC551">
        <v>66.319999999999993</v>
      </c>
    </row>
    <row r="552" spans="1:81" x14ac:dyDescent="0.3">
      <c r="A552">
        <v>390</v>
      </c>
      <c r="B552" t="s">
        <v>348</v>
      </c>
      <c r="C552" t="s">
        <v>190</v>
      </c>
      <c r="D552" t="s">
        <v>47</v>
      </c>
      <c r="E552" t="s">
        <v>22</v>
      </c>
      <c r="F552" s="101">
        <v>45107</v>
      </c>
      <c r="G552" t="s">
        <v>3024</v>
      </c>
      <c r="H552" t="s">
        <v>2986</v>
      </c>
      <c r="I552">
        <v>100</v>
      </c>
      <c r="J552">
        <v>114.2900009155273</v>
      </c>
      <c r="CB552">
        <v>77.5</v>
      </c>
      <c r="CC552">
        <v>67.81</v>
      </c>
    </row>
    <row r="553" spans="1:81" x14ac:dyDescent="0.3">
      <c r="A553">
        <v>390</v>
      </c>
      <c r="B553" t="s">
        <v>348</v>
      </c>
      <c r="C553" t="s">
        <v>190</v>
      </c>
      <c r="D553" t="s">
        <v>47</v>
      </c>
      <c r="E553" t="s">
        <v>22</v>
      </c>
      <c r="F553" s="101">
        <v>45107</v>
      </c>
      <c r="G553" t="s">
        <v>3024</v>
      </c>
      <c r="H553" t="s">
        <v>2987</v>
      </c>
      <c r="I553">
        <v>100</v>
      </c>
      <c r="J553">
        <v>120.73000335693359</v>
      </c>
      <c r="CB553">
        <v>78.33</v>
      </c>
      <c r="CC553">
        <v>64.88</v>
      </c>
    </row>
    <row r="554" spans="1:81" x14ac:dyDescent="0.3">
      <c r="A554">
        <v>390</v>
      </c>
      <c r="B554" t="s">
        <v>348</v>
      </c>
      <c r="C554" t="s">
        <v>190</v>
      </c>
      <c r="D554" t="s">
        <v>47</v>
      </c>
      <c r="E554" t="s">
        <v>22</v>
      </c>
      <c r="F554" s="101">
        <v>45107</v>
      </c>
      <c r="G554" t="s">
        <v>3024</v>
      </c>
      <c r="H554" t="s">
        <v>2988</v>
      </c>
      <c r="I554">
        <v>100</v>
      </c>
      <c r="J554">
        <v>104.94000244140619</v>
      </c>
      <c r="CB554">
        <v>53.93</v>
      </c>
      <c r="CC554">
        <v>51.39</v>
      </c>
    </row>
    <row r="555" spans="1:81" x14ac:dyDescent="0.3">
      <c r="A555">
        <v>390</v>
      </c>
      <c r="B555" t="s">
        <v>348</v>
      </c>
      <c r="C555" t="s">
        <v>190</v>
      </c>
      <c r="D555" t="s">
        <v>47</v>
      </c>
      <c r="E555" t="s">
        <v>22</v>
      </c>
      <c r="F555" s="101">
        <v>45107</v>
      </c>
      <c r="G555" t="s">
        <v>3024</v>
      </c>
      <c r="H555" t="s">
        <v>2989</v>
      </c>
      <c r="I555">
        <v>100</v>
      </c>
      <c r="J555">
        <v>123.3199996948242</v>
      </c>
      <c r="CB555">
        <v>67</v>
      </c>
      <c r="CC555">
        <v>54.33</v>
      </c>
    </row>
    <row r="556" spans="1:81" x14ac:dyDescent="0.3">
      <c r="A556">
        <v>390</v>
      </c>
      <c r="B556" t="s">
        <v>348</v>
      </c>
      <c r="C556" t="s">
        <v>190</v>
      </c>
      <c r="D556" t="s">
        <v>47</v>
      </c>
      <c r="E556" t="s">
        <v>22</v>
      </c>
      <c r="F556" s="101">
        <v>45107</v>
      </c>
      <c r="G556" t="s">
        <v>3024</v>
      </c>
      <c r="H556" t="s">
        <v>2990</v>
      </c>
      <c r="I556">
        <v>100</v>
      </c>
      <c r="J556">
        <v>121</v>
      </c>
      <c r="CB556">
        <v>73.06</v>
      </c>
      <c r="CC556">
        <v>60.38</v>
      </c>
    </row>
    <row r="557" spans="1:81" x14ac:dyDescent="0.3">
      <c r="A557">
        <v>390</v>
      </c>
      <c r="B557" t="s">
        <v>348</v>
      </c>
      <c r="C557" t="s">
        <v>190</v>
      </c>
      <c r="D557" t="s">
        <v>47</v>
      </c>
      <c r="E557" t="s">
        <v>22</v>
      </c>
      <c r="F557" s="101">
        <v>45107</v>
      </c>
      <c r="G557" t="s">
        <v>3024</v>
      </c>
      <c r="H557" t="s">
        <v>2991</v>
      </c>
      <c r="I557">
        <v>100</v>
      </c>
      <c r="J557">
        <v>98.709999084472656</v>
      </c>
      <c r="CB557">
        <v>68.75</v>
      </c>
      <c r="CC557">
        <v>69.650000000000006</v>
      </c>
    </row>
    <row r="558" spans="1:81" x14ac:dyDescent="0.3">
      <c r="A558">
        <v>390</v>
      </c>
      <c r="B558" t="s">
        <v>348</v>
      </c>
      <c r="C558" t="s">
        <v>190</v>
      </c>
      <c r="D558" t="s">
        <v>47</v>
      </c>
      <c r="E558" t="s">
        <v>22</v>
      </c>
      <c r="F558" s="101">
        <v>45107</v>
      </c>
      <c r="G558" t="s">
        <v>3024</v>
      </c>
      <c r="H558" t="s">
        <v>2992</v>
      </c>
      <c r="I558">
        <v>100</v>
      </c>
      <c r="J558">
        <v>110.1800003051758</v>
      </c>
      <c r="CB558">
        <v>67.67</v>
      </c>
      <c r="CC558">
        <v>61.42</v>
      </c>
    </row>
    <row r="559" spans="1:81" x14ac:dyDescent="0.3">
      <c r="A559">
        <v>390</v>
      </c>
      <c r="B559" t="s">
        <v>348</v>
      </c>
      <c r="C559" t="s">
        <v>190</v>
      </c>
      <c r="D559" t="s">
        <v>47</v>
      </c>
      <c r="E559" t="s">
        <v>22</v>
      </c>
      <c r="F559" s="101">
        <v>45107</v>
      </c>
      <c r="G559" t="s">
        <v>3024</v>
      </c>
      <c r="H559" t="s">
        <v>2993</v>
      </c>
      <c r="I559">
        <v>100</v>
      </c>
      <c r="J559">
        <v>113.0299987792969</v>
      </c>
      <c r="CB559">
        <v>58.57</v>
      </c>
      <c r="CC559">
        <v>51.82</v>
      </c>
    </row>
    <row r="560" spans="1:81" x14ac:dyDescent="0.3">
      <c r="A560">
        <v>390</v>
      </c>
      <c r="B560" t="s">
        <v>348</v>
      </c>
      <c r="C560" t="s">
        <v>190</v>
      </c>
      <c r="D560" t="s">
        <v>47</v>
      </c>
      <c r="E560" t="s">
        <v>22</v>
      </c>
      <c r="F560" s="101">
        <v>45107</v>
      </c>
      <c r="G560" t="s">
        <v>3024</v>
      </c>
      <c r="H560" t="s">
        <v>2994</v>
      </c>
      <c r="I560">
        <v>100</v>
      </c>
      <c r="J560">
        <v>105.9899978637695</v>
      </c>
      <c r="CB560">
        <v>73.75</v>
      </c>
      <c r="CC560">
        <v>69.58</v>
      </c>
    </row>
    <row r="561" spans="1:85" x14ac:dyDescent="0.3">
      <c r="A561">
        <v>390</v>
      </c>
      <c r="B561" t="s">
        <v>348</v>
      </c>
      <c r="C561" t="s">
        <v>190</v>
      </c>
      <c r="D561" t="s">
        <v>47</v>
      </c>
      <c r="E561" t="s">
        <v>22</v>
      </c>
      <c r="F561" s="101">
        <v>45107</v>
      </c>
      <c r="G561" t="s">
        <v>3024</v>
      </c>
      <c r="H561" t="s">
        <v>2995</v>
      </c>
      <c r="I561">
        <v>100</v>
      </c>
      <c r="J561">
        <v>97.150001525878906</v>
      </c>
      <c r="CB561">
        <v>70.209999999999994</v>
      </c>
      <c r="CC561">
        <v>72.27</v>
      </c>
    </row>
    <row r="562" spans="1:85" x14ac:dyDescent="0.3">
      <c r="A562">
        <v>414</v>
      </c>
      <c r="B562" t="s">
        <v>382</v>
      </c>
      <c r="C562" t="s">
        <v>190</v>
      </c>
      <c r="D562" t="s">
        <v>47</v>
      </c>
      <c r="E562" t="s">
        <v>22</v>
      </c>
      <c r="F562" s="101">
        <v>45107</v>
      </c>
      <c r="G562" t="s">
        <v>3025</v>
      </c>
      <c r="H562" t="s">
        <v>3026</v>
      </c>
      <c r="I562">
        <v>100</v>
      </c>
      <c r="J562">
        <v>109.86000061035161</v>
      </c>
      <c r="CD562">
        <v>78</v>
      </c>
      <c r="CE562">
        <v>71</v>
      </c>
    </row>
    <row r="563" spans="1:85" x14ac:dyDescent="0.3">
      <c r="A563">
        <v>414</v>
      </c>
      <c r="B563" t="s">
        <v>382</v>
      </c>
      <c r="C563" t="s">
        <v>190</v>
      </c>
      <c r="D563" t="s">
        <v>47</v>
      </c>
      <c r="E563" t="s">
        <v>22</v>
      </c>
      <c r="F563" s="101">
        <v>45107</v>
      </c>
      <c r="G563" t="s">
        <v>3025</v>
      </c>
      <c r="H563" t="s">
        <v>3027</v>
      </c>
      <c r="I563">
        <v>100</v>
      </c>
      <c r="J563">
        <v>60.810001373291023</v>
      </c>
      <c r="CD563">
        <v>45</v>
      </c>
      <c r="CE563">
        <v>74</v>
      </c>
    </row>
    <row r="564" spans="1:85" x14ac:dyDescent="0.3">
      <c r="A564">
        <v>414</v>
      </c>
      <c r="B564" t="s">
        <v>382</v>
      </c>
      <c r="C564" t="s">
        <v>190</v>
      </c>
      <c r="D564" t="s">
        <v>47</v>
      </c>
      <c r="E564" t="s">
        <v>22</v>
      </c>
      <c r="F564" s="101">
        <v>45107</v>
      </c>
      <c r="G564" t="s">
        <v>3025</v>
      </c>
      <c r="H564" t="s">
        <v>3028</v>
      </c>
      <c r="I564">
        <v>100</v>
      </c>
      <c r="J564">
        <v>125</v>
      </c>
      <c r="CD564">
        <v>65</v>
      </c>
      <c r="CE564">
        <v>52</v>
      </c>
    </row>
    <row r="565" spans="1:85" x14ac:dyDescent="0.3">
      <c r="A565">
        <v>414</v>
      </c>
      <c r="B565" t="s">
        <v>382</v>
      </c>
      <c r="C565" t="s">
        <v>190</v>
      </c>
      <c r="D565" t="s">
        <v>47</v>
      </c>
      <c r="E565" t="s">
        <v>22</v>
      </c>
      <c r="F565" s="101">
        <v>45107</v>
      </c>
      <c r="G565" t="s">
        <v>3025</v>
      </c>
      <c r="H565" t="s">
        <v>3029</v>
      </c>
      <c r="I565">
        <v>100</v>
      </c>
      <c r="J565">
        <v>120</v>
      </c>
      <c r="CD565">
        <v>84</v>
      </c>
      <c r="CE565">
        <v>70</v>
      </c>
    </row>
    <row r="566" spans="1:85" x14ac:dyDescent="0.3">
      <c r="A566">
        <v>414</v>
      </c>
      <c r="B566" t="s">
        <v>382</v>
      </c>
      <c r="C566" t="s">
        <v>190</v>
      </c>
      <c r="D566" t="s">
        <v>47</v>
      </c>
      <c r="E566" t="s">
        <v>22</v>
      </c>
      <c r="F566" s="101">
        <v>45107</v>
      </c>
      <c r="G566" t="s">
        <v>3025</v>
      </c>
      <c r="H566" t="s">
        <v>3030</v>
      </c>
      <c r="I566">
        <v>100</v>
      </c>
      <c r="J566">
        <v>131.71000671386719</v>
      </c>
      <c r="CD566">
        <v>54</v>
      </c>
      <c r="CE566">
        <v>41</v>
      </c>
    </row>
    <row r="567" spans="1:85" x14ac:dyDescent="0.3">
      <c r="A567">
        <v>414</v>
      </c>
      <c r="B567" t="s">
        <v>382</v>
      </c>
      <c r="C567" t="s">
        <v>190</v>
      </c>
      <c r="D567" t="s">
        <v>47</v>
      </c>
      <c r="E567" t="s">
        <v>22</v>
      </c>
      <c r="F567" s="101">
        <v>45107</v>
      </c>
      <c r="G567" t="s">
        <v>3025</v>
      </c>
      <c r="H567" t="s">
        <v>3031</v>
      </c>
      <c r="I567">
        <v>100</v>
      </c>
      <c r="J567">
        <v>125</v>
      </c>
      <c r="CD567">
        <v>70</v>
      </c>
      <c r="CE567">
        <v>56</v>
      </c>
    </row>
    <row r="568" spans="1:85" x14ac:dyDescent="0.3">
      <c r="A568">
        <v>414</v>
      </c>
      <c r="B568" t="s">
        <v>382</v>
      </c>
      <c r="C568" t="s">
        <v>190</v>
      </c>
      <c r="D568" t="s">
        <v>47</v>
      </c>
      <c r="E568" t="s">
        <v>22</v>
      </c>
      <c r="F568" s="101">
        <v>45107</v>
      </c>
      <c r="G568" t="s">
        <v>3025</v>
      </c>
      <c r="H568" t="s">
        <v>3032</v>
      </c>
      <c r="I568">
        <v>100</v>
      </c>
      <c r="J568">
        <v>107.69000244140619</v>
      </c>
      <c r="CD568">
        <v>56</v>
      </c>
      <c r="CE568">
        <v>52</v>
      </c>
    </row>
    <row r="569" spans="1:85" x14ac:dyDescent="0.3">
      <c r="A569">
        <v>414</v>
      </c>
      <c r="B569" t="s">
        <v>382</v>
      </c>
      <c r="C569" t="s">
        <v>190</v>
      </c>
      <c r="D569" t="s">
        <v>47</v>
      </c>
      <c r="E569" t="s">
        <v>22</v>
      </c>
      <c r="F569" s="101">
        <v>45107</v>
      </c>
      <c r="G569" t="s">
        <v>3025</v>
      </c>
      <c r="H569" t="s">
        <v>3033</v>
      </c>
      <c r="I569">
        <v>100</v>
      </c>
      <c r="J569">
        <v>100</v>
      </c>
      <c r="CD569">
        <v>66</v>
      </c>
      <c r="CE569">
        <v>66</v>
      </c>
    </row>
    <row r="570" spans="1:85" x14ac:dyDescent="0.3">
      <c r="A570">
        <v>415</v>
      </c>
      <c r="B570" t="s">
        <v>383</v>
      </c>
      <c r="C570" t="s">
        <v>190</v>
      </c>
      <c r="D570" t="s">
        <v>47</v>
      </c>
      <c r="E570" t="s">
        <v>22</v>
      </c>
      <c r="F570" s="101">
        <v>45107</v>
      </c>
      <c r="G570" t="s">
        <v>3034</v>
      </c>
      <c r="H570" t="s">
        <v>3035</v>
      </c>
      <c r="I570">
        <v>100</v>
      </c>
      <c r="J570">
        <v>82.540000915527344</v>
      </c>
      <c r="CF570">
        <v>52</v>
      </c>
      <c r="CG570">
        <v>63</v>
      </c>
    </row>
    <row r="571" spans="1:85" x14ac:dyDescent="0.3">
      <c r="A571">
        <v>415</v>
      </c>
      <c r="B571" t="s">
        <v>383</v>
      </c>
      <c r="C571" t="s">
        <v>190</v>
      </c>
      <c r="D571" t="s">
        <v>47</v>
      </c>
      <c r="E571" t="s">
        <v>22</v>
      </c>
      <c r="F571" s="101">
        <v>45107</v>
      </c>
      <c r="G571" t="s">
        <v>3034</v>
      </c>
      <c r="H571" t="s">
        <v>3036</v>
      </c>
      <c r="I571">
        <v>100</v>
      </c>
      <c r="J571">
        <v>106.8199996948242</v>
      </c>
      <c r="CF571">
        <v>94</v>
      </c>
      <c r="CG571">
        <v>88</v>
      </c>
    </row>
    <row r="572" spans="1:85" x14ac:dyDescent="0.3">
      <c r="A572">
        <v>415</v>
      </c>
      <c r="B572" t="s">
        <v>383</v>
      </c>
      <c r="C572" t="s">
        <v>190</v>
      </c>
      <c r="D572" t="s">
        <v>47</v>
      </c>
      <c r="E572" t="s">
        <v>22</v>
      </c>
      <c r="F572" s="101">
        <v>45107</v>
      </c>
      <c r="G572" t="s">
        <v>3034</v>
      </c>
      <c r="H572" t="s">
        <v>3037</v>
      </c>
      <c r="I572">
        <v>100</v>
      </c>
      <c r="J572">
        <v>63.790000915527337</v>
      </c>
      <c r="CF572">
        <v>37</v>
      </c>
      <c r="CG572">
        <v>58</v>
      </c>
    </row>
    <row r="573" spans="1:85" x14ac:dyDescent="0.3">
      <c r="A573">
        <v>415</v>
      </c>
      <c r="B573" t="s">
        <v>383</v>
      </c>
      <c r="C573" t="s">
        <v>190</v>
      </c>
      <c r="D573" t="s">
        <v>47</v>
      </c>
      <c r="E573" t="s">
        <v>22</v>
      </c>
      <c r="F573" s="101">
        <v>45107</v>
      </c>
      <c r="G573" t="s">
        <v>3034</v>
      </c>
      <c r="H573" t="s">
        <v>3038</v>
      </c>
      <c r="I573">
        <v>100</v>
      </c>
      <c r="J573">
        <v>86.209999084472656</v>
      </c>
      <c r="CF573">
        <v>50</v>
      </c>
      <c r="CG573">
        <v>58</v>
      </c>
    </row>
    <row r="574" spans="1:85" x14ac:dyDescent="0.3">
      <c r="A574">
        <v>415</v>
      </c>
      <c r="B574" t="s">
        <v>383</v>
      </c>
      <c r="C574" t="s">
        <v>190</v>
      </c>
      <c r="D574" t="s">
        <v>47</v>
      </c>
      <c r="E574" t="s">
        <v>22</v>
      </c>
      <c r="F574" s="101">
        <v>45107</v>
      </c>
      <c r="G574" t="s">
        <v>3034</v>
      </c>
      <c r="H574" t="s">
        <v>3039</v>
      </c>
      <c r="I574">
        <v>100</v>
      </c>
      <c r="J574">
        <v>120</v>
      </c>
      <c r="CF574">
        <v>24</v>
      </c>
      <c r="CG574">
        <v>20</v>
      </c>
    </row>
    <row r="575" spans="1:85" x14ac:dyDescent="0.3">
      <c r="A575">
        <v>415</v>
      </c>
      <c r="B575" t="s">
        <v>383</v>
      </c>
      <c r="C575" t="s">
        <v>190</v>
      </c>
      <c r="D575" t="s">
        <v>47</v>
      </c>
      <c r="E575" t="s">
        <v>22</v>
      </c>
      <c r="F575" s="101">
        <v>45107</v>
      </c>
      <c r="G575" t="s">
        <v>3034</v>
      </c>
      <c r="H575" t="s">
        <v>3040</v>
      </c>
      <c r="I575">
        <v>100</v>
      </c>
      <c r="J575">
        <v>116.6699981689453</v>
      </c>
      <c r="CF575">
        <v>63</v>
      </c>
      <c r="CG575">
        <v>54</v>
      </c>
    </row>
    <row r="576" spans="1:85" x14ac:dyDescent="0.3">
      <c r="A576">
        <v>415</v>
      </c>
      <c r="B576" t="s">
        <v>383</v>
      </c>
      <c r="C576" t="s">
        <v>190</v>
      </c>
      <c r="D576" t="s">
        <v>47</v>
      </c>
      <c r="E576" t="s">
        <v>22</v>
      </c>
      <c r="F576" s="101">
        <v>45107</v>
      </c>
      <c r="G576" t="s">
        <v>3034</v>
      </c>
      <c r="H576" t="s">
        <v>3041</v>
      </c>
      <c r="I576">
        <v>100</v>
      </c>
      <c r="J576">
        <v>82.260002136230469</v>
      </c>
      <c r="CF576">
        <v>51</v>
      </c>
      <c r="CG576">
        <v>62</v>
      </c>
    </row>
    <row r="577" spans="1:91" x14ac:dyDescent="0.3">
      <c r="A577">
        <v>416</v>
      </c>
      <c r="B577" t="s">
        <v>384</v>
      </c>
      <c r="C577" t="s">
        <v>190</v>
      </c>
      <c r="D577" t="s">
        <v>47</v>
      </c>
      <c r="E577" t="s">
        <v>22</v>
      </c>
      <c r="F577" s="101">
        <v>45107</v>
      </c>
      <c r="G577" t="s">
        <v>3042</v>
      </c>
      <c r="H577" t="s">
        <v>3043</v>
      </c>
      <c r="I577">
        <v>100</v>
      </c>
      <c r="J577">
        <v>98.410003662109375</v>
      </c>
      <c r="CH577">
        <v>62</v>
      </c>
      <c r="CI577">
        <v>63</v>
      </c>
    </row>
    <row r="578" spans="1:91" x14ac:dyDescent="0.3">
      <c r="A578">
        <v>416</v>
      </c>
      <c r="B578" t="s">
        <v>384</v>
      </c>
      <c r="C578" t="s">
        <v>190</v>
      </c>
      <c r="D578" t="s">
        <v>47</v>
      </c>
      <c r="E578" t="s">
        <v>22</v>
      </c>
      <c r="F578" s="101">
        <v>45107</v>
      </c>
      <c r="G578" t="s">
        <v>3042</v>
      </c>
      <c r="H578" t="s">
        <v>3044</v>
      </c>
      <c r="I578">
        <v>100</v>
      </c>
      <c r="J578">
        <v>93.589996337890625</v>
      </c>
      <c r="CH578">
        <v>73</v>
      </c>
      <c r="CI578">
        <v>78</v>
      </c>
    </row>
    <row r="579" spans="1:91" x14ac:dyDescent="0.3">
      <c r="A579">
        <v>417</v>
      </c>
      <c r="B579" t="s">
        <v>385</v>
      </c>
      <c r="C579" t="s">
        <v>190</v>
      </c>
      <c r="D579" t="s">
        <v>47</v>
      </c>
      <c r="E579" t="s">
        <v>22</v>
      </c>
      <c r="F579" s="101">
        <v>45107</v>
      </c>
      <c r="G579" t="s">
        <v>3045</v>
      </c>
      <c r="H579" t="s">
        <v>3046</v>
      </c>
      <c r="I579">
        <v>100</v>
      </c>
      <c r="J579">
        <v>112</v>
      </c>
      <c r="CJ579">
        <v>56</v>
      </c>
      <c r="CK579">
        <v>50</v>
      </c>
    </row>
    <row r="580" spans="1:91" x14ac:dyDescent="0.3">
      <c r="A580">
        <v>417</v>
      </c>
      <c r="B580" t="s">
        <v>385</v>
      </c>
      <c r="C580" t="s">
        <v>190</v>
      </c>
      <c r="D580" t="s">
        <v>47</v>
      </c>
      <c r="E580" t="s">
        <v>22</v>
      </c>
      <c r="F580" s="101">
        <v>45107</v>
      </c>
      <c r="G580" t="s">
        <v>3045</v>
      </c>
      <c r="H580" t="s">
        <v>3047</v>
      </c>
      <c r="I580">
        <v>100</v>
      </c>
      <c r="J580">
        <v>84.129997253417969</v>
      </c>
      <c r="CJ580">
        <v>53</v>
      </c>
      <c r="CK580">
        <v>63</v>
      </c>
    </row>
    <row r="581" spans="1:91" x14ac:dyDescent="0.3">
      <c r="A581">
        <v>417</v>
      </c>
      <c r="B581" t="s">
        <v>385</v>
      </c>
      <c r="C581" t="s">
        <v>190</v>
      </c>
      <c r="D581" t="s">
        <v>47</v>
      </c>
      <c r="E581" t="s">
        <v>22</v>
      </c>
      <c r="F581" s="101">
        <v>45107</v>
      </c>
      <c r="G581" t="s">
        <v>3045</v>
      </c>
      <c r="H581" t="s">
        <v>3048</v>
      </c>
      <c r="I581">
        <v>100</v>
      </c>
      <c r="J581">
        <v>132.13999938964841</v>
      </c>
      <c r="CJ581">
        <v>74</v>
      </c>
      <c r="CK581">
        <v>56</v>
      </c>
    </row>
    <row r="582" spans="1:91" x14ac:dyDescent="0.3">
      <c r="A582">
        <v>417</v>
      </c>
      <c r="B582" t="s">
        <v>385</v>
      </c>
      <c r="C582" t="s">
        <v>190</v>
      </c>
      <c r="D582" t="s">
        <v>47</v>
      </c>
      <c r="E582" t="s">
        <v>22</v>
      </c>
      <c r="F582" s="101">
        <v>45107</v>
      </c>
      <c r="G582" t="s">
        <v>3045</v>
      </c>
      <c r="H582" t="s">
        <v>3049</v>
      </c>
      <c r="I582">
        <v>100</v>
      </c>
      <c r="J582">
        <v>121.15000152587891</v>
      </c>
      <c r="CJ582">
        <v>63</v>
      </c>
      <c r="CK582">
        <v>52</v>
      </c>
    </row>
    <row r="583" spans="1:91" x14ac:dyDescent="0.3">
      <c r="A583">
        <v>417</v>
      </c>
      <c r="B583" t="s">
        <v>385</v>
      </c>
      <c r="C583" t="s">
        <v>190</v>
      </c>
      <c r="D583" t="s">
        <v>47</v>
      </c>
      <c r="E583" t="s">
        <v>22</v>
      </c>
      <c r="F583" s="101">
        <v>45107</v>
      </c>
      <c r="G583" t="s">
        <v>3045</v>
      </c>
      <c r="H583" t="s">
        <v>3050</v>
      </c>
      <c r="I583">
        <v>100</v>
      </c>
      <c r="J583">
        <v>111.36000061035161</v>
      </c>
      <c r="CJ583">
        <v>49</v>
      </c>
      <c r="CK583">
        <v>44</v>
      </c>
    </row>
    <row r="584" spans="1:91" x14ac:dyDescent="0.3">
      <c r="A584">
        <v>417</v>
      </c>
      <c r="B584" t="s">
        <v>385</v>
      </c>
      <c r="C584" t="s">
        <v>190</v>
      </c>
      <c r="D584" t="s">
        <v>47</v>
      </c>
      <c r="E584" t="s">
        <v>22</v>
      </c>
      <c r="F584" s="101">
        <v>45107</v>
      </c>
      <c r="G584" t="s">
        <v>3045</v>
      </c>
      <c r="H584" t="s">
        <v>3051</v>
      </c>
      <c r="I584">
        <v>100</v>
      </c>
      <c r="J584">
        <v>103.23000335693359</v>
      </c>
      <c r="CJ584">
        <v>64</v>
      </c>
      <c r="CK584">
        <v>62</v>
      </c>
    </row>
    <row r="585" spans="1:91" x14ac:dyDescent="0.3">
      <c r="A585">
        <v>418</v>
      </c>
      <c r="B585" t="s">
        <v>386</v>
      </c>
      <c r="C585" t="s">
        <v>190</v>
      </c>
      <c r="D585" t="s">
        <v>47</v>
      </c>
      <c r="E585" t="s">
        <v>22</v>
      </c>
      <c r="F585" s="101">
        <v>45107</v>
      </c>
      <c r="G585" t="s">
        <v>3052</v>
      </c>
      <c r="H585" t="s">
        <v>3053</v>
      </c>
      <c r="I585">
        <v>100</v>
      </c>
      <c r="J585">
        <v>106.98000335693359</v>
      </c>
      <c r="CL585">
        <v>46</v>
      </c>
      <c r="CM585">
        <v>43</v>
      </c>
    </row>
    <row r="586" spans="1:91" x14ac:dyDescent="0.3">
      <c r="A586">
        <v>418</v>
      </c>
      <c r="B586" t="s">
        <v>386</v>
      </c>
      <c r="C586" t="s">
        <v>190</v>
      </c>
      <c r="D586" t="s">
        <v>47</v>
      </c>
      <c r="E586" t="s">
        <v>22</v>
      </c>
      <c r="F586" s="101">
        <v>45107</v>
      </c>
      <c r="G586" t="s">
        <v>3052</v>
      </c>
      <c r="H586" t="s">
        <v>3054</v>
      </c>
      <c r="I586">
        <v>100</v>
      </c>
      <c r="J586">
        <v>51.279998779296882</v>
      </c>
      <c r="CL586">
        <v>20</v>
      </c>
      <c r="CM586">
        <v>39</v>
      </c>
    </row>
    <row r="587" spans="1:91" x14ac:dyDescent="0.3">
      <c r="A587">
        <v>418</v>
      </c>
      <c r="B587" t="s">
        <v>386</v>
      </c>
      <c r="C587" t="s">
        <v>190</v>
      </c>
      <c r="D587" t="s">
        <v>47</v>
      </c>
      <c r="E587" t="s">
        <v>22</v>
      </c>
      <c r="F587" s="101">
        <v>45107</v>
      </c>
      <c r="G587" t="s">
        <v>3052</v>
      </c>
      <c r="H587" t="s">
        <v>3055</v>
      </c>
      <c r="I587">
        <v>100</v>
      </c>
      <c r="J587">
        <v>112.5</v>
      </c>
      <c r="CL587">
        <v>63</v>
      </c>
      <c r="CM587">
        <v>56</v>
      </c>
    </row>
    <row r="588" spans="1:91" x14ac:dyDescent="0.3">
      <c r="A588">
        <v>418</v>
      </c>
      <c r="B588" t="s">
        <v>386</v>
      </c>
      <c r="C588" t="s">
        <v>190</v>
      </c>
      <c r="D588" t="s">
        <v>47</v>
      </c>
      <c r="E588" t="s">
        <v>22</v>
      </c>
      <c r="F588" s="101">
        <v>45107</v>
      </c>
      <c r="G588" t="s">
        <v>3052</v>
      </c>
      <c r="H588" t="s">
        <v>3056</v>
      </c>
      <c r="I588">
        <v>100</v>
      </c>
      <c r="J588">
        <v>91.040000915527344</v>
      </c>
      <c r="CL588">
        <v>61</v>
      </c>
      <c r="CM588">
        <v>67</v>
      </c>
    </row>
    <row r="589" spans="1:91" x14ac:dyDescent="0.3">
      <c r="A589">
        <v>418</v>
      </c>
      <c r="B589" t="s">
        <v>386</v>
      </c>
      <c r="C589" t="s">
        <v>190</v>
      </c>
      <c r="D589" t="s">
        <v>47</v>
      </c>
      <c r="E589" t="s">
        <v>22</v>
      </c>
      <c r="F589" s="101">
        <v>45107</v>
      </c>
      <c r="G589" t="s">
        <v>3052</v>
      </c>
      <c r="H589" t="s">
        <v>3057</v>
      </c>
      <c r="I589">
        <v>100</v>
      </c>
      <c r="J589">
        <v>125</v>
      </c>
      <c r="CL589">
        <v>70</v>
      </c>
      <c r="CM589">
        <v>56</v>
      </c>
    </row>
    <row r="590" spans="1:91" x14ac:dyDescent="0.3">
      <c r="A590">
        <v>418</v>
      </c>
      <c r="B590" t="s">
        <v>386</v>
      </c>
      <c r="C590" t="s">
        <v>190</v>
      </c>
      <c r="D590" t="s">
        <v>47</v>
      </c>
      <c r="E590" t="s">
        <v>22</v>
      </c>
      <c r="F590" s="101">
        <v>45107</v>
      </c>
      <c r="G590" t="s">
        <v>3052</v>
      </c>
      <c r="H590" t="s">
        <v>3058</v>
      </c>
      <c r="I590">
        <v>100</v>
      </c>
      <c r="J590">
        <v>117.86000061035161</v>
      </c>
      <c r="CL590">
        <v>66</v>
      </c>
      <c r="CM590">
        <v>56</v>
      </c>
    </row>
    <row r="591" spans="1:91" x14ac:dyDescent="0.3">
      <c r="A591">
        <v>418</v>
      </c>
      <c r="B591" t="s">
        <v>386</v>
      </c>
      <c r="C591" t="s">
        <v>190</v>
      </c>
      <c r="D591" t="s">
        <v>47</v>
      </c>
      <c r="E591" t="s">
        <v>22</v>
      </c>
      <c r="F591" s="101">
        <v>45107</v>
      </c>
      <c r="G591" t="s">
        <v>3052</v>
      </c>
      <c r="H591" t="s">
        <v>3059</v>
      </c>
      <c r="I591">
        <v>100</v>
      </c>
      <c r="J591">
        <v>113.11000061035161</v>
      </c>
      <c r="CL591">
        <v>69</v>
      </c>
      <c r="CM591">
        <v>61</v>
      </c>
    </row>
    <row r="592" spans="1:91" x14ac:dyDescent="0.3">
      <c r="A592">
        <v>418</v>
      </c>
      <c r="B592" t="s">
        <v>386</v>
      </c>
      <c r="C592" t="s">
        <v>190</v>
      </c>
      <c r="D592" t="s">
        <v>47</v>
      </c>
      <c r="E592" t="s">
        <v>22</v>
      </c>
      <c r="F592" s="101">
        <v>45107</v>
      </c>
      <c r="G592" t="s">
        <v>3052</v>
      </c>
      <c r="H592" t="s">
        <v>3060</v>
      </c>
      <c r="I592">
        <v>100</v>
      </c>
      <c r="J592">
        <v>103.129997253418</v>
      </c>
      <c r="CL592">
        <v>66</v>
      </c>
      <c r="CM592">
        <v>64</v>
      </c>
    </row>
    <row r="593" spans="1:93" x14ac:dyDescent="0.3">
      <c r="A593">
        <v>418</v>
      </c>
      <c r="B593" t="s">
        <v>386</v>
      </c>
      <c r="C593" t="s">
        <v>190</v>
      </c>
      <c r="D593" t="s">
        <v>47</v>
      </c>
      <c r="E593" t="s">
        <v>22</v>
      </c>
      <c r="F593" s="101">
        <v>45107</v>
      </c>
      <c r="G593" t="s">
        <v>3052</v>
      </c>
      <c r="H593" t="s">
        <v>2999</v>
      </c>
      <c r="I593">
        <v>100</v>
      </c>
      <c r="J593">
        <v>118.30999755859381</v>
      </c>
      <c r="CL593">
        <v>84</v>
      </c>
      <c r="CM593">
        <v>71</v>
      </c>
    </row>
    <row r="594" spans="1:93" x14ac:dyDescent="0.3">
      <c r="A594">
        <v>420</v>
      </c>
      <c r="B594" t="s">
        <v>388</v>
      </c>
      <c r="C594" t="s">
        <v>190</v>
      </c>
      <c r="D594" t="s">
        <v>47</v>
      </c>
      <c r="E594" t="s">
        <v>22</v>
      </c>
      <c r="F594" s="101">
        <v>45107</v>
      </c>
      <c r="G594" t="s">
        <v>3061</v>
      </c>
      <c r="H594" t="s">
        <v>3062</v>
      </c>
      <c r="I594">
        <v>100</v>
      </c>
      <c r="J594">
        <v>93.44000244140625</v>
      </c>
      <c r="CN594">
        <v>47.47</v>
      </c>
      <c r="CO594">
        <v>50.8</v>
      </c>
    </row>
    <row r="595" spans="1:93" x14ac:dyDescent="0.3">
      <c r="A595">
        <v>420</v>
      </c>
      <c r="B595" t="s">
        <v>388</v>
      </c>
      <c r="C595" t="s">
        <v>190</v>
      </c>
      <c r="D595" t="s">
        <v>47</v>
      </c>
      <c r="E595" t="s">
        <v>22</v>
      </c>
      <c r="F595" s="101">
        <v>45107</v>
      </c>
      <c r="G595" t="s">
        <v>3061</v>
      </c>
      <c r="H595" t="s">
        <v>3063</v>
      </c>
      <c r="I595">
        <v>100</v>
      </c>
      <c r="J595">
        <v>169.49000549316409</v>
      </c>
      <c r="CN595">
        <v>54</v>
      </c>
      <c r="CO595">
        <v>31.86</v>
      </c>
    </row>
    <row r="596" spans="1:93" x14ac:dyDescent="0.3">
      <c r="A596">
        <v>420</v>
      </c>
      <c r="B596" t="s">
        <v>388</v>
      </c>
      <c r="C596" t="s">
        <v>190</v>
      </c>
      <c r="D596" t="s">
        <v>47</v>
      </c>
      <c r="E596" t="s">
        <v>22</v>
      </c>
      <c r="F596" s="101">
        <v>45107</v>
      </c>
      <c r="G596" t="s">
        <v>3061</v>
      </c>
      <c r="H596" t="s">
        <v>3064</v>
      </c>
      <c r="I596">
        <v>100</v>
      </c>
      <c r="J596">
        <v>114.870002746582</v>
      </c>
      <c r="CN596">
        <v>17.3</v>
      </c>
      <c r="CO596">
        <v>15.06</v>
      </c>
    </row>
    <row r="597" spans="1:93" x14ac:dyDescent="0.3">
      <c r="A597">
        <v>420</v>
      </c>
      <c r="B597" t="s">
        <v>388</v>
      </c>
      <c r="C597" t="s">
        <v>190</v>
      </c>
      <c r="D597" t="s">
        <v>47</v>
      </c>
      <c r="E597" t="s">
        <v>22</v>
      </c>
      <c r="F597" s="101">
        <v>45107</v>
      </c>
      <c r="G597" t="s">
        <v>3061</v>
      </c>
      <c r="H597" t="s">
        <v>3065</v>
      </c>
      <c r="I597">
        <v>100</v>
      </c>
      <c r="J597">
        <v>82.519996643066406</v>
      </c>
      <c r="CN597">
        <v>47.72</v>
      </c>
      <c r="CO597">
        <v>57.83</v>
      </c>
    </row>
    <row r="598" spans="1:93" x14ac:dyDescent="0.3">
      <c r="A598">
        <v>420</v>
      </c>
      <c r="B598" t="s">
        <v>388</v>
      </c>
      <c r="C598" t="s">
        <v>190</v>
      </c>
      <c r="D598" t="s">
        <v>47</v>
      </c>
      <c r="E598" t="s">
        <v>22</v>
      </c>
      <c r="F598" s="101">
        <v>45107</v>
      </c>
      <c r="G598" t="s">
        <v>3061</v>
      </c>
      <c r="H598" t="s">
        <v>3066</v>
      </c>
      <c r="I598">
        <v>100</v>
      </c>
      <c r="J598">
        <v>104.51999664306641</v>
      </c>
      <c r="CN598">
        <v>41.15</v>
      </c>
      <c r="CO598">
        <v>39.369999999999997</v>
      </c>
    </row>
    <row r="599" spans="1:93" x14ac:dyDescent="0.3">
      <c r="A599">
        <v>208</v>
      </c>
      <c r="B599" t="s">
        <v>140</v>
      </c>
      <c r="C599" t="s">
        <v>90</v>
      </c>
      <c r="D599" t="s">
        <v>21</v>
      </c>
      <c r="E599" t="s">
        <v>54</v>
      </c>
      <c r="F599" s="101">
        <v>45138</v>
      </c>
      <c r="G599" t="s">
        <v>3067</v>
      </c>
      <c r="H599" t="s">
        <v>2890</v>
      </c>
      <c r="I599">
        <v>1</v>
      </c>
      <c r="J599">
        <v>658</v>
      </c>
      <c r="K599">
        <v>658</v>
      </c>
    </row>
    <row r="600" spans="1:93" x14ac:dyDescent="0.3">
      <c r="A600">
        <v>208</v>
      </c>
      <c r="B600" t="s">
        <v>140</v>
      </c>
      <c r="C600" t="s">
        <v>90</v>
      </c>
      <c r="D600" t="s">
        <v>21</v>
      </c>
      <c r="E600" t="s">
        <v>54</v>
      </c>
      <c r="F600" s="101">
        <v>45138</v>
      </c>
      <c r="G600" t="s">
        <v>3067</v>
      </c>
      <c r="H600" t="s">
        <v>2892</v>
      </c>
      <c r="I600">
        <v>1</v>
      </c>
      <c r="J600">
        <v>391</v>
      </c>
      <c r="K600">
        <v>391</v>
      </c>
    </row>
    <row r="601" spans="1:93" x14ac:dyDescent="0.3">
      <c r="A601">
        <v>208</v>
      </c>
      <c r="B601" t="s">
        <v>140</v>
      </c>
      <c r="C601" t="s">
        <v>90</v>
      </c>
      <c r="D601" t="s">
        <v>21</v>
      </c>
      <c r="E601" t="s">
        <v>54</v>
      </c>
      <c r="F601" s="101">
        <v>45138</v>
      </c>
      <c r="G601" t="s">
        <v>3067</v>
      </c>
      <c r="H601" t="s">
        <v>2898</v>
      </c>
      <c r="I601">
        <v>1</v>
      </c>
      <c r="J601">
        <v>0</v>
      </c>
      <c r="K601">
        <v>0</v>
      </c>
    </row>
    <row r="602" spans="1:93" x14ac:dyDescent="0.3">
      <c r="A602">
        <v>208</v>
      </c>
      <c r="B602" t="s">
        <v>140</v>
      </c>
      <c r="C602" t="s">
        <v>90</v>
      </c>
      <c r="D602" t="s">
        <v>21</v>
      </c>
      <c r="E602" t="s">
        <v>54</v>
      </c>
      <c r="F602" s="101">
        <v>45138</v>
      </c>
      <c r="G602" t="s">
        <v>3067</v>
      </c>
      <c r="H602" t="s">
        <v>2891</v>
      </c>
      <c r="I602">
        <v>1</v>
      </c>
      <c r="J602">
        <v>100</v>
      </c>
      <c r="K602">
        <v>100</v>
      </c>
    </row>
    <row r="603" spans="1:93" x14ac:dyDescent="0.3">
      <c r="A603">
        <v>208</v>
      </c>
      <c r="B603" t="s">
        <v>140</v>
      </c>
      <c r="C603" t="s">
        <v>90</v>
      </c>
      <c r="D603" t="s">
        <v>21</v>
      </c>
      <c r="E603" t="s">
        <v>54</v>
      </c>
      <c r="F603" s="101">
        <v>45138</v>
      </c>
      <c r="G603" t="s">
        <v>3067</v>
      </c>
      <c r="H603" t="s">
        <v>2895</v>
      </c>
      <c r="I603">
        <v>0</v>
      </c>
      <c r="J603">
        <v>0</v>
      </c>
      <c r="K603">
        <v>0</v>
      </c>
    </row>
    <row r="604" spans="1:93" x14ac:dyDescent="0.3">
      <c r="A604">
        <v>208</v>
      </c>
      <c r="B604" t="s">
        <v>140</v>
      </c>
      <c r="C604" t="s">
        <v>90</v>
      </c>
      <c r="D604" t="s">
        <v>21</v>
      </c>
      <c r="E604" t="s">
        <v>54</v>
      </c>
      <c r="F604" s="101">
        <v>45138</v>
      </c>
      <c r="G604" t="s">
        <v>3067</v>
      </c>
      <c r="H604" t="s">
        <v>2899</v>
      </c>
      <c r="I604">
        <v>1</v>
      </c>
      <c r="J604">
        <v>11</v>
      </c>
      <c r="K604">
        <v>11</v>
      </c>
    </row>
    <row r="605" spans="1:93" x14ac:dyDescent="0.3">
      <c r="A605">
        <v>214</v>
      </c>
      <c r="B605" t="s">
        <v>143</v>
      </c>
      <c r="C605" t="s">
        <v>90</v>
      </c>
      <c r="D605" t="s">
        <v>21</v>
      </c>
      <c r="E605" t="s">
        <v>54</v>
      </c>
      <c r="F605" s="101">
        <v>45138</v>
      </c>
      <c r="G605" t="s">
        <v>3068</v>
      </c>
      <c r="H605" t="s">
        <v>2890</v>
      </c>
      <c r="I605">
        <v>7500</v>
      </c>
      <c r="J605">
        <v>1022.700012207031</v>
      </c>
      <c r="L605">
        <v>459</v>
      </c>
      <c r="M605">
        <v>563.70000000000005</v>
      </c>
    </row>
    <row r="606" spans="1:93" x14ac:dyDescent="0.3">
      <c r="A606">
        <v>214</v>
      </c>
      <c r="B606" t="s">
        <v>143</v>
      </c>
      <c r="C606" t="s">
        <v>90</v>
      </c>
      <c r="D606" t="s">
        <v>21</v>
      </c>
      <c r="E606" t="s">
        <v>54</v>
      </c>
      <c r="F606" s="101">
        <v>45138</v>
      </c>
      <c r="G606" t="s">
        <v>3068</v>
      </c>
      <c r="H606" t="s">
        <v>2892</v>
      </c>
      <c r="I606">
        <v>7500</v>
      </c>
      <c r="J606">
        <v>472.29998779296881</v>
      </c>
      <c r="L606">
        <v>0</v>
      </c>
      <c r="M606">
        <v>472.3</v>
      </c>
    </row>
    <row r="607" spans="1:93" x14ac:dyDescent="0.3">
      <c r="A607">
        <v>214</v>
      </c>
      <c r="B607" t="s">
        <v>143</v>
      </c>
      <c r="C607" t="s">
        <v>90</v>
      </c>
      <c r="D607" t="s">
        <v>21</v>
      </c>
      <c r="E607" t="s">
        <v>54</v>
      </c>
      <c r="F607" s="101">
        <v>45138</v>
      </c>
      <c r="G607" t="s">
        <v>3068</v>
      </c>
      <c r="H607" t="s">
        <v>2891</v>
      </c>
      <c r="I607">
        <v>7500</v>
      </c>
      <c r="J607">
        <v>662.5</v>
      </c>
      <c r="L607">
        <v>69.400000000000006</v>
      </c>
      <c r="M607">
        <v>593.1</v>
      </c>
    </row>
    <row r="608" spans="1:93" x14ac:dyDescent="0.3">
      <c r="A608">
        <v>217</v>
      </c>
      <c r="B608" t="s">
        <v>147</v>
      </c>
      <c r="C608" t="s">
        <v>90</v>
      </c>
      <c r="D608" t="s">
        <v>21</v>
      </c>
      <c r="E608" t="s">
        <v>22</v>
      </c>
      <c r="F608" s="101">
        <v>45138</v>
      </c>
      <c r="G608" t="s">
        <v>3069</v>
      </c>
      <c r="H608" t="s">
        <v>2890</v>
      </c>
      <c r="I608">
        <v>20</v>
      </c>
      <c r="J608">
        <v>44.880001068115227</v>
      </c>
      <c r="L608">
        <v>459</v>
      </c>
      <c r="M608">
        <v>563.70000000000005</v>
      </c>
      <c r="AS608">
        <v>459</v>
      </c>
    </row>
    <row r="609" spans="1:47" x14ac:dyDescent="0.3">
      <c r="A609">
        <v>217</v>
      </c>
      <c r="B609" t="s">
        <v>147</v>
      </c>
      <c r="C609" t="s">
        <v>90</v>
      </c>
      <c r="D609" t="s">
        <v>21</v>
      </c>
      <c r="E609" t="s">
        <v>22</v>
      </c>
      <c r="F609" s="101">
        <v>45138</v>
      </c>
      <c r="G609" t="s">
        <v>3069</v>
      </c>
      <c r="H609" t="s">
        <v>2892</v>
      </c>
      <c r="I609">
        <v>20</v>
      </c>
      <c r="J609">
        <v>0</v>
      </c>
      <c r="L609">
        <v>0</v>
      </c>
      <c r="M609">
        <v>472.3</v>
      </c>
      <c r="AS609">
        <v>0</v>
      </c>
    </row>
    <row r="610" spans="1:47" x14ac:dyDescent="0.3">
      <c r="A610">
        <v>217</v>
      </c>
      <c r="B610" t="s">
        <v>147</v>
      </c>
      <c r="C610" t="s">
        <v>90</v>
      </c>
      <c r="D610" t="s">
        <v>21</v>
      </c>
      <c r="E610" t="s">
        <v>22</v>
      </c>
      <c r="F610" s="101">
        <v>45138</v>
      </c>
      <c r="G610" t="s">
        <v>3069</v>
      </c>
      <c r="H610" t="s">
        <v>2891</v>
      </c>
      <c r="I610">
        <v>20</v>
      </c>
      <c r="J610">
        <v>10.47999954223633</v>
      </c>
      <c r="L610">
        <v>69.400000000000006</v>
      </c>
      <c r="M610">
        <v>593.1</v>
      </c>
      <c r="AS610">
        <v>69.400000000000006</v>
      </c>
    </row>
    <row r="611" spans="1:47" x14ac:dyDescent="0.3">
      <c r="A611">
        <v>218</v>
      </c>
      <c r="B611" t="s">
        <v>148</v>
      </c>
      <c r="C611" t="s">
        <v>90</v>
      </c>
      <c r="D611" t="s">
        <v>21</v>
      </c>
      <c r="E611" t="s">
        <v>54</v>
      </c>
      <c r="F611" s="101">
        <v>45138</v>
      </c>
      <c r="G611" t="s">
        <v>3070</v>
      </c>
      <c r="H611" t="s">
        <v>2890</v>
      </c>
      <c r="I611">
        <v>172000</v>
      </c>
      <c r="J611">
        <v>56025</v>
      </c>
      <c r="N611">
        <v>56025</v>
      </c>
    </row>
    <row r="612" spans="1:47" x14ac:dyDescent="0.3">
      <c r="A612">
        <v>218</v>
      </c>
      <c r="B612" t="s">
        <v>148</v>
      </c>
      <c r="C612" t="s">
        <v>90</v>
      </c>
      <c r="D612" t="s">
        <v>21</v>
      </c>
      <c r="E612" t="s">
        <v>54</v>
      </c>
      <c r="F612" s="101">
        <v>45138</v>
      </c>
      <c r="G612" t="s">
        <v>3070</v>
      </c>
      <c r="H612" t="s">
        <v>2892</v>
      </c>
      <c r="I612">
        <v>172000</v>
      </c>
      <c r="J612">
        <v>41610</v>
      </c>
      <c r="N612">
        <v>41610</v>
      </c>
    </row>
    <row r="613" spans="1:47" x14ac:dyDescent="0.3">
      <c r="A613">
        <v>218</v>
      </c>
      <c r="B613" t="s">
        <v>148</v>
      </c>
      <c r="C613" t="s">
        <v>90</v>
      </c>
      <c r="D613" t="s">
        <v>21</v>
      </c>
      <c r="E613" t="s">
        <v>54</v>
      </c>
      <c r="F613" s="101">
        <v>45138</v>
      </c>
      <c r="G613" t="s">
        <v>3070</v>
      </c>
      <c r="H613" t="s">
        <v>2891</v>
      </c>
      <c r="I613">
        <v>172000</v>
      </c>
      <c r="J613">
        <v>23343</v>
      </c>
      <c r="N613">
        <v>23343</v>
      </c>
    </row>
    <row r="614" spans="1:47" x14ac:dyDescent="0.3">
      <c r="A614">
        <v>218</v>
      </c>
      <c r="B614" t="s">
        <v>148</v>
      </c>
      <c r="C614" t="s">
        <v>90</v>
      </c>
      <c r="D614" t="s">
        <v>21</v>
      </c>
      <c r="E614" t="s">
        <v>54</v>
      </c>
      <c r="F614" s="101">
        <v>45138</v>
      </c>
      <c r="G614" t="s">
        <v>3070</v>
      </c>
      <c r="H614" t="s">
        <v>2895</v>
      </c>
      <c r="I614">
        <v>172000</v>
      </c>
      <c r="J614">
        <v>3240</v>
      </c>
      <c r="N614">
        <v>3240</v>
      </c>
    </row>
    <row r="615" spans="1:47" x14ac:dyDescent="0.3">
      <c r="A615">
        <v>218</v>
      </c>
      <c r="B615" t="s">
        <v>148</v>
      </c>
      <c r="C615" t="s">
        <v>90</v>
      </c>
      <c r="D615" t="s">
        <v>21</v>
      </c>
      <c r="E615" t="s">
        <v>54</v>
      </c>
      <c r="F615" s="101">
        <v>45138</v>
      </c>
      <c r="G615" t="s">
        <v>3070</v>
      </c>
      <c r="H615" t="s">
        <v>2899</v>
      </c>
      <c r="I615">
        <v>172000</v>
      </c>
      <c r="J615">
        <v>1268</v>
      </c>
      <c r="N615">
        <v>1268</v>
      </c>
    </row>
    <row r="616" spans="1:47" x14ac:dyDescent="0.3">
      <c r="A616">
        <v>225</v>
      </c>
      <c r="B616" t="s">
        <v>156</v>
      </c>
      <c r="C616" t="s">
        <v>90</v>
      </c>
      <c r="D616" t="s">
        <v>21</v>
      </c>
      <c r="E616" t="s">
        <v>22</v>
      </c>
      <c r="F616" s="101">
        <v>45138</v>
      </c>
      <c r="G616" t="s">
        <v>3071</v>
      </c>
      <c r="H616" t="s">
        <v>2890</v>
      </c>
      <c r="I616">
        <v>1</v>
      </c>
      <c r="J616">
        <v>5</v>
      </c>
      <c r="AT616">
        <v>5</v>
      </c>
    </row>
    <row r="617" spans="1:47" x14ac:dyDescent="0.3">
      <c r="A617">
        <v>225</v>
      </c>
      <c r="B617" t="s">
        <v>156</v>
      </c>
      <c r="C617" t="s">
        <v>90</v>
      </c>
      <c r="D617" t="s">
        <v>21</v>
      </c>
      <c r="E617" t="s">
        <v>22</v>
      </c>
      <c r="F617" s="101">
        <v>45138</v>
      </c>
      <c r="G617" t="s">
        <v>3071</v>
      </c>
      <c r="H617" t="s">
        <v>2892</v>
      </c>
      <c r="I617">
        <v>1</v>
      </c>
      <c r="J617">
        <v>3</v>
      </c>
      <c r="AT617">
        <v>3</v>
      </c>
    </row>
    <row r="618" spans="1:47" x14ac:dyDescent="0.3">
      <c r="A618">
        <v>225</v>
      </c>
      <c r="B618" t="s">
        <v>156</v>
      </c>
      <c r="C618" t="s">
        <v>90</v>
      </c>
      <c r="D618" t="s">
        <v>21</v>
      </c>
      <c r="E618" t="s">
        <v>22</v>
      </c>
      <c r="F618" s="101">
        <v>45138</v>
      </c>
      <c r="G618" t="s">
        <v>3071</v>
      </c>
      <c r="H618" t="s">
        <v>2898</v>
      </c>
      <c r="I618">
        <v>1</v>
      </c>
      <c r="J618">
        <v>0</v>
      </c>
      <c r="AT618">
        <v>0</v>
      </c>
    </row>
    <row r="619" spans="1:47" x14ac:dyDescent="0.3">
      <c r="A619">
        <v>225</v>
      </c>
      <c r="B619" t="s">
        <v>156</v>
      </c>
      <c r="C619" t="s">
        <v>90</v>
      </c>
      <c r="D619" t="s">
        <v>21</v>
      </c>
      <c r="E619" t="s">
        <v>22</v>
      </c>
      <c r="F619" s="101">
        <v>45138</v>
      </c>
      <c r="G619" t="s">
        <v>3071</v>
      </c>
      <c r="H619" t="s">
        <v>2891</v>
      </c>
      <c r="I619">
        <v>1</v>
      </c>
      <c r="J619">
        <v>10</v>
      </c>
      <c r="AT619">
        <v>10</v>
      </c>
    </row>
    <row r="620" spans="1:47" x14ac:dyDescent="0.3">
      <c r="A620">
        <v>225</v>
      </c>
      <c r="B620" t="s">
        <v>156</v>
      </c>
      <c r="C620" t="s">
        <v>90</v>
      </c>
      <c r="D620" t="s">
        <v>21</v>
      </c>
      <c r="E620" t="s">
        <v>22</v>
      </c>
      <c r="F620" s="101">
        <v>45138</v>
      </c>
      <c r="G620" t="s">
        <v>3071</v>
      </c>
      <c r="H620" t="s">
        <v>2895</v>
      </c>
      <c r="I620">
        <v>1</v>
      </c>
      <c r="J620">
        <v>1</v>
      </c>
      <c r="AT620">
        <v>1</v>
      </c>
    </row>
    <row r="621" spans="1:47" x14ac:dyDescent="0.3">
      <c r="A621">
        <v>225</v>
      </c>
      <c r="B621" t="s">
        <v>156</v>
      </c>
      <c r="C621" t="s">
        <v>90</v>
      </c>
      <c r="D621" t="s">
        <v>21</v>
      </c>
      <c r="E621" t="s">
        <v>22</v>
      </c>
      <c r="F621" s="101">
        <v>45138</v>
      </c>
      <c r="G621" t="s">
        <v>3071</v>
      </c>
      <c r="H621" t="s">
        <v>2899</v>
      </c>
      <c r="I621">
        <v>1</v>
      </c>
      <c r="J621">
        <v>1</v>
      </c>
      <c r="AT621">
        <v>1</v>
      </c>
    </row>
    <row r="622" spans="1:47" x14ac:dyDescent="0.3">
      <c r="A622">
        <v>239</v>
      </c>
      <c r="B622" t="s">
        <v>1226</v>
      </c>
      <c r="C622" t="s">
        <v>29</v>
      </c>
      <c r="D622" t="s">
        <v>21</v>
      </c>
      <c r="E622" t="s">
        <v>22</v>
      </c>
      <c r="F622" s="101">
        <v>45138</v>
      </c>
      <c r="G622" t="s">
        <v>3072</v>
      </c>
      <c r="H622" t="s">
        <v>2905</v>
      </c>
      <c r="J622">
        <v>1</v>
      </c>
      <c r="AU622">
        <v>1</v>
      </c>
    </row>
    <row r="623" spans="1:47" x14ac:dyDescent="0.3">
      <c r="A623">
        <v>239</v>
      </c>
      <c r="B623" t="s">
        <v>1226</v>
      </c>
      <c r="C623" t="s">
        <v>29</v>
      </c>
      <c r="D623" t="s">
        <v>21</v>
      </c>
      <c r="E623" t="s">
        <v>22</v>
      </c>
      <c r="F623" s="101">
        <v>45138</v>
      </c>
      <c r="G623" t="s">
        <v>3072</v>
      </c>
      <c r="H623" t="s">
        <v>2906</v>
      </c>
      <c r="J623">
        <v>12</v>
      </c>
      <c r="AU623">
        <v>12</v>
      </c>
    </row>
    <row r="624" spans="1:47" x14ac:dyDescent="0.3">
      <c r="A624">
        <v>239</v>
      </c>
      <c r="B624" t="s">
        <v>1226</v>
      </c>
      <c r="C624" t="s">
        <v>29</v>
      </c>
      <c r="D624" t="s">
        <v>21</v>
      </c>
      <c r="E624" t="s">
        <v>22</v>
      </c>
      <c r="F624" s="101">
        <v>45138</v>
      </c>
      <c r="G624" t="s">
        <v>3072</v>
      </c>
      <c r="H624" t="s">
        <v>2908</v>
      </c>
      <c r="J624">
        <v>5</v>
      </c>
      <c r="AU624">
        <v>5</v>
      </c>
    </row>
    <row r="625" spans="1:94" x14ac:dyDescent="0.3">
      <c r="A625">
        <v>434</v>
      </c>
      <c r="B625" t="s">
        <v>403</v>
      </c>
      <c r="C625" t="s">
        <v>90</v>
      </c>
      <c r="D625" t="s">
        <v>21</v>
      </c>
      <c r="E625" t="s">
        <v>54</v>
      </c>
      <c r="F625" s="101">
        <v>45138</v>
      </c>
      <c r="G625" t="s">
        <v>1751</v>
      </c>
      <c r="H625" t="s">
        <v>2890</v>
      </c>
      <c r="I625">
        <v>200</v>
      </c>
      <c r="J625">
        <v>0</v>
      </c>
      <c r="AV625">
        <v>0</v>
      </c>
    </row>
    <row r="626" spans="1:94" x14ac:dyDescent="0.3">
      <c r="A626">
        <v>434</v>
      </c>
      <c r="B626" t="s">
        <v>403</v>
      </c>
      <c r="C626" t="s">
        <v>90</v>
      </c>
      <c r="D626" t="s">
        <v>21</v>
      </c>
      <c r="E626" t="s">
        <v>54</v>
      </c>
      <c r="F626" s="101">
        <v>45138</v>
      </c>
      <c r="G626" t="s">
        <v>1751</v>
      </c>
      <c r="H626" t="s">
        <v>2892</v>
      </c>
      <c r="I626">
        <v>200</v>
      </c>
      <c r="J626">
        <v>0</v>
      </c>
      <c r="AV626">
        <v>0</v>
      </c>
    </row>
    <row r="627" spans="1:94" x14ac:dyDescent="0.3">
      <c r="A627">
        <v>434</v>
      </c>
      <c r="B627" t="s">
        <v>403</v>
      </c>
      <c r="C627" t="s">
        <v>90</v>
      </c>
      <c r="D627" t="s">
        <v>21</v>
      </c>
      <c r="E627" t="s">
        <v>54</v>
      </c>
      <c r="F627" s="101">
        <v>45138</v>
      </c>
      <c r="G627" t="s">
        <v>1751</v>
      </c>
      <c r="H627" t="s">
        <v>2898</v>
      </c>
      <c r="I627">
        <v>200</v>
      </c>
      <c r="J627">
        <v>0</v>
      </c>
      <c r="AV627">
        <v>0</v>
      </c>
    </row>
    <row r="628" spans="1:94" x14ac:dyDescent="0.3">
      <c r="A628">
        <v>434</v>
      </c>
      <c r="B628" t="s">
        <v>403</v>
      </c>
      <c r="C628" t="s">
        <v>90</v>
      </c>
      <c r="D628" t="s">
        <v>21</v>
      </c>
      <c r="E628" t="s">
        <v>54</v>
      </c>
      <c r="F628" s="101">
        <v>45138</v>
      </c>
      <c r="G628" t="s">
        <v>1751</v>
      </c>
      <c r="H628" t="s">
        <v>2891</v>
      </c>
      <c r="I628">
        <v>200</v>
      </c>
      <c r="J628">
        <v>18.89999961853027</v>
      </c>
      <c r="AV628">
        <v>18.899999999999999</v>
      </c>
    </row>
    <row r="629" spans="1:94" x14ac:dyDescent="0.3">
      <c r="A629">
        <v>434</v>
      </c>
      <c r="B629" t="s">
        <v>403</v>
      </c>
      <c r="C629" t="s">
        <v>90</v>
      </c>
      <c r="D629" t="s">
        <v>21</v>
      </c>
      <c r="E629" t="s">
        <v>54</v>
      </c>
      <c r="F629" s="101">
        <v>45138</v>
      </c>
      <c r="G629" t="s">
        <v>1751</v>
      </c>
      <c r="H629" t="s">
        <v>2895</v>
      </c>
      <c r="I629">
        <v>200</v>
      </c>
      <c r="J629">
        <v>0</v>
      </c>
      <c r="AV629">
        <v>0</v>
      </c>
    </row>
    <row r="630" spans="1:94" x14ac:dyDescent="0.3">
      <c r="A630">
        <v>434</v>
      </c>
      <c r="B630" t="s">
        <v>403</v>
      </c>
      <c r="C630" t="s">
        <v>90</v>
      </c>
      <c r="D630" t="s">
        <v>21</v>
      </c>
      <c r="E630" t="s">
        <v>54</v>
      </c>
      <c r="F630" s="101">
        <v>45138</v>
      </c>
      <c r="G630" t="s">
        <v>1751</v>
      </c>
      <c r="H630" t="s">
        <v>2899</v>
      </c>
      <c r="I630">
        <v>200</v>
      </c>
      <c r="J630">
        <v>0</v>
      </c>
      <c r="AV630">
        <v>0</v>
      </c>
    </row>
    <row r="631" spans="1:94" x14ac:dyDescent="0.3">
      <c r="A631">
        <v>436</v>
      </c>
      <c r="B631" t="s">
        <v>121</v>
      </c>
      <c r="C631" t="s">
        <v>93</v>
      </c>
      <c r="D631" t="s">
        <v>21</v>
      </c>
      <c r="E631" t="s">
        <v>54</v>
      </c>
      <c r="F631" s="101">
        <v>45138</v>
      </c>
      <c r="G631" t="s">
        <v>3073</v>
      </c>
      <c r="H631" t="s">
        <v>3074</v>
      </c>
      <c r="I631">
        <v>14</v>
      </c>
      <c r="J631">
        <v>3.5999999046325679</v>
      </c>
      <c r="CP631">
        <v>3.6</v>
      </c>
    </row>
    <row r="632" spans="1:94" x14ac:dyDescent="0.3">
      <c r="A632">
        <v>436</v>
      </c>
      <c r="B632" t="s">
        <v>121</v>
      </c>
      <c r="C632" t="s">
        <v>93</v>
      </c>
      <c r="D632" t="s">
        <v>21</v>
      </c>
      <c r="E632" t="s">
        <v>54</v>
      </c>
      <c r="F632" s="101">
        <v>45138</v>
      </c>
      <c r="G632" t="s">
        <v>3073</v>
      </c>
      <c r="H632" t="s">
        <v>3075</v>
      </c>
      <c r="I632">
        <v>7</v>
      </c>
      <c r="J632">
        <v>8.1000003814697266</v>
      </c>
      <c r="CP632">
        <v>8.1</v>
      </c>
    </row>
    <row r="633" spans="1:94" x14ac:dyDescent="0.3">
      <c r="A633">
        <v>208</v>
      </c>
      <c r="B633" t="s">
        <v>140</v>
      </c>
      <c r="C633" t="s">
        <v>90</v>
      </c>
      <c r="D633" t="s">
        <v>21</v>
      </c>
      <c r="E633" t="s">
        <v>54</v>
      </c>
      <c r="F633" s="101">
        <v>45169</v>
      </c>
      <c r="G633" t="s">
        <v>3076</v>
      </c>
      <c r="H633" t="s">
        <v>2890</v>
      </c>
      <c r="I633">
        <v>1</v>
      </c>
      <c r="J633">
        <v>740</v>
      </c>
      <c r="K633">
        <v>740</v>
      </c>
    </row>
    <row r="634" spans="1:94" x14ac:dyDescent="0.3">
      <c r="A634">
        <v>208</v>
      </c>
      <c r="B634" t="s">
        <v>140</v>
      </c>
      <c r="C634" t="s">
        <v>90</v>
      </c>
      <c r="D634" t="s">
        <v>21</v>
      </c>
      <c r="E634" t="s">
        <v>54</v>
      </c>
      <c r="F634" s="101">
        <v>45169</v>
      </c>
      <c r="G634" t="s">
        <v>3076</v>
      </c>
      <c r="H634" t="s">
        <v>2892</v>
      </c>
      <c r="I634">
        <v>1</v>
      </c>
      <c r="J634">
        <v>391</v>
      </c>
      <c r="K634">
        <v>391</v>
      </c>
    </row>
    <row r="635" spans="1:94" x14ac:dyDescent="0.3">
      <c r="A635">
        <v>208</v>
      </c>
      <c r="B635" t="s">
        <v>140</v>
      </c>
      <c r="C635" t="s">
        <v>90</v>
      </c>
      <c r="D635" t="s">
        <v>21</v>
      </c>
      <c r="E635" t="s">
        <v>54</v>
      </c>
      <c r="F635" s="101">
        <v>45169</v>
      </c>
      <c r="G635" t="s">
        <v>3076</v>
      </c>
      <c r="H635" t="s">
        <v>2898</v>
      </c>
      <c r="I635">
        <v>1</v>
      </c>
      <c r="J635">
        <v>0</v>
      </c>
      <c r="K635">
        <v>0</v>
      </c>
    </row>
    <row r="636" spans="1:94" x14ac:dyDescent="0.3">
      <c r="A636">
        <v>208</v>
      </c>
      <c r="B636" t="s">
        <v>140</v>
      </c>
      <c r="C636" t="s">
        <v>90</v>
      </c>
      <c r="D636" t="s">
        <v>21</v>
      </c>
      <c r="E636" t="s">
        <v>54</v>
      </c>
      <c r="F636" s="101">
        <v>45169</v>
      </c>
      <c r="G636" t="s">
        <v>3076</v>
      </c>
      <c r="H636" t="s">
        <v>2891</v>
      </c>
      <c r="I636">
        <v>1</v>
      </c>
      <c r="J636">
        <v>135</v>
      </c>
      <c r="K636">
        <v>135</v>
      </c>
    </row>
    <row r="637" spans="1:94" x14ac:dyDescent="0.3">
      <c r="A637">
        <v>208</v>
      </c>
      <c r="B637" t="s">
        <v>140</v>
      </c>
      <c r="C637" t="s">
        <v>90</v>
      </c>
      <c r="D637" t="s">
        <v>21</v>
      </c>
      <c r="E637" t="s">
        <v>54</v>
      </c>
      <c r="F637" s="101">
        <v>45169</v>
      </c>
      <c r="G637" t="s">
        <v>3076</v>
      </c>
      <c r="H637" t="s">
        <v>2895</v>
      </c>
      <c r="I637">
        <v>0</v>
      </c>
      <c r="J637">
        <v>0</v>
      </c>
      <c r="K637">
        <v>0</v>
      </c>
    </row>
    <row r="638" spans="1:94" x14ac:dyDescent="0.3">
      <c r="A638">
        <v>208</v>
      </c>
      <c r="B638" t="s">
        <v>140</v>
      </c>
      <c r="C638" t="s">
        <v>90</v>
      </c>
      <c r="D638" t="s">
        <v>21</v>
      </c>
      <c r="E638" t="s">
        <v>54</v>
      </c>
      <c r="F638" s="101">
        <v>45169</v>
      </c>
      <c r="G638" t="s">
        <v>3076</v>
      </c>
      <c r="H638" t="s">
        <v>2899</v>
      </c>
      <c r="I638">
        <v>1</v>
      </c>
      <c r="J638">
        <v>9</v>
      </c>
      <c r="K638">
        <v>9</v>
      </c>
    </row>
    <row r="639" spans="1:94" x14ac:dyDescent="0.3">
      <c r="A639">
        <v>214</v>
      </c>
      <c r="B639" t="s">
        <v>143</v>
      </c>
      <c r="C639" t="s">
        <v>90</v>
      </c>
      <c r="D639" t="s">
        <v>21</v>
      </c>
      <c r="E639" t="s">
        <v>54</v>
      </c>
      <c r="F639" s="101">
        <v>45169</v>
      </c>
      <c r="G639" t="s">
        <v>3077</v>
      </c>
      <c r="H639" t="s">
        <v>2890</v>
      </c>
      <c r="I639">
        <v>7500</v>
      </c>
      <c r="J639">
        <v>5026</v>
      </c>
      <c r="L639">
        <v>1521</v>
      </c>
      <c r="M639">
        <v>3505</v>
      </c>
    </row>
    <row r="640" spans="1:94" x14ac:dyDescent="0.3">
      <c r="A640">
        <v>214</v>
      </c>
      <c r="B640" t="s">
        <v>143</v>
      </c>
      <c r="C640" t="s">
        <v>90</v>
      </c>
      <c r="D640" t="s">
        <v>21</v>
      </c>
      <c r="E640" t="s">
        <v>54</v>
      </c>
      <c r="F640" s="101">
        <v>45169</v>
      </c>
      <c r="G640" t="s">
        <v>3077</v>
      </c>
      <c r="H640" t="s">
        <v>2892</v>
      </c>
      <c r="I640">
        <v>7500</v>
      </c>
      <c r="J640">
        <v>990.17999267578125</v>
      </c>
      <c r="L640">
        <v>0</v>
      </c>
      <c r="M640">
        <v>990.18</v>
      </c>
    </row>
    <row r="641" spans="1:46" x14ac:dyDescent="0.3">
      <c r="A641">
        <v>214</v>
      </c>
      <c r="B641" t="s">
        <v>143</v>
      </c>
      <c r="C641" t="s">
        <v>90</v>
      </c>
      <c r="D641" t="s">
        <v>21</v>
      </c>
      <c r="E641" t="s">
        <v>54</v>
      </c>
      <c r="F641" s="101">
        <v>45169</v>
      </c>
      <c r="G641" t="s">
        <v>3077</v>
      </c>
      <c r="H641" t="s">
        <v>2898</v>
      </c>
      <c r="I641">
        <v>7500</v>
      </c>
      <c r="J641">
        <v>0</v>
      </c>
      <c r="L641">
        <v>0</v>
      </c>
      <c r="M641">
        <v>0</v>
      </c>
    </row>
    <row r="642" spans="1:46" x14ac:dyDescent="0.3">
      <c r="A642">
        <v>214</v>
      </c>
      <c r="B642" t="s">
        <v>143</v>
      </c>
      <c r="C642" t="s">
        <v>90</v>
      </c>
      <c r="D642" t="s">
        <v>21</v>
      </c>
      <c r="E642" t="s">
        <v>54</v>
      </c>
      <c r="F642" s="101">
        <v>45169</v>
      </c>
      <c r="G642" t="s">
        <v>3077</v>
      </c>
      <c r="H642" t="s">
        <v>2891</v>
      </c>
      <c r="I642">
        <v>7500</v>
      </c>
      <c r="J642">
        <v>523.9000244140625</v>
      </c>
      <c r="L642">
        <v>207.7</v>
      </c>
      <c r="M642">
        <v>316.2</v>
      </c>
    </row>
    <row r="643" spans="1:46" x14ac:dyDescent="0.3">
      <c r="A643">
        <v>214</v>
      </c>
      <c r="B643" t="s">
        <v>143</v>
      </c>
      <c r="C643" t="s">
        <v>90</v>
      </c>
      <c r="D643" t="s">
        <v>21</v>
      </c>
      <c r="E643" t="s">
        <v>54</v>
      </c>
      <c r="F643" s="101">
        <v>45169</v>
      </c>
      <c r="G643" t="s">
        <v>3077</v>
      </c>
      <c r="H643" t="s">
        <v>2895</v>
      </c>
      <c r="I643">
        <v>1</v>
      </c>
      <c r="J643">
        <v>0</v>
      </c>
      <c r="L643">
        <v>0</v>
      </c>
      <c r="M643">
        <v>0</v>
      </c>
    </row>
    <row r="644" spans="1:46" x14ac:dyDescent="0.3">
      <c r="A644">
        <v>214</v>
      </c>
      <c r="B644" t="s">
        <v>143</v>
      </c>
      <c r="C644" t="s">
        <v>90</v>
      </c>
      <c r="D644" t="s">
        <v>21</v>
      </c>
      <c r="E644" t="s">
        <v>54</v>
      </c>
      <c r="F644" s="101">
        <v>45169</v>
      </c>
      <c r="G644" t="s">
        <v>3077</v>
      </c>
      <c r="H644" t="s">
        <v>2899</v>
      </c>
      <c r="I644">
        <v>1</v>
      </c>
      <c r="J644">
        <v>0</v>
      </c>
      <c r="L644">
        <v>0</v>
      </c>
      <c r="M644">
        <v>0</v>
      </c>
    </row>
    <row r="645" spans="1:46" x14ac:dyDescent="0.3">
      <c r="A645">
        <v>217</v>
      </c>
      <c r="B645" t="s">
        <v>147</v>
      </c>
      <c r="C645" t="s">
        <v>90</v>
      </c>
      <c r="D645" t="s">
        <v>21</v>
      </c>
      <c r="E645" t="s">
        <v>22</v>
      </c>
      <c r="F645" s="101">
        <v>45169</v>
      </c>
      <c r="G645" t="s">
        <v>3078</v>
      </c>
      <c r="H645" t="s">
        <v>2890</v>
      </c>
      <c r="I645">
        <v>20</v>
      </c>
      <c r="J645">
        <v>30.260000228881839</v>
      </c>
      <c r="L645">
        <v>1521</v>
      </c>
      <c r="M645">
        <v>3505</v>
      </c>
      <c r="AS645">
        <v>1521</v>
      </c>
    </row>
    <row r="646" spans="1:46" x14ac:dyDescent="0.3">
      <c r="A646">
        <v>217</v>
      </c>
      <c r="B646" t="s">
        <v>147</v>
      </c>
      <c r="C646" t="s">
        <v>90</v>
      </c>
      <c r="D646" t="s">
        <v>21</v>
      </c>
      <c r="E646" t="s">
        <v>22</v>
      </c>
      <c r="F646" s="101">
        <v>45169</v>
      </c>
      <c r="G646" t="s">
        <v>3078</v>
      </c>
      <c r="H646" t="s">
        <v>2892</v>
      </c>
      <c r="I646">
        <v>20</v>
      </c>
      <c r="J646">
        <v>0</v>
      </c>
      <c r="L646">
        <v>0</v>
      </c>
      <c r="M646">
        <v>990.18</v>
      </c>
      <c r="AS646">
        <v>0</v>
      </c>
    </row>
    <row r="647" spans="1:46" x14ac:dyDescent="0.3">
      <c r="A647">
        <v>217</v>
      </c>
      <c r="B647" t="s">
        <v>147</v>
      </c>
      <c r="C647" t="s">
        <v>90</v>
      </c>
      <c r="D647" t="s">
        <v>21</v>
      </c>
      <c r="E647" t="s">
        <v>22</v>
      </c>
      <c r="F647" s="101">
        <v>45169</v>
      </c>
      <c r="G647" t="s">
        <v>3078</v>
      </c>
      <c r="H647" t="s">
        <v>2891</v>
      </c>
      <c r="I647">
        <v>20</v>
      </c>
      <c r="J647">
        <v>39.639999389648438</v>
      </c>
      <c r="L647">
        <v>207.7</v>
      </c>
      <c r="M647">
        <v>316.2</v>
      </c>
      <c r="AS647">
        <v>207.7</v>
      </c>
    </row>
    <row r="648" spans="1:46" x14ac:dyDescent="0.3">
      <c r="A648">
        <v>218</v>
      </c>
      <c r="B648" t="s">
        <v>148</v>
      </c>
      <c r="C648" t="s">
        <v>90</v>
      </c>
      <c r="D648" t="s">
        <v>21</v>
      </c>
      <c r="E648" t="s">
        <v>54</v>
      </c>
      <c r="F648" s="101">
        <v>45169</v>
      </c>
      <c r="G648" t="s">
        <v>3079</v>
      </c>
      <c r="H648" t="s">
        <v>2890</v>
      </c>
      <c r="I648">
        <v>172000</v>
      </c>
      <c r="J648">
        <v>68974.703125</v>
      </c>
      <c r="N648">
        <v>68974.710000000006</v>
      </c>
    </row>
    <row r="649" spans="1:46" x14ac:dyDescent="0.3">
      <c r="A649">
        <v>218</v>
      </c>
      <c r="B649" t="s">
        <v>148</v>
      </c>
      <c r="C649" t="s">
        <v>90</v>
      </c>
      <c r="D649" t="s">
        <v>21</v>
      </c>
      <c r="E649" t="s">
        <v>54</v>
      </c>
      <c r="F649" s="101">
        <v>45169</v>
      </c>
      <c r="G649" t="s">
        <v>3079</v>
      </c>
      <c r="H649" t="s">
        <v>2892</v>
      </c>
      <c r="I649">
        <v>172000</v>
      </c>
      <c r="J649">
        <v>56430</v>
      </c>
      <c r="N649">
        <v>56430</v>
      </c>
    </row>
    <row r="650" spans="1:46" x14ac:dyDescent="0.3">
      <c r="A650">
        <v>218</v>
      </c>
      <c r="B650" t="s">
        <v>148</v>
      </c>
      <c r="C650" t="s">
        <v>90</v>
      </c>
      <c r="D650" t="s">
        <v>21</v>
      </c>
      <c r="E650" t="s">
        <v>54</v>
      </c>
      <c r="F650" s="101">
        <v>45169</v>
      </c>
      <c r="G650" t="s">
        <v>3079</v>
      </c>
      <c r="H650" t="s">
        <v>2898</v>
      </c>
      <c r="I650">
        <v>172000</v>
      </c>
      <c r="J650">
        <v>0</v>
      </c>
      <c r="N650">
        <v>0</v>
      </c>
    </row>
    <row r="651" spans="1:46" x14ac:dyDescent="0.3">
      <c r="A651">
        <v>218</v>
      </c>
      <c r="B651" t="s">
        <v>148</v>
      </c>
      <c r="C651" t="s">
        <v>90</v>
      </c>
      <c r="D651" t="s">
        <v>21</v>
      </c>
      <c r="E651" t="s">
        <v>54</v>
      </c>
      <c r="F651" s="101">
        <v>45169</v>
      </c>
      <c r="G651" t="s">
        <v>3079</v>
      </c>
      <c r="H651" t="s">
        <v>2891</v>
      </c>
      <c r="I651">
        <v>172000</v>
      </c>
      <c r="J651">
        <v>13730</v>
      </c>
      <c r="N651">
        <v>13730</v>
      </c>
    </row>
    <row r="652" spans="1:46" x14ac:dyDescent="0.3">
      <c r="A652">
        <v>218</v>
      </c>
      <c r="B652" t="s">
        <v>148</v>
      </c>
      <c r="C652" t="s">
        <v>90</v>
      </c>
      <c r="D652" t="s">
        <v>21</v>
      </c>
      <c r="E652" t="s">
        <v>54</v>
      </c>
      <c r="F652" s="101">
        <v>45169</v>
      </c>
      <c r="G652" t="s">
        <v>3079</v>
      </c>
      <c r="H652" t="s">
        <v>2895</v>
      </c>
      <c r="I652">
        <v>172000</v>
      </c>
      <c r="J652">
        <v>2520</v>
      </c>
      <c r="N652">
        <v>2520</v>
      </c>
    </row>
    <row r="653" spans="1:46" x14ac:dyDescent="0.3">
      <c r="A653">
        <v>218</v>
      </c>
      <c r="B653" t="s">
        <v>148</v>
      </c>
      <c r="C653" t="s">
        <v>90</v>
      </c>
      <c r="D653" t="s">
        <v>21</v>
      </c>
      <c r="E653" t="s">
        <v>54</v>
      </c>
      <c r="F653" s="101">
        <v>45169</v>
      </c>
      <c r="G653" t="s">
        <v>3079</v>
      </c>
      <c r="H653" t="s">
        <v>2899</v>
      </c>
      <c r="I653">
        <v>172000</v>
      </c>
      <c r="J653">
        <v>1367</v>
      </c>
      <c r="N653">
        <v>1367</v>
      </c>
    </row>
    <row r="654" spans="1:46" x14ac:dyDescent="0.3">
      <c r="A654">
        <v>225</v>
      </c>
      <c r="B654" t="s">
        <v>156</v>
      </c>
      <c r="C654" t="s">
        <v>90</v>
      </c>
      <c r="D654" t="s">
        <v>21</v>
      </c>
      <c r="E654" t="s">
        <v>22</v>
      </c>
      <c r="F654" s="101">
        <v>45169</v>
      </c>
      <c r="G654" t="s">
        <v>3080</v>
      </c>
      <c r="H654" t="s">
        <v>2890</v>
      </c>
      <c r="I654">
        <v>1</v>
      </c>
      <c r="J654">
        <v>6</v>
      </c>
      <c r="AT654">
        <v>6</v>
      </c>
    </row>
    <row r="655" spans="1:46" x14ac:dyDescent="0.3">
      <c r="A655">
        <v>225</v>
      </c>
      <c r="B655" t="s">
        <v>156</v>
      </c>
      <c r="C655" t="s">
        <v>90</v>
      </c>
      <c r="D655" t="s">
        <v>21</v>
      </c>
      <c r="E655" t="s">
        <v>22</v>
      </c>
      <c r="F655" s="101">
        <v>45169</v>
      </c>
      <c r="G655" t="s">
        <v>3080</v>
      </c>
      <c r="H655" t="s">
        <v>2892</v>
      </c>
      <c r="I655">
        <v>1</v>
      </c>
      <c r="J655">
        <v>5</v>
      </c>
      <c r="AT655">
        <v>5</v>
      </c>
    </row>
    <row r="656" spans="1:46" x14ac:dyDescent="0.3">
      <c r="A656">
        <v>225</v>
      </c>
      <c r="B656" t="s">
        <v>156</v>
      </c>
      <c r="C656" t="s">
        <v>90</v>
      </c>
      <c r="D656" t="s">
        <v>21</v>
      </c>
      <c r="E656" t="s">
        <v>22</v>
      </c>
      <c r="F656" s="101">
        <v>45169</v>
      </c>
      <c r="G656" t="s">
        <v>3080</v>
      </c>
      <c r="H656" t="s">
        <v>2898</v>
      </c>
      <c r="I656">
        <v>1</v>
      </c>
      <c r="J656">
        <v>0</v>
      </c>
      <c r="AT656">
        <v>0</v>
      </c>
    </row>
    <row r="657" spans="1:94" x14ac:dyDescent="0.3">
      <c r="A657">
        <v>225</v>
      </c>
      <c r="B657" t="s">
        <v>156</v>
      </c>
      <c r="C657" t="s">
        <v>90</v>
      </c>
      <c r="D657" t="s">
        <v>21</v>
      </c>
      <c r="E657" t="s">
        <v>22</v>
      </c>
      <c r="F657" s="101">
        <v>45169</v>
      </c>
      <c r="G657" t="s">
        <v>3080</v>
      </c>
      <c r="H657" t="s">
        <v>2891</v>
      </c>
      <c r="I657">
        <v>1</v>
      </c>
      <c r="J657">
        <v>10</v>
      </c>
      <c r="AT657">
        <v>10</v>
      </c>
    </row>
    <row r="658" spans="1:94" x14ac:dyDescent="0.3">
      <c r="A658">
        <v>225</v>
      </c>
      <c r="B658" t="s">
        <v>156</v>
      </c>
      <c r="C658" t="s">
        <v>90</v>
      </c>
      <c r="D658" t="s">
        <v>21</v>
      </c>
      <c r="E658" t="s">
        <v>22</v>
      </c>
      <c r="F658" s="101">
        <v>45169</v>
      </c>
      <c r="G658" t="s">
        <v>3080</v>
      </c>
      <c r="H658" t="s">
        <v>2895</v>
      </c>
      <c r="I658">
        <v>1</v>
      </c>
      <c r="J658">
        <v>1</v>
      </c>
      <c r="AT658">
        <v>1</v>
      </c>
    </row>
    <row r="659" spans="1:94" x14ac:dyDescent="0.3">
      <c r="A659">
        <v>225</v>
      </c>
      <c r="B659" t="s">
        <v>156</v>
      </c>
      <c r="C659" t="s">
        <v>90</v>
      </c>
      <c r="D659" t="s">
        <v>21</v>
      </c>
      <c r="E659" t="s">
        <v>22</v>
      </c>
      <c r="F659" s="101">
        <v>45169</v>
      </c>
      <c r="G659" t="s">
        <v>3080</v>
      </c>
      <c r="H659" t="s">
        <v>2899</v>
      </c>
      <c r="I659">
        <v>1</v>
      </c>
      <c r="J659">
        <v>1</v>
      </c>
      <c r="AT659">
        <v>1</v>
      </c>
    </row>
    <row r="660" spans="1:94" x14ac:dyDescent="0.3">
      <c r="A660">
        <v>434</v>
      </c>
      <c r="B660" t="s">
        <v>403</v>
      </c>
      <c r="C660" t="s">
        <v>90</v>
      </c>
      <c r="D660" t="s">
        <v>21</v>
      </c>
      <c r="E660" t="s">
        <v>54</v>
      </c>
      <c r="F660" s="101">
        <v>45169</v>
      </c>
      <c r="G660" t="s">
        <v>1752</v>
      </c>
      <c r="H660" t="s">
        <v>2890</v>
      </c>
      <c r="I660">
        <v>200</v>
      </c>
      <c r="J660">
        <v>0</v>
      </c>
      <c r="AV660">
        <v>0</v>
      </c>
    </row>
    <row r="661" spans="1:94" x14ac:dyDescent="0.3">
      <c r="A661">
        <v>434</v>
      </c>
      <c r="B661" t="s">
        <v>403</v>
      </c>
      <c r="C661" t="s">
        <v>90</v>
      </c>
      <c r="D661" t="s">
        <v>21</v>
      </c>
      <c r="E661" t="s">
        <v>54</v>
      </c>
      <c r="F661" s="101">
        <v>45169</v>
      </c>
      <c r="G661" t="s">
        <v>1752</v>
      </c>
      <c r="H661" t="s">
        <v>2892</v>
      </c>
      <c r="I661">
        <v>200</v>
      </c>
      <c r="J661">
        <v>1.6000000238418579</v>
      </c>
      <c r="AV661">
        <v>1.6</v>
      </c>
    </row>
    <row r="662" spans="1:94" x14ac:dyDescent="0.3">
      <c r="A662">
        <v>434</v>
      </c>
      <c r="B662" t="s">
        <v>403</v>
      </c>
      <c r="C662" t="s">
        <v>90</v>
      </c>
      <c r="D662" t="s">
        <v>21</v>
      </c>
      <c r="E662" t="s">
        <v>54</v>
      </c>
      <c r="F662" s="101">
        <v>45169</v>
      </c>
      <c r="G662" t="s">
        <v>1752</v>
      </c>
      <c r="H662" t="s">
        <v>2898</v>
      </c>
      <c r="I662">
        <v>200</v>
      </c>
      <c r="J662">
        <v>0</v>
      </c>
      <c r="AV662">
        <v>0</v>
      </c>
    </row>
    <row r="663" spans="1:94" x14ac:dyDescent="0.3">
      <c r="A663">
        <v>434</v>
      </c>
      <c r="B663" t="s">
        <v>403</v>
      </c>
      <c r="C663" t="s">
        <v>90</v>
      </c>
      <c r="D663" t="s">
        <v>21</v>
      </c>
      <c r="E663" t="s">
        <v>54</v>
      </c>
      <c r="F663" s="101">
        <v>45169</v>
      </c>
      <c r="G663" t="s">
        <v>1752</v>
      </c>
      <c r="H663" t="s">
        <v>2891</v>
      </c>
      <c r="I663">
        <v>200</v>
      </c>
      <c r="J663">
        <v>19.29999923706055</v>
      </c>
      <c r="AV663">
        <v>19.3</v>
      </c>
    </row>
    <row r="664" spans="1:94" x14ac:dyDescent="0.3">
      <c r="A664">
        <v>434</v>
      </c>
      <c r="B664" t="s">
        <v>403</v>
      </c>
      <c r="C664" t="s">
        <v>90</v>
      </c>
      <c r="D664" t="s">
        <v>21</v>
      </c>
      <c r="E664" t="s">
        <v>54</v>
      </c>
      <c r="F664" s="101">
        <v>45169</v>
      </c>
      <c r="G664" t="s">
        <v>1752</v>
      </c>
      <c r="H664" t="s">
        <v>2895</v>
      </c>
      <c r="I664">
        <v>200</v>
      </c>
      <c r="J664">
        <v>0</v>
      </c>
      <c r="AV664">
        <v>0</v>
      </c>
    </row>
    <row r="665" spans="1:94" x14ac:dyDescent="0.3">
      <c r="A665">
        <v>434</v>
      </c>
      <c r="B665" t="s">
        <v>403</v>
      </c>
      <c r="C665" t="s">
        <v>90</v>
      </c>
      <c r="D665" t="s">
        <v>21</v>
      </c>
      <c r="E665" t="s">
        <v>54</v>
      </c>
      <c r="F665" s="101">
        <v>45169</v>
      </c>
      <c r="G665" t="s">
        <v>1752</v>
      </c>
      <c r="H665" t="s">
        <v>2899</v>
      </c>
      <c r="I665">
        <v>200</v>
      </c>
      <c r="J665">
        <v>0</v>
      </c>
      <c r="AV665">
        <v>0</v>
      </c>
    </row>
    <row r="666" spans="1:94" x14ac:dyDescent="0.3">
      <c r="A666">
        <v>436</v>
      </c>
      <c r="B666" t="s">
        <v>121</v>
      </c>
      <c r="C666" t="s">
        <v>93</v>
      </c>
      <c r="D666" t="s">
        <v>21</v>
      </c>
      <c r="E666" t="s">
        <v>54</v>
      </c>
      <c r="F666" s="101">
        <v>45169</v>
      </c>
      <c r="G666" t="s">
        <v>3081</v>
      </c>
      <c r="H666" t="s">
        <v>3074</v>
      </c>
      <c r="I666">
        <v>14</v>
      </c>
      <c r="J666">
        <v>6.6999998092651367</v>
      </c>
      <c r="CP666">
        <v>6.7</v>
      </c>
    </row>
    <row r="667" spans="1:94" x14ac:dyDescent="0.3">
      <c r="A667">
        <v>436</v>
      </c>
      <c r="B667" t="s">
        <v>121</v>
      </c>
      <c r="C667" t="s">
        <v>93</v>
      </c>
      <c r="D667" t="s">
        <v>21</v>
      </c>
      <c r="E667" t="s">
        <v>54</v>
      </c>
      <c r="F667" s="101">
        <v>45169</v>
      </c>
      <c r="G667" t="s">
        <v>3081</v>
      </c>
      <c r="H667" t="s">
        <v>3075</v>
      </c>
      <c r="I667">
        <v>7</v>
      </c>
      <c r="J667">
        <v>2</v>
      </c>
      <c r="CP667">
        <v>2</v>
      </c>
    </row>
    <row r="668" spans="1:94" x14ac:dyDescent="0.3">
      <c r="A668">
        <v>208</v>
      </c>
      <c r="B668" t="s">
        <v>140</v>
      </c>
      <c r="C668" t="s">
        <v>90</v>
      </c>
      <c r="D668" t="s">
        <v>21</v>
      </c>
      <c r="E668" t="s">
        <v>54</v>
      </c>
      <c r="F668" s="101">
        <v>45199</v>
      </c>
      <c r="G668" t="s">
        <v>3082</v>
      </c>
      <c r="H668" t="s">
        <v>2890</v>
      </c>
      <c r="I668">
        <v>1</v>
      </c>
      <c r="J668">
        <v>675</v>
      </c>
      <c r="K668">
        <v>675</v>
      </c>
    </row>
    <row r="669" spans="1:94" x14ac:dyDescent="0.3">
      <c r="A669">
        <v>208</v>
      </c>
      <c r="B669" t="s">
        <v>140</v>
      </c>
      <c r="C669" t="s">
        <v>90</v>
      </c>
      <c r="D669" t="s">
        <v>21</v>
      </c>
      <c r="E669" t="s">
        <v>54</v>
      </c>
      <c r="F669" s="101">
        <v>45199</v>
      </c>
      <c r="G669" t="s">
        <v>3082</v>
      </c>
      <c r="H669" t="s">
        <v>2892</v>
      </c>
      <c r="I669">
        <v>1</v>
      </c>
      <c r="J669">
        <v>364.5</v>
      </c>
      <c r="K669">
        <v>364.5</v>
      </c>
    </row>
    <row r="670" spans="1:94" x14ac:dyDescent="0.3">
      <c r="A670">
        <v>208</v>
      </c>
      <c r="B670" t="s">
        <v>140</v>
      </c>
      <c r="C670" t="s">
        <v>90</v>
      </c>
      <c r="D670" t="s">
        <v>21</v>
      </c>
      <c r="E670" t="s">
        <v>54</v>
      </c>
      <c r="F670" s="101">
        <v>45199</v>
      </c>
      <c r="G670" t="s">
        <v>3082</v>
      </c>
      <c r="H670" t="s">
        <v>2898</v>
      </c>
      <c r="I670">
        <v>1</v>
      </c>
      <c r="J670">
        <v>0</v>
      </c>
      <c r="K670">
        <v>0</v>
      </c>
    </row>
    <row r="671" spans="1:94" x14ac:dyDescent="0.3">
      <c r="A671">
        <v>208</v>
      </c>
      <c r="B671" t="s">
        <v>140</v>
      </c>
      <c r="C671" t="s">
        <v>90</v>
      </c>
      <c r="D671" t="s">
        <v>21</v>
      </c>
      <c r="E671" t="s">
        <v>54</v>
      </c>
      <c r="F671" s="101">
        <v>45199</v>
      </c>
      <c r="G671" t="s">
        <v>3082</v>
      </c>
      <c r="H671" t="s">
        <v>2891</v>
      </c>
      <c r="I671">
        <v>1</v>
      </c>
      <c r="J671">
        <v>396</v>
      </c>
      <c r="K671">
        <v>396</v>
      </c>
    </row>
    <row r="672" spans="1:94" x14ac:dyDescent="0.3">
      <c r="A672">
        <v>208</v>
      </c>
      <c r="B672" t="s">
        <v>140</v>
      </c>
      <c r="C672" t="s">
        <v>90</v>
      </c>
      <c r="D672" t="s">
        <v>21</v>
      </c>
      <c r="E672" t="s">
        <v>54</v>
      </c>
      <c r="F672" s="101">
        <v>45199</v>
      </c>
      <c r="G672" t="s">
        <v>3082</v>
      </c>
      <c r="H672" t="s">
        <v>2895</v>
      </c>
      <c r="I672">
        <v>0</v>
      </c>
      <c r="J672">
        <v>0</v>
      </c>
      <c r="K672">
        <v>0</v>
      </c>
    </row>
    <row r="673" spans="1:46" x14ac:dyDescent="0.3">
      <c r="A673">
        <v>208</v>
      </c>
      <c r="B673" t="s">
        <v>140</v>
      </c>
      <c r="C673" t="s">
        <v>90</v>
      </c>
      <c r="D673" t="s">
        <v>21</v>
      </c>
      <c r="E673" t="s">
        <v>54</v>
      </c>
      <c r="F673" s="101">
        <v>45199</v>
      </c>
      <c r="G673" t="s">
        <v>3082</v>
      </c>
      <c r="H673" t="s">
        <v>2899</v>
      </c>
      <c r="I673">
        <v>1</v>
      </c>
      <c r="J673">
        <v>18</v>
      </c>
      <c r="K673">
        <v>18</v>
      </c>
    </row>
    <row r="674" spans="1:46" x14ac:dyDescent="0.3">
      <c r="A674">
        <v>214</v>
      </c>
      <c r="B674" t="s">
        <v>143</v>
      </c>
      <c r="C674" t="s">
        <v>90</v>
      </c>
      <c r="D674" t="s">
        <v>21</v>
      </c>
      <c r="E674" t="s">
        <v>54</v>
      </c>
      <c r="F674" s="101">
        <v>45199</v>
      </c>
      <c r="G674" t="s">
        <v>3083</v>
      </c>
      <c r="H674" t="s">
        <v>2890</v>
      </c>
      <c r="I674">
        <v>7500</v>
      </c>
      <c r="J674">
        <v>6229</v>
      </c>
      <c r="L674">
        <v>1765</v>
      </c>
      <c r="M674">
        <v>4464</v>
      </c>
    </row>
    <row r="675" spans="1:46" x14ac:dyDescent="0.3">
      <c r="A675">
        <v>214</v>
      </c>
      <c r="B675" t="s">
        <v>143</v>
      </c>
      <c r="C675" t="s">
        <v>90</v>
      </c>
      <c r="D675" t="s">
        <v>21</v>
      </c>
      <c r="E675" t="s">
        <v>54</v>
      </c>
      <c r="F675" s="101">
        <v>45199</v>
      </c>
      <c r="G675" t="s">
        <v>3083</v>
      </c>
      <c r="H675" t="s">
        <v>2892</v>
      </c>
      <c r="I675">
        <v>7500</v>
      </c>
      <c r="J675">
        <v>573.08001708984375</v>
      </c>
      <c r="L675">
        <v>0</v>
      </c>
      <c r="M675">
        <v>573.08000000000004</v>
      </c>
    </row>
    <row r="676" spans="1:46" x14ac:dyDescent="0.3">
      <c r="A676">
        <v>214</v>
      </c>
      <c r="B676" t="s">
        <v>143</v>
      </c>
      <c r="C676" t="s">
        <v>90</v>
      </c>
      <c r="D676" t="s">
        <v>21</v>
      </c>
      <c r="E676" t="s">
        <v>54</v>
      </c>
      <c r="F676" s="101">
        <v>45199</v>
      </c>
      <c r="G676" t="s">
        <v>3083</v>
      </c>
      <c r="H676" t="s">
        <v>2898</v>
      </c>
      <c r="I676">
        <v>7500</v>
      </c>
      <c r="J676">
        <v>0</v>
      </c>
      <c r="L676">
        <v>0</v>
      </c>
      <c r="M676">
        <v>0</v>
      </c>
    </row>
    <row r="677" spans="1:46" x14ac:dyDescent="0.3">
      <c r="A677">
        <v>214</v>
      </c>
      <c r="B677" t="s">
        <v>143</v>
      </c>
      <c r="C677" t="s">
        <v>90</v>
      </c>
      <c r="D677" t="s">
        <v>21</v>
      </c>
      <c r="E677" t="s">
        <v>54</v>
      </c>
      <c r="F677" s="101">
        <v>45199</v>
      </c>
      <c r="G677" t="s">
        <v>3083</v>
      </c>
      <c r="H677" t="s">
        <v>2891</v>
      </c>
      <c r="I677">
        <v>7500</v>
      </c>
      <c r="J677">
        <v>1022.159973144531</v>
      </c>
      <c r="L677">
        <v>135.69999999999999</v>
      </c>
      <c r="M677">
        <v>886.46</v>
      </c>
    </row>
    <row r="678" spans="1:46" x14ac:dyDescent="0.3">
      <c r="A678">
        <v>214</v>
      </c>
      <c r="B678" t="s">
        <v>143</v>
      </c>
      <c r="C678" t="s">
        <v>90</v>
      </c>
      <c r="D678" t="s">
        <v>21</v>
      </c>
      <c r="E678" t="s">
        <v>54</v>
      </c>
      <c r="F678" s="101">
        <v>45199</v>
      </c>
      <c r="G678" t="s">
        <v>3083</v>
      </c>
      <c r="H678" t="s">
        <v>2895</v>
      </c>
      <c r="I678">
        <v>1</v>
      </c>
      <c r="J678">
        <v>0</v>
      </c>
      <c r="L678">
        <v>0</v>
      </c>
      <c r="M678">
        <v>0</v>
      </c>
    </row>
    <row r="679" spans="1:46" x14ac:dyDescent="0.3">
      <c r="A679">
        <v>214</v>
      </c>
      <c r="B679" t="s">
        <v>143</v>
      </c>
      <c r="C679" t="s">
        <v>90</v>
      </c>
      <c r="D679" t="s">
        <v>21</v>
      </c>
      <c r="E679" t="s">
        <v>54</v>
      </c>
      <c r="F679" s="101">
        <v>45199</v>
      </c>
      <c r="G679" t="s">
        <v>3083</v>
      </c>
      <c r="H679" t="s">
        <v>2899</v>
      </c>
      <c r="I679">
        <v>1</v>
      </c>
      <c r="J679">
        <v>0</v>
      </c>
      <c r="L679">
        <v>0</v>
      </c>
      <c r="M679">
        <v>0</v>
      </c>
    </row>
    <row r="680" spans="1:46" x14ac:dyDescent="0.3">
      <c r="A680">
        <v>217</v>
      </c>
      <c r="B680" t="s">
        <v>147</v>
      </c>
      <c r="C680" t="s">
        <v>90</v>
      </c>
      <c r="D680" t="s">
        <v>21</v>
      </c>
      <c r="E680" t="s">
        <v>22</v>
      </c>
      <c r="F680" s="101">
        <v>45199</v>
      </c>
      <c r="G680" t="s">
        <v>3084</v>
      </c>
      <c r="H680" t="s">
        <v>2890</v>
      </c>
      <c r="I680">
        <v>20</v>
      </c>
      <c r="J680">
        <v>28.340000152587891</v>
      </c>
      <c r="L680">
        <v>1765</v>
      </c>
      <c r="M680">
        <v>4464</v>
      </c>
      <c r="AS680">
        <v>1765</v>
      </c>
    </row>
    <row r="681" spans="1:46" x14ac:dyDescent="0.3">
      <c r="A681">
        <v>217</v>
      </c>
      <c r="B681" t="s">
        <v>147</v>
      </c>
      <c r="C681" t="s">
        <v>90</v>
      </c>
      <c r="D681" t="s">
        <v>21</v>
      </c>
      <c r="E681" t="s">
        <v>22</v>
      </c>
      <c r="F681" s="101">
        <v>45199</v>
      </c>
      <c r="G681" t="s">
        <v>3084</v>
      </c>
      <c r="H681" t="s">
        <v>2892</v>
      </c>
      <c r="I681">
        <v>20</v>
      </c>
      <c r="J681">
        <v>0</v>
      </c>
      <c r="L681">
        <v>0</v>
      </c>
      <c r="M681">
        <v>573.08000000000004</v>
      </c>
      <c r="AS681">
        <v>0</v>
      </c>
    </row>
    <row r="682" spans="1:46" x14ac:dyDescent="0.3">
      <c r="A682">
        <v>217</v>
      </c>
      <c r="B682" t="s">
        <v>147</v>
      </c>
      <c r="C682" t="s">
        <v>90</v>
      </c>
      <c r="D682" t="s">
        <v>21</v>
      </c>
      <c r="E682" t="s">
        <v>22</v>
      </c>
      <c r="F682" s="101">
        <v>45199</v>
      </c>
      <c r="G682" t="s">
        <v>3084</v>
      </c>
      <c r="H682" t="s">
        <v>2891</v>
      </c>
      <c r="I682">
        <v>20</v>
      </c>
      <c r="J682">
        <v>13.27999973297119</v>
      </c>
      <c r="L682">
        <v>135.69999999999999</v>
      </c>
      <c r="M682">
        <v>886.46</v>
      </c>
      <c r="AS682">
        <v>135.69999999999999</v>
      </c>
    </row>
    <row r="683" spans="1:46" x14ac:dyDescent="0.3">
      <c r="A683">
        <v>218</v>
      </c>
      <c r="B683" t="s">
        <v>148</v>
      </c>
      <c r="C683" t="s">
        <v>90</v>
      </c>
      <c r="D683" t="s">
        <v>21</v>
      </c>
      <c r="E683" t="s">
        <v>54</v>
      </c>
      <c r="F683" s="101">
        <v>45199</v>
      </c>
      <c r="G683" t="s">
        <v>3085</v>
      </c>
      <c r="H683" t="s">
        <v>2890</v>
      </c>
      <c r="I683">
        <v>172000</v>
      </c>
      <c r="J683">
        <v>69786.796875</v>
      </c>
      <c r="N683">
        <v>69786.83</v>
      </c>
    </row>
    <row r="684" spans="1:46" x14ac:dyDescent="0.3">
      <c r="A684">
        <v>218</v>
      </c>
      <c r="B684" t="s">
        <v>148</v>
      </c>
      <c r="C684" t="s">
        <v>90</v>
      </c>
      <c r="D684" t="s">
        <v>21</v>
      </c>
      <c r="E684" t="s">
        <v>54</v>
      </c>
      <c r="F684" s="101">
        <v>45199</v>
      </c>
      <c r="G684" t="s">
        <v>3085</v>
      </c>
      <c r="H684" t="s">
        <v>2892</v>
      </c>
      <c r="I684">
        <v>172000</v>
      </c>
      <c r="J684">
        <v>50160</v>
      </c>
      <c r="N684">
        <v>50160</v>
      </c>
    </row>
    <row r="685" spans="1:46" x14ac:dyDescent="0.3">
      <c r="A685">
        <v>218</v>
      </c>
      <c r="B685" t="s">
        <v>148</v>
      </c>
      <c r="C685" t="s">
        <v>90</v>
      </c>
      <c r="D685" t="s">
        <v>21</v>
      </c>
      <c r="E685" t="s">
        <v>54</v>
      </c>
      <c r="F685" s="101">
        <v>45199</v>
      </c>
      <c r="G685" t="s">
        <v>3085</v>
      </c>
      <c r="H685" t="s">
        <v>2891</v>
      </c>
      <c r="I685">
        <v>172000</v>
      </c>
      <c r="J685">
        <v>21840</v>
      </c>
      <c r="N685">
        <v>21840</v>
      </c>
    </row>
    <row r="686" spans="1:46" x14ac:dyDescent="0.3">
      <c r="A686">
        <v>218</v>
      </c>
      <c r="B686" t="s">
        <v>148</v>
      </c>
      <c r="C686" t="s">
        <v>90</v>
      </c>
      <c r="D686" t="s">
        <v>21</v>
      </c>
      <c r="E686" t="s">
        <v>54</v>
      </c>
      <c r="F686" s="101">
        <v>45199</v>
      </c>
      <c r="G686" t="s">
        <v>3085</v>
      </c>
      <c r="H686" t="s">
        <v>2895</v>
      </c>
      <c r="I686">
        <v>172000</v>
      </c>
      <c r="J686">
        <v>3480</v>
      </c>
      <c r="N686">
        <v>3480</v>
      </c>
    </row>
    <row r="687" spans="1:46" x14ac:dyDescent="0.3">
      <c r="A687">
        <v>218</v>
      </c>
      <c r="B687" t="s">
        <v>148</v>
      </c>
      <c r="C687" t="s">
        <v>90</v>
      </c>
      <c r="D687" t="s">
        <v>21</v>
      </c>
      <c r="E687" t="s">
        <v>54</v>
      </c>
      <c r="F687" s="101">
        <v>45199</v>
      </c>
      <c r="G687" t="s">
        <v>3085</v>
      </c>
      <c r="H687" t="s">
        <v>2899</v>
      </c>
      <c r="I687">
        <v>172000</v>
      </c>
      <c r="J687">
        <v>1480</v>
      </c>
      <c r="N687">
        <v>1480</v>
      </c>
    </row>
    <row r="688" spans="1:46" x14ac:dyDescent="0.3">
      <c r="A688">
        <v>225</v>
      </c>
      <c r="B688" t="s">
        <v>156</v>
      </c>
      <c r="C688" t="s">
        <v>90</v>
      </c>
      <c r="D688" t="s">
        <v>21</v>
      </c>
      <c r="E688" t="s">
        <v>22</v>
      </c>
      <c r="F688" s="101">
        <v>45199</v>
      </c>
      <c r="G688" t="s">
        <v>3086</v>
      </c>
      <c r="H688" t="s">
        <v>2890</v>
      </c>
      <c r="I688">
        <v>1</v>
      </c>
      <c r="J688">
        <v>5</v>
      </c>
      <c r="AT688">
        <v>5</v>
      </c>
    </row>
    <row r="689" spans="1:94" x14ac:dyDescent="0.3">
      <c r="A689">
        <v>225</v>
      </c>
      <c r="B689" t="s">
        <v>156</v>
      </c>
      <c r="C689" t="s">
        <v>90</v>
      </c>
      <c r="D689" t="s">
        <v>21</v>
      </c>
      <c r="E689" t="s">
        <v>22</v>
      </c>
      <c r="F689" s="101">
        <v>45199</v>
      </c>
      <c r="G689" t="s">
        <v>3086</v>
      </c>
      <c r="H689" t="s">
        <v>2892</v>
      </c>
      <c r="I689">
        <v>1</v>
      </c>
      <c r="J689">
        <v>4</v>
      </c>
      <c r="AT689">
        <v>4</v>
      </c>
    </row>
    <row r="690" spans="1:94" x14ac:dyDescent="0.3">
      <c r="A690">
        <v>225</v>
      </c>
      <c r="B690" t="s">
        <v>156</v>
      </c>
      <c r="C690" t="s">
        <v>90</v>
      </c>
      <c r="D690" t="s">
        <v>21</v>
      </c>
      <c r="E690" t="s">
        <v>22</v>
      </c>
      <c r="F690" s="101">
        <v>45199</v>
      </c>
      <c r="G690" t="s">
        <v>3086</v>
      </c>
      <c r="H690" t="s">
        <v>2898</v>
      </c>
      <c r="I690">
        <v>1</v>
      </c>
      <c r="J690">
        <v>0</v>
      </c>
      <c r="AT690">
        <v>0</v>
      </c>
    </row>
    <row r="691" spans="1:94" x14ac:dyDescent="0.3">
      <c r="A691">
        <v>225</v>
      </c>
      <c r="B691" t="s">
        <v>156</v>
      </c>
      <c r="C691" t="s">
        <v>90</v>
      </c>
      <c r="D691" t="s">
        <v>21</v>
      </c>
      <c r="E691" t="s">
        <v>22</v>
      </c>
      <c r="F691" s="101">
        <v>45199</v>
      </c>
      <c r="G691" t="s">
        <v>3086</v>
      </c>
      <c r="H691" t="s">
        <v>2891</v>
      </c>
      <c r="I691">
        <v>1</v>
      </c>
      <c r="J691">
        <v>10</v>
      </c>
      <c r="AT691">
        <v>10</v>
      </c>
    </row>
    <row r="692" spans="1:94" x14ac:dyDescent="0.3">
      <c r="A692">
        <v>225</v>
      </c>
      <c r="B692" t="s">
        <v>156</v>
      </c>
      <c r="C692" t="s">
        <v>90</v>
      </c>
      <c r="D692" t="s">
        <v>21</v>
      </c>
      <c r="E692" t="s">
        <v>22</v>
      </c>
      <c r="F692" s="101">
        <v>45199</v>
      </c>
      <c r="G692" t="s">
        <v>3086</v>
      </c>
      <c r="H692" t="s">
        <v>2895</v>
      </c>
      <c r="I692">
        <v>1</v>
      </c>
      <c r="J692">
        <v>1</v>
      </c>
      <c r="AT692">
        <v>1</v>
      </c>
    </row>
    <row r="693" spans="1:94" x14ac:dyDescent="0.3">
      <c r="A693">
        <v>225</v>
      </c>
      <c r="B693" t="s">
        <v>156</v>
      </c>
      <c r="C693" t="s">
        <v>90</v>
      </c>
      <c r="D693" t="s">
        <v>21</v>
      </c>
      <c r="E693" t="s">
        <v>22</v>
      </c>
      <c r="F693" s="101">
        <v>45199</v>
      </c>
      <c r="G693" t="s">
        <v>3086</v>
      </c>
      <c r="H693" t="s">
        <v>2899</v>
      </c>
      <c r="I693">
        <v>1</v>
      </c>
      <c r="J693">
        <v>1</v>
      </c>
      <c r="AT693">
        <v>1</v>
      </c>
    </row>
    <row r="694" spans="1:94" x14ac:dyDescent="0.3">
      <c r="A694">
        <v>434</v>
      </c>
      <c r="B694" t="s">
        <v>403</v>
      </c>
      <c r="C694" t="s">
        <v>90</v>
      </c>
      <c r="D694" t="s">
        <v>21</v>
      </c>
      <c r="E694" t="s">
        <v>54</v>
      </c>
      <c r="F694" s="101">
        <v>45199</v>
      </c>
      <c r="G694" t="s">
        <v>3087</v>
      </c>
      <c r="H694" t="s">
        <v>2890</v>
      </c>
      <c r="I694">
        <v>200</v>
      </c>
      <c r="J694">
        <v>1159.319946289062</v>
      </c>
      <c r="AV694">
        <v>1159.32</v>
      </c>
    </row>
    <row r="695" spans="1:94" x14ac:dyDescent="0.3">
      <c r="A695">
        <v>434</v>
      </c>
      <c r="B695" t="s">
        <v>403</v>
      </c>
      <c r="C695" t="s">
        <v>90</v>
      </c>
      <c r="D695" t="s">
        <v>21</v>
      </c>
      <c r="E695" t="s">
        <v>54</v>
      </c>
      <c r="F695" s="101">
        <v>45199</v>
      </c>
      <c r="G695" t="s">
        <v>3087</v>
      </c>
      <c r="H695" t="s">
        <v>2892</v>
      </c>
      <c r="I695">
        <v>200</v>
      </c>
      <c r="J695">
        <v>616.79998779296875</v>
      </c>
      <c r="AV695">
        <v>616.79999999999995</v>
      </c>
    </row>
    <row r="696" spans="1:94" x14ac:dyDescent="0.3">
      <c r="A696">
        <v>434</v>
      </c>
      <c r="B696" t="s">
        <v>403</v>
      </c>
      <c r="C696" t="s">
        <v>90</v>
      </c>
      <c r="D696" t="s">
        <v>21</v>
      </c>
      <c r="E696" t="s">
        <v>54</v>
      </c>
      <c r="F696" s="101">
        <v>45199</v>
      </c>
      <c r="G696" t="s">
        <v>3087</v>
      </c>
      <c r="H696" t="s">
        <v>2898</v>
      </c>
      <c r="I696">
        <v>200</v>
      </c>
      <c r="J696">
        <v>0</v>
      </c>
      <c r="AV696">
        <v>0</v>
      </c>
    </row>
    <row r="697" spans="1:94" x14ac:dyDescent="0.3">
      <c r="A697">
        <v>434</v>
      </c>
      <c r="B697" t="s">
        <v>403</v>
      </c>
      <c r="C697" t="s">
        <v>90</v>
      </c>
      <c r="D697" t="s">
        <v>21</v>
      </c>
      <c r="E697" t="s">
        <v>54</v>
      </c>
      <c r="F697" s="101">
        <v>45199</v>
      </c>
      <c r="G697" t="s">
        <v>3087</v>
      </c>
      <c r="H697" t="s">
        <v>2891</v>
      </c>
      <c r="I697">
        <v>200</v>
      </c>
      <c r="J697">
        <v>27.39999961853027</v>
      </c>
      <c r="AV697">
        <v>27.4</v>
      </c>
    </row>
    <row r="698" spans="1:94" x14ac:dyDescent="0.3">
      <c r="A698">
        <v>434</v>
      </c>
      <c r="B698" t="s">
        <v>403</v>
      </c>
      <c r="C698" t="s">
        <v>90</v>
      </c>
      <c r="D698" t="s">
        <v>21</v>
      </c>
      <c r="E698" t="s">
        <v>54</v>
      </c>
      <c r="F698" s="101">
        <v>45199</v>
      </c>
      <c r="G698" t="s">
        <v>3087</v>
      </c>
      <c r="H698" t="s">
        <v>2895</v>
      </c>
      <c r="I698">
        <v>200</v>
      </c>
      <c r="J698">
        <v>0.20000000298023221</v>
      </c>
      <c r="AV698">
        <v>0.2</v>
      </c>
    </row>
    <row r="699" spans="1:94" x14ac:dyDescent="0.3">
      <c r="A699">
        <v>434</v>
      </c>
      <c r="B699" t="s">
        <v>403</v>
      </c>
      <c r="C699" t="s">
        <v>90</v>
      </c>
      <c r="D699" t="s">
        <v>21</v>
      </c>
      <c r="E699" t="s">
        <v>54</v>
      </c>
      <c r="F699" s="101">
        <v>45199</v>
      </c>
      <c r="G699" t="s">
        <v>3087</v>
      </c>
      <c r="H699" t="s">
        <v>2899</v>
      </c>
      <c r="I699">
        <v>200</v>
      </c>
      <c r="J699">
        <v>0</v>
      </c>
      <c r="AV699">
        <v>0</v>
      </c>
    </row>
    <row r="700" spans="1:94" x14ac:dyDescent="0.3">
      <c r="A700">
        <v>436</v>
      </c>
      <c r="B700" t="s">
        <v>121</v>
      </c>
      <c r="C700" t="s">
        <v>93</v>
      </c>
      <c r="D700" t="s">
        <v>21</v>
      </c>
      <c r="E700" t="s">
        <v>54</v>
      </c>
      <c r="F700" s="101">
        <v>45199</v>
      </c>
      <c r="G700" t="s">
        <v>3088</v>
      </c>
      <c r="H700" t="s">
        <v>3074</v>
      </c>
      <c r="I700">
        <v>14</v>
      </c>
      <c r="J700">
        <v>5.3000001907348633</v>
      </c>
      <c r="CP700">
        <v>5.3</v>
      </c>
    </row>
    <row r="701" spans="1:94" x14ac:dyDescent="0.3">
      <c r="A701">
        <v>436</v>
      </c>
      <c r="B701" t="s">
        <v>121</v>
      </c>
      <c r="C701" t="s">
        <v>93</v>
      </c>
      <c r="D701" t="s">
        <v>21</v>
      </c>
      <c r="E701" t="s">
        <v>54</v>
      </c>
      <c r="F701" s="101">
        <v>45199</v>
      </c>
      <c r="G701" t="s">
        <v>3088</v>
      </c>
      <c r="H701" t="s">
        <v>3075</v>
      </c>
      <c r="I701">
        <v>7</v>
      </c>
      <c r="J701">
        <v>12</v>
      </c>
      <c r="CP701">
        <v>12</v>
      </c>
    </row>
    <row r="702" spans="1:94" x14ac:dyDescent="0.3">
      <c r="A702">
        <v>213</v>
      </c>
      <c r="B702" t="s">
        <v>142</v>
      </c>
      <c r="C702" t="s">
        <v>90</v>
      </c>
      <c r="D702" t="s">
        <v>47</v>
      </c>
      <c r="E702" t="s">
        <v>22</v>
      </c>
      <c r="F702" s="101">
        <v>45199</v>
      </c>
      <c r="G702" t="s">
        <v>3089</v>
      </c>
      <c r="H702" t="s">
        <v>3012</v>
      </c>
      <c r="I702">
        <v>90</v>
      </c>
      <c r="J702">
        <v>37.5</v>
      </c>
      <c r="AW702">
        <v>8</v>
      </c>
      <c r="AX702">
        <v>3</v>
      </c>
    </row>
    <row r="703" spans="1:94" x14ac:dyDescent="0.3">
      <c r="A703">
        <v>213</v>
      </c>
      <c r="B703" t="s">
        <v>142</v>
      </c>
      <c r="C703" t="s">
        <v>90</v>
      </c>
      <c r="D703" t="s">
        <v>47</v>
      </c>
      <c r="E703" t="s">
        <v>22</v>
      </c>
      <c r="F703" s="101">
        <v>45199</v>
      </c>
      <c r="G703" t="s">
        <v>3089</v>
      </c>
      <c r="H703" t="s">
        <v>2926</v>
      </c>
      <c r="I703">
        <v>90</v>
      </c>
      <c r="J703">
        <v>86.360000610351563</v>
      </c>
      <c r="AW703">
        <v>22</v>
      </c>
      <c r="AX703">
        <v>19</v>
      </c>
    </row>
    <row r="704" spans="1:94" x14ac:dyDescent="0.3">
      <c r="A704">
        <v>213</v>
      </c>
      <c r="B704" t="s">
        <v>142</v>
      </c>
      <c r="C704" t="s">
        <v>90</v>
      </c>
      <c r="D704" t="s">
        <v>47</v>
      </c>
      <c r="E704" t="s">
        <v>22</v>
      </c>
      <c r="F704" s="101">
        <v>45199</v>
      </c>
      <c r="G704" t="s">
        <v>3089</v>
      </c>
      <c r="H704" t="s">
        <v>2923</v>
      </c>
      <c r="I704">
        <v>90</v>
      </c>
      <c r="J704">
        <v>87.5</v>
      </c>
      <c r="AW704">
        <v>24</v>
      </c>
      <c r="AX704">
        <v>21</v>
      </c>
    </row>
    <row r="705" spans="1:79" x14ac:dyDescent="0.3">
      <c r="A705">
        <v>213</v>
      </c>
      <c r="B705" t="s">
        <v>142</v>
      </c>
      <c r="C705" t="s">
        <v>90</v>
      </c>
      <c r="D705" t="s">
        <v>47</v>
      </c>
      <c r="E705" t="s">
        <v>22</v>
      </c>
      <c r="F705" s="101">
        <v>45199</v>
      </c>
      <c r="G705" t="s">
        <v>3089</v>
      </c>
      <c r="H705" t="s">
        <v>2922</v>
      </c>
      <c r="I705">
        <v>90</v>
      </c>
      <c r="J705">
        <v>100</v>
      </c>
      <c r="AW705">
        <v>11</v>
      </c>
      <c r="AX705">
        <v>11</v>
      </c>
    </row>
    <row r="706" spans="1:79" x14ac:dyDescent="0.3">
      <c r="A706">
        <v>213</v>
      </c>
      <c r="B706" t="s">
        <v>142</v>
      </c>
      <c r="C706" t="s">
        <v>90</v>
      </c>
      <c r="D706" t="s">
        <v>47</v>
      </c>
      <c r="E706" t="s">
        <v>22</v>
      </c>
      <c r="F706" s="101">
        <v>45199</v>
      </c>
      <c r="G706" t="s">
        <v>3089</v>
      </c>
      <c r="H706" t="s">
        <v>2924</v>
      </c>
      <c r="I706">
        <v>90</v>
      </c>
      <c r="J706">
        <v>85.709999084472656</v>
      </c>
      <c r="AW706">
        <v>14</v>
      </c>
      <c r="AX706">
        <v>12</v>
      </c>
    </row>
    <row r="707" spans="1:79" x14ac:dyDescent="0.3">
      <c r="A707">
        <v>213</v>
      </c>
      <c r="B707" t="s">
        <v>142</v>
      </c>
      <c r="C707" t="s">
        <v>90</v>
      </c>
      <c r="D707" t="s">
        <v>47</v>
      </c>
      <c r="E707" t="s">
        <v>22</v>
      </c>
      <c r="F707" s="101">
        <v>45199</v>
      </c>
      <c r="G707" t="s">
        <v>3089</v>
      </c>
      <c r="H707" t="s">
        <v>3011</v>
      </c>
      <c r="I707">
        <v>90</v>
      </c>
      <c r="J707">
        <v>100</v>
      </c>
      <c r="AW707">
        <v>4</v>
      </c>
      <c r="AX707">
        <v>4</v>
      </c>
    </row>
    <row r="708" spans="1:79" x14ac:dyDescent="0.3">
      <c r="A708">
        <v>213</v>
      </c>
      <c r="B708" t="s">
        <v>142</v>
      </c>
      <c r="C708" t="s">
        <v>90</v>
      </c>
      <c r="D708" t="s">
        <v>47</v>
      </c>
      <c r="E708" t="s">
        <v>22</v>
      </c>
      <c r="F708" s="101">
        <v>45199</v>
      </c>
      <c r="G708" t="s">
        <v>3089</v>
      </c>
      <c r="H708" t="s">
        <v>2925</v>
      </c>
      <c r="I708">
        <v>90</v>
      </c>
      <c r="J708">
        <v>97.620002746582031</v>
      </c>
      <c r="AW708">
        <v>42</v>
      </c>
      <c r="AX708">
        <v>41</v>
      </c>
    </row>
    <row r="709" spans="1:79" x14ac:dyDescent="0.3">
      <c r="A709">
        <v>213</v>
      </c>
      <c r="B709" t="s">
        <v>142</v>
      </c>
      <c r="C709" t="s">
        <v>90</v>
      </c>
      <c r="D709" t="s">
        <v>47</v>
      </c>
      <c r="E709" t="s">
        <v>22</v>
      </c>
      <c r="F709" s="101">
        <v>45199</v>
      </c>
      <c r="G709" t="s">
        <v>3089</v>
      </c>
      <c r="H709" t="s">
        <v>2927</v>
      </c>
      <c r="I709">
        <v>90</v>
      </c>
      <c r="J709">
        <v>96.489997863769531</v>
      </c>
      <c r="AW709">
        <v>57</v>
      </c>
      <c r="AX709">
        <v>55</v>
      </c>
    </row>
    <row r="710" spans="1:79" x14ac:dyDescent="0.3">
      <c r="A710">
        <v>238</v>
      </c>
      <c r="B710" t="s">
        <v>168</v>
      </c>
      <c r="C710" t="s">
        <v>90</v>
      </c>
      <c r="D710" t="s">
        <v>47</v>
      </c>
      <c r="E710" t="s">
        <v>22</v>
      </c>
      <c r="F710" s="101">
        <v>45199</v>
      </c>
      <c r="G710" t="s">
        <v>3090</v>
      </c>
      <c r="H710" t="s">
        <v>2929</v>
      </c>
      <c r="I710">
        <v>90</v>
      </c>
      <c r="J710">
        <v>0</v>
      </c>
      <c r="AY710">
        <v>0</v>
      </c>
      <c r="AZ710">
        <v>1</v>
      </c>
    </row>
    <row r="711" spans="1:79" x14ac:dyDescent="0.3">
      <c r="A711">
        <v>238</v>
      </c>
      <c r="B711" t="s">
        <v>168</v>
      </c>
      <c r="C711" t="s">
        <v>90</v>
      </c>
      <c r="D711" t="s">
        <v>47</v>
      </c>
      <c r="E711" t="s">
        <v>22</v>
      </c>
      <c r="F711" s="101">
        <v>45199</v>
      </c>
      <c r="G711" t="s">
        <v>3090</v>
      </c>
      <c r="H711" t="s">
        <v>2930</v>
      </c>
      <c r="I711">
        <v>90</v>
      </c>
      <c r="J711">
        <v>71.430000305175781</v>
      </c>
      <c r="AY711">
        <v>5</v>
      </c>
      <c r="AZ711">
        <v>7</v>
      </c>
    </row>
    <row r="712" spans="1:79" x14ac:dyDescent="0.3">
      <c r="A712">
        <v>238</v>
      </c>
      <c r="B712" t="s">
        <v>168</v>
      </c>
      <c r="C712" t="s">
        <v>90</v>
      </c>
      <c r="D712" t="s">
        <v>47</v>
      </c>
      <c r="E712" t="s">
        <v>22</v>
      </c>
      <c r="F712" s="101">
        <v>45199</v>
      </c>
      <c r="G712" t="s">
        <v>3090</v>
      </c>
      <c r="H712" t="s">
        <v>2931</v>
      </c>
      <c r="I712">
        <v>90</v>
      </c>
      <c r="J712">
        <v>100</v>
      </c>
      <c r="AY712">
        <v>3</v>
      </c>
      <c r="AZ712">
        <v>3</v>
      </c>
    </row>
    <row r="713" spans="1:79" x14ac:dyDescent="0.3">
      <c r="A713">
        <v>238</v>
      </c>
      <c r="B713" t="s">
        <v>168</v>
      </c>
      <c r="C713" t="s">
        <v>90</v>
      </c>
      <c r="D713" t="s">
        <v>47</v>
      </c>
      <c r="E713" t="s">
        <v>22</v>
      </c>
      <c r="F713" s="101">
        <v>45199</v>
      </c>
      <c r="G713" t="s">
        <v>3090</v>
      </c>
      <c r="H713" t="s">
        <v>2932</v>
      </c>
      <c r="I713">
        <v>90</v>
      </c>
      <c r="J713">
        <v>100</v>
      </c>
      <c r="AY713">
        <v>3</v>
      </c>
      <c r="AZ713">
        <v>3</v>
      </c>
    </row>
    <row r="714" spans="1:79" x14ac:dyDescent="0.3">
      <c r="A714">
        <v>238</v>
      </c>
      <c r="B714" t="s">
        <v>168</v>
      </c>
      <c r="C714" t="s">
        <v>90</v>
      </c>
      <c r="D714" t="s">
        <v>47</v>
      </c>
      <c r="E714" t="s">
        <v>22</v>
      </c>
      <c r="F714" s="101">
        <v>45199</v>
      </c>
      <c r="G714" t="s">
        <v>3090</v>
      </c>
      <c r="H714" t="s">
        <v>3014</v>
      </c>
      <c r="I714">
        <v>90</v>
      </c>
      <c r="J714">
        <v>0</v>
      </c>
      <c r="AY714">
        <v>0</v>
      </c>
      <c r="AZ714">
        <v>0</v>
      </c>
    </row>
    <row r="715" spans="1:79" x14ac:dyDescent="0.3">
      <c r="A715">
        <v>238</v>
      </c>
      <c r="B715" t="s">
        <v>168</v>
      </c>
      <c r="C715" t="s">
        <v>90</v>
      </c>
      <c r="D715" t="s">
        <v>47</v>
      </c>
      <c r="E715" t="s">
        <v>22</v>
      </c>
      <c r="F715" s="101">
        <v>45199</v>
      </c>
      <c r="G715" t="s">
        <v>3090</v>
      </c>
      <c r="H715" t="s">
        <v>2933</v>
      </c>
      <c r="I715">
        <v>90</v>
      </c>
      <c r="J715">
        <v>100</v>
      </c>
      <c r="AY715">
        <v>3</v>
      </c>
      <c r="AZ715">
        <v>3</v>
      </c>
    </row>
    <row r="716" spans="1:79" x14ac:dyDescent="0.3">
      <c r="A716">
        <v>238</v>
      </c>
      <c r="B716" t="s">
        <v>168</v>
      </c>
      <c r="C716" t="s">
        <v>90</v>
      </c>
      <c r="D716" t="s">
        <v>47</v>
      </c>
      <c r="E716" t="s">
        <v>22</v>
      </c>
      <c r="F716" s="101">
        <v>45199</v>
      </c>
      <c r="G716" t="s">
        <v>3090</v>
      </c>
      <c r="H716" t="s">
        <v>3015</v>
      </c>
      <c r="I716">
        <v>90</v>
      </c>
      <c r="J716">
        <v>0</v>
      </c>
      <c r="AY716">
        <v>0</v>
      </c>
      <c r="AZ716">
        <v>0</v>
      </c>
    </row>
    <row r="717" spans="1:79" x14ac:dyDescent="0.3">
      <c r="A717">
        <v>238</v>
      </c>
      <c r="B717" t="s">
        <v>168</v>
      </c>
      <c r="C717" t="s">
        <v>90</v>
      </c>
      <c r="D717" t="s">
        <v>47</v>
      </c>
      <c r="E717" t="s">
        <v>22</v>
      </c>
      <c r="F717" s="101">
        <v>45199</v>
      </c>
      <c r="G717" t="s">
        <v>3090</v>
      </c>
      <c r="H717" t="s">
        <v>2934</v>
      </c>
      <c r="I717">
        <v>90</v>
      </c>
      <c r="J717">
        <v>100</v>
      </c>
      <c r="AY717">
        <v>2</v>
      </c>
      <c r="AZ717">
        <v>2</v>
      </c>
    </row>
    <row r="718" spans="1:79" x14ac:dyDescent="0.3">
      <c r="A718">
        <v>306</v>
      </c>
      <c r="B718" t="s">
        <v>252</v>
      </c>
      <c r="C718" t="s">
        <v>186</v>
      </c>
      <c r="D718" t="s">
        <v>47</v>
      </c>
      <c r="E718" t="s">
        <v>22</v>
      </c>
      <c r="F718" s="101">
        <v>45199</v>
      </c>
      <c r="G718" t="s">
        <v>3091</v>
      </c>
      <c r="H718" t="s">
        <v>3018</v>
      </c>
      <c r="I718">
        <v>100</v>
      </c>
      <c r="J718">
        <v>98</v>
      </c>
      <c r="BY718">
        <v>98</v>
      </c>
    </row>
    <row r="719" spans="1:79" x14ac:dyDescent="0.3">
      <c r="A719">
        <v>373</v>
      </c>
      <c r="B719" t="s">
        <v>328</v>
      </c>
      <c r="C719" t="s">
        <v>190</v>
      </c>
      <c r="D719" t="s">
        <v>47</v>
      </c>
      <c r="E719" t="s">
        <v>22</v>
      </c>
      <c r="F719" s="101">
        <v>45199</v>
      </c>
      <c r="G719" t="s">
        <v>3092</v>
      </c>
      <c r="H719" t="s">
        <v>3022</v>
      </c>
      <c r="I719">
        <v>100</v>
      </c>
      <c r="J719">
        <v>91.489997863769531</v>
      </c>
      <c r="BZ719">
        <v>86</v>
      </c>
      <c r="CA719">
        <v>94</v>
      </c>
    </row>
    <row r="720" spans="1:79" x14ac:dyDescent="0.3">
      <c r="A720">
        <v>373</v>
      </c>
      <c r="B720" t="s">
        <v>328</v>
      </c>
      <c r="C720" t="s">
        <v>190</v>
      </c>
      <c r="D720" t="s">
        <v>47</v>
      </c>
      <c r="E720" t="s">
        <v>22</v>
      </c>
      <c r="F720" s="101">
        <v>45199</v>
      </c>
      <c r="G720" t="s">
        <v>3092</v>
      </c>
      <c r="H720" t="s">
        <v>3021</v>
      </c>
      <c r="I720">
        <v>100</v>
      </c>
      <c r="J720">
        <v>90.629997253417969</v>
      </c>
      <c r="BZ720">
        <v>87</v>
      </c>
      <c r="CA720">
        <v>96</v>
      </c>
    </row>
    <row r="721" spans="1:81" x14ac:dyDescent="0.3">
      <c r="A721">
        <v>373</v>
      </c>
      <c r="B721" t="s">
        <v>328</v>
      </c>
      <c r="C721" t="s">
        <v>190</v>
      </c>
      <c r="D721" t="s">
        <v>47</v>
      </c>
      <c r="E721" t="s">
        <v>22</v>
      </c>
      <c r="F721" s="101">
        <v>45199</v>
      </c>
      <c r="G721" t="s">
        <v>3092</v>
      </c>
      <c r="H721" t="s">
        <v>3020</v>
      </c>
      <c r="I721">
        <v>100</v>
      </c>
      <c r="J721">
        <v>87.230003356933594</v>
      </c>
      <c r="BZ721">
        <v>82</v>
      </c>
      <c r="CA721">
        <v>94</v>
      </c>
    </row>
    <row r="722" spans="1:81" x14ac:dyDescent="0.3">
      <c r="A722">
        <v>373</v>
      </c>
      <c r="B722" t="s">
        <v>328</v>
      </c>
      <c r="C722" t="s">
        <v>190</v>
      </c>
      <c r="D722" t="s">
        <v>47</v>
      </c>
      <c r="E722" t="s">
        <v>22</v>
      </c>
      <c r="F722" s="101">
        <v>45199</v>
      </c>
      <c r="G722" t="s">
        <v>3092</v>
      </c>
      <c r="H722" t="s">
        <v>3019</v>
      </c>
      <c r="I722">
        <v>100</v>
      </c>
      <c r="J722">
        <v>90.430000305175781</v>
      </c>
      <c r="BZ722">
        <v>85</v>
      </c>
      <c r="CA722">
        <v>94</v>
      </c>
    </row>
    <row r="723" spans="1:81" x14ac:dyDescent="0.3">
      <c r="A723">
        <v>373</v>
      </c>
      <c r="B723" t="s">
        <v>328</v>
      </c>
      <c r="C723" t="s">
        <v>190</v>
      </c>
      <c r="D723" t="s">
        <v>47</v>
      </c>
      <c r="E723" t="s">
        <v>22</v>
      </c>
      <c r="F723" s="101">
        <v>45199</v>
      </c>
      <c r="G723" t="s">
        <v>3092</v>
      </c>
      <c r="H723" t="s">
        <v>3018</v>
      </c>
      <c r="I723">
        <v>100</v>
      </c>
      <c r="J723">
        <v>91.400001525878906</v>
      </c>
      <c r="BZ723">
        <v>85</v>
      </c>
      <c r="CA723">
        <v>93</v>
      </c>
    </row>
    <row r="724" spans="1:81" x14ac:dyDescent="0.3">
      <c r="A724">
        <v>373</v>
      </c>
      <c r="B724" t="s">
        <v>328</v>
      </c>
      <c r="C724" t="s">
        <v>190</v>
      </c>
      <c r="D724" t="s">
        <v>47</v>
      </c>
      <c r="E724" t="s">
        <v>22</v>
      </c>
      <c r="F724" s="101">
        <v>45199</v>
      </c>
      <c r="G724" t="s">
        <v>3092</v>
      </c>
      <c r="H724" t="s">
        <v>3017</v>
      </c>
      <c r="I724">
        <v>100</v>
      </c>
      <c r="J724">
        <v>97.870002746582031</v>
      </c>
      <c r="BZ724">
        <v>92</v>
      </c>
      <c r="CA724">
        <v>94</v>
      </c>
    </row>
    <row r="725" spans="1:81" x14ac:dyDescent="0.3">
      <c r="A725">
        <v>390</v>
      </c>
      <c r="B725" t="s">
        <v>348</v>
      </c>
      <c r="C725" t="s">
        <v>190</v>
      </c>
      <c r="D725" t="s">
        <v>47</v>
      </c>
      <c r="E725" t="s">
        <v>22</v>
      </c>
      <c r="F725" s="101">
        <v>45199</v>
      </c>
      <c r="G725" t="s">
        <v>3093</v>
      </c>
      <c r="H725" t="s">
        <v>2984</v>
      </c>
      <c r="I725">
        <v>100</v>
      </c>
      <c r="J725">
        <v>91.989997863769531</v>
      </c>
      <c r="CB725">
        <v>91.7</v>
      </c>
      <c r="CC725">
        <v>99.68</v>
      </c>
    </row>
    <row r="726" spans="1:81" x14ac:dyDescent="0.3">
      <c r="A726">
        <v>390</v>
      </c>
      <c r="B726" t="s">
        <v>348</v>
      </c>
      <c r="C726" t="s">
        <v>190</v>
      </c>
      <c r="D726" t="s">
        <v>47</v>
      </c>
      <c r="E726" t="s">
        <v>22</v>
      </c>
      <c r="F726" s="101">
        <v>45199</v>
      </c>
      <c r="G726" t="s">
        <v>3093</v>
      </c>
      <c r="H726" t="s">
        <v>2985</v>
      </c>
      <c r="I726">
        <v>100</v>
      </c>
      <c r="J726">
        <v>93.510002136230469</v>
      </c>
      <c r="CB726">
        <v>90.5</v>
      </c>
      <c r="CC726">
        <v>96.78</v>
      </c>
    </row>
    <row r="727" spans="1:81" x14ac:dyDescent="0.3">
      <c r="A727">
        <v>390</v>
      </c>
      <c r="B727" t="s">
        <v>348</v>
      </c>
      <c r="C727" t="s">
        <v>190</v>
      </c>
      <c r="D727" t="s">
        <v>47</v>
      </c>
      <c r="E727" t="s">
        <v>22</v>
      </c>
      <c r="F727" s="101">
        <v>45199</v>
      </c>
      <c r="G727" t="s">
        <v>3093</v>
      </c>
      <c r="H727" t="s">
        <v>2986</v>
      </c>
      <c r="I727">
        <v>100</v>
      </c>
      <c r="J727">
        <v>98.790000915527344</v>
      </c>
      <c r="CB727">
        <v>96.56</v>
      </c>
      <c r="CC727">
        <v>97.74</v>
      </c>
    </row>
    <row r="728" spans="1:81" x14ac:dyDescent="0.3">
      <c r="A728">
        <v>390</v>
      </c>
      <c r="B728" t="s">
        <v>348</v>
      </c>
      <c r="C728" t="s">
        <v>190</v>
      </c>
      <c r="D728" t="s">
        <v>47</v>
      </c>
      <c r="E728" t="s">
        <v>22</v>
      </c>
      <c r="F728" s="101">
        <v>45199</v>
      </c>
      <c r="G728" t="s">
        <v>3093</v>
      </c>
      <c r="H728" t="s">
        <v>2987</v>
      </c>
      <c r="I728">
        <v>100</v>
      </c>
      <c r="J728">
        <v>94</v>
      </c>
      <c r="CB728">
        <v>93.72</v>
      </c>
      <c r="CC728">
        <v>99.7</v>
      </c>
    </row>
    <row r="729" spans="1:81" x14ac:dyDescent="0.3">
      <c r="A729">
        <v>390</v>
      </c>
      <c r="B729" t="s">
        <v>348</v>
      </c>
      <c r="C729" t="s">
        <v>190</v>
      </c>
      <c r="D729" t="s">
        <v>47</v>
      </c>
      <c r="E729" t="s">
        <v>22</v>
      </c>
      <c r="F729" s="101">
        <v>45199</v>
      </c>
      <c r="G729" t="s">
        <v>3093</v>
      </c>
      <c r="H729" t="s">
        <v>2988</v>
      </c>
      <c r="I729">
        <v>100</v>
      </c>
      <c r="J729">
        <v>88.080001831054688</v>
      </c>
      <c r="CB729">
        <v>78.900000000000006</v>
      </c>
      <c r="CC729">
        <v>89.58</v>
      </c>
    </row>
    <row r="730" spans="1:81" x14ac:dyDescent="0.3">
      <c r="A730">
        <v>390</v>
      </c>
      <c r="B730" t="s">
        <v>348</v>
      </c>
      <c r="C730" t="s">
        <v>190</v>
      </c>
      <c r="D730" t="s">
        <v>47</v>
      </c>
      <c r="E730" t="s">
        <v>22</v>
      </c>
      <c r="F730" s="101">
        <v>45199</v>
      </c>
      <c r="G730" t="s">
        <v>3093</v>
      </c>
      <c r="H730" t="s">
        <v>2989</v>
      </c>
      <c r="I730">
        <v>100</v>
      </c>
      <c r="J730">
        <v>101.98000335693359</v>
      </c>
      <c r="CB730">
        <v>92</v>
      </c>
      <c r="CC730">
        <v>90.21</v>
      </c>
    </row>
    <row r="731" spans="1:81" x14ac:dyDescent="0.3">
      <c r="A731">
        <v>390</v>
      </c>
      <c r="B731" t="s">
        <v>348</v>
      </c>
      <c r="C731" t="s">
        <v>190</v>
      </c>
      <c r="D731" t="s">
        <v>47</v>
      </c>
      <c r="E731" t="s">
        <v>22</v>
      </c>
      <c r="F731" s="101">
        <v>45199</v>
      </c>
      <c r="G731" t="s">
        <v>3093</v>
      </c>
      <c r="H731" t="s">
        <v>2990</v>
      </c>
      <c r="I731">
        <v>100</v>
      </c>
      <c r="J731">
        <v>98.870002746582031</v>
      </c>
      <c r="CB731">
        <v>90.9</v>
      </c>
      <c r="CC731">
        <v>91.94</v>
      </c>
    </row>
    <row r="732" spans="1:81" x14ac:dyDescent="0.3">
      <c r="A732">
        <v>390</v>
      </c>
      <c r="B732" t="s">
        <v>348</v>
      </c>
      <c r="C732" t="s">
        <v>190</v>
      </c>
      <c r="D732" t="s">
        <v>47</v>
      </c>
      <c r="E732" t="s">
        <v>22</v>
      </c>
      <c r="F732" s="101">
        <v>45199</v>
      </c>
      <c r="G732" t="s">
        <v>3093</v>
      </c>
      <c r="H732" t="s">
        <v>2991</v>
      </c>
      <c r="I732">
        <v>100</v>
      </c>
      <c r="J732">
        <v>96.19000244140625</v>
      </c>
      <c r="CB732">
        <v>91.25</v>
      </c>
      <c r="CC732">
        <v>94.86</v>
      </c>
    </row>
    <row r="733" spans="1:81" x14ac:dyDescent="0.3">
      <c r="A733">
        <v>390</v>
      </c>
      <c r="B733" t="s">
        <v>348</v>
      </c>
      <c r="C733" t="s">
        <v>190</v>
      </c>
      <c r="D733" t="s">
        <v>47</v>
      </c>
      <c r="E733" t="s">
        <v>22</v>
      </c>
      <c r="F733" s="101">
        <v>45199</v>
      </c>
      <c r="G733" t="s">
        <v>3093</v>
      </c>
      <c r="H733" t="s">
        <v>2992</v>
      </c>
      <c r="I733">
        <v>100</v>
      </c>
      <c r="J733">
        <v>95.050003051757813</v>
      </c>
      <c r="CB733">
        <v>88.33</v>
      </c>
      <c r="CC733">
        <v>92.93</v>
      </c>
    </row>
    <row r="734" spans="1:81" x14ac:dyDescent="0.3">
      <c r="A734">
        <v>390</v>
      </c>
      <c r="B734" t="s">
        <v>348</v>
      </c>
      <c r="C734" t="s">
        <v>190</v>
      </c>
      <c r="D734" t="s">
        <v>47</v>
      </c>
      <c r="E734" t="s">
        <v>22</v>
      </c>
      <c r="F734" s="101">
        <v>45199</v>
      </c>
      <c r="G734" t="s">
        <v>3093</v>
      </c>
      <c r="H734" t="s">
        <v>2993</v>
      </c>
      <c r="I734">
        <v>100</v>
      </c>
      <c r="J734">
        <v>97.069999694824219</v>
      </c>
      <c r="CB734">
        <v>90</v>
      </c>
      <c r="CC734">
        <v>92.72</v>
      </c>
    </row>
    <row r="735" spans="1:81" x14ac:dyDescent="0.3">
      <c r="A735">
        <v>390</v>
      </c>
      <c r="B735" t="s">
        <v>348</v>
      </c>
      <c r="C735" t="s">
        <v>190</v>
      </c>
      <c r="D735" t="s">
        <v>47</v>
      </c>
      <c r="E735" t="s">
        <v>22</v>
      </c>
      <c r="F735" s="101">
        <v>45199</v>
      </c>
      <c r="G735" t="s">
        <v>3093</v>
      </c>
      <c r="H735" t="s">
        <v>2994</v>
      </c>
      <c r="I735">
        <v>100</v>
      </c>
      <c r="J735">
        <v>97.55999755859375</v>
      </c>
      <c r="CB735">
        <v>92.5</v>
      </c>
      <c r="CC735">
        <v>94.81</v>
      </c>
    </row>
    <row r="736" spans="1:81" x14ac:dyDescent="0.3">
      <c r="A736">
        <v>390</v>
      </c>
      <c r="B736" t="s">
        <v>348</v>
      </c>
      <c r="C736" t="s">
        <v>190</v>
      </c>
      <c r="D736" t="s">
        <v>47</v>
      </c>
      <c r="E736" t="s">
        <v>22</v>
      </c>
      <c r="F736" s="101">
        <v>45199</v>
      </c>
      <c r="G736" t="s">
        <v>3093</v>
      </c>
      <c r="H736" t="s">
        <v>2995</v>
      </c>
      <c r="I736">
        <v>100</v>
      </c>
      <c r="J736">
        <v>91.040000915527344</v>
      </c>
      <c r="CB736">
        <v>88.71</v>
      </c>
      <c r="CC736">
        <v>97.44</v>
      </c>
    </row>
    <row r="737" spans="1:96" x14ac:dyDescent="0.3">
      <c r="A737">
        <v>409</v>
      </c>
      <c r="B737" t="s">
        <v>375</v>
      </c>
      <c r="C737" t="s">
        <v>41</v>
      </c>
      <c r="D737" t="s">
        <v>47</v>
      </c>
      <c r="E737" t="s">
        <v>22</v>
      </c>
      <c r="F737" s="101">
        <v>45199</v>
      </c>
      <c r="G737" t="s">
        <v>3094</v>
      </c>
      <c r="H737" t="s">
        <v>3095</v>
      </c>
      <c r="I737">
        <v>80</v>
      </c>
      <c r="J737">
        <v>104</v>
      </c>
      <c r="CQ737">
        <v>2600</v>
      </c>
      <c r="CR737">
        <v>2500</v>
      </c>
    </row>
    <row r="738" spans="1:96" x14ac:dyDescent="0.3">
      <c r="A738">
        <v>409</v>
      </c>
      <c r="B738" t="s">
        <v>375</v>
      </c>
      <c r="C738" t="s">
        <v>41</v>
      </c>
      <c r="D738" t="s">
        <v>47</v>
      </c>
      <c r="E738" t="s">
        <v>22</v>
      </c>
      <c r="F738" s="101">
        <v>45199</v>
      </c>
      <c r="G738" t="s">
        <v>3094</v>
      </c>
      <c r="H738" t="s">
        <v>3096</v>
      </c>
      <c r="I738">
        <v>80</v>
      </c>
      <c r="J738">
        <v>100</v>
      </c>
      <c r="CQ738">
        <v>189</v>
      </c>
      <c r="CR738">
        <v>189</v>
      </c>
    </row>
    <row r="739" spans="1:96" x14ac:dyDescent="0.3">
      <c r="A739">
        <v>414</v>
      </c>
      <c r="B739" t="s">
        <v>382</v>
      </c>
      <c r="C739" t="s">
        <v>190</v>
      </c>
      <c r="D739" t="s">
        <v>47</v>
      </c>
      <c r="E739" t="s">
        <v>22</v>
      </c>
      <c r="F739" s="101">
        <v>45199</v>
      </c>
      <c r="G739" t="s">
        <v>3097</v>
      </c>
      <c r="H739" t="s">
        <v>3026</v>
      </c>
      <c r="I739">
        <v>100</v>
      </c>
      <c r="J739">
        <v>91.25</v>
      </c>
      <c r="CD739">
        <v>91.25</v>
      </c>
      <c r="CE739">
        <v>100</v>
      </c>
    </row>
    <row r="740" spans="1:96" x14ac:dyDescent="0.3">
      <c r="A740">
        <v>414</v>
      </c>
      <c r="B740" t="s">
        <v>382</v>
      </c>
      <c r="C740" t="s">
        <v>190</v>
      </c>
      <c r="D740" t="s">
        <v>47</v>
      </c>
      <c r="E740" t="s">
        <v>22</v>
      </c>
      <c r="F740" s="101">
        <v>45199</v>
      </c>
      <c r="G740" t="s">
        <v>3097</v>
      </c>
      <c r="H740" t="s">
        <v>3027</v>
      </c>
      <c r="I740">
        <v>100</v>
      </c>
      <c r="J740">
        <v>69.699996948242188</v>
      </c>
      <c r="CD740">
        <v>65.8</v>
      </c>
      <c r="CE740">
        <v>94.41</v>
      </c>
    </row>
    <row r="741" spans="1:96" x14ac:dyDescent="0.3">
      <c r="A741">
        <v>414</v>
      </c>
      <c r="B741" t="s">
        <v>382</v>
      </c>
      <c r="C741" t="s">
        <v>190</v>
      </c>
      <c r="D741" t="s">
        <v>47</v>
      </c>
      <c r="E741" t="s">
        <v>22</v>
      </c>
      <c r="F741" s="101">
        <v>45199</v>
      </c>
      <c r="G741" t="s">
        <v>3097</v>
      </c>
      <c r="H741" t="s">
        <v>3028</v>
      </c>
      <c r="I741">
        <v>100</v>
      </c>
      <c r="J741">
        <v>108.2900009155273</v>
      </c>
      <c r="CD741">
        <v>94.79</v>
      </c>
      <c r="CE741">
        <v>87.53</v>
      </c>
    </row>
    <row r="742" spans="1:96" x14ac:dyDescent="0.3">
      <c r="A742">
        <v>414</v>
      </c>
      <c r="B742" t="s">
        <v>382</v>
      </c>
      <c r="C742" t="s">
        <v>190</v>
      </c>
      <c r="D742" t="s">
        <v>47</v>
      </c>
      <c r="E742" t="s">
        <v>22</v>
      </c>
      <c r="F742" s="101">
        <v>45199</v>
      </c>
      <c r="G742" t="s">
        <v>3097</v>
      </c>
      <c r="H742" t="s">
        <v>3029</v>
      </c>
      <c r="I742">
        <v>100</v>
      </c>
      <c r="J742">
        <v>84.019996643066406</v>
      </c>
      <c r="CD742">
        <v>84.02</v>
      </c>
      <c r="CE742">
        <v>100</v>
      </c>
    </row>
    <row r="743" spans="1:96" x14ac:dyDescent="0.3">
      <c r="A743">
        <v>414</v>
      </c>
      <c r="B743" t="s">
        <v>382</v>
      </c>
      <c r="C743" t="s">
        <v>190</v>
      </c>
      <c r="D743" t="s">
        <v>47</v>
      </c>
      <c r="E743" t="s">
        <v>22</v>
      </c>
      <c r="F743" s="101">
        <v>45199</v>
      </c>
      <c r="G743" t="s">
        <v>3097</v>
      </c>
      <c r="H743" t="s">
        <v>3030</v>
      </c>
      <c r="I743">
        <v>100</v>
      </c>
      <c r="J743">
        <v>102.40000152587891</v>
      </c>
      <c r="CD743">
        <v>92.75</v>
      </c>
      <c r="CE743">
        <v>90.58</v>
      </c>
    </row>
    <row r="744" spans="1:96" x14ac:dyDescent="0.3">
      <c r="A744">
        <v>414</v>
      </c>
      <c r="B744" t="s">
        <v>382</v>
      </c>
      <c r="C744" t="s">
        <v>190</v>
      </c>
      <c r="D744" t="s">
        <v>47</v>
      </c>
      <c r="E744" t="s">
        <v>22</v>
      </c>
      <c r="F744" s="101">
        <v>45199</v>
      </c>
      <c r="G744" t="s">
        <v>3097</v>
      </c>
      <c r="H744" t="s">
        <v>3031</v>
      </c>
      <c r="I744">
        <v>100</v>
      </c>
      <c r="J744">
        <v>102.5299987792969</v>
      </c>
      <c r="CD744">
        <v>91.01</v>
      </c>
      <c r="CE744">
        <v>88.76</v>
      </c>
    </row>
    <row r="745" spans="1:96" x14ac:dyDescent="0.3">
      <c r="A745">
        <v>414</v>
      </c>
      <c r="B745" t="s">
        <v>382</v>
      </c>
      <c r="C745" t="s">
        <v>190</v>
      </c>
      <c r="D745" t="s">
        <v>47</v>
      </c>
      <c r="E745" t="s">
        <v>22</v>
      </c>
      <c r="F745" s="101">
        <v>45199</v>
      </c>
      <c r="G745" t="s">
        <v>3097</v>
      </c>
      <c r="H745" t="s">
        <v>3032</v>
      </c>
      <c r="I745">
        <v>100</v>
      </c>
      <c r="J745">
        <v>105.63999938964839</v>
      </c>
      <c r="CD745">
        <v>94.63</v>
      </c>
      <c r="CE745">
        <v>89.58</v>
      </c>
    </row>
    <row r="746" spans="1:96" x14ac:dyDescent="0.3">
      <c r="A746">
        <v>414</v>
      </c>
      <c r="B746" t="s">
        <v>382</v>
      </c>
      <c r="C746" t="s">
        <v>190</v>
      </c>
      <c r="D746" t="s">
        <v>47</v>
      </c>
      <c r="E746" t="s">
        <v>22</v>
      </c>
      <c r="F746" s="101">
        <v>45199</v>
      </c>
      <c r="G746" t="s">
        <v>3097</v>
      </c>
      <c r="H746" t="s">
        <v>3033</v>
      </c>
      <c r="I746">
        <v>100</v>
      </c>
      <c r="J746">
        <v>84.510002136230469</v>
      </c>
      <c r="CD746">
        <v>77.5</v>
      </c>
      <c r="CE746">
        <v>91.7</v>
      </c>
    </row>
    <row r="747" spans="1:96" x14ac:dyDescent="0.3">
      <c r="A747">
        <v>415</v>
      </c>
      <c r="B747" t="s">
        <v>383</v>
      </c>
      <c r="C747" t="s">
        <v>190</v>
      </c>
      <c r="D747" t="s">
        <v>47</v>
      </c>
      <c r="E747" t="s">
        <v>22</v>
      </c>
      <c r="F747" s="101">
        <v>45199</v>
      </c>
      <c r="G747" t="s">
        <v>3098</v>
      </c>
      <c r="H747" t="s">
        <v>3035</v>
      </c>
      <c r="I747">
        <v>100</v>
      </c>
      <c r="J747">
        <v>79.180000305175781</v>
      </c>
      <c r="CF747">
        <v>73.569999999999993</v>
      </c>
      <c r="CG747">
        <v>92.91</v>
      </c>
    </row>
    <row r="748" spans="1:96" x14ac:dyDescent="0.3">
      <c r="A748">
        <v>415</v>
      </c>
      <c r="B748" t="s">
        <v>383</v>
      </c>
      <c r="C748" t="s">
        <v>190</v>
      </c>
      <c r="D748" t="s">
        <v>47</v>
      </c>
      <c r="E748" t="s">
        <v>22</v>
      </c>
      <c r="F748" s="101">
        <v>45199</v>
      </c>
      <c r="G748" t="s">
        <v>3098</v>
      </c>
      <c r="H748" t="s">
        <v>3036</v>
      </c>
      <c r="I748">
        <v>100</v>
      </c>
      <c r="J748">
        <v>94.099998474121094</v>
      </c>
      <c r="CF748">
        <v>94.1</v>
      </c>
      <c r="CG748">
        <v>100</v>
      </c>
    </row>
    <row r="749" spans="1:96" x14ac:dyDescent="0.3">
      <c r="A749">
        <v>415</v>
      </c>
      <c r="B749" t="s">
        <v>383</v>
      </c>
      <c r="C749" t="s">
        <v>190</v>
      </c>
      <c r="D749" t="s">
        <v>47</v>
      </c>
      <c r="E749" t="s">
        <v>22</v>
      </c>
      <c r="F749" s="101">
        <v>45199</v>
      </c>
      <c r="G749" t="s">
        <v>3098</v>
      </c>
      <c r="H749" t="s">
        <v>3037</v>
      </c>
      <c r="I749">
        <v>100</v>
      </c>
      <c r="J749">
        <v>75.099998474121094</v>
      </c>
      <c r="CF749">
        <v>68.33</v>
      </c>
      <c r="CG749">
        <v>90.99</v>
      </c>
    </row>
    <row r="750" spans="1:96" x14ac:dyDescent="0.3">
      <c r="A750">
        <v>415</v>
      </c>
      <c r="B750" t="s">
        <v>383</v>
      </c>
      <c r="C750" t="s">
        <v>190</v>
      </c>
      <c r="D750" t="s">
        <v>47</v>
      </c>
      <c r="E750" t="s">
        <v>22</v>
      </c>
      <c r="F750" s="101">
        <v>45199</v>
      </c>
      <c r="G750" t="s">
        <v>3098</v>
      </c>
      <c r="H750" t="s">
        <v>3038</v>
      </c>
      <c r="I750">
        <v>100</v>
      </c>
      <c r="J750">
        <v>106.36000061035161</v>
      </c>
      <c r="CF750">
        <v>96.78</v>
      </c>
      <c r="CG750">
        <v>90.99</v>
      </c>
    </row>
    <row r="751" spans="1:96" x14ac:dyDescent="0.3">
      <c r="A751">
        <v>415</v>
      </c>
      <c r="B751" t="s">
        <v>383</v>
      </c>
      <c r="C751" t="s">
        <v>190</v>
      </c>
      <c r="D751" t="s">
        <v>47</v>
      </c>
      <c r="E751" t="s">
        <v>22</v>
      </c>
      <c r="F751" s="101">
        <v>45199</v>
      </c>
      <c r="G751" t="s">
        <v>3098</v>
      </c>
      <c r="H751" t="s">
        <v>3039</v>
      </c>
      <c r="I751">
        <v>100</v>
      </c>
      <c r="J751">
        <v>117.09999847412109</v>
      </c>
      <c r="CF751">
        <v>98.89</v>
      </c>
      <c r="CG751">
        <v>84.45</v>
      </c>
    </row>
    <row r="752" spans="1:96" x14ac:dyDescent="0.3">
      <c r="A752">
        <v>415</v>
      </c>
      <c r="B752" t="s">
        <v>383</v>
      </c>
      <c r="C752" t="s">
        <v>190</v>
      </c>
      <c r="D752" t="s">
        <v>47</v>
      </c>
      <c r="E752" t="s">
        <v>22</v>
      </c>
      <c r="F752" s="101">
        <v>45199</v>
      </c>
      <c r="G752" t="s">
        <v>3098</v>
      </c>
      <c r="H752" t="s">
        <v>3040</v>
      </c>
      <c r="I752">
        <v>100</v>
      </c>
      <c r="J752">
        <v>102.80999755859381</v>
      </c>
      <c r="CF752">
        <v>92.6</v>
      </c>
      <c r="CG752">
        <v>90.07</v>
      </c>
    </row>
    <row r="753" spans="1:91" x14ac:dyDescent="0.3">
      <c r="A753">
        <v>415</v>
      </c>
      <c r="B753" t="s">
        <v>383</v>
      </c>
      <c r="C753" t="s">
        <v>190</v>
      </c>
      <c r="D753" t="s">
        <v>47</v>
      </c>
      <c r="E753" t="s">
        <v>22</v>
      </c>
      <c r="F753" s="101">
        <v>45199</v>
      </c>
      <c r="G753" t="s">
        <v>3098</v>
      </c>
      <c r="H753" t="s">
        <v>3041</v>
      </c>
      <c r="I753">
        <v>100</v>
      </c>
      <c r="J753">
        <v>82.94000244140625</v>
      </c>
      <c r="CF753">
        <v>77.78</v>
      </c>
      <c r="CG753">
        <v>93.78</v>
      </c>
    </row>
    <row r="754" spans="1:91" x14ac:dyDescent="0.3">
      <c r="A754">
        <v>416</v>
      </c>
      <c r="B754" t="s">
        <v>384</v>
      </c>
      <c r="C754" t="s">
        <v>190</v>
      </c>
      <c r="D754" t="s">
        <v>47</v>
      </c>
      <c r="E754" t="s">
        <v>22</v>
      </c>
      <c r="F754" s="101">
        <v>45199</v>
      </c>
      <c r="G754" t="s">
        <v>3099</v>
      </c>
      <c r="H754" t="s">
        <v>3043</v>
      </c>
      <c r="I754">
        <v>100</v>
      </c>
      <c r="J754">
        <v>87.040000915527344</v>
      </c>
      <c r="CH754">
        <v>83.57</v>
      </c>
      <c r="CI754">
        <v>96.01</v>
      </c>
    </row>
    <row r="755" spans="1:91" x14ac:dyDescent="0.3">
      <c r="A755">
        <v>416</v>
      </c>
      <c r="B755" t="s">
        <v>384</v>
      </c>
      <c r="C755" t="s">
        <v>190</v>
      </c>
      <c r="D755" t="s">
        <v>47</v>
      </c>
      <c r="E755" t="s">
        <v>22</v>
      </c>
      <c r="F755" s="101">
        <v>45199</v>
      </c>
      <c r="G755" t="s">
        <v>3099</v>
      </c>
      <c r="H755" t="s">
        <v>3044</v>
      </c>
      <c r="I755">
        <v>100</v>
      </c>
      <c r="J755">
        <v>88.800003051757813</v>
      </c>
      <c r="CH755">
        <v>88.8</v>
      </c>
      <c r="CI755">
        <v>100</v>
      </c>
    </row>
    <row r="756" spans="1:91" x14ac:dyDescent="0.3">
      <c r="A756">
        <v>417</v>
      </c>
      <c r="B756" t="s">
        <v>385</v>
      </c>
      <c r="C756" t="s">
        <v>190</v>
      </c>
      <c r="D756" t="s">
        <v>47</v>
      </c>
      <c r="E756" t="s">
        <v>22</v>
      </c>
      <c r="F756" s="101">
        <v>45199</v>
      </c>
      <c r="G756" t="s">
        <v>3100</v>
      </c>
      <c r="H756" t="s">
        <v>3046</v>
      </c>
      <c r="I756">
        <v>100</v>
      </c>
      <c r="J756">
        <v>95.94000244140625</v>
      </c>
      <c r="CJ756">
        <v>85.5</v>
      </c>
      <c r="CK756">
        <v>89.12</v>
      </c>
    </row>
    <row r="757" spans="1:91" x14ac:dyDescent="0.3">
      <c r="A757">
        <v>417</v>
      </c>
      <c r="B757" t="s">
        <v>385</v>
      </c>
      <c r="C757" t="s">
        <v>190</v>
      </c>
      <c r="D757" t="s">
        <v>47</v>
      </c>
      <c r="E757" t="s">
        <v>22</v>
      </c>
      <c r="F757" s="101">
        <v>45199</v>
      </c>
      <c r="G757" t="s">
        <v>3100</v>
      </c>
      <c r="H757" t="s">
        <v>3047</v>
      </c>
      <c r="I757">
        <v>100</v>
      </c>
      <c r="J757">
        <v>79.099998474121094</v>
      </c>
      <c r="CJ757">
        <v>73.33</v>
      </c>
      <c r="CK757">
        <v>92.7</v>
      </c>
    </row>
    <row r="758" spans="1:91" x14ac:dyDescent="0.3">
      <c r="A758">
        <v>417</v>
      </c>
      <c r="B758" t="s">
        <v>385</v>
      </c>
      <c r="C758" t="s">
        <v>190</v>
      </c>
      <c r="D758" t="s">
        <v>47</v>
      </c>
      <c r="E758" t="s">
        <v>22</v>
      </c>
      <c r="F758" s="101">
        <v>45199</v>
      </c>
      <c r="G758" t="s">
        <v>3100</v>
      </c>
      <c r="H758" t="s">
        <v>3048</v>
      </c>
      <c r="I758">
        <v>100</v>
      </c>
      <c r="J758">
        <v>103.5899963378906</v>
      </c>
      <c r="CJ758">
        <v>93.75</v>
      </c>
      <c r="CK758">
        <v>90.5</v>
      </c>
    </row>
    <row r="759" spans="1:91" x14ac:dyDescent="0.3">
      <c r="A759">
        <v>417</v>
      </c>
      <c r="B759" t="s">
        <v>385</v>
      </c>
      <c r="C759" t="s">
        <v>190</v>
      </c>
      <c r="D759" t="s">
        <v>47</v>
      </c>
      <c r="E759" t="s">
        <v>22</v>
      </c>
      <c r="F759" s="101">
        <v>45199</v>
      </c>
      <c r="G759" t="s">
        <v>3100</v>
      </c>
      <c r="H759" t="s">
        <v>3049</v>
      </c>
      <c r="I759">
        <v>100</v>
      </c>
      <c r="J759">
        <v>102.3199996948242</v>
      </c>
      <c r="CJ759">
        <v>91.75</v>
      </c>
      <c r="CK759">
        <v>89.67</v>
      </c>
    </row>
    <row r="760" spans="1:91" x14ac:dyDescent="0.3">
      <c r="A760">
        <v>417</v>
      </c>
      <c r="B760" t="s">
        <v>385</v>
      </c>
      <c r="C760" t="s">
        <v>190</v>
      </c>
      <c r="D760" t="s">
        <v>47</v>
      </c>
      <c r="E760" t="s">
        <v>22</v>
      </c>
      <c r="F760" s="101">
        <v>45199</v>
      </c>
      <c r="G760" t="s">
        <v>3100</v>
      </c>
      <c r="H760" t="s">
        <v>3050</v>
      </c>
      <c r="I760">
        <v>100</v>
      </c>
      <c r="J760">
        <v>77.199996948242188</v>
      </c>
      <c r="CJ760">
        <v>61.16</v>
      </c>
      <c r="CK760">
        <v>79.22</v>
      </c>
    </row>
    <row r="761" spans="1:91" x14ac:dyDescent="0.3">
      <c r="A761">
        <v>417</v>
      </c>
      <c r="B761" t="s">
        <v>385</v>
      </c>
      <c r="C761" t="s">
        <v>190</v>
      </c>
      <c r="D761" t="s">
        <v>47</v>
      </c>
      <c r="E761" t="s">
        <v>22</v>
      </c>
      <c r="F761" s="101">
        <v>45199</v>
      </c>
      <c r="G761" t="s">
        <v>3100</v>
      </c>
      <c r="H761" t="s">
        <v>3051</v>
      </c>
      <c r="I761">
        <v>100</v>
      </c>
      <c r="J761">
        <v>104.38999938964839</v>
      </c>
      <c r="CJ761">
        <v>92.95</v>
      </c>
      <c r="CK761">
        <v>89.04</v>
      </c>
    </row>
    <row r="762" spans="1:91" x14ac:dyDescent="0.3">
      <c r="A762">
        <v>418</v>
      </c>
      <c r="B762" t="s">
        <v>386</v>
      </c>
      <c r="C762" t="s">
        <v>190</v>
      </c>
      <c r="D762" t="s">
        <v>47</v>
      </c>
      <c r="E762" t="s">
        <v>22</v>
      </c>
      <c r="F762" s="101">
        <v>45199</v>
      </c>
      <c r="G762" t="s">
        <v>3101</v>
      </c>
      <c r="H762" t="s">
        <v>3053</v>
      </c>
      <c r="I762">
        <v>100</v>
      </c>
      <c r="J762">
        <v>62.610000610351563</v>
      </c>
      <c r="CL762">
        <v>54.95</v>
      </c>
      <c r="CM762">
        <v>87.77</v>
      </c>
    </row>
    <row r="763" spans="1:91" x14ac:dyDescent="0.3">
      <c r="A763">
        <v>418</v>
      </c>
      <c r="B763" t="s">
        <v>386</v>
      </c>
      <c r="C763" t="s">
        <v>190</v>
      </c>
      <c r="D763" t="s">
        <v>47</v>
      </c>
      <c r="E763" t="s">
        <v>22</v>
      </c>
      <c r="F763" s="101">
        <v>45199</v>
      </c>
      <c r="G763" t="s">
        <v>3101</v>
      </c>
      <c r="H763" t="s">
        <v>3054</v>
      </c>
      <c r="I763">
        <v>100</v>
      </c>
      <c r="J763">
        <v>54.439998626708977</v>
      </c>
      <c r="CL763">
        <v>50.42</v>
      </c>
      <c r="CM763">
        <v>92.62</v>
      </c>
    </row>
    <row r="764" spans="1:91" x14ac:dyDescent="0.3">
      <c r="A764">
        <v>418</v>
      </c>
      <c r="B764" t="s">
        <v>386</v>
      </c>
      <c r="C764" t="s">
        <v>190</v>
      </c>
      <c r="D764" t="s">
        <v>47</v>
      </c>
      <c r="E764" t="s">
        <v>22</v>
      </c>
      <c r="F764" s="101">
        <v>45199</v>
      </c>
      <c r="G764" t="s">
        <v>3101</v>
      </c>
      <c r="H764" t="s">
        <v>3055</v>
      </c>
      <c r="I764">
        <v>100</v>
      </c>
      <c r="J764">
        <v>88.040000915527344</v>
      </c>
      <c r="CL764">
        <v>79.73</v>
      </c>
      <c r="CM764">
        <v>90.56</v>
      </c>
    </row>
    <row r="765" spans="1:91" x14ac:dyDescent="0.3">
      <c r="A765">
        <v>418</v>
      </c>
      <c r="B765" t="s">
        <v>386</v>
      </c>
      <c r="C765" t="s">
        <v>190</v>
      </c>
      <c r="D765" t="s">
        <v>47</v>
      </c>
      <c r="E765" t="s">
        <v>22</v>
      </c>
      <c r="F765" s="101">
        <v>45199</v>
      </c>
      <c r="G765" t="s">
        <v>3101</v>
      </c>
      <c r="H765" t="s">
        <v>3056</v>
      </c>
      <c r="I765">
        <v>100</v>
      </c>
      <c r="J765">
        <v>103.69000244140619</v>
      </c>
      <c r="CL765">
        <v>96</v>
      </c>
      <c r="CM765">
        <v>92.58</v>
      </c>
    </row>
    <row r="766" spans="1:91" x14ac:dyDescent="0.3">
      <c r="A766">
        <v>418</v>
      </c>
      <c r="B766" t="s">
        <v>386</v>
      </c>
      <c r="C766" t="s">
        <v>190</v>
      </c>
      <c r="D766" t="s">
        <v>47</v>
      </c>
      <c r="E766" t="s">
        <v>22</v>
      </c>
      <c r="F766" s="101">
        <v>45199</v>
      </c>
      <c r="G766" t="s">
        <v>3101</v>
      </c>
      <c r="H766" t="s">
        <v>3057</v>
      </c>
      <c r="I766">
        <v>100</v>
      </c>
      <c r="J766">
        <v>102.09999847412109</v>
      </c>
      <c r="CL766">
        <v>92.5</v>
      </c>
      <c r="CM766">
        <v>90.6</v>
      </c>
    </row>
    <row r="767" spans="1:91" x14ac:dyDescent="0.3">
      <c r="A767">
        <v>418</v>
      </c>
      <c r="B767" t="s">
        <v>386</v>
      </c>
      <c r="C767" t="s">
        <v>190</v>
      </c>
      <c r="D767" t="s">
        <v>47</v>
      </c>
      <c r="E767" t="s">
        <v>22</v>
      </c>
      <c r="F767" s="101">
        <v>45199</v>
      </c>
      <c r="G767" t="s">
        <v>3101</v>
      </c>
      <c r="H767" t="s">
        <v>3058</v>
      </c>
      <c r="I767">
        <v>100</v>
      </c>
      <c r="J767">
        <v>91.790000915527344</v>
      </c>
      <c r="CL767">
        <v>85.25</v>
      </c>
      <c r="CM767">
        <v>92.87</v>
      </c>
    </row>
    <row r="768" spans="1:91" x14ac:dyDescent="0.3">
      <c r="A768">
        <v>418</v>
      </c>
      <c r="B768" t="s">
        <v>386</v>
      </c>
      <c r="C768" t="s">
        <v>190</v>
      </c>
      <c r="D768" t="s">
        <v>47</v>
      </c>
      <c r="E768" t="s">
        <v>22</v>
      </c>
      <c r="F768" s="101">
        <v>45199</v>
      </c>
      <c r="G768" t="s">
        <v>3101</v>
      </c>
      <c r="H768" t="s">
        <v>3059</v>
      </c>
      <c r="I768">
        <v>100</v>
      </c>
      <c r="J768">
        <v>94.639999389648438</v>
      </c>
      <c r="CL768">
        <v>94.31</v>
      </c>
      <c r="CM768">
        <v>99.65</v>
      </c>
    </row>
    <row r="769" spans="1:98" x14ac:dyDescent="0.3">
      <c r="A769">
        <v>418</v>
      </c>
      <c r="B769" t="s">
        <v>386</v>
      </c>
      <c r="C769" t="s">
        <v>190</v>
      </c>
      <c r="D769" t="s">
        <v>47</v>
      </c>
      <c r="E769" t="s">
        <v>22</v>
      </c>
      <c r="F769" s="101">
        <v>45199</v>
      </c>
      <c r="G769" t="s">
        <v>3101</v>
      </c>
      <c r="H769" t="s">
        <v>3060</v>
      </c>
      <c r="I769">
        <v>100</v>
      </c>
      <c r="J769">
        <v>88.319999694824219</v>
      </c>
      <c r="CL769">
        <v>81.48</v>
      </c>
      <c r="CM769">
        <v>92.26</v>
      </c>
    </row>
    <row r="770" spans="1:98" x14ac:dyDescent="0.3">
      <c r="A770">
        <v>418</v>
      </c>
      <c r="B770" t="s">
        <v>386</v>
      </c>
      <c r="C770" t="s">
        <v>190</v>
      </c>
      <c r="D770" t="s">
        <v>47</v>
      </c>
      <c r="E770" t="s">
        <v>22</v>
      </c>
      <c r="F770" s="101">
        <v>45199</v>
      </c>
      <c r="G770" t="s">
        <v>3101</v>
      </c>
      <c r="H770" t="s">
        <v>2999</v>
      </c>
      <c r="I770">
        <v>100</v>
      </c>
      <c r="J770">
        <v>84.870002746582031</v>
      </c>
      <c r="CL770">
        <v>83.83</v>
      </c>
      <c r="CM770">
        <v>98.78</v>
      </c>
    </row>
    <row r="771" spans="1:98" x14ac:dyDescent="0.3">
      <c r="A771">
        <v>420</v>
      </c>
      <c r="B771" t="s">
        <v>388</v>
      </c>
      <c r="C771" t="s">
        <v>190</v>
      </c>
      <c r="D771" t="s">
        <v>47</v>
      </c>
      <c r="E771" t="s">
        <v>22</v>
      </c>
      <c r="F771" s="101">
        <v>45199</v>
      </c>
      <c r="G771" t="s">
        <v>3102</v>
      </c>
      <c r="H771" t="s">
        <v>3062</v>
      </c>
      <c r="I771">
        <v>100</v>
      </c>
      <c r="J771">
        <v>93.410003662109375</v>
      </c>
      <c r="CN771">
        <v>90.52</v>
      </c>
      <c r="CO771">
        <v>96.91</v>
      </c>
    </row>
    <row r="772" spans="1:98" x14ac:dyDescent="0.3">
      <c r="A772">
        <v>420</v>
      </c>
      <c r="B772" t="s">
        <v>388</v>
      </c>
      <c r="C772" t="s">
        <v>190</v>
      </c>
      <c r="D772" t="s">
        <v>47</v>
      </c>
      <c r="E772" t="s">
        <v>22</v>
      </c>
      <c r="F772" s="101">
        <v>45199</v>
      </c>
      <c r="G772" t="s">
        <v>3102</v>
      </c>
      <c r="H772" t="s">
        <v>3063</v>
      </c>
      <c r="I772">
        <v>100</v>
      </c>
      <c r="J772">
        <v>88.269996643066406</v>
      </c>
      <c r="CN772">
        <v>79</v>
      </c>
      <c r="CO772">
        <v>89.5</v>
      </c>
    </row>
    <row r="773" spans="1:98" x14ac:dyDescent="0.3">
      <c r="A773">
        <v>420</v>
      </c>
      <c r="B773" t="s">
        <v>388</v>
      </c>
      <c r="C773" t="s">
        <v>190</v>
      </c>
      <c r="D773" t="s">
        <v>47</v>
      </c>
      <c r="E773" t="s">
        <v>22</v>
      </c>
      <c r="F773" s="101">
        <v>45199</v>
      </c>
      <c r="G773" t="s">
        <v>3102</v>
      </c>
      <c r="H773" t="s">
        <v>3064</v>
      </c>
      <c r="I773">
        <v>100</v>
      </c>
      <c r="J773">
        <v>99.830001831054688</v>
      </c>
      <c r="CN773">
        <v>92</v>
      </c>
      <c r="CO773">
        <v>92.16</v>
      </c>
    </row>
    <row r="774" spans="1:98" x14ac:dyDescent="0.3">
      <c r="A774">
        <v>420</v>
      </c>
      <c r="B774" t="s">
        <v>388</v>
      </c>
      <c r="C774" t="s">
        <v>190</v>
      </c>
      <c r="D774" t="s">
        <v>47</v>
      </c>
      <c r="E774" t="s">
        <v>22</v>
      </c>
      <c r="F774" s="101">
        <v>45199</v>
      </c>
      <c r="G774" t="s">
        <v>3102</v>
      </c>
      <c r="H774" t="s">
        <v>3065</v>
      </c>
      <c r="I774">
        <v>100</v>
      </c>
      <c r="J774">
        <v>100</v>
      </c>
      <c r="CN774">
        <v>100</v>
      </c>
      <c r="CO774">
        <v>100</v>
      </c>
    </row>
    <row r="775" spans="1:98" x14ac:dyDescent="0.3">
      <c r="A775">
        <v>420</v>
      </c>
      <c r="B775" t="s">
        <v>388</v>
      </c>
      <c r="C775" t="s">
        <v>190</v>
      </c>
      <c r="D775" t="s">
        <v>47</v>
      </c>
      <c r="E775" t="s">
        <v>22</v>
      </c>
      <c r="F775" s="101">
        <v>45199</v>
      </c>
      <c r="G775" t="s">
        <v>3102</v>
      </c>
      <c r="H775" t="s">
        <v>3066</v>
      </c>
      <c r="I775">
        <v>100</v>
      </c>
      <c r="J775">
        <v>91.430000305175781</v>
      </c>
      <c r="CN775">
        <v>85.76</v>
      </c>
      <c r="CO775">
        <v>93.8</v>
      </c>
    </row>
    <row r="776" spans="1:98" x14ac:dyDescent="0.3">
      <c r="A776">
        <v>432</v>
      </c>
      <c r="B776" t="s">
        <v>401</v>
      </c>
      <c r="C776" t="s">
        <v>64</v>
      </c>
      <c r="D776" t="s">
        <v>47</v>
      </c>
      <c r="E776" t="s">
        <v>22</v>
      </c>
      <c r="F776" s="101">
        <v>45199</v>
      </c>
      <c r="G776" t="s">
        <v>3103</v>
      </c>
      <c r="H776" t="s">
        <v>3104</v>
      </c>
      <c r="I776">
        <v>90</v>
      </c>
      <c r="J776">
        <v>100</v>
      </c>
      <c r="CS776">
        <v>4</v>
      </c>
      <c r="CT776">
        <v>4</v>
      </c>
    </row>
    <row r="777" spans="1:98" x14ac:dyDescent="0.3">
      <c r="A777">
        <v>432</v>
      </c>
      <c r="B777" t="s">
        <v>401</v>
      </c>
      <c r="C777" t="s">
        <v>64</v>
      </c>
      <c r="D777" t="s">
        <v>47</v>
      </c>
      <c r="E777" t="s">
        <v>22</v>
      </c>
      <c r="F777" s="101">
        <v>45199</v>
      </c>
      <c r="G777" t="s">
        <v>3103</v>
      </c>
      <c r="H777" t="s">
        <v>3105</v>
      </c>
      <c r="I777">
        <v>90</v>
      </c>
      <c r="J777">
        <v>100</v>
      </c>
      <c r="CS777">
        <v>4</v>
      </c>
      <c r="CT777">
        <v>4</v>
      </c>
    </row>
    <row r="778" spans="1:98" x14ac:dyDescent="0.3">
      <c r="A778">
        <v>432</v>
      </c>
      <c r="B778" t="s">
        <v>401</v>
      </c>
      <c r="C778" t="s">
        <v>64</v>
      </c>
      <c r="D778" t="s">
        <v>47</v>
      </c>
      <c r="E778" t="s">
        <v>22</v>
      </c>
      <c r="F778" s="101">
        <v>45199</v>
      </c>
      <c r="G778" t="s">
        <v>3103</v>
      </c>
      <c r="H778" t="s">
        <v>3106</v>
      </c>
      <c r="I778">
        <v>90</v>
      </c>
      <c r="J778">
        <v>100</v>
      </c>
      <c r="CS778">
        <v>3</v>
      </c>
      <c r="CT778">
        <v>3</v>
      </c>
    </row>
    <row r="779" spans="1:98" x14ac:dyDescent="0.3">
      <c r="A779">
        <v>432</v>
      </c>
      <c r="B779" t="s">
        <v>401</v>
      </c>
      <c r="C779" t="s">
        <v>64</v>
      </c>
      <c r="D779" t="s">
        <v>47</v>
      </c>
      <c r="E779" t="s">
        <v>22</v>
      </c>
      <c r="F779" s="101">
        <v>45199</v>
      </c>
      <c r="G779" t="s">
        <v>3103</v>
      </c>
      <c r="H779" t="s">
        <v>3107</v>
      </c>
      <c r="I779">
        <v>90</v>
      </c>
      <c r="J779">
        <v>0</v>
      </c>
      <c r="CS779">
        <v>0</v>
      </c>
      <c r="CT779">
        <v>0</v>
      </c>
    </row>
    <row r="780" spans="1:98" x14ac:dyDescent="0.3">
      <c r="A780">
        <v>432</v>
      </c>
      <c r="B780" t="s">
        <v>401</v>
      </c>
      <c r="C780" t="s">
        <v>64</v>
      </c>
      <c r="D780" t="s">
        <v>47</v>
      </c>
      <c r="E780" t="s">
        <v>22</v>
      </c>
      <c r="F780" s="101">
        <v>45199</v>
      </c>
      <c r="G780" t="s">
        <v>3103</v>
      </c>
      <c r="H780" t="s">
        <v>3108</v>
      </c>
      <c r="I780">
        <v>90</v>
      </c>
      <c r="J780">
        <v>100</v>
      </c>
      <c r="CS780">
        <v>2</v>
      </c>
      <c r="CT780">
        <v>2</v>
      </c>
    </row>
    <row r="781" spans="1:98" x14ac:dyDescent="0.3">
      <c r="A781">
        <v>432</v>
      </c>
      <c r="B781" t="s">
        <v>401</v>
      </c>
      <c r="C781" t="s">
        <v>64</v>
      </c>
      <c r="D781" t="s">
        <v>47</v>
      </c>
      <c r="E781" t="s">
        <v>22</v>
      </c>
      <c r="F781" s="101">
        <v>45199</v>
      </c>
      <c r="G781" t="s">
        <v>3103</v>
      </c>
      <c r="H781" t="s">
        <v>3109</v>
      </c>
      <c r="I781">
        <v>90</v>
      </c>
      <c r="J781">
        <v>100</v>
      </c>
      <c r="CS781">
        <v>2</v>
      </c>
      <c r="CT781">
        <v>2</v>
      </c>
    </row>
    <row r="782" spans="1:98" x14ac:dyDescent="0.3">
      <c r="A782">
        <v>432</v>
      </c>
      <c r="B782" t="s">
        <v>401</v>
      </c>
      <c r="C782" t="s">
        <v>64</v>
      </c>
      <c r="D782" t="s">
        <v>47</v>
      </c>
      <c r="E782" t="s">
        <v>22</v>
      </c>
      <c r="F782" s="101">
        <v>45199</v>
      </c>
      <c r="G782" t="s">
        <v>3103</v>
      </c>
      <c r="H782" t="s">
        <v>3110</v>
      </c>
      <c r="I782">
        <v>90</v>
      </c>
      <c r="J782">
        <v>100</v>
      </c>
      <c r="CS782">
        <v>1</v>
      </c>
      <c r="CT782">
        <v>1</v>
      </c>
    </row>
    <row r="783" spans="1:98" x14ac:dyDescent="0.3">
      <c r="A783">
        <v>432</v>
      </c>
      <c r="B783" t="s">
        <v>401</v>
      </c>
      <c r="C783" t="s">
        <v>64</v>
      </c>
      <c r="D783" t="s">
        <v>47</v>
      </c>
      <c r="E783" t="s">
        <v>22</v>
      </c>
      <c r="F783" s="101">
        <v>45199</v>
      </c>
      <c r="G783" t="s">
        <v>3103</v>
      </c>
      <c r="H783" t="s">
        <v>3111</v>
      </c>
      <c r="I783">
        <v>90</v>
      </c>
      <c r="J783">
        <v>100</v>
      </c>
      <c r="CS783">
        <v>1</v>
      </c>
      <c r="CT783">
        <v>1</v>
      </c>
    </row>
    <row r="784" spans="1:98" x14ac:dyDescent="0.3">
      <c r="A784">
        <v>432</v>
      </c>
      <c r="B784" t="s">
        <v>401</v>
      </c>
      <c r="C784" t="s">
        <v>64</v>
      </c>
      <c r="D784" t="s">
        <v>47</v>
      </c>
      <c r="E784" t="s">
        <v>22</v>
      </c>
      <c r="F784" s="101">
        <v>45199</v>
      </c>
      <c r="G784" t="s">
        <v>3103</v>
      </c>
      <c r="H784" t="s">
        <v>3112</v>
      </c>
      <c r="I784">
        <v>90</v>
      </c>
      <c r="J784">
        <v>100</v>
      </c>
      <c r="CS784">
        <v>3</v>
      </c>
      <c r="CT784">
        <v>3</v>
      </c>
    </row>
    <row r="785" spans="1:45" x14ac:dyDescent="0.3">
      <c r="A785">
        <v>208</v>
      </c>
      <c r="B785" t="s">
        <v>140</v>
      </c>
      <c r="C785" t="s">
        <v>90</v>
      </c>
      <c r="D785" t="s">
        <v>21</v>
      </c>
      <c r="E785" t="s">
        <v>54</v>
      </c>
      <c r="F785" s="101">
        <v>45230</v>
      </c>
      <c r="G785" t="s">
        <v>3113</v>
      </c>
      <c r="H785" t="s">
        <v>2890</v>
      </c>
      <c r="I785">
        <v>1</v>
      </c>
      <c r="J785">
        <v>787</v>
      </c>
      <c r="K785">
        <v>787</v>
      </c>
    </row>
    <row r="786" spans="1:45" x14ac:dyDescent="0.3">
      <c r="A786">
        <v>208</v>
      </c>
      <c r="B786" t="s">
        <v>140</v>
      </c>
      <c r="C786" t="s">
        <v>90</v>
      </c>
      <c r="D786" t="s">
        <v>21</v>
      </c>
      <c r="E786" t="s">
        <v>54</v>
      </c>
      <c r="F786" s="101">
        <v>45230</v>
      </c>
      <c r="G786" t="s">
        <v>3113</v>
      </c>
      <c r="H786" t="s">
        <v>2892</v>
      </c>
      <c r="I786">
        <v>1</v>
      </c>
      <c r="J786">
        <v>364.5</v>
      </c>
      <c r="K786">
        <v>364.5</v>
      </c>
    </row>
    <row r="787" spans="1:45" x14ac:dyDescent="0.3">
      <c r="A787">
        <v>208</v>
      </c>
      <c r="B787" t="s">
        <v>140</v>
      </c>
      <c r="C787" t="s">
        <v>90</v>
      </c>
      <c r="D787" t="s">
        <v>21</v>
      </c>
      <c r="E787" t="s">
        <v>54</v>
      </c>
      <c r="F787" s="101">
        <v>45230</v>
      </c>
      <c r="G787" t="s">
        <v>3113</v>
      </c>
      <c r="H787" t="s">
        <v>2898</v>
      </c>
      <c r="I787">
        <v>1</v>
      </c>
      <c r="J787">
        <v>0</v>
      </c>
      <c r="K787">
        <v>0</v>
      </c>
    </row>
    <row r="788" spans="1:45" x14ac:dyDescent="0.3">
      <c r="A788">
        <v>208</v>
      </c>
      <c r="B788" t="s">
        <v>140</v>
      </c>
      <c r="C788" t="s">
        <v>90</v>
      </c>
      <c r="D788" t="s">
        <v>21</v>
      </c>
      <c r="E788" t="s">
        <v>54</v>
      </c>
      <c r="F788" s="101">
        <v>45230</v>
      </c>
      <c r="G788" t="s">
        <v>3113</v>
      </c>
      <c r="H788" t="s">
        <v>2891</v>
      </c>
      <c r="I788">
        <v>1</v>
      </c>
      <c r="J788">
        <v>396</v>
      </c>
      <c r="K788">
        <v>396</v>
      </c>
    </row>
    <row r="789" spans="1:45" x14ac:dyDescent="0.3">
      <c r="A789">
        <v>208</v>
      </c>
      <c r="B789" t="s">
        <v>140</v>
      </c>
      <c r="C789" t="s">
        <v>90</v>
      </c>
      <c r="D789" t="s">
        <v>21</v>
      </c>
      <c r="E789" t="s">
        <v>54</v>
      </c>
      <c r="F789" s="101">
        <v>45230</v>
      </c>
      <c r="G789" t="s">
        <v>3113</v>
      </c>
      <c r="H789" t="s">
        <v>2895</v>
      </c>
      <c r="I789">
        <v>0</v>
      </c>
      <c r="J789">
        <v>0</v>
      </c>
      <c r="K789">
        <v>0</v>
      </c>
    </row>
    <row r="790" spans="1:45" x14ac:dyDescent="0.3">
      <c r="A790">
        <v>208</v>
      </c>
      <c r="B790" t="s">
        <v>140</v>
      </c>
      <c r="C790" t="s">
        <v>90</v>
      </c>
      <c r="D790" t="s">
        <v>21</v>
      </c>
      <c r="E790" t="s">
        <v>54</v>
      </c>
      <c r="F790" s="101">
        <v>45230</v>
      </c>
      <c r="G790" t="s">
        <v>3113</v>
      </c>
      <c r="H790" t="s">
        <v>2899</v>
      </c>
      <c r="I790">
        <v>1</v>
      </c>
      <c r="J790">
        <v>28.39999961853027</v>
      </c>
      <c r="K790">
        <v>28.4</v>
      </c>
    </row>
    <row r="791" spans="1:45" x14ac:dyDescent="0.3">
      <c r="A791">
        <v>214</v>
      </c>
      <c r="B791" t="s">
        <v>143</v>
      </c>
      <c r="C791" t="s">
        <v>90</v>
      </c>
      <c r="D791" t="s">
        <v>21</v>
      </c>
      <c r="E791" t="s">
        <v>54</v>
      </c>
      <c r="F791" s="101">
        <v>45230</v>
      </c>
      <c r="G791" t="s">
        <v>3114</v>
      </c>
      <c r="H791" t="s">
        <v>2890</v>
      </c>
      <c r="I791">
        <v>7500</v>
      </c>
      <c r="J791">
        <v>4651</v>
      </c>
      <c r="L791">
        <v>893</v>
      </c>
      <c r="M791">
        <v>3758</v>
      </c>
    </row>
    <row r="792" spans="1:45" x14ac:dyDescent="0.3">
      <c r="A792">
        <v>214</v>
      </c>
      <c r="B792" t="s">
        <v>143</v>
      </c>
      <c r="C792" t="s">
        <v>90</v>
      </c>
      <c r="D792" t="s">
        <v>21</v>
      </c>
      <c r="E792" t="s">
        <v>54</v>
      </c>
      <c r="F792" s="101">
        <v>45230</v>
      </c>
      <c r="G792" t="s">
        <v>3114</v>
      </c>
      <c r="H792" t="s">
        <v>2892</v>
      </c>
      <c r="I792">
        <v>7500</v>
      </c>
      <c r="J792">
        <v>927.1400146484375</v>
      </c>
      <c r="L792">
        <v>0</v>
      </c>
      <c r="M792">
        <v>927.14</v>
      </c>
    </row>
    <row r="793" spans="1:45" x14ac:dyDescent="0.3">
      <c r="A793">
        <v>214</v>
      </c>
      <c r="B793" t="s">
        <v>143</v>
      </c>
      <c r="C793" t="s">
        <v>90</v>
      </c>
      <c r="D793" t="s">
        <v>21</v>
      </c>
      <c r="E793" t="s">
        <v>54</v>
      </c>
      <c r="F793" s="101">
        <v>45230</v>
      </c>
      <c r="G793" t="s">
        <v>3114</v>
      </c>
      <c r="H793" t="s">
        <v>2898</v>
      </c>
      <c r="I793">
        <v>7500</v>
      </c>
      <c r="J793">
        <v>0</v>
      </c>
      <c r="L793">
        <v>0</v>
      </c>
      <c r="M793">
        <v>0</v>
      </c>
    </row>
    <row r="794" spans="1:45" x14ac:dyDescent="0.3">
      <c r="A794">
        <v>214</v>
      </c>
      <c r="B794" t="s">
        <v>143</v>
      </c>
      <c r="C794" t="s">
        <v>90</v>
      </c>
      <c r="D794" t="s">
        <v>21</v>
      </c>
      <c r="E794" t="s">
        <v>54</v>
      </c>
      <c r="F794" s="101">
        <v>45230</v>
      </c>
      <c r="G794" t="s">
        <v>3114</v>
      </c>
      <c r="H794" t="s">
        <v>2891</v>
      </c>
      <c r="I794">
        <v>7500</v>
      </c>
      <c r="J794">
        <v>587.0999755859375</v>
      </c>
      <c r="L794">
        <v>111.3</v>
      </c>
      <c r="M794">
        <v>475.8</v>
      </c>
    </row>
    <row r="795" spans="1:45" x14ac:dyDescent="0.3">
      <c r="A795">
        <v>214</v>
      </c>
      <c r="B795" t="s">
        <v>143</v>
      </c>
      <c r="C795" t="s">
        <v>90</v>
      </c>
      <c r="D795" t="s">
        <v>21</v>
      </c>
      <c r="E795" t="s">
        <v>54</v>
      </c>
      <c r="F795" s="101">
        <v>45230</v>
      </c>
      <c r="G795" t="s">
        <v>3114</v>
      </c>
      <c r="H795" t="s">
        <v>2895</v>
      </c>
      <c r="I795">
        <v>1</v>
      </c>
      <c r="J795">
        <v>0</v>
      </c>
      <c r="L795">
        <v>0</v>
      </c>
      <c r="M795">
        <v>0</v>
      </c>
    </row>
    <row r="796" spans="1:45" x14ac:dyDescent="0.3">
      <c r="A796">
        <v>214</v>
      </c>
      <c r="B796" t="s">
        <v>143</v>
      </c>
      <c r="C796" t="s">
        <v>90</v>
      </c>
      <c r="D796" t="s">
        <v>21</v>
      </c>
      <c r="E796" t="s">
        <v>54</v>
      </c>
      <c r="F796" s="101">
        <v>45230</v>
      </c>
      <c r="G796" t="s">
        <v>3114</v>
      </c>
      <c r="H796" t="s">
        <v>2899</v>
      </c>
      <c r="I796">
        <v>1</v>
      </c>
      <c r="J796">
        <v>0</v>
      </c>
      <c r="L796">
        <v>0</v>
      </c>
      <c r="M796">
        <v>0</v>
      </c>
    </row>
    <row r="797" spans="1:45" x14ac:dyDescent="0.3">
      <c r="A797">
        <v>217</v>
      </c>
      <c r="B797" t="s">
        <v>147</v>
      </c>
      <c r="C797" t="s">
        <v>90</v>
      </c>
      <c r="D797" t="s">
        <v>21</v>
      </c>
      <c r="E797" t="s">
        <v>22</v>
      </c>
      <c r="F797" s="101">
        <v>45230</v>
      </c>
      <c r="G797" t="s">
        <v>3115</v>
      </c>
      <c r="H797" t="s">
        <v>2890</v>
      </c>
      <c r="I797">
        <v>20</v>
      </c>
      <c r="J797">
        <v>19.20000076293945</v>
      </c>
      <c r="L797">
        <v>893</v>
      </c>
      <c r="M797">
        <v>3758</v>
      </c>
      <c r="AS797">
        <v>893</v>
      </c>
    </row>
    <row r="798" spans="1:45" x14ac:dyDescent="0.3">
      <c r="A798">
        <v>217</v>
      </c>
      <c r="B798" t="s">
        <v>147</v>
      </c>
      <c r="C798" t="s">
        <v>90</v>
      </c>
      <c r="D798" t="s">
        <v>21</v>
      </c>
      <c r="E798" t="s">
        <v>22</v>
      </c>
      <c r="F798" s="101">
        <v>45230</v>
      </c>
      <c r="G798" t="s">
        <v>3115</v>
      </c>
      <c r="H798" t="s">
        <v>2892</v>
      </c>
      <c r="I798">
        <v>20</v>
      </c>
      <c r="J798">
        <v>0</v>
      </c>
      <c r="L798">
        <v>0</v>
      </c>
      <c r="M798">
        <v>927.14</v>
      </c>
      <c r="AS798">
        <v>0</v>
      </c>
    </row>
    <row r="799" spans="1:45" x14ac:dyDescent="0.3">
      <c r="A799">
        <v>217</v>
      </c>
      <c r="B799" t="s">
        <v>147</v>
      </c>
      <c r="C799" t="s">
        <v>90</v>
      </c>
      <c r="D799" t="s">
        <v>21</v>
      </c>
      <c r="E799" t="s">
        <v>22</v>
      </c>
      <c r="F799" s="101">
        <v>45230</v>
      </c>
      <c r="G799" t="s">
        <v>3115</v>
      </c>
      <c r="H799" t="s">
        <v>2898</v>
      </c>
      <c r="I799">
        <v>20</v>
      </c>
      <c r="J799">
        <v>0</v>
      </c>
      <c r="L799">
        <v>0</v>
      </c>
      <c r="M799">
        <v>0</v>
      </c>
      <c r="AS799">
        <v>0</v>
      </c>
    </row>
    <row r="800" spans="1:45" x14ac:dyDescent="0.3">
      <c r="A800">
        <v>217</v>
      </c>
      <c r="B800" t="s">
        <v>147</v>
      </c>
      <c r="C800" t="s">
        <v>90</v>
      </c>
      <c r="D800" t="s">
        <v>21</v>
      </c>
      <c r="E800" t="s">
        <v>22</v>
      </c>
      <c r="F800" s="101">
        <v>45230</v>
      </c>
      <c r="G800" t="s">
        <v>3115</v>
      </c>
      <c r="H800" t="s">
        <v>2891</v>
      </c>
      <c r="I800">
        <v>20</v>
      </c>
      <c r="J800">
        <v>18.95999908447266</v>
      </c>
      <c r="L800">
        <v>111.3</v>
      </c>
      <c r="M800">
        <v>475.8</v>
      </c>
      <c r="AS800">
        <v>111.3</v>
      </c>
    </row>
    <row r="801" spans="1:48" x14ac:dyDescent="0.3">
      <c r="A801">
        <v>217</v>
      </c>
      <c r="B801" t="s">
        <v>147</v>
      </c>
      <c r="C801" t="s">
        <v>90</v>
      </c>
      <c r="D801" t="s">
        <v>21</v>
      </c>
      <c r="E801" t="s">
        <v>22</v>
      </c>
      <c r="F801" s="101">
        <v>45230</v>
      </c>
      <c r="G801" t="s">
        <v>3115</v>
      </c>
      <c r="H801" t="s">
        <v>2895</v>
      </c>
      <c r="I801">
        <v>20</v>
      </c>
      <c r="J801">
        <v>0</v>
      </c>
      <c r="L801">
        <v>0</v>
      </c>
      <c r="M801">
        <v>0</v>
      </c>
      <c r="AS801">
        <v>0</v>
      </c>
    </row>
    <row r="802" spans="1:48" x14ac:dyDescent="0.3">
      <c r="A802">
        <v>217</v>
      </c>
      <c r="B802" t="s">
        <v>147</v>
      </c>
      <c r="C802" t="s">
        <v>90</v>
      </c>
      <c r="D802" t="s">
        <v>21</v>
      </c>
      <c r="E802" t="s">
        <v>22</v>
      </c>
      <c r="F802" s="101">
        <v>45230</v>
      </c>
      <c r="G802" t="s">
        <v>3115</v>
      </c>
      <c r="H802" t="s">
        <v>2899</v>
      </c>
      <c r="I802">
        <v>20</v>
      </c>
      <c r="J802">
        <v>0</v>
      </c>
      <c r="L802">
        <v>0</v>
      </c>
      <c r="M802">
        <v>0</v>
      </c>
      <c r="AS802">
        <v>0</v>
      </c>
    </row>
    <row r="803" spans="1:48" x14ac:dyDescent="0.3">
      <c r="A803">
        <v>218</v>
      </c>
      <c r="B803" t="s">
        <v>148</v>
      </c>
      <c r="C803" t="s">
        <v>90</v>
      </c>
      <c r="D803" t="s">
        <v>21</v>
      </c>
      <c r="E803" t="s">
        <v>54</v>
      </c>
      <c r="F803" s="101">
        <v>45230</v>
      </c>
      <c r="G803" t="s">
        <v>3116</v>
      </c>
      <c r="H803" t="s">
        <v>2890</v>
      </c>
      <c r="I803">
        <v>172000</v>
      </c>
      <c r="J803">
        <v>69598.6015625</v>
      </c>
      <c r="N803">
        <v>69598.58</v>
      </c>
    </row>
    <row r="804" spans="1:48" x14ac:dyDescent="0.3">
      <c r="A804">
        <v>218</v>
      </c>
      <c r="B804" t="s">
        <v>148</v>
      </c>
      <c r="C804" t="s">
        <v>90</v>
      </c>
      <c r="D804" t="s">
        <v>21</v>
      </c>
      <c r="E804" t="s">
        <v>54</v>
      </c>
      <c r="F804" s="101">
        <v>45230</v>
      </c>
      <c r="G804" t="s">
        <v>3116</v>
      </c>
      <c r="H804" t="s">
        <v>2892</v>
      </c>
      <c r="I804">
        <v>172000</v>
      </c>
      <c r="J804">
        <v>54720</v>
      </c>
      <c r="N804">
        <v>54720</v>
      </c>
    </row>
    <row r="805" spans="1:48" x14ac:dyDescent="0.3">
      <c r="A805">
        <v>218</v>
      </c>
      <c r="B805" t="s">
        <v>148</v>
      </c>
      <c r="C805" t="s">
        <v>90</v>
      </c>
      <c r="D805" t="s">
        <v>21</v>
      </c>
      <c r="E805" t="s">
        <v>54</v>
      </c>
      <c r="F805" s="101">
        <v>45230</v>
      </c>
      <c r="G805" t="s">
        <v>3116</v>
      </c>
      <c r="H805" t="s">
        <v>2898</v>
      </c>
      <c r="I805">
        <v>172000</v>
      </c>
      <c r="J805">
        <v>0</v>
      </c>
      <c r="N805">
        <v>0</v>
      </c>
    </row>
    <row r="806" spans="1:48" x14ac:dyDescent="0.3">
      <c r="A806">
        <v>218</v>
      </c>
      <c r="B806" t="s">
        <v>148</v>
      </c>
      <c r="C806" t="s">
        <v>90</v>
      </c>
      <c r="D806" t="s">
        <v>21</v>
      </c>
      <c r="E806" t="s">
        <v>54</v>
      </c>
      <c r="F806" s="101">
        <v>45230</v>
      </c>
      <c r="G806" t="s">
        <v>3116</v>
      </c>
      <c r="H806" t="s">
        <v>2891</v>
      </c>
      <c r="I806">
        <v>172000</v>
      </c>
      <c r="J806">
        <v>9984.7001953125</v>
      </c>
      <c r="N806">
        <v>9984.7000000000007</v>
      </c>
    </row>
    <row r="807" spans="1:48" x14ac:dyDescent="0.3">
      <c r="A807">
        <v>218</v>
      </c>
      <c r="B807" t="s">
        <v>148</v>
      </c>
      <c r="C807" t="s">
        <v>90</v>
      </c>
      <c r="D807" t="s">
        <v>21</v>
      </c>
      <c r="E807" t="s">
        <v>54</v>
      </c>
      <c r="F807" s="101">
        <v>45230</v>
      </c>
      <c r="G807" t="s">
        <v>3116</v>
      </c>
      <c r="H807" t="s">
        <v>2895</v>
      </c>
      <c r="I807">
        <v>172000</v>
      </c>
      <c r="J807">
        <v>5400</v>
      </c>
      <c r="N807">
        <v>5400</v>
      </c>
    </row>
    <row r="808" spans="1:48" x14ac:dyDescent="0.3">
      <c r="A808">
        <v>218</v>
      </c>
      <c r="B808" t="s">
        <v>148</v>
      </c>
      <c r="C808" t="s">
        <v>90</v>
      </c>
      <c r="D808" t="s">
        <v>21</v>
      </c>
      <c r="E808" t="s">
        <v>54</v>
      </c>
      <c r="F808" s="101">
        <v>45230</v>
      </c>
      <c r="G808" t="s">
        <v>3116</v>
      </c>
      <c r="H808" t="s">
        <v>2899</v>
      </c>
      <c r="I808">
        <v>172000</v>
      </c>
      <c r="J808">
        <v>1755</v>
      </c>
      <c r="N808">
        <v>1755</v>
      </c>
    </row>
    <row r="809" spans="1:48" x14ac:dyDescent="0.3">
      <c r="A809">
        <v>225</v>
      </c>
      <c r="B809" t="s">
        <v>156</v>
      </c>
      <c r="C809" t="s">
        <v>90</v>
      </c>
      <c r="D809" t="s">
        <v>21</v>
      </c>
      <c r="E809" t="s">
        <v>22</v>
      </c>
      <c r="F809" s="101">
        <v>45230</v>
      </c>
      <c r="G809" t="s">
        <v>3117</v>
      </c>
      <c r="H809" t="s">
        <v>2890</v>
      </c>
      <c r="I809">
        <v>1</v>
      </c>
      <c r="J809">
        <v>4</v>
      </c>
      <c r="AT809">
        <v>4</v>
      </c>
    </row>
    <row r="810" spans="1:48" x14ac:dyDescent="0.3">
      <c r="A810">
        <v>225</v>
      </c>
      <c r="B810" t="s">
        <v>156</v>
      </c>
      <c r="C810" t="s">
        <v>90</v>
      </c>
      <c r="D810" t="s">
        <v>21</v>
      </c>
      <c r="E810" t="s">
        <v>22</v>
      </c>
      <c r="F810" s="101">
        <v>45230</v>
      </c>
      <c r="G810" t="s">
        <v>3117</v>
      </c>
      <c r="H810" t="s">
        <v>2892</v>
      </c>
      <c r="I810">
        <v>1</v>
      </c>
      <c r="J810">
        <v>3</v>
      </c>
      <c r="AT810">
        <v>3</v>
      </c>
    </row>
    <row r="811" spans="1:48" x14ac:dyDescent="0.3">
      <c r="A811">
        <v>225</v>
      </c>
      <c r="B811" t="s">
        <v>156</v>
      </c>
      <c r="C811" t="s">
        <v>90</v>
      </c>
      <c r="D811" t="s">
        <v>21</v>
      </c>
      <c r="E811" t="s">
        <v>22</v>
      </c>
      <c r="F811" s="101">
        <v>45230</v>
      </c>
      <c r="G811" t="s">
        <v>3117</v>
      </c>
      <c r="H811" t="s">
        <v>2898</v>
      </c>
      <c r="I811">
        <v>1</v>
      </c>
      <c r="J811">
        <v>0</v>
      </c>
      <c r="AT811">
        <v>0</v>
      </c>
    </row>
    <row r="812" spans="1:48" x14ac:dyDescent="0.3">
      <c r="A812">
        <v>225</v>
      </c>
      <c r="B812" t="s">
        <v>156</v>
      </c>
      <c r="C812" t="s">
        <v>90</v>
      </c>
      <c r="D812" t="s">
        <v>21</v>
      </c>
      <c r="E812" t="s">
        <v>22</v>
      </c>
      <c r="F812" s="101">
        <v>45230</v>
      </c>
      <c r="G812" t="s">
        <v>3117</v>
      </c>
      <c r="H812" t="s">
        <v>2891</v>
      </c>
      <c r="I812">
        <v>1</v>
      </c>
      <c r="J812">
        <v>10</v>
      </c>
      <c r="AT812">
        <v>10</v>
      </c>
    </row>
    <row r="813" spans="1:48" x14ac:dyDescent="0.3">
      <c r="A813">
        <v>225</v>
      </c>
      <c r="B813" t="s">
        <v>156</v>
      </c>
      <c r="C813" t="s">
        <v>90</v>
      </c>
      <c r="D813" t="s">
        <v>21</v>
      </c>
      <c r="E813" t="s">
        <v>22</v>
      </c>
      <c r="F813" s="101">
        <v>45230</v>
      </c>
      <c r="G813" t="s">
        <v>3117</v>
      </c>
      <c r="H813" t="s">
        <v>2895</v>
      </c>
      <c r="I813">
        <v>1</v>
      </c>
      <c r="J813">
        <v>1</v>
      </c>
      <c r="AT813">
        <v>1</v>
      </c>
    </row>
    <row r="814" spans="1:48" x14ac:dyDescent="0.3">
      <c r="A814">
        <v>225</v>
      </c>
      <c r="B814" t="s">
        <v>156</v>
      </c>
      <c r="C814" t="s">
        <v>90</v>
      </c>
      <c r="D814" t="s">
        <v>21</v>
      </c>
      <c r="E814" t="s">
        <v>22</v>
      </c>
      <c r="F814" s="101">
        <v>45230</v>
      </c>
      <c r="G814" t="s">
        <v>3117</v>
      </c>
      <c r="H814" t="s">
        <v>2899</v>
      </c>
      <c r="I814">
        <v>1</v>
      </c>
      <c r="J814">
        <v>1</v>
      </c>
      <c r="AT814">
        <v>1</v>
      </c>
    </row>
    <row r="815" spans="1:48" x14ac:dyDescent="0.3">
      <c r="A815">
        <v>434</v>
      </c>
      <c r="B815" t="s">
        <v>403</v>
      </c>
      <c r="C815" t="s">
        <v>90</v>
      </c>
      <c r="D815" t="s">
        <v>21</v>
      </c>
      <c r="E815" t="s">
        <v>54</v>
      </c>
      <c r="F815" s="101">
        <v>45230</v>
      </c>
      <c r="G815" t="s">
        <v>3118</v>
      </c>
      <c r="H815" t="s">
        <v>2890</v>
      </c>
      <c r="I815">
        <v>200</v>
      </c>
      <c r="J815">
        <v>0</v>
      </c>
      <c r="AV815">
        <v>0</v>
      </c>
    </row>
    <row r="816" spans="1:48" x14ac:dyDescent="0.3">
      <c r="A816">
        <v>434</v>
      </c>
      <c r="B816" t="s">
        <v>403</v>
      </c>
      <c r="C816" t="s">
        <v>90</v>
      </c>
      <c r="D816" t="s">
        <v>21</v>
      </c>
      <c r="E816" t="s">
        <v>54</v>
      </c>
      <c r="F816" s="101">
        <v>45230</v>
      </c>
      <c r="G816" t="s">
        <v>3118</v>
      </c>
      <c r="H816" t="s">
        <v>2892</v>
      </c>
      <c r="I816">
        <v>200</v>
      </c>
      <c r="J816">
        <v>0.20000000298023221</v>
      </c>
      <c r="AV816">
        <v>0.2</v>
      </c>
    </row>
    <row r="817" spans="1:94" x14ac:dyDescent="0.3">
      <c r="A817">
        <v>434</v>
      </c>
      <c r="B817" t="s">
        <v>403</v>
      </c>
      <c r="C817" t="s">
        <v>90</v>
      </c>
      <c r="D817" t="s">
        <v>21</v>
      </c>
      <c r="E817" t="s">
        <v>54</v>
      </c>
      <c r="F817" s="101">
        <v>45230</v>
      </c>
      <c r="G817" t="s">
        <v>3118</v>
      </c>
      <c r="H817" t="s">
        <v>2898</v>
      </c>
      <c r="I817">
        <v>200</v>
      </c>
      <c r="J817">
        <v>0</v>
      </c>
      <c r="AV817">
        <v>0</v>
      </c>
    </row>
    <row r="818" spans="1:94" x14ac:dyDescent="0.3">
      <c r="A818">
        <v>434</v>
      </c>
      <c r="B818" t="s">
        <v>403</v>
      </c>
      <c r="C818" t="s">
        <v>90</v>
      </c>
      <c r="D818" t="s">
        <v>21</v>
      </c>
      <c r="E818" t="s">
        <v>54</v>
      </c>
      <c r="F818" s="101">
        <v>45230</v>
      </c>
      <c r="G818" t="s">
        <v>3118</v>
      </c>
      <c r="H818" t="s">
        <v>2891</v>
      </c>
      <c r="I818">
        <v>200</v>
      </c>
      <c r="J818">
        <v>1.6000000238418579</v>
      </c>
      <c r="AV818">
        <v>1.6</v>
      </c>
    </row>
    <row r="819" spans="1:94" x14ac:dyDescent="0.3">
      <c r="A819">
        <v>434</v>
      </c>
      <c r="B819" t="s">
        <v>403</v>
      </c>
      <c r="C819" t="s">
        <v>90</v>
      </c>
      <c r="D819" t="s">
        <v>21</v>
      </c>
      <c r="E819" t="s">
        <v>54</v>
      </c>
      <c r="F819" s="101">
        <v>45230</v>
      </c>
      <c r="G819" t="s">
        <v>3118</v>
      </c>
      <c r="H819" t="s">
        <v>2895</v>
      </c>
      <c r="I819">
        <v>200</v>
      </c>
      <c r="J819">
        <v>0.30000001192092901</v>
      </c>
      <c r="AV819">
        <v>0.3</v>
      </c>
    </row>
    <row r="820" spans="1:94" x14ac:dyDescent="0.3">
      <c r="A820">
        <v>434</v>
      </c>
      <c r="B820" t="s">
        <v>403</v>
      </c>
      <c r="C820" t="s">
        <v>90</v>
      </c>
      <c r="D820" t="s">
        <v>21</v>
      </c>
      <c r="E820" t="s">
        <v>54</v>
      </c>
      <c r="F820" s="101">
        <v>45230</v>
      </c>
      <c r="G820" t="s">
        <v>3118</v>
      </c>
      <c r="H820" t="s">
        <v>2899</v>
      </c>
      <c r="I820">
        <v>200</v>
      </c>
      <c r="J820">
        <v>0</v>
      </c>
      <c r="AV820">
        <v>0</v>
      </c>
    </row>
    <row r="821" spans="1:94" x14ac:dyDescent="0.3">
      <c r="A821">
        <v>436</v>
      </c>
      <c r="B821" t="s">
        <v>121</v>
      </c>
      <c r="C821" t="s">
        <v>93</v>
      </c>
      <c r="D821" t="s">
        <v>21</v>
      </c>
      <c r="E821" t="s">
        <v>54</v>
      </c>
      <c r="F821" s="101">
        <v>45230</v>
      </c>
      <c r="G821" t="s">
        <v>3119</v>
      </c>
      <c r="H821" t="s">
        <v>3074</v>
      </c>
      <c r="I821">
        <v>14</v>
      </c>
      <c r="J821">
        <v>2.0999999046325679</v>
      </c>
      <c r="CP821">
        <v>2.1</v>
      </c>
    </row>
    <row r="822" spans="1:94" x14ac:dyDescent="0.3">
      <c r="A822">
        <v>436</v>
      </c>
      <c r="B822" t="s">
        <v>121</v>
      </c>
      <c r="C822" t="s">
        <v>93</v>
      </c>
      <c r="D822" t="s">
        <v>21</v>
      </c>
      <c r="E822" t="s">
        <v>54</v>
      </c>
      <c r="F822" s="101">
        <v>45230</v>
      </c>
      <c r="G822" t="s">
        <v>3119</v>
      </c>
      <c r="H822" t="s">
        <v>3075</v>
      </c>
      <c r="I822">
        <v>7</v>
      </c>
      <c r="J822">
        <v>3</v>
      </c>
      <c r="CP822">
        <v>3</v>
      </c>
    </row>
    <row r="823" spans="1:94" x14ac:dyDescent="0.3">
      <c r="A823">
        <v>208</v>
      </c>
      <c r="B823" t="s">
        <v>140</v>
      </c>
      <c r="C823" t="s">
        <v>90</v>
      </c>
      <c r="D823" t="s">
        <v>21</v>
      </c>
      <c r="E823" t="s">
        <v>54</v>
      </c>
      <c r="F823" s="101">
        <v>45260</v>
      </c>
      <c r="G823" t="s">
        <v>3120</v>
      </c>
      <c r="H823" t="s">
        <v>2890</v>
      </c>
      <c r="I823">
        <v>1</v>
      </c>
      <c r="J823">
        <v>787</v>
      </c>
      <c r="K823">
        <v>787</v>
      </c>
    </row>
    <row r="824" spans="1:94" x14ac:dyDescent="0.3">
      <c r="A824">
        <v>208</v>
      </c>
      <c r="B824" t="s">
        <v>140</v>
      </c>
      <c r="C824" t="s">
        <v>90</v>
      </c>
      <c r="D824" t="s">
        <v>21</v>
      </c>
      <c r="E824" t="s">
        <v>54</v>
      </c>
      <c r="F824" s="101">
        <v>45260</v>
      </c>
      <c r="G824" t="s">
        <v>3120</v>
      </c>
      <c r="H824" t="s">
        <v>2892</v>
      </c>
      <c r="I824">
        <v>1</v>
      </c>
      <c r="J824">
        <v>219</v>
      </c>
      <c r="K824">
        <v>219</v>
      </c>
    </row>
    <row r="825" spans="1:94" x14ac:dyDescent="0.3">
      <c r="A825">
        <v>208</v>
      </c>
      <c r="B825" t="s">
        <v>140</v>
      </c>
      <c r="C825" t="s">
        <v>90</v>
      </c>
      <c r="D825" t="s">
        <v>21</v>
      </c>
      <c r="E825" t="s">
        <v>54</v>
      </c>
      <c r="F825" s="101">
        <v>45260</v>
      </c>
      <c r="G825" t="s">
        <v>3120</v>
      </c>
      <c r="H825" t="s">
        <v>2898</v>
      </c>
      <c r="I825">
        <v>1</v>
      </c>
      <c r="J825">
        <v>0</v>
      </c>
      <c r="K825">
        <v>0</v>
      </c>
    </row>
    <row r="826" spans="1:94" x14ac:dyDescent="0.3">
      <c r="A826">
        <v>208</v>
      </c>
      <c r="B826" t="s">
        <v>140</v>
      </c>
      <c r="C826" t="s">
        <v>90</v>
      </c>
      <c r="D826" t="s">
        <v>21</v>
      </c>
      <c r="E826" t="s">
        <v>54</v>
      </c>
      <c r="F826" s="101">
        <v>45260</v>
      </c>
      <c r="G826" t="s">
        <v>3120</v>
      </c>
      <c r="H826" t="s">
        <v>2891</v>
      </c>
      <c r="I826">
        <v>1</v>
      </c>
      <c r="J826">
        <v>356</v>
      </c>
      <c r="K826">
        <v>356</v>
      </c>
    </row>
    <row r="827" spans="1:94" x14ac:dyDescent="0.3">
      <c r="A827">
        <v>208</v>
      </c>
      <c r="B827" t="s">
        <v>140</v>
      </c>
      <c r="C827" t="s">
        <v>90</v>
      </c>
      <c r="D827" t="s">
        <v>21</v>
      </c>
      <c r="E827" t="s">
        <v>54</v>
      </c>
      <c r="F827" s="101">
        <v>45260</v>
      </c>
      <c r="G827" t="s">
        <v>3120</v>
      </c>
      <c r="H827" t="s">
        <v>2895</v>
      </c>
      <c r="I827">
        <v>0</v>
      </c>
      <c r="J827">
        <v>0</v>
      </c>
      <c r="K827">
        <v>0</v>
      </c>
    </row>
    <row r="828" spans="1:94" x14ac:dyDescent="0.3">
      <c r="A828">
        <v>208</v>
      </c>
      <c r="B828" t="s">
        <v>140</v>
      </c>
      <c r="C828" t="s">
        <v>90</v>
      </c>
      <c r="D828" t="s">
        <v>21</v>
      </c>
      <c r="E828" t="s">
        <v>54</v>
      </c>
      <c r="F828" s="101">
        <v>45260</v>
      </c>
      <c r="G828" t="s">
        <v>3120</v>
      </c>
      <c r="H828" t="s">
        <v>2899</v>
      </c>
      <c r="I828">
        <v>1</v>
      </c>
      <c r="J828">
        <v>18</v>
      </c>
      <c r="K828">
        <v>18</v>
      </c>
    </row>
    <row r="829" spans="1:94" x14ac:dyDescent="0.3">
      <c r="A829">
        <v>214</v>
      </c>
      <c r="B829" t="s">
        <v>143</v>
      </c>
      <c r="C829" t="s">
        <v>90</v>
      </c>
      <c r="D829" t="s">
        <v>21</v>
      </c>
      <c r="E829" t="s">
        <v>54</v>
      </c>
      <c r="F829" s="101">
        <v>45260</v>
      </c>
      <c r="G829" t="s">
        <v>3121</v>
      </c>
      <c r="H829" t="s">
        <v>2890</v>
      </c>
      <c r="I829">
        <v>7500</v>
      </c>
      <c r="J829">
        <v>3982</v>
      </c>
      <c r="L829">
        <v>560</v>
      </c>
      <c r="M829">
        <v>3422</v>
      </c>
    </row>
    <row r="830" spans="1:94" x14ac:dyDescent="0.3">
      <c r="A830">
        <v>214</v>
      </c>
      <c r="B830" t="s">
        <v>143</v>
      </c>
      <c r="C830" t="s">
        <v>90</v>
      </c>
      <c r="D830" t="s">
        <v>21</v>
      </c>
      <c r="E830" t="s">
        <v>54</v>
      </c>
      <c r="F830" s="101">
        <v>45260</v>
      </c>
      <c r="G830" t="s">
        <v>3121</v>
      </c>
      <c r="H830" t="s">
        <v>2892</v>
      </c>
      <c r="I830">
        <v>7500</v>
      </c>
      <c r="J830">
        <v>1026.199951171875</v>
      </c>
      <c r="L830">
        <v>148.19999999999999</v>
      </c>
      <c r="M830">
        <v>878</v>
      </c>
    </row>
    <row r="831" spans="1:94" x14ac:dyDescent="0.3">
      <c r="A831">
        <v>214</v>
      </c>
      <c r="B831" t="s">
        <v>143</v>
      </c>
      <c r="C831" t="s">
        <v>90</v>
      </c>
      <c r="D831" t="s">
        <v>21</v>
      </c>
      <c r="E831" t="s">
        <v>54</v>
      </c>
      <c r="F831" s="101">
        <v>45260</v>
      </c>
      <c r="G831" t="s">
        <v>3121</v>
      </c>
      <c r="H831" t="s">
        <v>2898</v>
      </c>
      <c r="I831">
        <v>7500</v>
      </c>
      <c r="J831">
        <v>0</v>
      </c>
      <c r="L831">
        <v>0</v>
      </c>
      <c r="M831">
        <v>0</v>
      </c>
    </row>
    <row r="832" spans="1:94" x14ac:dyDescent="0.3">
      <c r="A832">
        <v>214</v>
      </c>
      <c r="B832" t="s">
        <v>143</v>
      </c>
      <c r="C832" t="s">
        <v>90</v>
      </c>
      <c r="D832" t="s">
        <v>21</v>
      </c>
      <c r="E832" t="s">
        <v>54</v>
      </c>
      <c r="F832" s="101">
        <v>45260</v>
      </c>
      <c r="G832" t="s">
        <v>3121</v>
      </c>
      <c r="H832" t="s">
        <v>2891</v>
      </c>
      <c r="I832">
        <v>7500</v>
      </c>
      <c r="J832">
        <v>1178.199951171875</v>
      </c>
      <c r="L832">
        <v>79.8</v>
      </c>
      <c r="M832">
        <v>1098.4000000000001</v>
      </c>
    </row>
    <row r="833" spans="1:46" x14ac:dyDescent="0.3">
      <c r="A833">
        <v>214</v>
      </c>
      <c r="B833" t="s">
        <v>143</v>
      </c>
      <c r="C833" t="s">
        <v>90</v>
      </c>
      <c r="D833" t="s">
        <v>21</v>
      </c>
      <c r="E833" t="s">
        <v>54</v>
      </c>
      <c r="F833" s="101">
        <v>45260</v>
      </c>
      <c r="G833" t="s">
        <v>3121</v>
      </c>
      <c r="H833" t="s">
        <v>2895</v>
      </c>
      <c r="I833">
        <v>1</v>
      </c>
      <c r="J833">
        <v>0</v>
      </c>
      <c r="L833">
        <v>0</v>
      </c>
      <c r="M833">
        <v>0</v>
      </c>
    </row>
    <row r="834" spans="1:46" x14ac:dyDescent="0.3">
      <c r="A834">
        <v>214</v>
      </c>
      <c r="B834" t="s">
        <v>143</v>
      </c>
      <c r="C834" t="s">
        <v>90</v>
      </c>
      <c r="D834" t="s">
        <v>21</v>
      </c>
      <c r="E834" t="s">
        <v>54</v>
      </c>
      <c r="F834" s="101">
        <v>45260</v>
      </c>
      <c r="G834" t="s">
        <v>3121</v>
      </c>
      <c r="H834" t="s">
        <v>2899</v>
      </c>
      <c r="I834">
        <v>1</v>
      </c>
      <c r="J834">
        <v>0</v>
      </c>
      <c r="L834">
        <v>0</v>
      </c>
      <c r="M834">
        <v>0</v>
      </c>
    </row>
    <row r="835" spans="1:46" x14ac:dyDescent="0.3">
      <c r="A835">
        <v>217</v>
      </c>
      <c r="B835" t="s">
        <v>147</v>
      </c>
      <c r="C835" t="s">
        <v>90</v>
      </c>
      <c r="D835" t="s">
        <v>21</v>
      </c>
      <c r="E835" t="s">
        <v>22</v>
      </c>
      <c r="F835" s="101">
        <v>45260</v>
      </c>
      <c r="G835" t="s">
        <v>3122</v>
      </c>
      <c r="H835" t="s">
        <v>2890</v>
      </c>
      <c r="I835">
        <v>20</v>
      </c>
      <c r="J835">
        <v>14.060000419616699</v>
      </c>
      <c r="L835">
        <v>560</v>
      </c>
      <c r="M835">
        <v>3422</v>
      </c>
      <c r="AS835">
        <v>560</v>
      </c>
    </row>
    <row r="836" spans="1:46" x14ac:dyDescent="0.3">
      <c r="A836">
        <v>217</v>
      </c>
      <c r="B836" t="s">
        <v>147</v>
      </c>
      <c r="C836" t="s">
        <v>90</v>
      </c>
      <c r="D836" t="s">
        <v>21</v>
      </c>
      <c r="E836" t="s">
        <v>22</v>
      </c>
      <c r="F836" s="101">
        <v>45260</v>
      </c>
      <c r="G836" t="s">
        <v>3122</v>
      </c>
      <c r="H836" t="s">
        <v>2892</v>
      </c>
      <c r="I836">
        <v>20</v>
      </c>
      <c r="J836">
        <v>14.439999580383301</v>
      </c>
      <c r="L836">
        <v>148.19999999999999</v>
      </c>
      <c r="M836">
        <v>878</v>
      </c>
      <c r="AS836">
        <v>148.19999999999999</v>
      </c>
    </row>
    <row r="837" spans="1:46" x14ac:dyDescent="0.3">
      <c r="A837">
        <v>217</v>
      </c>
      <c r="B837" t="s">
        <v>147</v>
      </c>
      <c r="C837" t="s">
        <v>90</v>
      </c>
      <c r="D837" t="s">
        <v>21</v>
      </c>
      <c r="E837" t="s">
        <v>22</v>
      </c>
      <c r="F837" s="101">
        <v>45260</v>
      </c>
      <c r="G837" t="s">
        <v>3122</v>
      </c>
      <c r="H837" t="s">
        <v>2898</v>
      </c>
      <c r="I837">
        <v>20</v>
      </c>
      <c r="J837">
        <v>0</v>
      </c>
      <c r="L837">
        <v>0</v>
      </c>
      <c r="M837">
        <v>0</v>
      </c>
      <c r="AS837">
        <v>0</v>
      </c>
    </row>
    <row r="838" spans="1:46" x14ac:dyDescent="0.3">
      <c r="A838">
        <v>217</v>
      </c>
      <c r="B838" t="s">
        <v>147</v>
      </c>
      <c r="C838" t="s">
        <v>90</v>
      </c>
      <c r="D838" t="s">
        <v>21</v>
      </c>
      <c r="E838" t="s">
        <v>22</v>
      </c>
      <c r="F838" s="101">
        <v>45260</v>
      </c>
      <c r="G838" t="s">
        <v>3122</v>
      </c>
      <c r="H838" t="s">
        <v>2891</v>
      </c>
      <c r="I838">
        <v>20</v>
      </c>
      <c r="J838">
        <v>6.7699999809265137</v>
      </c>
      <c r="L838">
        <v>79.8</v>
      </c>
      <c r="M838">
        <v>1098.4000000000001</v>
      </c>
      <c r="AS838">
        <v>79.8</v>
      </c>
    </row>
    <row r="839" spans="1:46" x14ac:dyDescent="0.3">
      <c r="A839">
        <v>217</v>
      </c>
      <c r="B839" t="s">
        <v>147</v>
      </c>
      <c r="C839" t="s">
        <v>90</v>
      </c>
      <c r="D839" t="s">
        <v>21</v>
      </c>
      <c r="E839" t="s">
        <v>22</v>
      </c>
      <c r="F839" s="101">
        <v>45260</v>
      </c>
      <c r="G839" t="s">
        <v>3122</v>
      </c>
      <c r="H839" t="s">
        <v>2895</v>
      </c>
      <c r="I839">
        <v>20</v>
      </c>
      <c r="J839">
        <v>0</v>
      </c>
      <c r="L839">
        <v>0</v>
      </c>
      <c r="M839">
        <v>0</v>
      </c>
      <c r="AS839">
        <v>0</v>
      </c>
    </row>
    <row r="840" spans="1:46" x14ac:dyDescent="0.3">
      <c r="A840">
        <v>217</v>
      </c>
      <c r="B840" t="s">
        <v>147</v>
      </c>
      <c r="C840" t="s">
        <v>90</v>
      </c>
      <c r="D840" t="s">
        <v>21</v>
      </c>
      <c r="E840" t="s">
        <v>22</v>
      </c>
      <c r="F840" s="101">
        <v>45260</v>
      </c>
      <c r="G840" t="s">
        <v>3122</v>
      </c>
      <c r="H840" t="s">
        <v>2899</v>
      </c>
      <c r="I840">
        <v>20</v>
      </c>
      <c r="J840">
        <v>0</v>
      </c>
      <c r="L840">
        <v>0</v>
      </c>
      <c r="M840">
        <v>0</v>
      </c>
      <c r="AS840">
        <v>0</v>
      </c>
    </row>
    <row r="841" spans="1:46" x14ac:dyDescent="0.3">
      <c r="A841">
        <v>218</v>
      </c>
      <c r="B841" t="s">
        <v>148</v>
      </c>
      <c r="C841" t="s">
        <v>90</v>
      </c>
      <c r="D841" t="s">
        <v>21</v>
      </c>
      <c r="E841" t="s">
        <v>54</v>
      </c>
      <c r="F841" s="101">
        <v>45260</v>
      </c>
      <c r="G841" t="s">
        <v>3123</v>
      </c>
      <c r="H841" t="s">
        <v>2890</v>
      </c>
      <c r="I841">
        <v>172000</v>
      </c>
      <c r="J841">
        <v>73134</v>
      </c>
      <c r="N841">
        <v>73134</v>
      </c>
    </row>
    <row r="842" spans="1:46" x14ac:dyDescent="0.3">
      <c r="A842">
        <v>218</v>
      </c>
      <c r="B842" t="s">
        <v>148</v>
      </c>
      <c r="C842" t="s">
        <v>90</v>
      </c>
      <c r="D842" t="s">
        <v>21</v>
      </c>
      <c r="E842" t="s">
        <v>54</v>
      </c>
      <c r="F842" s="101">
        <v>45260</v>
      </c>
      <c r="G842" t="s">
        <v>3123</v>
      </c>
      <c r="H842" t="s">
        <v>2892</v>
      </c>
      <c r="I842">
        <v>172000</v>
      </c>
      <c r="J842">
        <v>43890</v>
      </c>
      <c r="N842">
        <v>43890</v>
      </c>
    </row>
    <row r="843" spans="1:46" x14ac:dyDescent="0.3">
      <c r="A843">
        <v>218</v>
      </c>
      <c r="B843" t="s">
        <v>148</v>
      </c>
      <c r="C843" t="s">
        <v>90</v>
      </c>
      <c r="D843" t="s">
        <v>21</v>
      </c>
      <c r="E843" t="s">
        <v>54</v>
      </c>
      <c r="F843" s="101">
        <v>45260</v>
      </c>
      <c r="G843" t="s">
        <v>3123</v>
      </c>
      <c r="H843" t="s">
        <v>2898</v>
      </c>
      <c r="I843">
        <v>172000</v>
      </c>
      <c r="J843">
        <v>0</v>
      </c>
      <c r="N843">
        <v>0</v>
      </c>
    </row>
    <row r="844" spans="1:46" x14ac:dyDescent="0.3">
      <c r="A844">
        <v>218</v>
      </c>
      <c r="B844" t="s">
        <v>148</v>
      </c>
      <c r="C844" t="s">
        <v>90</v>
      </c>
      <c r="D844" t="s">
        <v>21</v>
      </c>
      <c r="E844" t="s">
        <v>54</v>
      </c>
      <c r="F844" s="101">
        <v>45260</v>
      </c>
      <c r="G844" t="s">
        <v>3123</v>
      </c>
      <c r="H844" t="s">
        <v>2891</v>
      </c>
      <c r="I844">
        <v>172000</v>
      </c>
      <c r="J844">
        <v>6267</v>
      </c>
      <c r="N844">
        <v>6267</v>
      </c>
    </row>
    <row r="845" spans="1:46" x14ac:dyDescent="0.3">
      <c r="A845">
        <v>218</v>
      </c>
      <c r="B845" t="s">
        <v>148</v>
      </c>
      <c r="C845" t="s">
        <v>90</v>
      </c>
      <c r="D845" t="s">
        <v>21</v>
      </c>
      <c r="E845" t="s">
        <v>54</v>
      </c>
      <c r="F845" s="101">
        <v>45260</v>
      </c>
      <c r="G845" t="s">
        <v>3123</v>
      </c>
      <c r="H845" t="s">
        <v>2895</v>
      </c>
      <c r="I845">
        <v>172000</v>
      </c>
      <c r="J845">
        <v>4920</v>
      </c>
      <c r="N845">
        <v>4920</v>
      </c>
    </row>
    <row r="846" spans="1:46" x14ac:dyDescent="0.3">
      <c r="A846">
        <v>218</v>
      </c>
      <c r="B846" t="s">
        <v>148</v>
      </c>
      <c r="C846" t="s">
        <v>90</v>
      </c>
      <c r="D846" t="s">
        <v>21</v>
      </c>
      <c r="E846" t="s">
        <v>54</v>
      </c>
      <c r="F846" s="101">
        <v>45260</v>
      </c>
      <c r="G846" t="s">
        <v>3123</v>
      </c>
      <c r="H846" t="s">
        <v>2899</v>
      </c>
      <c r="I846">
        <v>172000</v>
      </c>
      <c r="J846">
        <v>1559</v>
      </c>
      <c r="N846">
        <v>1559</v>
      </c>
    </row>
    <row r="847" spans="1:46" x14ac:dyDescent="0.3">
      <c r="A847">
        <v>225</v>
      </c>
      <c r="B847" t="s">
        <v>156</v>
      </c>
      <c r="C847" t="s">
        <v>90</v>
      </c>
      <c r="D847" t="s">
        <v>21</v>
      </c>
      <c r="E847" t="s">
        <v>22</v>
      </c>
      <c r="F847" s="101">
        <v>45260</v>
      </c>
      <c r="G847" t="s">
        <v>3124</v>
      </c>
      <c r="H847" t="s">
        <v>2890</v>
      </c>
      <c r="I847">
        <v>1</v>
      </c>
      <c r="J847">
        <v>4</v>
      </c>
      <c r="AT847">
        <v>4</v>
      </c>
    </row>
    <row r="848" spans="1:46" x14ac:dyDescent="0.3">
      <c r="A848">
        <v>225</v>
      </c>
      <c r="B848" t="s">
        <v>156</v>
      </c>
      <c r="C848" t="s">
        <v>90</v>
      </c>
      <c r="D848" t="s">
        <v>21</v>
      </c>
      <c r="E848" t="s">
        <v>22</v>
      </c>
      <c r="F848" s="101">
        <v>45260</v>
      </c>
      <c r="G848" t="s">
        <v>3124</v>
      </c>
      <c r="H848" t="s">
        <v>2892</v>
      </c>
      <c r="I848">
        <v>1</v>
      </c>
      <c r="J848">
        <v>2</v>
      </c>
      <c r="AT848">
        <v>2</v>
      </c>
    </row>
    <row r="849" spans="1:94" x14ac:dyDescent="0.3">
      <c r="A849">
        <v>225</v>
      </c>
      <c r="B849" t="s">
        <v>156</v>
      </c>
      <c r="C849" t="s">
        <v>90</v>
      </c>
      <c r="D849" t="s">
        <v>21</v>
      </c>
      <c r="E849" t="s">
        <v>22</v>
      </c>
      <c r="F849" s="101">
        <v>45260</v>
      </c>
      <c r="G849" t="s">
        <v>3124</v>
      </c>
      <c r="H849" t="s">
        <v>2898</v>
      </c>
      <c r="I849">
        <v>1</v>
      </c>
      <c r="J849">
        <v>0</v>
      </c>
      <c r="AT849">
        <v>0</v>
      </c>
    </row>
    <row r="850" spans="1:94" x14ac:dyDescent="0.3">
      <c r="A850">
        <v>225</v>
      </c>
      <c r="B850" t="s">
        <v>156</v>
      </c>
      <c r="C850" t="s">
        <v>90</v>
      </c>
      <c r="D850" t="s">
        <v>21</v>
      </c>
      <c r="E850" t="s">
        <v>22</v>
      </c>
      <c r="F850" s="101">
        <v>45260</v>
      </c>
      <c r="G850" t="s">
        <v>3124</v>
      </c>
      <c r="H850" t="s">
        <v>2891</v>
      </c>
      <c r="I850">
        <v>1</v>
      </c>
      <c r="J850">
        <v>10</v>
      </c>
      <c r="AT850">
        <v>10</v>
      </c>
    </row>
    <row r="851" spans="1:94" x14ac:dyDescent="0.3">
      <c r="A851">
        <v>225</v>
      </c>
      <c r="B851" t="s">
        <v>156</v>
      </c>
      <c r="C851" t="s">
        <v>90</v>
      </c>
      <c r="D851" t="s">
        <v>21</v>
      </c>
      <c r="E851" t="s">
        <v>22</v>
      </c>
      <c r="F851" s="101">
        <v>45260</v>
      </c>
      <c r="G851" t="s">
        <v>3124</v>
      </c>
      <c r="H851" t="s">
        <v>2895</v>
      </c>
      <c r="I851">
        <v>1</v>
      </c>
      <c r="J851">
        <v>1</v>
      </c>
      <c r="AT851">
        <v>1</v>
      </c>
    </row>
    <row r="852" spans="1:94" x14ac:dyDescent="0.3">
      <c r="A852">
        <v>225</v>
      </c>
      <c r="B852" t="s">
        <v>156</v>
      </c>
      <c r="C852" t="s">
        <v>90</v>
      </c>
      <c r="D852" t="s">
        <v>21</v>
      </c>
      <c r="E852" t="s">
        <v>22</v>
      </c>
      <c r="F852" s="101">
        <v>45260</v>
      </c>
      <c r="G852" t="s">
        <v>3124</v>
      </c>
      <c r="H852" t="s">
        <v>2899</v>
      </c>
      <c r="I852">
        <v>1</v>
      </c>
      <c r="J852">
        <v>1</v>
      </c>
      <c r="AT852">
        <v>1</v>
      </c>
    </row>
    <row r="853" spans="1:94" x14ac:dyDescent="0.3">
      <c r="A853">
        <v>434</v>
      </c>
      <c r="B853" t="s">
        <v>403</v>
      </c>
      <c r="C853" t="s">
        <v>90</v>
      </c>
      <c r="D853" t="s">
        <v>21</v>
      </c>
      <c r="E853" t="s">
        <v>54</v>
      </c>
      <c r="F853" s="101">
        <v>45260</v>
      </c>
      <c r="G853" t="s">
        <v>3125</v>
      </c>
      <c r="H853" t="s">
        <v>2890</v>
      </c>
      <c r="I853">
        <v>200</v>
      </c>
      <c r="J853">
        <v>0</v>
      </c>
      <c r="AV853">
        <v>0</v>
      </c>
    </row>
    <row r="854" spans="1:94" x14ac:dyDescent="0.3">
      <c r="A854">
        <v>434</v>
      </c>
      <c r="B854" t="s">
        <v>403</v>
      </c>
      <c r="C854" t="s">
        <v>90</v>
      </c>
      <c r="D854" t="s">
        <v>21</v>
      </c>
      <c r="E854" t="s">
        <v>54</v>
      </c>
      <c r="F854" s="101">
        <v>45260</v>
      </c>
      <c r="G854" t="s">
        <v>3125</v>
      </c>
      <c r="H854" t="s">
        <v>2892</v>
      </c>
      <c r="I854">
        <v>200</v>
      </c>
      <c r="J854">
        <v>1.110000014305115</v>
      </c>
      <c r="AV854">
        <v>1.1100000000000001</v>
      </c>
    </row>
    <row r="855" spans="1:94" x14ac:dyDescent="0.3">
      <c r="A855">
        <v>434</v>
      </c>
      <c r="B855" t="s">
        <v>403</v>
      </c>
      <c r="C855" t="s">
        <v>90</v>
      </c>
      <c r="D855" t="s">
        <v>21</v>
      </c>
      <c r="E855" t="s">
        <v>54</v>
      </c>
      <c r="F855" s="101">
        <v>45260</v>
      </c>
      <c r="G855" t="s">
        <v>3125</v>
      </c>
      <c r="H855" t="s">
        <v>2898</v>
      </c>
      <c r="I855">
        <v>200</v>
      </c>
      <c r="J855">
        <v>0</v>
      </c>
      <c r="AV855">
        <v>0</v>
      </c>
    </row>
    <row r="856" spans="1:94" x14ac:dyDescent="0.3">
      <c r="A856">
        <v>434</v>
      </c>
      <c r="B856" t="s">
        <v>403</v>
      </c>
      <c r="C856" t="s">
        <v>90</v>
      </c>
      <c r="D856" t="s">
        <v>21</v>
      </c>
      <c r="E856" t="s">
        <v>54</v>
      </c>
      <c r="F856" s="101">
        <v>45260</v>
      </c>
      <c r="G856" t="s">
        <v>3125</v>
      </c>
      <c r="H856" t="s">
        <v>2891</v>
      </c>
      <c r="I856">
        <v>200</v>
      </c>
      <c r="J856">
        <v>13</v>
      </c>
      <c r="AV856">
        <v>13</v>
      </c>
    </row>
    <row r="857" spans="1:94" x14ac:dyDescent="0.3">
      <c r="A857">
        <v>434</v>
      </c>
      <c r="B857" t="s">
        <v>403</v>
      </c>
      <c r="C857" t="s">
        <v>90</v>
      </c>
      <c r="D857" t="s">
        <v>21</v>
      </c>
      <c r="E857" t="s">
        <v>54</v>
      </c>
      <c r="F857" s="101">
        <v>45260</v>
      </c>
      <c r="G857" t="s">
        <v>3125</v>
      </c>
      <c r="H857" t="s">
        <v>2895</v>
      </c>
      <c r="I857">
        <v>200</v>
      </c>
      <c r="J857">
        <v>0.20000000298023221</v>
      </c>
      <c r="AV857">
        <v>0.2</v>
      </c>
    </row>
    <row r="858" spans="1:94" x14ac:dyDescent="0.3">
      <c r="A858">
        <v>434</v>
      </c>
      <c r="B858" t="s">
        <v>403</v>
      </c>
      <c r="C858" t="s">
        <v>90</v>
      </c>
      <c r="D858" t="s">
        <v>21</v>
      </c>
      <c r="E858" t="s">
        <v>54</v>
      </c>
      <c r="F858" s="101">
        <v>45260</v>
      </c>
      <c r="G858" t="s">
        <v>3125</v>
      </c>
      <c r="H858" t="s">
        <v>2899</v>
      </c>
      <c r="I858">
        <v>200</v>
      </c>
      <c r="J858">
        <v>0</v>
      </c>
      <c r="AV858">
        <v>0</v>
      </c>
    </row>
    <row r="859" spans="1:94" x14ac:dyDescent="0.3">
      <c r="A859">
        <v>436</v>
      </c>
      <c r="B859" t="s">
        <v>121</v>
      </c>
      <c r="C859" t="s">
        <v>93</v>
      </c>
      <c r="D859" t="s">
        <v>21</v>
      </c>
      <c r="E859" t="s">
        <v>54</v>
      </c>
      <c r="F859" s="101">
        <v>45260</v>
      </c>
      <c r="G859" t="s">
        <v>3126</v>
      </c>
      <c r="H859" t="s">
        <v>3074</v>
      </c>
      <c r="I859">
        <v>14</v>
      </c>
      <c r="J859">
        <v>2.25</v>
      </c>
      <c r="CP859">
        <v>2.25</v>
      </c>
    </row>
    <row r="860" spans="1:94" x14ac:dyDescent="0.3">
      <c r="A860">
        <v>436</v>
      </c>
      <c r="B860" t="s">
        <v>121</v>
      </c>
      <c r="C860" t="s">
        <v>93</v>
      </c>
      <c r="D860" t="s">
        <v>21</v>
      </c>
      <c r="E860" t="s">
        <v>54</v>
      </c>
      <c r="F860" s="101">
        <v>45260</v>
      </c>
      <c r="G860" t="s">
        <v>3126</v>
      </c>
      <c r="H860" t="s">
        <v>3075</v>
      </c>
      <c r="I860">
        <v>7</v>
      </c>
      <c r="J860">
        <v>8.6599998474121094</v>
      </c>
      <c r="CP860">
        <v>8.66</v>
      </c>
    </row>
    <row r="861" spans="1:94" x14ac:dyDescent="0.3">
      <c r="A861">
        <v>208</v>
      </c>
      <c r="B861" t="s">
        <v>140</v>
      </c>
      <c r="C861" t="s">
        <v>90</v>
      </c>
      <c r="D861" t="s">
        <v>21</v>
      </c>
      <c r="E861" t="s">
        <v>54</v>
      </c>
      <c r="F861" s="101">
        <v>45291</v>
      </c>
      <c r="G861" t="s">
        <v>3127</v>
      </c>
      <c r="H861" t="s">
        <v>2890</v>
      </c>
      <c r="I861">
        <v>1</v>
      </c>
      <c r="J861">
        <v>787</v>
      </c>
      <c r="K861">
        <v>787</v>
      </c>
    </row>
    <row r="862" spans="1:94" x14ac:dyDescent="0.3">
      <c r="A862">
        <v>208</v>
      </c>
      <c r="B862" t="s">
        <v>140</v>
      </c>
      <c r="C862" t="s">
        <v>90</v>
      </c>
      <c r="D862" t="s">
        <v>21</v>
      </c>
      <c r="E862" t="s">
        <v>54</v>
      </c>
      <c r="F862" s="101">
        <v>45291</v>
      </c>
      <c r="G862" t="s">
        <v>3127</v>
      </c>
      <c r="H862" t="s">
        <v>2892</v>
      </c>
      <c r="I862">
        <v>1</v>
      </c>
      <c r="J862">
        <v>219</v>
      </c>
      <c r="K862">
        <v>219</v>
      </c>
    </row>
    <row r="863" spans="1:94" x14ac:dyDescent="0.3">
      <c r="A863">
        <v>208</v>
      </c>
      <c r="B863" t="s">
        <v>140</v>
      </c>
      <c r="C863" t="s">
        <v>90</v>
      </c>
      <c r="D863" t="s">
        <v>21</v>
      </c>
      <c r="E863" t="s">
        <v>54</v>
      </c>
      <c r="F863" s="101">
        <v>45291</v>
      </c>
      <c r="G863" t="s">
        <v>3127</v>
      </c>
      <c r="H863" t="s">
        <v>2898</v>
      </c>
      <c r="I863">
        <v>1</v>
      </c>
      <c r="J863">
        <v>0</v>
      </c>
      <c r="K863">
        <v>0</v>
      </c>
    </row>
    <row r="864" spans="1:94" x14ac:dyDescent="0.3">
      <c r="A864">
        <v>208</v>
      </c>
      <c r="B864" t="s">
        <v>140</v>
      </c>
      <c r="C864" t="s">
        <v>90</v>
      </c>
      <c r="D864" t="s">
        <v>21</v>
      </c>
      <c r="E864" t="s">
        <v>54</v>
      </c>
      <c r="F864" s="101">
        <v>45291</v>
      </c>
      <c r="G864" t="s">
        <v>3127</v>
      </c>
      <c r="H864" t="s">
        <v>2891</v>
      </c>
      <c r="I864">
        <v>1</v>
      </c>
      <c r="J864">
        <v>310</v>
      </c>
      <c r="K864">
        <v>310</v>
      </c>
    </row>
    <row r="865" spans="1:45" x14ac:dyDescent="0.3">
      <c r="A865">
        <v>208</v>
      </c>
      <c r="B865" t="s">
        <v>140</v>
      </c>
      <c r="C865" t="s">
        <v>90</v>
      </c>
      <c r="D865" t="s">
        <v>21</v>
      </c>
      <c r="E865" t="s">
        <v>54</v>
      </c>
      <c r="F865" s="101">
        <v>45291</v>
      </c>
      <c r="G865" t="s">
        <v>3127</v>
      </c>
      <c r="H865" t="s">
        <v>2895</v>
      </c>
      <c r="I865">
        <v>0</v>
      </c>
      <c r="J865">
        <v>0</v>
      </c>
      <c r="K865">
        <v>0</v>
      </c>
    </row>
    <row r="866" spans="1:45" x14ac:dyDescent="0.3">
      <c r="A866">
        <v>208</v>
      </c>
      <c r="B866" t="s">
        <v>140</v>
      </c>
      <c r="C866" t="s">
        <v>90</v>
      </c>
      <c r="D866" t="s">
        <v>21</v>
      </c>
      <c r="E866" t="s">
        <v>54</v>
      </c>
      <c r="F866" s="101">
        <v>45291</v>
      </c>
      <c r="G866" t="s">
        <v>3127</v>
      </c>
      <c r="H866" t="s">
        <v>2899</v>
      </c>
      <c r="I866">
        <v>1</v>
      </c>
      <c r="J866">
        <v>20</v>
      </c>
      <c r="K866">
        <v>20</v>
      </c>
    </row>
    <row r="867" spans="1:45" x14ac:dyDescent="0.3">
      <c r="A867">
        <v>214</v>
      </c>
      <c r="B867" t="s">
        <v>143</v>
      </c>
      <c r="C867" t="s">
        <v>90</v>
      </c>
      <c r="D867" t="s">
        <v>21</v>
      </c>
      <c r="E867" t="s">
        <v>54</v>
      </c>
      <c r="F867" s="101">
        <v>45291</v>
      </c>
      <c r="G867" t="s">
        <v>3128</v>
      </c>
      <c r="H867" t="s">
        <v>2890</v>
      </c>
      <c r="I867">
        <v>7500</v>
      </c>
      <c r="J867">
        <v>1184</v>
      </c>
      <c r="L867">
        <v>509</v>
      </c>
      <c r="M867">
        <v>675</v>
      </c>
    </row>
    <row r="868" spans="1:45" x14ac:dyDescent="0.3">
      <c r="A868">
        <v>214</v>
      </c>
      <c r="B868" t="s">
        <v>143</v>
      </c>
      <c r="C868" t="s">
        <v>90</v>
      </c>
      <c r="D868" t="s">
        <v>21</v>
      </c>
      <c r="E868" t="s">
        <v>54</v>
      </c>
      <c r="F868" s="101">
        <v>45291</v>
      </c>
      <c r="G868" t="s">
        <v>3128</v>
      </c>
      <c r="H868" t="s">
        <v>2892</v>
      </c>
      <c r="I868">
        <v>7500</v>
      </c>
      <c r="J868">
        <v>449.79000854492188</v>
      </c>
      <c r="L868">
        <v>0</v>
      </c>
      <c r="M868">
        <v>449.79</v>
      </c>
    </row>
    <row r="869" spans="1:45" x14ac:dyDescent="0.3">
      <c r="A869">
        <v>214</v>
      </c>
      <c r="B869" t="s">
        <v>143</v>
      </c>
      <c r="C869" t="s">
        <v>90</v>
      </c>
      <c r="D869" t="s">
        <v>21</v>
      </c>
      <c r="E869" t="s">
        <v>54</v>
      </c>
      <c r="F869" s="101">
        <v>45291</v>
      </c>
      <c r="G869" t="s">
        <v>3128</v>
      </c>
      <c r="H869" t="s">
        <v>2898</v>
      </c>
      <c r="I869">
        <v>7500</v>
      </c>
      <c r="J869">
        <v>0</v>
      </c>
      <c r="L869">
        <v>0</v>
      </c>
      <c r="M869">
        <v>0</v>
      </c>
    </row>
    <row r="870" spans="1:45" x14ac:dyDescent="0.3">
      <c r="A870">
        <v>214</v>
      </c>
      <c r="B870" t="s">
        <v>143</v>
      </c>
      <c r="C870" t="s">
        <v>90</v>
      </c>
      <c r="D870" t="s">
        <v>21</v>
      </c>
      <c r="E870" t="s">
        <v>54</v>
      </c>
      <c r="F870" s="101">
        <v>45291</v>
      </c>
      <c r="G870" t="s">
        <v>3128</v>
      </c>
      <c r="H870" t="s">
        <v>2891</v>
      </c>
      <c r="I870">
        <v>7500</v>
      </c>
      <c r="J870">
        <v>495.79998779296881</v>
      </c>
      <c r="L870">
        <v>56.2</v>
      </c>
      <c r="M870">
        <v>439.6</v>
      </c>
    </row>
    <row r="871" spans="1:45" x14ac:dyDescent="0.3">
      <c r="A871">
        <v>214</v>
      </c>
      <c r="B871" t="s">
        <v>143</v>
      </c>
      <c r="C871" t="s">
        <v>90</v>
      </c>
      <c r="D871" t="s">
        <v>21</v>
      </c>
      <c r="E871" t="s">
        <v>54</v>
      </c>
      <c r="F871" s="101">
        <v>45291</v>
      </c>
      <c r="G871" t="s">
        <v>3128</v>
      </c>
      <c r="H871" t="s">
        <v>2895</v>
      </c>
      <c r="I871">
        <v>1</v>
      </c>
      <c r="J871">
        <v>0</v>
      </c>
      <c r="L871">
        <v>0</v>
      </c>
      <c r="M871">
        <v>0</v>
      </c>
    </row>
    <row r="872" spans="1:45" x14ac:dyDescent="0.3">
      <c r="A872">
        <v>214</v>
      </c>
      <c r="B872" t="s">
        <v>143</v>
      </c>
      <c r="C872" t="s">
        <v>90</v>
      </c>
      <c r="D872" t="s">
        <v>21</v>
      </c>
      <c r="E872" t="s">
        <v>54</v>
      </c>
      <c r="F872" s="101">
        <v>45291</v>
      </c>
      <c r="G872" t="s">
        <v>3128</v>
      </c>
      <c r="H872" t="s">
        <v>2899</v>
      </c>
      <c r="I872">
        <v>1</v>
      </c>
      <c r="J872">
        <v>0</v>
      </c>
      <c r="L872">
        <v>0</v>
      </c>
      <c r="M872">
        <v>0</v>
      </c>
    </row>
    <row r="873" spans="1:45" x14ac:dyDescent="0.3">
      <c r="A873">
        <v>217</v>
      </c>
      <c r="B873" t="s">
        <v>147</v>
      </c>
      <c r="C873" t="s">
        <v>90</v>
      </c>
      <c r="D873" t="s">
        <v>21</v>
      </c>
      <c r="E873" t="s">
        <v>22</v>
      </c>
      <c r="F873" s="101">
        <v>45291</v>
      </c>
      <c r="G873" t="s">
        <v>3129</v>
      </c>
      <c r="H873" t="s">
        <v>2890</v>
      </c>
      <c r="I873">
        <v>20</v>
      </c>
      <c r="J873">
        <v>42.990001678466797</v>
      </c>
      <c r="L873">
        <v>509</v>
      </c>
      <c r="M873">
        <v>675</v>
      </c>
      <c r="AS873">
        <v>509</v>
      </c>
    </row>
    <row r="874" spans="1:45" x14ac:dyDescent="0.3">
      <c r="A874">
        <v>217</v>
      </c>
      <c r="B874" t="s">
        <v>147</v>
      </c>
      <c r="C874" t="s">
        <v>90</v>
      </c>
      <c r="D874" t="s">
        <v>21</v>
      </c>
      <c r="E874" t="s">
        <v>22</v>
      </c>
      <c r="F874" s="101">
        <v>45291</v>
      </c>
      <c r="G874" t="s">
        <v>3129</v>
      </c>
      <c r="H874" t="s">
        <v>2892</v>
      </c>
      <c r="I874">
        <v>20</v>
      </c>
      <c r="J874">
        <v>0</v>
      </c>
      <c r="L874">
        <v>0</v>
      </c>
      <c r="M874">
        <v>449.79</v>
      </c>
      <c r="AS874">
        <v>0</v>
      </c>
    </row>
    <row r="875" spans="1:45" x14ac:dyDescent="0.3">
      <c r="A875">
        <v>217</v>
      </c>
      <c r="B875" t="s">
        <v>147</v>
      </c>
      <c r="C875" t="s">
        <v>90</v>
      </c>
      <c r="D875" t="s">
        <v>21</v>
      </c>
      <c r="E875" t="s">
        <v>22</v>
      </c>
      <c r="F875" s="101">
        <v>45291</v>
      </c>
      <c r="G875" t="s">
        <v>3129</v>
      </c>
      <c r="H875" t="s">
        <v>2898</v>
      </c>
      <c r="I875">
        <v>20</v>
      </c>
      <c r="J875">
        <v>0</v>
      </c>
      <c r="L875">
        <v>0</v>
      </c>
      <c r="M875">
        <v>0</v>
      </c>
      <c r="AS875">
        <v>0</v>
      </c>
    </row>
    <row r="876" spans="1:45" x14ac:dyDescent="0.3">
      <c r="A876">
        <v>217</v>
      </c>
      <c r="B876" t="s">
        <v>147</v>
      </c>
      <c r="C876" t="s">
        <v>90</v>
      </c>
      <c r="D876" t="s">
        <v>21</v>
      </c>
      <c r="E876" t="s">
        <v>22</v>
      </c>
      <c r="F876" s="101">
        <v>45291</v>
      </c>
      <c r="G876" t="s">
        <v>3129</v>
      </c>
      <c r="H876" t="s">
        <v>2891</v>
      </c>
      <c r="I876">
        <v>20</v>
      </c>
      <c r="J876">
        <v>11.340000152587891</v>
      </c>
      <c r="L876">
        <v>56.2</v>
      </c>
      <c r="M876">
        <v>439.6</v>
      </c>
      <c r="AS876">
        <v>56.2</v>
      </c>
    </row>
    <row r="877" spans="1:45" x14ac:dyDescent="0.3">
      <c r="A877">
        <v>217</v>
      </c>
      <c r="B877" t="s">
        <v>147</v>
      </c>
      <c r="C877" t="s">
        <v>90</v>
      </c>
      <c r="D877" t="s">
        <v>21</v>
      </c>
      <c r="E877" t="s">
        <v>22</v>
      </c>
      <c r="F877" s="101">
        <v>45291</v>
      </c>
      <c r="G877" t="s">
        <v>3129</v>
      </c>
      <c r="H877" t="s">
        <v>2895</v>
      </c>
      <c r="I877">
        <v>20</v>
      </c>
      <c r="J877">
        <v>0</v>
      </c>
      <c r="L877">
        <v>0</v>
      </c>
      <c r="M877">
        <v>0</v>
      </c>
      <c r="AS877">
        <v>0</v>
      </c>
    </row>
    <row r="878" spans="1:45" x14ac:dyDescent="0.3">
      <c r="A878">
        <v>217</v>
      </c>
      <c r="B878" t="s">
        <v>147</v>
      </c>
      <c r="C878" t="s">
        <v>90</v>
      </c>
      <c r="D878" t="s">
        <v>21</v>
      </c>
      <c r="E878" t="s">
        <v>22</v>
      </c>
      <c r="F878" s="101">
        <v>45291</v>
      </c>
      <c r="G878" t="s">
        <v>3129</v>
      </c>
      <c r="H878" t="s">
        <v>2899</v>
      </c>
      <c r="I878">
        <v>20</v>
      </c>
      <c r="J878">
        <v>0</v>
      </c>
      <c r="L878">
        <v>0</v>
      </c>
      <c r="M878">
        <v>0</v>
      </c>
      <c r="AS878">
        <v>0</v>
      </c>
    </row>
    <row r="879" spans="1:45" x14ac:dyDescent="0.3">
      <c r="A879">
        <v>218</v>
      </c>
      <c r="B879" t="s">
        <v>148</v>
      </c>
      <c r="C879" t="s">
        <v>90</v>
      </c>
      <c r="D879" t="s">
        <v>21</v>
      </c>
      <c r="E879" t="s">
        <v>54</v>
      </c>
      <c r="F879" s="101">
        <v>45291</v>
      </c>
      <c r="G879" t="s">
        <v>3130</v>
      </c>
      <c r="H879" t="s">
        <v>2890</v>
      </c>
      <c r="I879">
        <v>172000</v>
      </c>
      <c r="J879">
        <v>53697</v>
      </c>
      <c r="N879">
        <v>53697</v>
      </c>
    </row>
    <row r="880" spans="1:45" x14ac:dyDescent="0.3">
      <c r="A880">
        <v>218</v>
      </c>
      <c r="B880" t="s">
        <v>148</v>
      </c>
      <c r="C880" t="s">
        <v>90</v>
      </c>
      <c r="D880" t="s">
        <v>21</v>
      </c>
      <c r="E880" t="s">
        <v>54</v>
      </c>
      <c r="F880" s="101">
        <v>45291</v>
      </c>
      <c r="G880" t="s">
        <v>3130</v>
      </c>
      <c r="H880" t="s">
        <v>2892</v>
      </c>
      <c r="I880">
        <v>172000</v>
      </c>
      <c r="J880">
        <v>42750</v>
      </c>
      <c r="N880">
        <v>42750</v>
      </c>
    </row>
    <row r="881" spans="1:48" x14ac:dyDescent="0.3">
      <c r="A881">
        <v>218</v>
      </c>
      <c r="B881" t="s">
        <v>148</v>
      </c>
      <c r="C881" t="s">
        <v>90</v>
      </c>
      <c r="D881" t="s">
        <v>21</v>
      </c>
      <c r="E881" t="s">
        <v>54</v>
      </c>
      <c r="F881" s="101">
        <v>45291</v>
      </c>
      <c r="G881" t="s">
        <v>3130</v>
      </c>
      <c r="H881" t="s">
        <v>2898</v>
      </c>
      <c r="I881">
        <v>172000</v>
      </c>
      <c r="J881">
        <v>0</v>
      </c>
      <c r="N881">
        <v>0</v>
      </c>
    </row>
    <row r="882" spans="1:48" x14ac:dyDescent="0.3">
      <c r="A882">
        <v>218</v>
      </c>
      <c r="B882" t="s">
        <v>148</v>
      </c>
      <c r="C882" t="s">
        <v>90</v>
      </c>
      <c r="D882" t="s">
        <v>21</v>
      </c>
      <c r="E882" t="s">
        <v>54</v>
      </c>
      <c r="F882" s="101">
        <v>45291</v>
      </c>
      <c r="G882" t="s">
        <v>3130</v>
      </c>
      <c r="H882" t="s">
        <v>2891</v>
      </c>
      <c r="I882">
        <v>172000</v>
      </c>
      <c r="J882">
        <v>6887</v>
      </c>
      <c r="N882">
        <v>6887</v>
      </c>
    </row>
    <row r="883" spans="1:48" x14ac:dyDescent="0.3">
      <c r="A883">
        <v>218</v>
      </c>
      <c r="B883" t="s">
        <v>148</v>
      </c>
      <c r="C883" t="s">
        <v>90</v>
      </c>
      <c r="D883" t="s">
        <v>21</v>
      </c>
      <c r="E883" t="s">
        <v>54</v>
      </c>
      <c r="F883" s="101">
        <v>45291</v>
      </c>
      <c r="G883" t="s">
        <v>3130</v>
      </c>
      <c r="H883" t="s">
        <v>2895</v>
      </c>
      <c r="I883">
        <v>172000</v>
      </c>
      <c r="J883">
        <v>4440</v>
      </c>
      <c r="N883">
        <v>4440</v>
      </c>
    </row>
    <row r="884" spans="1:48" x14ac:dyDescent="0.3">
      <c r="A884">
        <v>218</v>
      </c>
      <c r="B884" t="s">
        <v>148</v>
      </c>
      <c r="C884" t="s">
        <v>90</v>
      </c>
      <c r="D884" t="s">
        <v>21</v>
      </c>
      <c r="E884" t="s">
        <v>54</v>
      </c>
      <c r="F884" s="101">
        <v>45291</v>
      </c>
      <c r="G884" t="s">
        <v>3130</v>
      </c>
      <c r="H884" t="s">
        <v>2899</v>
      </c>
      <c r="I884">
        <v>172000</v>
      </c>
      <c r="J884">
        <v>1396</v>
      </c>
      <c r="N884">
        <v>1396</v>
      </c>
    </row>
    <row r="885" spans="1:48" x14ac:dyDescent="0.3">
      <c r="A885">
        <v>225</v>
      </c>
      <c r="B885" t="s">
        <v>156</v>
      </c>
      <c r="C885" t="s">
        <v>90</v>
      </c>
      <c r="D885" t="s">
        <v>21</v>
      </c>
      <c r="E885" t="s">
        <v>22</v>
      </c>
      <c r="F885" s="101">
        <v>45291</v>
      </c>
      <c r="G885" t="s">
        <v>3131</v>
      </c>
      <c r="H885" t="s">
        <v>2890</v>
      </c>
      <c r="I885">
        <v>1</v>
      </c>
      <c r="J885">
        <v>4</v>
      </c>
      <c r="AT885">
        <v>4</v>
      </c>
    </row>
    <row r="886" spans="1:48" x14ac:dyDescent="0.3">
      <c r="A886">
        <v>225</v>
      </c>
      <c r="B886" t="s">
        <v>156</v>
      </c>
      <c r="C886" t="s">
        <v>90</v>
      </c>
      <c r="D886" t="s">
        <v>21</v>
      </c>
      <c r="E886" t="s">
        <v>22</v>
      </c>
      <c r="F886" s="101">
        <v>45291</v>
      </c>
      <c r="G886" t="s">
        <v>3131</v>
      </c>
      <c r="H886" t="s">
        <v>2892</v>
      </c>
      <c r="I886">
        <v>1</v>
      </c>
      <c r="J886">
        <v>2</v>
      </c>
      <c r="AT886">
        <v>2</v>
      </c>
    </row>
    <row r="887" spans="1:48" x14ac:dyDescent="0.3">
      <c r="A887">
        <v>225</v>
      </c>
      <c r="B887" t="s">
        <v>156</v>
      </c>
      <c r="C887" t="s">
        <v>90</v>
      </c>
      <c r="D887" t="s">
        <v>21</v>
      </c>
      <c r="E887" t="s">
        <v>22</v>
      </c>
      <c r="F887" s="101">
        <v>45291</v>
      </c>
      <c r="G887" t="s">
        <v>3131</v>
      </c>
      <c r="H887" t="s">
        <v>2898</v>
      </c>
      <c r="I887">
        <v>1</v>
      </c>
      <c r="J887">
        <v>0</v>
      </c>
      <c r="AT887">
        <v>0</v>
      </c>
    </row>
    <row r="888" spans="1:48" x14ac:dyDescent="0.3">
      <c r="A888">
        <v>225</v>
      </c>
      <c r="B888" t="s">
        <v>156</v>
      </c>
      <c r="C888" t="s">
        <v>90</v>
      </c>
      <c r="D888" t="s">
        <v>21</v>
      </c>
      <c r="E888" t="s">
        <v>22</v>
      </c>
      <c r="F888" s="101">
        <v>45291</v>
      </c>
      <c r="G888" t="s">
        <v>3131</v>
      </c>
      <c r="H888" t="s">
        <v>2891</v>
      </c>
      <c r="I888">
        <v>1</v>
      </c>
      <c r="J888">
        <v>10</v>
      </c>
      <c r="AT888">
        <v>10</v>
      </c>
    </row>
    <row r="889" spans="1:48" x14ac:dyDescent="0.3">
      <c r="A889">
        <v>225</v>
      </c>
      <c r="B889" t="s">
        <v>156</v>
      </c>
      <c r="C889" t="s">
        <v>90</v>
      </c>
      <c r="D889" t="s">
        <v>21</v>
      </c>
      <c r="E889" t="s">
        <v>22</v>
      </c>
      <c r="F889" s="101">
        <v>45291</v>
      </c>
      <c r="G889" t="s">
        <v>3131</v>
      </c>
      <c r="H889" t="s">
        <v>2895</v>
      </c>
      <c r="I889">
        <v>1</v>
      </c>
      <c r="J889">
        <v>1</v>
      </c>
      <c r="AT889">
        <v>1</v>
      </c>
    </row>
    <row r="890" spans="1:48" x14ac:dyDescent="0.3">
      <c r="A890">
        <v>225</v>
      </c>
      <c r="B890" t="s">
        <v>156</v>
      </c>
      <c r="C890" t="s">
        <v>90</v>
      </c>
      <c r="D890" t="s">
        <v>21</v>
      </c>
      <c r="E890" t="s">
        <v>22</v>
      </c>
      <c r="F890" s="101">
        <v>45291</v>
      </c>
      <c r="G890" t="s">
        <v>3131</v>
      </c>
      <c r="H890" t="s">
        <v>2899</v>
      </c>
      <c r="I890">
        <v>1</v>
      </c>
      <c r="J890">
        <v>1</v>
      </c>
      <c r="AT890">
        <v>1</v>
      </c>
    </row>
    <row r="891" spans="1:48" x14ac:dyDescent="0.3">
      <c r="A891">
        <v>434</v>
      </c>
      <c r="B891" t="s">
        <v>403</v>
      </c>
      <c r="C891" t="s">
        <v>90</v>
      </c>
      <c r="D891" t="s">
        <v>21</v>
      </c>
      <c r="E891" t="s">
        <v>54</v>
      </c>
      <c r="F891" s="101">
        <v>45291</v>
      </c>
      <c r="G891" t="s">
        <v>3132</v>
      </c>
      <c r="H891" t="s">
        <v>2890</v>
      </c>
      <c r="I891">
        <v>200</v>
      </c>
      <c r="J891">
        <v>404.89999389648438</v>
      </c>
      <c r="AV891">
        <v>404.9</v>
      </c>
    </row>
    <row r="892" spans="1:48" x14ac:dyDescent="0.3">
      <c r="A892">
        <v>434</v>
      </c>
      <c r="B892" t="s">
        <v>403</v>
      </c>
      <c r="C892" t="s">
        <v>90</v>
      </c>
      <c r="D892" t="s">
        <v>21</v>
      </c>
      <c r="E892" t="s">
        <v>54</v>
      </c>
      <c r="F892" s="101">
        <v>45291</v>
      </c>
      <c r="G892" t="s">
        <v>3132</v>
      </c>
      <c r="H892" t="s">
        <v>2892</v>
      </c>
      <c r="I892">
        <v>200</v>
      </c>
      <c r="J892">
        <v>0</v>
      </c>
      <c r="AV892">
        <v>0</v>
      </c>
    </row>
    <row r="893" spans="1:48" x14ac:dyDescent="0.3">
      <c r="A893">
        <v>434</v>
      </c>
      <c r="B893" t="s">
        <v>403</v>
      </c>
      <c r="C893" t="s">
        <v>90</v>
      </c>
      <c r="D893" t="s">
        <v>21</v>
      </c>
      <c r="E893" t="s">
        <v>54</v>
      </c>
      <c r="F893" s="101">
        <v>45291</v>
      </c>
      <c r="G893" t="s">
        <v>3132</v>
      </c>
      <c r="H893" t="s">
        <v>2898</v>
      </c>
      <c r="I893">
        <v>200</v>
      </c>
      <c r="J893">
        <v>0</v>
      </c>
      <c r="AV893">
        <v>0</v>
      </c>
    </row>
    <row r="894" spans="1:48" x14ac:dyDescent="0.3">
      <c r="A894">
        <v>434</v>
      </c>
      <c r="B894" t="s">
        <v>403</v>
      </c>
      <c r="C894" t="s">
        <v>90</v>
      </c>
      <c r="D894" t="s">
        <v>21</v>
      </c>
      <c r="E894" t="s">
        <v>54</v>
      </c>
      <c r="F894" s="101">
        <v>45291</v>
      </c>
      <c r="G894" t="s">
        <v>3132</v>
      </c>
      <c r="H894" t="s">
        <v>2891</v>
      </c>
      <c r="I894">
        <v>200</v>
      </c>
      <c r="J894">
        <v>10.5</v>
      </c>
      <c r="AV894">
        <v>10.5</v>
      </c>
    </row>
    <row r="895" spans="1:48" x14ac:dyDescent="0.3">
      <c r="A895">
        <v>434</v>
      </c>
      <c r="B895" t="s">
        <v>403</v>
      </c>
      <c r="C895" t="s">
        <v>90</v>
      </c>
      <c r="D895" t="s">
        <v>21</v>
      </c>
      <c r="E895" t="s">
        <v>54</v>
      </c>
      <c r="F895" s="101">
        <v>45291</v>
      </c>
      <c r="G895" t="s">
        <v>3132</v>
      </c>
      <c r="H895" t="s">
        <v>2895</v>
      </c>
      <c r="I895">
        <v>200</v>
      </c>
      <c r="J895">
        <v>0.30000001192092901</v>
      </c>
      <c r="AV895">
        <v>0.3</v>
      </c>
    </row>
    <row r="896" spans="1:48" x14ac:dyDescent="0.3">
      <c r="A896">
        <v>434</v>
      </c>
      <c r="B896" t="s">
        <v>403</v>
      </c>
      <c r="C896" t="s">
        <v>90</v>
      </c>
      <c r="D896" t="s">
        <v>21</v>
      </c>
      <c r="E896" t="s">
        <v>54</v>
      </c>
      <c r="F896" s="101">
        <v>45291</v>
      </c>
      <c r="G896" t="s">
        <v>3132</v>
      </c>
      <c r="H896" t="s">
        <v>2899</v>
      </c>
      <c r="I896">
        <v>200</v>
      </c>
      <c r="J896">
        <v>0</v>
      </c>
      <c r="AV896">
        <v>0</v>
      </c>
    </row>
    <row r="897" spans="1:94" x14ac:dyDescent="0.3">
      <c r="A897">
        <v>436</v>
      </c>
      <c r="B897" t="s">
        <v>121</v>
      </c>
      <c r="C897" t="s">
        <v>93</v>
      </c>
      <c r="D897" t="s">
        <v>21</v>
      </c>
      <c r="E897" t="s">
        <v>54</v>
      </c>
      <c r="F897" s="101">
        <v>45291</v>
      </c>
      <c r="G897" t="s">
        <v>3133</v>
      </c>
      <c r="H897" t="s">
        <v>3074</v>
      </c>
      <c r="I897">
        <v>14</v>
      </c>
      <c r="J897">
        <v>9.1999998092651367</v>
      </c>
      <c r="CP897">
        <v>9.1999999999999993</v>
      </c>
    </row>
    <row r="898" spans="1:94" x14ac:dyDescent="0.3">
      <c r="A898">
        <v>436</v>
      </c>
      <c r="B898" t="s">
        <v>121</v>
      </c>
      <c r="C898" t="s">
        <v>93</v>
      </c>
      <c r="D898" t="s">
        <v>21</v>
      </c>
      <c r="E898" t="s">
        <v>54</v>
      </c>
      <c r="F898" s="101">
        <v>45291</v>
      </c>
      <c r="G898" t="s">
        <v>3133</v>
      </c>
      <c r="H898" t="s">
        <v>3075</v>
      </c>
      <c r="I898">
        <v>7</v>
      </c>
      <c r="J898">
        <v>3.5</v>
      </c>
      <c r="CP898">
        <v>3.5</v>
      </c>
    </row>
    <row r="899" spans="1:94" x14ac:dyDescent="0.3">
      <c r="A899">
        <v>203</v>
      </c>
      <c r="B899" t="s">
        <v>135</v>
      </c>
      <c r="C899" t="s">
        <v>86</v>
      </c>
      <c r="D899" t="s">
        <v>52</v>
      </c>
      <c r="E899" t="s">
        <v>22</v>
      </c>
      <c r="F899" s="101">
        <v>45291</v>
      </c>
      <c r="G899" t="s">
        <v>3134</v>
      </c>
      <c r="H899" t="s">
        <v>2954</v>
      </c>
      <c r="I899">
        <v>95</v>
      </c>
      <c r="J899">
        <v>101.40000152587891</v>
      </c>
      <c r="BA899">
        <v>240231931855</v>
      </c>
      <c r="BB899">
        <v>243589577604</v>
      </c>
    </row>
    <row r="900" spans="1:94" x14ac:dyDescent="0.3">
      <c r="A900">
        <v>203</v>
      </c>
      <c r="B900" t="s">
        <v>135</v>
      </c>
      <c r="C900" t="s">
        <v>86</v>
      </c>
      <c r="D900" t="s">
        <v>52</v>
      </c>
      <c r="E900" t="s">
        <v>22</v>
      </c>
      <c r="F900" s="101">
        <v>45291</v>
      </c>
      <c r="G900" t="s">
        <v>3134</v>
      </c>
      <c r="H900" t="s">
        <v>2955</v>
      </c>
      <c r="I900">
        <v>95</v>
      </c>
      <c r="J900">
        <v>125.5400009155273</v>
      </c>
      <c r="BA900">
        <v>14097721000</v>
      </c>
      <c r="BB900">
        <v>17697585527</v>
      </c>
    </row>
    <row r="901" spans="1:94" x14ac:dyDescent="0.3">
      <c r="A901">
        <v>203</v>
      </c>
      <c r="B901" t="s">
        <v>135</v>
      </c>
      <c r="C901" t="s">
        <v>86</v>
      </c>
      <c r="D901" t="s">
        <v>52</v>
      </c>
      <c r="E901" t="s">
        <v>22</v>
      </c>
      <c r="F901" s="101">
        <v>45291</v>
      </c>
      <c r="G901" t="s">
        <v>3134</v>
      </c>
      <c r="H901" t="s">
        <v>2956</v>
      </c>
      <c r="I901">
        <v>95</v>
      </c>
      <c r="J901">
        <v>118.65000152587891</v>
      </c>
      <c r="BA901">
        <v>10514786421</v>
      </c>
      <c r="BB901">
        <v>12475657870</v>
      </c>
    </row>
    <row r="902" spans="1:94" x14ac:dyDescent="0.3">
      <c r="A902">
        <v>215</v>
      </c>
      <c r="B902" t="s">
        <v>145</v>
      </c>
      <c r="C902" t="s">
        <v>90</v>
      </c>
      <c r="D902" t="s">
        <v>52</v>
      </c>
      <c r="E902" t="s">
        <v>22</v>
      </c>
      <c r="F902" s="101">
        <v>45291</v>
      </c>
      <c r="G902" t="s">
        <v>1069</v>
      </c>
      <c r="H902" t="s">
        <v>2898</v>
      </c>
      <c r="I902">
        <v>1</v>
      </c>
      <c r="J902">
        <v>0</v>
      </c>
      <c r="AC902">
        <v>0</v>
      </c>
      <c r="AD902">
        <v>0</v>
      </c>
    </row>
    <row r="903" spans="1:94" x14ac:dyDescent="0.3">
      <c r="A903">
        <v>215</v>
      </c>
      <c r="B903" t="s">
        <v>145</v>
      </c>
      <c r="C903" t="s">
        <v>90</v>
      </c>
      <c r="D903" t="s">
        <v>52</v>
      </c>
      <c r="E903" t="s">
        <v>22</v>
      </c>
      <c r="F903" s="101">
        <v>45291</v>
      </c>
      <c r="G903" t="s">
        <v>1069</v>
      </c>
      <c r="H903" t="s">
        <v>2895</v>
      </c>
      <c r="I903">
        <v>1</v>
      </c>
      <c r="J903">
        <v>0</v>
      </c>
      <c r="AC903">
        <v>0</v>
      </c>
      <c r="AD903">
        <v>0</v>
      </c>
    </row>
    <row r="904" spans="1:94" x14ac:dyDescent="0.3">
      <c r="A904">
        <v>215</v>
      </c>
      <c r="B904" t="s">
        <v>145</v>
      </c>
      <c r="C904" t="s">
        <v>90</v>
      </c>
      <c r="D904" t="s">
        <v>52</v>
      </c>
      <c r="E904" t="s">
        <v>22</v>
      </c>
      <c r="F904" s="101">
        <v>45291</v>
      </c>
      <c r="G904" t="s">
        <v>1069</v>
      </c>
      <c r="H904" t="s">
        <v>2899</v>
      </c>
      <c r="I904">
        <v>1</v>
      </c>
      <c r="J904">
        <v>0</v>
      </c>
      <c r="AC904">
        <v>0</v>
      </c>
      <c r="AD904">
        <v>0</v>
      </c>
    </row>
    <row r="905" spans="1:94" x14ac:dyDescent="0.3">
      <c r="A905">
        <v>215</v>
      </c>
      <c r="B905" t="s">
        <v>145</v>
      </c>
      <c r="C905" t="s">
        <v>90</v>
      </c>
      <c r="D905" t="s">
        <v>52</v>
      </c>
      <c r="E905" t="s">
        <v>22</v>
      </c>
      <c r="F905" s="101">
        <v>45291</v>
      </c>
      <c r="G905" t="s">
        <v>1069</v>
      </c>
      <c r="H905" t="s">
        <v>2890</v>
      </c>
      <c r="I905">
        <v>1</v>
      </c>
      <c r="J905">
        <v>-236.11000061035159</v>
      </c>
      <c r="AC905">
        <v>0.36</v>
      </c>
      <c r="AD905">
        <v>1.21</v>
      </c>
    </row>
    <row r="906" spans="1:94" x14ac:dyDescent="0.3">
      <c r="A906">
        <v>215</v>
      </c>
      <c r="B906" t="s">
        <v>145</v>
      </c>
      <c r="C906" t="s">
        <v>90</v>
      </c>
      <c r="D906" t="s">
        <v>52</v>
      </c>
      <c r="E906" t="s">
        <v>22</v>
      </c>
      <c r="F906" s="101">
        <v>45291</v>
      </c>
      <c r="G906" t="s">
        <v>1069</v>
      </c>
      <c r="H906" t="s">
        <v>2892</v>
      </c>
      <c r="I906">
        <v>1</v>
      </c>
      <c r="J906">
        <v>-22.579999923706051</v>
      </c>
      <c r="AC906">
        <v>0.31</v>
      </c>
      <c r="AD906">
        <v>0.38</v>
      </c>
    </row>
    <row r="907" spans="1:94" x14ac:dyDescent="0.3">
      <c r="A907">
        <v>215</v>
      </c>
      <c r="B907" t="s">
        <v>145</v>
      </c>
      <c r="C907" t="s">
        <v>90</v>
      </c>
      <c r="D907" t="s">
        <v>52</v>
      </c>
      <c r="E907" t="s">
        <v>22</v>
      </c>
      <c r="F907" s="101">
        <v>45291</v>
      </c>
      <c r="G907" t="s">
        <v>1069</v>
      </c>
      <c r="H907" t="s">
        <v>2891</v>
      </c>
      <c r="I907">
        <v>0</v>
      </c>
      <c r="J907">
        <v>-86.360000610351563</v>
      </c>
      <c r="AC907">
        <v>0.22</v>
      </c>
      <c r="AD907">
        <v>0.41</v>
      </c>
    </row>
    <row r="908" spans="1:94" x14ac:dyDescent="0.3">
      <c r="A908">
        <v>219</v>
      </c>
      <c r="B908" t="s">
        <v>150</v>
      </c>
      <c r="C908" t="s">
        <v>90</v>
      </c>
      <c r="D908" t="s">
        <v>52</v>
      </c>
      <c r="E908" t="s">
        <v>22</v>
      </c>
      <c r="F908" s="101">
        <v>45291</v>
      </c>
      <c r="G908" t="s">
        <v>3135</v>
      </c>
      <c r="H908" t="s">
        <v>2892</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150</v>
      </c>
      <c r="C909" t="s">
        <v>90</v>
      </c>
      <c r="D909" t="s">
        <v>52</v>
      </c>
      <c r="E909" t="s">
        <v>22</v>
      </c>
      <c r="F909" s="101">
        <v>45291</v>
      </c>
      <c r="G909" t="s">
        <v>3135</v>
      </c>
      <c r="H909" t="s">
        <v>2891</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150</v>
      </c>
      <c r="C910" t="s">
        <v>90</v>
      </c>
      <c r="D910" t="s">
        <v>52</v>
      </c>
      <c r="E910" t="s">
        <v>22</v>
      </c>
      <c r="F910" s="101">
        <v>45291</v>
      </c>
      <c r="G910" t="s">
        <v>3135</v>
      </c>
      <c r="H910" t="s">
        <v>2895</v>
      </c>
      <c r="I910">
        <v>1</v>
      </c>
      <c r="J910">
        <v>0</v>
      </c>
      <c r="O910">
        <v>0</v>
      </c>
      <c r="P910">
        <v>0</v>
      </c>
      <c r="Q910">
        <v>0</v>
      </c>
      <c r="R910">
        <v>0</v>
      </c>
      <c r="S910">
        <v>0</v>
      </c>
      <c r="T910">
        <v>0</v>
      </c>
      <c r="U910">
        <v>0</v>
      </c>
      <c r="V910">
        <v>0</v>
      </c>
      <c r="W910">
        <v>24000</v>
      </c>
      <c r="X910">
        <v>0</v>
      </c>
    </row>
    <row r="911" spans="1:94" x14ac:dyDescent="0.3">
      <c r="A911">
        <v>219</v>
      </c>
      <c r="B911" t="s">
        <v>150</v>
      </c>
      <c r="C911" t="s">
        <v>90</v>
      </c>
      <c r="D911" t="s">
        <v>52</v>
      </c>
      <c r="E911" t="s">
        <v>22</v>
      </c>
      <c r="F911" s="101">
        <v>45291</v>
      </c>
      <c r="G911" t="s">
        <v>3135</v>
      </c>
      <c r="H911" t="s">
        <v>2899</v>
      </c>
      <c r="I911">
        <v>1</v>
      </c>
      <c r="J911">
        <v>0</v>
      </c>
      <c r="O911">
        <v>0</v>
      </c>
      <c r="P911">
        <v>0</v>
      </c>
      <c r="Q911">
        <v>0</v>
      </c>
      <c r="R911">
        <v>0</v>
      </c>
      <c r="S911">
        <v>0</v>
      </c>
      <c r="T911">
        <v>0</v>
      </c>
      <c r="U911">
        <v>0</v>
      </c>
      <c r="V911">
        <v>0</v>
      </c>
      <c r="W911">
        <v>0</v>
      </c>
      <c r="X911">
        <v>0</v>
      </c>
    </row>
    <row r="912" spans="1:94" x14ac:dyDescent="0.3">
      <c r="A912">
        <v>219</v>
      </c>
      <c r="B912" t="s">
        <v>150</v>
      </c>
      <c r="C912" t="s">
        <v>90</v>
      </c>
      <c r="D912" t="s">
        <v>52</v>
      </c>
      <c r="E912" t="s">
        <v>22</v>
      </c>
      <c r="F912" s="101">
        <v>45291</v>
      </c>
      <c r="G912" t="s">
        <v>3135</v>
      </c>
      <c r="H912" t="s">
        <v>2890</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215</v>
      </c>
      <c r="C913" t="s">
        <v>197</v>
      </c>
      <c r="D913" t="s">
        <v>52</v>
      </c>
      <c r="E913" t="s">
        <v>22</v>
      </c>
      <c r="F913" s="101">
        <v>45291</v>
      </c>
      <c r="G913" t="s">
        <v>3136</v>
      </c>
      <c r="H913" t="s">
        <v>2961</v>
      </c>
      <c r="I913">
        <v>100</v>
      </c>
      <c r="J913">
        <v>115.2200012207031</v>
      </c>
      <c r="BC913">
        <v>333</v>
      </c>
      <c r="BD913">
        <v>289</v>
      </c>
    </row>
    <row r="914" spans="1:62" x14ac:dyDescent="0.3">
      <c r="A914">
        <v>274</v>
      </c>
      <c r="B914" t="s">
        <v>215</v>
      </c>
      <c r="C914" t="s">
        <v>197</v>
      </c>
      <c r="D914" t="s">
        <v>52</v>
      </c>
      <c r="E914" t="s">
        <v>22</v>
      </c>
      <c r="F914" s="101">
        <v>45291</v>
      </c>
      <c r="G914" t="s">
        <v>3136</v>
      </c>
      <c r="H914" t="s">
        <v>2962</v>
      </c>
      <c r="I914">
        <v>100</v>
      </c>
      <c r="J914">
        <v>103.34999847412109</v>
      </c>
      <c r="BC914">
        <v>6168</v>
      </c>
      <c r="BD914">
        <v>5968</v>
      </c>
    </row>
    <row r="915" spans="1:62" x14ac:dyDescent="0.3">
      <c r="A915">
        <v>274</v>
      </c>
      <c r="B915" t="s">
        <v>215</v>
      </c>
      <c r="C915" t="s">
        <v>197</v>
      </c>
      <c r="D915" t="s">
        <v>52</v>
      </c>
      <c r="E915" t="s">
        <v>22</v>
      </c>
      <c r="F915" s="101">
        <v>45291</v>
      </c>
      <c r="G915" t="s">
        <v>3136</v>
      </c>
      <c r="H915" t="s">
        <v>2963</v>
      </c>
      <c r="I915">
        <v>100</v>
      </c>
      <c r="J915">
        <v>96.089996337890625</v>
      </c>
      <c r="BC915">
        <v>32803</v>
      </c>
      <c r="BD915">
        <v>34138</v>
      </c>
    </row>
    <row r="916" spans="1:62" x14ac:dyDescent="0.3">
      <c r="A916">
        <v>274</v>
      </c>
      <c r="B916" t="s">
        <v>215</v>
      </c>
      <c r="C916" t="s">
        <v>197</v>
      </c>
      <c r="D916" t="s">
        <v>52</v>
      </c>
      <c r="E916" t="s">
        <v>22</v>
      </c>
      <c r="F916" s="101">
        <v>45291</v>
      </c>
      <c r="G916" t="s">
        <v>3136</v>
      </c>
      <c r="H916" t="s">
        <v>2964</v>
      </c>
      <c r="I916">
        <v>100</v>
      </c>
      <c r="J916">
        <v>103.38999938964839</v>
      </c>
      <c r="BC916">
        <v>1465</v>
      </c>
      <c r="BD916">
        <v>1417</v>
      </c>
    </row>
    <row r="917" spans="1:62" x14ac:dyDescent="0.3">
      <c r="A917">
        <v>278</v>
      </c>
      <c r="B917" t="s">
        <v>1325</v>
      </c>
      <c r="C917" t="s">
        <v>219</v>
      </c>
      <c r="D917" t="s">
        <v>52</v>
      </c>
      <c r="E917" t="s">
        <v>22</v>
      </c>
      <c r="F917" s="101">
        <v>45291</v>
      </c>
      <c r="G917" t="s">
        <v>3137</v>
      </c>
      <c r="H917" t="s">
        <v>2966</v>
      </c>
      <c r="J917">
        <v>608</v>
      </c>
      <c r="BE917">
        <v>608</v>
      </c>
    </row>
    <row r="918" spans="1:62" x14ac:dyDescent="0.3">
      <c r="A918">
        <v>278</v>
      </c>
      <c r="B918" t="s">
        <v>1325</v>
      </c>
      <c r="C918" t="s">
        <v>219</v>
      </c>
      <c r="D918" t="s">
        <v>52</v>
      </c>
      <c r="E918" t="s">
        <v>22</v>
      </c>
      <c r="F918" s="101">
        <v>45291</v>
      </c>
      <c r="G918" t="s">
        <v>3137</v>
      </c>
      <c r="H918" t="s">
        <v>2967</v>
      </c>
      <c r="J918">
        <v>186</v>
      </c>
      <c r="BE918">
        <v>186</v>
      </c>
    </row>
    <row r="919" spans="1:62" x14ac:dyDescent="0.3">
      <c r="A919">
        <v>278</v>
      </c>
      <c r="B919" t="s">
        <v>1325</v>
      </c>
      <c r="C919" t="s">
        <v>219</v>
      </c>
      <c r="D919" t="s">
        <v>52</v>
      </c>
      <c r="E919" t="s">
        <v>22</v>
      </c>
      <c r="F919" s="101">
        <v>45291</v>
      </c>
      <c r="G919" t="s">
        <v>3137</v>
      </c>
      <c r="H919" t="s">
        <v>2968</v>
      </c>
      <c r="J919">
        <v>223</v>
      </c>
      <c r="BE919">
        <v>223</v>
      </c>
    </row>
    <row r="920" spans="1:62" x14ac:dyDescent="0.3">
      <c r="A920">
        <v>286</v>
      </c>
      <c r="B920" t="s">
        <v>1339</v>
      </c>
      <c r="C920" t="s">
        <v>219</v>
      </c>
      <c r="D920" t="s">
        <v>52</v>
      </c>
      <c r="E920" t="s">
        <v>22</v>
      </c>
      <c r="F920" s="101">
        <v>45291</v>
      </c>
      <c r="G920" t="s">
        <v>3138</v>
      </c>
      <c r="H920" t="s">
        <v>2970</v>
      </c>
      <c r="J920">
        <v>62</v>
      </c>
      <c r="BF920">
        <v>62</v>
      </c>
    </row>
    <row r="921" spans="1:62" x14ac:dyDescent="0.3">
      <c r="A921">
        <v>286</v>
      </c>
      <c r="B921" t="s">
        <v>1339</v>
      </c>
      <c r="C921" t="s">
        <v>219</v>
      </c>
      <c r="D921" t="s">
        <v>52</v>
      </c>
      <c r="E921" t="s">
        <v>22</v>
      </c>
      <c r="F921" s="101">
        <v>45291</v>
      </c>
      <c r="G921" t="s">
        <v>3138</v>
      </c>
      <c r="H921" t="s">
        <v>2971</v>
      </c>
      <c r="J921">
        <v>781</v>
      </c>
      <c r="BF921">
        <v>781</v>
      </c>
    </row>
    <row r="922" spans="1:62" x14ac:dyDescent="0.3">
      <c r="A922">
        <v>286</v>
      </c>
      <c r="B922" t="s">
        <v>1339</v>
      </c>
      <c r="C922" t="s">
        <v>219</v>
      </c>
      <c r="D922" t="s">
        <v>52</v>
      </c>
      <c r="E922" t="s">
        <v>22</v>
      </c>
      <c r="F922" s="101">
        <v>45291</v>
      </c>
      <c r="G922" t="s">
        <v>3138</v>
      </c>
      <c r="H922" t="s">
        <v>2972</v>
      </c>
      <c r="J922">
        <v>108</v>
      </c>
      <c r="BF922">
        <v>108</v>
      </c>
    </row>
    <row r="923" spans="1:62" x14ac:dyDescent="0.3">
      <c r="A923">
        <v>286</v>
      </c>
      <c r="B923" t="s">
        <v>1339</v>
      </c>
      <c r="C923" t="s">
        <v>219</v>
      </c>
      <c r="D923" t="s">
        <v>52</v>
      </c>
      <c r="E923" t="s">
        <v>22</v>
      </c>
      <c r="F923" s="101">
        <v>45291</v>
      </c>
      <c r="G923" t="s">
        <v>3138</v>
      </c>
      <c r="H923" t="s">
        <v>2973</v>
      </c>
      <c r="J923">
        <v>66</v>
      </c>
      <c r="BF923">
        <v>66</v>
      </c>
    </row>
    <row r="924" spans="1:62" x14ac:dyDescent="0.3">
      <c r="A924">
        <v>292</v>
      </c>
      <c r="B924" t="s">
        <v>235</v>
      </c>
      <c r="C924" t="s">
        <v>234</v>
      </c>
      <c r="D924" t="s">
        <v>52</v>
      </c>
      <c r="E924" t="s">
        <v>22</v>
      </c>
      <c r="F924" s="101">
        <v>45291</v>
      </c>
      <c r="G924" t="s">
        <v>3139</v>
      </c>
      <c r="H924" t="s">
        <v>2975</v>
      </c>
      <c r="I924">
        <v>3</v>
      </c>
      <c r="J924">
        <v>32.970001220703118</v>
      </c>
      <c r="BG924">
        <v>1566</v>
      </c>
      <c r="BH924">
        <v>1164</v>
      </c>
    </row>
    <row r="925" spans="1:62" x14ac:dyDescent="0.3">
      <c r="A925">
        <v>292</v>
      </c>
      <c r="B925" t="s">
        <v>235</v>
      </c>
      <c r="C925" t="s">
        <v>234</v>
      </c>
      <c r="D925" t="s">
        <v>52</v>
      </c>
      <c r="E925" t="s">
        <v>22</v>
      </c>
      <c r="F925" s="101">
        <v>45291</v>
      </c>
      <c r="G925" t="s">
        <v>3139</v>
      </c>
      <c r="H925" t="s">
        <v>2976</v>
      </c>
      <c r="I925">
        <v>3</v>
      </c>
      <c r="J925">
        <v>40.229999542236328</v>
      </c>
      <c r="BG925">
        <v>740</v>
      </c>
      <c r="BH925">
        <v>557</v>
      </c>
    </row>
    <row r="926" spans="1:62" x14ac:dyDescent="0.3">
      <c r="A926">
        <v>292</v>
      </c>
      <c r="B926" t="s">
        <v>235</v>
      </c>
      <c r="C926" t="s">
        <v>234</v>
      </c>
      <c r="D926" t="s">
        <v>52</v>
      </c>
      <c r="E926" t="s">
        <v>22</v>
      </c>
      <c r="F926" s="101">
        <v>45291</v>
      </c>
      <c r="G926" t="s">
        <v>3139</v>
      </c>
      <c r="H926" t="s">
        <v>2977</v>
      </c>
      <c r="I926">
        <v>3</v>
      </c>
      <c r="J926">
        <v>-12.930000305175779</v>
      </c>
      <c r="BG926">
        <v>309</v>
      </c>
      <c r="BH926">
        <v>344</v>
      </c>
    </row>
    <row r="927" spans="1:62" x14ac:dyDescent="0.3">
      <c r="A927">
        <v>294</v>
      </c>
      <c r="B927" t="s">
        <v>238</v>
      </c>
      <c r="C927" t="s">
        <v>234</v>
      </c>
      <c r="D927" t="s">
        <v>52</v>
      </c>
      <c r="E927" t="s">
        <v>22</v>
      </c>
      <c r="F927" s="101">
        <v>45291</v>
      </c>
      <c r="G927" t="s">
        <v>3140</v>
      </c>
      <c r="H927" t="s">
        <v>2975</v>
      </c>
      <c r="I927">
        <v>3</v>
      </c>
      <c r="J927">
        <v>39.290000915527337</v>
      </c>
      <c r="BI927">
        <v>537</v>
      </c>
      <c r="BJ927">
        <v>382</v>
      </c>
    </row>
    <row r="928" spans="1:62" x14ac:dyDescent="0.3">
      <c r="A928">
        <v>294</v>
      </c>
      <c r="B928" t="s">
        <v>238</v>
      </c>
      <c r="C928" t="s">
        <v>234</v>
      </c>
      <c r="D928" t="s">
        <v>52</v>
      </c>
      <c r="E928" t="s">
        <v>22</v>
      </c>
      <c r="F928" s="101">
        <v>45291</v>
      </c>
      <c r="G928" t="s">
        <v>3140</v>
      </c>
      <c r="H928" t="s">
        <v>2976</v>
      </c>
      <c r="I928">
        <v>3</v>
      </c>
      <c r="J928">
        <v>35.830001831054688</v>
      </c>
      <c r="BI928">
        <v>414</v>
      </c>
      <c r="BJ928">
        <v>305</v>
      </c>
    </row>
    <row r="929" spans="1:102" x14ac:dyDescent="0.3">
      <c r="A929">
        <v>294</v>
      </c>
      <c r="B929" t="s">
        <v>238</v>
      </c>
      <c r="C929" t="s">
        <v>234</v>
      </c>
      <c r="D929" t="s">
        <v>52</v>
      </c>
      <c r="E929" t="s">
        <v>22</v>
      </c>
      <c r="F929" s="101">
        <v>45291</v>
      </c>
      <c r="G929" t="s">
        <v>3140</v>
      </c>
      <c r="H929" t="s">
        <v>2977</v>
      </c>
      <c r="I929">
        <v>3</v>
      </c>
      <c r="J929">
        <v>76.19000244140625</v>
      </c>
      <c r="BI929">
        <v>158</v>
      </c>
      <c r="BJ929">
        <v>94</v>
      </c>
    </row>
    <row r="930" spans="1:102" x14ac:dyDescent="0.3">
      <c r="A930">
        <v>362</v>
      </c>
      <c r="B930" t="s">
        <v>314</v>
      </c>
      <c r="C930" t="s">
        <v>315</v>
      </c>
      <c r="D930" t="s">
        <v>52</v>
      </c>
      <c r="E930" t="s">
        <v>22</v>
      </c>
      <c r="F930" s="101">
        <v>45291</v>
      </c>
      <c r="G930" t="s">
        <v>3141</v>
      </c>
      <c r="H930" t="s">
        <v>2962</v>
      </c>
      <c r="I930">
        <v>100</v>
      </c>
      <c r="J930">
        <v>99.44000244140625</v>
      </c>
      <c r="CU930">
        <v>7464</v>
      </c>
      <c r="CV930">
        <v>7506</v>
      </c>
    </row>
    <row r="931" spans="1:102" x14ac:dyDescent="0.3">
      <c r="A931">
        <v>362</v>
      </c>
      <c r="B931" t="s">
        <v>314</v>
      </c>
      <c r="C931" t="s">
        <v>315</v>
      </c>
      <c r="D931" t="s">
        <v>52</v>
      </c>
      <c r="E931" t="s">
        <v>22</v>
      </c>
      <c r="F931" s="101">
        <v>45291</v>
      </c>
      <c r="G931" t="s">
        <v>3141</v>
      </c>
      <c r="H931" t="s">
        <v>2961</v>
      </c>
      <c r="I931">
        <v>100</v>
      </c>
      <c r="J931">
        <v>95.330001831054688</v>
      </c>
      <c r="CU931">
        <v>531</v>
      </c>
      <c r="CV931">
        <v>557</v>
      </c>
    </row>
    <row r="932" spans="1:102" x14ac:dyDescent="0.3">
      <c r="A932">
        <v>369</v>
      </c>
      <c r="B932" t="s">
        <v>324</v>
      </c>
      <c r="C932" t="s">
        <v>32</v>
      </c>
      <c r="D932" t="s">
        <v>52</v>
      </c>
      <c r="E932" t="s">
        <v>22</v>
      </c>
      <c r="F932" s="101">
        <v>45291</v>
      </c>
      <c r="G932" t="s">
        <v>3142</v>
      </c>
      <c r="H932" t="s">
        <v>2981</v>
      </c>
      <c r="J932">
        <v>0</v>
      </c>
      <c r="BM932">
        <v>0</v>
      </c>
      <c r="BN932">
        <v>0</v>
      </c>
    </row>
    <row r="933" spans="1:102" x14ac:dyDescent="0.3">
      <c r="A933">
        <v>369</v>
      </c>
      <c r="B933" t="s">
        <v>324</v>
      </c>
      <c r="C933" t="s">
        <v>32</v>
      </c>
      <c r="D933" t="s">
        <v>52</v>
      </c>
      <c r="E933" t="s">
        <v>22</v>
      </c>
      <c r="F933" s="101">
        <v>45291</v>
      </c>
      <c r="G933" t="s">
        <v>3142</v>
      </c>
      <c r="H933" t="s">
        <v>2982</v>
      </c>
      <c r="J933">
        <v>0</v>
      </c>
      <c r="BM933">
        <v>96</v>
      </c>
      <c r="BN933">
        <v>0</v>
      </c>
    </row>
    <row r="934" spans="1:102" x14ac:dyDescent="0.3">
      <c r="A934">
        <v>375</v>
      </c>
      <c r="B934" t="s">
        <v>330</v>
      </c>
      <c r="C934" t="s">
        <v>315</v>
      </c>
      <c r="D934" t="s">
        <v>52</v>
      </c>
      <c r="E934" t="s">
        <v>22</v>
      </c>
      <c r="F934" s="101">
        <v>45291</v>
      </c>
      <c r="G934" t="s">
        <v>3143</v>
      </c>
      <c r="H934" t="s">
        <v>2961</v>
      </c>
      <c r="I934">
        <v>100</v>
      </c>
      <c r="J934">
        <v>100</v>
      </c>
      <c r="CW934">
        <v>354</v>
      </c>
      <c r="CX934">
        <v>354</v>
      </c>
    </row>
    <row r="935" spans="1:102" x14ac:dyDescent="0.3">
      <c r="A935">
        <v>386</v>
      </c>
      <c r="B935" t="s">
        <v>344</v>
      </c>
      <c r="C935" t="s">
        <v>343</v>
      </c>
      <c r="D935" t="s">
        <v>52</v>
      </c>
      <c r="E935" t="s">
        <v>22</v>
      </c>
      <c r="F935" s="101">
        <v>45291</v>
      </c>
      <c r="G935" t="s">
        <v>3144</v>
      </c>
      <c r="H935" t="s">
        <v>524</v>
      </c>
      <c r="I935">
        <v>100</v>
      </c>
      <c r="J935">
        <v>67.279998779296875</v>
      </c>
      <c r="BO935">
        <v>2035554540</v>
      </c>
      <c r="BP935">
        <v>3025360000</v>
      </c>
    </row>
    <row r="936" spans="1:102" x14ac:dyDescent="0.3">
      <c r="A936">
        <v>408</v>
      </c>
      <c r="B936" t="s">
        <v>374</v>
      </c>
      <c r="C936" t="s">
        <v>39</v>
      </c>
      <c r="D936" t="s">
        <v>52</v>
      </c>
      <c r="E936" t="s">
        <v>22</v>
      </c>
      <c r="F936" s="101">
        <v>45291</v>
      </c>
      <c r="G936" t="s">
        <v>3145</v>
      </c>
      <c r="H936" t="s">
        <v>2998</v>
      </c>
      <c r="I936">
        <v>100</v>
      </c>
      <c r="J936">
        <v>100</v>
      </c>
      <c r="BR936">
        <v>4</v>
      </c>
      <c r="BS936">
        <v>4</v>
      </c>
    </row>
    <row r="937" spans="1:102" x14ac:dyDescent="0.3">
      <c r="A937">
        <v>408</v>
      </c>
      <c r="B937" t="s">
        <v>374</v>
      </c>
      <c r="C937" t="s">
        <v>39</v>
      </c>
      <c r="D937" t="s">
        <v>52</v>
      </c>
      <c r="E937" t="s">
        <v>22</v>
      </c>
      <c r="F937" s="101">
        <v>45291</v>
      </c>
      <c r="G937" t="s">
        <v>3145</v>
      </c>
      <c r="H937" t="s">
        <v>2999</v>
      </c>
      <c r="I937">
        <v>100</v>
      </c>
      <c r="J937">
        <v>100</v>
      </c>
      <c r="BR937">
        <v>5</v>
      </c>
      <c r="BS937">
        <v>5</v>
      </c>
    </row>
    <row r="938" spans="1:102" x14ac:dyDescent="0.3">
      <c r="A938">
        <v>408</v>
      </c>
      <c r="B938" t="s">
        <v>374</v>
      </c>
      <c r="C938" t="s">
        <v>39</v>
      </c>
      <c r="D938" t="s">
        <v>52</v>
      </c>
      <c r="E938" t="s">
        <v>22</v>
      </c>
      <c r="F938" s="101">
        <v>45291</v>
      </c>
      <c r="G938" t="s">
        <v>3145</v>
      </c>
      <c r="H938" t="s">
        <v>2997</v>
      </c>
      <c r="I938">
        <v>100</v>
      </c>
      <c r="J938">
        <v>100</v>
      </c>
      <c r="BR938">
        <v>3</v>
      </c>
      <c r="BS938">
        <v>3</v>
      </c>
    </row>
    <row r="939" spans="1:102" x14ac:dyDescent="0.3">
      <c r="A939">
        <v>427</v>
      </c>
      <c r="B939" t="s">
        <v>396</v>
      </c>
      <c r="C939" t="s">
        <v>90</v>
      </c>
      <c r="D939" t="s">
        <v>52</v>
      </c>
      <c r="E939" t="s">
        <v>54</v>
      </c>
      <c r="F939" s="101">
        <v>45291</v>
      </c>
      <c r="G939" t="s">
        <v>3146</v>
      </c>
      <c r="H939" t="s">
        <v>2890</v>
      </c>
      <c r="I939">
        <v>0.3</v>
      </c>
      <c r="J939">
        <v>0.239999994635582</v>
      </c>
      <c r="O939">
        <v>1859</v>
      </c>
      <c r="P939">
        <v>3240</v>
      </c>
      <c r="Q939">
        <v>13146</v>
      </c>
      <c r="R939">
        <v>0</v>
      </c>
      <c r="Y939">
        <v>4434</v>
      </c>
    </row>
    <row r="940" spans="1:102" x14ac:dyDescent="0.3">
      <c r="A940">
        <v>427</v>
      </c>
      <c r="B940" t="s">
        <v>396</v>
      </c>
      <c r="C940" t="s">
        <v>90</v>
      </c>
      <c r="D940" t="s">
        <v>52</v>
      </c>
      <c r="E940" t="s">
        <v>54</v>
      </c>
      <c r="F940" s="101">
        <v>45291</v>
      </c>
      <c r="G940" t="s">
        <v>3146</v>
      </c>
      <c r="H940" t="s">
        <v>2898</v>
      </c>
      <c r="I940">
        <v>0.2</v>
      </c>
      <c r="J940">
        <v>0</v>
      </c>
      <c r="O940">
        <v>0</v>
      </c>
      <c r="P940">
        <v>0</v>
      </c>
      <c r="Q940">
        <v>0</v>
      </c>
      <c r="R940">
        <v>0</v>
      </c>
      <c r="Y940">
        <v>0</v>
      </c>
    </row>
    <row r="941" spans="1:102" x14ac:dyDescent="0.3">
      <c r="A941">
        <v>427</v>
      </c>
      <c r="B941" t="s">
        <v>396</v>
      </c>
      <c r="C941" t="s">
        <v>90</v>
      </c>
      <c r="D941" t="s">
        <v>52</v>
      </c>
      <c r="E941" t="s">
        <v>54</v>
      </c>
      <c r="F941" s="101">
        <v>45291</v>
      </c>
      <c r="G941" t="s">
        <v>3146</v>
      </c>
      <c r="H941" t="s">
        <v>2891</v>
      </c>
      <c r="I941">
        <v>0.1</v>
      </c>
      <c r="J941">
        <v>0.15000000596046451</v>
      </c>
      <c r="O941">
        <v>312</v>
      </c>
      <c r="P941">
        <v>867</v>
      </c>
      <c r="Q941">
        <v>9662</v>
      </c>
      <c r="R941">
        <v>171</v>
      </c>
      <c r="Y941">
        <v>1693</v>
      </c>
    </row>
    <row r="942" spans="1:102" x14ac:dyDescent="0.3">
      <c r="A942">
        <v>427</v>
      </c>
      <c r="B942" t="s">
        <v>396</v>
      </c>
      <c r="C942" t="s">
        <v>90</v>
      </c>
      <c r="D942" t="s">
        <v>52</v>
      </c>
      <c r="E942" t="s">
        <v>54</v>
      </c>
      <c r="F942" s="101">
        <v>45291</v>
      </c>
      <c r="G942" t="s">
        <v>3146</v>
      </c>
      <c r="H942" t="s">
        <v>2899</v>
      </c>
      <c r="I942">
        <v>0.2</v>
      </c>
      <c r="J942">
        <v>0</v>
      </c>
      <c r="O942">
        <v>0</v>
      </c>
      <c r="P942">
        <v>0</v>
      </c>
      <c r="Q942">
        <v>0</v>
      </c>
      <c r="R942">
        <v>0</v>
      </c>
      <c r="Y942">
        <v>0</v>
      </c>
    </row>
    <row r="943" spans="1:102" x14ac:dyDescent="0.3">
      <c r="A943">
        <v>427</v>
      </c>
      <c r="B943" t="s">
        <v>396</v>
      </c>
      <c r="C943" t="s">
        <v>90</v>
      </c>
      <c r="D943" t="s">
        <v>52</v>
      </c>
      <c r="E943" t="s">
        <v>54</v>
      </c>
      <c r="F943" s="101">
        <v>45291</v>
      </c>
      <c r="G943" t="s">
        <v>3146</v>
      </c>
      <c r="H943" t="s">
        <v>2892</v>
      </c>
      <c r="I943">
        <v>0.15</v>
      </c>
      <c r="J943">
        <v>0.17000000178813929</v>
      </c>
      <c r="O943">
        <v>583</v>
      </c>
      <c r="P943">
        <v>29</v>
      </c>
      <c r="Q943">
        <v>8166</v>
      </c>
      <c r="R943">
        <v>2922</v>
      </c>
      <c r="Y943">
        <v>1949</v>
      </c>
    </row>
    <row r="944" spans="1:102" x14ac:dyDescent="0.3">
      <c r="A944">
        <v>428</v>
      </c>
      <c r="B944" t="s">
        <v>397</v>
      </c>
      <c r="C944" t="s">
        <v>90</v>
      </c>
      <c r="D944" t="s">
        <v>52</v>
      </c>
      <c r="E944" t="s">
        <v>54</v>
      </c>
      <c r="F944" s="101">
        <v>45291</v>
      </c>
      <c r="G944" t="s">
        <v>3147</v>
      </c>
      <c r="H944" t="s">
        <v>2892</v>
      </c>
      <c r="I944">
        <v>25</v>
      </c>
      <c r="J944">
        <v>24.75</v>
      </c>
      <c r="O944">
        <v>583</v>
      </c>
      <c r="P944">
        <v>29</v>
      </c>
      <c r="Q944">
        <v>8166</v>
      </c>
      <c r="R944">
        <v>2922</v>
      </c>
      <c r="W944">
        <v>289560</v>
      </c>
    </row>
    <row r="945" spans="1:74" x14ac:dyDescent="0.3">
      <c r="A945">
        <v>428</v>
      </c>
      <c r="B945" t="s">
        <v>397</v>
      </c>
      <c r="C945" t="s">
        <v>90</v>
      </c>
      <c r="D945" t="s">
        <v>52</v>
      </c>
      <c r="E945" t="s">
        <v>54</v>
      </c>
      <c r="F945" s="101">
        <v>45291</v>
      </c>
      <c r="G945" t="s">
        <v>3147</v>
      </c>
      <c r="H945" t="s">
        <v>2898</v>
      </c>
      <c r="I945">
        <v>1</v>
      </c>
      <c r="J945">
        <v>0</v>
      </c>
      <c r="O945">
        <v>0</v>
      </c>
      <c r="P945">
        <v>0</v>
      </c>
      <c r="Q945">
        <v>0</v>
      </c>
      <c r="R945">
        <v>0</v>
      </c>
      <c r="W945">
        <v>0</v>
      </c>
    </row>
    <row r="946" spans="1:74" x14ac:dyDescent="0.3">
      <c r="A946">
        <v>428</v>
      </c>
      <c r="B946" t="s">
        <v>397</v>
      </c>
      <c r="C946" t="s">
        <v>90</v>
      </c>
      <c r="D946" t="s">
        <v>52</v>
      </c>
      <c r="E946" t="s">
        <v>54</v>
      </c>
      <c r="F946" s="101">
        <v>45291</v>
      </c>
      <c r="G946" t="s">
        <v>3147</v>
      </c>
      <c r="H946" t="s">
        <v>2891</v>
      </c>
      <c r="I946">
        <v>11</v>
      </c>
      <c r="J946">
        <v>7.4499998092651367</v>
      </c>
      <c r="O946">
        <v>312</v>
      </c>
      <c r="P946">
        <v>867</v>
      </c>
      <c r="Q946">
        <v>9662</v>
      </c>
      <c r="R946">
        <v>171</v>
      </c>
      <c r="W946">
        <v>82051.05</v>
      </c>
    </row>
    <row r="947" spans="1:74" x14ac:dyDescent="0.3">
      <c r="A947">
        <v>428</v>
      </c>
      <c r="B947" t="s">
        <v>397</v>
      </c>
      <c r="C947" t="s">
        <v>90</v>
      </c>
      <c r="D947" t="s">
        <v>52</v>
      </c>
      <c r="E947" t="s">
        <v>54</v>
      </c>
      <c r="F947" s="101">
        <v>45291</v>
      </c>
      <c r="G947" t="s">
        <v>3147</v>
      </c>
      <c r="H947" t="s">
        <v>2895</v>
      </c>
      <c r="I947">
        <v>7</v>
      </c>
      <c r="O947">
        <v>0</v>
      </c>
      <c r="P947">
        <v>0</v>
      </c>
      <c r="Q947">
        <v>0</v>
      </c>
      <c r="R947">
        <v>0</v>
      </c>
      <c r="W947">
        <v>24000</v>
      </c>
    </row>
    <row r="948" spans="1:74" x14ac:dyDescent="0.3">
      <c r="A948">
        <v>428</v>
      </c>
      <c r="B948" t="s">
        <v>397</v>
      </c>
      <c r="C948" t="s">
        <v>90</v>
      </c>
      <c r="D948" t="s">
        <v>52</v>
      </c>
      <c r="E948" t="s">
        <v>54</v>
      </c>
      <c r="F948" s="101">
        <v>45291</v>
      </c>
      <c r="G948" t="s">
        <v>3147</v>
      </c>
      <c r="H948" t="s">
        <v>2899</v>
      </c>
      <c r="I948">
        <v>1</v>
      </c>
      <c r="J948">
        <v>0</v>
      </c>
      <c r="O948">
        <v>0</v>
      </c>
      <c r="P948">
        <v>0</v>
      </c>
      <c r="Q948">
        <v>0</v>
      </c>
      <c r="R948">
        <v>0</v>
      </c>
      <c r="W948">
        <v>0</v>
      </c>
    </row>
    <row r="949" spans="1:74" x14ac:dyDescent="0.3">
      <c r="A949">
        <v>428</v>
      </c>
      <c r="B949" t="s">
        <v>397</v>
      </c>
      <c r="C949" t="s">
        <v>90</v>
      </c>
      <c r="D949" t="s">
        <v>52</v>
      </c>
      <c r="E949" t="s">
        <v>54</v>
      </c>
      <c r="F949" s="101">
        <v>45291</v>
      </c>
      <c r="G949" t="s">
        <v>3147</v>
      </c>
      <c r="H949" t="s">
        <v>2890</v>
      </c>
      <c r="I949">
        <v>22</v>
      </c>
      <c r="J949">
        <v>21.440000534057621</v>
      </c>
      <c r="O949">
        <v>1859</v>
      </c>
      <c r="P949">
        <v>3240</v>
      </c>
      <c r="Q949">
        <v>13146</v>
      </c>
      <c r="R949">
        <v>0</v>
      </c>
      <c r="W949">
        <v>391217</v>
      </c>
    </row>
    <row r="950" spans="1:74" x14ac:dyDescent="0.3">
      <c r="A950">
        <v>429</v>
      </c>
      <c r="B950" t="s">
        <v>398</v>
      </c>
      <c r="C950" t="s">
        <v>90</v>
      </c>
      <c r="D950" t="s">
        <v>52</v>
      </c>
      <c r="E950" t="s">
        <v>54</v>
      </c>
      <c r="F950" s="101">
        <v>45291</v>
      </c>
      <c r="G950" t="s">
        <v>3148</v>
      </c>
      <c r="H950" t="s">
        <v>2891</v>
      </c>
      <c r="I950">
        <v>0.41</v>
      </c>
      <c r="J950">
        <v>0.40999999642372131</v>
      </c>
      <c r="O950">
        <v>312</v>
      </c>
      <c r="P950">
        <v>867</v>
      </c>
      <c r="Q950">
        <v>9662</v>
      </c>
      <c r="R950">
        <v>171</v>
      </c>
      <c r="AA950">
        <v>660.1</v>
      </c>
      <c r="AB950">
        <v>3809.56</v>
      </c>
    </row>
    <row r="951" spans="1:74" x14ac:dyDescent="0.3">
      <c r="A951">
        <v>429</v>
      </c>
      <c r="B951" t="s">
        <v>398</v>
      </c>
      <c r="C951" t="s">
        <v>90</v>
      </c>
      <c r="D951" t="s">
        <v>52</v>
      </c>
      <c r="E951" t="s">
        <v>54</v>
      </c>
      <c r="F951" s="101">
        <v>45291</v>
      </c>
      <c r="G951" t="s">
        <v>3148</v>
      </c>
      <c r="H951" t="s">
        <v>2890</v>
      </c>
      <c r="I951">
        <v>0.4</v>
      </c>
      <c r="J951">
        <v>1.2100000381469731</v>
      </c>
      <c r="O951">
        <v>1859</v>
      </c>
      <c r="P951">
        <v>3240</v>
      </c>
      <c r="Q951">
        <v>13146</v>
      </c>
      <c r="R951">
        <v>0</v>
      </c>
      <c r="AA951">
        <v>5707</v>
      </c>
      <c r="AB951">
        <v>16387.7</v>
      </c>
    </row>
    <row r="952" spans="1:74" x14ac:dyDescent="0.3">
      <c r="A952">
        <v>429</v>
      </c>
      <c r="B952" t="s">
        <v>398</v>
      </c>
      <c r="C952" t="s">
        <v>90</v>
      </c>
      <c r="D952" t="s">
        <v>52</v>
      </c>
      <c r="E952" t="s">
        <v>54</v>
      </c>
      <c r="F952" s="101">
        <v>45291</v>
      </c>
      <c r="G952" t="s">
        <v>3148</v>
      </c>
      <c r="H952" t="s">
        <v>2892</v>
      </c>
      <c r="I952">
        <v>0.38</v>
      </c>
      <c r="J952">
        <v>0.37999999523162842</v>
      </c>
      <c r="O952">
        <v>583</v>
      </c>
      <c r="P952">
        <v>29</v>
      </c>
      <c r="Q952">
        <v>8166</v>
      </c>
      <c r="R952">
        <v>2922</v>
      </c>
      <c r="AA952">
        <v>148.19999999999999</v>
      </c>
      <c r="AB952">
        <v>4290.49</v>
      </c>
    </row>
    <row r="953" spans="1:74" x14ac:dyDescent="0.3">
      <c r="A953">
        <v>430</v>
      </c>
      <c r="B953" t="s">
        <v>399</v>
      </c>
      <c r="C953" t="s">
        <v>86</v>
      </c>
      <c r="D953" t="s">
        <v>52</v>
      </c>
      <c r="E953" t="s">
        <v>22</v>
      </c>
      <c r="F953" s="101">
        <v>45291</v>
      </c>
      <c r="G953" t="s">
        <v>3149</v>
      </c>
      <c r="H953" t="s">
        <v>3004</v>
      </c>
      <c r="I953">
        <v>95</v>
      </c>
      <c r="J953">
        <v>109.98000335693359</v>
      </c>
      <c r="BT953">
        <v>11507768822</v>
      </c>
      <c r="BU953">
        <v>12656378158</v>
      </c>
    </row>
    <row r="954" spans="1:74" x14ac:dyDescent="0.3">
      <c r="A954">
        <v>430</v>
      </c>
      <c r="B954" t="s">
        <v>399</v>
      </c>
      <c r="C954" t="s">
        <v>86</v>
      </c>
      <c r="D954" t="s">
        <v>52</v>
      </c>
      <c r="E954" t="s">
        <v>22</v>
      </c>
      <c r="F954" s="101">
        <v>45291</v>
      </c>
      <c r="G954" t="s">
        <v>3149</v>
      </c>
      <c r="H954" t="s">
        <v>3005</v>
      </c>
      <c r="I954">
        <v>95</v>
      </c>
      <c r="J954">
        <v>101.48000335693359</v>
      </c>
      <c r="BT954">
        <v>37876348281</v>
      </c>
      <c r="BU954">
        <v>38438253894</v>
      </c>
    </row>
    <row r="955" spans="1:74" x14ac:dyDescent="0.3">
      <c r="A955">
        <v>430</v>
      </c>
      <c r="B955" t="s">
        <v>399</v>
      </c>
      <c r="C955" t="s">
        <v>86</v>
      </c>
      <c r="D955" t="s">
        <v>52</v>
      </c>
      <c r="E955" t="s">
        <v>22</v>
      </c>
      <c r="F955" s="101">
        <v>45291</v>
      </c>
      <c r="G955" t="s">
        <v>3149</v>
      </c>
      <c r="H955" t="s">
        <v>3006</v>
      </c>
      <c r="I955">
        <v>95</v>
      </c>
      <c r="J955">
        <v>99.629997253417969</v>
      </c>
      <c r="BT955">
        <v>56061657202</v>
      </c>
      <c r="BU955">
        <v>55854538738</v>
      </c>
    </row>
    <row r="956" spans="1:74" x14ac:dyDescent="0.3">
      <c r="A956">
        <v>430</v>
      </c>
      <c r="B956" t="s">
        <v>399</v>
      </c>
      <c r="C956" t="s">
        <v>86</v>
      </c>
      <c r="D956" t="s">
        <v>52</v>
      </c>
      <c r="E956" t="s">
        <v>22</v>
      </c>
      <c r="F956" s="101">
        <v>45291</v>
      </c>
      <c r="G956" t="s">
        <v>3149</v>
      </c>
      <c r="H956" t="s">
        <v>3007</v>
      </c>
      <c r="I956">
        <v>95</v>
      </c>
      <c r="J956">
        <v>101.370002746582</v>
      </c>
      <c r="BT956">
        <v>134786157549</v>
      </c>
      <c r="BU956">
        <v>136634629428</v>
      </c>
    </row>
    <row r="957" spans="1:74" x14ac:dyDescent="0.3">
      <c r="A957">
        <v>433</v>
      </c>
      <c r="B957" t="s">
        <v>402</v>
      </c>
      <c r="C957" t="s">
        <v>90</v>
      </c>
      <c r="D957" t="s">
        <v>52</v>
      </c>
      <c r="E957" t="s">
        <v>54</v>
      </c>
      <c r="F957" s="101">
        <v>45291</v>
      </c>
      <c r="G957" t="s">
        <v>3150</v>
      </c>
      <c r="H957" t="s">
        <v>2891</v>
      </c>
      <c r="I957">
        <v>0.05</v>
      </c>
      <c r="J957">
        <v>9.9999997764825821E-3</v>
      </c>
      <c r="O957">
        <v>312</v>
      </c>
      <c r="P957">
        <v>867</v>
      </c>
      <c r="Q957">
        <v>9662</v>
      </c>
      <c r="R957">
        <v>171</v>
      </c>
      <c r="BV957">
        <v>91</v>
      </c>
    </row>
    <row r="958" spans="1:74" x14ac:dyDescent="0.3">
      <c r="A958">
        <v>433</v>
      </c>
      <c r="B958" t="s">
        <v>402</v>
      </c>
      <c r="C958" t="s">
        <v>90</v>
      </c>
      <c r="D958" t="s">
        <v>52</v>
      </c>
      <c r="E958" t="s">
        <v>54</v>
      </c>
      <c r="F958" s="101">
        <v>45291</v>
      </c>
      <c r="G958" t="s">
        <v>3150</v>
      </c>
      <c r="H958" t="s">
        <v>2892</v>
      </c>
      <c r="I958">
        <v>0.05</v>
      </c>
      <c r="J958">
        <v>5.000000074505806E-2</v>
      </c>
      <c r="O958">
        <v>583</v>
      </c>
      <c r="P958">
        <v>29</v>
      </c>
      <c r="Q958">
        <v>8166</v>
      </c>
      <c r="R958">
        <v>2922</v>
      </c>
      <c r="BV958">
        <v>619.71</v>
      </c>
    </row>
    <row r="959" spans="1:74" x14ac:dyDescent="0.3">
      <c r="A959">
        <v>433</v>
      </c>
      <c r="B959" t="s">
        <v>402</v>
      </c>
      <c r="C959" t="s">
        <v>90</v>
      </c>
      <c r="D959" t="s">
        <v>52</v>
      </c>
      <c r="E959" t="s">
        <v>54</v>
      </c>
      <c r="F959" s="101">
        <v>45291</v>
      </c>
      <c r="G959" t="s">
        <v>3150</v>
      </c>
      <c r="H959" t="s">
        <v>2895</v>
      </c>
      <c r="I959">
        <v>0.05</v>
      </c>
      <c r="O959">
        <v>0</v>
      </c>
      <c r="P959">
        <v>0</v>
      </c>
      <c r="Q959">
        <v>0</v>
      </c>
      <c r="R959">
        <v>0</v>
      </c>
      <c r="BV959">
        <v>1</v>
      </c>
    </row>
    <row r="960" spans="1:74" x14ac:dyDescent="0.3">
      <c r="A960">
        <v>433</v>
      </c>
      <c r="B960" t="s">
        <v>402</v>
      </c>
      <c r="C960" t="s">
        <v>90</v>
      </c>
      <c r="D960" t="s">
        <v>52</v>
      </c>
      <c r="E960" t="s">
        <v>54</v>
      </c>
      <c r="F960" s="101">
        <v>45291</v>
      </c>
      <c r="G960" t="s">
        <v>3150</v>
      </c>
      <c r="H960" t="s">
        <v>2890</v>
      </c>
      <c r="I960">
        <v>0.05</v>
      </c>
      <c r="J960">
        <v>9.0000003576278687E-2</v>
      </c>
      <c r="O960">
        <v>1859</v>
      </c>
      <c r="P960">
        <v>3240</v>
      </c>
      <c r="Q960">
        <v>13146</v>
      </c>
      <c r="R960">
        <v>0</v>
      </c>
      <c r="BV960">
        <v>1564.22</v>
      </c>
    </row>
    <row r="961" spans="1:106" x14ac:dyDescent="0.3">
      <c r="A961">
        <v>435</v>
      </c>
      <c r="B961" t="s">
        <v>404</v>
      </c>
      <c r="C961" t="s">
        <v>90</v>
      </c>
      <c r="D961" t="s">
        <v>52</v>
      </c>
      <c r="E961" t="s">
        <v>22</v>
      </c>
      <c r="F961" s="101">
        <v>45291</v>
      </c>
      <c r="G961" t="s">
        <v>1760</v>
      </c>
      <c r="H961" t="s">
        <v>2898</v>
      </c>
      <c r="I961">
        <v>100</v>
      </c>
      <c r="J961">
        <v>0</v>
      </c>
      <c r="BW961">
        <v>0</v>
      </c>
      <c r="BX961">
        <v>0</v>
      </c>
    </row>
    <row r="962" spans="1:106" x14ac:dyDescent="0.3">
      <c r="A962">
        <v>435</v>
      </c>
      <c r="B962" t="s">
        <v>404</v>
      </c>
      <c r="C962" t="s">
        <v>90</v>
      </c>
      <c r="D962" t="s">
        <v>52</v>
      </c>
      <c r="E962" t="s">
        <v>22</v>
      </c>
      <c r="F962" s="101">
        <v>45291</v>
      </c>
      <c r="G962" t="s">
        <v>1760</v>
      </c>
      <c r="H962" t="s">
        <v>2895</v>
      </c>
      <c r="I962">
        <v>100</v>
      </c>
      <c r="J962">
        <v>0</v>
      </c>
      <c r="BW962">
        <v>0</v>
      </c>
      <c r="BX962">
        <v>0</v>
      </c>
    </row>
    <row r="963" spans="1:106" x14ac:dyDescent="0.3">
      <c r="A963">
        <v>435</v>
      </c>
      <c r="B963" t="s">
        <v>404</v>
      </c>
      <c r="C963" t="s">
        <v>90</v>
      </c>
      <c r="D963" t="s">
        <v>52</v>
      </c>
      <c r="E963" t="s">
        <v>22</v>
      </c>
      <c r="F963" s="101">
        <v>45291</v>
      </c>
      <c r="G963" t="s">
        <v>1760</v>
      </c>
      <c r="H963" t="s">
        <v>2899</v>
      </c>
      <c r="I963">
        <v>100</v>
      </c>
      <c r="J963">
        <v>0</v>
      </c>
      <c r="BW963">
        <v>0</v>
      </c>
      <c r="BX963">
        <v>0</v>
      </c>
    </row>
    <row r="964" spans="1:106" x14ac:dyDescent="0.3">
      <c r="A964">
        <v>435</v>
      </c>
      <c r="B964" t="s">
        <v>404</v>
      </c>
      <c r="C964" t="s">
        <v>90</v>
      </c>
      <c r="D964" t="s">
        <v>52</v>
      </c>
      <c r="E964" t="s">
        <v>22</v>
      </c>
      <c r="F964" s="101">
        <v>45291</v>
      </c>
      <c r="G964" t="s">
        <v>1760</v>
      </c>
      <c r="H964" t="s">
        <v>2890</v>
      </c>
      <c r="I964">
        <v>100</v>
      </c>
      <c r="J964">
        <v>-80</v>
      </c>
      <c r="BW964">
        <v>0.05</v>
      </c>
      <c r="BX964">
        <v>0.09</v>
      </c>
    </row>
    <row r="965" spans="1:106" x14ac:dyDescent="0.3">
      <c r="A965">
        <v>435</v>
      </c>
      <c r="B965" t="s">
        <v>404</v>
      </c>
      <c r="C965" t="s">
        <v>90</v>
      </c>
      <c r="D965" t="s">
        <v>52</v>
      </c>
      <c r="E965" t="s">
        <v>22</v>
      </c>
      <c r="F965" s="101">
        <v>45291</v>
      </c>
      <c r="G965" t="s">
        <v>1760</v>
      </c>
      <c r="H965" t="s">
        <v>2891</v>
      </c>
      <c r="I965">
        <v>100</v>
      </c>
      <c r="J965">
        <v>-1011.109985351562</v>
      </c>
      <c r="BW965">
        <v>8.9999999999999998E-4</v>
      </c>
      <c r="BX965">
        <v>0.01</v>
      </c>
    </row>
    <row r="966" spans="1:106" x14ac:dyDescent="0.3">
      <c r="A966">
        <v>435</v>
      </c>
      <c r="B966" t="s">
        <v>404</v>
      </c>
      <c r="C966" t="s">
        <v>90</v>
      </c>
      <c r="D966" t="s">
        <v>52</v>
      </c>
      <c r="E966" t="s">
        <v>22</v>
      </c>
      <c r="F966" s="101">
        <v>45291</v>
      </c>
      <c r="G966" t="s">
        <v>1760</v>
      </c>
      <c r="H966" t="s">
        <v>2892</v>
      </c>
      <c r="I966">
        <v>100</v>
      </c>
      <c r="J966">
        <v>-150</v>
      </c>
      <c r="BW966">
        <v>0.02</v>
      </c>
      <c r="BX966">
        <v>0.05</v>
      </c>
    </row>
    <row r="967" spans="1:106" x14ac:dyDescent="0.3">
      <c r="A967">
        <v>439</v>
      </c>
      <c r="B967" t="s">
        <v>407</v>
      </c>
      <c r="C967" t="s">
        <v>315</v>
      </c>
      <c r="D967" t="s">
        <v>52</v>
      </c>
      <c r="E967" t="s">
        <v>22</v>
      </c>
      <c r="F967" s="101">
        <v>45291</v>
      </c>
      <c r="G967" t="s">
        <v>3151</v>
      </c>
      <c r="H967" t="s">
        <v>2963</v>
      </c>
      <c r="I967">
        <v>100</v>
      </c>
      <c r="J967">
        <v>100</v>
      </c>
      <c r="CY967">
        <v>692</v>
      </c>
      <c r="CZ967">
        <v>692</v>
      </c>
    </row>
    <row r="968" spans="1:106" x14ac:dyDescent="0.3">
      <c r="A968">
        <v>439</v>
      </c>
      <c r="B968" t="s">
        <v>407</v>
      </c>
      <c r="C968" t="s">
        <v>315</v>
      </c>
      <c r="D968" t="s">
        <v>52</v>
      </c>
      <c r="E968" t="s">
        <v>22</v>
      </c>
      <c r="F968" s="101">
        <v>45291</v>
      </c>
      <c r="G968" t="s">
        <v>3151</v>
      </c>
      <c r="H968" t="s">
        <v>2964</v>
      </c>
      <c r="I968">
        <v>100</v>
      </c>
      <c r="J968">
        <v>100</v>
      </c>
      <c r="CY968">
        <v>223</v>
      </c>
      <c r="CZ968">
        <v>223</v>
      </c>
    </row>
    <row r="969" spans="1:106" x14ac:dyDescent="0.3">
      <c r="A969">
        <v>440</v>
      </c>
      <c r="B969" t="s">
        <v>408</v>
      </c>
      <c r="C969" t="s">
        <v>315</v>
      </c>
      <c r="D969" t="s">
        <v>52</v>
      </c>
      <c r="E969" t="s">
        <v>22</v>
      </c>
      <c r="F969" s="101">
        <v>45291</v>
      </c>
      <c r="G969" t="s">
        <v>3152</v>
      </c>
      <c r="H969" t="s">
        <v>2963</v>
      </c>
      <c r="I969">
        <v>98</v>
      </c>
      <c r="J969">
        <v>97.660003662109375</v>
      </c>
      <c r="DA969">
        <v>39580</v>
      </c>
      <c r="DB969">
        <v>40528</v>
      </c>
    </row>
    <row r="970" spans="1:106" x14ac:dyDescent="0.3">
      <c r="A970">
        <v>440</v>
      </c>
      <c r="B970" t="s">
        <v>408</v>
      </c>
      <c r="C970" t="s">
        <v>315</v>
      </c>
      <c r="D970" t="s">
        <v>52</v>
      </c>
      <c r="E970" t="s">
        <v>22</v>
      </c>
      <c r="F970" s="101">
        <v>45291</v>
      </c>
      <c r="G970" t="s">
        <v>3152</v>
      </c>
      <c r="H970" t="s">
        <v>2964</v>
      </c>
      <c r="I970">
        <v>98</v>
      </c>
      <c r="J970">
        <v>98.989997863769531</v>
      </c>
      <c r="DA970">
        <v>2746</v>
      </c>
      <c r="DB970">
        <v>2774</v>
      </c>
    </row>
    <row r="971" spans="1:106" x14ac:dyDescent="0.3">
      <c r="A971">
        <v>213</v>
      </c>
      <c r="B971" t="s">
        <v>142</v>
      </c>
      <c r="C971" t="s">
        <v>90</v>
      </c>
      <c r="D971" t="s">
        <v>47</v>
      </c>
      <c r="E971" t="s">
        <v>22</v>
      </c>
      <c r="F971" s="101">
        <v>45291</v>
      </c>
      <c r="G971" t="s">
        <v>1031</v>
      </c>
      <c r="H971" t="s">
        <v>2927</v>
      </c>
      <c r="I971">
        <v>90</v>
      </c>
      <c r="J971">
        <v>100</v>
      </c>
      <c r="AW971">
        <v>66</v>
      </c>
      <c r="AX971">
        <v>66</v>
      </c>
    </row>
    <row r="972" spans="1:106" x14ac:dyDescent="0.3">
      <c r="A972">
        <v>213</v>
      </c>
      <c r="B972" t="s">
        <v>142</v>
      </c>
      <c r="C972" t="s">
        <v>90</v>
      </c>
      <c r="D972" t="s">
        <v>47</v>
      </c>
      <c r="E972" t="s">
        <v>22</v>
      </c>
      <c r="F972" s="101">
        <v>45291</v>
      </c>
      <c r="G972" t="s">
        <v>1031</v>
      </c>
      <c r="H972" t="s">
        <v>2922</v>
      </c>
      <c r="I972">
        <v>90</v>
      </c>
      <c r="J972">
        <v>100</v>
      </c>
      <c r="AW972">
        <v>9</v>
      </c>
      <c r="AX972">
        <v>9</v>
      </c>
    </row>
    <row r="973" spans="1:106" x14ac:dyDescent="0.3">
      <c r="A973">
        <v>213</v>
      </c>
      <c r="B973" t="s">
        <v>142</v>
      </c>
      <c r="C973" t="s">
        <v>90</v>
      </c>
      <c r="D973" t="s">
        <v>47</v>
      </c>
      <c r="E973" t="s">
        <v>22</v>
      </c>
      <c r="F973" s="101">
        <v>45291</v>
      </c>
      <c r="G973" t="s">
        <v>1031</v>
      </c>
      <c r="H973" t="s">
        <v>2923</v>
      </c>
      <c r="I973">
        <v>90</v>
      </c>
      <c r="J973">
        <v>100</v>
      </c>
      <c r="AW973">
        <v>16</v>
      </c>
      <c r="AX973">
        <v>16</v>
      </c>
    </row>
    <row r="974" spans="1:106" x14ac:dyDescent="0.3">
      <c r="A974">
        <v>213</v>
      </c>
      <c r="B974" t="s">
        <v>142</v>
      </c>
      <c r="C974" t="s">
        <v>90</v>
      </c>
      <c r="D974" t="s">
        <v>47</v>
      </c>
      <c r="E974" t="s">
        <v>22</v>
      </c>
      <c r="F974" s="101">
        <v>45291</v>
      </c>
      <c r="G974" t="s">
        <v>1031</v>
      </c>
      <c r="H974" t="s">
        <v>2924</v>
      </c>
      <c r="I974">
        <v>90</v>
      </c>
      <c r="J974">
        <v>100</v>
      </c>
      <c r="AW974">
        <v>3</v>
      </c>
      <c r="AX974">
        <v>3</v>
      </c>
    </row>
    <row r="975" spans="1:106" x14ac:dyDescent="0.3">
      <c r="A975">
        <v>213</v>
      </c>
      <c r="B975" t="s">
        <v>142</v>
      </c>
      <c r="C975" t="s">
        <v>90</v>
      </c>
      <c r="D975" t="s">
        <v>47</v>
      </c>
      <c r="E975" t="s">
        <v>22</v>
      </c>
      <c r="F975" s="101">
        <v>45291</v>
      </c>
      <c r="G975" t="s">
        <v>1031</v>
      </c>
      <c r="H975" t="s">
        <v>3011</v>
      </c>
      <c r="I975">
        <v>90</v>
      </c>
      <c r="J975">
        <v>100</v>
      </c>
      <c r="AW975">
        <v>3</v>
      </c>
      <c r="AX975">
        <v>3</v>
      </c>
    </row>
    <row r="976" spans="1:106" x14ac:dyDescent="0.3">
      <c r="A976">
        <v>213</v>
      </c>
      <c r="B976" t="s">
        <v>142</v>
      </c>
      <c r="C976" t="s">
        <v>90</v>
      </c>
      <c r="D976" t="s">
        <v>47</v>
      </c>
      <c r="E976" t="s">
        <v>22</v>
      </c>
      <c r="F976" s="101">
        <v>45291</v>
      </c>
      <c r="G976" t="s">
        <v>1031</v>
      </c>
      <c r="H976" t="s">
        <v>3012</v>
      </c>
      <c r="I976">
        <v>90</v>
      </c>
      <c r="J976">
        <v>100</v>
      </c>
      <c r="AW976">
        <v>3</v>
      </c>
      <c r="AX976">
        <v>3</v>
      </c>
    </row>
    <row r="977" spans="1:79" x14ac:dyDescent="0.3">
      <c r="A977">
        <v>213</v>
      </c>
      <c r="B977" t="s">
        <v>142</v>
      </c>
      <c r="C977" t="s">
        <v>90</v>
      </c>
      <c r="D977" t="s">
        <v>47</v>
      </c>
      <c r="E977" t="s">
        <v>22</v>
      </c>
      <c r="F977" s="101">
        <v>45291</v>
      </c>
      <c r="G977" t="s">
        <v>1031</v>
      </c>
      <c r="H977" t="s">
        <v>2925</v>
      </c>
      <c r="I977">
        <v>90</v>
      </c>
      <c r="J977">
        <v>100</v>
      </c>
      <c r="AW977">
        <v>25</v>
      </c>
      <c r="AX977">
        <v>25</v>
      </c>
    </row>
    <row r="978" spans="1:79" x14ac:dyDescent="0.3">
      <c r="A978">
        <v>213</v>
      </c>
      <c r="B978" t="s">
        <v>142</v>
      </c>
      <c r="C978" t="s">
        <v>90</v>
      </c>
      <c r="D978" t="s">
        <v>47</v>
      </c>
      <c r="E978" t="s">
        <v>22</v>
      </c>
      <c r="F978" s="101">
        <v>45291</v>
      </c>
      <c r="G978" t="s">
        <v>1031</v>
      </c>
      <c r="H978" t="s">
        <v>2926</v>
      </c>
      <c r="I978">
        <v>90</v>
      </c>
      <c r="J978">
        <v>100</v>
      </c>
      <c r="AW978">
        <v>19</v>
      </c>
      <c r="AX978">
        <v>19</v>
      </c>
    </row>
    <row r="979" spans="1:79" x14ac:dyDescent="0.3">
      <c r="A979">
        <v>238</v>
      </c>
      <c r="B979" t="s">
        <v>168</v>
      </c>
      <c r="C979" t="s">
        <v>90</v>
      </c>
      <c r="D979" t="s">
        <v>47</v>
      </c>
      <c r="E979" t="s">
        <v>22</v>
      </c>
      <c r="F979" s="101">
        <v>45291</v>
      </c>
      <c r="G979" t="s">
        <v>1220</v>
      </c>
      <c r="H979" t="s">
        <v>2929</v>
      </c>
      <c r="I979">
        <v>90</v>
      </c>
      <c r="J979">
        <v>100</v>
      </c>
      <c r="AY979">
        <v>1</v>
      </c>
      <c r="AZ979">
        <v>1</v>
      </c>
    </row>
    <row r="980" spans="1:79" x14ac:dyDescent="0.3">
      <c r="A980">
        <v>238</v>
      </c>
      <c r="B980" t="s">
        <v>168</v>
      </c>
      <c r="C980" t="s">
        <v>90</v>
      </c>
      <c r="D980" t="s">
        <v>47</v>
      </c>
      <c r="E980" t="s">
        <v>22</v>
      </c>
      <c r="F980" s="101">
        <v>45291</v>
      </c>
      <c r="G980" t="s">
        <v>1220</v>
      </c>
      <c r="H980" t="s">
        <v>2930</v>
      </c>
      <c r="I980">
        <v>90</v>
      </c>
      <c r="J980">
        <v>64.290000915527344</v>
      </c>
      <c r="AY980">
        <v>9</v>
      </c>
      <c r="AZ980">
        <v>14</v>
      </c>
    </row>
    <row r="981" spans="1:79" x14ac:dyDescent="0.3">
      <c r="A981">
        <v>238</v>
      </c>
      <c r="B981" t="s">
        <v>168</v>
      </c>
      <c r="C981" t="s">
        <v>90</v>
      </c>
      <c r="D981" t="s">
        <v>47</v>
      </c>
      <c r="E981" t="s">
        <v>22</v>
      </c>
      <c r="F981" s="101">
        <v>45291</v>
      </c>
      <c r="G981" t="s">
        <v>1220</v>
      </c>
      <c r="H981" t="s">
        <v>2931</v>
      </c>
      <c r="I981">
        <v>90</v>
      </c>
      <c r="J981">
        <v>80</v>
      </c>
      <c r="AY981">
        <v>4</v>
      </c>
      <c r="AZ981">
        <v>5</v>
      </c>
    </row>
    <row r="982" spans="1:79" x14ac:dyDescent="0.3">
      <c r="A982">
        <v>238</v>
      </c>
      <c r="B982" t="s">
        <v>168</v>
      </c>
      <c r="C982" t="s">
        <v>90</v>
      </c>
      <c r="D982" t="s">
        <v>47</v>
      </c>
      <c r="E982" t="s">
        <v>22</v>
      </c>
      <c r="F982" s="101">
        <v>45291</v>
      </c>
      <c r="G982" t="s">
        <v>1220</v>
      </c>
      <c r="H982" t="s">
        <v>2932</v>
      </c>
      <c r="I982">
        <v>90</v>
      </c>
      <c r="J982">
        <v>71.430000305175781</v>
      </c>
      <c r="AY982">
        <v>5</v>
      </c>
      <c r="AZ982">
        <v>7</v>
      </c>
    </row>
    <row r="983" spans="1:79" x14ac:dyDescent="0.3">
      <c r="A983">
        <v>238</v>
      </c>
      <c r="B983" t="s">
        <v>168</v>
      </c>
      <c r="C983" t="s">
        <v>90</v>
      </c>
      <c r="D983" t="s">
        <v>47</v>
      </c>
      <c r="E983" t="s">
        <v>22</v>
      </c>
      <c r="F983" s="101">
        <v>45291</v>
      </c>
      <c r="G983" t="s">
        <v>1220</v>
      </c>
      <c r="H983" t="s">
        <v>3014</v>
      </c>
      <c r="I983">
        <v>90</v>
      </c>
      <c r="J983">
        <v>50</v>
      </c>
      <c r="AY983">
        <v>1</v>
      </c>
      <c r="AZ983">
        <v>2</v>
      </c>
    </row>
    <row r="984" spans="1:79" x14ac:dyDescent="0.3">
      <c r="A984">
        <v>238</v>
      </c>
      <c r="B984" t="s">
        <v>168</v>
      </c>
      <c r="C984" t="s">
        <v>90</v>
      </c>
      <c r="D984" t="s">
        <v>47</v>
      </c>
      <c r="E984" t="s">
        <v>22</v>
      </c>
      <c r="F984" s="101">
        <v>45291</v>
      </c>
      <c r="G984" t="s">
        <v>1220</v>
      </c>
      <c r="H984" t="s">
        <v>2933</v>
      </c>
      <c r="I984">
        <v>90</v>
      </c>
      <c r="J984">
        <v>100</v>
      </c>
      <c r="AY984">
        <v>3</v>
      </c>
      <c r="AZ984">
        <v>3</v>
      </c>
    </row>
    <row r="985" spans="1:79" x14ac:dyDescent="0.3">
      <c r="A985">
        <v>238</v>
      </c>
      <c r="B985" t="s">
        <v>168</v>
      </c>
      <c r="C985" t="s">
        <v>90</v>
      </c>
      <c r="D985" t="s">
        <v>47</v>
      </c>
      <c r="E985" t="s">
        <v>22</v>
      </c>
      <c r="F985" s="101">
        <v>45291</v>
      </c>
      <c r="G985" t="s">
        <v>1220</v>
      </c>
      <c r="H985" t="s">
        <v>3015</v>
      </c>
      <c r="I985">
        <v>90</v>
      </c>
      <c r="J985">
        <v>100</v>
      </c>
      <c r="AY985">
        <v>3</v>
      </c>
      <c r="AZ985">
        <v>3</v>
      </c>
    </row>
    <row r="986" spans="1:79" x14ac:dyDescent="0.3">
      <c r="A986">
        <v>238</v>
      </c>
      <c r="B986" t="s">
        <v>168</v>
      </c>
      <c r="C986" t="s">
        <v>90</v>
      </c>
      <c r="D986" t="s">
        <v>47</v>
      </c>
      <c r="E986" t="s">
        <v>22</v>
      </c>
      <c r="F986" s="101">
        <v>45291</v>
      </c>
      <c r="G986" t="s">
        <v>1220</v>
      </c>
      <c r="H986" t="s">
        <v>2934</v>
      </c>
      <c r="I986">
        <v>90</v>
      </c>
      <c r="J986">
        <v>80</v>
      </c>
      <c r="AY986">
        <v>4</v>
      </c>
      <c r="AZ986">
        <v>5</v>
      </c>
    </row>
    <row r="987" spans="1:79" x14ac:dyDescent="0.3">
      <c r="A987">
        <v>306</v>
      </c>
      <c r="B987" t="s">
        <v>252</v>
      </c>
      <c r="C987" t="s">
        <v>186</v>
      </c>
      <c r="D987" t="s">
        <v>47</v>
      </c>
      <c r="E987" t="s">
        <v>22</v>
      </c>
      <c r="F987" s="101">
        <v>45291</v>
      </c>
      <c r="G987" t="s">
        <v>3153</v>
      </c>
      <c r="H987" t="s">
        <v>3017</v>
      </c>
      <c r="I987">
        <v>100</v>
      </c>
      <c r="J987">
        <v>113</v>
      </c>
      <c r="BY987">
        <v>113</v>
      </c>
    </row>
    <row r="988" spans="1:79" x14ac:dyDescent="0.3">
      <c r="A988">
        <v>306</v>
      </c>
      <c r="B988" t="s">
        <v>252</v>
      </c>
      <c r="C988" t="s">
        <v>186</v>
      </c>
      <c r="D988" t="s">
        <v>47</v>
      </c>
      <c r="E988" t="s">
        <v>22</v>
      </c>
      <c r="F988" s="101">
        <v>45291</v>
      </c>
      <c r="G988" t="s">
        <v>3153</v>
      </c>
      <c r="H988" t="s">
        <v>3021</v>
      </c>
      <c r="I988">
        <v>100</v>
      </c>
      <c r="J988">
        <v>102</v>
      </c>
      <c r="BY988">
        <v>102</v>
      </c>
    </row>
    <row r="989" spans="1:79" x14ac:dyDescent="0.3">
      <c r="A989">
        <v>373</v>
      </c>
      <c r="B989" t="s">
        <v>328</v>
      </c>
      <c r="C989" t="s">
        <v>190</v>
      </c>
      <c r="D989" t="s">
        <v>47</v>
      </c>
      <c r="E989" t="s">
        <v>22</v>
      </c>
      <c r="F989" s="101">
        <v>45291</v>
      </c>
      <c r="G989" t="s">
        <v>3154</v>
      </c>
      <c r="H989" t="s">
        <v>3022</v>
      </c>
      <c r="I989">
        <v>100</v>
      </c>
      <c r="J989">
        <v>97</v>
      </c>
      <c r="BZ989">
        <v>97</v>
      </c>
      <c r="CA989">
        <v>100</v>
      </c>
    </row>
    <row r="990" spans="1:79" x14ac:dyDescent="0.3">
      <c r="A990">
        <v>373</v>
      </c>
      <c r="B990" t="s">
        <v>328</v>
      </c>
      <c r="C990" t="s">
        <v>190</v>
      </c>
      <c r="D990" t="s">
        <v>47</v>
      </c>
      <c r="E990" t="s">
        <v>22</v>
      </c>
      <c r="F990" s="101">
        <v>45291</v>
      </c>
      <c r="G990" t="s">
        <v>3154</v>
      </c>
      <c r="H990" t="s">
        <v>3021</v>
      </c>
      <c r="I990">
        <v>100</v>
      </c>
      <c r="J990">
        <v>98</v>
      </c>
      <c r="BZ990">
        <v>98</v>
      </c>
      <c r="CA990">
        <v>100</v>
      </c>
    </row>
    <row r="991" spans="1:79" x14ac:dyDescent="0.3">
      <c r="A991">
        <v>373</v>
      </c>
      <c r="B991" t="s">
        <v>328</v>
      </c>
      <c r="C991" t="s">
        <v>190</v>
      </c>
      <c r="D991" t="s">
        <v>47</v>
      </c>
      <c r="E991" t="s">
        <v>22</v>
      </c>
      <c r="F991" s="101">
        <v>45291</v>
      </c>
      <c r="G991" t="s">
        <v>3154</v>
      </c>
      <c r="H991" t="s">
        <v>3020</v>
      </c>
      <c r="I991">
        <v>100</v>
      </c>
      <c r="J991">
        <v>98</v>
      </c>
      <c r="BZ991">
        <v>98</v>
      </c>
      <c r="CA991">
        <v>100</v>
      </c>
    </row>
    <row r="992" spans="1:79" x14ac:dyDescent="0.3">
      <c r="A992">
        <v>373</v>
      </c>
      <c r="B992" t="s">
        <v>328</v>
      </c>
      <c r="C992" t="s">
        <v>190</v>
      </c>
      <c r="D992" t="s">
        <v>47</v>
      </c>
      <c r="E992" t="s">
        <v>22</v>
      </c>
      <c r="F992" s="101">
        <v>45291</v>
      </c>
      <c r="G992" t="s">
        <v>3154</v>
      </c>
      <c r="H992" t="s">
        <v>3019</v>
      </c>
      <c r="I992">
        <v>100</v>
      </c>
      <c r="J992">
        <v>95</v>
      </c>
      <c r="BZ992">
        <v>95</v>
      </c>
      <c r="CA992">
        <v>100</v>
      </c>
    </row>
    <row r="993" spans="1:96" x14ac:dyDescent="0.3">
      <c r="A993">
        <v>373</v>
      </c>
      <c r="B993" t="s">
        <v>328</v>
      </c>
      <c r="C993" t="s">
        <v>190</v>
      </c>
      <c r="D993" t="s">
        <v>47</v>
      </c>
      <c r="E993" t="s">
        <v>22</v>
      </c>
      <c r="F993" s="101">
        <v>45291</v>
      </c>
      <c r="G993" t="s">
        <v>3154</v>
      </c>
      <c r="H993" t="s">
        <v>3018</v>
      </c>
      <c r="I993">
        <v>100</v>
      </c>
      <c r="J993">
        <v>96</v>
      </c>
      <c r="BZ993">
        <v>96</v>
      </c>
      <c r="CA993">
        <v>100</v>
      </c>
    </row>
    <row r="994" spans="1:96" x14ac:dyDescent="0.3">
      <c r="A994">
        <v>373</v>
      </c>
      <c r="B994" t="s">
        <v>328</v>
      </c>
      <c r="C994" t="s">
        <v>190</v>
      </c>
      <c r="D994" t="s">
        <v>47</v>
      </c>
      <c r="E994" t="s">
        <v>22</v>
      </c>
      <c r="F994" s="101">
        <v>45291</v>
      </c>
      <c r="G994" t="s">
        <v>3154</v>
      </c>
      <c r="H994" t="s">
        <v>3017</v>
      </c>
      <c r="I994">
        <v>100</v>
      </c>
      <c r="J994">
        <v>99</v>
      </c>
      <c r="BZ994">
        <v>99</v>
      </c>
      <c r="CA994">
        <v>100</v>
      </c>
    </row>
    <row r="995" spans="1:96" x14ac:dyDescent="0.3">
      <c r="A995">
        <v>390</v>
      </c>
      <c r="B995" t="s">
        <v>348</v>
      </c>
      <c r="C995" t="s">
        <v>190</v>
      </c>
      <c r="D995" t="s">
        <v>47</v>
      </c>
      <c r="E995" t="s">
        <v>22</v>
      </c>
      <c r="F995" s="101">
        <v>45291</v>
      </c>
      <c r="G995" t="s">
        <v>3155</v>
      </c>
      <c r="H995" t="s">
        <v>2984</v>
      </c>
      <c r="I995">
        <v>100</v>
      </c>
      <c r="J995">
        <v>100</v>
      </c>
      <c r="CB995">
        <v>100</v>
      </c>
      <c r="CC995">
        <v>100</v>
      </c>
    </row>
    <row r="996" spans="1:96" x14ac:dyDescent="0.3">
      <c r="A996">
        <v>390</v>
      </c>
      <c r="B996" t="s">
        <v>348</v>
      </c>
      <c r="C996" t="s">
        <v>190</v>
      </c>
      <c r="D996" t="s">
        <v>47</v>
      </c>
      <c r="E996" t="s">
        <v>22</v>
      </c>
      <c r="F996" s="101">
        <v>45291</v>
      </c>
      <c r="G996" t="s">
        <v>3155</v>
      </c>
      <c r="H996" t="s">
        <v>2985</v>
      </c>
      <c r="I996">
        <v>100</v>
      </c>
      <c r="J996">
        <v>100</v>
      </c>
      <c r="CB996">
        <v>100</v>
      </c>
      <c r="CC996">
        <v>100</v>
      </c>
    </row>
    <row r="997" spans="1:96" x14ac:dyDescent="0.3">
      <c r="A997">
        <v>390</v>
      </c>
      <c r="B997" t="s">
        <v>348</v>
      </c>
      <c r="C997" t="s">
        <v>190</v>
      </c>
      <c r="D997" t="s">
        <v>47</v>
      </c>
      <c r="E997" t="s">
        <v>22</v>
      </c>
      <c r="F997" s="101">
        <v>45291</v>
      </c>
      <c r="G997" t="s">
        <v>3155</v>
      </c>
      <c r="H997" t="s">
        <v>2986</v>
      </c>
      <c r="I997">
        <v>100</v>
      </c>
      <c r="J997">
        <v>99.379997253417969</v>
      </c>
      <c r="CB997">
        <v>99.38</v>
      </c>
      <c r="CC997">
        <v>100</v>
      </c>
    </row>
    <row r="998" spans="1:96" x14ac:dyDescent="0.3">
      <c r="A998">
        <v>390</v>
      </c>
      <c r="B998" t="s">
        <v>348</v>
      </c>
      <c r="C998" t="s">
        <v>190</v>
      </c>
      <c r="D998" t="s">
        <v>47</v>
      </c>
      <c r="E998" t="s">
        <v>22</v>
      </c>
      <c r="F998" s="101">
        <v>45291</v>
      </c>
      <c r="G998" t="s">
        <v>3155</v>
      </c>
      <c r="H998" t="s">
        <v>2987</v>
      </c>
      <c r="I998">
        <v>100</v>
      </c>
      <c r="J998">
        <v>100</v>
      </c>
      <c r="CB998">
        <v>100</v>
      </c>
      <c r="CC998">
        <v>100</v>
      </c>
    </row>
    <row r="999" spans="1:96" x14ac:dyDescent="0.3">
      <c r="A999">
        <v>390</v>
      </c>
      <c r="B999" t="s">
        <v>348</v>
      </c>
      <c r="C999" t="s">
        <v>190</v>
      </c>
      <c r="D999" t="s">
        <v>47</v>
      </c>
      <c r="E999" t="s">
        <v>22</v>
      </c>
      <c r="F999" s="101">
        <v>45291</v>
      </c>
      <c r="G999" t="s">
        <v>3155</v>
      </c>
      <c r="H999" t="s">
        <v>2988</v>
      </c>
      <c r="I999">
        <v>100</v>
      </c>
      <c r="J999">
        <v>92.860000610351563</v>
      </c>
      <c r="CB999">
        <v>92.86</v>
      </c>
      <c r="CC999">
        <v>100</v>
      </c>
    </row>
    <row r="1000" spans="1:96" x14ac:dyDescent="0.3">
      <c r="A1000">
        <v>390</v>
      </c>
      <c r="B1000" t="s">
        <v>348</v>
      </c>
      <c r="C1000" t="s">
        <v>190</v>
      </c>
      <c r="D1000" t="s">
        <v>47</v>
      </c>
      <c r="E1000" t="s">
        <v>22</v>
      </c>
      <c r="F1000" s="101">
        <v>45291</v>
      </c>
      <c r="G1000" t="s">
        <v>3155</v>
      </c>
      <c r="H1000" t="s">
        <v>2989</v>
      </c>
      <c r="I1000">
        <v>100</v>
      </c>
      <c r="J1000">
        <v>100</v>
      </c>
      <c r="CB1000">
        <v>100</v>
      </c>
      <c r="CC1000">
        <v>100</v>
      </c>
    </row>
    <row r="1001" spans="1:96" x14ac:dyDescent="0.3">
      <c r="A1001">
        <v>390</v>
      </c>
      <c r="B1001" t="s">
        <v>348</v>
      </c>
      <c r="C1001" t="s">
        <v>190</v>
      </c>
      <c r="D1001" t="s">
        <v>47</v>
      </c>
      <c r="E1001" t="s">
        <v>22</v>
      </c>
      <c r="F1001" s="101">
        <v>45291</v>
      </c>
      <c r="G1001" t="s">
        <v>3155</v>
      </c>
      <c r="H1001" t="s">
        <v>2990</v>
      </c>
      <c r="I1001">
        <v>100</v>
      </c>
      <c r="J1001">
        <v>100</v>
      </c>
      <c r="CB1001">
        <v>100</v>
      </c>
      <c r="CC1001">
        <v>100</v>
      </c>
    </row>
    <row r="1002" spans="1:96" x14ac:dyDescent="0.3">
      <c r="A1002">
        <v>390</v>
      </c>
      <c r="B1002" t="s">
        <v>348</v>
      </c>
      <c r="C1002" t="s">
        <v>190</v>
      </c>
      <c r="D1002" t="s">
        <v>47</v>
      </c>
      <c r="E1002" t="s">
        <v>22</v>
      </c>
      <c r="F1002" s="101">
        <v>45291</v>
      </c>
      <c r="G1002" t="s">
        <v>3155</v>
      </c>
      <c r="H1002" t="s">
        <v>2991</v>
      </c>
      <c r="I1002">
        <v>100</v>
      </c>
      <c r="J1002">
        <v>100</v>
      </c>
      <c r="CB1002">
        <v>100</v>
      </c>
      <c r="CC1002">
        <v>100</v>
      </c>
    </row>
    <row r="1003" spans="1:96" x14ac:dyDescent="0.3">
      <c r="A1003">
        <v>390</v>
      </c>
      <c r="B1003" t="s">
        <v>348</v>
      </c>
      <c r="C1003" t="s">
        <v>190</v>
      </c>
      <c r="D1003" t="s">
        <v>47</v>
      </c>
      <c r="E1003" t="s">
        <v>22</v>
      </c>
      <c r="F1003" s="101">
        <v>45291</v>
      </c>
      <c r="G1003" t="s">
        <v>3155</v>
      </c>
      <c r="H1003" t="s">
        <v>2992</v>
      </c>
      <c r="I1003">
        <v>100</v>
      </c>
      <c r="J1003">
        <v>100</v>
      </c>
      <c r="CB1003">
        <v>100</v>
      </c>
      <c r="CC1003">
        <v>100</v>
      </c>
    </row>
    <row r="1004" spans="1:96" x14ac:dyDescent="0.3">
      <c r="A1004">
        <v>390</v>
      </c>
      <c r="B1004" t="s">
        <v>348</v>
      </c>
      <c r="C1004" t="s">
        <v>190</v>
      </c>
      <c r="D1004" t="s">
        <v>47</v>
      </c>
      <c r="E1004" t="s">
        <v>22</v>
      </c>
      <c r="F1004" s="101">
        <v>45291</v>
      </c>
      <c r="G1004" t="s">
        <v>3155</v>
      </c>
      <c r="H1004" t="s">
        <v>2993</v>
      </c>
      <c r="I1004">
        <v>100</v>
      </c>
      <c r="J1004">
        <v>100</v>
      </c>
      <c r="CB1004">
        <v>100</v>
      </c>
      <c r="CC1004">
        <v>100</v>
      </c>
    </row>
    <row r="1005" spans="1:96" x14ac:dyDescent="0.3">
      <c r="A1005">
        <v>390</v>
      </c>
      <c r="B1005" t="s">
        <v>348</v>
      </c>
      <c r="C1005" t="s">
        <v>190</v>
      </c>
      <c r="D1005" t="s">
        <v>47</v>
      </c>
      <c r="E1005" t="s">
        <v>22</v>
      </c>
      <c r="F1005" s="101">
        <v>45291</v>
      </c>
      <c r="G1005" t="s">
        <v>3155</v>
      </c>
      <c r="H1005" t="s">
        <v>2994</v>
      </c>
      <c r="I1005">
        <v>100</v>
      </c>
      <c r="J1005">
        <v>98.75</v>
      </c>
      <c r="CB1005">
        <v>98.75</v>
      </c>
      <c r="CC1005">
        <v>100</v>
      </c>
    </row>
    <row r="1006" spans="1:96" x14ac:dyDescent="0.3">
      <c r="A1006">
        <v>390</v>
      </c>
      <c r="B1006" t="s">
        <v>348</v>
      </c>
      <c r="C1006" t="s">
        <v>190</v>
      </c>
      <c r="D1006" t="s">
        <v>47</v>
      </c>
      <c r="E1006" t="s">
        <v>22</v>
      </c>
      <c r="F1006" s="101">
        <v>45291</v>
      </c>
      <c r="G1006" t="s">
        <v>3155</v>
      </c>
      <c r="H1006" t="s">
        <v>2995</v>
      </c>
      <c r="I1006">
        <v>100</v>
      </c>
      <c r="J1006">
        <v>100</v>
      </c>
      <c r="CB1006">
        <v>100</v>
      </c>
      <c r="CC1006">
        <v>100</v>
      </c>
    </row>
    <row r="1007" spans="1:96" x14ac:dyDescent="0.3">
      <c r="A1007">
        <v>409</v>
      </c>
      <c r="B1007" t="s">
        <v>375</v>
      </c>
      <c r="C1007" t="s">
        <v>41</v>
      </c>
      <c r="D1007" t="s">
        <v>47</v>
      </c>
      <c r="E1007" t="s">
        <v>22</v>
      </c>
      <c r="F1007" s="101">
        <v>45291</v>
      </c>
      <c r="G1007" t="s">
        <v>3156</v>
      </c>
      <c r="H1007" t="s">
        <v>3095</v>
      </c>
      <c r="I1007">
        <v>80</v>
      </c>
      <c r="J1007">
        <v>100</v>
      </c>
      <c r="CQ1007">
        <v>534</v>
      </c>
      <c r="CR1007">
        <v>534</v>
      </c>
    </row>
    <row r="1008" spans="1:96" x14ac:dyDescent="0.3">
      <c r="A1008">
        <v>409</v>
      </c>
      <c r="B1008" t="s">
        <v>375</v>
      </c>
      <c r="C1008" t="s">
        <v>41</v>
      </c>
      <c r="D1008" t="s">
        <v>47</v>
      </c>
      <c r="E1008" t="s">
        <v>22</v>
      </c>
      <c r="F1008" s="101">
        <v>45291</v>
      </c>
      <c r="G1008" t="s">
        <v>3156</v>
      </c>
      <c r="H1008" t="s">
        <v>3096</v>
      </c>
      <c r="I1008">
        <v>80</v>
      </c>
      <c r="J1008">
        <v>100</v>
      </c>
      <c r="CQ1008">
        <v>375</v>
      </c>
      <c r="CR1008">
        <v>375</v>
      </c>
    </row>
    <row r="1009" spans="1:85" x14ac:dyDescent="0.3">
      <c r="A1009">
        <v>414</v>
      </c>
      <c r="B1009" t="s">
        <v>382</v>
      </c>
      <c r="C1009" t="s">
        <v>190</v>
      </c>
      <c r="D1009" t="s">
        <v>47</v>
      </c>
      <c r="E1009" t="s">
        <v>22</v>
      </c>
      <c r="F1009" s="101">
        <v>45291</v>
      </c>
      <c r="G1009" t="s">
        <v>3157</v>
      </c>
      <c r="H1009" t="s">
        <v>3026</v>
      </c>
      <c r="I1009">
        <v>100</v>
      </c>
      <c r="J1009">
        <v>99.75</v>
      </c>
      <c r="CD1009">
        <v>99.75</v>
      </c>
      <c r="CE1009">
        <v>100</v>
      </c>
    </row>
    <row r="1010" spans="1:85" x14ac:dyDescent="0.3">
      <c r="A1010">
        <v>414</v>
      </c>
      <c r="B1010" t="s">
        <v>382</v>
      </c>
      <c r="C1010" t="s">
        <v>190</v>
      </c>
      <c r="D1010" t="s">
        <v>47</v>
      </c>
      <c r="E1010" t="s">
        <v>22</v>
      </c>
      <c r="F1010" s="101">
        <v>45291</v>
      </c>
      <c r="G1010" t="s">
        <v>3157</v>
      </c>
      <c r="H1010" t="s">
        <v>3029</v>
      </c>
      <c r="I1010">
        <v>100</v>
      </c>
      <c r="J1010">
        <v>98.75</v>
      </c>
      <c r="CD1010">
        <v>98.75</v>
      </c>
      <c r="CE1010">
        <v>100</v>
      </c>
    </row>
    <row r="1011" spans="1:85" x14ac:dyDescent="0.3">
      <c r="A1011">
        <v>414</v>
      </c>
      <c r="B1011" t="s">
        <v>382</v>
      </c>
      <c r="C1011" t="s">
        <v>190</v>
      </c>
      <c r="D1011" t="s">
        <v>47</v>
      </c>
      <c r="E1011" t="s">
        <v>22</v>
      </c>
      <c r="F1011" s="101">
        <v>45291</v>
      </c>
      <c r="G1011" t="s">
        <v>3157</v>
      </c>
      <c r="H1011" t="s">
        <v>3032</v>
      </c>
      <c r="I1011">
        <v>100</v>
      </c>
      <c r="J1011">
        <v>86.430000305175781</v>
      </c>
      <c r="CD1011">
        <v>86.43</v>
      </c>
      <c r="CE1011">
        <v>100</v>
      </c>
    </row>
    <row r="1012" spans="1:85" x14ac:dyDescent="0.3">
      <c r="A1012">
        <v>414</v>
      </c>
      <c r="B1012" t="s">
        <v>382</v>
      </c>
      <c r="C1012" t="s">
        <v>190</v>
      </c>
      <c r="D1012" t="s">
        <v>47</v>
      </c>
      <c r="E1012" t="s">
        <v>22</v>
      </c>
      <c r="F1012" s="101">
        <v>45291</v>
      </c>
      <c r="G1012" t="s">
        <v>3157</v>
      </c>
      <c r="H1012" t="s">
        <v>3030</v>
      </c>
      <c r="I1012">
        <v>100</v>
      </c>
      <c r="J1012">
        <v>100</v>
      </c>
      <c r="CD1012">
        <v>100</v>
      </c>
      <c r="CE1012">
        <v>100</v>
      </c>
    </row>
    <row r="1013" spans="1:85" x14ac:dyDescent="0.3">
      <c r="A1013">
        <v>414</v>
      </c>
      <c r="B1013" t="s">
        <v>382</v>
      </c>
      <c r="C1013" t="s">
        <v>190</v>
      </c>
      <c r="D1013" t="s">
        <v>47</v>
      </c>
      <c r="E1013" t="s">
        <v>22</v>
      </c>
      <c r="F1013" s="101">
        <v>45291</v>
      </c>
      <c r="G1013" t="s">
        <v>3157</v>
      </c>
      <c r="H1013" t="s">
        <v>3033</v>
      </c>
      <c r="I1013">
        <v>100</v>
      </c>
      <c r="J1013">
        <v>94.599998474121094</v>
      </c>
      <c r="CD1013">
        <v>94.6</v>
      </c>
      <c r="CE1013">
        <v>100</v>
      </c>
    </row>
    <row r="1014" spans="1:85" x14ac:dyDescent="0.3">
      <c r="A1014">
        <v>414</v>
      </c>
      <c r="B1014" t="s">
        <v>382</v>
      </c>
      <c r="C1014" t="s">
        <v>190</v>
      </c>
      <c r="D1014" t="s">
        <v>47</v>
      </c>
      <c r="E1014" t="s">
        <v>22</v>
      </c>
      <c r="F1014" s="101">
        <v>45291</v>
      </c>
      <c r="G1014" t="s">
        <v>3157</v>
      </c>
      <c r="H1014" t="s">
        <v>3031</v>
      </c>
      <c r="I1014">
        <v>100</v>
      </c>
      <c r="J1014">
        <v>94.510002136230469</v>
      </c>
      <c r="CD1014">
        <v>94.51</v>
      </c>
      <c r="CE1014">
        <v>100</v>
      </c>
    </row>
    <row r="1015" spans="1:85" x14ac:dyDescent="0.3">
      <c r="A1015">
        <v>414</v>
      </c>
      <c r="B1015" t="s">
        <v>382</v>
      </c>
      <c r="C1015" t="s">
        <v>190</v>
      </c>
      <c r="D1015" t="s">
        <v>47</v>
      </c>
      <c r="E1015" t="s">
        <v>22</v>
      </c>
      <c r="F1015" s="101">
        <v>45291</v>
      </c>
      <c r="G1015" t="s">
        <v>3157</v>
      </c>
      <c r="H1015" t="s">
        <v>3027</v>
      </c>
      <c r="I1015">
        <v>100</v>
      </c>
      <c r="J1015">
        <v>97.400001525878906</v>
      </c>
      <c r="CD1015">
        <v>97.4</v>
      </c>
      <c r="CE1015">
        <v>100</v>
      </c>
    </row>
    <row r="1016" spans="1:85" x14ac:dyDescent="0.3">
      <c r="A1016">
        <v>414</v>
      </c>
      <c r="B1016" t="s">
        <v>382</v>
      </c>
      <c r="C1016" t="s">
        <v>190</v>
      </c>
      <c r="D1016" t="s">
        <v>47</v>
      </c>
      <c r="E1016" t="s">
        <v>22</v>
      </c>
      <c r="F1016" s="101">
        <v>45291</v>
      </c>
      <c r="G1016" t="s">
        <v>3157</v>
      </c>
      <c r="H1016" t="s">
        <v>3028</v>
      </c>
      <c r="I1016">
        <v>100</v>
      </c>
      <c r="J1016">
        <v>98.830001831054688</v>
      </c>
      <c r="CD1016">
        <v>98.83</v>
      </c>
      <c r="CE1016">
        <v>100</v>
      </c>
    </row>
    <row r="1017" spans="1:85" x14ac:dyDescent="0.3">
      <c r="A1017">
        <v>415</v>
      </c>
      <c r="B1017" t="s">
        <v>383</v>
      </c>
      <c r="C1017" t="s">
        <v>190</v>
      </c>
      <c r="D1017" t="s">
        <v>47</v>
      </c>
      <c r="E1017" t="s">
        <v>22</v>
      </c>
      <c r="F1017" s="101">
        <v>45291</v>
      </c>
      <c r="G1017" t="s">
        <v>3158</v>
      </c>
      <c r="H1017" t="s">
        <v>3159</v>
      </c>
      <c r="I1017">
        <v>100</v>
      </c>
      <c r="J1017">
        <v>91.510002136230469</v>
      </c>
      <c r="CF1017">
        <v>0</v>
      </c>
      <c r="CG1017">
        <v>0</v>
      </c>
    </row>
    <row r="1018" spans="1:85" x14ac:dyDescent="0.3">
      <c r="A1018">
        <v>415</v>
      </c>
      <c r="B1018" t="s">
        <v>383</v>
      </c>
      <c r="C1018" t="s">
        <v>190</v>
      </c>
      <c r="D1018" t="s">
        <v>47</v>
      </c>
      <c r="E1018" t="s">
        <v>22</v>
      </c>
      <c r="F1018" s="101">
        <v>45291</v>
      </c>
      <c r="G1018" t="s">
        <v>3158</v>
      </c>
      <c r="H1018" t="s">
        <v>3041</v>
      </c>
      <c r="I1018">
        <v>100</v>
      </c>
      <c r="J1018">
        <v>100</v>
      </c>
      <c r="CF1018">
        <v>100</v>
      </c>
      <c r="CG1018">
        <v>100</v>
      </c>
    </row>
    <row r="1019" spans="1:85" x14ac:dyDescent="0.3">
      <c r="A1019">
        <v>415</v>
      </c>
      <c r="B1019" t="s">
        <v>383</v>
      </c>
      <c r="C1019" t="s">
        <v>190</v>
      </c>
      <c r="D1019" t="s">
        <v>47</v>
      </c>
      <c r="E1019" t="s">
        <v>22</v>
      </c>
      <c r="F1019" s="101">
        <v>45291</v>
      </c>
      <c r="G1019" t="s">
        <v>3158</v>
      </c>
      <c r="H1019" t="s">
        <v>3038</v>
      </c>
      <c r="I1019">
        <v>100</v>
      </c>
      <c r="J1019">
        <v>98</v>
      </c>
      <c r="CF1019">
        <v>98</v>
      </c>
      <c r="CG1019">
        <v>100</v>
      </c>
    </row>
    <row r="1020" spans="1:85" x14ac:dyDescent="0.3">
      <c r="A1020">
        <v>415</v>
      </c>
      <c r="B1020" t="s">
        <v>383</v>
      </c>
      <c r="C1020" t="s">
        <v>190</v>
      </c>
      <c r="D1020" t="s">
        <v>47</v>
      </c>
      <c r="E1020" t="s">
        <v>22</v>
      </c>
      <c r="F1020" s="101">
        <v>45291</v>
      </c>
      <c r="G1020" t="s">
        <v>3158</v>
      </c>
      <c r="H1020" t="s">
        <v>3035</v>
      </c>
      <c r="I1020">
        <v>100</v>
      </c>
      <c r="J1020">
        <v>100</v>
      </c>
      <c r="CF1020">
        <v>100</v>
      </c>
      <c r="CG1020">
        <v>100</v>
      </c>
    </row>
    <row r="1021" spans="1:85" x14ac:dyDescent="0.3">
      <c r="A1021">
        <v>415</v>
      </c>
      <c r="B1021" t="s">
        <v>383</v>
      </c>
      <c r="C1021" t="s">
        <v>190</v>
      </c>
      <c r="D1021" t="s">
        <v>47</v>
      </c>
      <c r="E1021" t="s">
        <v>22</v>
      </c>
      <c r="F1021" s="101">
        <v>45291</v>
      </c>
      <c r="G1021" t="s">
        <v>3158</v>
      </c>
      <c r="H1021" t="s">
        <v>3036</v>
      </c>
      <c r="I1021">
        <v>100</v>
      </c>
      <c r="J1021">
        <v>100</v>
      </c>
      <c r="CF1021">
        <v>100</v>
      </c>
      <c r="CG1021">
        <v>100</v>
      </c>
    </row>
    <row r="1022" spans="1:85" x14ac:dyDescent="0.3">
      <c r="A1022">
        <v>415</v>
      </c>
      <c r="B1022" t="s">
        <v>383</v>
      </c>
      <c r="C1022" t="s">
        <v>190</v>
      </c>
      <c r="D1022" t="s">
        <v>47</v>
      </c>
      <c r="E1022" t="s">
        <v>22</v>
      </c>
      <c r="F1022" s="101">
        <v>45291</v>
      </c>
      <c r="G1022" t="s">
        <v>3158</v>
      </c>
      <c r="H1022" t="s">
        <v>3037</v>
      </c>
      <c r="I1022">
        <v>100</v>
      </c>
      <c r="J1022">
        <v>84</v>
      </c>
      <c r="CF1022">
        <v>84</v>
      </c>
      <c r="CG1022">
        <v>100</v>
      </c>
    </row>
    <row r="1023" spans="1:85" x14ac:dyDescent="0.3">
      <c r="A1023">
        <v>415</v>
      </c>
      <c r="B1023" t="s">
        <v>383</v>
      </c>
      <c r="C1023" t="s">
        <v>190</v>
      </c>
      <c r="D1023" t="s">
        <v>47</v>
      </c>
      <c r="E1023" t="s">
        <v>22</v>
      </c>
      <c r="F1023" s="101">
        <v>45291</v>
      </c>
      <c r="G1023" t="s">
        <v>3158</v>
      </c>
      <c r="H1023" t="s">
        <v>3040</v>
      </c>
      <c r="I1023">
        <v>100</v>
      </c>
      <c r="J1023">
        <v>90</v>
      </c>
      <c r="CF1023">
        <v>90</v>
      </c>
      <c r="CG1023">
        <v>100</v>
      </c>
    </row>
    <row r="1024" spans="1:85" x14ac:dyDescent="0.3">
      <c r="A1024">
        <v>415</v>
      </c>
      <c r="B1024" t="s">
        <v>383</v>
      </c>
      <c r="C1024" t="s">
        <v>190</v>
      </c>
      <c r="D1024" t="s">
        <v>47</v>
      </c>
      <c r="E1024" t="s">
        <v>22</v>
      </c>
      <c r="F1024" s="101">
        <v>45291</v>
      </c>
      <c r="G1024" t="s">
        <v>3158</v>
      </c>
      <c r="H1024" t="s">
        <v>3039</v>
      </c>
      <c r="I1024">
        <v>100</v>
      </c>
      <c r="J1024">
        <v>100</v>
      </c>
      <c r="CF1024">
        <v>100</v>
      </c>
      <c r="CG1024">
        <v>100</v>
      </c>
    </row>
    <row r="1025" spans="1:91" x14ac:dyDescent="0.3">
      <c r="A1025">
        <v>416</v>
      </c>
      <c r="B1025" t="s">
        <v>384</v>
      </c>
      <c r="C1025" t="s">
        <v>190</v>
      </c>
      <c r="D1025" t="s">
        <v>47</v>
      </c>
      <c r="E1025" t="s">
        <v>22</v>
      </c>
      <c r="F1025" s="101">
        <v>45291</v>
      </c>
      <c r="G1025" t="s">
        <v>3160</v>
      </c>
      <c r="H1025" t="s">
        <v>3043</v>
      </c>
      <c r="I1025">
        <v>100</v>
      </c>
      <c r="J1025">
        <v>100</v>
      </c>
      <c r="CH1025">
        <v>100</v>
      </c>
      <c r="CI1025">
        <v>100</v>
      </c>
    </row>
    <row r="1026" spans="1:91" x14ac:dyDescent="0.3">
      <c r="A1026">
        <v>416</v>
      </c>
      <c r="B1026" t="s">
        <v>384</v>
      </c>
      <c r="C1026" t="s">
        <v>190</v>
      </c>
      <c r="D1026" t="s">
        <v>47</v>
      </c>
      <c r="E1026" t="s">
        <v>22</v>
      </c>
      <c r="F1026" s="101">
        <v>45291</v>
      </c>
      <c r="G1026" t="s">
        <v>3160</v>
      </c>
      <c r="H1026" t="s">
        <v>3044</v>
      </c>
      <c r="I1026">
        <v>100</v>
      </c>
      <c r="J1026">
        <v>96</v>
      </c>
      <c r="CH1026">
        <v>96</v>
      </c>
      <c r="CI1026">
        <v>100</v>
      </c>
    </row>
    <row r="1027" spans="1:91" x14ac:dyDescent="0.3">
      <c r="A1027">
        <v>417</v>
      </c>
      <c r="B1027" t="s">
        <v>385</v>
      </c>
      <c r="C1027" t="s">
        <v>190</v>
      </c>
      <c r="D1027" t="s">
        <v>47</v>
      </c>
      <c r="E1027" t="s">
        <v>22</v>
      </c>
      <c r="F1027" s="101">
        <v>45291</v>
      </c>
      <c r="G1027" t="s">
        <v>3161</v>
      </c>
      <c r="H1027" t="s">
        <v>3046</v>
      </c>
      <c r="I1027">
        <v>100</v>
      </c>
      <c r="J1027">
        <v>94</v>
      </c>
      <c r="CJ1027">
        <v>94</v>
      </c>
      <c r="CK1027">
        <v>100</v>
      </c>
    </row>
    <row r="1028" spans="1:91" x14ac:dyDescent="0.3">
      <c r="A1028">
        <v>417</v>
      </c>
      <c r="B1028" t="s">
        <v>385</v>
      </c>
      <c r="C1028" t="s">
        <v>190</v>
      </c>
      <c r="D1028" t="s">
        <v>47</v>
      </c>
      <c r="E1028" t="s">
        <v>22</v>
      </c>
      <c r="F1028" s="101">
        <v>45291</v>
      </c>
      <c r="G1028" t="s">
        <v>3161</v>
      </c>
      <c r="H1028" t="s">
        <v>3047</v>
      </c>
      <c r="I1028">
        <v>100</v>
      </c>
      <c r="J1028">
        <v>86.669998168945313</v>
      </c>
      <c r="CJ1028">
        <v>86.67</v>
      </c>
      <c r="CK1028">
        <v>100</v>
      </c>
    </row>
    <row r="1029" spans="1:91" x14ac:dyDescent="0.3">
      <c r="A1029">
        <v>417</v>
      </c>
      <c r="B1029" t="s">
        <v>385</v>
      </c>
      <c r="C1029" t="s">
        <v>190</v>
      </c>
      <c r="D1029" t="s">
        <v>47</v>
      </c>
      <c r="E1029" t="s">
        <v>22</v>
      </c>
      <c r="F1029" s="101">
        <v>45291</v>
      </c>
      <c r="G1029" t="s">
        <v>3161</v>
      </c>
      <c r="H1029" t="s">
        <v>3048</v>
      </c>
      <c r="I1029">
        <v>100</v>
      </c>
      <c r="J1029">
        <v>93.75</v>
      </c>
      <c r="CJ1029">
        <v>93.75</v>
      </c>
      <c r="CK1029">
        <v>100</v>
      </c>
    </row>
    <row r="1030" spans="1:91" x14ac:dyDescent="0.3">
      <c r="A1030">
        <v>417</v>
      </c>
      <c r="B1030" t="s">
        <v>385</v>
      </c>
      <c r="C1030" t="s">
        <v>190</v>
      </c>
      <c r="D1030" t="s">
        <v>47</v>
      </c>
      <c r="E1030" t="s">
        <v>22</v>
      </c>
      <c r="F1030" s="101">
        <v>45291</v>
      </c>
      <c r="G1030" t="s">
        <v>3161</v>
      </c>
      <c r="H1030" t="s">
        <v>3049</v>
      </c>
      <c r="I1030">
        <v>100</v>
      </c>
      <c r="J1030">
        <v>98.75</v>
      </c>
      <c r="CJ1030">
        <v>98.75</v>
      </c>
      <c r="CK1030">
        <v>100</v>
      </c>
    </row>
    <row r="1031" spans="1:91" x14ac:dyDescent="0.3">
      <c r="A1031">
        <v>417</v>
      </c>
      <c r="B1031" t="s">
        <v>385</v>
      </c>
      <c r="C1031" t="s">
        <v>190</v>
      </c>
      <c r="D1031" t="s">
        <v>47</v>
      </c>
      <c r="E1031" t="s">
        <v>22</v>
      </c>
      <c r="F1031" s="101">
        <v>45291</v>
      </c>
      <c r="G1031" t="s">
        <v>3161</v>
      </c>
      <c r="H1031" t="s">
        <v>3050</v>
      </c>
      <c r="I1031">
        <v>100</v>
      </c>
      <c r="J1031">
        <v>94.169998168945313</v>
      </c>
      <c r="CJ1031">
        <v>94.17</v>
      </c>
      <c r="CK1031">
        <v>100</v>
      </c>
    </row>
    <row r="1032" spans="1:91" x14ac:dyDescent="0.3">
      <c r="A1032">
        <v>417</v>
      </c>
      <c r="B1032" t="s">
        <v>385</v>
      </c>
      <c r="C1032" t="s">
        <v>190</v>
      </c>
      <c r="D1032" t="s">
        <v>47</v>
      </c>
      <c r="E1032" t="s">
        <v>22</v>
      </c>
      <c r="F1032" s="101">
        <v>45291</v>
      </c>
      <c r="G1032" t="s">
        <v>3161</v>
      </c>
      <c r="H1032" t="s">
        <v>3051</v>
      </c>
      <c r="I1032">
        <v>100</v>
      </c>
      <c r="J1032">
        <v>99</v>
      </c>
      <c r="CJ1032">
        <v>99</v>
      </c>
      <c r="CK1032">
        <v>100</v>
      </c>
    </row>
    <row r="1033" spans="1:91" x14ac:dyDescent="0.3">
      <c r="A1033">
        <v>418</v>
      </c>
      <c r="B1033" t="s">
        <v>386</v>
      </c>
      <c r="C1033" t="s">
        <v>190</v>
      </c>
      <c r="D1033" t="s">
        <v>47</v>
      </c>
      <c r="E1033" t="s">
        <v>22</v>
      </c>
      <c r="F1033" s="101">
        <v>45291</v>
      </c>
      <c r="G1033" t="s">
        <v>3162</v>
      </c>
      <c r="H1033" t="s">
        <v>3053</v>
      </c>
      <c r="I1033">
        <v>100</v>
      </c>
      <c r="J1033">
        <v>87.5</v>
      </c>
      <c r="CL1033">
        <v>87.5</v>
      </c>
      <c r="CM1033">
        <v>100</v>
      </c>
    </row>
    <row r="1034" spans="1:91" x14ac:dyDescent="0.3">
      <c r="A1034">
        <v>418</v>
      </c>
      <c r="B1034" t="s">
        <v>386</v>
      </c>
      <c r="C1034" t="s">
        <v>190</v>
      </c>
      <c r="D1034" t="s">
        <v>47</v>
      </c>
      <c r="E1034" t="s">
        <v>22</v>
      </c>
      <c r="F1034" s="101">
        <v>45291</v>
      </c>
      <c r="G1034" t="s">
        <v>3162</v>
      </c>
      <c r="H1034" t="s">
        <v>3054</v>
      </c>
      <c r="I1034">
        <v>100</v>
      </c>
      <c r="J1034">
        <v>86.25</v>
      </c>
      <c r="CL1034">
        <v>86.25</v>
      </c>
      <c r="CM1034">
        <v>100</v>
      </c>
    </row>
    <row r="1035" spans="1:91" x14ac:dyDescent="0.3">
      <c r="A1035">
        <v>418</v>
      </c>
      <c r="B1035" t="s">
        <v>386</v>
      </c>
      <c r="C1035" t="s">
        <v>190</v>
      </c>
      <c r="D1035" t="s">
        <v>47</v>
      </c>
      <c r="E1035" t="s">
        <v>22</v>
      </c>
      <c r="F1035" s="101">
        <v>45291</v>
      </c>
      <c r="G1035" t="s">
        <v>3162</v>
      </c>
      <c r="H1035" t="s">
        <v>3055</v>
      </c>
      <c r="I1035">
        <v>100</v>
      </c>
      <c r="J1035">
        <v>90.949996948242188</v>
      </c>
      <c r="CL1035">
        <v>90.95</v>
      </c>
      <c r="CM1035">
        <v>100</v>
      </c>
    </row>
    <row r="1036" spans="1:91" x14ac:dyDescent="0.3">
      <c r="A1036">
        <v>418</v>
      </c>
      <c r="B1036" t="s">
        <v>386</v>
      </c>
      <c r="C1036" t="s">
        <v>190</v>
      </c>
      <c r="D1036" t="s">
        <v>47</v>
      </c>
      <c r="E1036" t="s">
        <v>22</v>
      </c>
      <c r="F1036" s="101">
        <v>45291</v>
      </c>
      <c r="G1036" t="s">
        <v>3162</v>
      </c>
      <c r="H1036" t="s">
        <v>3056</v>
      </c>
      <c r="I1036">
        <v>100</v>
      </c>
      <c r="J1036">
        <v>99.779998779296875</v>
      </c>
      <c r="CL1036">
        <v>99.78</v>
      </c>
      <c r="CM1036">
        <v>100</v>
      </c>
    </row>
    <row r="1037" spans="1:91" x14ac:dyDescent="0.3">
      <c r="A1037">
        <v>418</v>
      </c>
      <c r="B1037" t="s">
        <v>386</v>
      </c>
      <c r="C1037" t="s">
        <v>190</v>
      </c>
      <c r="D1037" t="s">
        <v>47</v>
      </c>
      <c r="E1037" t="s">
        <v>22</v>
      </c>
      <c r="F1037" s="101">
        <v>45291</v>
      </c>
      <c r="G1037" t="s">
        <v>3162</v>
      </c>
      <c r="H1037" t="s">
        <v>3057</v>
      </c>
      <c r="I1037">
        <v>100</v>
      </c>
      <c r="J1037">
        <v>100</v>
      </c>
      <c r="CL1037">
        <v>100</v>
      </c>
      <c r="CM1037">
        <v>100</v>
      </c>
    </row>
    <row r="1038" spans="1:91" x14ac:dyDescent="0.3">
      <c r="A1038">
        <v>418</v>
      </c>
      <c r="B1038" t="s">
        <v>386</v>
      </c>
      <c r="C1038" t="s">
        <v>190</v>
      </c>
      <c r="D1038" t="s">
        <v>47</v>
      </c>
      <c r="E1038" t="s">
        <v>22</v>
      </c>
      <c r="F1038" s="101">
        <v>45291</v>
      </c>
      <c r="G1038" t="s">
        <v>3162</v>
      </c>
      <c r="H1038" t="s">
        <v>3058</v>
      </c>
      <c r="I1038">
        <v>100</v>
      </c>
      <c r="J1038">
        <v>100</v>
      </c>
      <c r="CL1038">
        <v>100</v>
      </c>
      <c r="CM1038">
        <v>100</v>
      </c>
    </row>
    <row r="1039" spans="1:91" x14ac:dyDescent="0.3">
      <c r="A1039">
        <v>418</v>
      </c>
      <c r="B1039" t="s">
        <v>386</v>
      </c>
      <c r="C1039" t="s">
        <v>190</v>
      </c>
      <c r="D1039" t="s">
        <v>47</v>
      </c>
      <c r="E1039" t="s">
        <v>22</v>
      </c>
      <c r="F1039" s="101">
        <v>45291</v>
      </c>
      <c r="G1039" t="s">
        <v>3162</v>
      </c>
      <c r="H1039" t="s">
        <v>3059</v>
      </c>
      <c r="I1039">
        <v>100</v>
      </c>
      <c r="J1039">
        <v>100</v>
      </c>
      <c r="CL1039">
        <v>100</v>
      </c>
      <c r="CM1039">
        <v>100</v>
      </c>
    </row>
    <row r="1040" spans="1:91" x14ac:dyDescent="0.3">
      <c r="A1040">
        <v>418</v>
      </c>
      <c r="B1040" t="s">
        <v>386</v>
      </c>
      <c r="C1040" t="s">
        <v>190</v>
      </c>
      <c r="D1040" t="s">
        <v>47</v>
      </c>
      <c r="E1040" t="s">
        <v>22</v>
      </c>
      <c r="F1040" s="101">
        <v>45291</v>
      </c>
      <c r="G1040" t="s">
        <v>3162</v>
      </c>
      <c r="H1040" t="s">
        <v>3060</v>
      </c>
      <c r="I1040">
        <v>100</v>
      </c>
      <c r="J1040">
        <v>97.739997863769531</v>
      </c>
      <c r="CL1040">
        <v>97.74</v>
      </c>
      <c r="CM1040">
        <v>100</v>
      </c>
    </row>
    <row r="1041" spans="1:98" x14ac:dyDescent="0.3">
      <c r="A1041">
        <v>418</v>
      </c>
      <c r="B1041" t="s">
        <v>386</v>
      </c>
      <c r="C1041" t="s">
        <v>190</v>
      </c>
      <c r="D1041" t="s">
        <v>47</v>
      </c>
      <c r="E1041" t="s">
        <v>22</v>
      </c>
      <c r="F1041" s="101">
        <v>45291</v>
      </c>
      <c r="G1041" t="s">
        <v>3162</v>
      </c>
      <c r="H1041" t="s">
        <v>2999</v>
      </c>
      <c r="I1041">
        <v>100</v>
      </c>
      <c r="J1041">
        <v>100</v>
      </c>
      <c r="CL1041">
        <v>100</v>
      </c>
      <c r="CM1041">
        <v>100</v>
      </c>
    </row>
    <row r="1042" spans="1:98" x14ac:dyDescent="0.3">
      <c r="A1042">
        <v>420</v>
      </c>
      <c r="B1042" t="s">
        <v>388</v>
      </c>
      <c r="C1042" t="s">
        <v>190</v>
      </c>
      <c r="D1042" t="s">
        <v>47</v>
      </c>
      <c r="E1042" t="s">
        <v>22</v>
      </c>
      <c r="F1042" s="101">
        <v>45291</v>
      </c>
      <c r="G1042" t="s">
        <v>3163</v>
      </c>
      <c r="H1042" t="s">
        <v>3062</v>
      </c>
      <c r="I1042">
        <v>100</v>
      </c>
      <c r="J1042">
        <v>100</v>
      </c>
      <c r="CN1042">
        <v>100</v>
      </c>
      <c r="CO1042">
        <v>100</v>
      </c>
    </row>
    <row r="1043" spans="1:98" x14ac:dyDescent="0.3">
      <c r="A1043">
        <v>420</v>
      </c>
      <c r="B1043" t="s">
        <v>388</v>
      </c>
      <c r="C1043" t="s">
        <v>190</v>
      </c>
      <c r="D1043" t="s">
        <v>47</v>
      </c>
      <c r="E1043" t="s">
        <v>22</v>
      </c>
      <c r="F1043" s="101">
        <v>45291</v>
      </c>
      <c r="G1043" t="s">
        <v>3163</v>
      </c>
      <c r="H1043" t="s">
        <v>3063</v>
      </c>
      <c r="I1043">
        <v>100</v>
      </c>
      <c r="J1043">
        <v>100</v>
      </c>
      <c r="CN1043">
        <v>100</v>
      </c>
      <c r="CO1043">
        <v>100</v>
      </c>
    </row>
    <row r="1044" spans="1:98" x14ac:dyDescent="0.3">
      <c r="A1044">
        <v>420</v>
      </c>
      <c r="B1044" t="s">
        <v>388</v>
      </c>
      <c r="C1044" t="s">
        <v>190</v>
      </c>
      <c r="D1044" t="s">
        <v>47</v>
      </c>
      <c r="E1044" t="s">
        <v>22</v>
      </c>
      <c r="F1044" s="101">
        <v>45291</v>
      </c>
      <c r="G1044" t="s">
        <v>3163</v>
      </c>
      <c r="H1044" t="s">
        <v>3064</v>
      </c>
      <c r="I1044">
        <v>100</v>
      </c>
      <c r="J1044">
        <v>100</v>
      </c>
      <c r="CN1044">
        <v>100</v>
      </c>
      <c r="CO1044">
        <v>100</v>
      </c>
    </row>
    <row r="1045" spans="1:98" x14ac:dyDescent="0.3">
      <c r="A1045">
        <v>420</v>
      </c>
      <c r="B1045" t="s">
        <v>388</v>
      </c>
      <c r="C1045" t="s">
        <v>190</v>
      </c>
      <c r="D1045" t="s">
        <v>47</v>
      </c>
      <c r="E1045" t="s">
        <v>22</v>
      </c>
      <c r="F1045" s="101">
        <v>45291</v>
      </c>
      <c r="G1045" t="s">
        <v>3163</v>
      </c>
      <c r="H1045" t="s">
        <v>3065</v>
      </c>
      <c r="I1045">
        <v>100</v>
      </c>
      <c r="J1045">
        <v>100</v>
      </c>
      <c r="CN1045">
        <v>100</v>
      </c>
      <c r="CO1045">
        <v>100</v>
      </c>
    </row>
    <row r="1046" spans="1:98" x14ac:dyDescent="0.3">
      <c r="A1046">
        <v>420</v>
      </c>
      <c r="B1046" t="s">
        <v>388</v>
      </c>
      <c r="C1046" t="s">
        <v>190</v>
      </c>
      <c r="D1046" t="s">
        <v>47</v>
      </c>
      <c r="E1046" t="s">
        <v>22</v>
      </c>
      <c r="F1046" s="101">
        <v>45291</v>
      </c>
      <c r="G1046" t="s">
        <v>3163</v>
      </c>
      <c r="H1046" t="s">
        <v>3066</v>
      </c>
      <c r="I1046">
        <v>100</v>
      </c>
      <c r="J1046">
        <v>100</v>
      </c>
      <c r="CN1046">
        <v>100</v>
      </c>
      <c r="CO1046">
        <v>100</v>
      </c>
    </row>
    <row r="1047" spans="1:98" x14ac:dyDescent="0.3">
      <c r="A1047">
        <v>432</v>
      </c>
      <c r="B1047" t="s">
        <v>401</v>
      </c>
      <c r="C1047" t="s">
        <v>64</v>
      </c>
      <c r="D1047" t="s">
        <v>47</v>
      </c>
      <c r="E1047" t="s">
        <v>22</v>
      </c>
      <c r="F1047" s="101">
        <v>45291</v>
      </c>
      <c r="G1047" t="s">
        <v>3164</v>
      </c>
      <c r="H1047" t="s">
        <v>3104</v>
      </c>
      <c r="I1047">
        <v>90</v>
      </c>
      <c r="J1047">
        <v>100</v>
      </c>
      <c r="CS1047">
        <v>11</v>
      </c>
      <c r="CT1047">
        <v>11</v>
      </c>
    </row>
    <row r="1048" spans="1:98" x14ac:dyDescent="0.3">
      <c r="A1048">
        <v>432</v>
      </c>
      <c r="B1048" t="s">
        <v>401</v>
      </c>
      <c r="C1048" t="s">
        <v>64</v>
      </c>
      <c r="D1048" t="s">
        <v>47</v>
      </c>
      <c r="E1048" t="s">
        <v>22</v>
      </c>
      <c r="F1048" s="101">
        <v>45291</v>
      </c>
      <c r="G1048" t="s">
        <v>3164</v>
      </c>
      <c r="H1048" t="s">
        <v>3105</v>
      </c>
      <c r="I1048">
        <v>90</v>
      </c>
      <c r="J1048">
        <v>88.889999389648438</v>
      </c>
      <c r="CS1048">
        <v>8</v>
      </c>
      <c r="CT1048">
        <v>9</v>
      </c>
    </row>
    <row r="1049" spans="1:98" x14ac:dyDescent="0.3">
      <c r="A1049">
        <v>432</v>
      </c>
      <c r="B1049" t="s">
        <v>401</v>
      </c>
      <c r="C1049" t="s">
        <v>64</v>
      </c>
      <c r="D1049" t="s">
        <v>47</v>
      </c>
      <c r="E1049" t="s">
        <v>22</v>
      </c>
      <c r="F1049" s="101">
        <v>45291</v>
      </c>
      <c r="G1049" t="s">
        <v>3164</v>
      </c>
      <c r="H1049" t="s">
        <v>3106</v>
      </c>
      <c r="I1049">
        <v>90</v>
      </c>
      <c r="J1049">
        <v>100</v>
      </c>
      <c r="CS1049">
        <v>5</v>
      </c>
      <c r="CT1049">
        <v>5</v>
      </c>
    </row>
    <row r="1050" spans="1:98" x14ac:dyDescent="0.3">
      <c r="A1050">
        <v>432</v>
      </c>
      <c r="B1050" t="s">
        <v>401</v>
      </c>
      <c r="C1050" t="s">
        <v>64</v>
      </c>
      <c r="D1050" t="s">
        <v>47</v>
      </c>
      <c r="E1050" t="s">
        <v>22</v>
      </c>
      <c r="F1050" s="101">
        <v>45291</v>
      </c>
      <c r="G1050" t="s">
        <v>3164</v>
      </c>
      <c r="H1050" t="s">
        <v>3107</v>
      </c>
      <c r="I1050">
        <v>90</v>
      </c>
      <c r="J1050">
        <v>100</v>
      </c>
      <c r="CS1050">
        <v>5</v>
      </c>
      <c r="CT1050">
        <v>5</v>
      </c>
    </row>
    <row r="1051" spans="1:98" x14ac:dyDescent="0.3">
      <c r="A1051">
        <v>432</v>
      </c>
      <c r="B1051" t="s">
        <v>401</v>
      </c>
      <c r="C1051" t="s">
        <v>64</v>
      </c>
      <c r="D1051" t="s">
        <v>47</v>
      </c>
      <c r="E1051" t="s">
        <v>22</v>
      </c>
      <c r="F1051" s="101">
        <v>45291</v>
      </c>
      <c r="G1051" t="s">
        <v>3164</v>
      </c>
      <c r="H1051" t="s">
        <v>3108</v>
      </c>
      <c r="I1051">
        <v>90</v>
      </c>
      <c r="J1051">
        <v>100</v>
      </c>
      <c r="CS1051">
        <v>8</v>
      </c>
      <c r="CT1051">
        <v>8</v>
      </c>
    </row>
    <row r="1052" spans="1:98" x14ac:dyDescent="0.3">
      <c r="A1052">
        <v>432</v>
      </c>
      <c r="B1052" t="s">
        <v>401</v>
      </c>
      <c r="C1052" t="s">
        <v>64</v>
      </c>
      <c r="D1052" t="s">
        <v>47</v>
      </c>
      <c r="E1052" t="s">
        <v>22</v>
      </c>
      <c r="F1052" s="101">
        <v>45291</v>
      </c>
      <c r="G1052" t="s">
        <v>3164</v>
      </c>
      <c r="H1052" t="s">
        <v>3109</v>
      </c>
      <c r="I1052">
        <v>90</v>
      </c>
      <c r="J1052">
        <v>100</v>
      </c>
      <c r="CS1052">
        <v>4</v>
      </c>
      <c r="CT1052">
        <v>4</v>
      </c>
    </row>
    <row r="1053" spans="1:98" x14ac:dyDescent="0.3">
      <c r="A1053">
        <v>432</v>
      </c>
      <c r="B1053" t="s">
        <v>401</v>
      </c>
      <c r="C1053" t="s">
        <v>64</v>
      </c>
      <c r="D1053" t="s">
        <v>47</v>
      </c>
      <c r="E1053" t="s">
        <v>22</v>
      </c>
      <c r="F1053" s="101">
        <v>45291</v>
      </c>
      <c r="G1053" t="s">
        <v>3164</v>
      </c>
      <c r="H1053" t="s">
        <v>3110</v>
      </c>
      <c r="I1053">
        <v>90</v>
      </c>
      <c r="J1053">
        <v>100</v>
      </c>
      <c r="CS1053">
        <v>2</v>
      </c>
      <c r="CT1053">
        <v>2</v>
      </c>
    </row>
    <row r="1054" spans="1:98" x14ac:dyDescent="0.3">
      <c r="A1054">
        <v>432</v>
      </c>
      <c r="B1054" t="s">
        <v>401</v>
      </c>
      <c r="C1054" t="s">
        <v>64</v>
      </c>
      <c r="D1054" t="s">
        <v>47</v>
      </c>
      <c r="E1054" t="s">
        <v>22</v>
      </c>
      <c r="F1054" s="101">
        <v>45291</v>
      </c>
      <c r="G1054" t="s">
        <v>3164</v>
      </c>
      <c r="H1054" t="s">
        <v>3111</v>
      </c>
      <c r="I1054">
        <v>90</v>
      </c>
      <c r="J1054">
        <v>100</v>
      </c>
      <c r="CS1054">
        <v>2</v>
      </c>
      <c r="CT1054">
        <v>2</v>
      </c>
    </row>
    <row r="1055" spans="1:98" x14ac:dyDescent="0.3">
      <c r="A1055">
        <v>432</v>
      </c>
      <c r="B1055" t="s">
        <v>401</v>
      </c>
      <c r="C1055" t="s">
        <v>64</v>
      </c>
      <c r="D1055" t="s">
        <v>47</v>
      </c>
      <c r="E1055" t="s">
        <v>22</v>
      </c>
      <c r="F1055" s="101">
        <v>45291</v>
      </c>
      <c r="G1055" t="s">
        <v>3164</v>
      </c>
      <c r="H1055" t="s">
        <v>3112</v>
      </c>
      <c r="I1055">
        <v>90</v>
      </c>
      <c r="J1055">
        <v>100</v>
      </c>
      <c r="CS1055">
        <v>15</v>
      </c>
      <c r="CT1055">
        <v>15</v>
      </c>
    </row>
    <row r="1056" spans="1:98" x14ac:dyDescent="0.3">
      <c r="A1056">
        <v>216</v>
      </c>
      <c r="B1056" t="s">
        <v>146</v>
      </c>
      <c r="C1056" t="s">
        <v>90</v>
      </c>
      <c r="D1056" t="s">
        <v>65</v>
      </c>
      <c r="E1056" t="s">
        <v>22</v>
      </c>
      <c r="F1056" s="101">
        <v>45291</v>
      </c>
      <c r="G1056" t="s">
        <v>1074</v>
      </c>
      <c r="H1056" t="s">
        <v>2890</v>
      </c>
      <c r="I1056">
        <v>100</v>
      </c>
      <c r="J1056">
        <v>100</v>
      </c>
      <c r="AE1056">
        <v>1570</v>
      </c>
      <c r="AF1056">
        <v>1570</v>
      </c>
    </row>
    <row r="1057" spans="1:108" x14ac:dyDescent="0.3">
      <c r="A1057">
        <v>216</v>
      </c>
      <c r="B1057" t="s">
        <v>146</v>
      </c>
      <c r="C1057" t="s">
        <v>90</v>
      </c>
      <c r="D1057" t="s">
        <v>65</v>
      </c>
      <c r="E1057" t="s">
        <v>22</v>
      </c>
      <c r="F1057" s="101">
        <v>45291</v>
      </c>
      <c r="G1057" t="s">
        <v>1074</v>
      </c>
      <c r="H1057" t="s">
        <v>2892</v>
      </c>
      <c r="I1057">
        <v>100</v>
      </c>
      <c r="J1057">
        <v>100</v>
      </c>
      <c r="AE1057">
        <v>619.71</v>
      </c>
      <c r="AF1057">
        <v>619.71</v>
      </c>
    </row>
    <row r="1058" spans="1:108" x14ac:dyDescent="0.3">
      <c r="A1058">
        <v>216</v>
      </c>
      <c r="B1058" t="s">
        <v>146</v>
      </c>
      <c r="C1058" t="s">
        <v>90</v>
      </c>
      <c r="D1058" t="s">
        <v>65</v>
      </c>
      <c r="E1058" t="s">
        <v>22</v>
      </c>
      <c r="F1058" s="101">
        <v>45291</v>
      </c>
      <c r="G1058" t="s">
        <v>1074</v>
      </c>
      <c r="H1058" t="s">
        <v>2895</v>
      </c>
      <c r="I1058">
        <v>100</v>
      </c>
      <c r="J1058">
        <v>100</v>
      </c>
      <c r="AE1058">
        <v>1.2</v>
      </c>
      <c r="AF1058">
        <v>1.2</v>
      </c>
    </row>
    <row r="1059" spans="1:108" x14ac:dyDescent="0.3">
      <c r="A1059">
        <v>216</v>
      </c>
      <c r="B1059" t="s">
        <v>146</v>
      </c>
      <c r="C1059" t="s">
        <v>90</v>
      </c>
      <c r="D1059" t="s">
        <v>65</v>
      </c>
      <c r="E1059" t="s">
        <v>22</v>
      </c>
      <c r="F1059" s="101">
        <v>45291</v>
      </c>
      <c r="G1059" t="s">
        <v>1074</v>
      </c>
      <c r="H1059" t="s">
        <v>2891</v>
      </c>
      <c r="I1059">
        <v>100</v>
      </c>
      <c r="J1059">
        <v>100</v>
      </c>
      <c r="AE1059">
        <v>102.8</v>
      </c>
      <c r="AF1059">
        <v>102.8</v>
      </c>
    </row>
    <row r="1060" spans="1:108" x14ac:dyDescent="0.3">
      <c r="A1060">
        <v>221</v>
      </c>
      <c r="B1060" t="s">
        <v>152</v>
      </c>
      <c r="C1060" t="s">
        <v>90</v>
      </c>
      <c r="D1060" t="s">
        <v>65</v>
      </c>
      <c r="E1060" t="s">
        <v>22</v>
      </c>
      <c r="F1060" s="101">
        <v>45291</v>
      </c>
      <c r="G1060" t="s">
        <v>1135</v>
      </c>
      <c r="H1060" t="s">
        <v>2890</v>
      </c>
      <c r="I1060">
        <v>100</v>
      </c>
      <c r="J1060">
        <v>100</v>
      </c>
      <c r="AG1060">
        <v>10</v>
      </c>
      <c r="AH1060">
        <v>10</v>
      </c>
    </row>
    <row r="1061" spans="1:108" x14ac:dyDescent="0.3">
      <c r="A1061">
        <v>221</v>
      </c>
      <c r="B1061" t="s">
        <v>152</v>
      </c>
      <c r="C1061" t="s">
        <v>90</v>
      </c>
      <c r="D1061" t="s">
        <v>65</v>
      </c>
      <c r="E1061" t="s">
        <v>22</v>
      </c>
      <c r="F1061" s="101">
        <v>45291</v>
      </c>
      <c r="G1061" t="s">
        <v>1135</v>
      </c>
      <c r="H1061" t="s">
        <v>2892</v>
      </c>
      <c r="I1061">
        <v>100</v>
      </c>
      <c r="J1061">
        <v>100</v>
      </c>
      <c r="AG1061">
        <v>4</v>
      </c>
      <c r="AH1061">
        <v>4</v>
      </c>
    </row>
    <row r="1062" spans="1:108" x14ac:dyDescent="0.3">
      <c r="A1062">
        <v>221</v>
      </c>
      <c r="B1062" t="s">
        <v>152</v>
      </c>
      <c r="C1062" t="s">
        <v>90</v>
      </c>
      <c r="D1062" t="s">
        <v>65</v>
      </c>
      <c r="E1062" t="s">
        <v>22</v>
      </c>
      <c r="F1062" s="101">
        <v>45291</v>
      </c>
      <c r="G1062" t="s">
        <v>1135</v>
      </c>
      <c r="H1062" t="s">
        <v>2891</v>
      </c>
      <c r="I1062">
        <v>100</v>
      </c>
      <c r="J1062">
        <v>100</v>
      </c>
      <c r="AG1062">
        <v>3</v>
      </c>
      <c r="AH1062">
        <v>3</v>
      </c>
    </row>
    <row r="1063" spans="1:108" x14ac:dyDescent="0.3">
      <c r="A1063">
        <v>222</v>
      </c>
      <c r="B1063" t="s">
        <v>153</v>
      </c>
      <c r="C1063" t="s">
        <v>90</v>
      </c>
      <c r="D1063" t="s">
        <v>65</v>
      </c>
      <c r="E1063" t="s">
        <v>22</v>
      </c>
      <c r="F1063" s="101">
        <v>45291</v>
      </c>
      <c r="G1063" t="s">
        <v>1138</v>
      </c>
      <c r="H1063" t="s">
        <v>2890</v>
      </c>
      <c r="I1063">
        <v>90</v>
      </c>
      <c r="J1063">
        <v>68.75</v>
      </c>
      <c r="AI1063">
        <v>11</v>
      </c>
      <c r="AJ1063">
        <v>16</v>
      </c>
    </row>
    <row r="1064" spans="1:108" x14ac:dyDescent="0.3">
      <c r="A1064">
        <v>223</v>
      </c>
      <c r="B1064" t="s">
        <v>154</v>
      </c>
      <c r="C1064" t="s">
        <v>90</v>
      </c>
      <c r="D1064" t="s">
        <v>65</v>
      </c>
      <c r="E1064" t="s">
        <v>22</v>
      </c>
      <c r="F1064" s="101">
        <v>45291</v>
      </c>
      <c r="G1064" t="s">
        <v>1146</v>
      </c>
      <c r="H1064" t="s">
        <v>2976</v>
      </c>
      <c r="I1064">
        <v>100</v>
      </c>
      <c r="J1064">
        <v>100</v>
      </c>
      <c r="DC1064">
        <v>3</v>
      </c>
      <c r="DD1064">
        <v>3</v>
      </c>
    </row>
    <row r="1065" spans="1:108" x14ac:dyDescent="0.3">
      <c r="A1065">
        <v>223</v>
      </c>
      <c r="B1065" t="s">
        <v>154</v>
      </c>
      <c r="C1065" t="s">
        <v>90</v>
      </c>
      <c r="D1065" t="s">
        <v>65</v>
      </c>
      <c r="E1065" t="s">
        <v>22</v>
      </c>
      <c r="F1065" s="101">
        <v>45291</v>
      </c>
      <c r="G1065" t="s">
        <v>1146</v>
      </c>
      <c r="H1065" t="s">
        <v>2975</v>
      </c>
      <c r="I1065">
        <v>100</v>
      </c>
      <c r="J1065">
        <v>100</v>
      </c>
      <c r="DC1065">
        <v>13</v>
      </c>
      <c r="DD1065">
        <v>13</v>
      </c>
    </row>
    <row r="1066" spans="1:108" x14ac:dyDescent="0.3">
      <c r="A1066">
        <v>224</v>
      </c>
      <c r="B1066" t="s">
        <v>155</v>
      </c>
      <c r="C1066" t="s">
        <v>90</v>
      </c>
      <c r="D1066" t="s">
        <v>65</v>
      </c>
      <c r="E1066" t="s">
        <v>22</v>
      </c>
      <c r="F1066" s="101">
        <v>45291</v>
      </c>
      <c r="G1066" t="s">
        <v>1148</v>
      </c>
      <c r="H1066" t="s">
        <v>2890</v>
      </c>
      <c r="I1066">
        <v>100</v>
      </c>
      <c r="J1066">
        <v>100</v>
      </c>
      <c r="AK1066">
        <v>3</v>
      </c>
      <c r="AL1066">
        <v>7</v>
      </c>
    </row>
    <row r="1067" spans="1:108" x14ac:dyDescent="0.3">
      <c r="A1067">
        <v>224</v>
      </c>
      <c r="B1067" t="s">
        <v>155</v>
      </c>
      <c r="C1067" t="s">
        <v>90</v>
      </c>
      <c r="D1067" t="s">
        <v>65</v>
      </c>
      <c r="E1067" t="s">
        <v>22</v>
      </c>
      <c r="F1067" s="101">
        <v>45291</v>
      </c>
      <c r="G1067" t="s">
        <v>1148</v>
      </c>
      <c r="H1067" t="s">
        <v>2891</v>
      </c>
      <c r="I1067">
        <v>100</v>
      </c>
      <c r="AK1067">
        <v>0</v>
      </c>
      <c r="AL1067">
        <v>1</v>
      </c>
    </row>
    <row r="1068" spans="1:108" x14ac:dyDescent="0.3">
      <c r="A1068">
        <v>224</v>
      </c>
      <c r="B1068" t="s">
        <v>155</v>
      </c>
      <c r="C1068" t="s">
        <v>90</v>
      </c>
      <c r="D1068" t="s">
        <v>65</v>
      </c>
      <c r="E1068" t="s">
        <v>22</v>
      </c>
      <c r="F1068" s="101">
        <v>45291</v>
      </c>
      <c r="G1068" t="s">
        <v>1148</v>
      </c>
      <c r="H1068" t="s">
        <v>2898</v>
      </c>
      <c r="I1068">
        <v>100</v>
      </c>
      <c r="J1068">
        <v>100</v>
      </c>
      <c r="AK1068">
        <v>0</v>
      </c>
      <c r="AL1068">
        <v>0</v>
      </c>
    </row>
    <row r="1069" spans="1:108" x14ac:dyDescent="0.3">
      <c r="A1069">
        <v>224</v>
      </c>
      <c r="B1069" t="s">
        <v>155</v>
      </c>
      <c r="C1069" t="s">
        <v>90</v>
      </c>
      <c r="D1069" t="s">
        <v>65</v>
      </c>
      <c r="E1069" t="s">
        <v>22</v>
      </c>
      <c r="F1069" s="101">
        <v>45291</v>
      </c>
      <c r="G1069" t="s">
        <v>1148</v>
      </c>
      <c r="H1069" t="s">
        <v>2892</v>
      </c>
      <c r="I1069">
        <v>100</v>
      </c>
      <c r="J1069">
        <v>100</v>
      </c>
      <c r="AK1069">
        <v>1</v>
      </c>
      <c r="AL1069">
        <v>1</v>
      </c>
    </row>
    <row r="1070" spans="1:108" x14ac:dyDescent="0.3">
      <c r="A1070">
        <v>226</v>
      </c>
      <c r="B1070" t="s">
        <v>157</v>
      </c>
      <c r="C1070" t="s">
        <v>90</v>
      </c>
      <c r="D1070" t="s">
        <v>65</v>
      </c>
      <c r="E1070" t="s">
        <v>22</v>
      </c>
      <c r="F1070" s="101">
        <v>45291</v>
      </c>
      <c r="G1070" t="s">
        <v>1179</v>
      </c>
      <c r="H1070" t="s">
        <v>2891</v>
      </c>
      <c r="I1070">
        <v>2</v>
      </c>
      <c r="J1070">
        <v>49.779998779296882</v>
      </c>
      <c r="AM1070">
        <v>49.78</v>
      </c>
    </row>
    <row r="1071" spans="1:108" x14ac:dyDescent="0.3">
      <c r="A1071">
        <v>226</v>
      </c>
      <c r="B1071" t="s">
        <v>157</v>
      </c>
      <c r="C1071" t="s">
        <v>90</v>
      </c>
      <c r="D1071" t="s">
        <v>65</v>
      </c>
      <c r="E1071" t="s">
        <v>22</v>
      </c>
      <c r="F1071" s="101">
        <v>45291</v>
      </c>
      <c r="G1071" t="s">
        <v>1179</v>
      </c>
      <c r="H1071" t="s">
        <v>2892</v>
      </c>
      <c r="I1071">
        <v>1</v>
      </c>
      <c r="J1071">
        <v>117.40000152587891</v>
      </c>
      <c r="AM1071">
        <v>117.4</v>
      </c>
    </row>
    <row r="1072" spans="1:108" x14ac:dyDescent="0.3">
      <c r="A1072">
        <v>226</v>
      </c>
      <c r="B1072" t="s">
        <v>157</v>
      </c>
      <c r="C1072" t="s">
        <v>90</v>
      </c>
      <c r="D1072" t="s">
        <v>65</v>
      </c>
      <c r="E1072" t="s">
        <v>22</v>
      </c>
      <c r="F1072" s="101">
        <v>45291</v>
      </c>
      <c r="G1072" t="s">
        <v>1179</v>
      </c>
      <c r="H1072" t="s">
        <v>2895</v>
      </c>
      <c r="I1072">
        <v>2</v>
      </c>
      <c r="J1072">
        <v>7.5300002098083496</v>
      </c>
      <c r="AM1072">
        <v>7.53</v>
      </c>
    </row>
    <row r="1073" spans="1:109" x14ac:dyDescent="0.3">
      <c r="A1073">
        <v>226</v>
      </c>
      <c r="B1073" t="s">
        <v>157</v>
      </c>
      <c r="C1073" t="s">
        <v>90</v>
      </c>
      <c r="D1073" t="s">
        <v>65</v>
      </c>
      <c r="E1073" t="s">
        <v>22</v>
      </c>
      <c r="F1073" s="101">
        <v>45291</v>
      </c>
      <c r="G1073" t="s">
        <v>1179</v>
      </c>
      <c r="H1073" t="s">
        <v>2898</v>
      </c>
      <c r="I1073">
        <v>1</v>
      </c>
      <c r="J1073">
        <v>10.329999923706049</v>
      </c>
      <c r="AM1073">
        <v>10.33</v>
      </c>
    </row>
    <row r="1074" spans="1:109" x14ac:dyDescent="0.3">
      <c r="A1074">
        <v>226</v>
      </c>
      <c r="B1074" t="s">
        <v>157</v>
      </c>
      <c r="C1074" t="s">
        <v>90</v>
      </c>
      <c r="D1074" t="s">
        <v>65</v>
      </c>
      <c r="E1074" t="s">
        <v>22</v>
      </c>
      <c r="F1074" s="101">
        <v>45291</v>
      </c>
      <c r="G1074" t="s">
        <v>1179</v>
      </c>
      <c r="H1074" t="s">
        <v>2890</v>
      </c>
      <c r="I1074">
        <v>1</v>
      </c>
      <c r="J1074">
        <v>437.64999389648438</v>
      </c>
      <c r="AM1074">
        <v>437.65</v>
      </c>
    </row>
    <row r="1075" spans="1:109" x14ac:dyDescent="0.3">
      <c r="A1075">
        <v>227</v>
      </c>
      <c r="B1075" t="s">
        <v>158</v>
      </c>
      <c r="C1075" t="s">
        <v>90</v>
      </c>
      <c r="D1075" t="s">
        <v>65</v>
      </c>
      <c r="E1075" t="s">
        <v>54</v>
      </c>
      <c r="F1075" s="101">
        <v>45291</v>
      </c>
      <c r="G1075" t="s">
        <v>1184</v>
      </c>
      <c r="H1075" t="s">
        <v>2890</v>
      </c>
      <c r="I1075">
        <v>0.3</v>
      </c>
      <c r="J1075">
        <v>9.9999997764825821E-3</v>
      </c>
      <c r="AM1075">
        <v>437.65</v>
      </c>
      <c r="AN1075">
        <v>3731</v>
      </c>
      <c r="AO1075">
        <v>6232</v>
      </c>
      <c r="AP1075">
        <v>26802</v>
      </c>
      <c r="AQ1075">
        <v>0</v>
      </c>
    </row>
    <row r="1076" spans="1:109" x14ac:dyDescent="0.3">
      <c r="A1076">
        <v>227</v>
      </c>
      <c r="B1076" t="s">
        <v>158</v>
      </c>
      <c r="C1076" t="s">
        <v>90</v>
      </c>
      <c r="D1076" t="s">
        <v>65</v>
      </c>
      <c r="E1076" t="s">
        <v>54</v>
      </c>
      <c r="F1076" s="101">
        <v>45291</v>
      </c>
      <c r="G1076" t="s">
        <v>1184</v>
      </c>
      <c r="H1076" t="s">
        <v>2891</v>
      </c>
      <c r="I1076">
        <v>0.3</v>
      </c>
      <c r="AM1076">
        <v>49.78</v>
      </c>
      <c r="AN1076">
        <v>612</v>
      </c>
      <c r="AO1076">
        <v>1695</v>
      </c>
      <c r="AP1076">
        <v>21949</v>
      </c>
      <c r="AQ1076">
        <v>315</v>
      </c>
    </row>
    <row r="1077" spans="1:109" x14ac:dyDescent="0.3">
      <c r="A1077">
        <v>227</v>
      </c>
      <c r="B1077" t="s">
        <v>158</v>
      </c>
      <c r="C1077" t="s">
        <v>90</v>
      </c>
      <c r="D1077" t="s">
        <v>65</v>
      </c>
      <c r="E1077" t="s">
        <v>54</v>
      </c>
      <c r="F1077" s="101">
        <v>45291</v>
      </c>
      <c r="G1077" t="s">
        <v>1184</v>
      </c>
      <c r="H1077" t="s">
        <v>2892</v>
      </c>
      <c r="I1077">
        <v>0.3</v>
      </c>
      <c r="AM1077">
        <v>117.4</v>
      </c>
      <c r="AN1077">
        <v>1262</v>
      </c>
      <c r="AO1077">
        <v>59</v>
      </c>
      <c r="AP1077">
        <v>19238</v>
      </c>
      <c r="AQ1077">
        <v>4870</v>
      </c>
    </row>
    <row r="1078" spans="1:109" x14ac:dyDescent="0.3">
      <c r="A1078">
        <v>227</v>
      </c>
      <c r="B1078" t="s">
        <v>158</v>
      </c>
      <c r="C1078" t="s">
        <v>90</v>
      </c>
      <c r="D1078" t="s">
        <v>65</v>
      </c>
      <c r="E1078" t="s">
        <v>54</v>
      </c>
      <c r="F1078" s="101">
        <v>45291</v>
      </c>
      <c r="G1078" t="s">
        <v>1184</v>
      </c>
      <c r="H1078" t="s">
        <v>2895</v>
      </c>
      <c r="I1078">
        <v>0.3</v>
      </c>
      <c r="AM1078">
        <v>7.53</v>
      </c>
      <c r="AN1078">
        <v>59</v>
      </c>
      <c r="AO1078">
        <v>2355</v>
      </c>
      <c r="AP1078">
        <v>5496</v>
      </c>
      <c r="AQ1078">
        <v>0</v>
      </c>
    </row>
    <row r="1079" spans="1:109" x14ac:dyDescent="0.3">
      <c r="A1079">
        <v>228</v>
      </c>
      <c r="B1079" t="s">
        <v>159</v>
      </c>
      <c r="C1079" t="s">
        <v>90</v>
      </c>
      <c r="D1079" t="s">
        <v>65</v>
      </c>
      <c r="E1079" t="s">
        <v>22</v>
      </c>
      <c r="F1079" s="101">
        <v>45291</v>
      </c>
      <c r="G1079" t="s">
        <v>2608</v>
      </c>
      <c r="H1079" t="s">
        <v>2890</v>
      </c>
      <c r="I1079">
        <v>100</v>
      </c>
      <c r="J1079">
        <v>100</v>
      </c>
      <c r="AM1079">
        <v>437.65</v>
      </c>
      <c r="AR1079">
        <v>437.65</v>
      </c>
    </row>
    <row r="1080" spans="1:109" x14ac:dyDescent="0.3">
      <c r="A1080">
        <v>228</v>
      </c>
      <c r="B1080" t="s">
        <v>159</v>
      </c>
      <c r="C1080" t="s">
        <v>90</v>
      </c>
      <c r="D1080" t="s">
        <v>65</v>
      </c>
      <c r="E1080" t="s">
        <v>22</v>
      </c>
      <c r="F1080" s="101">
        <v>45291</v>
      </c>
      <c r="G1080" t="s">
        <v>2608</v>
      </c>
      <c r="H1080" t="s">
        <v>2898</v>
      </c>
      <c r="I1080">
        <v>100</v>
      </c>
      <c r="J1080">
        <v>100</v>
      </c>
      <c r="AM1080">
        <v>10.33</v>
      </c>
      <c r="AR1080">
        <v>10.33</v>
      </c>
    </row>
    <row r="1081" spans="1:109" x14ac:dyDescent="0.3">
      <c r="A1081">
        <v>228</v>
      </c>
      <c r="B1081" t="s">
        <v>159</v>
      </c>
      <c r="C1081" t="s">
        <v>90</v>
      </c>
      <c r="D1081" t="s">
        <v>65</v>
      </c>
      <c r="E1081" t="s">
        <v>22</v>
      </c>
      <c r="F1081" s="101">
        <v>45291</v>
      </c>
      <c r="G1081" t="s">
        <v>2608</v>
      </c>
      <c r="H1081" t="s">
        <v>2895</v>
      </c>
      <c r="I1081">
        <v>100</v>
      </c>
      <c r="J1081">
        <v>100</v>
      </c>
      <c r="AM1081">
        <v>7.53</v>
      </c>
      <c r="AR1081">
        <v>7.53</v>
      </c>
    </row>
    <row r="1082" spans="1:109" x14ac:dyDescent="0.3">
      <c r="A1082">
        <v>228</v>
      </c>
      <c r="B1082" t="s">
        <v>159</v>
      </c>
      <c r="C1082" t="s">
        <v>90</v>
      </c>
      <c r="D1082" t="s">
        <v>65</v>
      </c>
      <c r="E1082" t="s">
        <v>22</v>
      </c>
      <c r="F1082" s="101">
        <v>45291</v>
      </c>
      <c r="G1082" t="s">
        <v>2608</v>
      </c>
      <c r="H1082" t="s">
        <v>2892</v>
      </c>
      <c r="I1082">
        <v>100</v>
      </c>
      <c r="J1082">
        <v>100</v>
      </c>
      <c r="AM1082">
        <v>117.4</v>
      </c>
      <c r="AR1082">
        <v>117.4</v>
      </c>
    </row>
    <row r="1083" spans="1:109" x14ac:dyDescent="0.3">
      <c r="A1083">
        <v>228</v>
      </c>
      <c r="B1083" t="s">
        <v>159</v>
      </c>
      <c r="C1083" t="s">
        <v>90</v>
      </c>
      <c r="D1083" t="s">
        <v>65</v>
      </c>
      <c r="E1083" t="s">
        <v>22</v>
      </c>
      <c r="F1083" s="101">
        <v>45291</v>
      </c>
      <c r="G1083" t="s">
        <v>2608</v>
      </c>
      <c r="H1083" t="s">
        <v>2891</v>
      </c>
      <c r="I1083">
        <v>100</v>
      </c>
      <c r="J1083">
        <v>100</v>
      </c>
      <c r="AM1083">
        <v>49.78</v>
      </c>
      <c r="AR1083">
        <v>49.78</v>
      </c>
    </row>
    <row r="1084" spans="1:109" x14ac:dyDescent="0.3">
      <c r="A1084">
        <v>255</v>
      </c>
      <c r="B1084" t="s">
        <v>1258</v>
      </c>
      <c r="C1084" t="s">
        <v>118</v>
      </c>
      <c r="D1084" t="s">
        <v>65</v>
      </c>
      <c r="E1084" t="s">
        <v>22</v>
      </c>
      <c r="F1084" s="101">
        <v>45291</v>
      </c>
      <c r="G1084" t="s">
        <v>3165</v>
      </c>
      <c r="H1084" t="s">
        <v>3166</v>
      </c>
      <c r="I1084">
        <v>100</v>
      </c>
      <c r="J1084">
        <v>18</v>
      </c>
      <c r="DE1084">
        <v>18</v>
      </c>
    </row>
    <row r="1085" spans="1:109" x14ac:dyDescent="0.3">
      <c r="A1085">
        <v>255</v>
      </c>
      <c r="B1085" t="s">
        <v>1258</v>
      </c>
      <c r="C1085" t="s">
        <v>118</v>
      </c>
      <c r="D1085" t="s">
        <v>65</v>
      </c>
      <c r="E1085" t="s">
        <v>22</v>
      </c>
      <c r="F1085" s="101">
        <v>45291</v>
      </c>
      <c r="G1085" t="s">
        <v>3165</v>
      </c>
      <c r="H1085" t="s">
        <v>3167</v>
      </c>
      <c r="I1085">
        <v>100</v>
      </c>
      <c r="J1085">
        <v>0</v>
      </c>
      <c r="DE1085">
        <v>0</v>
      </c>
    </row>
    <row r="1086" spans="1:109" x14ac:dyDescent="0.3">
      <c r="A1086">
        <v>255</v>
      </c>
      <c r="B1086" t="s">
        <v>1258</v>
      </c>
      <c r="C1086" t="s">
        <v>118</v>
      </c>
      <c r="D1086" t="s">
        <v>65</v>
      </c>
      <c r="E1086" t="s">
        <v>22</v>
      </c>
      <c r="F1086" s="101">
        <v>45291</v>
      </c>
      <c r="G1086" t="s">
        <v>3165</v>
      </c>
      <c r="H1086" t="s">
        <v>3168</v>
      </c>
      <c r="I1086">
        <v>100</v>
      </c>
      <c r="J1086">
        <v>0</v>
      </c>
      <c r="DE1086">
        <v>0</v>
      </c>
    </row>
    <row r="1087" spans="1:109" x14ac:dyDescent="0.3">
      <c r="A1087">
        <v>255</v>
      </c>
      <c r="B1087" t="s">
        <v>1258</v>
      </c>
      <c r="C1087" t="s">
        <v>118</v>
      </c>
      <c r="D1087" t="s">
        <v>65</v>
      </c>
      <c r="E1087" t="s">
        <v>22</v>
      </c>
      <c r="F1087" s="101">
        <v>45291</v>
      </c>
      <c r="G1087" t="s">
        <v>3165</v>
      </c>
      <c r="H1087" t="s">
        <v>3169</v>
      </c>
      <c r="I1087">
        <v>100</v>
      </c>
      <c r="J1087">
        <v>0</v>
      </c>
      <c r="DE1087">
        <v>0</v>
      </c>
    </row>
    <row r="1088" spans="1:109" x14ac:dyDescent="0.3">
      <c r="A1088">
        <v>208</v>
      </c>
      <c r="B1088" t="s">
        <v>140</v>
      </c>
      <c r="C1088" t="s">
        <v>90</v>
      </c>
      <c r="D1088" t="s">
        <v>21</v>
      </c>
      <c r="E1088" t="s">
        <v>54</v>
      </c>
      <c r="F1088" s="101">
        <v>45322</v>
      </c>
      <c r="G1088" t="s">
        <v>3170</v>
      </c>
      <c r="H1088" t="s">
        <v>2890</v>
      </c>
      <c r="I1088">
        <v>950</v>
      </c>
      <c r="J1088">
        <v>790</v>
      </c>
      <c r="K1088">
        <v>790</v>
      </c>
    </row>
    <row r="1089" spans="1:45" x14ac:dyDescent="0.3">
      <c r="A1089">
        <v>208</v>
      </c>
      <c r="B1089" t="s">
        <v>140</v>
      </c>
      <c r="C1089" t="s">
        <v>90</v>
      </c>
      <c r="D1089" t="s">
        <v>21</v>
      </c>
      <c r="E1089" t="s">
        <v>54</v>
      </c>
      <c r="F1089" s="101">
        <v>45322</v>
      </c>
      <c r="G1089" t="s">
        <v>3170</v>
      </c>
      <c r="H1089" t="s">
        <v>2892</v>
      </c>
      <c r="I1089">
        <v>350</v>
      </c>
      <c r="J1089">
        <v>341</v>
      </c>
      <c r="K1089">
        <v>341</v>
      </c>
    </row>
    <row r="1090" spans="1:45" x14ac:dyDescent="0.3">
      <c r="A1090">
        <v>208</v>
      </c>
      <c r="B1090" t="s">
        <v>140</v>
      </c>
      <c r="C1090" t="s">
        <v>90</v>
      </c>
      <c r="D1090" t="s">
        <v>21</v>
      </c>
      <c r="E1090" t="s">
        <v>54</v>
      </c>
      <c r="F1090" s="101">
        <v>45322</v>
      </c>
      <c r="G1090" t="s">
        <v>3170</v>
      </c>
      <c r="H1090" t="s">
        <v>2898</v>
      </c>
      <c r="I1090">
        <v>25</v>
      </c>
      <c r="J1090">
        <v>45</v>
      </c>
      <c r="K1090">
        <v>45</v>
      </c>
    </row>
    <row r="1091" spans="1:45" x14ac:dyDescent="0.3">
      <c r="A1091">
        <v>208</v>
      </c>
      <c r="B1091" t="s">
        <v>140</v>
      </c>
      <c r="C1091" t="s">
        <v>90</v>
      </c>
      <c r="D1091" t="s">
        <v>21</v>
      </c>
      <c r="E1091" t="s">
        <v>54</v>
      </c>
      <c r="F1091" s="101">
        <v>45322</v>
      </c>
      <c r="G1091" t="s">
        <v>3170</v>
      </c>
      <c r="H1091" t="s">
        <v>2895</v>
      </c>
      <c r="I1091">
        <v>0</v>
      </c>
      <c r="J1091">
        <v>0</v>
      </c>
      <c r="K1091">
        <v>0</v>
      </c>
    </row>
    <row r="1092" spans="1:45" x14ac:dyDescent="0.3">
      <c r="A1092">
        <v>208</v>
      </c>
      <c r="B1092" t="s">
        <v>140</v>
      </c>
      <c r="C1092" t="s">
        <v>90</v>
      </c>
      <c r="D1092" t="s">
        <v>21</v>
      </c>
      <c r="E1092" t="s">
        <v>54</v>
      </c>
      <c r="F1092" s="101">
        <v>45322</v>
      </c>
      <c r="G1092" t="s">
        <v>3170</v>
      </c>
      <c r="H1092" t="s">
        <v>2899</v>
      </c>
      <c r="I1092">
        <v>25</v>
      </c>
      <c r="J1092">
        <v>6</v>
      </c>
      <c r="K1092">
        <v>6</v>
      </c>
    </row>
    <row r="1093" spans="1:45" x14ac:dyDescent="0.3">
      <c r="A1093">
        <v>208</v>
      </c>
      <c r="B1093" t="s">
        <v>140</v>
      </c>
      <c r="C1093" t="s">
        <v>90</v>
      </c>
      <c r="D1093" t="s">
        <v>21</v>
      </c>
      <c r="E1093" t="s">
        <v>54</v>
      </c>
      <c r="F1093" s="101">
        <v>45322</v>
      </c>
      <c r="G1093" t="s">
        <v>3170</v>
      </c>
      <c r="H1093" t="s">
        <v>2891</v>
      </c>
      <c r="I1093">
        <v>200</v>
      </c>
      <c r="J1093">
        <v>144</v>
      </c>
      <c r="K1093">
        <v>144</v>
      </c>
    </row>
    <row r="1094" spans="1:45" x14ac:dyDescent="0.3">
      <c r="A1094">
        <v>214</v>
      </c>
      <c r="B1094" t="s">
        <v>143</v>
      </c>
      <c r="C1094" t="s">
        <v>90</v>
      </c>
      <c r="D1094" t="s">
        <v>21</v>
      </c>
      <c r="E1094" t="s">
        <v>54</v>
      </c>
      <c r="F1094" s="101">
        <v>45322</v>
      </c>
      <c r="G1094" t="s">
        <v>3171</v>
      </c>
      <c r="H1094" t="s">
        <v>2890</v>
      </c>
      <c r="I1094">
        <v>5500</v>
      </c>
      <c r="J1094">
        <v>2491</v>
      </c>
      <c r="L1094">
        <v>1817</v>
      </c>
      <c r="M1094">
        <v>674</v>
      </c>
    </row>
    <row r="1095" spans="1:45" x14ac:dyDescent="0.3">
      <c r="A1095">
        <v>214</v>
      </c>
      <c r="B1095" t="s">
        <v>143</v>
      </c>
      <c r="C1095" t="s">
        <v>90</v>
      </c>
      <c r="D1095" t="s">
        <v>21</v>
      </c>
      <c r="E1095" t="s">
        <v>54</v>
      </c>
      <c r="F1095" s="101">
        <v>45322</v>
      </c>
      <c r="G1095" t="s">
        <v>3171</v>
      </c>
      <c r="H1095" t="s">
        <v>2892</v>
      </c>
      <c r="I1095">
        <v>1000</v>
      </c>
      <c r="J1095">
        <v>472.20001220703119</v>
      </c>
      <c r="L1095">
        <v>0</v>
      </c>
      <c r="M1095">
        <v>472.2</v>
      </c>
    </row>
    <row r="1096" spans="1:45" x14ac:dyDescent="0.3">
      <c r="A1096">
        <v>214</v>
      </c>
      <c r="B1096" t="s">
        <v>143</v>
      </c>
      <c r="C1096" t="s">
        <v>90</v>
      </c>
      <c r="D1096" t="s">
        <v>21</v>
      </c>
      <c r="E1096" t="s">
        <v>54</v>
      </c>
      <c r="F1096" s="101">
        <v>45322</v>
      </c>
      <c r="G1096" t="s">
        <v>3171</v>
      </c>
      <c r="H1096" t="s">
        <v>2898</v>
      </c>
      <c r="I1096">
        <v>7500</v>
      </c>
      <c r="J1096">
        <v>0</v>
      </c>
      <c r="L1096">
        <v>0</v>
      </c>
      <c r="M1096">
        <v>0</v>
      </c>
    </row>
    <row r="1097" spans="1:45" x14ac:dyDescent="0.3">
      <c r="A1097">
        <v>214</v>
      </c>
      <c r="B1097" t="s">
        <v>143</v>
      </c>
      <c r="C1097" t="s">
        <v>90</v>
      </c>
      <c r="D1097" t="s">
        <v>21</v>
      </c>
      <c r="E1097" t="s">
        <v>54</v>
      </c>
      <c r="F1097" s="101">
        <v>45322</v>
      </c>
      <c r="G1097" t="s">
        <v>3171</v>
      </c>
      <c r="H1097" t="s">
        <v>2891</v>
      </c>
      <c r="I1097">
        <v>1000</v>
      </c>
      <c r="J1097">
        <v>401.5</v>
      </c>
      <c r="L1097">
        <v>0</v>
      </c>
      <c r="M1097">
        <v>401.5</v>
      </c>
    </row>
    <row r="1098" spans="1:45" x14ac:dyDescent="0.3">
      <c r="A1098">
        <v>214</v>
      </c>
      <c r="B1098" t="s">
        <v>143</v>
      </c>
      <c r="C1098" t="s">
        <v>90</v>
      </c>
      <c r="D1098" t="s">
        <v>21</v>
      </c>
      <c r="E1098" t="s">
        <v>54</v>
      </c>
      <c r="F1098" s="101">
        <v>45322</v>
      </c>
      <c r="G1098" t="s">
        <v>3171</v>
      </c>
      <c r="H1098" t="s">
        <v>2895</v>
      </c>
      <c r="I1098">
        <v>1</v>
      </c>
      <c r="J1098">
        <v>0</v>
      </c>
      <c r="L1098">
        <v>0</v>
      </c>
      <c r="M1098">
        <v>0</v>
      </c>
    </row>
    <row r="1099" spans="1:45" x14ac:dyDescent="0.3">
      <c r="A1099">
        <v>214</v>
      </c>
      <c r="B1099" t="s">
        <v>143</v>
      </c>
      <c r="C1099" t="s">
        <v>90</v>
      </c>
      <c r="D1099" t="s">
        <v>21</v>
      </c>
      <c r="E1099" t="s">
        <v>54</v>
      </c>
      <c r="F1099" s="101">
        <v>45322</v>
      </c>
      <c r="G1099" t="s">
        <v>3171</v>
      </c>
      <c r="H1099" t="s">
        <v>2899</v>
      </c>
      <c r="I1099">
        <v>1</v>
      </c>
      <c r="J1099">
        <v>11</v>
      </c>
      <c r="L1099">
        <v>1</v>
      </c>
      <c r="M1099">
        <v>10</v>
      </c>
    </row>
    <row r="1100" spans="1:45" x14ac:dyDescent="0.3">
      <c r="A1100">
        <v>217</v>
      </c>
      <c r="B1100" t="s">
        <v>147</v>
      </c>
      <c r="C1100" t="s">
        <v>90</v>
      </c>
      <c r="D1100" t="s">
        <v>21</v>
      </c>
      <c r="E1100" t="s">
        <v>22</v>
      </c>
      <c r="F1100" s="101">
        <v>45322</v>
      </c>
      <c r="G1100" t="s">
        <v>3172</v>
      </c>
      <c r="H1100" t="s">
        <v>2899</v>
      </c>
      <c r="I1100">
        <v>20</v>
      </c>
      <c r="J1100">
        <v>9.0900001525878906</v>
      </c>
      <c r="L1100">
        <v>1</v>
      </c>
      <c r="M1100">
        <v>10</v>
      </c>
      <c r="AS1100">
        <v>1</v>
      </c>
    </row>
    <row r="1101" spans="1:45" x14ac:dyDescent="0.3">
      <c r="A1101">
        <v>218</v>
      </c>
      <c r="B1101" t="s">
        <v>148</v>
      </c>
      <c r="C1101" t="s">
        <v>90</v>
      </c>
      <c r="D1101" t="s">
        <v>21</v>
      </c>
      <c r="E1101" t="s">
        <v>54</v>
      </c>
      <c r="F1101" s="101">
        <v>45322</v>
      </c>
      <c r="G1101" t="s">
        <v>3173</v>
      </c>
      <c r="H1101" t="s">
        <v>2890</v>
      </c>
      <c r="I1101">
        <v>76000</v>
      </c>
      <c r="J1101">
        <v>55618.05859375</v>
      </c>
      <c r="N1101">
        <v>55618.06</v>
      </c>
    </row>
    <row r="1102" spans="1:45" x14ac:dyDescent="0.3">
      <c r="A1102">
        <v>218</v>
      </c>
      <c r="B1102" t="s">
        <v>148</v>
      </c>
      <c r="C1102" t="s">
        <v>90</v>
      </c>
      <c r="D1102" t="s">
        <v>21</v>
      </c>
      <c r="E1102" t="s">
        <v>54</v>
      </c>
      <c r="F1102" s="101">
        <v>45322</v>
      </c>
      <c r="G1102" t="s">
        <v>3173</v>
      </c>
      <c r="H1102" t="s">
        <v>2892</v>
      </c>
      <c r="I1102">
        <v>76000</v>
      </c>
      <c r="J1102">
        <v>39330</v>
      </c>
      <c r="N1102">
        <v>39330</v>
      </c>
    </row>
    <row r="1103" spans="1:45" x14ac:dyDescent="0.3">
      <c r="A1103">
        <v>218</v>
      </c>
      <c r="B1103" t="s">
        <v>148</v>
      </c>
      <c r="C1103" t="s">
        <v>90</v>
      </c>
      <c r="D1103" t="s">
        <v>21</v>
      </c>
      <c r="E1103" t="s">
        <v>54</v>
      </c>
      <c r="F1103" s="101">
        <v>45322</v>
      </c>
      <c r="G1103" t="s">
        <v>3173</v>
      </c>
      <c r="H1103" t="s">
        <v>2898</v>
      </c>
      <c r="I1103">
        <v>5000</v>
      </c>
      <c r="J1103">
        <v>3660</v>
      </c>
      <c r="N1103">
        <v>3660</v>
      </c>
    </row>
    <row r="1104" spans="1:45" x14ac:dyDescent="0.3">
      <c r="A1104">
        <v>218</v>
      </c>
      <c r="B1104" t="s">
        <v>148</v>
      </c>
      <c r="C1104" t="s">
        <v>90</v>
      </c>
      <c r="D1104" t="s">
        <v>21</v>
      </c>
      <c r="E1104" t="s">
        <v>54</v>
      </c>
      <c r="F1104" s="101">
        <v>45322</v>
      </c>
      <c r="G1104" t="s">
        <v>3173</v>
      </c>
      <c r="H1104" t="s">
        <v>2891</v>
      </c>
      <c r="I1104">
        <v>24000</v>
      </c>
      <c r="J1104">
        <v>19856</v>
      </c>
      <c r="N1104">
        <v>19856</v>
      </c>
    </row>
    <row r="1105" spans="1:94" x14ac:dyDescent="0.3">
      <c r="A1105">
        <v>218</v>
      </c>
      <c r="B1105" t="s">
        <v>148</v>
      </c>
      <c r="C1105" t="s">
        <v>90</v>
      </c>
      <c r="D1105" t="s">
        <v>21</v>
      </c>
      <c r="E1105" t="s">
        <v>54</v>
      </c>
      <c r="F1105" s="101">
        <v>45322</v>
      </c>
      <c r="G1105" t="s">
        <v>3173</v>
      </c>
      <c r="H1105" t="s">
        <v>2899</v>
      </c>
      <c r="I1105">
        <v>2000</v>
      </c>
      <c r="J1105">
        <v>1235</v>
      </c>
      <c r="N1105">
        <v>1235</v>
      </c>
    </row>
    <row r="1106" spans="1:94" x14ac:dyDescent="0.3">
      <c r="A1106">
        <v>218</v>
      </c>
      <c r="B1106" t="s">
        <v>148</v>
      </c>
      <c r="C1106" t="s">
        <v>90</v>
      </c>
      <c r="D1106" t="s">
        <v>21</v>
      </c>
      <c r="E1106" t="s">
        <v>54</v>
      </c>
      <c r="F1106" s="101">
        <v>45322</v>
      </c>
      <c r="G1106" t="s">
        <v>3173</v>
      </c>
      <c r="H1106" t="s">
        <v>2895</v>
      </c>
      <c r="I1106">
        <v>5000</v>
      </c>
      <c r="J1106">
        <v>3240</v>
      </c>
      <c r="N1106">
        <v>3240</v>
      </c>
    </row>
    <row r="1107" spans="1:94" x14ac:dyDescent="0.3">
      <c r="A1107">
        <v>225</v>
      </c>
      <c r="B1107" t="s">
        <v>156</v>
      </c>
      <c r="C1107" t="s">
        <v>90</v>
      </c>
      <c r="D1107" t="s">
        <v>21</v>
      </c>
      <c r="E1107" t="s">
        <v>22</v>
      </c>
      <c r="F1107" s="101">
        <v>45322</v>
      </c>
      <c r="G1107" t="s">
        <v>3174</v>
      </c>
      <c r="H1107" t="s">
        <v>2895</v>
      </c>
      <c r="I1107">
        <v>1</v>
      </c>
      <c r="J1107">
        <v>1</v>
      </c>
      <c r="AT1107">
        <v>1</v>
      </c>
    </row>
    <row r="1108" spans="1:94" x14ac:dyDescent="0.3">
      <c r="A1108">
        <v>434</v>
      </c>
      <c r="B1108" t="s">
        <v>403</v>
      </c>
      <c r="C1108" t="s">
        <v>90</v>
      </c>
      <c r="D1108" t="s">
        <v>21</v>
      </c>
      <c r="E1108" t="s">
        <v>54</v>
      </c>
      <c r="F1108" s="101">
        <v>45322</v>
      </c>
      <c r="G1108" t="s">
        <v>3175</v>
      </c>
      <c r="H1108" t="s">
        <v>2890</v>
      </c>
      <c r="I1108">
        <v>100</v>
      </c>
      <c r="J1108">
        <v>9.1999998092651367</v>
      </c>
      <c r="AV1108">
        <v>9.1999999999999993</v>
      </c>
    </row>
    <row r="1109" spans="1:94" x14ac:dyDescent="0.3">
      <c r="A1109">
        <v>434</v>
      </c>
      <c r="B1109" t="s">
        <v>403</v>
      </c>
      <c r="C1109" t="s">
        <v>90</v>
      </c>
      <c r="D1109" t="s">
        <v>21</v>
      </c>
      <c r="E1109" t="s">
        <v>54</v>
      </c>
      <c r="F1109" s="101">
        <v>45322</v>
      </c>
      <c r="G1109" t="s">
        <v>3175</v>
      </c>
      <c r="H1109" t="s">
        <v>2892</v>
      </c>
      <c r="I1109">
        <v>25</v>
      </c>
      <c r="J1109">
        <v>0.44999998807907099</v>
      </c>
      <c r="AV1109">
        <v>0.45</v>
      </c>
    </row>
    <row r="1110" spans="1:94" x14ac:dyDescent="0.3">
      <c r="A1110">
        <v>434</v>
      </c>
      <c r="B1110" t="s">
        <v>403</v>
      </c>
      <c r="C1110" t="s">
        <v>90</v>
      </c>
      <c r="D1110" t="s">
        <v>21</v>
      </c>
      <c r="E1110" t="s">
        <v>54</v>
      </c>
      <c r="F1110" s="101">
        <v>45322</v>
      </c>
      <c r="G1110" t="s">
        <v>3175</v>
      </c>
      <c r="H1110" t="s">
        <v>2898</v>
      </c>
      <c r="I1110">
        <v>200</v>
      </c>
      <c r="J1110">
        <v>0</v>
      </c>
      <c r="AV1110">
        <v>0</v>
      </c>
    </row>
    <row r="1111" spans="1:94" x14ac:dyDescent="0.3">
      <c r="A1111">
        <v>434</v>
      </c>
      <c r="B1111" t="s">
        <v>403</v>
      </c>
      <c r="C1111" t="s">
        <v>90</v>
      </c>
      <c r="D1111" t="s">
        <v>21</v>
      </c>
      <c r="E1111" t="s">
        <v>54</v>
      </c>
      <c r="F1111" s="101">
        <v>45322</v>
      </c>
      <c r="G1111" t="s">
        <v>3175</v>
      </c>
      <c r="H1111" t="s">
        <v>2891</v>
      </c>
      <c r="I1111">
        <v>25</v>
      </c>
      <c r="J1111">
        <v>0</v>
      </c>
      <c r="AV1111">
        <v>0</v>
      </c>
    </row>
    <row r="1112" spans="1:94" x14ac:dyDescent="0.3">
      <c r="A1112">
        <v>434</v>
      </c>
      <c r="B1112" t="s">
        <v>403</v>
      </c>
      <c r="C1112" t="s">
        <v>90</v>
      </c>
      <c r="D1112" t="s">
        <v>21</v>
      </c>
      <c r="E1112" t="s">
        <v>54</v>
      </c>
      <c r="F1112" s="101">
        <v>45322</v>
      </c>
      <c r="G1112" t="s">
        <v>3175</v>
      </c>
      <c r="H1112" t="s">
        <v>2895</v>
      </c>
      <c r="I1112">
        <v>10</v>
      </c>
      <c r="J1112">
        <v>0</v>
      </c>
      <c r="AV1112">
        <v>0</v>
      </c>
    </row>
    <row r="1113" spans="1:94" x14ac:dyDescent="0.3">
      <c r="A1113">
        <v>434</v>
      </c>
      <c r="B1113" t="s">
        <v>403</v>
      </c>
      <c r="C1113" t="s">
        <v>90</v>
      </c>
      <c r="D1113" t="s">
        <v>21</v>
      </c>
      <c r="E1113" t="s">
        <v>54</v>
      </c>
      <c r="F1113" s="101">
        <v>45322</v>
      </c>
      <c r="G1113" t="s">
        <v>3175</v>
      </c>
      <c r="H1113" t="s">
        <v>2899</v>
      </c>
      <c r="I1113">
        <v>200</v>
      </c>
      <c r="J1113">
        <v>0</v>
      </c>
      <c r="AV1113">
        <v>0</v>
      </c>
    </row>
    <row r="1114" spans="1:94" x14ac:dyDescent="0.3">
      <c r="A1114">
        <v>436</v>
      </c>
      <c r="B1114" t="s">
        <v>121</v>
      </c>
      <c r="C1114" t="s">
        <v>93</v>
      </c>
      <c r="D1114" t="s">
        <v>21</v>
      </c>
      <c r="E1114" t="s">
        <v>54</v>
      </c>
      <c r="F1114" s="101">
        <v>45322</v>
      </c>
      <c r="G1114" t="s">
        <v>3176</v>
      </c>
      <c r="H1114" t="s">
        <v>3075</v>
      </c>
      <c r="I1114">
        <v>7</v>
      </c>
      <c r="J1114">
        <v>5.6999998092651367</v>
      </c>
      <c r="CP1114">
        <v>5.7</v>
      </c>
    </row>
    <row r="1115" spans="1:94" x14ac:dyDescent="0.3">
      <c r="A1115">
        <v>436</v>
      </c>
      <c r="B1115" t="s">
        <v>121</v>
      </c>
      <c r="C1115" t="s">
        <v>93</v>
      </c>
      <c r="D1115" t="s">
        <v>21</v>
      </c>
      <c r="E1115" t="s">
        <v>54</v>
      </c>
      <c r="F1115" s="101">
        <v>45322</v>
      </c>
      <c r="G1115" t="s">
        <v>3176</v>
      </c>
      <c r="H1115" t="s">
        <v>3074</v>
      </c>
      <c r="I1115">
        <v>14</v>
      </c>
      <c r="J1115">
        <v>4</v>
      </c>
      <c r="CP1115">
        <v>4</v>
      </c>
    </row>
    <row r="1116" spans="1:94" x14ac:dyDescent="0.3">
      <c r="A1116">
        <v>208</v>
      </c>
      <c r="B1116" t="s">
        <v>140</v>
      </c>
      <c r="C1116" t="s">
        <v>90</v>
      </c>
      <c r="D1116" t="s">
        <v>21</v>
      </c>
      <c r="E1116" t="s">
        <v>54</v>
      </c>
      <c r="F1116" s="101">
        <v>45351</v>
      </c>
      <c r="G1116" t="s">
        <v>3177</v>
      </c>
      <c r="H1116" t="s">
        <v>2890</v>
      </c>
      <c r="I1116">
        <v>950</v>
      </c>
      <c r="J1116">
        <v>848</v>
      </c>
      <c r="K1116">
        <v>848</v>
      </c>
    </row>
    <row r="1117" spans="1:94" x14ac:dyDescent="0.3">
      <c r="A1117">
        <v>208</v>
      </c>
      <c r="B1117" t="s">
        <v>140</v>
      </c>
      <c r="C1117" t="s">
        <v>90</v>
      </c>
      <c r="D1117" t="s">
        <v>21</v>
      </c>
      <c r="E1117" t="s">
        <v>54</v>
      </c>
      <c r="F1117" s="101">
        <v>45351</v>
      </c>
      <c r="G1117" t="s">
        <v>3177</v>
      </c>
      <c r="H1117" t="s">
        <v>2892</v>
      </c>
      <c r="I1117">
        <v>350</v>
      </c>
      <c r="J1117">
        <v>341</v>
      </c>
      <c r="K1117">
        <v>341</v>
      </c>
    </row>
    <row r="1118" spans="1:94" x14ac:dyDescent="0.3">
      <c r="A1118">
        <v>208</v>
      </c>
      <c r="B1118" t="s">
        <v>140</v>
      </c>
      <c r="C1118" t="s">
        <v>90</v>
      </c>
      <c r="D1118" t="s">
        <v>21</v>
      </c>
      <c r="E1118" t="s">
        <v>54</v>
      </c>
      <c r="F1118" s="101">
        <v>45351</v>
      </c>
      <c r="G1118" t="s">
        <v>3177</v>
      </c>
      <c r="H1118" t="s">
        <v>2898</v>
      </c>
      <c r="I1118">
        <v>25</v>
      </c>
      <c r="J1118">
        <v>19</v>
      </c>
      <c r="K1118">
        <v>19</v>
      </c>
    </row>
    <row r="1119" spans="1:94" x14ac:dyDescent="0.3">
      <c r="A1119">
        <v>208</v>
      </c>
      <c r="B1119" t="s">
        <v>140</v>
      </c>
      <c r="C1119" t="s">
        <v>90</v>
      </c>
      <c r="D1119" t="s">
        <v>21</v>
      </c>
      <c r="E1119" t="s">
        <v>54</v>
      </c>
      <c r="F1119" s="101">
        <v>45351</v>
      </c>
      <c r="G1119" t="s">
        <v>3177</v>
      </c>
      <c r="H1119" t="s">
        <v>2895</v>
      </c>
      <c r="I1119">
        <v>0</v>
      </c>
      <c r="J1119">
        <v>0</v>
      </c>
      <c r="K1119">
        <v>0</v>
      </c>
    </row>
    <row r="1120" spans="1:94" x14ac:dyDescent="0.3">
      <c r="A1120">
        <v>208</v>
      </c>
      <c r="B1120" t="s">
        <v>140</v>
      </c>
      <c r="C1120" t="s">
        <v>90</v>
      </c>
      <c r="D1120" t="s">
        <v>21</v>
      </c>
      <c r="E1120" t="s">
        <v>54</v>
      </c>
      <c r="F1120" s="101">
        <v>45351</v>
      </c>
      <c r="G1120" t="s">
        <v>3177</v>
      </c>
      <c r="H1120" t="s">
        <v>2899</v>
      </c>
      <c r="I1120">
        <v>25</v>
      </c>
      <c r="J1120">
        <v>4</v>
      </c>
      <c r="K1120">
        <v>4</v>
      </c>
    </row>
    <row r="1121" spans="1:46" x14ac:dyDescent="0.3">
      <c r="A1121">
        <v>208</v>
      </c>
      <c r="B1121" t="s">
        <v>140</v>
      </c>
      <c r="C1121" t="s">
        <v>90</v>
      </c>
      <c r="D1121" t="s">
        <v>21</v>
      </c>
      <c r="E1121" t="s">
        <v>54</v>
      </c>
      <c r="F1121" s="101">
        <v>45351</v>
      </c>
      <c r="G1121" t="s">
        <v>3177</v>
      </c>
      <c r="H1121" t="s">
        <v>2891</v>
      </c>
      <c r="I1121">
        <v>200</v>
      </c>
      <c r="J1121">
        <v>95</v>
      </c>
      <c r="K1121">
        <v>95</v>
      </c>
    </row>
    <row r="1122" spans="1:46" x14ac:dyDescent="0.3">
      <c r="A1122">
        <v>214</v>
      </c>
      <c r="B1122" t="s">
        <v>143</v>
      </c>
      <c r="C1122" t="s">
        <v>90</v>
      </c>
      <c r="D1122" t="s">
        <v>21</v>
      </c>
      <c r="E1122" t="s">
        <v>54</v>
      </c>
      <c r="F1122" s="101">
        <v>45351</v>
      </c>
      <c r="G1122" t="s">
        <v>3178</v>
      </c>
      <c r="H1122" t="s">
        <v>2890</v>
      </c>
      <c r="I1122">
        <v>5500</v>
      </c>
      <c r="J1122">
        <v>3354</v>
      </c>
      <c r="L1122">
        <v>975</v>
      </c>
      <c r="M1122">
        <v>2379</v>
      </c>
    </row>
    <row r="1123" spans="1:46" x14ac:dyDescent="0.3">
      <c r="A1123">
        <v>214</v>
      </c>
      <c r="B1123" t="s">
        <v>143</v>
      </c>
      <c r="C1123" t="s">
        <v>90</v>
      </c>
      <c r="D1123" t="s">
        <v>21</v>
      </c>
      <c r="E1123" t="s">
        <v>54</v>
      </c>
      <c r="F1123" s="101">
        <v>45351</v>
      </c>
      <c r="G1123" t="s">
        <v>3178</v>
      </c>
      <c r="H1123" t="s">
        <v>2892</v>
      </c>
      <c r="I1123">
        <v>1000</v>
      </c>
      <c r="J1123">
        <v>989.4000244140625</v>
      </c>
      <c r="L1123">
        <v>11.1</v>
      </c>
      <c r="M1123">
        <v>978.3</v>
      </c>
    </row>
    <row r="1124" spans="1:46" x14ac:dyDescent="0.3">
      <c r="A1124">
        <v>214</v>
      </c>
      <c r="B1124" t="s">
        <v>143</v>
      </c>
      <c r="C1124" t="s">
        <v>90</v>
      </c>
      <c r="D1124" t="s">
        <v>21</v>
      </c>
      <c r="E1124" t="s">
        <v>54</v>
      </c>
      <c r="F1124" s="101">
        <v>45351</v>
      </c>
      <c r="G1124" t="s">
        <v>3178</v>
      </c>
      <c r="H1124" t="s">
        <v>2898</v>
      </c>
      <c r="I1124">
        <v>7500</v>
      </c>
      <c r="J1124">
        <v>0</v>
      </c>
      <c r="L1124">
        <v>0</v>
      </c>
      <c r="M1124">
        <v>0</v>
      </c>
    </row>
    <row r="1125" spans="1:46" x14ac:dyDescent="0.3">
      <c r="A1125">
        <v>214</v>
      </c>
      <c r="B1125" t="s">
        <v>143</v>
      </c>
      <c r="C1125" t="s">
        <v>90</v>
      </c>
      <c r="D1125" t="s">
        <v>21</v>
      </c>
      <c r="E1125" t="s">
        <v>54</v>
      </c>
      <c r="F1125" s="101">
        <v>45351</v>
      </c>
      <c r="G1125" t="s">
        <v>3178</v>
      </c>
      <c r="H1125" t="s">
        <v>2891</v>
      </c>
      <c r="I1125">
        <v>1000</v>
      </c>
      <c r="J1125">
        <v>1770.5</v>
      </c>
      <c r="L1125">
        <v>149.30000000000001</v>
      </c>
      <c r="M1125">
        <v>1621.2</v>
      </c>
    </row>
    <row r="1126" spans="1:46" x14ac:dyDescent="0.3">
      <c r="A1126">
        <v>214</v>
      </c>
      <c r="B1126" t="s">
        <v>143</v>
      </c>
      <c r="C1126" t="s">
        <v>90</v>
      </c>
      <c r="D1126" t="s">
        <v>21</v>
      </c>
      <c r="E1126" t="s">
        <v>54</v>
      </c>
      <c r="F1126" s="101">
        <v>45351</v>
      </c>
      <c r="G1126" t="s">
        <v>3178</v>
      </c>
      <c r="H1126" t="s">
        <v>2895</v>
      </c>
      <c r="I1126">
        <v>1</v>
      </c>
      <c r="J1126">
        <v>0</v>
      </c>
      <c r="L1126">
        <v>0</v>
      </c>
      <c r="M1126">
        <v>0</v>
      </c>
    </row>
    <row r="1127" spans="1:46" x14ac:dyDescent="0.3">
      <c r="A1127">
        <v>214</v>
      </c>
      <c r="B1127" t="s">
        <v>143</v>
      </c>
      <c r="C1127" t="s">
        <v>90</v>
      </c>
      <c r="D1127" t="s">
        <v>21</v>
      </c>
      <c r="E1127" t="s">
        <v>54</v>
      </c>
      <c r="F1127" s="101">
        <v>45351</v>
      </c>
      <c r="G1127" t="s">
        <v>3178</v>
      </c>
      <c r="H1127" t="s">
        <v>2899</v>
      </c>
      <c r="I1127">
        <v>1</v>
      </c>
      <c r="J1127">
        <v>25</v>
      </c>
      <c r="L1127">
        <v>14</v>
      </c>
      <c r="M1127">
        <v>11</v>
      </c>
    </row>
    <row r="1128" spans="1:46" x14ac:dyDescent="0.3">
      <c r="A1128">
        <v>217</v>
      </c>
      <c r="B1128" t="s">
        <v>147</v>
      </c>
      <c r="C1128" t="s">
        <v>90</v>
      </c>
      <c r="D1128" t="s">
        <v>21</v>
      </c>
      <c r="E1128" t="s">
        <v>22</v>
      </c>
      <c r="F1128" s="101">
        <v>45351</v>
      </c>
      <c r="G1128" t="s">
        <v>3179</v>
      </c>
      <c r="H1128" t="s">
        <v>2892</v>
      </c>
      <c r="I1128">
        <v>20</v>
      </c>
      <c r="J1128">
        <v>1.120000004768372</v>
      </c>
      <c r="L1128">
        <v>11.1</v>
      </c>
      <c r="M1128">
        <v>978.3</v>
      </c>
      <c r="AS1128">
        <v>11.1</v>
      </c>
    </row>
    <row r="1129" spans="1:46" x14ac:dyDescent="0.3">
      <c r="A1129">
        <v>217</v>
      </c>
      <c r="B1129" t="s">
        <v>147</v>
      </c>
      <c r="C1129" t="s">
        <v>90</v>
      </c>
      <c r="D1129" t="s">
        <v>21</v>
      </c>
      <c r="E1129" t="s">
        <v>22</v>
      </c>
      <c r="F1129" s="101">
        <v>45351</v>
      </c>
      <c r="G1129" t="s">
        <v>3179</v>
      </c>
      <c r="H1129" t="s">
        <v>2899</v>
      </c>
      <c r="I1129">
        <v>20</v>
      </c>
      <c r="J1129">
        <v>56</v>
      </c>
      <c r="L1129">
        <v>14</v>
      </c>
      <c r="M1129">
        <v>11</v>
      </c>
      <c r="AS1129">
        <v>14</v>
      </c>
    </row>
    <row r="1130" spans="1:46" x14ac:dyDescent="0.3">
      <c r="A1130">
        <v>218</v>
      </c>
      <c r="B1130" t="s">
        <v>148</v>
      </c>
      <c r="C1130" t="s">
        <v>90</v>
      </c>
      <c r="D1130" t="s">
        <v>21</v>
      </c>
      <c r="E1130" t="s">
        <v>54</v>
      </c>
      <c r="F1130" s="101">
        <v>45351</v>
      </c>
      <c r="G1130" t="s">
        <v>3180</v>
      </c>
      <c r="H1130" t="s">
        <v>2890</v>
      </c>
      <c r="I1130">
        <v>76000</v>
      </c>
      <c r="J1130">
        <v>70094.9921875</v>
      </c>
      <c r="N1130">
        <v>70094.990000000005</v>
      </c>
    </row>
    <row r="1131" spans="1:46" x14ac:dyDescent="0.3">
      <c r="A1131">
        <v>218</v>
      </c>
      <c r="B1131" t="s">
        <v>148</v>
      </c>
      <c r="C1131" t="s">
        <v>90</v>
      </c>
      <c r="D1131" t="s">
        <v>21</v>
      </c>
      <c r="E1131" t="s">
        <v>54</v>
      </c>
      <c r="F1131" s="101">
        <v>45351</v>
      </c>
      <c r="G1131" t="s">
        <v>3180</v>
      </c>
      <c r="H1131" t="s">
        <v>2892</v>
      </c>
      <c r="I1131">
        <v>76000</v>
      </c>
      <c r="J1131">
        <v>48450</v>
      </c>
      <c r="N1131">
        <v>48450</v>
      </c>
    </row>
    <row r="1132" spans="1:46" x14ac:dyDescent="0.3">
      <c r="A1132">
        <v>218</v>
      </c>
      <c r="B1132" t="s">
        <v>148</v>
      </c>
      <c r="C1132" t="s">
        <v>90</v>
      </c>
      <c r="D1132" t="s">
        <v>21</v>
      </c>
      <c r="E1132" t="s">
        <v>54</v>
      </c>
      <c r="F1132" s="101">
        <v>45351</v>
      </c>
      <c r="G1132" t="s">
        <v>3180</v>
      </c>
      <c r="H1132" t="s">
        <v>2898</v>
      </c>
      <c r="I1132">
        <v>5000</v>
      </c>
      <c r="J1132">
        <v>4140</v>
      </c>
      <c r="N1132">
        <v>4140</v>
      </c>
    </row>
    <row r="1133" spans="1:46" x14ac:dyDescent="0.3">
      <c r="A1133">
        <v>218</v>
      </c>
      <c r="B1133" t="s">
        <v>148</v>
      </c>
      <c r="C1133" t="s">
        <v>90</v>
      </c>
      <c r="D1133" t="s">
        <v>21</v>
      </c>
      <c r="E1133" t="s">
        <v>54</v>
      </c>
      <c r="F1133" s="101">
        <v>45351</v>
      </c>
      <c r="G1133" t="s">
        <v>3180</v>
      </c>
      <c r="H1133" t="s">
        <v>2891</v>
      </c>
      <c r="I1133">
        <v>24000</v>
      </c>
      <c r="J1133">
        <v>10173</v>
      </c>
      <c r="N1133">
        <v>10173</v>
      </c>
    </row>
    <row r="1134" spans="1:46" x14ac:dyDescent="0.3">
      <c r="A1134">
        <v>218</v>
      </c>
      <c r="B1134" t="s">
        <v>148</v>
      </c>
      <c r="C1134" t="s">
        <v>90</v>
      </c>
      <c r="D1134" t="s">
        <v>21</v>
      </c>
      <c r="E1134" t="s">
        <v>54</v>
      </c>
      <c r="F1134" s="101">
        <v>45351</v>
      </c>
      <c r="G1134" t="s">
        <v>3180</v>
      </c>
      <c r="H1134" t="s">
        <v>2895</v>
      </c>
      <c r="I1134">
        <v>5000</v>
      </c>
      <c r="J1134">
        <v>1680</v>
      </c>
      <c r="N1134">
        <v>1680</v>
      </c>
    </row>
    <row r="1135" spans="1:46" x14ac:dyDescent="0.3">
      <c r="A1135">
        <v>218</v>
      </c>
      <c r="B1135" t="s">
        <v>148</v>
      </c>
      <c r="C1135" t="s">
        <v>90</v>
      </c>
      <c r="D1135" t="s">
        <v>21</v>
      </c>
      <c r="E1135" t="s">
        <v>54</v>
      </c>
      <c r="F1135" s="101">
        <v>45351</v>
      </c>
      <c r="G1135" t="s">
        <v>3180</v>
      </c>
      <c r="H1135" t="s">
        <v>2899</v>
      </c>
      <c r="I1135">
        <v>2000</v>
      </c>
      <c r="J1135">
        <v>1138</v>
      </c>
      <c r="N1135">
        <v>1138</v>
      </c>
    </row>
    <row r="1136" spans="1:46" x14ac:dyDescent="0.3">
      <c r="A1136">
        <v>225</v>
      </c>
      <c r="B1136" t="s">
        <v>156</v>
      </c>
      <c r="C1136" t="s">
        <v>90</v>
      </c>
      <c r="D1136" t="s">
        <v>21</v>
      </c>
      <c r="E1136" t="s">
        <v>22</v>
      </c>
      <c r="F1136" s="101">
        <v>45351</v>
      </c>
      <c r="G1136" t="s">
        <v>3181</v>
      </c>
      <c r="H1136" t="s">
        <v>2899</v>
      </c>
      <c r="I1136">
        <v>1</v>
      </c>
      <c r="J1136">
        <v>1</v>
      </c>
      <c r="AT1136">
        <v>1</v>
      </c>
    </row>
    <row r="1137" spans="1:94" x14ac:dyDescent="0.3">
      <c r="A1137">
        <v>434</v>
      </c>
      <c r="B1137" t="s">
        <v>403</v>
      </c>
      <c r="C1137" t="s">
        <v>90</v>
      </c>
      <c r="D1137" t="s">
        <v>21</v>
      </c>
      <c r="E1137" t="s">
        <v>54</v>
      </c>
      <c r="F1137" s="101">
        <v>45351</v>
      </c>
      <c r="G1137" t="s">
        <v>3182</v>
      </c>
      <c r="H1137" t="s">
        <v>2890</v>
      </c>
      <c r="I1137">
        <v>100</v>
      </c>
      <c r="J1137">
        <v>95.849998474121094</v>
      </c>
      <c r="AV1137">
        <v>95.85</v>
      </c>
    </row>
    <row r="1138" spans="1:94" x14ac:dyDescent="0.3">
      <c r="A1138">
        <v>434</v>
      </c>
      <c r="B1138" t="s">
        <v>403</v>
      </c>
      <c r="C1138" t="s">
        <v>90</v>
      </c>
      <c r="D1138" t="s">
        <v>21</v>
      </c>
      <c r="E1138" t="s">
        <v>54</v>
      </c>
      <c r="F1138" s="101">
        <v>45351</v>
      </c>
      <c r="G1138" t="s">
        <v>3182</v>
      </c>
      <c r="H1138" t="s">
        <v>2892</v>
      </c>
      <c r="I1138">
        <v>25</v>
      </c>
      <c r="J1138">
        <v>1.25</v>
      </c>
      <c r="AV1138">
        <v>1.25</v>
      </c>
    </row>
    <row r="1139" spans="1:94" x14ac:dyDescent="0.3">
      <c r="A1139">
        <v>434</v>
      </c>
      <c r="B1139" t="s">
        <v>403</v>
      </c>
      <c r="C1139" t="s">
        <v>90</v>
      </c>
      <c r="D1139" t="s">
        <v>21</v>
      </c>
      <c r="E1139" t="s">
        <v>54</v>
      </c>
      <c r="F1139" s="101">
        <v>45351</v>
      </c>
      <c r="G1139" t="s">
        <v>3182</v>
      </c>
      <c r="H1139" t="s">
        <v>2898</v>
      </c>
      <c r="I1139">
        <v>200</v>
      </c>
      <c r="J1139">
        <v>0</v>
      </c>
      <c r="AV1139">
        <v>0</v>
      </c>
    </row>
    <row r="1140" spans="1:94" x14ac:dyDescent="0.3">
      <c r="A1140">
        <v>434</v>
      </c>
      <c r="B1140" t="s">
        <v>403</v>
      </c>
      <c r="C1140" t="s">
        <v>90</v>
      </c>
      <c r="D1140" t="s">
        <v>21</v>
      </c>
      <c r="E1140" t="s">
        <v>54</v>
      </c>
      <c r="F1140" s="101">
        <v>45351</v>
      </c>
      <c r="G1140" t="s">
        <v>3182</v>
      </c>
      <c r="H1140" t="s">
        <v>2891</v>
      </c>
      <c r="I1140">
        <v>25</v>
      </c>
      <c r="J1140">
        <v>10.39999961853027</v>
      </c>
      <c r="AV1140">
        <v>10.4</v>
      </c>
    </row>
    <row r="1141" spans="1:94" x14ac:dyDescent="0.3">
      <c r="A1141">
        <v>434</v>
      </c>
      <c r="B1141" t="s">
        <v>403</v>
      </c>
      <c r="C1141" t="s">
        <v>90</v>
      </c>
      <c r="D1141" t="s">
        <v>21</v>
      </c>
      <c r="E1141" t="s">
        <v>54</v>
      </c>
      <c r="F1141" s="101">
        <v>45351</v>
      </c>
      <c r="G1141" t="s">
        <v>3182</v>
      </c>
      <c r="H1141" t="s">
        <v>2895</v>
      </c>
      <c r="I1141">
        <v>10</v>
      </c>
      <c r="J1141">
        <v>0.20000000298023221</v>
      </c>
      <c r="AV1141">
        <v>0.2</v>
      </c>
    </row>
    <row r="1142" spans="1:94" x14ac:dyDescent="0.3">
      <c r="A1142">
        <v>434</v>
      </c>
      <c r="B1142" t="s">
        <v>403</v>
      </c>
      <c r="C1142" t="s">
        <v>90</v>
      </c>
      <c r="D1142" t="s">
        <v>21</v>
      </c>
      <c r="E1142" t="s">
        <v>54</v>
      </c>
      <c r="F1142" s="101">
        <v>45351</v>
      </c>
      <c r="G1142" t="s">
        <v>3182</v>
      </c>
      <c r="H1142" t="s">
        <v>2899</v>
      </c>
      <c r="I1142">
        <v>200</v>
      </c>
      <c r="J1142">
        <v>0</v>
      </c>
      <c r="AV1142">
        <v>0</v>
      </c>
    </row>
    <row r="1143" spans="1:94" x14ac:dyDescent="0.3">
      <c r="A1143">
        <v>436</v>
      </c>
      <c r="B1143" t="s">
        <v>121</v>
      </c>
      <c r="C1143" t="s">
        <v>93</v>
      </c>
      <c r="D1143" t="s">
        <v>21</v>
      </c>
      <c r="E1143" t="s">
        <v>54</v>
      </c>
      <c r="F1143" s="101">
        <v>45351</v>
      </c>
      <c r="G1143" t="s">
        <v>3183</v>
      </c>
      <c r="H1143" t="s">
        <v>3074</v>
      </c>
      <c r="I1143">
        <v>14</v>
      </c>
      <c r="J1143">
        <v>6.0999999046325684</v>
      </c>
      <c r="CP1143">
        <v>6.1</v>
      </c>
    </row>
    <row r="1144" spans="1:94" x14ac:dyDescent="0.3">
      <c r="A1144">
        <v>436</v>
      </c>
      <c r="B1144" t="s">
        <v>121</v>
      </c>
      <c r="C1144" t="s">
        <v>93</v>
      </c>
      <c r="D1144" t="s">
        <v>21</v>
      </c>
      <c r="E1144" t="s">
        <v>54</v>
      </c>
      <c r="F1144" s="101">
        <v>45351</v>
      </c>
      <c r="G1144" t="s">
        <v>3183</v>
      </c>
      <c r="H1144" t="s">
        <v>3075</v>
      </c>
      <c r="I1144">
        <v>7</v>
      </c>
      <c r="J1144">
        <v>7.4000000953674316</v>
      </c>
      <c r="CP1144">
        <v>7.4</v>
      </c>
    </row>
    <row r="1145" spans="1:94" x14ac:dyDescent="0.3">
      <c r="A1145">
        <v>208</v>
      </c>
      <c r="B1145" t="s">
        <v>140</v>
      </c>
      <c r="C1145" t="s">
        <v>90</v>
      </c>
      <c r="D1145" t="s">
        <v>21</v>
      </c>
      <c r="E1145" t="s">
        <v>54</v>
      </c>
      <c r="F1145" s="101">
        <v>45382</v>
      </c>
      <c r="G1145" t="s">
        <v>3184</v>
      </c>
      <c r="H1145" t="s">
        <v>2890</v>
      </c>
      <c r="I1145">
        <v>950</v>
      </c>
      <c r="J1145">
        <v>850</v>
      </c>
      <c r="K1145">
        <v>850</v>
      </c>
    </row>
    <row r="1146" spans="1:94" x14ac:dyDescent="0.3">
      <c r="A1146">
        <v>208</v>
      </c>
      <c r="B1146" t="s">
        <v>140</v>
      </c>
      <c r="C1146" t="s">
        <v>90</v>
      </c>
      <c r="D1146" t="s">
        <v>21</v>
      </c>
      <c r="E1146" t="s">
        <v>54</v>
      </c>
      <c r="F1146" s="101">
        <v>45382</v>
      </c>
      <c r="G1146" t="s">
        <v>3184</v>
      </c>
      <c r="H1146" t="s">
        <v>2892</v>
      </c>
      <c r="I1146">
        <v>350</v>
      </c>
      <c r="J1146">
        <v>317.5</v>
      </c>
      <c r="K1146">
        <v>317.5</v>
      </c>
    </row>
    <row r="1147" spans="1:94" x14ac:dyDescent="0.3">
      <c r="A1147">
        <v>208</v>
      </c>
      <c r="B1147" t="s">
        <v>140</v>
      </c>
      <c r="C1147" t="s">
        <v>90</v>
      </c>
      <c r="D1147" t="s">
        <v>21</v>
      </c>
      <c r="E1147" t="s">
        <v>54</v>
      </c>
      <c r="F1147" s="101">
        <v>45382</v>
      </c>
      <c r="G1147" t="s">
        <v>3184</v>
      </c>
      <c r="H1147" t="s">
        <v>2898</v>
      </c>
      <c r="I1147">
        <v>25</v>
      </c>
      <c r="J1147">
        <v>19</v>
      </c>
      <c r="K1147">
        <v>19</v>
      </c>
    </row>
    <row r="1148" spans="1:94" x14ac:dyDescent="0.3">
      <c r="A1148">
        <v>208</v>
      </c>
      <c r="B1148" t="s">
        <v>140</v>
      </c>
      <c r="C1148" t="s">
        <v>90</v>
      </c>
      <c r="D1148" t="s">
        <v>21</v>
      </c>
      <c r="E1148" t="s">
        <v>54</v>
      </c>
      <c r="F1148" s="101">
        <v>45382</v>
      </c>
      <c r="G1148" t="s">
        <v>3184</v>
      </c>
      <c r="H1148" t="s">
        <v>2895</v>
      </c>
      <c r="I1148">
        <v>0</v>
      </c>
      <c r="J1148">
        <v>0</v>
      </c>
      <c r="K1148">
        <v>0</v>
      </c>
    </row>
    <row r="1149" spans="1:94" x14ac:dyDescent="0.3">
      <c r="A1149">
        <v>208</v>
      </c>
      <c r="B1149" t="s">
        <v>140</v>
      </c>
      <c r="C1149" t="s">
        <v>90</v>
      </c>
      <c r="D1149" t="s">
        <v>21</v>
      </c>
      <c r="E1149" t="s">
        <v>54</v>
      </c>
      <c r="F1149" s="101">
        <v>45382</v>
      </c>
      <c r="G1149" t="s">
        <v>3184</v>
      </c>
      <c r="H1149" t="s">
        <v>2899</v>
      </c>
      <c r="I1149">
        <v>25</v>
      </c>
      <c r="J1149">
        <v>7</v>
      </c>
      <c r="K1149">
        <v>7</v>
      </c>
    </row>
    <row r="1150" spans="1:94" x14ac:dyDescent="0.3">
      <c r="A1150">
        <v>208</v>
      </c>
      <c r="B1150" t="s">
        <v>140</v>
      </c>
      <c r="C1150" t="s">
        <v>90</v>
      </c>
      <c r="D1150" t="s">
        <v>21</v>
      </c>
      <c r="E1150" t="s">
        <v>54</v>
      </c>
      <c r="F1150" s="101">
        <v>45382</v>
      </c>
      <c r="G1150" t="s">
        <v>3184</v>
      </c>
      <c r="H1150" t="s">
        <v>2891</v>
      </c>
      <c r="I1150">
        <v>200</v>
      </c>
      <c r="J1150">
        <v>281</v>
      </c>
      <c r="K1150">
        <v>281</v>
      </c>
    </row>
    <row r="1151" spans="1:94" x14ac:dyDescent="0.3">
      <c r="A1151">
        <v>214</v>
      </c>
      <c r="B1151" t="s">
        <v>143</v>
      </c>
      <c r="C1151" t="s">
        <v>90</v>
      </c>
      <c r="D1151" t="s">
        <v>21</v>
      </c>
      <c r="E1151" t="s">
        <v>54</v>
      </c>
      <c r="F1151" s="101">
        <v>45382</v>
      </c>
      <c r="G1151" t="s">
        <v>3185</v>
      </c>
      <c r="H1151" t="s">
        <v>2890</v>
      </c>
      <c r="I1151">
        <v>5500</v>
      </c>
      <c r="J1151">
        <v>3775</v>
      </c>
      <c r="L1151">
        <v>652</v>
      </c>
      <c r="M1151">
        <v>3112</v>
      </c>
    </row>
    <row r="1152" spans="1:94" x14ac:dyDescent="0.3">
      <c r="A1152">
        <v>214</v>
      </c>
      <c r="B1152" t="s">
        <v>143</v>
      </c>
      <c r="C1152" t="s">
        <v>90</v>
      </c>
      <c r="D1152" t="s">
        <v>21</v>
      </c>
      <c r="E1152" t="s">
        <v>54</v>
      </c>
      <c r="F1152" s="101">
        <v>45382</v>
      </c>
      <c r="G1152" t="s">
        <v>3185</v>
      </c>
      <c r="H1152" t="s">
        <v>2892</v>
      </c>
      <c r="I1152">
        <v>1000</v>
      </c>
      <c r="J1152">
        <v>1023.840026855469</v>
      </c>
      <c r="L1152">
        <v>227.4</v>
      </c>
      <c r="M1152">
        <v>796.44</v>
      </c>
    </row>
    <row r="1153" spans="1:48" x14ac:dyDescent="0.3">
      <c r="A1153">
        <v>214</v>
      </c>
      <c r="B1153" t="s">
        <v>143</v>
      </c>
      <c r="C1153" t="s">
        <v>90</v>
      </c>
      <c r="D1153" t="s">
        <v>21</v>
      </c>
      <c r="E1153" t="s">
        <v>54</v>
      </c>
      <c r="F1153" s="101">
        <v>45382</v>
      </c>
      <c r="G1153" t="s">
        <v>3185</v>
      </c>
      <c r="H1153" t="s">
        <v>2898</v>
      </c>
      <c r="I1153">
        <v>7500</v>
      </c>
      <c r="J1153">
        <v>0</v>
      </c>
      <c r="L1153">
        <v>0</v>
      </c>
      <c r="M1153">
        <v>0</v>
      </c>
    </row>
    <row r="1154" spans="1:48" x14ac:dyDescent="0.3">
      <c r="A1154">
        <v>214</v>
      </c>
      <c r="B1154" t="s">
        <v>143</v>
      </c>
      <c r="C1154" t="s">
        <v>90</v>
      </c>
      <c r="D1154" t="s">
        <v>21</v>
      </c>
      <c r="E1154" t="s">
        <v>54</v>
      </c>
      <c r="F1154" s="101">
        <v>45382</v>
      </c>
      <c r="G1154" t="s">
        <v>3185</v>
      </c>
      <c r="H1154" t="s">
        <v>2891</v>
      </c>
      <c r="I1154">
        <v>1000</v>
      </c>
      <c r="J1154">
        <v>727.69000244140625</v>
      </c>
      <c r="L1154">
        <v>120.39</v>
      </c>
      <c r="M1154">
        <v>607.20000000000005</v>
      </c>
    </row>
    <row r="1155" spans="1:48" x14ac:dyDescent="0.3">
      <c r="A1155">
        <v>214</v>
      </c>
      <c r="B1155" t="s">
        <v>143</v>
      </c>
      <c r="C1155" t="s">
        <v>90</v>
      </c>
      <c r="D1155" t="s">
        <v>21</v>
      </c>
      <c r="E1155" t="s">
        <v>54</v>
      </c>
      <c r="F1155" s="101">
        <v>45382</v>
      </c>
      <c r="G1155" t="s">
        <v>3185</v>
      </c>
      <c r="H1155" t="s">
        <v>2895</v>
      </c>
      <c r="I1155">
        <v>1</v>
      </c>
      <c r="J1155">
        <v>0</v>
      </c>
      <c r="L1155">
        <v>0</v>
      </c>
      <c r="M1155">
        <v>0</v>
      </c>
    </row>
    <row r="1156" spans="1:48" x14ac:dyDescent="0.3">
      <c r="A1156">
        <v>214</v>
      </c>
      <c r="B1156" t="s">
        <v>143</v>
      </c>
      <c r="C1156" t="s">
        <v>90</v>
      </c>
      <c r="D1156" t="s">
        <v>21</v>
      </c>
      <c r="E1156" t="s">
        <v>54</v>
      </c>
      <c r="F1156" s="101">
        <v>45382</v>
      </c>
      <c r="G1156" t="s">
        <v>3185</v>
      </c>
      <c r="H1156" t="s">
        <v>2899</v>
      </c>
      <c r="I1156">
        <v>1</v>
      </c>
      <c r="J1156">
        <v>21.909999847412109</v>
      </c>
      <c r="L1156">
        <v>9.2799999999999994</v>
      </c>
      <c r="M1156">
        <v>12.63</v>
      </c>
    </row>
    <row r="1157" spans="1:48" x14ac:dyDescent="0.3">
      <c r="A1157">
        <v>217</v>
      </c>
      <c r="B1157" t="s">
        <v>147</v>
      </c>
      <c r="C1157" t="s">
        <v>90</v>
      </c>
      <c r="D1157" t="s">
        <v>21</v>
      </c>
      <c r="E1157" t="s">
        <v>22</v>
      </c>
      <c r="F1157" s="101">
        <v>45382</v>
      </c>
      <c r="G1157" t="s">
        <v>3186</v>
      </c>
      <c r="H1157" t="s">
        <v>2892</v>
      </c>
      <c r="I1157">
        <v>20</v>
      </c>
      <c r="J1157">
        <v>22.20999908447266</v>
      </c>
      <c r="L1157">
        <v>227.4</v>
      </c>
      <c r="M1157">
        <v>796.44</v>
      </c>
      <c r="AS1157">
        <v>227.4</v>
      </c>
    </row>
    <row r="1158" spans="1:48" x14ac:dyDescent="0.3">
      <c r="A1158">
        <v>217</v>
      </c>
      <c r="B1158" t="s">
        <v>147</v>
      </c>
      <c r="C1158" t="s">
        <v>90</v>
      </c>
      <c r="D1158" t="s">
        <v>21</v>
      </c>
      <c r="E1158" t="s">
        <v>22</v>
      </c>
      <c r="F1158" s="101">
        <v>45382</v>
      </c>
      <c r="G1158" t="s">
        <v>3186</v>
      </c>
      <c r="H1158" t="s">
        <v>2899</v>
      </c>
      <c r="I1158">
        <v>20</v>
      </c>
      <c r="J1158">
        <v>42.360000610351563</v>
      </c>
      <c r="L1158">
        <v>9.2799999999999994</v>
      </c>
      <c r="M1158">
        <v>12.63</v>
      </c>
      <c r="AS1158">
        <v>9.2799999999999994</v>
      </c>
    </row>
    <row r="1159" spans="1:48" x14ac:dyDescent="0.3">
      <c r="A1159">
        <v>218</v>
      </c>
      <c r="B1159" t="s">
        <v>148</v>
      </c>
      <c r="C1159" t="s">
        <v>90</v>
      </c>
      <c r="D1159" t="s">
        <v>21</v>
      </c>
      <c r="E1159" t="s">
        <v>54</v>
      </c>
      <c r="F1159" s="101">
        <v>45382</v>
      </c>
      <c r="G1159" t="s">
        <v>3187</v>
      </c>
      <c r="H1159" t="s">
        <v>2890</v>
      </c>
      <c r="I1159">
        <v>76000</v>
      </c>
      <c r="J1159">
        <v>67615.7265625</v>
      </c>
      <c r="N1159">
        <v>67615.73</v>
      </c>
    </row>
    <row r="1160" spans="1:48" x14ac:dyDescent="0.3">
      <c r="A1160">
        <v>218</v>
      </c>
      <c r="B1160" t="s">
        <v>148</v>
      </c>
      <c r="C1160" t="s">
        <v>90</v>
      </c>
      <c r="D1160" t="s">
        <v>21</v>
      </c>
      <c r="E1160" t="s">
        <v>54</v>
      </c>
      <c r="F1160" s="101">
        <v>45382</v>
      </c>
      <c r="G1160" t="s">
        <v>3187</v>
      </c>
      <c r="H1160" t="s">
        <v>2892</v>
      </c>
      <c r="I1160">
        <v>76000</v>
      </c>
      <c r="J1160">
        <v>51870</v>
      </c>
      <c r="N1160">
        <v>51870</v>
      </c>
    </row>
    <row r="1161" spans="1:48" x14ac:dyDescent="0.3">
      <c r="A1161">
        <v>218</v>
      </c>
      <c r="B1161" t="s">
        <v>148</v>
      </c>
      <c r="C1161" t="s">
        <v>90</v>
      </c>
      <c r="D1161" t="s">
        <v>21</v>
      </c>
      <c r="E1161" t="s">
        <v>54</v>
      </c>
      <c r="F1161" s="101">
        <v>45382</v>
      </c>
      <c r="G1161" t="s">
        <v>3187</v>
      </c>
      <c r="H1161" t="s">
        <v>2898</v>
      </c>
      <c r="I1161">
        <v>5000</v>
      </c>
      <c r="J1161">
        <v>4680</v>
      </c>
      <c r="N1161">
        <v>4680</v>
      </c>
    </row>
    <row r="1162" spans="1:48" x14ac:dyDescent="0.3">
      <c r="A1162">
        <v>218</v>
      </c>
      <c r="B1162" t="s">
        <v>148</v>
      </c>
      <c r="C1162" t="s">
        <v>90</v>
      </c>
      <c r="D1162" t="s">
        <v>21</v>
      </c>
      <c r="E1162" t="s">
        <v>54</v>
      </c>
      <c r="F1162" s="101">
        <v>45382</v>
      </c>
      <c r="G1162" t="s">
        <v>3187</v>
      </c>
      <c r="H1162" t="s">
        <v>2891</v>
      </c>
      <c r="I1162">
        <v>24000</v>
      </c>
      <c r="J1162">
        <v>24290</v>
      </c>
      <c r="N1162">
        <v>24290</v>
      </c>
    </row>
    <row r="1163" spans="1:48" x14ac:dyDescent="0.3">
      <c r="A1163">
        <v>218</v>
      </c>
      <c r="B1163" t="s">
        <v>148</v>
      </c>
      <c r="C1163" t="s">
        <v>90</v>
      </c>
      <c r="D1163" t="s">
        <v>21</v>
      </c>
      <c r="E1163" t="s">
        <v>54</v>
      </c>
      <c r="F1163" s="101">
        <v>45382</v>
      </c>
      <c r="G1163" t="s">
        <v>3187</v>
      </c>
      <c r="H1163" t="s">
        <v>2899</v>
      </c>
      <c r="I1163">
        <v>2000</v>
      </c>
      <c r="J1163">
        <v>1453</v>
      </c>
      <c r="N1163">
        <v>1453</v>
      </c>
    </row>
    <row r="1164" spans="1:48" x14ac:dyDescent="0.3">
      <c r="A1164">
        <v>218</v>
      </c>
      <c r="B1164" t="s">
        <v>148</v>
      </c>
      <c r="C1164" t="s">
        <v>90</v>
      </c>
      <c r="D1164" t="s">
        <v>21</v>
      </c>
      <c r="E1164" t="s">
        <v>54</v>
      </c>
      <c r="F1164" s="101">
        <v>45382</v>
      </c>
      <c r="G1164" t="s">
        <v>3187</v>
      </c>
      <c r="H1164" t="s">
        <v>2895</v>
      </c>
      <c r="I1164">
        <v>5000</v>
      </c>
      <c r="J1164">
        <v>3840</v>
      </c>
      <c r="N1164">
        <v>3840</v>
      </c>
    </row>
    <row r="1165" spans="1:48" x14ac:dyDescent="0.3">
      <c r="A1165">
        <v>434</v>
      </c>
      <c r="B1165" t="s">
        <v>403</v>
      </c>
      <c r="C1165" t="s">
        <v>90</v>
      </c>
      <c r="D1165" t="s">
        <v>21</v>
      </c>
      <c r="E1165" t="s">
        <v>54</v>
      </c>
      <c r="F1165" s="101">
        <v>45382</v>
      </c>
      <c r="G1165" t="s">
        <v>3188</v>
      </c>
      <c r="H1165" t="s">
        <v>2890</v>
      </c>
      <c r="I1165">
        <v>100</v>
      </c>
      <c r="J1165">
        <v>19.04999923706055</v>
      </c>
      <c r="AV1165">
        <v>19.05</v>
      </c>
    </row>
    <row r="1166" spans="1:48" x14ac:dyDescent="0.3">
      <c r="A1166">
        <v>434</v>
      </c>
      <c r="B1166" t="s">
        <v>403</v>
      </c>
      <c r="C1166" t="s">
        <v>90</v>
      </c>
      <c r="D1166" t="s">
        <v>21</v>
      </c>
      <c r="E1166" t="s">
        <v>54</v>
      </c>
      <c r="F1166" s="101">
        <v>45382</v>
      </c>
      <c r="G1166" t="s">
        <v>3188</v>
      </c>
      <c r="H1166" t="s">
        <v>2892</v>
      </c>
      <c r="I1166">
        <v>25</v>
      </c>
      <c r="J1166">
        <v>1.570000052452087</v>
      </c>
      <c r="AV1166">
        <v>1.57</v>
      </c>
    </row>
    <row r="1167" spans="1:48" x14ac:dyDescent="0.3">
      <c r="A1167">
        <v>434</v>
      </c>
      <c r="B1167" t="s">
        <v>403</v>
      </c>
      <c r="C1167" t="s">
        <v>90</v>
      </c>
      <c r="D1167" t="s">
        <v>21</v>
      </c>
      <c r="E1167" t="s">
        <v>54</v>
      </c>
      <c r="F1167" s="101">
        <v>45382</v>
      </c>
      <c r="G1167" t="s">
        <v>3188</v>
      </c>
      <c r="H1167" t="s">
        <v>2898</v>
      </c>
      <c r="I1167">
        <v>200</v>
      </c>
      <c r="J1167">
        <v>0</v>
      </c>
      <c r="AV1167">
        <v>0</v>
      </c>
    </row>
    <row r="1168" spans="1:48" x14ac:dyDescent="0.3">
      <c r="A1168">
        <v>434</v>
      </c>
      <c r="B1168" t="s">
        <v>403</v>
      </c>
      <c r="C1168" t="s">
        <v>90</v>
      </c>
      <c r="D1168" t="s">
        <v>21</v>
      </c>
      <c r="E1168" t="s">
        <v>54</v>
      </c>
      <c r="F1168" s="101">
        <v>45382</v>
      </c>
      <c r="G1168" t="s">
        <v>3188</v>
      </c>
      <c r="H1168" t="s">
        <v>2891</v>
      </c>
      <c r="I1168">
        <v>25</v>
      </c>
      <c r="J1168">
        <v>1.200000047683716</v>
      </c>
      <c r="AV1168">
        <v>1.2</v>
      </c>
    </row>
    <row r="1169" spans="1:94" x14ac:dyDescent="0.3">
      <c r="A1169">
        <v>434</v>
      </c>
      <c r="B1169" t="s">
        <v>403</v>
      </c>
      <c r="C1169" t="s">
        <v>90</v>
      </c>
      <c r="D1169" t="s">
        <v>21</v>
      </c>
      <c r="E1169" t="s">
        <v>54</v>
      </c>
      <c r="F1169" s="101">
        <v>45382</v>
      </c>
      <c r="G1169" t="s">
        <v>3188</v>
      </c>
      <c r="H1169" t="s">
        <v>2895</v>
      </c>
      <c r="I1169">
        <v>10</v>
      </c>
      <c r="J1169">
        <v>0.20000000298023221</v>
      </c>
      <c r="AV1169">
        <v>0.2</v>
      </c>
    </row>
    <row r="1170" spans="1:94" x14ac:dyDescent="0.3">
      <c r="A1170">
        <v>434</v>
      </c>
      <c r="B1170" t="s">
        <v>403</v>
      </c>
      <c r="C1170" t="s">
        <v>90</v>
      </c>
      <c r="D1170" t="s">
        <v>21</v>
      </c>
      <c r="E1170" t="s">
        <v>54</v>
      </c>
      <c r="F1170" s="101">
        <v>45382</v>
      </c>
      <c r="G1170" t="s">
        <v>3188</v>
      </c>
      <c r="H1170" t="s">
        <v>2899</v>
      </c>
      <c r="I1170">
        <v>200</v>
      </c>
      <c r="J1170">
        <v>0</v>
      </c>
      <c r="AV1170">
        <v>0</v>
      </c>
    </row>
    <row r="1171" spans="1:94" x14ac:dyDescent="0.3">
      <c r="A1171">
        <v>436</v>
      </c>
      <c r="B1171" t="s">
        <v>121</v>
      </c>
      <c r="C1171" t="s">
        <v>93</v>
      </c>
      <c r="D1171" t="s">
        <v>21</v>
      </c>
      <c r="E1171" t="s">
        <v>54</v>
      </c>
      <c r="F1171" s="101">
        <v>45382</v>
      </c>
      <c r="G1171" t="s">
        <v>3189</v>
      </c>
      <c r="H1171" t="s">
        <v>3075</v>
      </c>
      <c r="I1171">
        <v>7</v>
      </c>
      <c r="J1171">
        <v>10.10000038146973</v>
      </c>
      <c r="CP1171">
        <v>10.1</v>
      </c>
    </row>
    <row r="1172" spans="1:94" x14ac:dyDescent="0.3">
      <c r="A1172">
        <v>213</v>
      </c>
      <c r="B1172" t="s">
        <v>142</v>
      </c>
      <c r="C1172" t="s">
        <v>90</v>
      </c>
      <c r="D1172" t="s">
        <v>47</v>
      </c>
      <c r="E1172" t="s">
        <v>22</v>
      </c>
      <c r="F1172" s="101">
        <v>45382</v>
      </c>
      <c r="G1172" t="s">
        <v>3190</v>
      </c>
      <c r="H1172" t="s">
        <v>2927</v>
      </c>
      <c r="I1172">
        <v>90</v>
      </c>
      <c r="J1172">
        <v>100</v>
      </c>
      <c r="AW1172">
        <v>45</v>
      </c>
      <c r="AX1172">
        <v>45</v>
      </c>
    </row>
    <row r="1173" spans="1:94" x14ac:dyDescent="0.3">
      <c r="A1173">
        <v>213</v>
      </c>
      <c r="B1173" t="s">
        <v>142</v>
      </c>
      <c r="C1173" t="s">
        <v>90</v>
      </c>
      <c r="D1173" t="s">
        <v>47</v>
      </c>
      <c r="E1173" t="s">
        <v>22</v>
      </c>
      <c r="F1173" s="101">
        <v>45382</v>
      </c>
      <c r="G1173" t="s">
        <v>3190</v>
      </c>
      <c r="H1173" t="s">
        <v>2922</v>
      </c>
      <c r="I1173">
        <v>90</v>
      </c>
      <c r="J1173">
        <v>100</v>
      </c>
      <c r="AW1173">
        <v>18</v>
      </c>
      <c r="AX1173">
        <v>18</v>
      </c>
    </row>
    <row r="1174" spans="1:94" x14ac:dyDescent="0.3">
      <c r="A1174">
        <v>213</v>
      </c>
      <c r="B1174" t="s">
        <v>142</v>
      </c>
      <c r="C1174" t="s">
        <v>90</v>
      </c>
      <c r="D1174" t="s">
        <v>47</v>
      </c>
      <c r="E1174" t="s">
        <v>22</v>
      </c>
      <c r="F1174" s="101">
        <v>45382</v>
      </c>
      <c r="G1174" t="s">
        <v>3190</v>
      </c>
      <c r="H1174" t="s">
        <v>2923</v>
      </c>
      <c r="I1174">
        <v>90</v>
      </c>
      <c r="J1174">
        <v>100</v>
      </c>
      <c r="AW1174">
        <v>20</v>
      </c>
      <c r="AX1174">
        <v>20</v>
      </c>
    </row>
    <row r="1175" spans="1:94" x14ac:dyDescent="0.3">
      <c r="A1175">
        <v>213</v>
      </c>
      <c r="B1175" t="s">
        <v>142</v>
      </c>
      <c r="C1175" t="s">
        <v>90</v>
      </c>
      <c r="D1175" t="s">
        <v>47</v>
      </c>
      <c r="E1175" t="s">
        <v>22</v>
      </c>
      <c r="F1175" s="101">
        <v>45382</v>
      </c>
      <c r="G1175" t="s">
        <v>3190</v>
      </c>
      <c r="H1175" t="s">
        <v>3011</v>
      </c>
      <c r="I1175">
        <v>90</v>
      </c>
      <c r="J1175">
        <v>100</v>
      </c>
      <c r="AW1175">
        <v>9</v>
      </c>
      <c r="AX1175">
        <v>9</v>
      </c>
    </row>
    <row r="1176" spans="1:94" x14ac:dyDescent="0.3">
      <c r="A1176">
        <v>213</v>
      </c>
      <c r="B1176" t="s">
        <v>142</v>
      </c>
      <c r="C1176" t="s">
        <v>90</v>
      </c>
      <c r="D1176" t="s">
        <v>47</v>
      </c>
      <c r="E1176" t="s">
        <v>22</v>
      </c>
      <c r="F1176" s="101">
        <v>45382</v>
      </c>
      <c r="G1176" t="s">
        <v>3190</v>
      </c>
      <c r="H1176" t="s">
        <v>3012</v>
      </c>
      <c r="I1176">
        <v>90</v>
      </c>
      <c r="J1176">
        <v>0</v>
      </c>
      <c r="AW1176">
        <v>0</v>
      </c>
      <c r="AX1176">
        <v>0</v>
      </c>
    </row>
    <row r="1177" spans="1:94" x14ac:dyDescent="0.3">
      <c r="A1177">
        <v>213</v>
      </c>
      <c r="B1177" t="s">
        <v>142</v>
      </c>
      <c r="C1177" t="s">
        <v>90</v>
      </c>
      <c r="D1177" t="s">
        <v>47</v>
      </c>
      <c r="E1177" t="s">
        <v>22</v>
      </c>
      <c r="F1177" s="101">
        <v>45382</v>
      </c>
      <c r="G1177" t="s">
        <v>3190</v>
      </c>
      <c r="H1177" t="s">
        <v>2925</v>
      </c>
      <c r="I1177">
        <v>90</v>
      </c>
      <c r="J1177">
        <v>100</v>
      </c>
      <c r="AW1177">
        <v>16</v>
      </c>
      <c r="AX1177">
        <v>16</v>
      </c>
    </row>
    <row r="1178" spans="1:94" x14ac:dyDescent="0.3">
      <c r="A1178">
        <v>213</v>
      </c>
      <c r="B1178" t="s">
        <v>142</v>
      </c>
      <c r="C1178" t="s">
        <v>90</v>
      </c>
      <c r="D1178" t="s">
        <v>47</v>
      </c>
      <c r="E1178" t="s">
        <v>22</v>
      </c>
      <c r="F1178" s="101">
        <v>45382</v>
      </c>
      <c r="G1178" t="s">
        <v>3190</v>
      </c>
      <c r="H1178" t="s">
        <v>2926</v>
      </c>
      <c r="I1178">
        <v>90</v>
      </c>
      <c r="J1178">
        <v>100</v>
      </c>
      <c r="AW1178">
        <v>15</v>
      </c>
      <c r="AX1178">
        <v>15</v>
      </c>
    </row>
    <row r="1179" spans="1:94" x14ac:dyDescent="0.3">
      <c r="A1179">
        <v>213</v>
      </c>
      <c r="B1179" t="s">
        <v>142</v>
      </c>
      <c r="C1179" t="s">
        <v>90</v>
      </c>
      <c r="D1179" t="s">
        <v>47</v>
      </c>
      <c r="E1179" t="s">
        <v>22</v>
      </c>
      <c r="F1179" s="101">
        <v>45382</v>
      </c>
      <c r="G1179" t="s">
        <v>3190</v>
      </c>
      <c r="H1179" t="s">
        <v>2924</v>
      </c>
      <c r="I1179">
        <v>90</v>
      </c>
      <c r="J1179">
        <v>100</v>
      </c>
      <c r="AW1179">
        <v>4</v>
      </c>
      <c r="AX1179">
        <v>4</v>
      </c>
    </row>
    <row r="1180" spans="1:94" x14ac:dyDescent="0.3">
      <c r="A1180">
        <v>238</v>
      </c>
      <c r="B1180" t="s">
        <v>168</v>
      </c>
      <c r="C1180" t="s">
        <v>90</v>
      </c>
      <c r="D1180" t="s">
        <v>47</v>
      </c>
      <c r="E1180" t="s">
        <v>22</v>
      </c>
      <c r="F1180" s="101">
        <v>45382</v>
      </c>
      <c r="G1180" t="s">
        <v>3191</v>
      </c>
      <c r="H1180" t="s">
        <v>2929</v>
      </c>
      <c r="I1180">
        <v>90</v>
      </c>
      <c r="J1180">
        <v>100</v>
      </c>
      <c r="AY1180">
        <v>1</v>
      </c>
      <c r="AZ1180">
        <v>1</v>
      </c>
    </row>
    <row r="1181" spans="1:94" x14ac:dyDescent="0.3">
      <c r="A1181">
        <v>238</v>
      </c>
      <c r="B1181" t="s">
        <v>168</v>
      </c>
      <c r="C1181" t="s">
        <v>90</v>
      </c>
      <c r="D1181" t="s">
        <v>47</v>
      </c>
      <c r="E1181" t="s">
        <v>22</v>
      </c>
      <c r="F1181" s="101">
        <v>45382</v>
      </c>
      <c r="G1181" t="s">
        <v>3191</v>
      </c>
      <c r="H1181" t="s">
        <v>2931</v>
      </c>
      <c r="I1181">
        <v>90</v>
      </c>
      <c r="J1181">
        <v>100</v>
      </c>
      <c r="AY1181">
        <v>3</v>
      </c>
      <c r="AZ1181">
        <v>3</v>
      </c>
    </row>
    <row r="1182" spans="1:94" x14ac:dyDescent="0.3">
      <c r="A1182">
        <v>238</v>
      </c>
      <c r="B1182" t="s">
        <v>168</v>
      </c>
      <c r="C1182" t="s">
        <v>90</v>
      </c>
      <c r="D1182" t="s">
        <v>47</v>
      </c>
      <c r="E1182" t="s">
        <v>22</v>
      </c>
      <c r="F1182" s="101">
        <v>45382</v>
      </c>
      <c r="G1182" t="s">
        <v>3191</v>
      </c>
      <c r="H1182" t="s">
        <v>2932</v>
      </c>
      <c r="I1182">
        <v>90</v>
      </c>
      <c r="J1182">
        <v>33.330001831054688</v>
      </c>
      <c r="AY1182">
        <v>1</v>
      </c>
      <c r="AZ1182">
        <v>3</v>
      </c>
    </row>
    <row r="1183" spans="1:94" x14ac:dyDescent="0.3">
      <c r="A1183">
        <v>238</v>
      </c>
      <c r="B1183" t="s">
        <v>168</v>
      </c>
      <c r="C1183" t="s">
        <v>90</v>
      </c>
      <c r="D1183" t="s">
        <v>47</v>
      </c>
      <c r="E1183" t="s">
        <v>22</v>
      </c>
      <c r="F1183" s="101">
        <v>45382</v>
      </c>
      <c r="G1183" t="s">
        <v>3191</v>
      </c>
      <c r="H1183" t="s">
        <v>3014</v>
      </c>
      <c r="I1183">
        <v>90</v>
      </c>
      <c r="J1183">
        <v>0</v>
      </c>
      <c r="AY1183">
        <v>0</v>
      </c>
      <c r="AZ1183">
        <v>0</v>
      </c>
    </row>
    <row r="1184" spans="1:94" x14ac:dyDescent="0.3">
      <c r="A1184">
        <v>238</v>
      </c>
      <c r="B1184" t="s">
        <v>168</v>
      </c>
      <c r="C1184" t="s">
        <v>90</v>
      </c>
      <c r="D1184" t="s">
        <v>47</v>
      </c>
      <c r="E1184" t="s">
        <v>22</v>
      </c>
      <c r="F1184" s="101">
        <v>45382</v>
      </c>
      <c r="G1184" t="s">
        <v>3191</v>
      </c>
      <c r="H1184" t="s">
        <v>2933</v>
      </c>
      <c r="I1184">
        <v>90</v>
      </c>
      <c r="J1184">
        <v>100</v>
      </c>
      <c r="AY1184">
        <v>3</v>
      </c>
      <c r="AZ1184">
        <v>3</v>
      </c>
    </row>
    <row r="1185" spans="1:96" x14ac:dyDescent="0.3">
      <c r="A1185">
        <v>238</v>
      </c>
      <c r="B1185" t="s">
        <v>168</v>
      </c>
      <c r="C1185" t="s">
        <v>90</v>
      </c>
      <c r="D1185" t="s">
        <v>47</v>
      </c>
      <c r="E1185" t="s">
        <v>22</v>
      </c>
      <c r="F1185" s="101">
        <v>45382</v>
      </c>
      <c r="G1185" t="s">
        <v>3191</v>
      </c>
      <c r="H1185" t="s">
        <v>3015</v>
      </c>
      <c r="I1185">
        <v>90</v>
      </c>
      <c r="J1185">
        <v>0</v>
      </c>
      <c r="AY1185">
        <v>0</v>
      </c>
      <c r="AZ1185">
        <v>0</v>
      </c>
    </row>
    <row r="1186" spans="1:96" x14ac:dyDescent="0.3">
      <c r="A1186">
        <v>238</v>
      </c>
      <c r="B1186" t="s">
        <v>168</v>
      </c>
      <c r="C1186" t="s">
        <v>90</v>
      </c>
      <c r="D1186" t="s">
        <v>47</v>
      </c>
      <c r="E1186" t="s">
        <v>22</v>
      </c>
      <c r="F1186" s="101">
        <v>45382</v>
      </c>
      <c r="G1186" t="s">
        <v>3191</v>
      </c>
      <c r="H1186" t="s">
        <v>2934</v>
      </c>
      <c r="I1186">
        <v>90</v>
      </c>
      <c r="J1186">
        <v>50</v>
      </c>
      <c r="AY1186">
        <v>1</v>
      </c>
      <c r="AZ1186">
        <v>2</v>
      </c>
    </row>
    <row r="1187" spans="1:96" x14ac:dyDescent="0.3">
      <c r="A1187">
        <v>238</v>
      </c>
      <c r="B1187" t="s">
        <v>168</v>
      </c>
      <c r="C1187" t="s">
        <v>90</v>
      </c>
      <c r="D1187" t="s">
        <v>47</v>
      </c>
      <c r="E1187" t="s">
        <v>22</v>
      </c>
      <c r="F1187" s="101">
        <v>45382</v>
      </c>
      <c r="G1187" t="s">
        <v>3191</v>
      </c>
      <c r="H1187" t="s">
        <v>2930</v>
      </c>
      <c r="I1187">
        <v>90</v>
      </c>
      <c r="J1187">
        <v>77.779998779296875</v>
      </c>
      <c r="AY1187">
        <v>7</v>
      </c>
      <c r="AZ1187">
        <v>9</v>
      </c>
    </row>
    <row r="1188" spans="1:96" x14ac:dyDescent="0.3">
      <c r="A1188">
        <v>373</v>
      </c>
      <c r="B1188" t="s">
        <v>328</v>
      </c>
      <c r="C1188" t="s">
        <v>190</v>
      </c>
      <c r="D1188" t="s">
        <v>47</v>
      </c>
      <c r="E1188" t="s">
        <v>22</v>
      </c>
      <c r="F1188" s="101">
        <v>45382</v>
      </c>
      <c r="G1188" t="s">
        <v>3192</v>
      </c>
      <c r="H1188" t="s">
        <v>3017</v>
      </c>
      <c r="I1188">
        <v>100</v>
      </c>
      <c r="J1188">
        <v>76.790000915527344</v>
      </c>
      <c r="BZ1188">
        <v>43</v>
      </c>
      <c r="CA1188">
        <v>56</v>
      </c>
    </row>
    <row r="1189" spans="1:96" x14ac:dyDescent="0.3">
      <c r="A1189">
        <v>390</v>
      </c>
      <c r="B1189" t="s">
        <v>348</v>
      </c>
      <c r="C1189" t="s">
        <v>190</v>
      </c>
      <c r="D1189" t="s">
        <v>47</v>
      </c>
      <c r="E1189" t="s">
        <v>22</v>
      </c>
      <c r="F1189" s="101">
        <v>45382</v>
      </c>
      <c r="G1189" t="s">
        <v>3193</v>
      </c>
      <c r="H1189" t="s">
        <v>2995</v>
      </c>
      <c r="I1189">
        <v>100</v>
      </c>
      <c r="J1189">
        <v>341.64999389648438</v>
      </c>
      <c r="CB1189">
        <v>23.95</v>
      </c>
      <c r="CC1189">
        <v>7.01</v>
      </c>
    </row>
    <row r="1190" spans="1:96" x14ac:dyDescent="0.3">
      <c r="A1190">
        <v>409</v>
      </c>
      <c r="B1190" t="s">
        <v>375</v>
      </c>
      <c r="C1190" t="s">
        <v>41</v>
      </c>
      <c r="D1190" t="s">
        <v>47</v>
      </c>
      <c r="E1190" t="s">
        <v>22</v>
      </c>
      <c r="F1190" s="101">
        <v>45382</v>
      </c>
      <c r="G1190" t="s">
        <v>3194</v>
      </c>
      <c r="H1190" t="s">
        <v>3095</v>
      </c>
      <c r="I1190">
        <v>95</v>
      </c>
      <c r="J1190">
        <v>95.169998168945313</v>
      </c>
      <c r="CQ1190">
        <v>138</v>
      </c>
      <c r="CR1190">
        <v>145</v>
      </c>
    </row>
    <row r="1191" spans="1:96" x14ac:dyDescent="0.3">
      <c r="A1191">
        <v>409</v>
      </c>
      <c r="B1191" t="s">
        <v>375</v>
      </c>
      <c r="C1191" t="s">
        <v>41</v>
      </c>
      <c r="D1191" t="s">
        <v>47</v>
      </c>
      <c r="E1191" t="s">
        <v>22</v>
      </c>
      <c r="F1191" s="101">
        <v>45382</v>
      </c>
      <c r="G1191" t="s">
        <v>3194</v>
      </c>
      <c r="H1191" t="s">
        <v>3096</v>
      </c>
      <c r="I1191">
        <v>95</v>
      </c>
      <c r="J1191">
        <v>100</v>
      </c>
      <c r="CQ1191">
        <v>209</v>
      </c>
      <c r="CR1191">
        <v>209</v>
      </c>
    </row>
    <row r="1192" spans="1:96" x14ac:dyDescent="0.3">
      <c r="A1192">
        <v>414</v>
      </c>
      <c r="B1192" t="s">
        <v>382</v>
      </c>
      <c r="C1192" t="s">
        <v>190</v>
      </c>
      <c r="D1192" t="s">
        <v>47</v>
      </c>
      <c r="E1192" t="s">
        <v>22</v>
      </c>
      <c r="F1192" s="101">
        <v>45382</v>
      </c>
      <c r="G1192" t="s">
        <v>3195</v>
      </c>
      <c r="H1192" t="s">
        <v>3028</v>
      </c>
      <c r="I1192">
        <v>100</v>
      </c>
      <c r="J1192">
        <v>83.330001831054688</v>
      </c>
      <c r="CD1192">
        <v>35</v>
      </c>
      <c r="CE1192">
        <v>42</v>
      </c>
    </row>
    <row r="1193" spans="1:96" x14ac:dyDescent="0.3">
      <c r="A1193">
        <v>414</v>
      </c>
      <c r="B1193" t="s">
        <v>382</v>
      </c>
      <c r="C1193" t="s">
        <v>190</v>
      </c>
      <c r="D1193" t="s">
        <v>47</v>
      </c>
      <c r="E1193" t="s">
        <v>22</v>
      </c>
      <c r="F1193" s="101">
        <v>45382</v>
      </c>
      <c r="G1193" t="s">
        <v>3195</v>
      </c>
      <c r="H1193" t="s">
        <v>3026</v>
      </c>
      <c r="I1193">
        <v>100</v>
      </c>
      <c r="J1193">
        <v>88.459999084472656</v>
      </c>
      <c r="CD1193">
        <v>23</v>
      </c>
      <c r="CE1193">
        <v>26</v>
      </c>
    </row>
    <row r="1194" spans="1:96" x14ac:dyDescent="0.3">
      <c r="A1194">
        <v>414</v>
      </c>
      <c r="B1194" t="s">
        <v>382</v>
      </c>
      <c r="C1194" t="s">
        <v>190</v>
      </c>
      <c r="D1194" t="s">
        <v>47</v>
      </c>
      <c r="E1194" t="s">
        <v>22</v>
      </c>
      <c r="F1194" s="101">
        <v>45382</v>
      </c>
      <c r="G1194" t="s">
        <v>3195</v>
      </c>
      <c r="H1194" t="s">
        <v>3031</v>
      </c>
      <c r="I1194">
        <v>100</v>
      </c>
      <c r="J1194">
        <v>118.75</v>
      </c>
      <c r="CD1194">
        <v>57</v>
      </c>
      <c r="CE1194">
        <v>48</v>
      </c>
    </row>
    <row r="1195" spans="1:96" x14ac:dyDescent="0.3">
      <c r="A1195">
        <v>414</v>
      </c>
      <c r="B1195" t="s">
        <v>382</v>
      </c>
      <c r="C1195" t="s">
        <v>190</v>
      </c>
      <c r="D1195" t="s">
        <v>47</v>
      </c>
      <c r="E1195" t="s">
        <v>22</v>
      </c>
      <c r="F1195" s="101">
        <v>45382</v>
      </c>
      <c r="G1195" t="s">
        <v>3195</v>
      </c>
      <c r="H1195" t="s">
        <v>3196</v>
      </c>
      <c r="I1195">
        <v>100</v>
      </c>
      <c r="J1195">
        <v>83.779998779296875</v>
      </c>
      <c r="CD1195">
        <v>31</v>
      </c>
      <c r="CE1195">
        <v>37</v>
      </c>
    </row>
    <row r="1196" spans="1:96" x14ac:dyDescent="0.3">
      <c r="A1196">
        <v>414</v>
      </c>
      <c r="B1196" t="s">
        <v>382</v>
      </c>
      <c r="C1196" t="s">
        <v>190</v>
      </c>
      <c r="D1196" t="s">
        <v>47</v>
      </c>
      <c r="E1196" t="s">
        <v>22</v>
      </c>
      <c r="F1196" s="101">
        <v>45382</v>
      </c>
      <c r="G1196" t="s">
        <v>3195</v>
      </c>
      <c r="H1196" t="s">
        <v>3027</v>
      </c>
      <c r="I1196">
        <v>100</v>
      </c>
      <c r="J1196">
        <v>91.669998168945313</v>
      </c>
      <c r="CD1196">
        <v>77</v>
      </c>
      <c r="CE1196">
        <v>84</v>
      </c>
    </row>
    <row r="1197" spans="1:96" x14ac:dyDescent="0.3">
      <c r="A1197">
        <v>414</v>
      </c>
      <c r="B1197" t="s">
        <v>382</v>
      </c>
      <c r="C1197" t="s">
        <v>190</v>
      </c>
      <c r="D1197" t="s">
        <v>47</v>
      </c>
      <c r="E1197" t="s">
        <v>22</v>
      </c>
      <c r="F1197" s="101">
        <v>45382</v>
      </c>
      <c r="G1197" t="s">
        <v>3195</v>
      </c>
      <c r="H1197" t="s">
        <v>3030</v>
      </c>
      <c r="I1197">
        <v>100</v>
      </c>
      <c r="J1197">
        <v>98.150001525878906</v>
      </c>
      <c r="CD1197">
        <v>53</v>
      </c>
      <c r="CE1197">
        <v>54</v>
      </c>
    </row>
    <row r="1198" spans="1:96" x14ac:dyDescent="0.3">
      <c r="A1198">
        <v>414</v>
      </c>
      <c r="B1198" t="s">
        <v>382</v>
      </c>
      <c r="C1198" t="s">
        <v>190</v>
      </c>
      <c r="D1198" t="s">
        <v>47</v>
      </c>
      <c r="E1198" t="s">
        <v>22</v>
      </c>
      <c r="F1198" s="101">
        <v>45382</v>
      </c>
      <c r="G1198" t="s">
        <v>3195</v>
      </c>
      <c r="H1198" t="s">
        <v>3029</v>
      </c>
      <c r="I1198">
        <v>100</v>
      </c>
      <c r="J1198">
        <v>106.84999847412109</v>
      </c>
      <c r="CD1198">
        <v>78</v>
      </c>
      <c r="CE1198">
        <v>73</v>
      </c>
    </row>
    <row r="1199" spans="1:96" x14ac:dyDescent="0.3">
      <c r="A1199">
        <v>414</v>
      </c>
      <c r="B1199" t="s">
        <v>382</v>
      </c>
      <c r="C1199" t="s">
        <v>190</v>
      </c>
      <c r="D1199" t="s">
        <v>47</v>
      </c>
      <c r="E1199" t="s">
        <v>22</v>
      </c>
      <c r="F1199" s="101">
        <v>45382</v>
      </c>
      <c r="G1199" t="s">
        <v>3195</v>
      </c>
      <c r="H1199" t="s">
        <v>3033</v>
      </c>
      <c r="I1199">
        <v>100</v>
      </c>
      <c r="J1199">
        <v>101.5899963378906</v>
      </c>
      <c r="CD1199">
        <v>64</v>
      </c>
      <c r="CE1199">
        <v>63</v>
      </c>
    </row>
    <row r="1200" spans="1:96" x14ac:dyDescent="0.3">
      <c r="A1200">
        <v>414</v>
      </c>
      <c r="B1200" t="s">
        <v>382</v>
      </c>
      <c r="C1200" t="s">
        <v>190</v>
      </c>
      <c r="D1200" t="s">
        <v>47</v>
      </c>
      <c r="E1200" t="s">
        <v>22</v>
      </c>
      <c r="F1200" s="101">
        <v>45382</v>
      </c>
      <c r="G1200" t="s">
        <v>3195</v>
      </c>
      <c r="H1200" t="s">
        <v>3032</v>
      </c>
      <c r="I1200">
        <v>100</v>
      </c>
      <c r="J1200">
        <v>121.15000152587891</v>
      </c>
      <c r="CD1200">
        <v>63</v>
      </c>
      <c r="CE1200">
        <v>52</v>
      </c>
    </row>
    <row r="1201" spans="1:87" x14ac:dyDescent="0.3">
      <c r="A1201">
        <v>415</v>
      </c>
      <c r="B1201" t="s">
        <v>383</v>
      </c>
      <c r="C1201" t="s">
        <v>190</v>
      </c>
      <c r="D1201" t="s">
        <v>47</v>
      </c>
      <c r="E1201" t="s">
        <v>22</v>
      </c>
      <c r="F1201" s="101">
        <v>45382</v>
      </c>
      <c r="G1201" t="s">
        <v>3197</v>
      </c>
      <c r="H1201" t="s">
        <v>3159</v>
      </c>
      <c r="I1201">
        <v>100</v>
      </c>
      <c r="J1201">
        <v>91.510002136230469</v>
      </c>
      <c r="CF1201">
        <v>18.75</v>
      </c>
      <c r="CG1201">
        <v>20.49</v>
      </c>
    </row>
    <row r="1202" spans="1:87" x14ac:dyDescent="0.3">
      <c r="A1202">
        <v>415</v>
      </c>
      <c r="B1202" t="s">
        <v>383</v>
      </c>
      <c r="C1202" t="s">
        <v>190</v>
      </c>
      <c r="D1202" t="s">
        <v>47</v>
      </c>
      <c r="E1202" t="s">
        <v>22</v>
      </c>
      <c r="F1202" s="101">
        <v>45382</v>
      </c>
      <c r="G1202" t="s">
        <v>3197</v>
      </c>
      <c r="H1202" t="s">
        <v>3036</v>
      </c>
      <c r="I1202">
        <v>100</v>
      </c>
      <c r="J1202">
        <v>92.150001525878906</v>
      </c>
      <c r="CF1202">
        <v>62.8</v>
      </c>
      <c r="CG1202">
        <v>68.150000000000006</v>
      </c>
    </row>
    <row r="1203" spans="1:87" x14ac:dyDescent="0.3">
      <c r="A1203">
        <v>415</v>
      </c>
      <c r="B1203" t="s">
        <v>383</v>
      </c>
      <c r="C1203" t="s">
        <v>190</v>
      </c>
      <c r="D1203" t="s">
        <v>47</v>
      </c>
      <c r="E1203" t="s">
        <v>22</v>
      </c>
      <c r="F1203" s="101">
        <v>45382</v>
      </c>
      <c r="G1203" t="s">
        <v>3197</v>
      </c>
      <c r="H1203" t="s">
        <v>3039</v>
      </c>
      <c r="I1203">
        <v>100</v>
      </c>
      <c r="J1203">
        <v>98.19000244140625</v>
      </c>
      <c r="CF1203">
        <v>37.33</v>
      </c>
      <c r="CG1203">
        <v>38.020000000000003</v>
      </c>
    </row>
    <row r="1204" spans="1:87" x14ac:dyDescent="0.3">
      <c r="A1204">
        <v>415</v>
      </c>
      <c r="B1204" t="s">
        <v>383</v>
      </c>
      <c r="C1204" t="s">
        <v>190</v>
      </c>
      <c r="D1204" t="s">
        <v>47</v>
      </c>
      <c r="E1204" t="s">
        <v>22</v>
      </c>
      <c r="F1204" s="101">
        <v>45382</v>
      </c>
      <c r="G1204" t="s">
        <v>3197</v>
      </c>
      <c r="H1204" t="s">
        <v>3198</v>
      </c>
      <c r="I1204">
        <v>100</v>
      </c>
      <c r="J1204">
        <v>75.430000305175781</v>
      </c>
      <c r="CF1204">
        <v>41.33</v>
      </c>
      <c r="CG1204">
        <v>54.79</v>
      </c>
    </row>
    <row r="1205" spans="1:87" x14ac:dyDescent="0.3">
      <c r="A1205">
        <v>415</v>
      </c>
      <c r="B1205" t="s">
        <v>383</v>
      </c>
      <c r="C1205" t="s">
        <v>190</v>
      </c>
      <c r="D1205" t="s">
        <v>47</v>
      </c>
      <c r="E1205" t="s">
        <v>22</v>
      </c>
      <c r="F1205" s="101">
        <v>45382</v>
      </c>
      <c r="G1205" t="s">
        <v>3197</v>
      </c>
      <c r="H1205" t="s">
        <v>3199</v>
      </c>
      <c r="I1205">
        <v>100</v>
      </c>
      <c r="J1205">
        <v>87.949996948242188</v>
      </c>
      <c r="CF1205">
        <v>73.34</v>
      </c>
      <c r="CG1205">
        <v>83.39</v>
      </c>
    </row>
    <row r="1206" spans="1:87" x14ac:dyDescent="0.3">
      <c r="A1206">
        <v>415</v>
      </c>
      <c r="B1206" t="s">
        <v>383</v>
      </c>
      <c r="C1206" t="s">
        <v>190</v>
      </c>
      <c r="D1206" t="s">
        <v>47</v>
      </c>
      <c r="E1206" t="s">
        <v>22</v>
      </c>
      <c r="F1206" s="101">
        <v>45382</v>
      </c>
      <c r="G1206" t="s">
        <v>3197</v>
      </c>
      <c r="H1206" t="s">
        <v>3040</v>
      </c>
      <c r="I1206">
        <v>100</v>
      </c>
      <c r="J1206">
        <v>115.13999938964839</v>
      </c>
      <c r="CF1206">
        <v>82.22</v>
      </c>
      <c r="CG1206">
        <v>71.41</v>
      </c>
    </row>
    <row r="1207" spans="1:87" x14ac:dyDescent="0.3">
      <c r="A1207">
        <v>415</v>
      </c>
      <c r="B1207" t="s">
        <v>383</v>
      </c>
      <c r="C1207" t="s">
        <v>190</v>
      </c>
      <c r="D1207" t="s">
        <v>47</v>
      </c>
      <c r="E1207" t="s">
        <v>22</v>
      </c>
      <c r="F1207" s="101">
        <v>45382</v>
      </c>
      <c r="G1207" t="s">
        <v>3197</v>
      </c>
      <c r="H1207" t="s">
        <v>3038</v>
      </c>
      <c r="I1207">
        <v>100</v>
      </c>
      <c r="J1207">
        <v>114.01999664306641</v>
      </c>
      <c r="CF1207">
        <v>37</v>
      </c>
      <c r="CG1207">
        <v>32.450000000000003</v>
      </c>
    </row>
    <row r="1208" spans="1:87" x14ac:dyDescent="0.3">
      <c r="A1208">
        <v>415</v>
      </c>
      <c r="B1208" t="s">
        <v>383</v>
      </c>
      <c r="C1208" t="s">
        <v>190</v>
      </c>
      <c r="D1208" t="s">
        <v>47</v>
      </c>
      <c r="E1208" t="s">
        <v>22</v>
      </c>
      <c r="F1208" s="101">
        <v>45382</v>
      </c>
      <c r="G1208" t="s">
        <v>3197</v>
      </c>
      <c r="H1208" t="s">
        <v>3035</v>
      </c>
      <c r="I1208">
        <v>100</v>
      </c>
      <c r="J1208">
        <v>67.209999084472656</v>
      </c>
      <c r="CF1208">
        <v>41</v>
      </c>
      <c r="CG1208">
        <v>61</v>
      </c>
    </row>
    <row r="1209" spans="1:87" x14ac:dyDescent="0.3">
      <c r="A1209">
        <v>415</v>
      </c>
      <c r="B1209" t="s">
        <v>383</v>
      </c>
      <c r="C1209" t="s">
        <v>190</v>
      </c>
      <c r="D1209" t="s">
        <v>47</v>
      </c>
      <c r="E1209" t="s">
        <v>22</v>
      </c>
      <c r="F1209" s="101">
        <v>45382</v>
      </c>
      <c r="G1209" t="s">
        <v>3197</v>
      </c>
      <c r="H1209" t="s">
        <v>3041</v>
      </c>
      <c r="I1209">
        <v>100</v>
      </c>
      <c r="J1209">
        <v>41.069999694824219</v>
      </c>
      <c r="CF1209">
        <v>23.33</v>
      </c>
      <c r="CG1209">
        <v>56.81</v>
      </c>
    </row>
    <row r="1210" spans="1:87" x14ac:dyDescent="0.3">
      <c r="A1210">
        <v>415</v>
      </c>
      <c r="B1210" t="s">
        <v>383</v>
      </c>
      <c r="C1210" t="s">
        <v>190</v>
      </c>
      <c r="D1210" t="s">
        <v>47</v>
      </c>
      <c r="E1210" t="s">
        <v>22</v>
      </c>
      <c r="F1210" s="101">
        <v>45382</v>
      </c>
      <c r="G1210" t="s">
        <v>3197</v>
      </c>
      <c r="H1210" t="s">
        <v>3200</v>
      </c>
      <c r="I1210">
        <v>100</v>
      </c>
      <c r="J1210">
        <v>84.75</v>
      </c>
      <c r="CF1210">
        <v>27.5</v>
      </c>
      <c r="CG1210">
        <v>32.450000000000003</v>
      </c>
    </row>
    <row r="1211" spans="1:87" x14ac:dyDescent="0.3">
      <c r="A1211">
        <v>415</v>
      </c>
      <c r="B1211" t="s">
        <v>383</v>
      </c>
      <c r="C1211" t="s">
        <v>190</v>
      </c>
      <c r="D1211" t="s">
        <v>47</v>
      </c>
      <c r="E1211" t="s">
        <v>22</v>
      </c>
      <c r="F1211" s="101">
        <v>45382</v>
      </c>
      <c r="G1211" t="s">
        <v>3197</v>
      </c>
      <c r="H1211" t="s">
        <v>3201</v>
      </c>
      <c r="I1211">
        <v>100</v>
      </c>
      <c r="J1211">
        <v>89.489997863769531</v>
      </c>
      <c r="CF1211">
        <v>29.2</v>
      </c>
      <c r="CG1211">
        <v>32.630000000000003</v>
      </c>
    </row>
    <row r="1212" spans="1:87" x14ac:dyDescent="0.3">
      <c r="A1212">
        <v>415</v>
      </c>
      <c r="B1212" t="s">
        <v>383</v>
      </c>
      <c r="C1212" t="s">
        <v>190</v>
      </c>
      <c r="D1212" t="s">
        <v>47</v>
      </c>
      <c r="E1212" t="s">
        <v>22</v>
      </c>
      <c r="F1212" s="101">
        <v>45382</v>
      </c>
      <c r="G1212" t="s">
        <v>3197</v>
      </c>
      <c r="H1212" t="s">
        <v>3202</v>
      </c>
      <c r="I1212">
        <v>100</v>
      </c>
      <c r="J1212">
        <v>93.410003662109375</v>
      </c>
      <c r="CF1212">
        <v>80</v>
      </c>
      <c r="CG1212">
        <v>85.64</v>
      </c>
    </row>
    <row r="1213" spans="1:87" x14ac:dyDescent="0.3">
      <c r="A1213">
        <v>415</v>
      </c>
      <c r="B1213" t="s">
        <v>383</v>
      </c>
      <c r="C1213" t="s">
        <v>190</v>
      </c>
      <c r="D1213" t="s">
        <v>47</v>
      </c>
      <c r="E1213" t="s">
        <v>22</v>
      </c>
      <c r="F1213" s="101">
        <v>45382</v>
      </c>
      <c r="G1213" t="s">
        <v>3197</v>
      </c>
      <c r="H1213" t="s">
        <v>3203</v>
      </c>
      <c r="I1213">
        <v>100</v>
      </c>
      <c r="J1213">
        <v>0</v>
      </c>
      <c r="CF1213">
        <v>0</v>
      </c>
      <c r="CG1213">
        <v>6.56</v>
      </c>
    </row>
    <row r="1214" spans="1:87" x14ac:dyDescent="0.3">
      <c r="A1214">
        <v>416</v>
      </c>
      <c r="B1214" t="s">
        <v>384</v>
      </c>
      <c r="C1214" t="s">
        <v>190</v>
      </c>
      <c r="D1214" t="s">
        <v>47</v>
      </c>
      <c r="E1214" t="s">
        <v>22</v>
      </c>
      <c r="F1214" s="101">
        <v>45382</v>
      </c>
      <c r="G1214" t="s">
        <v>3204</v>
      </c>
      <c r="H1214" t="s">
        <v>3205</v>
      </c>
      <c r="I1214">
        <v>100</v>
      </c>
      <c r="J1214">
        <v>126.9899978637695</v>
      </c>
      <c r="CH1214">
        <v>46.67</v>
      </c>
      <c r="CI1214">
        <v>36.75</v>
      </c>
    </row>
    <row r="1215" spans="1:87" x14ac:dyDescent="0.3">
      <c r="A1215">
        <v>416</v>
      </c>
      <c r="B1215" t="s">
        <v>384</v>
      </c>
      <c r="C1215" t="s">
        <v>190</v>
      </c>
      <c r="D1215" t="s">
        <v>47</v>
      </c>
      <c r="E1215" t="s">
        <v>22</v>
      </c>
      <c r="F1215" s="101">
        <v>45382</v>
      </c>
      <c r="G1215" t="s">
        <v>3204</v>
      </c>
      <c r="H1215" t="s">
        <v>3044</v>
      </c>
      <c r="I1215">
        <v>100</v>
      </c>
      <c r="J1215">
        <v>92.120002746582031</v>
      </c>
      <c r="CH1215">
        <v>20</v>
      </c>
      <c r="CI1215">
        <v>21.71</v>
      </c>
    </row>
    <row r="1216" spans="1:87" x14ac:dyDescent="0.3">
      <c r="A1216">
        <v>416</v>
      </c>
      <c r="B1216" t="s">
        <v>384</v>
      </c>
      <c r="C1216" t="s">
        <v>190</v>
      </c>
      <c r="D1216" t="s">
        <v>47</v>
      </c>
      <c r="E1216" t="s">
        <v>22</v>
      </c>
      <c r="F1216" s="101">
        <v>45382</v>
      </c>
      <c r="G1216" t="s">
        <v>3204</v>
      </c>
      <c r="H1216" t="s">
        <v>3206</v>
      </c>
      <c r="I1216">
        <v>100</v>
      </c>
      <c r="J1216">
        <v>318.47000122070313</v>
      </c>
      <c r="CH1216">
        <v>50</v>
      </c>
      <c r="CI1216">
        <v>15.7</v>
      </c>
    </row>
    <row r="1217" spans="1:91" x14ac:dyDescent="0.3">
      <c r="A1217">
        <v>416</v>
      </c>
      <c r="B1217" t="s">
        <v>384</v>
      </c>
      <c r="C1217" t="s">
        <v>190</v>
      </c>
      <c r="D1217" t="s">
        <v>47</v>
      </c>
      <c r="E1217" t="s">
        <v>22</v>
      </c>
      <c r="F1217" s="101">
        <v>45382</v>
      </c>
      <c r="G1217" t="s">
        <v>3204</v>
      </c>
      <c r="H1217" t="s">
        <v>3207</v>
      </c>
      <c r="I1217">
        <v>100</v>
      </c>
      <c r="J1217">
        <v>98.089996337890625</v>
      </c>
      <c r="CH1217">
        <v>52.5</v>
      </c>
      <c r="CI1217">
        <v>53.52</v>
      </c>
    </row>
    <row r="1218" spans="1:91" x14ac:dyDescent="0.3">
      <c r="A1218">
        <v>416</v>
      </c>
      <c r="B1218" t="s">
        <v>384</v>
      </c>
      <c r="C1218" t="s">
        <v>190</v>
      </c>
      <c r="D1218" t="s">
        <v>47</v>
      </c>
      <c r="E1218" t="s">
        <v>22</v>
      </c>
      <c r="F1218" s="101">
        <v>45382</v>
      </c>
      <c r="G1218" t="s">
        <v>3204</v>
      </c>
      <c r="H1218" t="s">
        <v>3043</v>
      </c>
      <c r="I1218">
        <v>100</v>
      </c>
      <c r="J1218">
        <v>81.019996643066406</v>
      </c>
      <c r="CH1218">
        <v>33</v>
      </c>
      <c r="CI1218">
        <v>40.729999999999997</v>
      </c>
    </row>
    <row r="1219" spans="1:91" x14ac:dyDescent="0.3">
      <c r="A1219">
        <v>416</v>
      </c>
      <c r="B1219" t="s">
        <v>384</v>
      </c>
      <c r="C1219" t="s">
        <v>190</v>
      </c>
      <c r="D1219" t="s">
        <v>47</v>
      </c>
      <c r="E1219" t="s">
        <v>22</v>
      </c>
      <c r="F1219" s="101">
        <v>45382</v>
      </c>
      <c r="G1219" t="s">
        <v>3204</v>
      </c>
      <c r="H1219" t="s">
        <v>3208</v>
      </c>
      <c r="I1219">
        <v>100</v>
      </c>
      <c r="J1219">
        <v>120.36000061035161</v>
      </c>
      <c r="CH1219">
        <v>17.5</v>
      </c>
      <c r="CI1219">
        <v>14.54</v>
      </c>
    </row>
    <row r="1220" spans="1:91" x14ac:dyDescent="0.3">
      <c r="A1220">
        <v>417</v>
      </c>
      <c r="B1220" t="s">
        <v>385</v>
      </c>
      <c r="C1220" t="s">
        <v>190</v>
      </c>
      <c r="D1220" t="s">
        <v>47</v>
      </c>
      <c r="E1220" t="s">
        <v>22</v>
      </c>
      <c r="F1220" s="101">
        <v>45382</v>
      </c>
      <c r="G1220" t="s">
        <v>3209</v>
      </c>
      <c r="H1220" t="s">
        <v>3047</v>
      </c>
      <c r="I1220">
        <v>100</v>
      </c>
      <c r="J1220">
        <v>109.09999847412109</v>
      </c>
      <c r="CJ1220">
        <v>66.67</v>
      </c>
      <c r="CK1220">
        <v>61.11</v>
      </c>
    </row>
    <row r="1221" spans="1:91" x14ac:dyDescent="0.3">
      <c r="A1221">
        <v>417</v>
      </c>
      <c r="B1221" t="s">
        <v>385</v>
      </c>
      <c r="C1221" t="s">
        <v>190</v>
      </c>
      <c r="D1221" t="s">
        <v>47</v>
      </c>
      <c r="E1221" t="s">
        <v>22</v>
      </c>
      <c r="F1221" s="101">
        <v>45382</v>
      </c>
      <c r="G1221" t="s">
        <v>3209</v>
      </c>
      <c r="H1221" t="s">
        <v>3050</v>
      </c>
      <c r="I1221">
        <v>100</v>
      </c>
      <c r="J1221">
        <v>109.4300003051758</v>
      </c>
      <c r="CJ1221">
        <v>52</v>
      </c>
      <c r="CK1221">
        <v>47.52</v>
      </c>
    </row>
    <row r="1222" spans="1:91" x14ac:dyDescent="0.3">
      <c r="A1222">
        <v>417</v>
      </c>
      <c r="B1222" t="s">
        <v>385</v>
      </c>
      <c r="C1222" t="s">
        <v>190</v>
      </c>
      <c r="D1222" t="s">
        <v>47</v>
      </c>
      <c r="E1222" t="s">
        <v>22</v>
      </c>
      <c r="F1222" s="101">
        <v>45382</v>
      </c>
      <c r="G1222" t="s">
        <v>3209</v>
      </c>
      <c r="H1222" t="s">
        <v>3049</v>
      </c>
      <c r="I1222">
        <v>100</v>
      </c>
      <c r="J1222">
        <v>99.970001220703125</v>
      </c>
      <c r="CJ1222">
        <v>28.75</v>
      </c>
      <c r="CK1222">
        <v>28.76</v>
      </c>
    </row>
    <row r="1223" spans="1:91" x14ac:dyDescent="0.3">
      <c r="A1223">
        <v>417</v>
      </c>
      <c r="B1223" t="s">
        <v>385</v>
      </c>
      <c r="C1223" t="s">
        <v>190</v>
      </c>
      <c r="D1223" t="s">
        <v>47</v>
      </c>
      <c r="E1223" t="s">
        <v>22</v>
      </c>
      <c r="F1223" s="101">
        <v>45382</v>
      </c>
      <c r="G1223" t="s">
        <v>3209</v>
      </c>
      <c r="H1223" t="s">
        <v>3046</v>
      </c>
      <c r="I1223">
        <v>100</v>
      </c>
      <c r="J1223">
        <v>97.279998779296875</v>
      </c>
      <c r="CJ1223">
        <v>27.92</v>
      </c>
      <c r="CK1223">
        <v>28.7</v>
      </c>
    </row>
    <row r="1224" spans="1:91" x14ac:dyDescent="0.3">
      <c r="A1224">
        <v>417</v>
      </c>
      <c r="B1224" t="s">
        <v>385</v>
      </c>
      <c r="C1224" t="s">
        <v>190</v>
      </c>
      <c r="D1224" t="s">
        <v>47</v>
      </c>
      <c r="E1224" t="s">
        <v>22</v>
      </c>
      <c r="F1224" s="101">
        <v>45382</v>
      </c>
      <c r="G1224" t="s">
        <v>3209</v>
      </c>
      <c r="H1224" t="s">
        <v>3048</v>
      </c>
      <c r="I1224">
        <v>100</v>
      </c>
      <c r="J1224">
        <v>110.23000335693359</v>
      </c>
      <c r="CJ1224">
        <v>53.33</v>
      </c>
      <c r="CK1224">
        <v>48.38</v>
      </c>
    </row>
    <row r="1225" spans="1:91" x14ac:dyDescent="0.3">
      <c r="A1225">
        <v>417</v>
      </c>
      <c r="B1225" t="s">
        <v>385</v>
      </c>
      <c r="C1225" t="s">
        <v>190</v>
      </c>
      <c r="D1225" t="s">
        <v>47</v>
      </c>
      <c r="E1225" t="s">
        <v>22</v>
      </c>
      <c r="F1225" s="101">
        <v>45382</v>
      </c>
      <c r="G1225" t="s">
        <v>3209</v>
      </c>
      <c r="H1225" t="s">
        <v>3051</v>
      </c>
      <c r="I1225">
        <v>100</v>
      </c>
      <c r="J1225">
        <v>68.05999755859375</v>
      </c>
      <c r="CJ1225">
        <v>25</v>
      </c>
      <c r="CK1225">
        <v>36.729999999999997</v>
      </c>
    </row>
    <row r="1226" spans="1:91" x14ac:dyDescent="0.3">
      <c r="A1226">
        <v>418</v>
      </c>
      <c r="B1226" t="s">
        <v>386</v>
      </c>
      <c r="C1226" t="s">
        <v>190</v>
      </c>
      <c r="D1226" t="s">
        <v>47</v>
      </c>
      <c r="E1226" t="s">
        <v>22</v>
      </c>
      <c r="F1226" s="101">
        <v>45382</v>
      </c>
      <c r="G1226" t="s">
        <v>3210</v>
      </c>
      <c r="H1226" t="s">
        <v>3053</v>
      </c>
      <c r="I1226">
        <v>100</v>
      </c>
      <c r="J1226">
        <v>129.3500061035156</v>
      </c>
      <c r="CL1226">
        <v>47.29</v>
      </c>
      <c r="CM1226">
        <v>36.56</v>
      </c>
    </row>
    <row r="1227" spans="1:91" x14ac:dyDescent="0.3">
      <c r="A1227">
        <v>418</v>
      </c>
      <c r="B1227" t="s">
        <v>386</v>
      </c>
      <c r="C1227" t="s">
        <v>190</v>
      </c>
      <c r="D1227" t="s">
        <v>47</v>
      </c>
      <c r="E1227" t="s">
        <v>22</v>
      </c>
      <c r="F1227" s="101">
        <v>45382</v>
      </c>
      <c r="G1227" t="s">
        <v>3210</v>
      </c>
      <c r="H1227" t="s">
        <v>3055</v>
      </c>
      <c r="I1227">
        <v>100</v>
      </c>
      <c r="J1227">
        <v>159.24000549316409</v>
      </c>
      <c r="CL1227">
        <v>25</v>
      </c>
      <c r="CM1227">
        <v>15.7</v>
      </c>
    </row>
    <row r="1228" spans="1:91" x14ac:dyDescent="0.3">
      <c r="A1228">
        <v>418</v>
      </c>
      <c r="B1228" t="s">
        <v>386</v>
      </c>
      <c r="C1228" t="s">
        <v>190</v>
      </c>
      <c r="D1228" t="s">
        <v>47</v>
      </c>
      <c r="E1228" t="s">
        <v>22</v>
      </c>
      <c r="F1228" s="101">
        <v>45382</v>
      </c>
      <c r="G1228" t="s">
        <v>3210</v>
      </c>
      <c r="H1228" t="s">
        <v>2999</v>
      </c>
      <c r="I1228">
        <v>100</v>
      </c>
      <c r="J1228">
        <v>71.580001831054688</v>
      </c>
      <c r="CL1228">
        <v>17.329999999999998</v>
      </c>
      <c r="CM1228">
        <v>24.21</v>
      </c>
    </row>
    <row r="1229" spans="1:91" x14ac:dyDescent="0.3">
      <c r="A1229">
        <v>418</v>
      </c>
      <c r="B1229" t="s">
        <v>386</v>
      </c>
      <c r="C1229" t="s">
        <v>190</v>
      </c>
      <c r="D1229" t="s">
        <v>47</v>
      </c>
      <c r="E1229" t="s">
        <v>22</v>
      </c>
      <c r="F1229" s="101">
        <v>45382</v>
      </c>
      <c r="G1229" t="s">
        <v>3210</v>
      </c>
      <c r="H1229" t="s">
        <v>3057</v>
      </c>
      <c r="I1229">
        <v>100</v>
      </c>
      <c r="J1229">
        <v>64.959999084472656</v>
      </c>
      <c r="CL1229">
        <v>46</v>
      </c>
      <c r="CM1229">
        <v>70.81</v>
      </c>
    </row>
    <row r="1230" spans="1:91" x14ac:dyDescent="0.3">
      <c r="A1230">
        <v>418</v>
      </c>
      <c r="B1230" t="s">
        <v>386</v>
      </c>
      <c r="C1230" t="s">
        <v>190</v>
      </c>
      <c r="D1230" t="s">
        <v>47</v>
      </c>
      <c r="E1230" t="s">
        <v>22</v>
      </c>
      <c r="F1230" s="101">
        <v>45382</v>
      </c>
      <c r="G1230" t="s">
        <v>3210</v>
      </c>
      <c r="H1230" t="s">
        <v>3059</v>
      </c>
      <c r="I1230">
        <v>100</v>
      </c>
      <c r="J1230">
        <v>242.61000061035159</v>
      </c>
      <c r="CL1230">
        <v>67.98</v>
      </c>
      <c r="CM1230">
        <v>28.02</v>
      </c>
    </row>
    <row r="1231" spans="1:91" x14ac:dyDescent="0.3">
      <c r="A1231">
        <v>418</v>
      </c>
      <c r="B1231" t="s">
        <v>386</v>
      </c>
      <c r="C1231" t="s">
        <v>190</v>
      </c>
      <c r="D1231" t="s">
        <v>47</v>
      </c>
      <c r="E1231" t="s">
        <v>22</v>
      </c>
      <c r="F1231" s="101">
        <v>45382</v>
      </c>
      <c r="G1231" t="s">
        <v>3210</v>
      </c>
      <c r="H1231" t="s">
        <v>3056</v>
      </c>
      <c r="I1231">
        <v>100</v>
      </c>
      <c r="CL1231">
        <v>0</v>
      </c>
      <c r="CM1231">
        <v>29.88</v>
      </c>
    </row>
    <row r="1232" spans="1:91" x14ac:dyDescent="0.3">
      <c r="A1232">
        <v>418</v>
      </c>
      <c r="B1232" t="s">
        <v>386</v>
      </c>
      <c r="C1232" t="s">
        <v>190</v>
      </c>
      <c r="D1232" t="s">
        <v>47</v>
      </c>
      <c r="E1232" t="s">
        <v>22</v>
      </c>
      <c r="F1232" s="101">
        <v>45382</v>
      </c>
      <c r="G1232" t="s">
        <v>3210</v>
      </c>
      <c r="H1232" t="s">
        <v>3060</v>
      </c>
      <c r="I1232">
        <v>100</v>
      </c>
      <c r="J1232">
        <v>147.63999938964841</v>
      </c>
      <c r="CL1232">
        <v>44.5</v>
      </c>
      <c r="CM1232">
        <v>30.14</v>
      </c>
    </row>
    <row r="1233" spans="1:98" x14ac:dyDescent="0.3">
      <c r="A1233">
        <v>418</v>
      </c>
      <c r="B1233" t="s">
        <v>386</v>
      </c>
      <c r="C1233" t="s">
        <v>190</v>
      </c>
      <c r="D1233" t="s">
        <v>47</v>
      </c>
      <c r="E1233" t="s">
        <v>22</v>
      </c>
      <c r="F1233" s="101">
        <v>45382</v>
      </c>
      <c r="G1233" t="s">
        <v>3210</v>
      </c>
      <c r="H1233" t="s">
        <v>3058</v>
      </c>
      <c r="I1233">
        <v>100</v>
      </c>
      <c r="J1233">
        <v>69.120002746582031</v>
      </c>
      <c r="CL1233">
        <v>1.5</v>
      </c>
      <c r="CM1233">
        <v>2.17</v>
      </c>
    </row>
    <row r="1234" spans="1:98" x14ac:dyDescent="0.3">
      <c r="A1234">
        <v>418</v>
      </c>
      <c r="B1234" t="s">
        <v>386</v>
      </c>
      <c r="C1234" t="s">
        <v>190</v>
      </c>
      <c r="D1234" t="s">
        <v>47</v>
      </c>
      <c r="E1234" t="s">
        <v>22</v>
      </c>
      <c r="F1234" s="101">
        <v>45382</v>
      </c>
      <c r="G1234" t="s">
        <v>3210</v>
      </c>
      <c r="H1234" t="s">
        <v>3054</v>
      </c>
      <c r="I1234">
        <v>100</v>
      </c>
      <c r="J1234">
        <v>65.040000915527344</v>
      </c>
      <c r="CL1234">
        <v>56.21</v>
      </c>
      <c r="CM1234">
        <v>86.42</v>
      </c>
    </row>
    <row r="1235" spans="1:98" x14ac:dyDescent="0.3">
      <c r="A1235">
        <v>420</v>
      </c>
      <c r="B1235" t="s">
        <v>388</v>
      </c>
      <c r="C1235" t="s">
        <v>190</v>
      </c>
      <c r="D1235" t="s">
        <v>47</v>
      </c>
      <c r="E1235" t="s">
        <v>22</v>
      </c>
      <c r="F1235" s="101">
        <v>45382</v>
      </c>
      <c r="G1235" t="s">
        <v>3211</v>
      </c>
      <c r="H1235" t="s">
        <v>3062</v>
      </c>
      <c r="I1235">
        <v>100</v>
      </c>
      <c r="J1235">
        <v>0</v>
      </c>
      <c r="CN1235">
        <v>0</v>
      </c>
      <c r="CO1235">
        <v>0</v>
      </c>
    </row>
    <row r="1236" spans="1:98" x14ac:dyDescent="0.3">
      <c r="A1236">
        <v>420</v>
      </c>
      <c r="B1236" t="s">
        <v>388</v>
      </c>
      <c r="C1236" t="s">
        <v>190</v>
      </c>
      <c r="D1236" t="s">
        <v>47</v>
      </c>
      <c r="E1236" t="s">
        <v>22</v>
      </c>
      <c r="F1236" s="101">
        <v>45382</v>
      </c>
      <c r="G1236" t="s">
        <v>3211</v>
      </c>
      <c r="H1236" t="s">
        <v>3063</v>
      </c>
      <c r="I1236">
        <v>100</v>
      </c>
      <c r="J1236">
        <v>0</v>
      </c>
      <c r="CN1236">
        <v>0</v>
      </c>
      <c r="CO1236">
        <v>0</v>
      </c>
    </row>
    <row r="1237" spans="1:98" x14ac:dyDescent="0.3">
      <c r="A1237">
        <v>420</v>
      </c>
      <c r="B1237" t="s">
        <v>388</v>
      </c>
      <c r="C1237" t="s">
        <v>190</v>
      </c>
      <c r="D1237" t="s">
        <v>47</v>
      </c>
      <c r="E1237" t="s">
        <v>22</v>
      </c>
      <c r="F1237" s="101">
        <v>45382</v>
      </c>
      <c r="G1237" t="s">
        <v>3211</v>
      </c>
      <c r="H1237" t="s">
        <v>3064</v>
      </c>
      <c r="I1237">
        <v>100</v>
      </c>
      <c r="J1237">
        <v>0</v>
      </c>
      <c r="CN1237">
        <v>0</v>
      </c>
      <c r="CO1237">
        <v>0</v>
      </c>
    </row>
    <row r="1238" spans="1:98" x14ac:dyDescent="0.3">
      <c r="A1238">
        <v>420</v>
      </c>
      <c r="B1238" t="s">
        <v>388</v>
      </c>
      <c r="C1238" t="s">
        <v>190</v>
      </c>
      <c r="D1238" t="s">
        <v>47</v>
      </c>
      <c r="E1238" t="s">
        <v>22</v>
      </c>
      <c r="F1238" s="101">
        <v>45382</v>
      </c>
      <c r="G1238" t="s">
        <v>3211</v>
      </c>
      <c r="H1238" t="s">
        <v>3065</v>
      </c>
      <c r="I1238">
        <v>100</v>
      </c>
      <c r="J1238">
        <v>0</v>
      </c>
      <c r="CN1238">
        <v>0</v>
      </c>
      <c r="CO1238">
        <v>0</v>
      </c>
    </row>
    <row r="1239" spans="1:98" x14ac:dyDescent="0.3">
      <c r="A1239">
        <v>420</v>
      </c>
      <c r="B1239" t="s">
        <v>388</v>
      </c>
      <c r="C1239" t="s">
        <v>190</v>
      </c>
      <c r="D1239" t="s">
        <v>47</v>
      </c>
      <c r="E1239" t="s">
        <v>22</v>
      </c>
      <c r="F1239" s="101">
        <v>45382</v>
      </c>
      <c r="G1239" t="s">
        <v>3211</v>
      </c>
      <c r="H1239" t="s">
        <v>3066</v>
      </c>
      <c r="I1239">
        <v>100</v>
      </c>
      <c r="J1239">
        <v>0</v>
      </c>
      <c r="CN1239">
        <v>0</v>
      </c>
      <c r="CO1239">
        <v>0</v>
      </c>
    </row>
    <row r="1240" spans="1:98" x14ac:dyDescent="0.3">
      <c r="A1240">
        <v>420</v>
      </c>
      <c r="B1240" t="s">
        <v>388</v>
      </c>
      <c r="C1240" t="s">
        <v>190</v>
      </c>
      <c r="D1240" t="s">
        <v>47</v>
      </c>
      <c r="E1240" t="s">
        <v>22</v>
      </c>
      <c r="F1240" s="101">
        <v>45382</v>
      </c>
      <c r="G1240" t="s">
        <v>3211</v>
      </c>
      <c r="H1240" t="s">
        <v>653</v>
      </c>
      <c r="I1240">
        <v>100</v>
      </c>
      <c r="J1240">
        <v>0</v>
      </c>
      <c r="CN1240">
        <v>0</v>
      </c>
      <c r="CO1240">
        <v>0</v>
      </c>
    </row>
    <row r="1241" spans="1:98" x14ac:dyDescent="0.3">
      <c r="A1241">
        <v>432</v>
      </c>
      <c r="B1241" t="s">
        <v>401</v>
      </c>
      <c r="C1241" t="s">
        <v>64</v>
      </c>
      <c r="D1241" t="s">
        <v>47</v>
      </c>
      <c r="E1241" t="s">
        <v>22</v>
      </c>
      <c r="F1241" s="101">
        <v>45382</v>
      </c>
      <c r="G1241" t="s">
        <v>3212</v>
      </c>
      <c r="H1241" t="s">
        <v>3107</v>
      </c>
      <c r="I1241">
        <v>90</v>
      </c>
      <c r="J1241">
        <v>100</v>
      </c>
      <c r="CS1241">
        <v>5</v>
      </c>
      <c r="CT1241">
        <v>5</v>
      </c>
    </row>
    <row r="1242" spans="1:98" x14ac:dyDescent="0.3">
      <c r="A1242">
        <v>432</v>
      </c>
      <c r="B1242" t="s">
        <v>401</v>
      </c>
      <c r="C1242" t="s">
        <v>64</v>
      </c>
      <c r="D1242" t="s">
        <v>47</v>
      </c>
      <c r="E1242" t="s">
        <v>22</v>
      </c>
      <c r="F1242" s="101">
        <v>45382</v>
      </c>
      <c r="G1242" t="s">
        <v>3212</v>
      </c>
      <c r="H1242" t="s">
        <v>3110</v>
      </c>
      <c r="I1242">
        <v>90</v>
      </c>
      <c r="J1242">
        <v>100</v>
      </c>
      <c r="CS1242">
        <v>2</v>
      </c>
      <c r="CT1242">
        <v>2</v>
      </c>
    </row>
    <row r="1243" spans="1:98" x14ac:dyDescent="0.3">
      <c r="A1243">
        <v>432</v>
      </c>
      <c r="B1243" t="s">
        <v>401</v>
      </c>
      <c r="C1243" t="s">
        <v>64</v>
      </c>
      <c r="D1243" t="s">
        <v>47</v>
      </c>
      <c r="E1243" t="s">
        <v>22</v>
      </c>
      <c r="F1243" s="101">
        <v>45382</v>
      </c>
      <c r="G1243" t="s">
        <v>3212</v>
      </c>
      <c r="H1243" t="s">
        <v>3112</v>
      </c>
      <c r="I1243">
        <v>90</v>
      </c>
      <c r="J1243">
        <v>100</v>
      </c>
      <c r="CS1243">
        <v>25</v>
      </c>
      <c r="CT1243">
        <v>25</v>
      </c>
    </row>
    <row r="1244" spans="1:98" x14ac:dyDescent="0.3">
      <c r="A1244">
        <v>432</v>
      </c>
      <c r="B1244" t="s">
        <v>401</v>
      </c>
      <c r="C1244" t="s">
        <v>64</v>
      </c>
      <c r="D1244" t="s">
        <v>47</v>
      </c>
      <c r="E1244" t="s">
        <v>22</v>
      </c>
      <c r="F1244" s="101">
        <v>45382</v>
      </c>
      <c r="G1244" t="s">
        <v>3212</v>
      </c>
      <c r="H1244" t="s">
        <v>3108</v>
      </c>
      <c r="I1244">
        <v>90</v>
      </c>
      <c r="J1244">
        <v>100</v>
      </c>
      <c r="CS1244">
        <v>7</v>
      </c>
      <c r="CT1244">
        <v>7</v>
      </c>
    </row>
    <row r="1245" spans="1:98" x14ac:dyDescent="0.3">
      <c r="A1245">
        <v>432</v>
      </c>
      <c r="B1245" t="s">
        <v>401</v>
      </c>
      <c r="C1245" t="s">
        <v>64</v>
      </c>
      <c r="D1245" t="s">
        <v>47</v>
      </c>
      <c r="E1245" t="s">
        <v>22</v>
      </c>
      <c r="F1245" s="101">
        <v>45382</v>
      </c>
      <c r="G1245" t="s">
        <v>3212</v>
      </c>
      <c r="H1245" t="s">
        <v>3111</v>
      </c>
      <c r="I1245">
        <v>90</v>
      </c>
      <c r="J1245">
        <v>100</v>
      </c>
      <c r="CS1245">
        <v>3</v>
      </c>
      <c r="CT1245">
        <v>3</v>
      </c>
    </row>
    <row r="1246" spans="1:98" x14ac:dyDescent="0.3">
      <c r="A1246">
        <v>432</v>
      </c>
      <c r="B1246" t="s">
        <v>401</v>
      </c>
      <c r="C1246" t="s">
        <v>64</v>
      </c>
      <c r="D1246" t="s">
        <v>47</v>
      </c>
      <c r="E1246" t="s">
        <v>22</v>
      </c>
      <c r="F1246" s="101">
        <v>45382</v>
      </c>
      <c r="G1246" t="s">
        <v>3212</v>
      </c>
      <c r="H1246" t="s">
        <v>3105</v>
      </c>
      <c r="I1246">
        <v>90</v>
      </c>
      <c r="J1246">
        <v>100</v>
      </c>
      <c r="CS1246">
        <v>6</v>
      </c>
      <c r="CT1246">
        <v>6</v>
      </c>
    </row>
    <row r="1247" spans="1:98" x14ac:dyDescent="0.3">
      <c r="A1247">
        <v>432</v>
      </c>
      <c r="B1247" t="s">
        <v>401</v>
      </c>
      <c r="C1247" t="s">
        <v>64</v>
      </c>
      <c r="D1247" t="s">
        <v>47</v>
      </c>
      <c r="E1247" t="s">
        <v>22</v>
      </c>
      <c r="F1247" s="101">
        <v>45382</v>
      </c>
      <c r="G1247" t="s">
        <v>3212</v>
      </c>
      <c r="H1247" t="s">
        <v>3104</v>
      </c>
      <c r="I1247">
        <v>90</v>
      </c>
      <c r="J1247">
        <v>100</v>
      </c>
      <c r="CS1247">
        <v>7</v>
      </c>
      <c r="CT1247">
        <v>7</v>
      </c>
    </row>
    <row r="1248" spans="1:98" x14ac:dyDescent="0.3">
      <c r="A1248">
        <v>432</v>
      </c>
      <c r="B1248" t="s">
        <v>401</v>
      </c>
      <c r="C1248" t="s">
        <v>64</v>
      </c>
      <c r="D1248" t="s">
        <v>47</v>
      </c>
      <c r="E1248" t="s">
        <v>22</v>
      </c>
      <c r="F1248" s="101">
        <v>45382</v>
      </c>
      <c r="G1248" t="s">
        <v>3212</v>
      </c>
      <c r="H1248" t="s">
        <v>3109</v>
      </c>
      <c r="I1248">
        <v>90</v>
      </c>
      <c r="J1248">
        <v>100</v>
      </c>
      <c r="CS1248">
        <v>2</v>
      </c>
      <c r="CT1248">
        <v>2</v>
      </c>
    </row>
    <row r="1249" spans="1:113" x14ac:dyDescent="0.3">
      <c r="A1249">
        <v>432</v>
      </c>
      <c r="B1249" t="s">
        <v>401</v>
      </c>
      <c r="C1249" t="s">
        <v>64</v>
      </c>
      <c r="D1249" t="s">
        <v>47</v>
      </c>
      <c r="E1249" t="s">
        <v>22</v>
      </c>
      <c r="F1249" s="101">
        <v>45382</v>
      </c>
      <c r="G1249" t="s">
        <v>3212</v>
      </c>
      <c r="H1249" t="s">
        <v>3106</v>
      </c>
      <c r="I1249">
        <v>90</v>
      </c>
      <c r="J1249">
        <v>100</v>
      </c>
      <c r="CS1249">
        <v>4</v>
      </c>
      <c r="CT1249">
        <v>4</v>
      </c>
    </row>
    <row r="1250" spans="1:113" x14ac:dyDescent="0.3">
      <c r="A1250">
        <v>469</v>
      </c>
      <c r="B1250" t="s">
        <v>387</v>
      </c>
      <c r="C1250" t="s">
        <v>190</v>
      </c>
      <c r="D1250" t="s">
        <v>47</v>
      </c>
      <c r="E1250" t="s">
        <v>22</v>
      </c>
      <c r="F1250" s="101">
        <v>45382</v>
      </c>
      <c r="G1250" t="s">
        <v>3213</v>
      </c>
      <c r="H1250" t="s">
        <v>3214</v>
      </c>
      <c r="I1250">
        <v>100</v>
      </c>
      <c r="J1250">
        <v>116.2799987792969</v>
      </c>
      <c r="DF1250">
        <v>100</v>
      </c>
      <c r="DG1250">
        <v>86</v>
      </c>
    </row>
    <row r="1251" spans="1:113" x14ac:dyDescent="0.3">
      <c r="A1251">
        <v>469</v>
      </c>
      <c r="B1251" t="s">
        <v>387</v>
      </c>
      <c r="C1251" t="s">
        <v>190</v>
      </c>
      <c r="D1251" t="s">
        <v>47</v>
      </c>
      <c r="E1251" t="s">
        <v>22</v>
      </c>
      <c r="F1251" s="101">
        <v>45382</v>
      </c>
      <c r="G1251" t="s">
        <v>3213</v>
      </c>
      <c r="H1251" t="s">
        <v>3215</v>
      </c>
      <c r="I1251">
        <v>100</v>
      </c>
      <c r="J1251">
        <v>167.1300048828125</v>
      </c>
      <c r="DF1251">
        <v>60</v>
      </c>
      <c r="DG1251">
        <v>35.9</v>
      </c>
    </row>
    <row r="1252" spans="1:113" x14ac:dyDescent="0.3">
      <c r="A1252">
        <v>469</v>
      </c>
      <c r="B1252" t="s">
        <v>387</v>
      </c>
      <c r="C1252" t="s">
        <v>190</v>
      </c>
      <c r="D1252" t="s">
        <v>47</v>
      </c>
      <c r="E1252" t="s">
        <v>22</v>
      </c>
      <c r="F1252" s="101">
        <v>45382</v>
      </c>
      <c r="G1252" t="s">
        <v>3213</v>
      </c>
      <c r="H1252" t="s">
        <v>3216</v>
      </c>
      <c r="I1252">
        <v>100</v>
      </c>
      <c r="J1252">
        <v>183.92999267578119</v>
      </c>
      <c r="DF1252">
        <v>43.61</v>
      </c>
      <c r="DG1252">
        <v>23.71</v>
      </c>
    </row>
    <row r="1253" spans="1:113" x14ac:dyDescent="0.3">
      <c r="A1253">
        <v>469</v>
      </c>
      <c r="B1253" t="s">
        <v>387</v>
      </c>
      <c r="C1253" t="s">
        <v>190</v>
      </c>
      <c r="D1253" t="s">
        <v>47</v>
      </c>
      <c r="E1253" t="s">
        <v>22</v>
      </c>
      <c r="F1253" s="101">
        <v>45382</v>
      </c>
      <c r="G1253" t="s">
        <v>3213</v>
      </c>
      <c r="H1253" t="s">
        <v>3217</v>
      </c>
      <c r="I1253">
        <v>100</v>
      </c>
      <c r="J1253">
        <v>136.08000183105469</v>
      </c>
      <c r="DF1253">
        <v>68.75</v>
      </c>
      <c r="DG1253">
        <v>50.52</v>
      </c>
    </row>
    <row r="1254" spans="1:113" x14ac:dyDescent="0.3">
      <c r="A1254">
        <v>469</v>
      </c>
      <c r="B1254" t="s">
        <v>387</v>
      </c>
      <c r="C1254" t="s">
        <v>190</v>
      </c>
      <c r="D1254" t="s">
        <v>47</v>
      </c>
      <c r="E1254" t="s">
        <v>22</v>
      </c>
      <c r="F1254" s="101">
        <v>45382</v>
      </c>
      <c r="G1254" t="s">
        <v>3213</v>
      </c>
      <c r="H1254" t="s">
        <v>3218</v>
      </c>
      <c r="I1254">
        <v>100</v>
      </c>
      <c r="J1254">
        <v>24.510000228881839</v>
      </c>
      <c r="DF1254">
        <v>20.399999999999999</v>
      </c>
      <c r="DG1254">
        <v>83.23</v>
      </c>
    </row>
    <row r="1255" spans="1:113" x14ac:dyDescent="0.3">
      <c r="A1255">
        <v>469</v>
      </c>
      <c r="B1255" t="s">
        <v>387</v>
      </c>
      <c r="C1255" t="s">
        <v>190</v>
      </c>
      <c r="D1255" t="s">
        <v>47</v>
      </c>
      <c r="E1255" t="s">
        <v>22</v>
      </c>
      <c r="F1255" s="101">
        <v>45382</v>
      </c>
      <c r="G1255" t="s">
        <v>3213</v>
      </c>
      <c r="H1255" t="s">
        <v>3219</v>
      </c>
      <c r="I1255">
        <v>100</v>
      </c>
      <c r="J1255">
        <v>161.86000061035159</v>
      </c>
      <c r="DF1255">
        <v>50</v>
      </c>
      <c r="DG1255">
        <v>30.89</v>
      </c>
    </row>
    <row r="1256" spans="1:113" x14ac:dyDescent="0.3">
      <c r="A1256">
        <v>469</v>
      </c>
      <c r="B1256" t="s">
        <v>387</v>
      </c>
      <c r="C1256" t="s">
        <v>190</v>
      </c>
      <c r="D1256" t="s">
        <v>47</v>
      </c>
      <c r="E1256" t="s">
        <v>22</v>
      </c>
      <c r="F1256" s="101">
        <v>45382</v>
      </c>
      <c r="G1256" t="s">
        <v>3213</v>
      </c>
      <c r="H1256" t="s">
        <v>3220</v>
      </c>
      <c r="I1256">
        <v>100</v>
      </c>
      <c r="J1256">
        <v>219.74000549316409</v>
      </c>
      <c r="DF1256">
        <v>45.75</v>
      </c>
      <c r="DG1256">
        <v>20.82</v>
      </c>
    </row>
    <row r="1257" spans="1:113" x14ac:dyDescent="0.3">
      <c r="A1257">
        <v>469</v>
      </c>
      <c r="B1257" t="s">
        <v>387</v>
      </c>
      <c r="C1257" t="s">
        <v>190</v>
      </c>
      <c r="D1257" t="s">
        <v>47</v>
      </c>
      <c r="E1257" t="s">
        <v>22</v>
      </c>
      <c r="F1257" s="101">
        <v>45382</v>
      </c>
      <c r="G1257" t="s">
        <v>3213</v>
      </c>
      <c r="H1257" t="s">
        <v>3221</v>
      </c>
      <c r="I1257">
        <v>100</v>
      </c>
      <c r="J1257">
        <v>535.33001708984375</v>
      </c>
      <c r="DF1257">
        <v>25</v>
      </c>
      <c r="DG1257">
        <v>4.67</v>
      </c>
    </row>
    <row r="1258" spans="1:113" x14ac:dyDescent="0.3">
      <c r="A1258">
        <v>469</v>
      </c>
      <c r="B1258" t="s">
        <v>387</v>
      </c>
      <c r="C1258" t="s">
        <v>190</v>
      </c>
      <c r="D1258" t="s">
        <v>47</v>
      </c>
      <c r="E1258" t="s">
        <v>22</v>
      </c>
      <c r="F1258" s="101">
        <v>45382</v>
      </c>
      <c r="G1258" t="s">
        <v>3213</v>
      </c>
      <c r="H1258" t="s">
        <v>3222</v>
      </c>
      <c r="I1258">
        <v>100</v>
      </c>
      <c r="J1258">
        <v>74.519996643066406</v>
      </c>
      <c r="DF1258">
        <v>24.25</v>
      </c>
      <c r="DG1258">
        <v>32.54</v>
      </c>
    </row>
    <row r="1259" spans="1:113" x14ac:dyDescent="0.3">
      <c r="A1259">
        <v>469</v>
      </c>
      <c r="B1259" t="s">
        <v>387</v>
      </c>
      <c r="C1259" t="s">
        <v>190</v>
      </c>
      <c r="D1259" t="s">
        <v>47</v>
      </c>
      <c r="E1259" t="s">
        <v>22</v>
      </c>
      <c r="F1259" s="101">
        <v>45382</v>
      </c>
      <c r="G1259" t="s">
        <v>3213</v>
      </c>
      <c r="H1259" t="s">
        <v>3223</v>
      </c>
      <c r="I1259">
        <v>100</v>
      </c>
      <c r="J1259">
        <v>331.3599853515625</v>
      </c>
      <c r="DF1259">
        <v>40.36</v>
      </c>
      <c r="DG1259">
        <v>12.18</v>
      </c>
    </row>
    <row r="1260" spans="1:113" x14ac:dyDescent="0.3">
      <c r="A1260">
        <v>470</v>
      </c>
      <c r="B1260" t="s">
        <v>433</v>
      </c>
      <c r="C1260" t="s">
        <v>190</v>
      </c>
      <c r="D1260" t="s">
        <v>47</v>
      </c>
      <c r="E1260" t="s">
        <v>22</v>
      </c>
      <c r="F1260" s="101">
        <v>45382</v>
      </c>
      <c r="G1260" t="s">
        <v>3224</v>
      </c>
      <c r="H1260" t="s">
        <v>3225</v>
      </c>
      <c r="I1260">
        <v>100</v>
      </c>
      <c r="J1260">
        <v>132.5899963378906</v>
      </c>
      <c r="DH1260">
        <v>45</v>
      </c>
      <c r="DI1260">
        <v>33.94</v>
      </c>
    </row>
    <row r="1261" spans="1:113" x14ac:dyDescent="0.3">
      <c r="A1261">
        <v>470</v>
      </c>
      <c r="B1261" t="s">
        <v>433</v>
      </c>
      <c r="C1261" t="s">
        <v>190</v>
      </c>
      <c r="D1261" t="s">
        <v>47</v>
      </c>
      <c r="E1261" t="s">
        <v>22</v>
      </c>
      <c r="F1261" s="101">
        <v>45382</v>
      </c>
      <c r="G1261" t="s">
        <v>3224</v>
      </c>
      <c r="H1261" t="s">
        <v>3226</v>
      </c>
      <c r="I1261">
        <v>100</v>
      </c>
      <c r="J1261">
        <v>105.61000061035161</v>
      </c>
      <c r="DH1261">
        <v>52.17</v>
      </c>
      <c r="DI1261">
        <v>49.4</v>
      </c>
    </row>
    <row r="1262" spans="1:113" x14ac:dyDescent="0.3">
      <c r="A1262">
        <v>470</v>
      </c>
      <c r="B1262" t="s">
        <v>433</v>
      </c>
      <c r="C1262" t="s">
        <v>190</v>
      </c>
      <c r="D1262" t="s">
        <v>47</v>
      </c>
      <c r="E1262" t="s">
        <v>22</v>
      </c>
      <c r="F1262" s="101">
        <v>45382</v>
      </c>
      <c r="G1262" t="s">
        <v>3224</v>
      </c>
      <c r="H1262" t="s">
        <v>3227</v>
      </c>
      <c r="I1262">
        <v>100</v>
      </c>
      <c r="DH1262">
        <v>0</v>
      </c>
      <c r="DI1262">
        <v>37.04</v>
      </c>
    </row>
    <row r="1263" spans="1:113" x14ac:dyDescent="0.3">
      <c r="A1263">
        <v>470</v>
      </c>
      <c r="B1263" t="s">
        <v>433</v>
      </c>
      <c r="C1263" t="s">
        <v>190</v>
      </c>
      <c r="D1263" t="s">
        <v>47</v>
      </c>
      <c r="E1263" t="s">
        <v>22</v>
      </c>
      <c r="F1263" s="101">
        <v>45382</v>
      </c>
      <c r="G1263" t="s">
        <v>3224</v>
      </c>
      <c r="H1263" t="s">
        <v>3228</v>
      </c>
      <c r="I1263">
        <v>100</v>
      </c>
      <c r="J1263">
        <v>44.75</v>
      </c>
      <c r="DH1263">
        <v>22</v>
      </c>
      <c r="DI1263">
        <v>49.16</v>
      </c>
    </row>
    <row r="1264" spans="1:113" x14ac:dyDescent="0.3">
      <c r="A1264">
        <v>470</v>
      </c>
      <c r="B1264" t="s">
        <v>433</v>
      </c>
      <c r="C1264" t="s">
        <v>190</v>
      </c>
      <c r="D1264" t="s">
        <v>47</v>
      </c>
      <c r="E1264" t="s">
        <v>22</v>
      </c>
      <c r="F1264" s="101">
        <v>45382</v>
      </c>
      <c r="G1264" t="s">
        <v>3224</v>
      </c>
      <c r="H1264" t="s">
        <v>3229</v>
      </c>
      <c r="I1264">
        <v>100</v>
      </c>
      <c r="J1264">
        <v>115.0500030517578</v>
      </c>
      <c r="DH1264">
        <v>50</v>
      </c>
      <c r="DI1264">
        <v>43.46</v>
      </c>
    </row>
    <row r="1265" spans="1:115" x14ac:dyDescent="0.3">
      <c r="A1265">
        <v>471</v>
      </c>
      <c r="B1265" t="s">
        <v>434</v>
      </c>
      <c r="C1265" t="s">
        <v>190</v>
      </c>
      <c r="D1265" t="s">
        <v>47</v>
      </c>
      <c r="E1265" t="s">
        <v>22</v>
      </c>
      <c r="F1265" s="101">
        <v>45382</v>
      </c>
      <c r="G1265" t="s">
        <v>3230</v>
      </c>
      <c r="H1265" t="s">
        <v>3231</v>
      </c>
      <c r="I1265">
        <v>100</v>
      </c>
      <c r="J1265">
        <v>96.300003051757813</v>
      </c>
      <c r="DJ1265">
        <v>25</v>
      </c>
      <c r="DK1265">
        <v>25.96</v>
      </c>
    </row>
    <row r="1266" spans="1:115" x14ac:dyDescent="0.3">
      <c r="A1266">
        <v>471</v>
      </c>
      <c r="B1266" t="s">
        <v>434</v>
      </c>
      <c r="C1266" t="s">
        <v>190</v>
      </c>
      <c r="D1266" t="s">
        <v>47</v>
      </c>
      <c r="E1266" t="s">
        <v>22</v>
      </c>
      <c r="F1266" s="101">
        <v>45382</v>
      </c>
      <c r="G1266" t="s">
        <v>3230</v>
      </c>
      <c r="H1266" t="s">
        <v>3232</v>
      </c>
      <c r="I1266">
        <v>100</v>
      </c>
      <c r="J1266">
        <v>103.25</v>
      </c>
      <c r="DJ1266">
        <v>40</v>
      </c>
      <c r="DK1266">
        <v>38.74</v>
      </c>
    </row>
    <row r="1267" spans="1:115" x14ac:dyDescent="0.3">
      <c r="A1267">
        <v>471</v>
      </c>
      <c r="B1267" t="s">
        <v>434</v>
      </c>
      <c r="C1267" t="s">
        <v>190</v>
      </c>
      <c r="D1267" t="s">
        <v>47</v>
      </c>
      <c r="E1267" t="s">
        <v>22</v>
      </c>
      <c r="F1267" s="101">
        <v>45382</v>
      </c>
      <c r="G1267" t="s">
        <v>3230</v>
      </c>
      <c r="H1267" t="s">
        <v>3233</v>
      </c>
      <c r="I1267">
        <v>100</v>
      </c>
      <c r="J1267">
        <v>147.38999938964841</v>
      </c>
      <c r="DJ1267">
        <v>48.33</v>
      </c>
      <c r="DK1267">
        <v>32.79</v>
      </c>
    </row>
    <row r="1268" spans="1:115" x14ac:dyDescent="0.3">
      <c r="A1268">
        <v>471</v>
      </c>
      <c r="B1268" t="s">
        <v>434</v>
      </c>
      <c r="C1268" t="s">
        <v>190</v>
      </c>
      <c r="D1268" t="s">
        <v>47</v>
      </c>
      <c r="E1268" t="s">
        <v>22</v>
      </c>
      <c r="F1268" s="101">
        <v>45382</v>
      </c>
      <c r="G1268" t="s">
        <v>3230</v>
      </c>
      <c r="H1268" t="s">
        <v>3234</v>
      </c>
      <c r="I1268">
        <v>100</v>
      </c>
      <c r="J1268">
        <v>75.819999694824219</v>
      </c>
      <c r="DJ1268">
        <v>26.25</v>
      </c>
      <c r="DK1268">
        <v>34.619999999999997</v>
      </c>
    </row>
    <row r="1269" spans="1:115" x14ac:dyDescent="0.3">
      <c r="A1269">
        <v>471</v>
      </c>
      <c r="B1269" t="s">
        <v>434</v>
      </c>
      <c r="C1269" t="s">
        <v>190</v>
      </c>
      <c r="D1269" t="s">
        <v>47</v>
      </c>
      <c r="E1269" t="s">
        <v>22</v>
      </c>
      <c r="F1269" s="101">
        <v>45382</v>
      </c>
      <c r="G1269" t="s">
        <v>3230</v>
      </c>
      <c r="H1269" t="s">
        <v>3235</v>
      </c>
      <c r="I1269">
        <v>100</v>
      </c>
      <c r="J1269">
        <v>90.910003662109375</v>
      </c>
      <c r="DJ1269">
        <v>55.22</v>
      </c>
      <c r="DK1269">
        <v>60.74</v>
      </c>
    </row>
    <row r="1270" spans="1:115" x14ac:dyDescent="0.3">
      <c r="A1270">
        <v>471</v>
      </c>
      <c r="B1270" t="s">
        <v>434</v>
      </c>
      <c r="C1270" t="s">
        <v>190</v>
      </c>
      <c r="D1270" t="s">
        <v>47</v>
      </c>
      <c r="E1270" t="s">
        <v>22</v>
      </c>
      <c r="F1270" s="101">
        <v>45382</v>
      </c>
      <c r="G1270" t="s">
        <v>3230</v>
      </c>
      <c r="H1270" t="s">
        <v>3236</v>
      </c>
      <c r="I1270">
        <v>100</v>
      </c>
      <c r="J1270">
        <v>157.69000244140619</v>
      </c>
      <c r="DJ1270">
        <v>71.75</v>
      </c>
      <c r="DK1270">
        <v>45.5</v>
      </c>
    </row>
    <row r="1271" spans="1:115" x14ac:dyDescent="0.3">
      <c r="A1271">
        <v>471</v>
      </c>
      <c r="B1271" t="s">
        <v>434</v>
      </c>
      <c r="C1271" t="s">
        <v>190</v>
      </c>
      <c r="D1271" t="s">
        <v>47</v>
      </c>
      <c r="E1271" t="s">
        <v>22</v>
      </c>
      <c r="F1271" s="101">
        <v>45382</v>
      </c>
      <c r="G1271" t="s">
        <v>3230</v>
      </c>
      <c r="H1271" t="s">
        <v>3237</v>
      </c>
      <c r="I1271">
        <v>100</v>
      </c>
      <c r="J1271">
        <v>87.989997863769531</v>
      </c>
      <c r="DJ1271">
        <v>41.25</v>
      </c>
      <c r="DK1271">
        <v>46.88</v>
      </c>
    </row>
    <row r="1272" spans="1:115" x14ac:dyDescent="0.3">
      <c r="A1272">
        <v>208</v>
      </c>
      <c r="B1272" t="s">
        <v>140</v>
      </c>
      <c r="C1272" t="s">
        <v>90</v>
      </c>
      <c r="D1272" t="s">
        <v>21</v>
      </c>
      <c r="E1272" t="s">
        <v>54</v>
      </c>
      <c r="F1272" s="101">
        <v>45412</v>
      </c>
      <c r="G1272" t="s">
        <v>3238</v>
      </c>
      <c r="H1272" t="s">
        <v>2890</v>
      </c>
      <c r="I1272">
        <v>950</v>
      </c>
      <c r="J1272">
        <v>874</v>
      </c>
      <c r="K1272">
        <v>874</v>
      </c>
    </row>
    <row r="1273" spans="1:115" x14ac:dyDescent="0.3">
      <c r="A1273">
        <v>208</v>
      </c>
      <c r="B1273" t="s">
        <v>140</v>
      </c>
      <c r="C1273" t="s">
        <v>90</v>
      </c>
      <c r="D1273" t="s">
        <v>21</v>
      </c>
      <c r="E1273" t="s">
        <v>54</v>
      </c>
      <c r="F1273" s="101">
        <v>45412</v>
      </c>
      <c r="G1273" t="s">
        <v>3238</v>
      </c>
      <c r="H1273" t="s">
        <v>2892</v>
      </c>
      <c r="I1273">
        <v>350</v>
      </c>
      <c r="J1273">
        <v>317.5</v>
      </c>
      <c r="K1273">
        <v>317.5</v>
      </c>
    </row>
    <row r="1274" spans="1:115" x14ac:dyDescent="0.3">
      <c r="A1274">
        <v>208</v>
      </c>
      <c r="B1274" t="s">
        <v>140</v>
      </c>
      <c r="C1274" t="s">
        <v>90</v>
      </c>
      <c r="D1274" t="s">
        <v>21</v>
      </c>
      <c r="E1274" t="s">
        <v>54</v>
      </c>
      <c r="F1274" s="101">
        <v>45412</v>
      </c>
      <c r="G1274" t="s">
        <v>3238</v>
      </c>
      <c r="H1274" t="s">
        <v>2898</v>
      </c>
      <c r="I1274">
        <v>25</v>
      </c>
      <c r="J1274">
        <v>6.5</v>
      </c>
      <c r="K1274">
        <v>6.5</v>
      </c>
    </row>
    <row r="1275" spans="1:115" x14ac:dyDescent="0.3">
      <c r="A1275">
        <v>208</v>
      </c>
      <c r="B1275" t="s">
        <v>140</v>
      </c>
      <c r="C1275" t="s">
        <v>90</v>
      </c>
      <c r="D1275" t="s">
        <v>21</v>
      </c>
      <c r="E1275" t="s">
        <v>54</v>
      </c>
      <c r="F1275" s="101">
        <v>45412</v>
      </c>
      <c r="G1275" t="s">
        <v>3238</v>
      </c>
      <c r="H1275" t="s">
        <v>2891</v>
      </c>
      <c r="I1275">
        <v>200</v>
      </c>
      <c r="J1275">
        <v>319</v>
      </c>
      <c r="K1275">
        <v>319</v>
      </c>
    </row>
    <row r="1276" spans="1:115" x14ac:dyDescent="0.3">
      <c r="A1276">
        <v>208</v>
      </c>
      <c r="B1276" t="s">
        <v>140</v>
      </c>
      <c r="C1276" t="s">
        <v>90</v>
      </c>
      <c r="D1276" t="s">
        <v>21</v>
      </c>
      <c r="E1276" t="s">
        <v>54</v>
      </c>
      <c r="F1276" s="101">
        <v>45412</v>
      </c>
      <c r="G1276" t="s">
        <v>3238</v>
      </c>
      <c r="H1276" t="s">
        <v>2895</v>
      </c>
      <c r="I1276">
        <v>0</v>
      </c>
      <c r="J1276">
        <v>0</v>
      </c>
      <c r="K1276">
        <v>0</v>
      </c>
    </row>
    <row r="1277" spans="1:115" x14ac:dyDescent="0.3">
      <c r="A1277">
        <v>208</v>
      </c>
      <c r="B1277" t="s">
        <v>140</v>
      </c>
      <c r="C1277" t="s">
        <v>90</v>
      </c>
      <c r="D1277" t="s">
        <v>21</v>
      </c>
      <c r="E1277" t="s">
        <v>54</v>
      </c>
      <c r="F1277" s="101">
        <v>45412</v>
      </c>
      <c r="G1277" t="s">
        <v>3238</v>
      </c>
      <c r="H1277" t="s">
        <v>2899</v>
      </c>
      <c r="I1277">
        <v>25</v>
      </c>
      <c r="J1277">
        <v>9</v>
      </c>
      <c r="K1277">
        <v>9</v>
      </c>
    </row>
    <row r="1278" spans="1:115" x14ac:dyDescent="0.3">
      <c r="A1278">
        <v>214</v>
      </c>
      <c r="B1278" t="s">
        <v>143</v>
      </c>
      <c r="C1278" t="s">
        <v>90</v>
      </c>
      <c r="D1278" t="s">
        <v>21</v>
      </c>
      <c r="E1278" t="s">
        <v>54</v>
      </c>
      <c r="F1278" s="101">
        <v>45412</v>
      </c>
      <c r="G1278" t="s">
        <v>3239</v>
      </c>
      <c r="H1278" t="s">
        <v>2890</v>
      </c>
      <c r="I1278">
        <v>5500</v>
      </c>
      <c r="J1278">
        <v>4508</v>
      </c>
      <c r="L1278">
        <v>1070</v>
      </c>
      <c r="M1278">
        <v>3438</v>
      </c>
    </row>
    <row r="1279" spans="1:115" x14ac:dyDescent="0.3">
      <c r="A1279">
        <v>214</v>
      </c>
      <c r="B1279" t="s">
        <v>143</v>
      </c>
      <c r="C1279" t="s">
        <v>90</v>
      </c>
      <c r="D1279" t="s">
        <v>21</v>
      </c>
      <c r="E1279" t="s">
        <v>54</v>
      </c>
      <c r="F1279" s="101">
        <v>45412</v>
      </c>
      <c r="G1279" t="s">
        <v>3239</v>
      </c>
      <c r="H1279" t="s">
        <v>2892</v>
      </c>
      <c r="I1279">
        <v>1000</v>
      </c>
      <c r="J1279">
        <v>1296.650024414062</v>
      </c>
      <c r="L1279">
        <v>205.39</v>
      </c>
      <c r="M1279">
        <v>1091.26</v>
      </c>
    </row>
    <row r="1280" spans="1:115" x14ac:dyDescent="0.3">
      <c r="A1280">
        <v>214</v>
      </c>
      <c r="B1280" t="s">
        <v>143</v>
      </c>
      <c r="C1280" t="s">
        <v>90</v>
      </c>
      <c r="D1280" t="s">
        <v>21</v>
      </c>
      <c r="E1280" t="s">
        <v>54</v>
      </c>
      <c r="F1280" s="101">
        <v>45412</v>
      </c>
      <c r="G1280" t="s">
        <v>3239</v>
      </c>
      <c r="H1280" t="s">
        <v>2898</v>
      </c>
      <c r="I1280">
        <v>7500</v>
      </c>
      <c r="J1280">
        <v>0</v>
      </c>
      <c r="L1280">
        <v>0</v>
      </c>
      <c r="M1280">
        <v>0</v>
      </c>
    </row>
    <row r="1281" spans="1:48" x14ac:dyDescent="0.3">
      <c r="A1281">
        <v>214</v>
      </c>
      <c r="B1281" t="s">
        <v>143</v>
      </c>
      <c r="C1281" t="s">
        <v>90</v>
      </c>
      <c r="D1281" t="s">
        <v>21</v>
      </c>
      <c r="E1281" t="s">
        <v>54</v>
      </c>
      <c r="F1281" s="101">
        <v>45412</v>
      </c>
      <c r="G1281" t="s">
        <v>3239</v>
      </c>
      <c r="H1281" t="s">
        <v>2891</v>
      </c>
      <c r="I1281">
        <v>1000</v>
      </c>
      <c r="J1281">
        <v>1648.43994140625</v>
      </c>
      <c r="L1281">
        <v>50.44</v>
      </c>
      <c r="M1281">
        <v>1598</v>
      </c>
    </row>
    <row r="1282" spans="1:48" x14ac:dyDescent="0.3">
      <c r="A1282">
        <v>214</v>
      </c>
      <c r="B1282" t="s">
        <v>143</v>
      </c>
      <c r="C1282" t="s">
        <v>90</v>
      </c>
      <c r="D1282" t="s">
        <v>21</v>
      </c>
      <c r="E1282" t="s">
        <v>54</v>
      </c>
      <c r="F1282" s="101">
        <v>45412</v>
      </c>
      <c r="G1282" t="s">
        <v>3239</v>
      </c>
      <c r="H1282" t="s">
        <v>2895</v>
      </c>
      <c r="I1282">
        <v>1</v>
      </c>
      <c r="J1282">
        <v>0</v>
      </c>
      <c r="L1282">
        <v>0</v>
      </c>
      <c r="M1282">
        <v>0</v>
      </c>
    </row>
    <row r="1283" spans="1:48" x14ac:dyDescent="0.3">
      <c r="A1283">
        <v>214</v>
      </c>
      <c r="B1283" t="s">
        <v>143</v>
      </c>
      <c r="C1283" t="s">
        <v>90</v>
      </c>
      <c r="D1283" t="s">
        <v>21</v>
      </c>
      <c r="E1283" t="s">
        <v>54</v>
      </c>
      <c r="F1283" s="101">
        <v>45412</v>
      </c>
      <c r="G1283" t="s">
        <v>3239</v>
      </c>
      <c r="H1283" t="s">
        <v>2899</v>
      </c>
      <c r="I1283">
        <v>1</v>
      </c>
      <c r="J1283">
        <v>90.389999389648438</v>
      </c>
      <c r="L1283">
        <v>77.209999999999994</v>
      </c>
      <c r="M1283">
        <v>13.18</v>
      </c>
    </row>
    <row r="1284" spans="1:48" x14ac:dyDescent="0.3">
      <c r="A1284">
        <v>217</v>
      </c>
      <c r="B1284" t="s">
        <v>147</v>
      </c>
      <c r="C1284" t="s">
        <v>90</v>
      </c>
      <c r="D1284" t="s">
        <v>21</v>
      </c>
      <c r="E1284" t="s">
        <v>22</v>
      </c>
      <c r="F1284" s="101">
        <v>45412</v>
      </c>
      <c r="G1284" t="s">
        <v>3240</v>
      </c>
      <c r="H1284" t="s">
        <v>2892</v>
      </c>
      <c r="I1284">
        <v>20</v>
      </c>
      <c r="J1284">
        <v>15.840000152587891</v>
      </c>
      <c r="L1284">
        <v>205.39</v>
      </c>
      <c r="M1284">
        <v>1091.26</v>
      </c>
      <c r="AS1284">
        <v>205.39</v>
      </c>
    </row>
    <row r="1285" spans="1:48" x14ac:dyDescent="0.3">
      <c r="A1285">
        <v>217</v>
      </c>
      <c r="B1285" t="s">
        <v>147</v>
      </c>
      <c r="C1285" t="s">
        <v>90</v>
      </c>
      <c r="D1285" t="s">
        <v>21</v>
      </c>
      <c r="E1285" t="s">
        <v>22</v>
      </c>
      <c r="F1285" s="101">
        <v>45412</v>
      </c>
      <c r="G1285" t="s">
        <v>3240</v>
      </c>
      <c r="H1285" t="s">
        <v>2899</v>
      </c>
      <c r="I1285">
        <v>20</v>
      </c>
      <c r="J1285">
        <v>85.419998168945313</v>
      </c>
      <c r="L1285">
        <v>77.209999999999994</v>
      </c>
      <c r="M1285">
        <v>13.18</v>
      </c>
      <c r="AS1285">
        <v>77.209999999999994</v>
      </c>
    </row>
    <row r="1286" spans="1:48" x14ac:dyDescent="0.3">
      <c r="A1286">
        <v>218</v>
      </c>
      <c r="B1286" t="s">
        <v>148</v>
      </c>
      <c r="C1286" t="s">
        <v>90</v>
      </c>
      <c r="D1286" t="s">
        <v>21</v>
      </c>
      <c r="E1286" t="s">
        <v>54</v>
      </c>
      <c r="F1286" s="101">
        <v>45412</v>
      </c>
      <c r="G1286" t="s">
        <v>3241</v>
      </c>
      <c r="H1286" t="s">
        <v>2890</v>
      </c>
      <c r="I1286">
        <v>76000</v>
      </c>
      <c r="J1286">
        <v>73332.390625</v>
      </c>
      <c r="N1286">
        <v>73332.39</v>
      </c>
    </row>
    <row r="1287" spans="1:48" x14ac:dyDescent="0.3">
      <c r="A1287">
        <v>218</v>
      </c>
      <c r="B1287" t="s">
        <v>148</v>
      </c>
      <c r="C1287" t="s">
        <v>90</v>
      </c>
      <c r="D1287" t="s">
        <v>21</v>
      </c>
      <c r="E1287" t="s">
        <v>54</v>
      </c>
      <c r="F1287" s="101">
        <v>45412</v>
      </c>
      <c r="G1287" t="s">
        <v>3241</v>
      </c>
      <c r="H1287" t="s">
        <v>2892</v>
      </c>
      <c r="I1287">
        <v>76000</v>
      </c>
      <c r="J1287">
        <v>47880</v>
      </c>
      <c r="N1287">
        <v>47880</v>
      </c>
    </row>
    <row r="1288" spans="1:48" x14ac:dyDescent="0.3">
      <c r="A1288">
        <v>218</v>
      </c>
      <c r="B1288" t="s">
        <v>148</v>
      </c>
      <c r="C1288" t="s">
        <v>90</v>
      </c>
      <c r="D1288" t="s">
        <v>21</v>
      </c>
      <c r="E1288" t="s">
        <v>54</v>
      </c>
      <c r="F1288" s="101">
        <v>45412</v>
      </c>
      <c r="G1288" t="s">
        <v>3241</v>
      </c>
      <c r="H1288" t="s">
        <v>2898</v>
      </c>
      <c r="I1288">
        <v>5000</v>
      </c>
      <c r="J1288">
        <v>4740</v>
      </c>
      <c r="N1288">
        <v>4740</v>
      </c>
    </row>
    <row r="1289" spans="1:48" x14ac:dyDescent="0.3">
      <c r="A1289">
        <v>218</v>
      </c>
      <c r="B1289" t="s">
        <v>148</v>
      </c>
      <c r="C1289" t="s">
        <v>90</v>
      </c>
      <c r="D1289" t="s">
        <v>21</v>
      </c>
      <c r="E1289" t="s">
        <v>54</v>
      </c>
      <c r="F1289" s="101">
        <v>45412</v>
      </c>
      <c r="G1289" t="s">
        <v>3241</v>
      </c>
      <c r="H1289" t="s">
        <v>2891</v>
      </c>
      <c r="I1289">
        <v>24000</v>
      </c>
      <c r="J1289">
        <v>31339</v>
      </c>
      <c r="N1289">
        <v>31339</v>
      </c>
    </row>
    <row r="1290" spans="1:48" x14ac:dyDescent="0.3">
      <c r="A1290">
        <v>218</v>
      </c>
      <c r="B1290" t="s">
        <v>148</v>
      </c>
      <c r="C1290" t="s">
        <v>90</v>
      </c>
      <c r="D1290" t="s">
        <v>21</v>
      </c>
      <c r="E1290" t="s">
        <v>54</v>
      </c>
      <c r="F1290" s="101">
        <v>45412</v>
      </c>
      <c r="G1290" t="s">
        <v>3241</v>
      </c>
      <c r="H1290" t="s">
        <v>2899</v>
      </c>
      <c r="I1290">
        <v>2000</v>
      </c>
      <c r="J1290">
        <v>1608</v>
      </c>
      <c r="N1290">
        <v>1608</v>
      </c>
    </row>
    <row r="1291" spans="1:48" x14ac:dyDescent="0.3">
      <c r="A1291">
        <v>218</v>
      </c>
      <c r="B1291" t="s">
        <v>148</v>
      </c>
      <c r="C1291" t="s">
        <v>90</v>
      </c>
      <c r="D1291" t="s">
        <v>21</v>
      </c>
      <c r="E1291" t="s">
        <v>54</v>
      </c>
      <c r="F1291" s="101">
        <v>45412</v>
      </c>
      <c r="G1291" t="s">
        <v>3241</v>
      </c>
      <c r="H1291" t="s">
        <v>2895</v>
      </c>
      <c r="I1291">
        <v>5000</v>
      </c>
      <c r="J1291">
        <v>5880</v>
      </c>
      <c r="N1291">
        <v>5880</v>
      </c>
    </row>
    <row r="1292" spans="1:48" x14ac:dyDescent="0.3">
      <c r="A1292">
        <v>434</v>
      </c>
      <c r="B1292" t="s">
        <v>403</v>
      </c>
      <c r="C1292" t="s">
        <v>90</v>
      </c>
      <c r="D1292" t="s">
        <v>21</v>
      </c>
      <c r="E1292" t="s">
        <v>54</v>
      </c>
      <c r="F1292" s="101">
        <v>45412</v>
      </c>
      <c r="G1292" t="s">
        <v>3242</v>
      </c>
      <c r="H1292" t="s">
        <v>2890</v>
      </c>
      <c r="I1292">
        <v>100</v>
      </c>
      <c r="J1292">
        <v>85.400001525878906</v>
      </c>
      <c r="AV1292">
        <v>85.4</v>
      </c>
    </row>
    <row r="1293" spans="1:48" x14ac:dyDescent="0.3">
      <c r="A1293">
        <v>434</v>
      </c>
      <c r="B1293" t="s">
        <v>403</v>
      </c>
      <c r="C1293" t="s">
        <v>90</v>
      </c>
      <c r="D1293" t="s">
        <v>21</v>
      </c>
      <c r="E1293" t="s">
        <v>54</v>
      </c>
      <c r="F1293" s="101">
        <v>45412</v>
      </c>
      <c r="G1293" t="s">
        <v>3242</v>
      </c>
      <c r="H1293" t="s">
        <v>2892</v>
      </c>
      <c r="I1293">
        <v>25</v>
      </c>
      <c r="J1293">
        <v>1.0399999618530269</v>
      </c>
      <c r="AV1293">
        <v>1.04</v>
      </c>
    </row>
    <row r="1294" spans="1:48" x14ac:dyDescent="0.3">
      <c r="A1294">
        <v>434</v>
      </c>
      <c r="B1294" t="s">
        <v>403</v>
      </c>
      <c r="C1294" t="s">
        <v>90</v>
      </c>
      <c r="D1294" t="s">
        <v>21</v>
      </c>
      <c r="E1294" t="s">
        <v>54</v>
      </c>
      <c r="F1294" s="101">
        <v>45412</v>
      </c>
      <c r="G1294" t="s">
        <v>3242</v>
      </c>
      <c r="H1294" t="s">
        <v>2898</v>
      </c>
      <c r="I1294">
        <v>200</v>
      </c>
      <c r="J1294">
        <v>0</v>
      </c>
      <c r="AV1294">
        <v>0</v>
      </c>
    </row>
    <row r="1295" spans="1:48" x14ac:dyDescent="0.3">
      <c r="A1295">
        <v>434</v>
      </c>
      <c r="B1295" t="s">
        <v>403</v>
      </c>
      <c r="C1295" t="s">
        <v>90</v>
      </c>
      <c r="D1295" t="s">
        <v>21</v>
      </c>
      <c r="E1295" t="s">
        <v>54</v>
      </c>
      <c r="F1295" s="101">
        <v>45412</v>
      </c>
      <c r="G1295" t="s">
        <v>3242</v>
      </c>
      <c r="H1295" t="s">
        <v>2891</v>
      </c>
      <c r="I1295">
        <v>25</v>
      </c>
      <c r="J1295">
        <v>2.2999999523162842</v>
      </c>
      <c r="AV1295">
        <v>2.2999999999999998</v>
      </c>
    </row>
    <row r="1296" spans="1:48" x14ac:dyDescent="0.3">
      <c r="A1296">
        <v>434</v>
      </c>
      <c r="B1296" t="s">
        <v>403</v>
      </c>
      <c r="C1296" t="s">
        <v>90</v>
      </c>
      <c r="D1296" t="s">
        <v>21</v>
      </c>
      <c r="E1296" t="s">
        <v>54</v>
      </c>
      <c r="F1296" s="101">
        <v>45412</v>
      </c>
      <c r="G1296" t="s">
        <v>3242</v>
      </c>
      <c r="H1296" t="s">
        <v>2895</v>
      </c>
      <c r="I1296">
        <v>10</v>
      </c>
      <c r="J1296">
        <v>0.30000001192092901</v>
      </c>
      <c r="AV1296">
        <v>0.3</v>
      </c>
    </row>
    <row r="1297" spans="1:94" x14ac:dyDescent="0.3">
      <c r="A1297">
        <v>434</v>
      </c>
      <c r="B1297" t="s">
        <v>403</v>
      </c>
      <c r="C1297" t="s">
        <v>90</v>
      </c>
      <c r="D1297" t="s">
        <v>21</v>
      </c>
      <c r="E1297" t="s">
        <v>54</v>
      </c>
      <c r="F1297" s="101">
        <v>45412</v>
      </c>
      <c r="G1297" t="s">
        <v>3242</v>
      </c>
      <c r="H1297" t="s">
        <v>2899</v>
      </c>
      <c r="I1297">
        <v>200</v>
      </c>
      <c r="J1297">
        <v>0</v>
      </c>
      <c r="AV1297">
        <v>0</v>
      </c>
    </row>
    <row r="1298" spans="1:94" x14ac:dyDescent="0.3">
      <c r="A1298">
        <v>436</v>
      </c>
      <c r="B1298" t="s">
        <v>121</v>
      </c>
      <c r="C1298" t="s">
        <v>93</v>
      </c>
      <c r="D1298" t="s">
        <v>21</v>
      </c>
      <c r="E1298" t="s">
        <v>54</v>
      </c>
      <c r="F1298" s="101">
        <v>45412</v>
      </c>
      <c r="G1298" t="s">
        <v>3243</v>
      </c>
      <c r="H1298" t="s">
        <v>3075</v>
      </c>
      <c r="I1298">
        <v>7</v>
      </c>
      <c r="J1298">
        <v>4.0999999046325684</v>
      </c>
      <c r="CP1298">
        <v>4.0999999999999996</v>
      </c>
    </row>
    <row r="1299" spans="1:94" x14ac:dyDescent="0.3">
      <c r="A1299">
        <v>436</v>
      </c>
      <c r="B1299" t="s">
        <v>121</v>
      </c>
      <c r="C1299" t="s">
        <v>93</v>
      </c>
      <c r="D1299" t="s">
        <v>21</v>
      </c>
      <c r="E1299" t="s">
        <v>54</v>
      </c>
      <c r="F1299" s="101">
        <v>45412</v>
      </c>
      <c r="G1299" t="s">
        <v>3243</v>
      </c>
      <c r="H1299" t="s">
        <v>3074</v>
      </c>
      <c r="I1299">
        <v>14</v>
      </c>
      <c r="J1299">
        <v>7</v>
      </c>
      <c r="CP1299">
        <v>7</v>
      </c>
    </row>
    <row r="1300" spans="1:94" x14ac:dyDescent="0.3">
      <c r="A1300">
        <v>208</v>
      </c>
      <c r="B1300" t="s">
        <v>140</v>
      </c>
      <c r="C1300" t="s">
        <v>90</v>
      </c>
      <c r="D1300" t="s">
        <v>21</v>
      </c>
      <c r="E1300" t="s">
        <v>54</v>
      </c>
      <c r="F1300" s="101">
        <v>45443</v>
      </c>
      <c r="G1300" t="s">
        <v>3244</v>
      </c>
      <c r="H1300" t="s">
        <v>2890</v>
      </c>
      <c r="I1300">
        <v>950</v>
      </c>
      <c r="J1300">
        <v>976</v>
      </c>
      <c r="K1300">
        <v>976</v>
      </c>
    </row>
    <row r="1301" spans="1:94" x14ac:dyDescent="0.3">
      <c r="A1301">
        <v>208</v>
      </c>
      <c r="B1301" t="s">
        <v>140</v>
      </c>
      <c r="C1301" t="s">
        <v>90</v>
      </c>
      <c r="D1301" t="s">
        <v>21</v>
      </c>
      <c r="E1301" t="s">
        <v>54</v>
      </c>
      <c r="F1301" s="101">
        <v>45443</v>
      </c>
      <c r="G1301" t="s">
        <v>3244</v>
      </c>
      <c r="H1301" t="s">
        <v>2892</v>
      </c>
      <c r="I1301">
        <v>350</v>
      </c>
      <c r="J1301">
        <v>220</v>
      </c>
      <c r="K1301">
        <v>220</v>
      </c>
    </row>
    <row r="1302" spans="1:94" x14ac:dyDescent="0.3">
      <c r="A1302">
        <v>208</v>
      </c>
      <c r="B1302" t="s">
        <v>140</v>
      </c>
      <c r="C1302" t="s">
        <v>90</v>
      </c>
      <c r="D1302" t="s">
        <v>21</v>
      </c>
      <c r="E1302" t="s">
        <v>54</v>
      </c>
      <c r="F1302" s="101">
        <v>45443</v>
      </c>
      <c r="G1302" t="s">
        <v>3244</v>
      </c>
      <c r="H1302" t="s">
        <v>2898</v>
      </c>
      <c r="I1302">
        <v>25</v>
      </c>
      <c r="J1302">
        <v>6.5</v>
      </c>
      <c r="K1302">
        <v>6.5</v>
      </c>
    </row>
    <row r="1303" spans="1:94" x14ac:dyDescent="0.3">
      <c r="A1303">
        <v>208</v>
      </c>
      <c r="B1303" t="s">
        <v>140</v>
      </c>
      <c r="C1303" t="s">
        <v>90</v>
      </c>
      <c r="D1303" t="s">
        <v>21</v>
      </c>
      <c r="E1303" t="s">
        <v>54</v>
      </c>
      <c r="F1303" s="101">
        <v>45443</v>
      </c>
      <c r="G1303" t="s">
        <v>3244</v>
      </c>
      <c r="H1303" t="s">
        <v>2895</v>
      </c>
      <c r="I1303">
        <v>0</v>
      </c>
      <c r="J1303">
        <v>0</v>
      </c>
      <c r="K1303">
        <v>0</v>
      </c>
    </row>
    <row r="1304" spans="1:94" x14ac:dyDescent="0.3">
      <c r="A1304">
        <v>208</v>
      </c>
      <c r="B1304" t="s">
        <v>140</v>
      </c>
      <c r="C1304" t="s">
        <v>90</v>
      </c>
      <c r="D1304" t="s">
        <v>21</v>
      </c>
      <c r="E1304" t="s">
        <v>54</v>
      </c>
      <c r="F1304" s="101">
        <v>45443</v>
      </c>
      <c r="G1304" t="s">
        <v>3244</v>
      </c>
      <c r="H1304" t="s">
        <v>2899</v>
      </c>
      <c r="I1304">
        <v>25</v>
      </c>
      <c r="J1304">
        <v>7</v>
      </c>
      <c r="K1304">
        <v>7</v>
      </c>
    </row>
    <row r="1305" spans="1:94" x14ac:dyDescent="0.3">
      <c r="A1305">
        <v>208</v>
      </c>
      <c r="B1305" t="s">
        <v>140</v>
      </c>
      <c r="C1305" t="s">
        <v>90</v>
      </c>
      <c r="D1305" t="s">
        <v>21</v>
      </c>
      <c r="E1305" t="s">
        <v>54</v>
      </c>
      <c r="F1305" s="101">
        <v>45443</v>
      </c>
      <c r="G1305" t="s">
        <v>3244</v>
      </c>
      <c r="H1305" t="s">
        <v>2891</v>
      </c>
      <c r="I1305">
        <v>200</v>
      </c>
      <c r="J1305">
        <v>308</v>
      </c>
      <c r="K1305">
        <v>308</v>
      </c>
    </row>
    <row r="1306" spans="1:94" x14ac:dyDescent="0.3">
      <c r="A1306">
        <v>214</v>
      </c>
      <c r="B1306" t="s">
        <v>143</v>
      </c>
      <c r="C1306" t="s">
        <v>90</v>
      </c>
      <c r="D1306" t="s">
        <v>21</v>
      </c>
      <c r="E1306" t="s">
        <v>54</v>
      </c>
      <c r="F1306" s="101">
        <v>45443</v>
      </c>
      <c r="G1306" t="s">
        <v>3245</v>
      </c>
      <c r="H1306" t="s">
        <v>2890</v>
      </c>
      <c r="I1306">
        <v>5500</v>
      </c>
      <c r="J1306">
        <v>4803</v>
      </c>
      <c r="L1306">
        <v>1584</v>
      </c>
      <c r="M1306">
        <v>3219</v>
      </c>
    </row>
    <row r="1307" spans="1:94" x14ac:dyDescent="0.3">
      <c r="A1307">
        <v>214</v>
      </c>
      <c r="B1307" t="s">
        <v>143</v>
      </c>
      <c r="C1307" t="s">
        <v>90</v>
      </c>
      <c r="D1307" t="s">
        <v>21</v>
      </c>
      <c r="E1307" t="s">
        <v>54</v>
      </c>
      <c r="F1307" s="101">
        <v>45443</v>
      </c>
      <c r="G1307" t="s">
        <v>3245</v>
      </c>
      <c r="H1307" t="s">
        <v>2892</v>
      </c>
      <c r="I1307">
        <v>1000</v>
      </c>
      <c r="J1307">
        <v>1021.880004882812</v>
      </c>
      <c r="L1307">
        <v>275.82</v>
      </c>
      <c r="M1307">
        <v>746.06</v>
      </c>
    </row>
    <row r="1308" spans="1:94" x14ac:dyDescent="0.3">
      <c r="A1308">
        <v>214</v>
      </c>
      <c r="B1308" t="s">
        <v>143</v>
      </c>
      <c r="C1308" t="s">
        <v>90</v>
      </c>
      <c r="D1308" t="s">
        <v>21</v>
      </c>
      <c r="E1308" t="s">
        <v>54</v>
      </c>
      <c r="F1308" s="101">
        <v>45443</v>
      </c>
      <c r="G1308" t="s">
        <v>3245</v>
      </c>
      <c r="H1308" t="s">
        <v>2898</v>
      </c>
      <c r="I1308">
        <v>7500</v>
      </c>
      <c r="J1308">
        <v>0</v>
      </c>
      <c r="L1308">
        <v>0</v>
      </c>
      <c r="M1308">
        <v>0</v>
      </c>
    </row>
    <row r="1309" spans="1:94" x14ac:dyDescent="0.3">
      <c r="A1309">
        <v>214</v>
      </c>
      <c r="B1309" t="s">
        <v>143</v>
      </c>
      <c r="C1309" t="s">
        <v>90</v>
      </c>
      <c r="D1309" t="s">
        <v>21</v>
      </c>
      <c r="E1309" t="s">
        <v>54</v>
      </c>
      <c r="F1309" s="101">
        <v>45443</v>
      </c>
      <c r="G1309" t="s">
        <v>3245</v>
      </c>
      <c r="H1309" t="s">
        <v>2891</v>
      </c>
      <c r="I1309">
        <v>1000</v>
      </c>
      <c r="J1309">
        <v>1136.599975585938</v>
      </c>
      <c r="L1309">
        <v>76.099999999999994</v>
      </c>
      <c r="M1309">
        <v>1060.5</v>
      </c>
    </row>
    <row r="1310" spans="1:94" x14ac:dyDescent="0.3">
      <c r="A1310">
        <v>214</v>
      </c>
      <c r="B1310" t="s">
        <v>143</v>
      </c>
      <c r="C1310" t="s">
        <v>90</v>
      </c>
      <c r="D1310" t="s">
        <v>21</v>
      </c>
      <c r="E1310" t="s">
        <v>54</v>
      </c>
      <c r="F1310" s="101">
        <v>45443</v>
      </c>
      <c r="G1310" t="s">
        <v>3245</v>
      </c>
      <c r="H1310" t="s">
        <v>2895</v>
      </c>
      <c r="I1310">
        <v>1</v>
      </c>
      <c r="J1310">
        <v>0</v>
      </c>
      <c r="L1310">
        <v>0</v>
      </c>
      <c r="M1310">
        <v>0</v>
      </c>
    </row>
    <row r="1311" spans="1:94" x14ac:dyDescent="0.3">
      <c r="A1311">
        <v>214</v>
      </c>
      <c r="B1311" t="s">
        <v>143</v>
      </c>
      <c r="C1311" t="s">
        <v>90</v>
      </c>
      <c r="D1311" t="s">
        <v>21</v>
      </c>
      <c r="E1311" t="s">
        <v>54</v>
      </c>
      <c r="F1311" s="101">
        <v>45443</v>
      </c>
      <c r="G1311" t="s">
        <v>3245</v>
      </c>
      <c r="H1311" t="s">
        <v>2899</v>
      </c>
      <c r="I1311">
        <v>1</v>
      </c>
      <c r="J1311">
        <v>44.860000610351563</v>
      </c>
      <c r="L1311">
        <v>33.76</v>
      </c>
      <c r="M1311">
        <v>11.1</v>
      </c>
    </row>
    <row r="1312" spans="1:94" x14ac:dyDescent="0.3">
      <c r="A1312">
        <v>217</v>
      </c>
      <c r="B1312" t="s">
        <v>147</v>
      </c>
      <c r="C1312" t="s">
        <v>90</v>
      </c>
      <c r="D1312" t="s">
        <v>21</v>
      </c>
      <c r="E1312" t="s">
        <v>22</v>
      </c>
      <c r="F1312" s="101">
        <v>45443</v>
      </c>
      <c r="G1312" t="s">
        <v>3246</v>
      </c>
      <c r="H1312" t="s">
        <v>2892</v>
      </c>
      <c r="I1312">
        <v>20</v>
      </c>
      <c r="J1312">
        <v>26.989999771118161</v>
      </c>
      <c r="L1312">
        <v>275.82</v>
      </c>
      <c r="M1312">
        <v>746.06</v>
      </c>
      <c r="AS1312">
        <v>275.82</v>
      </c>
    </row>
    <row r="1313" spans="1:94" x14ac:dyDescent="0.3">
      <c r="A1313">
        <v>217</v>
      </c>
      <c r="B1313" t="s">
        <v>147</v>
      </c>
      <c r="C1313" t="s">
        <v>90</v>
      </c>
      <c r="D1313" t="s">
        <v>21</v>
      </c>
      <c r="E1313" t="s">
        <v>22</v>
      </c>
      <c r="F1313" s="101">
        <v>45443</v>
      </c>
      <c r="G1313" t="s">
        <v>3246</v>
      </c>
      <c r="H1313" t="s">
        <v>2899</v>
      </c>
      <c r="I1313">
        <v>20</v>
      </c>
      <c r="J1313">
        <v>75.260002136230469</v>
      </c>
      <c r="L1313">
        <v>33.76</v>
      </c>
      <c r="M1313">
        <v>11.1</v>
      </c>
      <c r="AS1313">
        <v>33.76</v>
      </c>
    </row>
    <row r="1314" spans="1:94" x14ac:dyDescent="0.3">
      <c r="A1314">
        <v>218</v>
      </c>
      <c r="B1314" t="s">
        <v>148</v>
      </c>
      <c r="C1314" t="s">
        <v>90</v>
      </c>
      <c r="D1314" t="s">
        <v>21</v>
      </c>
      <c r="E1314" t="s">
        <v>54</v>
      </c>
      <c r="F1314" s="101">
        <v>45443</v>
      </c>
      <c r="G1314" t="s">
        <v>3247</v>
      </c>
      <c r="H1314" t="s">
        <v>2892</v>
      </c>
      <c r="I1314">
        <v>76000</v>
      </c>
      <c r="J1314">
        <v>46740</v>
      </c>
      <c r="N1314">
        <v>46740</v>
      </c>
    </row>
    <row r="1315" spans="1:94" x14ac:dyDescent="0.3">
      <c r="A1315">
        <v>218</v>
      </c>
      <c r="B1315" t="s">
        <v>148</v>
      </c>
      <c r="C1315" t="s">
        <v>90</v>
      </c>
      <c r="D1315" t="s">
        <v>21</v>
      </c>
      <c r="E1315" t="s">
        <v>54</v>
      </c>
      <c r="F1315" s="101">
        <v>45443</v>
      </c>
      <c r="G1315" t="s">
        <v>3247</v>
      </c>
      <c r="H1315" t="s">
        <v>2898</v>
      </c>
      <c r="I1315">
        <v>5000</v>
      </c>
      <c r="J1315">
        <v>4440</v>
      </c>
      <c r="N1315">
        <v>4440</v>
      </c>
    </row>
    <row r="1316" spans="1:94" x14ac:dyDescent="0.3">
      <c r="A1316">
        <v>218</v>
      </c>
      <c r="B1316" t="s">
        <v>148</v>
      </c>
      <c r="C1316" t="s">
        <v>90</v>
      </c>
      <c r="D1316" t="s">
        <v>21</v>
      </c>
      <c r="E1316" t="s">
        <v>54</v>
      </c>
      <c r="F1316" s="101">
        <v>45443</v>
      </c>
      <c r="G1316" t="s">
        <v>3247</v>
      </c>
      <c r="H1316" t="s">
        <v>2891</v>
      </c>
      <c r="I1316">
        <v>24000</v>
      </c>
      <c r="J1316">
        <v>26302</v>
      </c>
      <c r="N1316">
        <v>26302</v>
      </c>
    </row>
    <row r="1317" spans="1:94" x14ac:dyDescent="0.3">
      <c r="A1317">
        <v>218</v>
      </c>
      <c r="B1317" t="s">
        <v>148</v>
      </c>
      <c r="C1317" t="s">
        <v>90</v>
      </c>
      <c r="D1317" t="s">
        <v>21</v>
      </c>
      <c r="E1317" t="s">
        <v>54</v>
      </c>
      <c r="F1317" s="101">
        <v>45443</v>
      </c>
      <c r="G1317" t="s">
        <v>3247</v>
      </c>
      <c r="H1317" t="s">
        <v>2895</v>
      </c>
      <c r="I1317">
        <v>5000</v>
      </c>
      <c r="J1317">
        <v>4320</v>
      </c>
      <c r="N1317">
        <v>4320</v>
      </c>
    </row>
    <row r="1318" spans="1:94" x14ac:dyDescent="0.3">
      <c r="A1318">
        <v>218</v>
      </c>
      <c r="B1318" t="s">
        <v>148</v>
      </c>
      <c r="C1318" t="s">
        <v>90</v>
      </c>
      <c r="D1318" t="s">
        <v>21</v>
      </c>
      <c r="E1318" t="s">
        <v>54</v>
      </c>
      <c r="F1318" s="101">
        <v>45443</v>
      </c>
      <c r="G1318" t="s">
        <v>3247</v>
      </c>
      <c r="H1318" t="s">
        <v>2899</v>
      </c>
      <c r="I1318">
        <v>2000</v>
      </c>
      <c r="J1318">
        <v>1432</v>
      </c>
      <c r="N1318">
        <v>1432</v>
      </c>
    </row>
    <row r="1319" spans="1:94" x14ac:dyDescent="0.3">
      <c r="A1319">
        <v>218</v>
      </c>
      <c r="B1319" t="s">
        <v>148</v>
      </c>
      <c r="C1319" t="s">
        <v>90</v>
      </c>
      <c r="D1319" t="s">
        <v>21</v>
      </c>
      <c r="E1319" t="s">
        <v>54</v>
      </c>
      <c r="F1319" s="101">
        <v>45443</v>
      </c>
      <c r="G1319" t="s">
        <v>3247</v>
      </c>
      <c r="H1319" t="s">
        <v>2890</v>
      </c>
      <c r="I1319">
        <v>76000</v>
      </c>
      <c r="J1319">
        <v>74045.1484375</v>
      </c>
      <c r="N1319">
        <v>74045.149999999994</v>
      </c>
    </row>
    <row r="1320" spans="1:94" x14ac:dyDescent="0.3">
      <c r="A1320">
        <v>434</v>
      </c>
      <c r="B1320" t="s">
        <v>403</v>
      </c>
      <c r="C1320" t="s">
        <v>90</v>
      </c>
      <c r="D1320" t="s">
        <v>21</v>
      </c>
      <c r="E1320" t="s">
        <v>54</v>
      </c>
      <c r="F1320" s="101">
        <v>45443</v>
      </c>
      <c r="G1320" t="s">
        <v>3248</v>
      </c>
      <c r="H1320" t="s">
        <v>2890</v>
      </c>
      <c r="I1320">
        <v>100</v>
      </c>
      <c r="J1320">
        <v>40.069999694824219</v>
      </c>
      <c r="AV1320">
        <v>40.07</v>
      </c>
    </row>
    <row r="1321" spans="1:94" x14ac:dyDescent="0.3">
      <c r="A1321">
        <v>434</v>
      </c>
      <c r="B1321" t="s">
        <v>403</v>
      </c>
      <c r="C1321" t="s">
        <v>90</v>
      </c>
      <c r="D1321" t="s">
        <v>21</v>
      </c>
      <c r="E1321" t="s">
        <v>54</v>
      </c>
      <c r="F1321" s="101">
        <v>45443</v>
      </c>
      <c r="G1321" t="s">
        <v>3248</v>
      </c>
      <c r="H1321" t="s">
        <v>2892</v>
      </c>
      <c r="I1321">
        <v>25</v>
      </c>
      <c r="J1321">
        <v>0.82999998331069946</v>
      </c>
      <c r="AV1321">
        <v>0.83</v>
      </c>
    </row>
    <row r="1322" spans="1:94" x14ac:dyDescent="0.3">
      <c r="A1322">
        <v>434</v>
      </c>
      <c r="B1322" t="s">
        <v>403</v>
      </c>
      <c r="C1322" t="s">
        <v>90</v>
      </c>
      <c r="D1322" t="s">
        <v>21</v>
      </c>
      <c r="E1322" t="s">
        <v>54</v>
      </c>
      <c r="F1322" s="101">
        <v>45443</v>
      </c>
      <c r="G1322" t="s">
        <v>3248</v>
      </c>
      <c r="H1322" t="s">
        <v>2898</v>
      </c>
      <c r="I1322">
        <v>200</v>
      </c>
      <c r="J1322">
        <v>0</v>
      </c>
      <c r="AV1322">
        <v>0</v>
      </c>
    </row>
    <row r="1323" spans="1:94" x14ac:dyDescent="0.3">
      <c r="A1323">
        <v>434</v>
      </c>
      <c r="B1323" t="s">
        <v>403</v>
      </c>
      <c r="C1323" t="s">
        <v>90</v>
      </c>
      <c r="D1323" t="s">
        <v>21</v>
      </c>
      <c r="E1323" t="s">
        <v>54</v>
      </c>
      <c r="F1323" s="101">
        <v>45443</v>
      </c>
      <c r="G1323" t="s">
        <v>3248</v>
      </c>
      <c r="H1323" t="s">
        <v>2891</v>
      </c>
      <c r="I1323">
        <v>25</v>
      </c>
      <c r="J1323">
        <v>0.89999997615814209</v>
      </c>
      <c r="AV1323">
        <v>0.9</v>
      </c>
    </row>
    <row r="1324" spans="1:94" x14ac:dyDescent="0.3">
      <c r="A1324">
        <v>434</v>
      </c>
      <c r="B1324" t="s">
        <v>403</v>
      </c>
      <c r="C1324" t="s">
        <v>90</v>
      </c>
      <c r="D1324" t="s">
        <v>21</v>
      </c>
      <c r="E1324" t="s">
        <v>54</v>
      </c>
      <c r="F1324" s="101">
        <v>45443</v>
      </c>
      <c r="G1324" t="s">
        <v>3248</v>
      </c>
      <c r="H1324" t="s">
        <v>2895</v>
      </c>
      <c r="I1324">
        <v>10</v>
      </c>
      <c r="J1324">
        <v>0.20000000298023221</v>
      </c>
      <c r="AV1324">
        <v>0.2</v>
      </c>
    </row>
    <row r="1325" spans="1:94" x14ac:dyDescent="0.3">
      <c r="A1325">
        <v>434</v>
      </c>
      <c r="B1325" t="s">
        <v>403</v>
      </c>
      <c r="C1325" t="s">
        <v>90</v>
      </c>
      <c r="D1325" t="s">
        <v>21</v>
      </c>
      <c r="E1325" t="s">
        <v>54</v>
      </c>
      <c r="F1325" s="101">
        <v>45443</v>
      </c>
      <c r="G1325" t="s">
        <v>3248</v>
      </c>
      <c r="H1325" t="s">
        <v>2899</v>
      </c>
      <c r="I1325">
        <v>200</v>
      </c>
      <c r="J1325">
        <v>0</v>
      </c>
      <c r="AV1325">
        <v>0</v>
      </c>
    </row>
    <row r="1326" spans="1:94" x14ac:dyDescent="0.3">
      <c r="A1326">
        <v>436</v>
      </c>
      <c r="B1326" t="s">
        <v>121</v>
      </c>
      <c r="C1326" t="s">
        <v>93</v>
      </c>
      <c r="D1326" t="s">
        <v>21</v>
      </c>
      <c r="E1326" t="s">
        <v>54</v>
      </c>
      <c r="F1326" s="101">
        <v>45443</v>
      </c>
      <c r="G1326" t="s">
        <v>3249</v>
      </c>
      <c r="H1326" t="s">
        <v>3075</v>
      </c>
      <c r="I1326">
        <v>7</v>
      </c>
      <c r="J1326">
        <v>4.5</v>
      </c>
      <c r="CP1326">
        <v>4.5</v>
      </c>
    </row>
    <row r="1327" spans="1:94" x14ac:dyDescent="0.3">
      <c r="A1327">
        <v>436</v>
      </c>
      <c r="B1327" t="s">
        <v>121</v>
      </c>
      <c r="C1327" t="s">
        <v>93</v>
      </c>
      <c r="D1327" t="s">
        <v>21</v>
      </c>
      <c r="E1327" t="s">
        <v>54</v>
      </c>
      <c r="F1327" s="101">
        <v>45443</v>
      </c>
      <c r="G1327" t="s">
        <v>3249</v>
      </c>
      <c r="H1327" t="s">
        <v>3074</v>
      </c>
      <c r="I1327">
        <v>14</v>
      </c>
      <c r="J1327">
        <v>6.0999999046325684</v>
      </c>
      <c r="CP1327">
        <v>6.1</v>
      </c>
    </row>
    <row r="1328" spans="1:94" x14ac:dyDescent="0.3">
      <c r="A1328">
        <v>208</v>
      </c>
      <c r="B1328" t="s">
        <v>140</v>
      </c>
      <c r="C1328" t="s">
        <v>90</v>
      </c>
      <c r="D1328" t="s">
        <v>21</v>
      </c>
      <c r="E1328" t="s">
        <v>54</v>
      </c>
      <c r="F1328" s="101">
        <v>45473</v>
      </c>
      <c r="G1328" t="s">
        <v>3250</v>
      </c>
      <c r="H1328" t="s">
        <v>2890</v>
      </c>
      <c r="I1328">
        <v>950</v>
      </c>
      <c r="J1328">
        <v>766</v>
      </c>
      <c r="K1328">
        <v>766</v>
      </c>
    </row>
    <row r="1329" spans="1:45" x14ac:dyDescent="0.3">
      <c r="A1329">
        <v>208</v>
      </c>
      <c r="B1329" t="s">
        <v>140</v>
      </c>
      <c r="C1329" t="s">
        <v>90</v>
      </c>
      <c r="D1329" t="s">
        <v>21</v>
      </c>
      <c r="E1329" t="s">
        <v>54</v>
      </c>
      <c r="F1329" s="101">
        <v>45473</v>
      </c>
      <c r="G1329" t="s">
        <v>3250</v>
      </c>
      <c r="H1329" t="s">
        <v>2892</v>
      </c>
      <c r="I1329">
        <v>350</v>
      </c>
      <c r="J1329">
        <v>220</v>
      </c>
      <c r="K1329">
        <v>220</v>
      </c>
    </row>
    <row r="1330" spans="1:45" x14ac:dyDescent="0.3">
      <c r="A1330">
        <v>208</v>
      </c>
      <c r="B1330" t="s">
        <v>140</v>
      </c>
      <c r="C1330" t="s">
        <v>90</v>
      </c>
      <c r="D1330" t="s">
        <v>21</v>
      </c>
      <c r="E1330" t="s">
        <v>54</v>
      </c>
      <c r="F1330" s="101">
        <v>45473</v>
      </c>
      <c r="G1330" t="s">
        <v>3250</v>
      </c>
      <c r="H1330" t="s">
        <v>2898</v>
      </c>
      <c r="I1330">
        <v>25</v>
      </c>
      <c r="J1330">
        <v>5</v>
      </c>
      <c r="K1330">
        <v>5</v>
      </c>
    </row>
    <row r="1331" spans="1:45" x14ac:dyDescent="0.3">
      <c r="A1331">
        <v>208</v>
      </c>
      <c r="B1331" t="s">
        <v>140</v>
      </c>
      <c r="C1331" t="s">
        <v>90</v>
      </c>
      <c r="D1331" t="s">
        <v>21</v>
      </c>
      <c r="E1331" t="s">
        <v>54</v>
      </c>
      <c r="F1331" s="101">
        <v>45473</v>
      </c>
      <c r="G1331" t="s">
        <v>3250</v>
      </c>
      <c r="H1331" t="s">
        <v>2891</v>
      </c>
      <c r="I1331">
        <v>200</v>
      </c>
      <c r="J1331">
        <v>293</v>
      </c>
      <c r="K1331">
        <v>293</v>
      </c>
    </row>
    <row r="1332" spans="1:45" x14ac:dyDescent="0.3">
      <c r="A1332">
        <v>208</v>
      </c>
      <c r="B1332" t="s">
        <v>140</v>
      </c>
      <c r="C1332" t="s">
        <v>90</v>
      </c>
      <c r="D1332" t="s">
        <v>21</v>
      </c>
      <c r="E1332" t="s">
        <v>54</v>
      </c>
      <c r="F1332" s="101">
        <v>45473</v>
      </c>
      <c r="G1332" t="s">
        <v>3250</v>
      </c>
      <c r="H1332" t="s">
        <v>2895</v>
      </c>
      <c r="I1332">
        <v>0</v>
      </c>
      <c r="J1332">
        <v>0</v>
      </c>
      <c r="K1332">
        <v>0</v>
      </c>
    </row>
    <row r="1333" spans="1:45" x14ac:dyDescent="0.3">
      <c r="A1333">
        <v>208</v>
      </c>
      <c r="B1333" t="s">
        <v>140</v>
      </c>
      <c r="C1333" t="s">
        <v>90</v>
      </c>
      <c r="D1333" t="s">
        <v>21</v>
      </c>
      <c r="E1333" t="s">
        <v>54</v>
      </c>
      <c r="F1333" s="101">
        <v>45473</v>
      </c>
      <c r="G1333" t="s">
        <v>3250</v>
      </c>
      <c r="H1333" t="s">
        <v>2899</v>
      </c>
      <c r="I1333">
        <v>25</v>
      </c>
      <c r="J1333">
        <v>7</v>
      </c>
      <c r="K1333">
        <v>7</v>
      </c>
    </row>
    <row r="1334" spans="1:45" x14ac:dyDescent="0.3">
      <c r="A1334">
        <v>214</v>
      </c>
      <c r="B1334" t="s">
        <v>143</v>
      </c>
      <c r="C1334" t="s">
        <v>90</v>
      </c>
      <c r="D1334" t="s">
        <v>21</v>
      </c>
      <c r="E1334" t="s">
        <v>54</v>
      </c>
      <c r="F1334" s="101">
        <v>45473</v>
      </c>
      <c r="G1334" t="s">
        <v>3251</v>
      </c>
      <c r="H1334" t="s">
        <v>2890</v>
      </c>
      <c r="I1334">
        <v>5500</v>
      </c>
      <c r="J1334">
        <v>2138.25</v>
      </c>
      <c r="L1334">
        <v>379.25</v>
      </c>
      <c r="M1334">
        <v>1759</v>
      </c>
    </row>
    <row r="1335" spans="1:45" x14ac:dyDescent="0.3">
      <c r="A1335">
        <v>214</v>
      </c>
      <c r="B1335" t="s">
        <v>143</v>
      </c>
      <c r="C1335" t="s">
        <v>90</v>
      </c>
      <c r="D1335" t="s">
        <v>21</v>
      </c>
      <c r="E1335" t="s">
        <v>54</v>
      </c>
      <c r="F1335" s="101">
        <v>45473</v>
      </c>
      <c r="G1335" t="s">
        <v>3251</v>
      </c>
      <c r="H1335" t="s">
        <v>2892</v>
      </c>
      <c r="I1335">
        <v>1000</v>
      </c>
      <c r="J1335">
        <v>556.82000732421875</v>
      </c>
      <c r="L1335">
        <v>137.35</v>
      </c>
      <c r="M1335">
        <v>419.47</v>
      </c>
    </row>
    <row r="1336" spans="1:45" x14ac:dyDescent="0.3">
      <c r="A1336">
        <v>214</v>
      </c>
      <c r="B1336" t="s">
        <v>143</v>
      </c>
      <c r="C1336" t="s">
        <v>90</v>
      </c>
      <c r="D1336" t="s">
        <v>21</v>
      </c>
      <c r="E1336" t="s">
        <v>54</v>
      </c>
      <c r="F1336" s="101">
        <v>45473</v>
      </c>
      <c r="G1336" t="s">
        <v>3251</v>
      </c>
      <c r="H1336" t="s">
        <v>2898</v>
      </c>
      <c r="I1336">
        <v>7500</v>
      </c>
      <c r="J1336">
        <v>0</v>
      </c>
      <c r="L1336">
        <v>0</v>
      </c>
      <c r="M1336">
        <v>0</v>
      </c>
    </row>
    <row r="1337" spans="1:45" x14ac:dyDescent="0.3">
      <c r="A1337">
        <v>214</v>
      </c>
      <c r="B1337" t="s">
        <v>143</v>
      </c>
      <c r="C1337" t="s">
        <v>90</v>
      </c>
      <c r="D1337" t="s">
        <v>21</v>
      </c>
      <c r="E1337" t="s">
        <v>54</v>
      </c>
      <c r="F1337" s="101">
        <v>45473</v>
      </c>
      <c r="G1337" t="s">
        <v>3251</v>
      </c>
      <c r="H1337" t="s">
        <v>2891</v>
      </c>
      <c r="I1337">
        <v>1000</v>
      </c>
      <c r="J1337">
        <v>476.39999389648438</v>
      </c>
      <c r="L1337">
        <v>13.7</v>
      </c>
      <c r="M1337">
        <v>462.7</v>
      </c>
    </row>
    <row r="1338" spans="1:45" x14ac:dyDescent="0.3">
      <c r="A1338">
        <v>214</v>
      </c>
      <c r="B1338" t="s">
        <v>143</v>
      </c>
      <c r="C1338" t="s">
        <v>90</v>
      </c>
      <c r="D1338" t="s">
        <v>21</v>
      </c>
      <c r="E1338" t="s">
        <v>54</v>
      </c>
      <c r="F1338" s="101">
        <v>45473</v>
      </c>
      <c r="G1338" t="s">
        <v>3251</v>
      </c>
      <c r="H1338" t="s">
        <v>2895</v>
      </c>
      <c r="I1338">
        <v>1</v>
      </c>
      <c r="J1338">
        <v>0</v>
      </c>
      <c r="L1338">
        <v>0</v>
      </c>
      <c r="M1338">
        <v>0</v>
      </c>
    </row>
    <row r="1339" spans="1:45" x14ac:dyDescent="0.3">
      <c r="A1339">
        <v>214</v>
      </c>
      <c r="B1339" t="s">
        <v>143</v>
      </c>
      <c r="C1339" t="s">
        <v>90</v>
      </c>
      <c r="D1339" t="s">
        <v>21</v>
      </c>
      <c r="E1339" t="s">
        <v>54</v>
      </c>
      <c r="F1339" s="101">
        <v>45473</v>
      </c>
      <c r="G1339" t="s">
        <v>3251</v>
      </c>
      <c r="H1339" t="s">
        <v>2899</v>
      </c>
      <c r="I1339">
        <v>1</v>
      </c>
      <c r="J1339">
        <v>28.579999923706051</v>
      </c>
      <c r="L1339">
        <v>20.93</v>
      </c>
      <c r="M1339">
        <v>7.65</v>
      </c>
    </row>
    <row r="1340" spans="1:45" x14ac:dyDescent="0.3">
      <c r="A1340">
        <v>217</v>
      </c>
      <c r="B1340" t="s">
        <v>147</v>
      </c>
      <c r="C1340" t="s">
        <v>90</v>
      </c>
      <c r="D1340" t="s">
        <v>21</v>
      </c>
      <c r="E1340" t="s">
        <v>22</v>
      </c>
      <c r="F1340" s="101">
        <v>45473</v>
      </c>
      <c r="G1340" t="s">
        <v>3252</v>
      </c>
      <c r="H1340" t="s">
        <v>2899</v>
      </c>
      <c r="I1340">
        <v>20</v>
      </c>
      <c r="J1340">
        <v>73.230003356933594</v>
      </c>
      <c r="L1340">
        <v>20.93</v>
      </c>
      <c r="M1340">
        <v>7.65</v>
      </c>
      <c r="AS1340">
        <v>20.93</v>
      </c>
    </row>
    <row r="1341" spans="1:45" x14ac:dyDescent="0.3">
      <c r="A1341">
        <v>218</v>
      </c>
      <c r="B1341" t="s">
        <v>148</v>
      </c>
      <c r="C1341" t="s">
        <v>90</v>
      </c>
      <c r="D1341" t="s">
        <v>21</v>
      </c>
      <c r="E1341" t="s">
        <v>54</v>
      </c>
      <c r="F1341" s="101">
        <v>45473</v>
      </c>
      <c r="G1341" t="s">
        <v>3253</v>
      </c>
      <c r="H1341" t="s">
        <v>2890</v>
      </c>
      <c r="I1341">
        <v>76000</v>
      </c>
      <c r="J1341">
        <v>57897.6484375</v>
      </c>
      <c r="N1341">
        <v>57897.65</v>
      </c>
    </row>
    <row r="1342" spans="1:45" x14ac:dyDescent="0.3">
      <c r="A1342">
        <v>218</v>
      </c>
      <c r="B1342" t="s">
        <v>148</v>
      </c>
      <c r="C1342" t="s">
        <v>90</v>
      </c>
      <c r="D1342" t="s">
        <v>21</v>
      </c>
      <c r="E1342" t="s">
        <v>54</v>
      </c>
      <c r="F1342" s="101">
        <v>45473</v>
      </c>
      <c r="G1342" t="s">
        <v>3253</v>
      </c>
      <c r="H1342" t="s">
        <v>2892</v>
      </c>
      <c r="I1342">
        <v>76000</v>
      </c>
      <c r="J1342">
        <v>45030</v>
      </c>
      <c r="N1342">
        <v>45030</v>
      </c>
    </row>
    <row r="1343" spans="1:45" x14ac:dyDescent="0.3">
      <c r="A1343">
        <v>218</v>
      </c>
      <c r="B1343" t="s">
        <v>148</v>
      </c>
      <c r="C1343" t="s">
        <v>90</v>
      </c>
      <c r="D1343" t="s">
        <v>21</v>
      </c>
      <c r="E1343" t="s">
        <v>54</v>
      </c>
      <c r="F1343" s="101">
        <v>45473</v>
      </c>
      <c r="G1343" t="s">
        <v>3253</v>
      </c>
      <c r="H1343" t="s">
        <v>2898</v>
      </c>
      <c r="I1343">
        <v>5000</v>
      </c>
      <c r="J1343">
        <v>4260</v>
      </c>
      <c r="N1343">
        <v>4260</v>
      </c>
    </row>
    <row r="1344" spans="1:45" x14ac:dyDescent="0.3">
      <c r="A1344">
        <v>218</v>
      </c>
      <c r="B1344" t="s">
        <v>148</v>
      </c>
      <c r="C1344" t="s">
        <v>90</v>
      </c>
      <c r="D1344" t="s">
        <v>21</v>
      </c>
      <c r="E1344" t="s">
        <v>54</v>
      </c>
      <c r="F1344" s="101">
        <v>45473</v>
      </c>
      <c r="G1344" t="s">
        <v>3253</v>
      </c>
      <c r="H1344" t="s">
        <v>2891</v>
      </c>
      <c r="I1344">
        <v>24000</v>
      </c>
      <c r="J1344">
        <v>27377</v>
      </c>
      <c r="N1344">
        <v>27377</v>
      </c>
    </row>
    <row r="1345" spans="1:94" x14ac:dyDescent="0.3">
      <c r="A1345">
        <v>218</v>
      </c>
      <c r="B1345" t="s">
        <v>148</v>
      </c>
      <c r="C1345" t="s">
        <v>90</v>
      </c>
      <c r="D1345" t="s">
        <v>21</v>
      </c>
      <c r="E1345" t="s">
        <v>54</v>
      </c>
      <c r="F1345" s="101">
        <v>45473</v>
      </c>
      <c r="G1345" t="s">
        <v>3253</v>
      </c>
      <c r="H1345" t="s">
        <v>2899</v>
      </c>
      <c r="I1345">
        <v>2000</v>
      </c>
      <c r="J1345">
        <v>1484</v>
      </c>
      <c r="N1345">
        <v>1484</v>
      </c>
    </row>
    <row r="1346" spans="1:94" x14ac:dyDescent="0.3">
      <c r="A1346">
        <v>218</v>
      </c>
      <c r="B1346" t="s">
        <v>148</v>
      </c>
      <c r="C1346" t="s">
        <v>90</v>
      </c>
      <c r="D1346" t="s">
        <v>21</v>
      </c>
      <c r="E1346" t="s">
        <v>54</v>
      </c>
      <c r="F1346" s="101">
        <v>45473</v>
      </c>
      <c r="G1346" t="s">
        <v>3253</v>
      </c>
      <c r="H1346" t="s">
        <v>2895</v>
      </c>
      <c r="I1346">
        <v>5000</v>
      </c>
      <c r="J1346">
        <v>4440</v>
      </c>
      <c r="N1346">
        <v>4440</v>
      </c>
    </row>
    <row r="1347" spans="1:94" x14ac:dyDescent="0.3">
      <c r="A1347">
        <v>434</v>
      </c>
      <c r="B1347" t="s">
        <v>403</v>
      </c>
      <c r="C1347" t="s">
        <v>90</v>
      </c>
      <c r="D1347" t="s">
        <v>21</v>
      </c>
      <c r="E1347" t="s">
        <v>54</v>
      </c>
      <c r="F1347" s="101">
        <v>45473</v>
      </c>
      <c r="G1347" t="s">
        <v>3254</v>
      </c>
      <c r="H1347" t="s">
        <v>2890</v>
      </c>
      <c r="I1347">
        <v>100</v>
      </c>
      <c r="J1347">
        <v>2740.449951171875</v>
      </c>
      <c r="AV1347">
        <v>3055.95</v>
      </c>
    </row>
    <row r="1348" spans="1:94" x14ac:dyDescent="0.3">
      <c r="A1348">
        <v>434</v>
      </c>
      <c r="B1348" t="s">
        <v>403</v>
      </c>
      <c r="C1348" t="s">
        <v>90</v>
      </c>
      <c r="D1348" t="s">
        <v>21</v>
      </c>
      <c r="E1348" t="s">
        <v>54</v>
      </c>
      <c r="F1348" s="101">
        <v>45473</v>
      </c>
      <c r="G1348" t="s">
        <v>3254</v>
      </c>
      <c r="H1348" t="s">
        <v>2892</v>
      </c>
      <c r="I1348">
        <v>25</v>
      </c>
      <c r="J1348">
        <v>477.54998779296881</v>
      </c>
      <c r="AV1348">
        <v>477.55</v>
      </c>
    </row>
    <row r="1349" spans="1:94" x14ac:dyDescent="0.3">
      <c r="A1349">
        <v>434</v>
      </c>
      <c r="B1349" t="s">
        <v>403</v>
      </c>
      <c r="C1349" t="s">
        <v>90</v>
      </c>
      <c r="D1349" t="s">
        <v>21</v>
      </c>
      <c r="E1349" t="s">
        <v>54</v>
      </c>
      <c r="F1349" s="101">
        <v>45473</v>
      </c>
      <c r="G1349" t="s">
        <v>3254</v>
      </c>
      <c r="H1349" t="s">
        <v>2898</v>
      </c>
      <c r="I1349">
        <v>200</v>
      </c>
      <c r="J1349">
        <v>0</v>
      </c>
      <c r="AV1349">
        <v>0</v>
      </c>
    </row>
    <row r="1350" spans="1:94" x14ac:dyDescent="0.3">
      <c r="A1350">
        <v>434</v>
      </c>
      <c r="B1350" t="s">
        <v>403</v>
      </c>
      <c r="C1350" t="s">
        <v>90</v>
      </c>
      <c r="D1350" t="s">
        <v>21</v>
      </c>
      <c r="E1350" t="s">
        <v>54</v>
      </c>
      <c r="F1350" s="101">
        <v>45473</v>
      </c>
      <c r="G1350" t="s">
        <v>3254</v>
      </c>
      <c r="H1350" t="s">
        <v>2891</v>
      </c>
      <c r="I1350">
        <v>25</v>
      </c>
      <c r="J1350">
        <v>0.89999997615814209</v>
      </c>
      <c r="AV1350">
        <v>0.9</v>
      </c>
    </row>
    <row r="1351" spans="1:94" x14ac:dyDescent="0.3">
      <c r="A1351">
        <v>434</v>
      </c>
      <c r="B1351" t="s">
        <v>403</v>
      </c>
      <c r="C1351" t="s">
        <v>90</v>
      </c>
      <c r="D1351" t="s">
        <v>21</v>
      </c>
      <c r="E1351" t="s">
        <v>54</v>
      </c>
      <c r="F1351" s="101">
        <v>45473</v>
      </c>
      <c r="G1351" t="s">
        <v>3254</v>
      </c>
      <c r="H1351" t="s">
        <v>2895</v>
      </c>
      <c r="I1351">
        <v>10</v>
      </c>
      <c r="J1351">
        <v>0.20000000298023221</v>
      </c>
      <c r="AV1351">
        <v>0.2</v>
      </c>
    </row>
    <row r="1352" spans="1:94" x14ac:dyDescent="0.3">
      <c r="A1352">
        <v>434</v>
      </c>
      <c r="B1352" t="s">
        <v>403</v>
      </c>
      <c r="C1352" t="s">
        <v>90</v>
      </c>
      <c r="D1352" t="s">
        <v>21</v>
      </c>
      <c r="E1352" t="s">
        <v>54</v>
      </c>
      <c r="F1352" s="101">
        <v>45473</v>
      </c>
      <c r="G1352" t="s">
        <v>3254</v>
      </c>
      <c r="H1352" t="s">
        <v>2899</v>
      </c>
      <c r="I1352">
        <v>200</v>
      </c>
      <c r="J1352">
        <v>0</v>
      </c>
      <c r="AV1352">
        <v>0</v>
      </c>
    </row>
    <row r="1353" spans="1:94" x14ac:dyDescent="0.3">
      <c r="A1353">
        <v>436</v>
      </c>
      <c r="B1353" t="s">
        <v>121</v>
      </c>
      <c r="C1353" t="s">
        <v>93</v>
      </c>
      <c r="D1353" t="s">
        <v>21</v>
      </c>
      <c r="E1353" t="s">
        <v>54</v>
      </c>
      <c r="F1353" s="101">
        <v>45473</v>
      </c>
      <c r="G1353" t="s">
        <v>3255</v>
      </c>
      <c r="H1353" t="s">
        <v>3075</v>
      </c>
      <c r="I1353">
        <v>7</v>
      </c>
      <c r="J1353">
        <v>2</v>
      </c>
      <c r="CP1353">
        <v>2</v>
      </c>
    </row>
    <row r="1354" spans="1:94" x14ac:dyDescent="0.3">
      <c r="A1354">
        <v>436</v>
      </c>
      <c r="B1354" t="s">
        <v>121</v>
      </c>
      <c r="C1354" t="s">
        <v>93</v>
      </c>
      <c r="D1354" t="s">
        <v>21</v>
      </c>
      <c r="E1354" t="s">
        <v>54</v>
      </c>
      <c r="F1354" s="101">
        <v>45473</v>
      </c>
      <c r="G1354" t="s">
        <v>3255</v>
      </c>
      <c r="H1354" t="s">
        <v>3074</v>
      </c>
      <c r="I1354">
        <v>14</v>
      </c>
      <c r="J1354">
        <v>6.8000001907348633</v>
      </c>
      <c r="CP1354">
        <v>6.8</v>
      </c>
    </row>
    <row r="1355" spans="1:94" x14ac:dyDescent="0.3">
      <c r="A1355">
        <v>203</v>
      </c>
      <c r="B1355" t="s">
        <v>135</v>
      </c>
      <c r="C1355" t="s">
        <v>86</v>
      </c>
      <c r="D1355" t="s">
        <v>52</v>
      </c>
      <c r="E1355" t="s">
        <v>22</v>
      </c>
      <c r="F1355" s="101">
        <v>45473</v>
      </c>
      <c r="G1355" t="s">
        <v>3256</v>
      </c>
      <c r="H1355" t="s">
        <v>2954</v>
      </c>
      <c r="I1355">
        <v>95</v>
      </c>
      <c r="J1355">
        <v>101.879997253418</v>
      </c>
      <c r="BA1355">
        <v>131349325708</v>
      </c>
      <c r="BB1355">
        <v>133822033887</v>
      </c>
    </row>
    <row r="1356" spans="1:94" x14ac:dyDescent="0.3">
      <c r="A1356">
        <v>203</v>
      </c>
      <c r="B1356" t="s">
        <v>135</v>
      </c>
      <c r="C1356" t="s">
        <v>86</v>
      </c>
      <c r="D1356" t="s">
        <v>52</v>
      </c>
      <c r="E1356" t="s">
        <v>22</v>
      </c>
      <c r="F1356" s="101">
        <v>45473</v>
      </c>
      <c r="G1356" t="s">
        <v>3256</v>
      </c>
      <c r="H1356" t="s">
        <v>2955</v>
      </c>
      <c r="I1356">
        <v>95</v>
      </c>
      <c r="J1356">
        <v>103.2399978637695</v>
      </c>
      <c r="BA1356">
        <v>5441458845</v>
      </c>
      <c r="BB1356">
        <v>5617733530</v>
      </c>
    </row>
    <row r="1357" spans="1:94" x14ac:dyDescent="0.3">
      <c r="A1357">
        <v>215</v>
      </c>
      <c r="B1357" t="s">
        <v>145</v>
      </c>
      <c r="C1357" t="s">
        <v>90</v>
      </c>
      <c r="D1357" t="s">
        <v>52</v>
      </c>
      <c r="E1357" t="s">
        <v>22</v>
      </c>
      <c r="F1357" s="101">
        <v>45473</v>
      </c>
      <c r="G1357" t="s">
        <v>3257</v>
      </c>
      <c r="H1357" t="s">
        <v>2898</v>
      </c>
      <c r="I1357">
        <v>1</v>
      </c>
      <c r="J1357">
        <v>0</v>
      </c>
      <c r="AC1357">
        <v>0</v>
      </c>
      <c r="AD1357">
        <v>0</v>
      </c>
    </row>
    <row r="1358" spans="1:94" x14ac:dyDescent="0.3">
      <c r="A1358">
        <v>215</v>
      </c>
      <c r="B1358" t="s">
        <v>145</v>
      </c>
      <c r="C1358" t="s">
        <v>90</v>
      </c>
      <c r="D1358" t="s">
        <v>52</v>
      </c>
      <c r="E1358" t="s">
        <v>22</v>
      </c>
      <c r="F1358" s="101">
        <v>45473</v>
      </c>
      <c r="G1358" t="s">
        <v>3257</v>
      </c>
      <c r="H1358" t="s">
        <v>2895</v>
      </c>
      <c r="I1358">
        <v>1</v>
      </c>
      <c r="J1358">
        <v>0</v>
      </c>
      <c r="AC1358">
        <v>0</v>
      </c>
      <c r="AD1358">
        <v>0</v>
      </c>
    </row>
    <row r="1359" spans="1:94" x14ac:dyDescent="0.3">
      <c r="A1359">
        <v>215</v>
      </c>
      <c r="B1359" t="s">
        <v>145</v>
      </c>
      <c r="C1359" t="s">
        <v>90</v>
      </c>
      <c r="D1359" t="s">
        <v>52</v>
      </c>
      <c r="E1359" t="s">
        <v>22</v>
      </c>
      <c r="F1359" s="101">
        <v>45473</v>
      </c>
      <c r="G1359" t="s">
        <v>3257</v>
      </c>
      <c r="H1359" t="s">
        <v>2890</v>
      </c>
      <c r="I1359">
        <v>1</v>
      </c>
      <c r="J1359">
        <v>11.569999694824221</v>
      </c>
      <c r="AC1359">
        <v>1.21</v>
      </c>
      <c r="AD1359">
        <v>1.07</v>
      </c>
    </row>
    <row r="1360" spans="1:94" x14ac:dyDescent="0.3">
      <c r="A1360">
        <v>215</v>
      </c>
      <c r="B1360" t="s">
        <v>145</v>
      </c>
      <c r="C1360" t="s">
        <v>90</v>
      </c>
      <c r="D1360" t="s">
        <v>52</v>
      </c>
      <c r="E1360" t="s">
        <v>22</v>
      </c>
      <c r="F1360" s="101">
        <v>45473</v>
      </c>
      <c r="G1360" t="s">
        <v>3257</v>
      </c>
      <c r="H1360" t="s">
        <v>2891</v>
      </c>
      <c r="I1360">
        <v>0</v>
      </c>
      <c r="J1360">
        <v>-2.440000057220459</v>
      </c>
      <c r="AC1360">
        <v>0.41</v>
      </c>
      <c r="AD1360">
        <v>0.42</v>
      </c>
    </row>
    <row r="1361" spans="1:58" x14ac:dyDescent="0.3">
      <c r="A1361">
        <v>215</v>
      </c>
      <c r="B1361" t="s">
        <v>145</v>
      </c>
      <c r="C1361" t="s">
        <v>90</v>
      </c>
      <c r="D1361" t="s">
        <v>52</v>
      </c>
      <c r="E1361" t="s">
        <v>22</v>
      </c>
      <c r="F1361" s="101">
        <v>45473</v>
      </c>
      <c r="G1361" t="s">
        <v>3257</v>
      </c>
      <c r="H1361" t="s">
        <v>2892</v>
      </c>
      <c r="I1361">
        <v>1</v>
      </c>
      <c r="J1361">
        <v>7.8899998664855957</v>
      </c>
      <c r="AC1361">
        <v>0.38</v>
      </c>
      <c r="AD1361">
        <v>0.35</v>
      </c>
    </row>
    <row r="1362" spans="1:58" x14ac:dyDescent="0.3">
      <c r="A1362">
        <v>219</v>
      </c>
      <c r="B1362" t="s">
        <v>150</v>
      </c>
      <c r="C1362" t="s">
        <v>90</v>
      </c>
      <c r="D1362" t="s">
        <v>52</v>
      </c>
      <c r="E1362" t="s">
        <v>22</v>
      </c>
      <c r="F1362" s="101">
        <v>45473</v>
      </c>
      <c r="G1362" t="s">
        <v>3258</v>
      </c>
      <c r="H1362" t="s">
        <v>2895</v>
      </c>
      <c r="I1362">
        <v>1</v>
      </c>
      <c r="J1362">
        <v>-10.85000038146973</v>
      </c>
      <c r="O1362">
        <v>0</v>
      </c>
      <c r="P1362">
        <v>0</v>
      </c>
      <c r="Q1362">
        <v>0</v>
      </c>
      <c r="R1362">
        <v>0</v>
      </c>
      <c r="S1362">
        <v>0</v>
      </c>
      <c r="T1362">
        <v>0</v>
      </c>
      <c r="U1362">
        <v>0</v>
      </c>
      <c r="V1362">
        <v>0</v>
      </c>
      <c r="W1362">
        <v>23400</v>
      </c>
      <c r="X1362">
        <v>24000</v>
      </c>
    </row>
    <row r="1363" spans="1:58" x14ac:dyDescent="0.3">
      <c r="A1363">
        <v>219</v>
      </c>
      <c r="B1363" t="s">
        <v>150</v>
      </c>
      <c r="C1363" t="s">
        <v>90</v>
      </c>
      <c r="D1363" t="s">
        <v>52</v>
      </c>
      <c r="E1363" t="s">
        <v>22</v>
      </c>
      <c r="F1363" s="101">
        <v>45473</v>
      </c>
      <c r="G1363" t="s">
        <v>3258</v>
      </c>
      <c r="H1363" t="s">
        <v>2890</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150</v>
      </c>
      <c r="C1364" t="s">
        <v>90</v>
      </c>
      <c r="D1364" t="s">
        <v>52</v>
      </c>
      <c r="E1364" t="s">
        <v>22</v>
      </c>
      <c r="F1364" s="101">
        <v>45473</v>
      </c>
      <c r="G1364" t="s">
        <v>3258</v>
      </c>
      <c r="H1364" t="s">
        <v>2891</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151</v>
      </c>
      <c r="C1365" t="s">
        <v>90</v>
      </c>
      <c r="D1365" t="s">
        <v>52</v>
      </c>
      <c r="E1365" t="s">
        <v>22</v>
      </c>
      <c r="F1365" s="101">
        <v>45473</v>
      </c>
      <c r="G1365" t="s">
        <v>3259</v>
      </c>
      <c r="H1365" t="s">
        <v>2890</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215</v>
      </c>
      <c r="C1366" t="s">
        <v>197</v>
      </c>
      <c r="D1366" t="s">
        <v>52</v>
      </c>
      <c r="E1366" t="s">
        <v>22</v>
      </c>
      <c r="F1366" s="101">
        <v>45473</v>
      </c>
      <c r="G1366" t="s">
        <v>3260</v>
      </c>
      <c r="H1366" t="s">
        <v>2961</v>
      </c>
      <c r="I1366">
        <v>100</v>
      </c>
      <c r="J1366">
        <v>112.94000244140619</v>
      </c>
      <c r="BC1366">
        <v>227</v>
      </c>
      <c r="BD1366">
        <v>201</v>
      </c>
    </row>
    <row r="1367" spans="1:58" x14ac:dyDescent="0.3">
      <c r="A1367">
        <v>274</v>
      </c>
      <c r="B1367" t="s">
        <v>215</v>
      </c>
      <c r="C1367" t="s">
        <v>197</v>
      </c>
      <c r="D1367" t="s">
        <v>52</v>
      </c>
      <c r="E1367" t="s">
        <v>22</v>
      </c>
      <c r="F1367" s="101">
        <v>45473</v>
      </c>
      <c r="G1367" t="s">
        <v>3260</v>
      </c>
      <c r="H1367" t="s">
        <v>2962</v>
      </c>
      <c r="I1367">
        <v>100</v>
      </c>
      <c r="J1367">
        <v>103.379997253418</v>
      </c>
      <c r="BC1367">
        <v>6330</v>
      </c>
      <c r="BD1367">
        <v>6123</v>
      </c>
    </row>
    <row r="1368" spans="1:58" x14ac:dyDescent="0.3">
      <c r="A1368">
        <v>274</v>
      </c>
      <c r="B1368" t="s">
        <v>215</v>
      </c>
      <c r="C1368" t="s">
        <v>197</v>
      </c>
      <c r="D1368" t="s">
        <v>52</v>
      </c>
      <c r="E1368" t="s">
        <v>22</v>
      </c>
      <c r="F1368" s="101">
        <v>45473</v>
      </c>
      <c r="G1368" t="s">
        <v>3260</v>
      </c>
      <c r="H1368" t="s">
        <v>2963</v>
      </c>
      <c r="I1368">
        <v>100</v>
      </c>
      <c r="J1368">
        <v>100.9700012207031</v>
      </c>
      <c r="BC1368">
        <v>31793</v>
      </c>
      <c r="BD1368">
        <v>31487</v>
      </c>
    </row>
    <row r="1369" spans="1:58" x14ac:dyDescent="0.3">
      <c r="A1369">
        <v>274</v>
      </c>
      <c r="B1369" t="s">
        <v>215</v>
      </c>
      <c r="C1369" t="s">
        <v>197</v>
      </c>
      <c r="D1369" t="s">
        <v>52</v>
      </c>
      <c r="E1369" t="s">
        <v>22</v>
      </c>
      <c r="F1369" s="101">
        <v>45473</v>
      </c>
      <c r="G1369" t="s">
        <v>3260</v>
      </c>
      <c r="H1369" t="s">
        <v>2964</v>
      </c>
      <c r="I1369">
        <v>100</v>
      </c>
      <c r="J1369">
        <v>136.75</v>
      </c>
      <c r="BC1369">
        <v>1373</v>
      </c>
      <c r="BD1369">
        <v>1004</v>
      </c>
    </row>
    <row r="1370" spans="1:58" x14ac:dyDescent="0.3">
      <c r="A1370">
        <v>278</v>
      </c>
      <c r="B1370" t="s">
        <v>1325</v>
      </c>
      <c r="C1370" t="s">
        <v>219</v>
      </c>
      <c r="D1370" t="s">
        <v>52</v>
      </c>
      <c r="E1370" t="s">
        <v>22</v>
      </c>
      <c r="F1370" s="101">
        <v>45473</v>
      </c>
      <c r="G1370" t="s">
        <v>3261</v>
      </c>
      <c r="H1370" t="s">
        <v>2966</v>
      </c>
      <c r="J1370">
        <v>628</v>
      </c>
      <c r="BE1370">
        <v>628</v>
      </c>
    </row>
    <row r="1371" spans="1:58" x14ac:dyDescent="0.3">
      <c r="A1371">
        <v>278</v>
      </c>
      <c r="B1371" t="s">
        <v>1325</v>
      </c>
      <c r="C1371" t="s">
        <v>219</v>
      </c>
      <c r="D1371" t="s">
        <v>52</v>
      </c>
      <c r="E1371" t="s">
        <v>22</v>
      </c>
      <c r="F1371" s="101">
        <v>45473</v>
      </c>
      <c r="G1371" t="s">
        <v>3261</v>
      </c>
      <c r="H1371" t="s">
        <v>2967</v>
      </c>
      <c r="J1371">
        <v>221</v>
      </c>
      <c r="BE1371">
        <v>221</v>
      </c>
    </row>
    <row r="1372" spans="1:58" x14ac:dyDescent="0.3">
      <c r="A1372">
        <v>278</v>
      </c>
      <c r="B1372" t="s">
        <v>1325</v>
      </c>
      <c r="C1372" t="s">
        <v>219</v>
      </c>
      <c r="D1372" t="s">
        <v>52</v>
      </c>
      <c r="E1372" t="s">
        <v>22</v>
      </c>
      <c r="F1372" s="101">
        <v>45473</v>
      </c>
      <c r="G1372" t="s">
        <v>3261</v>
      </c>
      <c r="H1372" t="s">
        <v>2968</v>
      </c>
      <c r="J1372">
        <v>231</v>
      </c>
      <c r="BE1372">
        <v>231</v>
      </c>
    </row>
    <row r="1373" spans="1:58" x14ac:dyDescent="0.3">
      <c r="A1373">
        <v>286</v>
      </c>
      <c r="B1373" t="s">
        <v>1339</v>
      </c>
      <c r="C1373" t="s">
        <v>219</v>
      </c>
      <c r="D1373" t="s">
        <v>52</v>
      </c>
      <c r="E1373" t="s">
        <v>22</v>
      </c>
      <c r="F1373" s="101">
        <v>45473</v>
      </c>
      <c r="G1373" t="s">
        <v>3262</v>
      </c>
      <c r="H1373" t="s">
        <v>2970</v>
      </c>
      <c r="J1373">
        <v>76</v>
      </c>
      <c r="BF1373">
        <v>76</v>
      </c>
    </row>
    <row r="1374" spans="1:58" x14ac:dyDescent="0.3">
      <c r="A1374">
        <v>286</v>
      </c>
      <c r="B1374" t="s">
        <v>1339</v>
      </c>
      <c r="C1374" t="s">
        <v>219</v>
      </c>
      <c r="D1374" t="s">
        <v>52</v>
      </c>
      <c r="E1374" t="s">
        <v>22</v>
      </c>
      <c r="F1374" s="101">
        <v>45473</v>
      </c>
      <c r="G1374" t="s">
        <v>3262</v>
      </c>
      <c r="H1374" t="s">
        <v>2972</v>
      </c>
      <c r="J1374">
        <v>104</v>
      </c>
      <c r="BF1374">
        <v>104</v>
      </c>
    </row>
    <row r="1375" spans="1:58" x14ac:dyDescent="0.3">
      <c r="A1375">
        <v>286</v>
      </c>
      <c r="B1375" t="s">
        <v>1339</v>
      </c>
      <c r="C1375" t="s">
        <v>219</v>
      </c>
      <c r="D1375" t="s">
        <v>52</v>
      </c>
      <c r="E1375" t="s">
        <v>22</v>
      </c>
      <c r="F1375" s="101">
        <v>45473</v>
      </c>
      <c r="G1375" t="s">
        <v>3262</v>
      </c>
      <c r="H1375" t="s">
        <v>2973</v>
      </c>
      <c r="J1375">
        <v>79</v>
      </c>
      <c r="BF1375">
        <v>79</v>
      </c>
    </row>
    <row r="1376" spans="1:58" x14ac:dyDescent="0.3">
      <c r="A1376">
        <v>286</v>
      </c>
      <c r="B1376" t="s">
        <v>1339</v>
      </c>
      <c r="C1376" t="s">
        <v>219</v>
      </c>
      <c r="D1376" t="s">
        <v>52</v>
      </c>
      <c r="E1376" t="s">
        <v>22</v>
      </c>
      <c r="F1376" s="101">
        <v>45473</v>
      </c>
      <c r="G1376" t="s">
        <v>3262</v>
      </c>
      <c r="H1376" t="s">
        <v>2971</v>
      </c>
      <c r="J1376">
        <v>821</v>
      </c>
      <c r="BF1376">
        <v>821</v>
      </c>
    </row>
    <row r="1377" spans="1:116" x14ac:dyDescent="0.3">
      <c r="A1377">
        <v>302</v>
      </c>
      <c r="B1377" t="s">
        <v>1379</v>
      </c>
      <c r="C1377" t="s">
        <v>208</v>
      </c>
      <c r="D1377" t="s">
        <v>52</v>
      </c>
      <c r="E1377" t="s">
        <v>22</v>
      </c>
      <c r="F1377" s="101">
        <v>45473</v>
      </c>
      <c r="G1377" t="s">
        <v>3263</v>
      </c>
      <c r="H1377" t="s">
        <v>3264</v>
      </c>
      <c r="J1377">
        <v>16507</v>
      </c>
      <c r="DL1377">
        <v>16507</v>
      </c>
    </row>
    <row r="1378" spans="1:116" x14ac:dyDescent="0.3">
      <c r="A1378">
        <v>302</v>
      </c>
      <c r="B1378" t="s">
        <v>1379</v>
      </c>
      <c r="C1378" t="s">
        <v>208</v>
      </c>
      <c r="D1378" t="s">
        <v>52</v>
      </c>
      <c r="E1378" t="s">
        <v>22</v>
      </c>
      <c r="F1378" s="101">
        <v>45473</v>
      </c>
      <c r="G1378" t="s">
        <v>3263</v>
      </c>
      <c r="H1378" t="s">
        <v>3265</v>
      </c>
      <c r="J1378">
        <v>700</v>
      </c>
      <c r="DL1378">
        <v>700</v>
      </c>
    </row>
    <row r="1379" spans="1:116" x14ac:dyDescent="0.3">
      <c r="A1379">
        <v>302</v>
      </c>
      <c r="B1379" t="s">
        <v>1379</v>
      </c>
      <c r="C1379" t="s">
        <v>208</v>
      </c>
      <c r="D1379" t="s">
        <v>52</v>
      </c>
      <c r="E1379" t="s">
        <v>22</v>
      </c>
      <c r="F1379" s="101">
        <v>45473</v>
      </c>
      <c r="G1379" t="s">
        <v>3263</v>
      </c>
      <c r="H1379" t="s">
        <v>3266</v>
      </c>
      <c r="J1379">
        <v>223</v>
      </c>
      <c r="DL1379">
        <v>223</v>
      </c>
    </row>
    <row r="1380" spans="1:116" x14ac:dyDescent="0.3">
      <c r="A1380">
        <v>302</v>
      </c>
      <c r="B1380" t="s">
        <v>1379</v>
      </c>
      <c r="C1380" t="s">
        <v>208</v>
      </c>
      <c r="D1380" t="s">
        <v>52</v>
      </c>
      <c r="E1380" t="s">
        <v>22</v>
      </c>
      <c r="F1380" s="101">
        <v>45473</v>
      </c>
      <c r="G1380" t="s">
        <v>3263</v>
      </c>
      <c r="H1380" t="s">
        <v>3267</v>
      </c>
      <c r="J1380">
        <v>448</v>
      </c>
      <c r="DL1380">
        <v>448</v>
      </c>
    </row>
    <row r="1381" spans="1:116" x14ac:dyDescent="0.3">
      <c r="A1381">
        <v>303</v>
      </c>
      <c r="B1381" t="s">
        <v>248</v>
      </c>
      <c r="C1381" t="s">
        <v>249</v>
      </c>
      <c r="D1381" t="s">
        <v>52</v>
      </c>
      <c r="E1381" t="s">
        <v>22</v>
      </c>
      <c r="F1381" s="101">
        <v>45473</v>
      </c>
      <c r="G1381" t="s">
        <v>3268</v>
      </c>
      <c r="H1381" t="s">
        <v>2975</v>
      </c>
      <c r="I1381">
        <v>95</v>
      </c>
      <c r="J1381">
        <v>100</v>
      </c>
      <c r="BK1381">
        <v>14</v>
      </c>
      <c r="BL1381">
        <v>14</v>
      </c>
    </row>
    <row r="1382" spans="1:116" x14ac:dyDescent="0.3">
      <c r="A1382">
        <v>375</v>
      </c>
      <c r="B1382" t="s">
        <v>330</v>
      </c>
      <c r="C1382" t="s">
        <v>315</v>
      </c>
      <c r="D1382" t="s">
        <v>52</v>
      </c>
      <c r="E1382" t="s">
        <v>22</v>
      </c>
      <c r="F1382" s="101">
        <v>45473</v>
      </c>
      <c r="G1382" t="s">
        <v>3269</v>
      </c>
      <c r="H1382" t="s">
        <v>2962</v>
      </c>
      <c r="I1382">
        <v>100</v>
      </c>
      <c r="J1382">
        <v>100</v>
      </c>
      <c r="CW1382">
        <v>816</v>
      </c>
      <c r="CX1382">
        <v>816</v>
      </c>
    </row>
    <row r="1383" spans="1:116" x14ac:dyDescent="0.3">
      <c r="A1383">
        <v>386</v>
      </c>
      <c r="B1383" t="s">
        <v>344</v>
      </c>
      <c r="C1383" t="s">
        <v>343</v>
      </c>
      <c r="D1383" t="s">
        <v>52</v>
      </c>
      <c r="E1383" t="s">
        <v>22</v>
      </c>
      <c r="F1383" s="101">
        <v>45473</v>
      </c>
      <c r="G1383" t="s">
        <v>3270</v>
      </c>
      <c r="H1383" t="s">
        <v>524</v>
      </c>
      <c r="I1383">
        <v>100</v>
      </c>
      <c r="J1383">
        <v>112.4300003051758</v>
      </c>
      <c r="BO1383">
        <v>2190929800</v>
      </c>
      <c r="BP1383">
        <v>1948786035</v>
      </c>
    </row>
    <row r="1384" spans="1:116" x14ac:dyDescent="0.3">
      <c r="A1384">
        <v>408</v>
      </c>
      <c r="B1384" t="s">
        <v>374</v>
      </c>
      <c r="C1384" t="s">
        <v>39</v>
      </c>
      <c r="D1384" t="s">
        <v>52</v>
      </c>
      <c r="E1384" t="s">
        <v>22</v>
      </c>
      <c r="F1384" s="101">
        <v>45473</v>
      </c>
      <c r="G1384" t="s">
        <v>3271</v>
      </c>
      <c r="H1384" t="s">
        <v>2997</v>
      </c>
      <c r="I1384">
        <v>100</v>
      </c>
      <c r="J1384">
        <v>0</v>
      </c>
      <c r="BR1384">
        <v>0</v>
      </c>
      <c r="BS1384">
        <v>0</v>
      </c>
    </row>
    <row r="1385" spans="1:116" x14ac:dyDescent="0.3">
      <c r="A1385">
        <v>408</v>
      </c>
      <c r="B1385" t="s">
        <v>374</v>
      </c>
      <c r="C1385" t="s">
        <v>39</v>
      </c>
      <c r="D1385" t="s">
        <v>52</v>
      </c>
      <c r="E1385" t="s">
        <v>22</v>
      </c>
      <c r="F1385" s="101">
        <v>45473</v>
      </c>
      <c r="G1385" t="s">
        <v>3271</v>
      </c>
      <c r="H1385" t="s">
        <v>2998</v>
      </c>
      <c r="I1385">
        <v>100</v>
      </c>
      <c r="J1385">
        <v>0</v>
      </c>
      <c r="BR1385">
        <v>0</v>
      </c>
      <c r="BS1385">
        <v>0</v>
      </c>
    </row>
    <row r="1386" spans="1:116" x14ac:dyDescent="0.3">
      <c r="A1386">
        <v>408</v>
      </c>
      <c r="B1386" t="s">
        <v>374</v>
      </c>
      <c r="C1386" t="s">
        <v>39</v>
      </c>
      <c r="D1386" t="s">
        <v>52</v>
      </c>
      <c r="E1386" t="s">
        <v>22</v>
      </c>
      <c r="F1386" s="101">
        <v>45473</v>
      </c>
      <c r="G1386" t="s">
        <v>3271</v>
      </c>
      <c r="H1386" t="s">
        <v>2999</v>
      </c>
      <c r="I1386">
        <v>100</v>
      </c>
      <c r="J1386">
        <v>0</v>
      </c>
      <c r="BR1386">
        <v>0</v>
      </c>
      <c r="BS1386">
        <v>0</v>
      </c>
    </row>
    <row r="1387" spans="1:116" x14ac:dyDescent="0.3">
      <c r="A1387">
        <v>427</v>
      </c>
      <c r="B1387" t="s">
        <v>396</v>
      </c>
      <c r="C1387" t="s">
        <v>90</v>
      </c>
      <c r="D1387" t="s">
        <v>52</v>
      </c>
      <c r="E1387" t="s">
        <v>54</v>
      </c>
      <c r="F1387" s="101">
        <v>45473</v>
      </c>
      <c r="G1387" t="s">
        <v>3272</v>
      </c>
      <c r="H1387" t="s">
        <v>2890</v>
      </c>
      <c r="I1387">
        <v>0.3</v>
      </c>
      <c r="J1387">
        <v>0.25999999046325678</v>
      </c>
      <c r="O1387">
        <v>2176</v>
      </c>
      <c r="P1387">
        <v>3139</v>
      </c>
      <c r="Q1387">
        <v>14308</v>
      </c>
      <c r="R1387">
        <v>0</v>
      </c>
      <c r="Y1387">
        <v>5104</v>
      </c>
    </row>
    <row r="1388" spans="1:116" x14ac:dyDescent="0.3">
      <c r="A1388">
        <v>427</v>
      </c>
      <c r="B1388" t="s">
        <v>396</v>
      </c>
      <c r="C1388" t="s">
        <v>90</v>
      </c>
      <c r="D1388" t="s">
        <v>52</v>
      </c>
      <c r="E1388" t="s">
        <v>54</v>
      </c>
      <c r="F1388" s="101">
        <v>45473</v>
      </c>
      <c r="G1388" t="s">
        <v>3272</v>
      </c>
      <c r="H1388" t="s">
        <v>2892</v>
      </c>
      <c r="I1388">
        <v>0.15</v>
      </c>
      <c r="J1388">
        <v>0.119999997317791</v>
      </c>
      <c r="O1388">
        <v>530</v>
      </c>
      <c r="P1388">
        <v>24</v>
      </c>
      <c r="Q1388">
        <v>11628</v>
      </c>
      <c r="R1388">
        <v>2925</v>
      </c>
      <c r="Y1388">
        <v>1757</v>
      </c>
    </row>
    <row r="1389" spans="1:116" x14ac:dyDescent="0.3">
      <c r="A1389">
        <v>427</v>
      </c>
      <c r="B1389" t="s">
        <v>396</v>
      </c>
      <c r="C1389" t="s">
        <v>90</v>
      </c>
      <c r="D1389" t="s">
        <v>52</v>
      </c>
      <c r="E1389" t="s">
        <v>54</v>
      </c>
      <c r="F1389" s="101">
        <v>45473</v>
      </c>
      <c r="G1389" t="s">
        <v>3272</v>
      </c>
      <c r="H1389" t="s">
        <v>2898</v>
      </c>
      <c r="I1389">
        <v>0.2</v>
      </c>
      <c r="J1389">
        <v>0</v>
      </c>
      <c r="O1389">
        <v>0</v>
      </c>
      <c r="P1389">
        <v>0</v>
      </c>
      <c r="Q1389">
        <v>0</v>
      </c>
      <c r="R1389">
        <v>0</v>
      </c>
      <c r="Y1389">
        <v>0</v>
      </c>
    </row>
    <row r="1390" spans="1:116" x14ac:dyDescent="0.3">
      <c r="A1390">
        <v>427</v>
      </c>
      <c r="B1390" t="s">
        <v>396</v>
      </c>
      <c r="C1390" t="s">
        <v>90</v>
      </c>
      <c r="D1390" t="s">
        <v>52</v>
      </c>
      <c r="E1390" t="s">
        <v>54</v>
      </c>
      <c r="F1390" s="101">
        <v>45473</v>
      </c>
      <c r="G1390" t="s">
        <v>3272</v>
      </c>
      <c r="H1390" t="s">
        <v>2895</v>
      </c>
      <c r="I1390">
        <v>0.2</v>
      </c>
      <c r="J1390">
        <v>0</v>
      </c>
      <c r="O1390">
        <v>0</v>
      </c>
      <c r="P1390">
        <v>0</v>
      </c>
      <c r="Q1390">
        <v>0</v>
      </c>
      <c r="R1390">
        <v>0</v>
      </c>
      <c r="Y1390">
        <v>0</v>
      </c>
    </row>
    <row r="1391" spans="1:116" x14ac:dyDescent="0.3">
      <c r="A1391">
        <v>427</v>
      </c>
      <c r="B1391" t="s">
        <v>396</v>
      </c>
      <c r="C1391" t="s">
        <v>90</v>
      </c>
      <c r="D1391" t="s">
        <v>52</v>
      </c>
      <c r="E1391" t="s">
        <v>54</v>
      </c>
      <c r="F1391" s="101">
        <v>45473</v>
      </c>
      <c r="G1391" t="s">
        <v>3272</v>
      </c>
      <c r="H1391" t="s">
        <v>2899</v>
      </c>
      <c r="I1391">
        <v>0.2</v>
      </c>
      <c r="J1391">
        <v>0</v>
      </c>
      <c r="O1391">
        <v>0</v>
      </c>
      <c r="P1391">
        <v>0</v>
      </c>
      <c r="Q1391">
        <v>0</v>
      </c>
      <c r="R1391">
        <v>0</v>
      </c>
      <c r="Y1391">
        <v>0</v>
      </c>
    </row>
    <row r="1392" spans="1:116" x14ac:dyDescent="0.3">
      <c r="A1392">
        <v>427</v>
      </c>
      <c r="B1392" t="s">
        <v>396</v>
      </c>
      <c r="C1392" t="s">
        <v>90</v>
      </c>
      <c r="D1392" t="s">
        <v>52</v>
      </c>
      <c r="E1392" t="s">
        <v>54</v>
      </c>
      <c r="F1392" s="101">
        <v>45473</v>
      </c>
      <c r="G1392" t="s">
        <v>3272</v>
      </c>
      <c r="H1392" t="s">
        <v>2891</v>
      </c>
      <c r="I1392">
        <v>0.1</v>
      </c>
      <c r="J1392">
        <v>0.10000000149011611</v>
      </c>
      <c r="O1392">
        <v>427</v>
      </c>
      <c r="P1392">
        <v>972</v>
      </c>
      <c r="Q1392">
        <v>13150</v>
      </c>
      <c r="R1392">
        <v>4</v>
      </c>
      <c r="Y1392">
        <v>1440</v>
      </c>
    </row>
    <row r="1393" spans="1:74" x14ac:dyDescent="0.3">
      <c r="A1393">
        <v>428</v>
      </c>
      <c r="B1393" t="s">
        <v>397</v>
      </c>
      <c r="C1393" t="s">
        <v>90</v>
      </c>
      <c r="D1393" t="s">
        <v>52</v>
      </c>
      <c r="E1393" t="s">
        <v>54</v>
      </c>
      <c r="F1393" s="101">
        <v>45473</v>
      </c>
      <c r="G1393" t="s">
        <v>3273</v>
      </c>
      <c r="H1393" t="s">
        <v>2890</v>
      </c>
      <c r="I1393">
        <v>22</v>
      </c>
      <c r="J1393">
        <v>20.309999465942379</v>
      </c>
      <c r="O1393">
        <v>2176</v>
      </c>
      <c r="P1393">
        <v>3139</v>
      </c>
      <c r="Q1393">
        <v>14308</v>
      </c>
      <c r="R1393">
        <v>0</v>
      </c>
      <c r="W1393">
        <v>398604</v>
      </c>
    </row>
    <row r="1394" spans="1:74" x14ac:dyDescent="0.3">
      <c r="A1394">
        <v>428</v>
      </c>
      <c r="B1394" t="s">
        <v>397</v>
      </c>
      <c r="C1394" t="s">
        <v>90</v>
      </c>
      <c r="D1394" t="s">
        <v>52</v>
      </c>
      <c r="E1394" t="s">
        <v>54</v>
      </c>
      <c r="F1394" s="101">
        <v>45473</v>
      </c>
      <c r="G1394" t="s">
        <v>3273</v>
      </c>
      <c r="H1394" t="s">
        <v>2892</v>
      </c>
      <c r="I1394">
        <v>25</v>
      </c>
      <c r="J1394">
        <v>18.489999771118161</v>
      </c>
      <c r="O1394">
        <v>530</v>
      </c>
      <c r="P1394">
        <v>24</v>
      </c>
      <c r="Q1394">
        <v>11628</v>
      </c>
      <c r="R1394">
        <v>2925</v>
      </c>
      <c r="W1394">
        <v>279300</v>
      </c>
    </row>
    <row r="1395" spans="1:74" x14ac:dyDescent="0.3">
      <c r="A1395">
        <v>428</v>
      </c>
      <c r="B1395" t="s">
        <v>397</v>
      </c>
      <c r="C1395" t="s">
        <v>90</v>
      </c>
      <c r="D1395" t="s">
        <v>52</v>
      </c>
      <c r="E1395" t="s">
        <v>54</v>
      </c>
      <c r="F1395" s="101">
        <v>45473</v>
      </c>
      <c r="G1395" t="s">
        <v>3273</v>
      </c>
      <c r="H1395" t="s">
        <v>2898</v>
      </c>
      <c r="I1395">
        <v>1</v>
      </c>
      <c r="O1395">
        <v>0</v>
      </c>
      <c r="P1395">
        <v>0</v>
      </c>
      <c r="Q1395">
        <v>0</v>
      </c>
      <c r="R1395">
        <v>0</v>
      </c>
      <c r="W1395">
        <v>25920</v>
      </c>
    </row>
    <row r="1396" spans="1:74" x14ac:dyDescent="0.3">
      <c r="A1396">
        <v>428</v>
      </c>
      <c r="B1396" t="s">
        <v>397</v>
      </c>
      <c r="C1396" t="s">
        <v>90</v>
      </c>
      <c r="D1396" t="s">
        <v>52</v>
      </c>
      <c r="E1396" t="s">
        <v>54</v>
      </c>
      <c r="F1396" s="101">
        <v>45473</v>
      </c>
      <c r="G1396" t="s">
        <v>3273</v>
      </c>
      <c r="H1396" t="s">
        <v>2895</v>
      </c>
      <c r="I1396">
        <v>7</v>
      </c>
      <c r="O1396">
        <v>0</v>
      </c>
      <c r="P1396">
        <v>0</v>
      </c>
      <c r="Q1396">
        <v>0</v>
      </c>
      <c r="R1396">
        <v>0</v>
      </c>
      <c r="W1396">
        <v>23400</v>
      </c>
    </row>
    <row r="1397" spans="1:74" x14ac:dyDescent="0.3">
      <c r="A1397">
        <v>428</v>
      </c>
      <c r="B1397" t="s">
        <v>397</v>
      </c>
      <c r="C1397" t="s">
        <v>90</v>
      </c>
      <c r="D1397" t="s">
        <v>52</v>
      </c>
      <c r="E1397" t="s">
        <v>54</v>
      </c>
      <c r="F1397" s="101">
        <v>45473</v>
      </c>
      <c r="G1397" t="s">
        <v>3273</v>
      </c>
      <c r="H1397" t="s">
        <v>2899</v>
      </c>
      <c r="I1397">
        <v>1</v>
      </c>
      <c r="O1397">
        <v>0</v>
      </c>
      <c r="P1397">
        <v>0</v>
      </c>
      <c r="Q1397">
        <v>0</v>
      </c>
      <c r="R1397">
        <v>0</v>
      </c>
      <c r="W1397">
        <v>8350</v>
      </c>
    </row>
    <row r="1398" spans="1:74" x14ac:dyDescent="0.3">
      <c r="A1398">
        <v>428</v>
      </c>
      <c r="B1398" t="s">
        <v>397</v>
      </c>
      <c r="C1398" t="s">
        <v>90</v>
      </c>
      <c r="D1398" t="s">
        <v>52</v>
      </c>
      <c r="E1398" t="s">
        <v>54</v>
      </c>
      <c r="F1398" s="101">
        <v>45473</v>
      </c>
      <c r="G1398" t="s">
        <v>3273</v>
      </c>
      <c r="H1398" t="s">
        <v>2891</v>
      </c>
      <c r="I1398">
        <v>11</v>
      </c>
      <c r="J1398">
        <v>9.5699996948242188</v>
      </c>
      <c r="O1398">
        <v>427</v>
      </c>
      <c r="P1398">
        <v>972</v>
      </c>
      <c r="Q1398">
        <v>13150</v>
      </c>
      <c r="R1398">
        <v>4</v>
      </c>
      <c r="W1398">
        <v>139337</v>
      </c>
    </row>
    <row r="1399" spans="1:74" x14ac:dyDescent="0.3">
      <c r="A1399">
        <v>429</v>
      </c>
      <c r="B1399" t="s">
        <v>398</v>
      </c>
      <c r="C1399" t="s">
        <v>90</v>
      </c>
      <c r="D1399" t="s">
        <v>52</v>
      </c>
      <c r="E1399" t="s">
        <v>54</v>
      </c>
      <c r="F1399" s="101">
        <v>45473</v>
      </c>
      <c r="G1399" t="s">
        <v>3274</v>
      </c>
      <c r="H1399" t="s">
        <v>2890</v>
      </c>
      <c r="I1399">
        <v>0.4</v>
      </c>
      <c r="J1399">
        <v>1.070000052452087</v>
      </c>
      <c r="O1399">
        <v>2176</v>
      </c>
      <c r="P1399">
        <v>3139</v>
      </c>
      <c r="Q1399">
        <v>14308</v>
      </c>
      <c r="R1399">
        <v>0</v>
      </c>
      <c r="AA1399">
        <v>6488.25</v>
      </c>
      <c r="AB1399">
        <v>14581</v>
      </c>
    </row>
    <row r="1400" spans="1:74" x14ac:dyDescent="0.3">
      <c r="A1400">
        <v>429</v>
      </c>
      <c r="B1400" t="s">
        <v>398</v>
      </c>
      <c r="C1400" t="s">
        <v>90</v>
      </c>
      <c r="D1400" t="s">
        <v>52</v>
      </c>
      <c r="E1400" t="s">
        <v>54</v>
      </c>
      <c r="F1400" s="101">
        <v>45473</v>
      </c>
      <c r="G1400" t="s">
        <v>3274</v>
      </c>
      <c r="H1400" t="s">
        <v>2891</v>
      </c>
      <c r="I1400">
        <v>0.41</v>
      </c>
      <c r="J1400">
        <v>0.41999998688697809</v>
      </c>
      <c r="O1400">
        <v>427</v>
      </c>
      <c r="P1400">
        <v>972</v>
      </c>
      <c r="Q1400">
        <v>13150</v>
      </c>
      <c r="R1400">
        <v>4</v>
      </c>
      <c r="AA1400">
        <v>410.03</v>
      </c>
      <c r="AB1400">
        <v>5751.1</v>
      </c>
    </row>
    <row r="1401" spans="1:74" x14ac:dyDescent="0.3">
      <c r="A1401">
        <v>429</v>
      </c>
      <c r="B1401" t="s">
        <v>398</v>
      </c>
      <c r="C1401" t="s">
        <v>90</v>
      </c>
      <c r="D1401" t="s">
        <v>52</v>
      </c>
      <c r="E1401" t="s">
        <v>54</v>
      </c>
      <c r="F1401" s="101">
        <v>45473</v>
      </c>
      <c r="G1401" t="s">
        <v>3274</v>
      </c>
      <c r="H1401" t="s">
        <v>2892</v>
      </c>
      <c r="I1401">
        <v>0.38</v>
      </c>
      <c r="J1401">
        <v>0.34999999403953552</v>
      </c>
      <c r="O1401">
        <v>530</v>
      </c>
      <c r="P1401">
        <v>24</v>
      </c>
      <c r="Q1401">
        <v>11628</v>
      </c>
      <c r="R1401">
        <v>2925</v>
      </c>
      <c r="AA1401">
        <v>857.06</v>
      </c>
      <c r="AB1401">
        <v>4503.76</v>
      </c>
    </row>
    <row r="1402" spans="1:74" x14ac:dyDescent="0.3">
      <c r="A1402">
        <v>429</v>
      </c>
      <c r="B1402" t="s">
        <v>398</v>
      </c>
      <c r="C1402" t="s">
        <v>90</v>
      </c>
      <c r="D1402" t="s">
        <v>52</v>
      </c>
      <c r="E1402" t="s">
        <v>54</v>
      </c>
      <c r="F1402" s="101">
        <v>45473</v>
      </c>
      <c r="G1402" t="s">
        <v>3274</v>
      </c>
      <c r="H1402" t="s">
        <v>2899</v>
      </c>
      <c r="I1402">
        <v>0.76</v>
      </c>
      <c r="J1402">
        <v>2.4600000381469731</v>
      </c>
      <c r="O1402">
        <v>0</v>
      </c>
      <c r="P1402">
        <v>0</v>
      </c>
      <c r="Q1402">
        <v>0</v>
      </c>
      <c r="R1402">
        <v>0</v>
      </c>
      <c r="AA1402">
        <v>155.18</v>
      </c>
      <c r="AB1402">
        <v>66.56</v>
      </c>
    </row>
    <row r="1403" spans="1:74" x14ac:dyDescent="0.3">
      <c r="A1403">
        <v>430</v>
      </c>
      <c r="B1403" t="s">
        <v>399</v>
      </c>
      <c r="C1403" t="s">
        <v>86</v>
      </c>
      <c r="D1403" t="s">
        <v>52</v>
      </c>
      <c r="E1403" t="s">
        <v>22</v>
      </c>
      <c r="F1403" s="101">
        <v>45473</v>
      </c>
      <c r="G1403" t="s">
        <v>3275</v>
      </c>
      <c r="H1403" t="s">
        <v>3004</v>
      </c>
      <c r="I1403">
        <v>95</v>
      </c>
      <c r="J1403">
        <v>96.779998779296875</v>
      </c>
      <c r="BT1403">
        <v>6729663992</v>
      </c>
      <c r="BU1403">
        <v>6512807453</v>
      </c>
    </row>
    <row r="1404" spans="1:74" x14ac:dyDescent="0.3">
      <c r="A1404">
        <v>430</v>
      </c>
      <c r="B1404" t="s">
        <v>399</v>
      </c>
      <c r="C1404" t="s">
        <v>86</v>
      </c>
      <c r="D1404" t="s">
        <v>52</v>
      </c>
      <c r="E1404" t="s">
        <v>22</v>
      </c>
      <c r="F1404" s="101">
        <v>45473</v>
      </c>
      <c r="G1404" t="s">
        <v>3275</v>
      </c>
      <c r="H1404" t="s">
        <v>3005</v>
      </c>
      <c r="I1404">
        <v>95</v>
      </c>
      <c r="J1404">
        <v>104.9899978637695</v>
      </c>
      <c r="BT1404">
        <v>22564825144</v>
      </c>
      <c r="BU1404">
        <v>23690391487</v>
      </c>
    </row>
    <row r="1405" spans="1:74" x14ac:dyDescent="0.3">
      <c r="A1405">
        <v>430</v>
      </c>
      <c r="B1405" t="s">
        <v>399</v>
      </c>
      <c r="C1405" t="s">
        <v>86</v>
      </c>
      <c r="D1405" t="s">
        <v>52</v>
      </c>
      <c r="E1405" t="s">
        <v>22</v>
      </c>
      <c r="F1405" s="101">
        <v>45473</v>
      </c>
      <c r="G1405" t="s">
        <v>3275</v>
      </c>
      <c r="H1405" t="s">
        <v>3006</v>
      </c>
      <c r="I1405">
        <v>95</v>
      </c>
      <c r="J1405">
        <v>101.7099990844727</v>
      </c>
      <c r="BT1405">
        <v>29726576544</v>
      </c>
      <c r="BU1405">
        <v>30234782434</v>
      </c>
    </row>
    <row r="1406" spans="1:74" x14ac:dyDescent="0.3">
      <c r="A1406">
        <v>430</v>
      </c>
      <c r="B1406" t="s">
        <v>399</v>
      </c>
      <c r="C1406" t="s">
        <v>86</v>
      </c>
      <c r="D1406" t="s">
        <v>52</v>
      </c>
      <c r="E1406" t="s">
        <v>22</v>
      </c>
      <c r="F1406" s="101">
        <v>45473</v>
      </c>
      <c r="G1406" t="s">
        <v>3275</v>
      </c>
      <c r="H1406" t="s">
        <v>3007</v>
      </c>
      <c r="I1406">
        <v>95</v>
      </c>
      <c r="J1406">
        <v>101.4599990844727</v>
      </c>
      <c r="BT1406">
        <v>72328260028</v>
      </c>
      <c r="BU1406">
        <v>73384052513</v>
      </c>
    </row>
    <row r="1407" spans="1:74" x14ac:dyDescent="0.3">
      <c r="A1407">
        <v>433</v>
      </c>
      <c r="B1407" t="s">
        <v>402</v>
      </c>
      <c r="C1407" t="s">
        <v>90</v>
      </c>
      <c r="D1407" t="s">
        <v>52</v>
      </c>
      <c r="E1407" t="s">
        <v>54</v>
      </c>
      <c r="F1407" s="101">
        <v>45473</v>
      </c>
      <c r="G1407" t="s">
        <v>3276</v>
      </c>
      <c r="H1407" t="s">
        <v>2890</v>
      </c>
      <c r="I1407">
        <v>0.1</v>
      </c>
      <c r="J1407">
        <v>0.15000000596046451</v>
      </c>
      <c r="O1407">
        <v>2176</v>
      </c>
      <c r="P1407">
        <v>3139</v>
      </c>
      <c r="Q1407">
        <v>14308</v>
      </c>
      <c r="R1407">
        <v>0</v>
      </c>
      <c r="BV1407">
        <v>2990.02</v>
      </c>
    </row>
    <row r="1408" spans="1:74" x14ac:dyDescent="0.3">
      <c r="A1408">
        <v>433</v>
      </c>
      <c r="B1408" t="s">
        <v>402</v>
      </c>
      <c r="C1408" t="s">
        <v>90</v>
      </c>
      <c r="D1408" t="s">
        <v>52</v>
      </c>
      <c r="E1408" t="s">
        <v>54</v>
      </c>
      <c r="F1408" s="101">
        <v>45473</v>
      </c>
      <c r="G1408" t="s">
        <v>3276</v>
      </c>
      <c r="H1408" t="s">
        <v>2891</v>
      </c>
      <c r="I1408">
        <v>0.05</v>
      </c>
      <c r="O1408">
        <v>427</v>
      </c>
      <c r="P1408">
        <v>972</v>
      </c>
      <c r="Q1408">
        <v>13150</v>
      </c>
      <c r="R1408">
        <v>4</v>
      </c>
      <c r="BV1408">
        <v>15.7</v>
      </c>
    </row>
    <row r="1409" spans="1:120" x14ac:dyDescent="0.3">
      <c r="A1409">
        <v>433</v>
      </c>
      <c r="B1409" t="s">
        <v>402</v>
      </c>
      <c r="C1409" t="s">
        <v>90</v>
      </c>
      <c r="D1409" t="s">
        <v>52</v>
      </c>
      <c r="E1409" t="s">
        <v>54</v>
      </c>
      <c r="F1409" s="101">
        <v>45473</v>
      </c>
      <c r="G1409" t="s">
        <v>3276</v>
      </c>
      <c r="H1409" t="s">
        <v>2895</v>
      </c>
      <c r="I1409">
        <v>0.05</v>
      </c>
      <c r="O1409">
        <v>0</v>
      </c>
      <c r="P1409">
        <v>0</v>
      </c>
      <c r="Q1409">
        <v>0</v>
      </c>
      <c r="R1409">
        <v>0</v>
      </c>
      <c r="BV1409">
        <v>1.1000000000000001</v>
      </c>
    </row>
    <row r="1410" spans="1:120" x14ac:dyDescent="0.3">
      <c r="A1410">
        <v>433</v>
      </c>
      <c r="B1410" t="s">
        <v>402</v>
      </c>
      <c r="C1410" t="s">
        <v>90</v>
      </c>
      <c r="D1410" t="s">
        <v>52</v>
      </c>
      <c r="E1410" t="s">
        <v>54</v>
      </c>
      <c r="F1410" s="101">
        <v>45473</v>
      </c>
      <c r="G1410" t="s">
        <v>3276</v>
      </c>
      <c r="H1410" t="s">
        <v>2892</v>
      </c>
      <c r="I1410">
        <v>0.05</v>
      </c>
      <c r="J1410">
        <v>2.999999932944775E-2</v>
      </c>
      <c r="O1410">
        <v>530</v>
      </c>
      <c r="P1410">
        <v>24</v>
      </c>
      <c r="Q1410">
        <v>11628</v>
      </c>
      <c r="R1410">
        <v>2925</v>
      </c>
      <c r="BV1410">
        <v>482.69</v>
      </c>
    </row>
    <row r="1411" spans="1:120" x14ac:dyDescent="0.3">
      <c r="A1411">
        <v>435</v>
      </c>
      <c r="B1411" t="s">
        <v>404</v>
      </c>
      <c r="C1411" t="s">
        <v>90</v>
      </c>
      <c r="D1411" t="s">
        <v>52</v>
      </c>
      <c r="E1411" t="s">
        <v>22</v>
      </c>
      <c r="F1411" s="101">
        <v>45473</v>
      </c>
      <c r="G1411" t="s">
        <v>3277</v>
      </c>
      <c r="H1411" t="s">
        <v>2898</v>
      </c>
      <c r="I1411">
        <v>100</v>
      </c>
      <c r="J1411">
        <v>0</v>
      </c>
      <c r="BW1411">
        <v>0</v>
      </c>
      <c r="BX1411">
        <v>0</v>
      </c>
    </row>
    <row r="1412" spans="1:120" x14ac:dyDescent="0.3">
      <c r="A1412">
        <v>435</v>
      </c>
      <c r="B1412" t="s">
        <v>404</v>
      </c>
      <c r="C1412" t="s">
        <v>90</v>
      </c>
      <c r="D1412" t="s">
        <v>52</v>
      </c>
      <c r="E1412" t="s">
        <v>22</v>
      </c>
      <c r="F1412" s="101">
        <v>45473</v>
      </c>
      <c r="G1412" t="s">
        <v>3277</v>
      </c>
      <c r="H1412" t="s">
        <v>2899</v>
      </c>
      <c r="I1412">
        <v>100</v>
      </c>
      <c r="J1412">
        <v>0</v>
      </c>
      <c r="BW1412">
        <v>0</v>
      </c>
      <c r="BX1412">
        <v>0</v>
      </c>
    </row>
    <row r="1413" spans="1:120" x14ac:dyDescent="0.3">
      <c r="A1413">
        <v>435</v>
      </c>
      <c r="B1413" t="s">
        <v>404</v>
      </c>
      <c r="C1413" t="s">
        <v>90</v>
      </c>
      <c r="D1413" t="s">
        <v>52</v>
      </c>
      <c r="E1413" t="s">
        <v>22</v>
      </c>
      <c r="F1413" s="101">
        <v>45473</v>
      </c>
      <c r="G1413" t="s">
        <v>3277</v>
      </c>
      <c r="H1413" t="s">
        <v>2891</v>
      </c>
      <c r="I1413">
        <v>100</v>
      </c>
      <c r="J1413">
        <v>90</v>
      </c>
      <c r="BW1413">
        <v>0.01</v>
      </c>
      <c r="BX1413">
        <v>1E-3</v>
      </c>
    </row>
    <row r="1414" spans="1:120" x14ac:dyDescent="0.3">
      <c r="A1414">
        <v>435</v>
      </c>
      <c r="B1414" t="s">
        <v>404</v>
      </c>
      <c r="C1414" t="s">
        <v>90</v>
      </c>
      <c r="D1414" t="s">
        <v>52</v>
      </c>
      <c r="E1414" t="s">
        <v>22</v>
      </c>
      <c r="F1414" s="101">
        <v>45473</v>
      </c>
      <c r="G1414" t="s">
        <v>3277</v>
      </c>
      <c r="H1414" t="s">
        <v>2892</v>
      </c>
      <c r="I1414">
        <v>100</v>
      </c>
      <c r="J1414">
        <v>40</v>
      </c>
      <c r="BW1414">
        <v>0.05</v>
      </c>
      <c r="BX1414">
        <v>0.03</v>
      </c>
    </row>
    <row r="1415" spans="1:120" x14ac:dyDescent="0.3">
      <c r="A1415">
        <v>435</v>
      </c>
      <c r="B1415" t="s">
        <v>404</v>
      </c>
      <c r="C1415" t="s">
        <v>90</v>
      </c>
      <c r="D1415" t="s">
        <v>52</v>
      </c>
      <c r="E1415" t="s">
        <v>22</v>
      </c>
      <c r="F1415" s="101">
        <v>45473</v>
      </c>
      <c r="G1415" t="s">
        <v>3277</v>
      </c>
      <c r="H1415" t="s">
        <v>2890</v>
      </c>
      <c r="I1415">
        <v>100</v>
      </c>
      <c r="J1415">
        <v>-66.669998168945313</v>
      </c>
      <c r="BW1415">
        <v>0.09</v>
      </c>
      <c r="BX1415">
        <v>0.15</v>
      </c>
    </row>
    <row r="1416" spans="1:120" x14ac:dyDescent="0.3">
      <c r="A1416">
        <v>439</v>
      </c>
      <c r="B1416" t="s">
        <v>407</v>
      </c>
      <c r="C1416" t="s">
        <v>315</v>
      </c>
      <c r="D1416" t="s">
        <v>52</v>
      </c>
      <c r="E1416" t="s">
        <v>22</v>
      </c>
      <c r="F1416" s="101">
        <v>45473</v>
      </c>
      <c r="G1416" t="s">
        <v>3278</v>
      </c>
      <c r="H1416" t="s">
        <v>2963</v>
      </c>
      <c r="I1416">
        <v>100</v>
      </c>
      <c r="J1416">
        <v>100</v>
      </c>
      <c r="CY1416">
        <v>766</v>
      </c>
      <c r="CZ1416">
        <v>766</v>
      </c>
    </row>
    <row r="1417" spans="1:120" x14ac:dyDescent="0.3">
      <c r="A1417">
        <v>439</v>
      </c>
      <c r="B1417" t="s">
        <v>407</v>
      </c>
      <c r="C1417" t="s">
        <v>315</v>
      </c>
      <c r="D1417" t="s">
        <v>52</v>
      </c>
      <c r="E1417" t="s">
        <v>22</v>
      </c>
      <c r="F1417" s="101">
        <v>45473</v>
      </c>
      <c r="G1417" t="s">
        <v>3278</v>
      </c>
      <c r="H1417" t="s">
        <v>2964</v>
      </c>
      <c r="I1417">
        <v>100</v>
      </c>
      <c r="J1417">
        <v>100</v>
      </c>
      <c r="CY1417">
        <v>256</v>
      </c>
      <c r="CZ1417">
        <v>256</v>
      </c>
    </row>
    <row r="1418" spans="1:120" x14ac:dyDescent="0.3">
      <c r="A1418">
        <v>440</v>
      </c>
      <c r="B1418" t="s">
        <v>408</v>
      </c>
      <c r="C1418" t="s">
        <v>315</v>
      </c>
      <c r="D1418" t="s">
        <v>52</v>
      </c>
      <c r="E1418" t="s">
        <v>22</v>
      </c>
      <c r="F1418" s="101">
        <v>45473</v>
      </c>
      <c r="G1418" t="s">
        <v>3279</v>
      </c>
      <c r="H1418" t="s">
        <v>2964</v>
      </c>
      <c r="I1418">
        <v>98</v>
      </c>
      <c r="J1418">
        <v>99.30999755859375</v>
      </c>
      <c r="DA1418">
        <v>2874</v>
      </c>
      <c r="DB1418">
        <v>2894</v>
      </c>
    </row>
    <row r="1419" spans="1:120" x14ac:dyDescent="0.3">
      <c r="A1419">
        <v>440</v>
      </c>
      <c r="B1419" t="s">
        <v>408</v>
      </c>
      <c r="C1419" t="s">
        <v>315</v>
      </c>
      <c r="D1419" t="s">
        <v>52</v>
      </c>
      <c r="E1419" t="s">
        <v>22</v>
      </c>
      <c r="F1419" s="101">
        <v>45473</v>
      </c>
      <c r="G1419" t="s">
        <v>3279</v>
      </c>
      <c r="H1419" t="s">
        <v>2963</v>
      </c>
      <c r="I1419">
        <v>98</v>
      </c>
      <c r="J1419">
        <v>99.760002136230469</v>
      </c>
      <c r="DA1419">
        <v>41138</v>
      </c>
      <c r="DB1419">
        <v>41238</v>
      </c>
    </row>
    <row r="1420" spans="1:120" x14ac:dyDescent="0.3">
      <c r="A1420">
        <v>473</v>
      </c>
      <c r="B1420" t="s">
        <v>437</v>
      </c>
      <c r="C1420" t="s">
        <v>20</v>
      </c>
      <c r="D1420" t="s">
        <v>52</v>
      </c>
      <c r="E1420" t="s">
        <v>22</v>
      </c>
      <c r="F1420" s="101">
        <v>45473</v>
      </c>
      <c r="G1420" t="s">
        <v>3280</v>
      </c>
      <c r="H1420" t="s">
        <v>3281</v>
      </c>
      <c r="I1420">
        <v>100</v>
      </c>
      <c r="J1420">
        <v>100</v>
      </c>
      <c r="DM1420">
        <v>1</v>
      </c>
      <c r="DN1420">
        <v>1</v>
      </c>
    </row>
    <row r="1421" spans="1:120" x14ac:dyDescent="0.3">
      <c r="A1421">
        <v>473</v>
      </c>
      <c r="B1421" t="s">
        <v>437</v>
      </c>
      <c r="C1421" t="s">
        <v>20</v>
      </c>
      <c r="D1421" t="s">
        <v>52</v>
      </c>
      <c r="E1421" t="s">
        <v>22</v>
      </c>
      <c r="F1421" s="101">
        <v>45473</v>
      </c>
      <c r="G1421" t="s">
        <v>3280</v>
      </c>
      <c r="H1421" t="s">
        <v>3282</v>
      </c>
      <c r="I1421">
        <v>100</v>
      </c>
      <c r="J1421">
        <v>100</v>
      </c>
      <c r="DM1421">
        <v>15</v>
      </c>
      <c r="DN1421">
        <v>15</v>
      </c>
    </row>
    <row r="1422" spans="1:120" x14ac:dyDescent="0.3">
      <c r="A1422">
        <v>474</v>
      </c>
      <c r="B1422" t="s">
        <v>440</v>
      </c>
      <c r="C1422" t="s">
        <v>439</v>
      </c>
      <c r="D1422" t="s">
        <v>52</v>
      </c>
      <c r="E1422" t="s">
        <v>22</v>
      </c>
      <c r="F1422" s="101">
        <v>45473</v>
      </c>
      <c r="G1422" t="s">
        <v>3283</v>
      </c>
      <c r="H1422" t="s">
        <v>2984</v>
      </c>
      <c r="I1422">
        <v>100</v>
      </c>
      <c r="J1422">
        <v>0</v>
      </c>
      <c r="DO1422">
        <v>0</v>
      </c>
      <c r="DP1422">
        <v>0</v>
      </c>
    </row>
    <row r="1423" spans="1:120" x14ac:dyDescent="0.3">
      <c r="A1423">
        <v>474</v>
      </c>
      <c r="B1423" t="s">
        <v>440</v>
      </c>
      <c r="C1423" t="s">
        <v>439</v>
      </c>
      <c r="D1423" t="s">
        <v>52</v>
      </c>
      <c r="E1423" t="s">
        <v>22</v>
      </c>
      <c r="F1423" s="101">
        <v>45473</v>
      </c>
      <c r="G1423" t="s">
        <v>3283</v>
      </c>
      <c r="H1423" t="s">
        <v>2985</v>
      </c>
      <c r="I1423">
        <v>100</v>
      </c>
      <c r="J1423">
        <v>0</v>
      </c>
      <c r="DO1423">
        <v>0</v>
      </c>
      <c r="DP1423">
        <v>0</v>
      </c>
    </row>
    <row r="1424" spans="1:120" x14ac:dyDescent="0.3">
      <c r="A1424">
        <v>474</v>
      </c>
      <c r="B1424" t="s">
        <v>440</v>
      </c>
      <c r="C1424" t="s">
        <v>439</v>
      </c>
      <c r="D1424" t="s">
        <v>52</v>
      </c>
      <c r="E1424" t="s">
        <v>22</v>
      </c>
      <c r="F1424" s="101">
        <v>45473</v>
      </c>
      <c r="G1424" t="s">
        <v>3283</v>
      </c>
      <c r="H1424" t="s">
        <v>2986</v>
      </c>
      <c r="I1424">
        <v>100</v>
      </c>
      <c r="J1424">
        <v>0</v>
      </c>
      <c r="DO1424">
        <v>0</v>
      </c>
      <c r="DP1424">
        <v>0</v>
      </c>
    </row>
    <row r="1425" spans="1:124" x14ac:dyDescent="0.3">
      <c r="A1425">
        <v>474</v>
      </c>
      <c r="B1425" t="s">
        <v>440</v>
      </c>
      <c r="C1425" t="s">
        <v>439</v>
      </c>
      <c r="D1425" t="s">
        <v>52</v>
      </c>
      <c r="E1425" t="s">
        <v>22</v>
      </c>
      <c r="F1425" s="101">
        <v>45473</v>
      </c>
      <c r="G1425" t="s">
        <v>3283</v>
      </c>
      <c r="H1425" t="s">
        <v>2987</v>
      </c>
      <c r="I1425">
        <v>100</v>
      </c>
      <c r="J1425">
        <v>0</v>
      </c>
      <c r="DO1425">
        <v>0</v>
      </c>
      <c r="DP1425">
        <v>0</v>
      </c>
    </row>
    <row r="1426" spans="1:124" x14ac:dyDescent="0.3">
      <c r="A1426">
        <v>474</v>
      </c>
      <c r="B1426" t="s">
        <v>440</v>
      </c>
      <c r="C1426" t="s">
        <v>439</v>
      </c>
      <c r="D1426" t="s">
        <v>52</v>
      </c>
      <c r="E1426" t="s">
        <v>22</v>
      </c>
      <c r="F1426" s="101">
        <v>45473</v>
      </c>
      <c r="G1426" t="s">
        <v>3283</v>
      </c>
      <c r="H1426" t="s">
        <v>2988</v>
      </c>
      <c r="I1426">
        <v>100</v>
      </c>
      <c r="J1426">
        <v>0</v>
      </c>
      <c r="DO1426">
        <v>0</v>
      </c>
      <c r="DP1426">
        <v>0</v>
      </c>
    </row>
    <row r="1427" spans="1:124" x14ac:dyDescent="0.3">
      <c r="A1427">
        <v>474</v>
      </c>
      <c r="B1427" t="s">
        <v>440</v>
      </c>
      <c r="C1427" t="s">
        <v>439</v>
      </c>
      <c r="D1427" t="s">
        <v>52</v>
      </c>
      <c r="E1427" t="s">
        <v>22</v>
      </c>
      <c r="F1427" s="101">
        <v>45473</v>
      </c>
      <c r="G1427" t="s">
        <v>3283</v>
      </c>
      <c r="H1427" t="s">
        <v>2989</v>
      </c>
      <c r="I1427">
        <v>100</v>
      </c>
      <c r="J1427">
        <v>0</v>
      </c>
      <c r="DO1427">
        <v>0</v>
      </c>
      <c r="DP1427">
        <v>0</v>
      </c>
    </row>
    <row r="1428" spans="1:124" x14ac:dyDescent="0.3">
      <c r="A1428">
        <v>474</v>
      </c>
      <c r="B1428" t="s">
        <v>440</v>
      </c>
      <c r="C1428" t="s">
        <v>439</v>
      </c>
      <c r="D1428" t="s">
        <v>52</v>
      </c>
      <c r="E1428" t="s">
        <v>22</v>
      </c>
      <c r="F1428" s="101">
        <v>45473</v>
      </c>
      <c r="G1428" t="s">
        <v>3283</v>
      </c>
      <c r="H1428" t="s">
        <v>2990</v>
      </c>
      <c r="I1428">
        <v>100</v>
      </c>
      <c r="J1428">
        <v>0</v>
      </c>
      <c r="DO1428">
        <v>0</v>
      </c>
      <c r="DP1428">
        <v>0</v>
      </c>
    </row>
    <row r="1429" spans="1:124" x14ac:dyDescent="0.3">
      <c r="A1429">
        <v>474</v>
      </c>
      <c r="B1429" t="s">
        <v>440</v>
      </c>
      <c r="C1429" t="s">
        <v>439</v>
      </c>
      <c r="D1429" t="s">
        <v>52</v>
      </c>
      <c r="E1429" t="s">
        <v>22</v>
      </c>
      <c r="F1429" s="101">
        <v>45473</v>
      </c>
      <c r="G1429" t="s">
        <v>3283</v>
      </c>
      <c r="H1429" t="s">
        <v>2991</v>
      </c>
      <c r="I1429">
        <v>100</v>
      </c>
      <c r="J1429">
        <v>0</v>
      </c>
      <c r="DO1429">
        <v>0</v>
      </c>
      <c r="DP1429">
        <v>0</v>
      </c>
    </row>
    <row r="1430" spans="1:124" x14ac:dyDescent="0.3">
      <c r="A1430">
        <v>474</v>
      </c>
      <c r="B1430" t="s">
        <v>440</v>
      </c>
      <c r="C1430" t="s">
        <v>439</v>
      </c>
      <c r="D1430" t="s">
        <v>52</v>
      </c>
      <c r="E1430" t="s">
        <v>22</v>
      </c>
      <c r="F1430" s="101">
        <v>45473</v>
      </c>
      <c r="G1430" t="s">
        <v>3283</v>
      </c>
      <c r="H1430" t="s">
        <v>2992</v>
      </c>
      <c r="I1430">
        <v>100</v>
      </c>
      <c r="J1430">
        <v>0</v>
      </c>
      <c r="DO1430">
        <v>0</v>
      </c>
      <c r="DP1430">
        <v>0</v>
      </c>
    </row>
    <row r="1431" spans="1:124" x14ac:dyDescent="0.3">
      <c r="A1431">
        <v>474</v>
      </c>
      <c r="B1431" t="s">
        <v>440</v>
      </c>
      <c r="C1431" t="s">
        <v>439</v>
      </c>
      <c r="D1431" t="s">
        <v>52</v>
      </c>
      <c r="E1431" t="s">
        <v>22</v>
      </c>
      <c r="F1431" s="101">
        <v>45473</v>
      </c>
      <c r="G1431" t="s">
        <v>3283</v>
      </c>
      <c r="H1431" t="s">
        <v>2993</v>
      </c>
      <c r="I1431">
        <v>100</v>
      </c>
      <c r="J1431">
        <v>0</v>
      </c>
      <c r="DO1431">
        <v>0</v>
      </c>
      <c r="DP1431">
        <v>0</v>
      </c>
    </row>
    <row r="1432" spans="1:124" x14ac:dyDescent="0.3">
      <c r="A1432">
        <v>474</v>
      </c>
      <c r="B1432" t="s">
        <v>440</v>
      </c>
      <c r="C1432" t="s">
        <v>439</v>
      </c>
      <c r="D1432" t="s">
        <v>52</v>
      </c>
      <c r="E1432" t="s">
        <v>22</v>
      </c>
      <c r="F1432" s="101">
        <v>45473</v>
      </c>
      <c r="G1432" t="s">
        <v>3283</v>
      </c>
      <c r="H1432" t="s">
        <v>2994</v>
      </c>
      <c r="I1432">
        <v>100</v>
      </c>
      <c r="J1432">
        <v>0</v>
      </c>
      <c r="DO1432">
        <v>0</v>
      </c>
      <c r="DP1432">
        <v>0</v>
      </c>
    </row>
    <row r="1433" spans="1:124" x14ac:dyDescent="0.3">
      <c r="A1433">
        <v>474</v>
      </c>
      <c r="B1433" t="s">
        <v>440</v>
      </c>
      <c r="C1433" t="s">
        <v>439</v>
      </c>
      <c r="D1433" t="s">
        <v>52</v>
      </c>
      <c r="E1433" t="s">
        <v>22</v>
      </c>
      <c r="F1433" s="101">
        <v>45473</v>
      </c>
      <c r="G1433" t="s">
        <v>3283</v>
      </c>
      <c r="H1433" t="s">
        <v>2995</v>
      </c>
      <c r="I1433">
        <v>100</v>
      </c>
      <c r="J1433">
        <v>100</v>
      </c>
      <c r="DO1433">
        <v>1</v>
      </c>
      <c r="DP1433">
        <v>1</v>
      </c>
    </row>
    <row r="1434" spans="1:124" x14ac:dyDescent="0.3">
      <c r="A1434">
        <v>476</v>
      </c>
      <c r="B1434" t="s">
        <v>442</v>
      </c>
      <c r="C1434" t="s">
        <v>20</v>
      </c>
      <c r="D1434" t="s">
        <v>52</v>
      </c>
      <c r="E1434" t="s">
        <v>22</v>
      </c>
      <c r="F1434" s="101">
        <v>45473</v>
      </c>
      <c r="G1434" t="s">
        <v>3284</v>
      </c>
      <c r="H1434" t="s">
        <v>3282</v>
      </c>
      <c r="I1434">
        <v>100</v>
      </c>
      <c r="J1434">
        <v>100</v>
      </c>
      <c r="DQ1434">
        <v>15</v>
      </c>
      <c r="DR1434">
        <v>15</v>
      </c>
    </row>
    <row r="1435" spans="1:124" x14ac:dyDescent="0.3">
      <c r="A1435">
        <v>477</v>
      </c>
      <c r="B1435" t="s">
        <v>443</v>
      </c>
      <c r="C1435" t="s">
        <v>439</v>
      </c>
      <c r="D1435" t="s">
        <v>52</v>
      </c>
      <c r="E1435" t="s">
        <v>22</v>
      </c>
      <c r="F1435" s="101">
        <v>45473</v>
      </c>
      <c r="G1435" t="s">
        <v>3285</v>
      </c>
      <c r="H1435" t="s">
        <v>2990</v>
      </c>
      <c r="I1435">
        <v>100</v>
      </c>
      <c r="J1435">
        <v>100</v>
      </c>
      <c r="DS1435">
        <v>1</v>
      </c>
      <c r="DT1435">
        <v>1</v>
      </c>
    </row>
    <row r="1436" spans="1:124" x14ac:dyDescent="0.3">
      <c r="A1436">
        <v>477</v>
      </c>
      <c r="B1436" t="s">
        <v>443</v>
      </c>
      <c r="C1436" t="s">
        <v>439</v>
      </c>
      <c r="D1436" t="s">
        <v>52</v>
      </c>
      <c r="E1436" t="s">
        <v>22</v>
      </c>
      <c r="F1436" s="101">
        <v>45473</v>
      </c>
      <c r="G1436" t="s">
        <v>3285</v>
      </c>
      <c r="H1436" t="s">
        <v>2985</v>
      </c>
      <c r="I1436">
        <v>100</v>
      </c>
      <c r="J1436">
        <v>100</v>
      </c>
      <c r="DS1436">
        <v>1</v>
      </c>
      <c r="DT1436">
        <v>1</v>
      </c>
    </row>
    <row r="1437" spans="1:124" x14ac:dyDescent="0.3">
      <c r="A1437">
        <v>477</v>
      </c>
      <c r="B1437" t="s">
        <v>443</v>
      </c>
      <c r="C1437" t="s">
        <v>439</v>
      </c>
      <c r="D1437" t="s">
        <v>52</v>
      </c>
      <c r="E1437" t="s">
        <v>22</v>
      </c>
      <c r="F1437" s="101">
        <v>45473</v>
      </c>
      <c r="G1437" t="s">
        <v>3285</v>
      </c>
      <c r="H1437" t="s">
        <v>2994</v>
      </c>
      <c r="I1437">
        <v>100</v>
      </c>
      <c r="J1437">
        <v>100</v>
      </c>
      <c r="DS1437">
        <v>1</v>
      </c>
      <c r="DT1437">
        <v>1</v>
      </c>
    </row>
    <row r="1438" spans="1:124" x14ac:dyDescent="0.3">
      <c r="A1438">
        <v>477</v>
      </c>
      <c r="B1438" t="s">
        <v>443</v>
      </c>
      <c r="C1438" t="s">
        <v>439</v>
      </c>
      <c r="D1438" t="s">
        <v>52</v>
      </c>
      <c r="E1438" t="s">
        <v>22</v>
      </c>
      <c r="F1438" s="101">
        <v>45473</v>
      </c>
      <c r="G1438" t="s">
        <v>3285</v>
      </c>
      <c r="H1438" t="s">
        <v>2987</v>
      </c>
      <c r="I1438">
        <v>100</v>
      </c>
      <c r="J1438">
        <v>100</v>
      </c>
      <c r="DS1438">
        <v>2</v>
      </c>
      <c r="DT1438">
        <v>2</v>
      </c>
    </row>
    <row r="1439" spans="1:124" x14ac:dyDescent="0.3">
      <c r="A1439">
        <v>477</v>
      </c>
      <c r="B1439" t="s">
        <v>443</v>
      </c>
      <c r="C1439" t="s">
        <v>439</v>
      </c>
      <c r="D1439" t="s">
        <v>52</v>
      </c>
      <c r="E1439" t="s">
        <v>22</v>
      </c>
      <c r="F1439" s="101">
        <v>45473</v>
      </c>
      <c r="G1439" t="s">
        <v>3285</v>
      </c>
      <c r="H1439" t="s">
        <v>2993</v>
      </c>
      <c r="I1439">
        <v>100</v>
      </c>
      <c r="J1439">
        <v>100</v>
      </c>
      <c r="DS1439">
        <v>3</v>
      </c>
      <c r="DT1439">
        <v>3</v>
      </c>
    </row>
    <row r="1440" spans="1:124" x14ac:dyDescent="0.3">
      <c r="A1440">
        <v>477</v>
      </c>
      <c r="B1440" t="s">
        <v>443</v>
      </c>
      <c r="C1440" t="s">
        <v>439</v>
      </c>
      <c r="D1440" t="s">
        <v>52</v>
      </c>
      <c r="E1440" t="s">
        <v>22</v>
      </c>
      <c r="F1440" s="101">
        <v>45473</v>
      </c>
      <c r="G1440" t="s">
        <v>3285</v>
      </c>
      <c r="H1440" t="s">
        <v>2986</v>
      </c>
      <c r="I1440">
        <v>100</v>
      </c>
      <c r="J1440">
        <v>100</v>
      </c>
      <c r="DS1440">
        <v>2</v>
      </c>
      <c r="DT1440">
        <v>2</v>
      </c>
    </row>
    <row r="1441" spans="1:128" x14ac:dyDescent="0.3">
      <c r="A1441">
        <v>477</v>
      </c>
      <c r="B1441" t="s">
        <v>443</v>
      </c>
      <c r="C1441" t="s">
        <v>439</v>
      </c>
      <c r="D1441" t="s">
        <v>52</v>
      </c>
      <c r="E1441" t="s">
        <v>22</v>
      </c>
      <c r="F1441" s="101">
        <v>45473</v>
      </c>
      <c r="G1441" t="s">
        <v>3285</v>
      </c>
      <c r="H1441" t="s">
        <v>2995</v>
      </c>
      <c r="I1441">
        <v>100</v>
      </c>
      <c r="J1441">
        <v>100</v>
      </c>
      <c r="DS1441">
        <v>2</v>
      </c>
      <c r="DT1441">
        <v>2</v>
      </c>
    </row>
    <row r="1442" spans="1:128" x14ac:dyDescent="0.3">
      <c r="A1442">
        <v>477</v>
      </c>
      <c r="B1442" t="s">
        <v>443</v>
      </c>
      <c r="C1442" t="s">
        <v>439</v>
      </c>
      <c r="D1442" t="s">
        <v>52</v>
      </c>
      <c r="E1442" t="s">
        <v>22</v>
      </c>
      <c r="F1442" s="101">
        <v>45473</v>
      </c>
      <c r="G1442" t="s">
        <v>3285</v>
      </c>
      <c r="H1442" t="s">
        <v>2989</v>
      </c>
      <c r="I1442">
        <v>100</v>
      </c>
      <c r="J1442">
        <v>100</v>
      </c>
      <c r="DS1442">
        <v>1</v>
      </c>
      <c r="DT1442">
        <v>1</v>
      </c>
    </row>
    <row r="1443" spans="1:128" x14ac:dyDescent="0.3">
      <c r="A1443">
        <v>477</v>
      </c>
      <c r="B1443" t="s">
        <v>443</v>
      </c>
      <c r="C1443" t="s">
        <v>439</v>
      </c>
      <c r="D1443" t="s">
        <v>52</v>
      </c>
      <c r="E1443" t="s">
        <v>22</v>
      </c>
      <c r="F1443" s="101">
        <v>45473</v>
      </c>
      <c r="G1443" t="s">
        <v>3285</v>
      </c>
      <c r="H1443" t="s">
        <v>2992</v>
      </c>
      <c r="I1443">
        <v>100</v>
      </c>
      <c r="J1443">
        <v>100</v>
      </c>
      <c r="DS1443">
        <v>1</v>
      </c>
      <c r="DT1443">
        <v>1</v>
      </c>
    </row>
    <row r="1444" spans="1:128" x14ac:dyDescent="0.3">
      <c r="A1444">
        <v>478</v>
      </c>
      <c r="B1444" t="s">
        <v>444</v>
      </c>
      <c r="C1444" t="s">
        <v>439</v>
      </c>
      <c r="D1444" t="s">
        <v>52</v>
      </c>
      <c r="E1444" t="s">
        <v>22</v>
      </c>
      <c r="F1444" s="101">
        <v>45473</v>
      </c>
      <c r="G1444" t="s">
        <v>3286</v>
      </c>
      <c r="H1444" t="s">
        <v>2984</v>
      </c>
      <c r="I1444">
        <v>100</v>
      </c>
      <c r="J1444">
        <v>0</v>
      </c>
      <c r="DU1444">
        <v>0</v>
      </c>
      <c r="DV1444">
        <v>0</v>
      </c>
    </row>
    <row r="1445" spans="1:128" x14ac:dyDescent="0.3">
      <c r="A1445">
        <v>478</v>
      </c>
      <c r="B1445" t="s">
        <v>444</v>
      </c>
      <c r="C1445" t="s">
        <v>439</v>
      </c>
      <c r="D1445" t="s">
        <v>52</v>
      </c>
      <c r="E1445" t="s">
        <v>22</v>
      </c>
      <c r="F1445" s="101">
        <v>45473</v>
      </c>
      <c r="G1445" t="s">
        <v>3286</v>
      </c>
      <c r="H1445" t="s">
        <v>2985</v>
      </c>
      <c r="I1445">
        <v>100</v>
      </c>
      <c r="J1445">
        <v>0</v>
      </c>
      <c r="DU1445">
        <v>0</v>
      </c>
      <c r="DV1445">
        <v>0</v>
      </c>
    </row>
    <row r="1446" spans="1:128" x14ac:dyDescent="0.3">
      <c r="A1446">
        <v>478</v>
      </c>
      <c r="B1446" t="s">
        <v>444</v>
      </c>
      <c r="C1446" t="s">
        <v>439</v>
      </c>
      <c r="D1446" t="s">
        <v>52</v>
      </c>
      <c r="E1446" t="s">
        <v>22</v>
      </c>
      <c r="F1446" s="101">
        <v>45473</v>
      </c>
      <c r="G1446" t="s">
        <v>3286</v>
      </c>
      <c r="H1446" t="s">
        <v>2986</v>
      </c>
      <c r="I1446">
        <v>100</v>
      </c>
      <c r="J1446">
        <v>0</v>
      </c>
      <c r="DU1446">
        <v>0</v>
      </c>
      <c r="DV1446">
        <v>0</v>
      </c>
    </row>
    <row r="1447" spans="1:128" x14ac:dyDescent="0.3">
      <c r="A1447">
        <v>478</v>
      </c>
      <c r="B1447" t="s">
        <v>444</v>
      </c>
      <c r="C1447" t="s">
        <v>439</v>
      </c>
      <c r="D1447" t="s">
        <v>52</v>
      </c>
      <c r="E1447" t="s">
        <v>22</v>
      </c>
      <c r="F1447" s="101">
        <v>45473</v>
      </c>
      <c r="G1447" t="s">
        <v>3286</v>
      </c>
      <c r="H1447" t="s">
        <v>2987</v>
      </c>
      <c r="I1447">
        <v>100</v>
      </c>
      <c r="J1447">
        <v>0</v>
      </c>
      <c r="DU1447">
        <v>0</v>
      </c>
      <c r="DV1447">
        <v>0</v>
      </c>
    </row>
    <row r="1448" spans="1:128" x14ac:dyDescent="0.3">
      <c r="A1448">
        <v>478</v>
      </c>
      <c r="B1448" t="s">
        <v>444</v>
      </c>
      <c r="C1448" t="s">
        <v>439</v>
      </c>
      <c r="D1448" t="s">
        <v>52</v>
      </c>
      <c r="E1448" t="s">
        <v>22</v>
      </c>
      <c r="F1448" s="101">
        <v>45473</v>
      </c>
      <c r="G1448" t="s">
        <v>3286</v>
      </c>
      <c r="H1448" t="s">
        <v>2988</v>
      </c>
      <c r="I1448">
        <v>100</v>
      </c>
      <c r="J1448">
        <v>0</v>
      </c>
      <c r="DU1448">
        <v>0</v>
      </c>
      <c r="DV1448">
        <v>0</v>
      </c>
    </row>
    <row r="1449" spans="1:128" x14ac:dyDescent="0.3">
      <c r="A1449">
        <v>478</v>
      </c>
      <c r="B1449" t="s">
        <v>444</v>
      </c>
      <c r="C1449" t="s">
        <v>439</v>
      </c>
      <c r="D1449" t="s">
        <v>52</v>
      </c>
      <c r="E1449" t="s">
        <v>22</v>
      </c>
      <c r="F1449" s="101">
        <v>45473</v>
      </c>
      <c r="G1449" t="s">
        <v>3286</v>
      </c>
      <c r="H1449" t="s">
        <v>2989</v>
      </c>
      <c r="I1449">
        <v>100</v>
      </c>
      <c r="J1449">
        <v>0</v>
      </c>
      <c r="DU1449">
        <v>0</v>
      </c>
      <c r="DV1449">
        <v>0</v>
      </c>
    </row>
    <row r="1450" spans="1:128" x14ac:dyDescent="0.3">
      <c r="A1450">
        <v>478</v>
      </c>
      <c r="B1450" t="s">
        <v>444</v>
      </c>
      <c r="C1450" t="s">
        <v>439</v>
      </c>
      <c r="D1450" t="s">
        <v>52</v>
      </c>
      <c r="E1450" t="s">
        <v>22</v>
      </c>
      <c r="F1450" s="101">
        <v>45473</v>
      </c>
      <c r="G1450" t="s">
        <v>3286</v>
      </c>
      <c r="H1450" t="s">
        <v>2990</v>
      </c>
      <c r="I1450">
        <v>100</v>
      </c>
      <c r="J1450">
        <v>0</v>
      </c>
      <c r="DU1450">
        <v>0</v>
      </c>
      <c r="DV1450">
        <v>0</v>
      </c>
    </row>
    <row r="1451" spans="1:128" x14ac:dyDescent="0.3">
      <c r="A1451">
        <v>478</v>
      </c>
      <c r="B1451" t="s">
        <v>444</v>
      </c>
      <c r="C1451" t="s">
        <v>439</v>
      </c>
      <c r="D1451" t="s">
        <v>52</v>
      </c>
      <c r="E1451" t="s">
        <v>22</v>
      </c>
      <c r="F1451" s="101">
        <v>45473</v>
      </c>
      <c r="G1451" t="s">
        <v>3286</v>
      </c>
      <c r="H1451" t="s">
        <v>2991</v>
      </c>
      <c r="I1451">
        <v>100</v>
      </c>
      <c r="J1451">
        <v>0</v>
      </c>
      <c r="DU1451">
        <v>0</v>
      </c>
      <c r="DV1451">
        <v>0</v>
      </c>
    </row>
    <row r="1452" spans="1:128" x14ac:dyDescent="0.3">
      <c r="A1452">
        <v>478</v>
      </c>
      <c r="B1452" t="s">
        <v>444</v>
      </c>
      <c r="C1452" t="s">
        <v>439</v>
      </c>
      <c r="D1452" t="s">
        <v>52</v>
      </c>
      <c r="E1452" t="s">
        <v>22</v>
      </c>
      <c r="F1452" s="101">
        <v>45473</v>
      </c>
      <c r="G1452" t="s">
        <v>3286</v>
      </c>
      <c r="H1452" t="s">
        <v>2992</v>
      </c>
      <c r="I1452">
        <v>100</v>
      </c>
      <c r="J1452">
        <v>0</v>
      </c>
      <c r="DU1452">
        <v>0</v>
      </c>
      <c r="DV1452">
        <v>0</v>
      </c>
    </row>
    <row r="1453" spans="1:128" x14ac:dyDescent="0.3">
      <c r="A1453">
        <v>478</v>
      </c>
      <c r="B1453" t="s">
        <v>444</v>
      </c>
      <c r="C1453" t="s">
        <v>439</v>
      </c>
      <c r="D1453" t="s">
        <v>52</v>
      </c>
      <c r="E1453" t="s">
        <v>22</v>
      </c>
      <c r="F1453" s="101">
        <v>45473</v>
      </c>
      <c r="G1453" t="s">
        <v>3286</v>
      </c>
      <c r="H1453" t="s">
        <v>2993</v>
      </c>
      <c r="I1453">
        <v>100</v>
      </c>
      <c r="J1453">
        <v>0</v>
      </c>
      <c r="DU1453">
        <v>0</v>
      </c>
      <c r="DV1453">
        <v>0</v>
      </c>
    </row>
    <row r="1454" spans="1:128" x14ac:dyDescent="0.3">
      <c r="A1454">
        <v>478</v>
      </c>
      <c r="B1454" t="s">
        <v>444</v>
      </c>
      <c r="C1454" t="s">
        <v>439</v>
      </c>
      <c r="D1454" t="s">
        <v>52</v>
      </c>
      <c r="E1454" t="s">
        <v>22</v>
      </c>
      <c r="F1454" s="101">
        <v>45473</v>
      </c>
      <c r="G1454" t="s">
        <v>3286</v>
      </c>
      <c r="H1454" t="s">
        <v>2994</v>
      </c>
      <c r="I1454">
        <v>100</v>
      </c>
      <c r="J1454">
        <v>0</v>
      </c>
      <c r="DU1454">
        <v>0</v>
      </c>
      <c r="DV1454">
        <v>0</v>
      </c>
    </row>
    <row r="1455" spans="1:128" x14ac:dyDescent="0.3">
      <c r="A1455">
        <v>478</v>
      </c>
      <c r="B1455" t="s">
        <v>444</v>
      </c>
      <c r="C1455" t="s">
        <v>439</v>
      </c>
      <c r="D1455" t="s">
        <v>52</v>
      </c>
      <c r="E1455" t="s">
        <v>22</v>
      </c>
      <c r="F1455" s="101">
        <v>45473</v>
      </c>
      <c r="G1455" t="s">
        <v>3286</v>
      </c>
      <c r="H1455" t="s">
        <v>2995</v>
      </c>
      <c r="I1455">
        <v>100</v>
      </c>
      <c r="J1455">
        <v>0</v>
      </c>
      <c r="DU1455">
        <v>0</v>
      </c>
      <c r="DV1455">
        <v>0</v>
      </c>
    </row>
    <row r="1456" spans="1:128" x14ac:dyDescent="0.3">
      <c r="A1456">
        <v>479</v>
      </c>
      <c r="B1456" t="s">
        <v>445</v>
      </c>
      <c r="C1456" t="s">
        <v>439</v>
      </c>
      <c r="D1456" t="s">
        <v>52</v>
      </c>
      <c r="E1456" t="s">
        <v>22</v>
      </c>
      <c r="F1456" s="101">
        <v>45473</v>
      </c>
      <c r="G1456" t="s">
        <v>3287</v>
      </c>
      <c r="H1456" t="s">
        <v>2995</v>
      </c>
      <c r="I1456">
        <v>100</v>
      </c>
      <c r="J1456">
        <v>100</v>
      </c>
      <c r="DW1456">
        <v>1</v>
      </c>
      <c r="DX1456">
        <v>1</v>
      </c>
    </row>
    <row r="1457" spans="1:52" x14ac:dyDescent="0.3">
      <c r="A1457">
        <v>213</v>
      </c>
      <c r="B1457" t="s">
        <v>142</v>
      </c>
      <c r="C1457" t="s">
        <v>90</v>
      </c>
      <c r="D1457" t="s">
        <v>47</v>
      </c>
      <c r="E1457" t="s">
        <v>22</v>
      </c>
      <c r="F1457" s="101">
        <v>45473</v>
      </c>
      <c r="G1457" t="s">
        <v>3288</v>
      </c>
      <c r="H1457" t="s">
        <v>2927</v>
      </c>
      <c r="I1457">
        <v>90</v>
      </c>
      <c r="J1457">
        <v>100</v>
      </c>
      <c r="AW1457">
        <v>45</v>
      </c>
      <c r="AX1457">
        <v>45</v>
      </c>
    </row>
    <row r="1458" spans="1:52" x14ac:dyDescent="0.3">
      <c r="A1458">
        <v>213</v>
      </c>
      <c r="B1458" t="s">
        <v>142</v>
      </c>
      <c r="C1458" t="s">
        <v>90</v>
      </c>
      <c r="D1458" t="s">
        <v>47</v>
      </c>
      <c r="E1458" t="s">
        <v>22</v>
      </c>
      <c r="F1458" s="101">
        <v>45473</v>
      </c>
      <c r="G1458" t="s">
        <v>3288</v>
      </c>
      <c r="H1458" t="s">
        <v>2922</v>
      </c>
      <c r="I1458">
        <v>90</v>
      </c>
      <c r="J1458">
        <v>100</v>
      </c>
      <c r="AW1458">
        <v>18</v>
      </c>
      <c r="AX1458">
        <v>18</v>
      </c>
    </row>
    <row r="1459" spans="1:52" x14ac:dyDescent="0.3">
      <c r="A1459">
        <v>213</v>
      </c>
      <c r="B1459" t="s">
        <v>142</v>
      </c>
      <c r="C1459" t="s">
        <v>90</v>
      </c>
      <c r="D1459" t="s">
        <v>47</v>
      </c>
      <c r="E1459" t="s">
        <v>22</v>
      </c>
      <c r="F1459" s="101">
        <v>45473</v>
      </c>
      <c r="G1459" t="s">
        <v>3288</v>
      </c>
      <c r="H1459" t="s">
        <v>2923</v>
      </c>
      <c r="I1459">
        <v>90</v>
      </c>
      <c r="J1459">
        <v>100</v>
      </c>
      <c r="AW1459">
        <v>26</v>
      </c>
      <c r="AX1459">
        <v>26</v>
      </c>
    </row>
    <row r="1460" spans="1:52" x14ac:dyDescent="0.3">
      <c r="A1460">
        <v>213</v>
      </c>
      <c r="B1460" t="s">
        <v>142</v>
      </c>
      <c r="C1460" t="s">
        <v>90</v>
      </c>
      <c r="D1460" t="s">
        <v>47</v>
      </c>
      <c r="E1460" t="s">
        <v>22</v>
      </c>
      <c r="F1460" s="101">
        <v>45473</v>
      </c>
      <c r="G1460" t="s">
        <v>3288</v>
      </c>
      <c r="H1460" t="s">
        <v>2924</v>
      </c>
      <c r="I1460">
        <v>90</v>
      </c>
      <c r="J1460">
        <v>100</v>
      </c>
      <c r="AW1460">
        <v>13</v>
      </c>
      <c r="AX1460">
        <v>13</v>
      </c>
    </row>
    <row r="1461" spans="1:52" x14ac:dyDescent="0.3">
      <c r="A1461">
        <v>213</v>
      </c>
      <c r="B1461" t="s">
        <v>142</v>
      </c>
      <c r="C1461" t="s">
        <v>90</v>
      </c>
      <c r="D1461" t="s">
        <v>47</v>
      </c>
      <c r="E1461" t="s">
        <v>22</v>
      </c>
      <c r="F1461" s="101">
        <v>45473</v>
      </c>
      <c r="G1461" t="s">
        <v>3288</v>
      </c>
      <c r="H1461" t="s">
        <v>3011</v>
      </c>
      <c r="I1461">
        <v>90</v>
      </c>
      <c r="J1461">
        <v>100</v>
      </c>
      <c r="AW1461">
        <v>9</v>
      </c>
      <c r="AX1461">
        <v>9</v>
      </c>
    </row>
    <row r="1462" spans="1:52" x14ac:dyDescent="0.3">
      <c r="A1462">
        <v>213</v>
      </c>
      <c r="B1462" t="s">
        <v>142</v>
      </c>
      <c r="C1462" t="s">
        <v>90</v>
      </c>
      <c r="D1462" t="s">
        <v>47</v>
      </c>
      <c r="E1462" t="s">
        <v>22</v>
      </c>
      <c r="F1462" s="101">
        <v>45473</v>
      </c>
      <c r="G1462" t="s">
        <v>3288</v>
      </c>
      <c r="H1462" t="s">
        <v>3012</v>
      </c>
      <c r="I1462">
        <v>90</v>
      </c>
      <c r="J1462">
        <v>100</v>
      </c>
      <c r="AW1462">
        <v>2</v>
      </c>
      <c r="AX1462">
        <v>2</v>
      </c>
    </row>
    <row r="1463" spans="1:52" x14ac:dyDescent="0.3">
      <c r="A1463">
        <v>213</v>
      </c>
      <c r="B1463" t="s">
        <v>142</v>
      </c>
      <c r="C1463" t="s">
        <v>90</v>
      </c>
      <c r="D1463" t="s">
        <v>47</v>
      </c>
      <c r="E1463" t="s">
        <v>22</v>
      </c>
      <c r="F1463" s="101">
        <v>45473</v>
      </c>
      <c r="G1463" t="s">
        <v>3288</v>
      </c>
      <c r="H1463" t="s">
        <v>2926</v>
      </c>
      <c r="I1463">
        <v>90</v>
      </c>
      <c r="J1463">
        <v>100</v>
      </c>
      <c r="AW1463">
        <v>13</v>
      </c>
      <c r="AX1463">
        <v>13</v>
      </c>
    </row>
    <row r="1464" spans="1:52" x14ac:dyDescent="0.3">
      <c r="A1464">
        <v>213</v>
      </c>
      <c r="B1464" t="s">
        <v>142</v>
      </c>
      <c r="C1464" t="s">
        <v>90</v>
      </c>
      <c r="D1464" t="s">
        <v>47</v>
      </c>
      <c r="E1464" t="s">
        <v>22</v>
      </c>
      <c r="F1464" s="101">
        <v>45473</v>
      </c>
      <c r="G1464" t="s">
        <v>3288</v>
      </c>
      <c r="H1464" t="s">
        <v>2925</v>
      </c>
      <c r="I1464">
        <v>90</v>
      </c>
      <c r="J1464">
        <v>100</v>
      </c>
      <c r="AW1464">
        <v>45</v>
      </c>
      <c r="AX1464">
        <v>45</v>
      </c>
    </row>
    <row r="1465" spans="1:52" x14ac:dyDescent="0.3">
      <c r="A1465">
        <v>238</v>
      </c>
      <c r="B1465" t="s">
        <v>168</v>
      </c>
      <c r="C1465" t="s">
        <v>90</v>
      </c>
      <c r="D1465" t="s">
        <v>47</v>
      </c>
      <c r="E1465" t="s">
        <v>22</v>
      </c>
      <c r="F1465" s="101">
        <v>45473</v>
      </c>
      <c r="G1465" t="s">
        <v>1221</v>
      </c>
      <c r="H1465" t="s">
        <v>2929</v>
      </c>
      <c r="I1465">
        <v>90</v>
      </c>
      <c r="J1465">
        <v>100</v>
      </c>
      <c r="AY1465">
        <v>1</v>
      </c>
      <c r="AZ1465">
        <v>1</v>
      </c>
    </row>
    <row r="1466" spans="1:52" x14ac:dyDescent="0.3">
      <c r="A1466">
        <v>238</v>
      </c>
      <c r="B1466" t="s">
        <v>168</v>
      </c>
      <c r="C1466" t="s">
        <v>90</v>
      </c>
      <c r="D1466" t="s">
        <v>47</v>
      </c>
      <c r="E1466" t="s">
        <v>22</v>
      </c>
      <c r="F1466" s="101">
        <v>45473</v>
      </c>
      <c r="G1466" t="s">
        <v>1221</v>
      </c>
      <c r="H1466" t="s">
        <v>2931</v>
      </c>
      <c r="I1466">
        <v>90</v>
      </c>
      <c r="J1466">
        <v>100</v>
      </c>
      <c r="AY1466">
        <v>5</v>
      </c>
      <c r="AZ1466">
        <v>5</v>
      </c>
    </row>
    <row r="1467" spans="1:52" x14ac:dyDescent="0.3">
      <c r="A1467">
        <v>238</v>
      </c>
      <c r="B1467" t="s">
        <v>168</v>
      </c>
      <c r="C1467" t="s">
        <v>90</v>
      </c>
      <c r="D1467" t="s">
        <v>47</v>
      </c>
      <c r="E1467" t="s">
        <v>22</v>
      </c>
      <c r="F1467" s="101">
        <v>45473</v>
      </c>
      <c r="G1467" t="s">
        <v>1221</v>
      </c>
      <c r="H1467" t="s">
        <v>2932</v>
      </c>
      <c r="I1467">
        <v>90</v>
      </c>
      <c r="J1467">
        <v>80</v>
      </c>
      <c r="AY1467">
        <v>4</v>
      </c>
      <c r="AZ1467">
        <v>5</v>
      </c>
    </row>
    <row r="1468" spans="1:52" x14ac:dyDescent="0.3">
      <c r="A1468">
        <v>238</v>
      </c>
      <c r="B1468" t="s">
        <v>168</v>
      </c>
      <c r="C1468" t="s">
        <v>90</v>
      </c>
      <c r="D1468" t="s">
        <v>47</v>
      </c>
      <c r="E1468" t="s">
        <v>22</v>
      </c>
      <c r="F1468" s="101">
        <v>45473</v>
      </c>
      <c r="G1468" t="s">
        <v>1221</v>
      </c>
      <c r="H1468" t="s">
        <v>3014</v>
      </c>
      <c r="I1468">
        <v>90</v>
      </c>
      <c r="J1468">
        <v>0</v>
      </c>
      <c r="AY1468">
        <v>0</v>
      </c>
      <c r="AZ1468">
        <v>0</v>
      </c>
    </row>
    <row r="1469" spans="1:52" x14ac:dyDescent="0.3">
      <c r="A1469">
        <v>238</v>
      </c>
      <c r="B1469" t="s">
        <v>168</v>
      </c>
      <c r="C1469" t="s">
        <v>90</v>
      </c>
      <c r="D1469" t="s">
        <v>47</v>
      </c>
      <c r="E1469" t="s">
        <v>22</v>
      </c>
      <c r="F1469" s="101">
        <v>45473</v>
      </c>
      <c r="G1469" t="s">
        <v>1221</v>
      </c>
      <c r="H1469" t="s">
        <v>3015</v>
      </c>
      <c r="I1469">
        <v>90</v>
      </c>
      <c r="J1469">
        <v>0</v>
      </c>
      <c r="AY1469">
        <v>0</v>
      </c>
      <c r="AZ1469">
        <v>0</v>
      </c>
    </row>
    <row r="1470" spans="1:52" x14ac:dyDescent="0.3">
      <c r="A1470">
        <v>238</v>
      </c>
      <c r="B1470" t="s">
        <v>168</v>
      </c>
      <c r="C1470" t="s">
        <v>90</v>
      </c>
      <c r="D1470" t="s">
        <v>47</v>
      </c>
      <c r="E1470" t="s">
        <v>22</v>
      </c>
      <c r="F1470" s="101">
        <v>45473</v>
      </c>
      <c r="G1470" t="s">
        <v>1221</v>
      </c>
      <c r="H1470" t="s">
        <v>2933</v>
      </c>
      <c r="I1470">
        <v>90</v>
      </c>
      <c r="J1470">
        <v>100</v>
      </c>
      <c r="AY1470">
        <v>3</v>
      </c>
      <c r="AZ1470">
        <v>3</v>
      </c>
    </row>
    <row r="1471" spans="1:52" x14ac:dyDescent="0.3">
      <c r="A1471">
        <v>238</v>
      </c>
      <c r="B1471" t="s">
        <v>168</v>
      </c>
      <c r="C1471" t="s">
        <v>90</v>
      </c>
      <c r="D1471" t="s">
        <v>47</v>
      </c>
      <c r="E1471" t="s">
        <v>22</v>
      </c>
      <c r="F1471" s="101">
        <v>45473</v>
      </c>
      <c r="G1471" t="s">
        <v>1221</v>
      </c>
      <c r="H1471" t="s">
        <v>2930</v>
      </c>
      <c r="I1471">
        <v>90</v>
      </c>
      <c r="J1471">
        <v>53.849998474121087</v>
      </c>
      <c r="AY1471">
        <v>7</v>
      </c>
      <c r="AZ1471">
        <v>13</v>
      </c>
    </row>
    <row r="1472" spans="1:52" x14ac:dyDescent="0.3">
      <c r="A1472">
        <v>238</v>
      </c>
      <c r="B1472" t="s">
        <v>168</v>
      </c>
      <c r="C1472" t="s">
        <v>90</v>
      </c>
      <c r="D1472" t="s">
        <v>47</v>
      </c>
      <c r="E1472" t="s">
        <v>22</v>
      </c>
      <c r="F1472" s="101">
        <v>45473</v>
      </c>
      <c r="G1472" t="s">
        <v>1221</v>
      </c>
      <c r="H1472" t="s">
        <v>2934</v>
      </c>
      <c r="I1472">
        <v>90</v>
      </c>
      <c r="J1472">
        <v>100</v>
      </c>
      <c r="AY1472">
        <v>5</v>
      </c>
      <c r="AZ1472">
        <v>5</v>
      </c>
    </row>
    <row r="1473" spans="1:96" x14ac:dyDescent="0.3">
      <c r="A1473">
        <v>306</v>
      </c>
      <c r="B1473" t="s">
        <v>252</v>
      </c>
      <c r="C1473" t="s">
        <v>186</v>
      </c>
      <c r="D1473" t="s">
        <v>47</v>
      </c>
      <c r="E1473" t="s">
        <v>22</v>
      </c>
      <c r="F1473" s="101">
        <v>45473</v>
      </c>
      <c r="G1473" t="s">
        <v>3289</v>
      </c>
      <c r="H1473" t="s">
        <v>3020</v>
      </c>
      <c r="I1473">
        <v>100</v>
      </c>
      <c r="J1473">
        <v>103</v>
      </c>
      <c r="BY1473">
        <v>103</v>
      </c>
    </row>
    <row r="1474" spans="1:96" x14ac:dyDescent="0.3">
      <c r="A1474">
        <v>373</v>
      </c>
      <c r="B1474" t="s">
        <v>328</v>
      </c>
      <c r="C1474" t="s">
        <v>190</v>
      </c>
      <c r="D1474" t="s">
        <v>47</v>
      </c>
      <c r="E1474" t="s">
        <v>22</v>
      </c>
      <c r="F1474" s="101">
        <v>45473</v>
      </c>
      <c r="G1474" t="s">
        <v>3290</v>
      </c>
      <c r="H1474" t="s">
        <v>3017</v>
      </c>
      <c r="I1474">
        <v>100</v>
      </c>
      <c r="J1474">
        <v>101.61000061035161</v>
      </c>
      <c r="BZ1474">
        <v>63</v>
      </c>
      <c r="CA1474">
        <v>62</v>
      </c>
    </row>
    <row r="1475" spans="1:96" x14ac:dyDescent="0.3">
      <c r="A1475">
        <v>390</v>
      </c>
      <c r="B1475" t="s">
        <v>348</v>
      </c>
      <c r="C1475" t="s">
        <v>190</v>
      </c>
      <c r="D1475" t="s">
        <v>47</v>
      </c>
      <c r="E1475" t="s">
        <v>22</v>
      </c>
      <c r="F1475" s="101">
        <v>45473</v>
      </c>
      <c r="G1475" t="s">
        <v>3291</v>
      </c>
      <c r="H1475" t="s">
        <v>2995</v>
      </c>
      <c r="I1475">
        <v>100</v>
      </c>
      <c r="J1475">
        <v>121.40000152587891</v>
      </c>
      <c r="CB1475">
        <v>44.65</v>
      </c>
      <c r="CC1475">
        <v>36.78</v>
      </c>
    </row>
    <row r="1476" spans="1:96" x14ac:dyDescent="0.3">
      <c r="A1476">
        <v>409</v>
      </c>
      <c r="B1476" t="s">
        <v>375</v>
      </c>
      <c r="C1476" t="s">
        <v>41</v>
      </c>
      <c r="D1476" t="s">
        <v>47</v>
      </c>
      <c r="E1476" t="s">
        <v>22</v>
      </c>
      <c r="F1476" s="101">
        <v>45473</v>
      </c>
      <c r="G1476" t="s">
        <v>3292</v>
      </c>
      <c r="H1476" t="s">
        <v>3095</v>
      </c>
      <c r="I1476">
        <v>95</v>
      </c>
      <c r="J1476">
        <v>97.089996337890625</v>
      </c>
      <c r="CQ1476">
        <v>267</v>
      </c>
      <c r="CR1476">
        <v>275</v>
      </c>
    </row>
    <row r="1477" spans="1:96" x14ac:dyDescent="0.3">
      <c r="A1477">
        <v>409</v>
      </c>
      <c r="B1477" t="s">
        <v>375</v>
      </c>
      <c r="C1477" t="s">
        <v>41</v>
      </c>
      <c r="D1477" t="s">
        <v>47</v>
      </c>
      <c r="E1477" t="s">
        <v>22</v>
      </c>
      <c r="F1477" s="101">
        <v>45473</v>
      </c>
      <c r="G1477" t="s">
        <v>3292</v>
      </c>
      <c r="H1477" t="s">
        <v>3096</v>
      </c>
      <c r="I1477">
        <v>95</v>
      </c>
      <c r="J1477">
        <v>100</v>
      </c>
      <c r="CQ1477">
        <v>257</v>
      </c>
      <c r="CR1477">
        <v>257</v>
      </c>
    </row>
    <row r="1478" spans="1:96" x14ac:dyDescent="0.3">
      <c r="A1478">
        <v>414</v>
      </c>
      <c r="B1478" t="s">
        <v>382</v>
      </c>
      <c r="C1478" t="s">
        <v>190</v>
      </c>
      <c r="D1478" t="s">
        <v>47</v>
      </c>
      <c r="E1478" t="s">
        <v>22</v>
      </c>
      <c r="F1478" s="101">
        <v>45473</v>
      </c>
      <c r="G1478" t="s">
        <v>3293</v>
      </c>
      <c r="H1478" t="s">
        <v>3029</v>
      </c>
      <c r="I1478">
        <v>100</v>
      </c>
      <c r="J1478">
        <v>97.80999755859375</v>
      </c>
      <c r="CD1478">
        <v>80</v>
      </c>
      <c r="CE1478">
        <v>81.790000000000006</v>
      </c>
    </row>
    <row r="1479" spans="1:96" x14ac:dyDescent="0.3">
      <c r="A1479">
        <v>414</v>
      </c>
      <c r="B1479" t="s">
        <v>382</v>
      </c>
      <c r="C1479" t="s">
        <v>190</v>
      </c>
      <c r="D1479" t="s">
        <v>47</v>
      </c>
      <c r="E1479" t="s">
        <v>22</v>
      </c>
      <c r="F1479" s="101">
        <v>45473</v>
      </c>
      <c r="G1479" t="s">
        <v>3293</v>
      </c>
      <c r="H1479" t="s">
        <v>3026</v>
      </c>
      <c r="I1479">
        <v>100</v>
      </c>
      <c r="J1479">
        <v>103.7799987792969</v>
      </c>
      <c r="CD1479">
        <v>42.33</v>
      </c>
      <c r="CE1479">
        <v>40.79</v>
      </c>
    </row>
    <row r="1480" spans="1:96" x14ac:dyDescent="0.3">
      <c r="A1480">
        <v>414</v>
      </c>
      <c r="B1480" t="s">
        <v>382</v>
      </c>
      <c r="C1480" t="s">
        <v>190</v>
      </c>
      <c r="D1480" t="s">
        <v>47</v>
      </c>
      <c r="E1480" t="s">
        <v>22</v>
      </c>
      <c r="F1480" s="101">
        <v>45473</v>
      </c>
      <c r="G1480" t="s">
        <v>3293</v>
      </c>
      <c r="H1480" t="s">
        <v>3032</v>
      </c>
      <c r="I1480">
        <v>100</v>
      </c>
      <c r="J1480">
        <v>95.269996643066406</v>
      </c>
      <c r="CD1480">
        <v>62.83</v>
      </c>
      <c r="CE1480">
        <v>65.95</v>
      </c>
    </row>
    <row r="1481" spans="1:96" x14ac:dyDescent="0.3">
      <c r="A1481">
        <v>414</v>
      </c>
      <c r="B1481" t="s">
        <v>382</v>
      </c>
      <c r="C1481" t="s">
        <v>190</v>
      </c>
      <c r="D1481" t="s">
        <v>47</v>
      </c>
      <c r="E1481" t="s">
        <v>22</v>
      </c>
      <c r="F1481" s="101">
        <v>45473</v>
      </c>
      <c r="G1481" t="s">
        <v>3293</v>
      </c>
      <c r="H1481" t="s">
        <v>3033</v>
      </c>
      <c r="I1481">
        <v>100</v>
      </c>
      <c r="J1481">
        <v>107.9700012207031</v>
      </c>
      <c r="CD1481">
        <v>85.57</v>
      </c>
      <c r="CE1481">
        <v>79.25</v>
      </c>
    </row>
    <row r="1482" spans="1:96" x14ac:dyDescent="0.3">
      <c r="A1482">
        <v>414</v>
      </c>
      <c r="B1482" t="s">
        <v>382</v>
      </c>
      <c r="C1482" t="s">
        <v>190</v>
      </c>
      <c r="D1482" t="s">
        <v>47</v>
      </c>
      <c r="E1482" t="s">
        <v>22</v>
      </c>
      <c r="F1482" s="101">
        <v>45473</v>
      </c>
      <c r="G1482" t="s">
        <v>3293</v>
      </c>
      <c r="H1482" t="s">
        <v>3030</v>
      </c>
      <c r="I1482">
        <v>100</v>
      </c>
      <c r="J1482">
        <v>99.699996948242188</v>
      </c>
      <c r="CD1482">
        <v>65.63</v>
      </c>
      <c r="CE1482">
        <v>65.83</v>
      </c>
    </row>
    <row r="1483" spans="1:96" x14ac:dyDescent="0.3">
      <c r="A1483">
        <v>414</v>
      </c>
      <c r="B1483" t="s">
        <v>382</v>
      </c>
      <c r="C1483" t="s">
        <v>190</v>
      </c>
      <c r="D1483" t="s">
        <v>47</v>
      </c>
      <c r="E1483" t="s">
        <v>22</v>
      </c>
      <c r="F1483" s="101">
        <v>45473</v>
      </c>
      <c r="G1483" t="s">
        <v>3293</v>
      </c>
      <c r="H1483" t="s">
        <v>3027</v>
      </c>
      <c r="I1483">
        <v>100</v>
      </c>
      <c r="J1483">
        <v>95.400001525878906</v>
      </c>
      <c r="CD1483">
        <v>88</v>
      </c>
      <c r="CE1483">
        <v>92.24</v>
      </c>
    </row>
    <row r="1484" spans="1:96" x14ac:dyDescent="0.3">
      <c r="A1484">
        <v>414</v>
      </c>
      <c r="B1484" t="s">
        <v>382</v>
      </c>
      <c r="C1484" t="s">
        <v>190</v>
      </c>
      <c r="D1484" t="s">
        <v>47</v>
      </c>
      <c r="E1484" t="s">
        <v>22</v>
      </c>
      <c r="F1484" s="101">
        <v>45473</v>
      </c>
      <c r="G1484" t="s">
        <v>3293</v>
      </c>
      <c r="H1484" t="s">
        <v>3028</v>
      </c>
      <c r="I1484">
        <v>100</v>
      </c>
      <c r="J1484">
        <v>93.25</v>
      </c>
      <c r="CD1484">
        <v>48.34</v>
      </c>
      <c r="CE1484">
        <v>51.84</v>
      </c>
    </row>
    <row r="1485" spans="1:96" x14ac:dyDescent="0.3">
      <c r="A1485">
        <v>414</v>
      </c>
      <c r="B1485" t="s">
        <v>382</v>
      </c>
      <c r="C1485" t="s">
        <v>190</v>
      </c>
      <c r="D1485" t="s">
        <v>47</v>
      </c>
      <c r="E1485" t="s">
        <v>22</v>
      </c>
      <c r="F1485" s="101">
        <v>45473</v>
      </c>
      <c r="G1485" t="s">
        <v>3293</v>
      </c>
      <c r="H1485" t="s">
        <v>3031</v>
      </c>
      <c r="I1485">
        <v>100</v>
      </c>
      <c r="J1485">
        <v>121.1699981689453</v>
      </c>
      <c r="CD1485">
        <v>62.5</v>
      </c>
      <c r="CE1485">
        <v>51.58</v>
      </c>
    </row>
    <row r="1486" spans="1:96" x14ac:dyDescent="0.3">
      <c r="A1486">
        <v>414</v>
      </c>
      <c r="B1486" t="s">
        <v>382</v>
      </c>
      <c r="C1486" t="s">
        <v>190</v>
      </c>
      <c r="D1486" t="s">
        <v>47</v>
      </c>
      <c r="E1486" t="s">
        <v>22</v>
      </c>
      <c r="F1486" s="101">
        <v>45473</v>
      </c>
      <c r="G1486" t="s">
        <v>3293</v>
      </c>
      <c r="H1486" t="s">
        <v>3196</v>
      </c>
      <c r="I1486">
        <v>100</v>
      </c>
      <c r="J1486">
        <v>86.220001220703125</v>
      </c>
      <c r="CD1486">
        <v>45</v>
      </c>
      <c r="CE1486">
        <v>52.19</v>
      </c>
    </row>
    <row r="1487" spans="1:96" x14ac:dyDescent="0.3">
      <c r="A1487">
        <v>415</v>
      </c>
      <c r="B1487" t="s">
        <v>383</v>
      </c>
      <c r="C1487" t="s">
        <v>190</v>
      </c>
      <c r="D1487" t="s">
        <v>47</v>
      </c>
      <c r="E1487" t="s">
        <v>22</v>
      </c>
      <c r="F1487" s="101">
        <v>45473</v>
      </c>
      <c r="G1487" t="s">
        <v>3294</v>
      </c>
      <c r="H1487" t="s">
        <v>3200</v>
      </c>
      <c r="I1487">
        <v>100</v>
      </c>
      <c r="J1487">
        <v>90.419998168945313</v>
      </c>
      <c r="CF1487">
        <v>48.5</v>
      </c>
      <c r="CG1487">
        <v>53.64</v>
      </c>
    </row>
    <row r="1488" spans="1:96" x14ac:dyDescent="0.3">
      <c r="A1488">
        <v>415</v>
      </c>
      <c r="B1488" t="s">
        <v>383</v>
      </c>
      <c r="C1488" t="s">
        <v>190</v>
      </c>
      <c r="D1488" t="s">
        <v>47</v>
      </c>
      <c r="E1488" t="s">
        <v>22</v>
      </c>
      <c r="F1488" s="101">
        <v>45473</v>
      </c>
      <c r="G1488" t="s">
        <v>3294</v>
      </c>
      <c r="H1488" t="s">
        <v>3038</v>
      </c>
      <c r="I1488">
        <v>100</v>
      </c>
      <c r="J1488">
        <v>74.569999694824219</v>
      </c>
      <c r="CF1488">
        <v>40</v>
      </c>
      <c r="CG1488">
        <v>53.64</v>
      </c>
    </row>
    <row r="1489" spans="1:87" x14ac:dyDescent="0.3">
      <c r="A1489">
        <v>415</v>
      </c>
      <c r="B1489" t="s">
        <v>383</v>
      </c>
      <c r="C1489" t="s">
        <v>190</v>
      </c>
      <c r="D1489" t="s">
        <v>47</v>
      </c>
      <c r="E1489" t="s">
        <v>22</v>
      </c>
      <c r="F1489" s="101">
        <v>45473</v>
      </c>
      <c r="G1489" t="s">
        <v>3294</v>
      </c>
      <c r="H1489" t="s">
        <v>3035</v>
      </c>
      <c r="I1489">
        <v>100</v>
      </c>
      <c r="J1489">
        <v>83.459999084472656</v>
      </c>
      <c r="CF1489">
        <v>65.67</v>
      </c>
      <c r="CG1489">
        <v>78.680000000000007</v>
      </c>
    </row>
    <row r="1490" spans="1:87" x14ac:dyDescent="0.3">
      <c r="A1490">
        <v>415</v>
      </c>
      <c r="B1490" t="s">
        <v>383</v>
      </c>
      <c r="C1490" t="s">
        <v>190</v>
      </c>
      <c r="D1490" t="s">
        <v>47</v>
      </c>
      <c r="E1490" t="s">
        <v>22</v>
      </c>
      <c r="F1490" s="101">
        <v>45473</v>
      </c>
      <c r="G1490" t="s">
        <v>3294</v>
      </c>
      <c r="H1490" t="s">
        <v>3039</v>
      </c>
      <c r="I1490">
        <v>100</v>
      </c>
      <c r="J1490">
        <v>121.8300018310547</v>
      </c>
      <c r="CF1490">
        <v>43.92</v>
      </c>
      <c r="CG1490">
        <v>36.049999999999997</v>
      </c>
    </row>
    <row r="1491" spans="1:87" x14ac:dyDescent="0.3">
      <c r="A1491">
        <v>415</v>
      </c>
      <c r="B1491" t="s">
        <v>383</v>
      </c>
      <c r="C1491" t="s">
        <v>190</v>
      </c>
      <c r="D1491" t="s">
        <v>47</v>
      </c>
      <c r="E1491" t="s">
        <v>22</v>
      </c>
      <c r="F1491" s="101">
        <v>45473</v>
      </c>
      <c r="G1491" t="s">
        <v>3294</v>
      </c>
      <c r="H1491" t="s">
        <v>3036</v>
      </c>
      <c r="I1491">
        <v>100</v>
      </c>
      <c r="J1491">
        <v>85.879997253417969</v>
      </c>
      <c r="CF1491">
        <v>68.599999999999994</v>
      </c>
      <c r="CG1491">
        <v>79.88</v>
      </c>
    </row>
    <row r="1492" spans="1:87" x14ac:dyDescent="0.3">
      <c r="A1492">
        <v>415</v>
      </c>
      <c r="B1492" t="s">
        <v>383</v>
      </c>
      <c r="C1492" t="s">
        <v>190</v>
      </c>
      <c r="D1492" t="s">
        <v>47</v>
      </c>
      <c r="E1492" t="s">
        <v>22</v>
      </c>
      <c r="F1492" s="101">
        <v>45473</v>
      </c>
      <c r="G1492" t="s">
        <v>3294</v>
      </c>
      <c r="H1492" t="s">
        <v>3159</v>
      </c>
      <c r="I1492">
        <v>100</v>
      </c>
      <c r="J1492">
        <v>123.0899963378906</v>
      </c>
      <c r="CF1492">
        <v>57.83</v>
      </c>
      <c r="CG1492">
        <v>46.98</v>
      </c>
    </row>
    <row r="1493" spans="1:87" x14ac:dyDescent="0.3">
      <c r="A1493">
        <v>415</v>
      </c>
      <c r="B1493" t="s">
        <v>383</v>
      </c>
      <c r="C1493" t="s">
        <v>190</v>
      </c>
      <c r="D1493" t="s">
        <v>47</v>
      </c>
      <c r="E1493" t="s">
        <v>22</v>
      </c>
      <c r="F1493" s="101">
        <v>45473</v>
      </c>
      <c r="G1493" t="s">
        <v>3294</v>
      </c>
      <c r="H1493" t="s">
        <v>3201</v>
      </c>
      <c r="I1493">
        <v>100</v>
      </c>
      <c r="J1493">
        <v>97</v>
      </c>
      <c r="CF1493">
        <v>97</v>
      </c>
      <c r="CG1493">
        <v>100</v>
      </c>
    </row>
    <row r="1494" spans="1:87" x14ac:dyDescent="0.3">
      <c r="A1494">
        <v>415</v>
      </c>
      <c r="B1494" t="s">
        <v>383</v>
      </c>
      <c r="C1494" t="s">
        <v>190</v>
      </c>
      <c r="D1494" t="s">
        <v>47</v>
      </c>
      <c r="E1494" t="s">
        <v>22</v>
      </c>
      <c r="F1494" s="101">
        <v>45473</v>
      </c>
      <c r="G1494" t="s">
        <v>3294</v>
      </c>
      <c r="H1494" t="s">
        <v>3040</v>
      </c>
      <c r="I1494">
        <v>100</v>
      </c>
      <c r="J1494">
        <v>106.6800003051758</v>
      </c>
      <c r="CF1494">
        <v>86.67</v>
      </c>
      <c r="CG1494">
        <v>81.239999999999995</v>
      </c>
    </row>
    <row r="1495" spans="1:87" x14ac:dyDescent="0.3">
      <c r="A1495">
        <v>415</v>
      </c>
      <c r="B1495" t="s">
        <v>383</v>
      </c>
      <c r="C1495" t="s">
        <v>190</v>
      </c>
      <c r="D1495" t="s">
        <v>47</v>
      </c>
      <c r="E1495" t="s">
        <v>22</v>
      </c>
      <c r="F1495" s="101">
        <v>45473</v>
      </c>
      <c r="G1495" t="s">
        <v>3294</v>
      </c>
      <c r="H1495" t="s">
        <v>3041</v>
      </c>
      <c r="I1495">
        <v>100</v>
      </c>
      <c r="J1495">
        <v>73.290000915527344</v>
      </c>
      <c r="CF1495">
        <v>52.22</v>
      </c>
      <c r="CG1495">
        <v>71.25</v>
      </c>
    </row>
    <row r="1496" spans="1:87" x14ac:dyDescent="0.3">
      <c r="A1496">
        <v>415</v>
      </c>
      <c r="B1496" t="s">
        <v>383</v>
      </c>
      <c r="C1496" t="s">
        <v>190</v>
      </c>
      <c r="D1496" t="s">
        <v>47</v>
      </c>
      <c r="E1496" t="s">
        <v>22</v>
      </c>
      <c r="F1496" s="101">
        <v>45473</v>
      </c>
      <c r="G1496" t="s">
        <v>3294</v>
      </c>
      <c r="H1496" t="s">
        <v>3198</v>
      </c>
      <c r="I1496">
        <v>100</v>
      </c>
      <c r="J1496">
        <v>84.720001220703125</v>
      </c>
      <c r="CF1496">
        <v>54.67</v>
      </c>
      <c r="CG1496">
        <v>64.53</v>
      </c>
    </row>
    <row r="1497" spans="1:87" x14ac:dyDescent="0.3">
      <c r="A1497">
        <v>415</v>
      </c>
      <c r="B1497" t="s">
        <v>383</v>
      </c>
      <c r="C1497" t="s">
        <v>190</v>
      </c>
      <c r="D1497" t="s">
        <v>47</v>
      </c>
      <c r="E1497" t="s">
        <v>22</v>
      </c>
      <c r="F1497" s="101">
        <v>45473</v>
      </c>
      <c r="G1497" t="s">
        <v>3294</v>
      </c>
      <c r="H1497" t="s">
        <v>3199</v>
      </c>
      <c r="I1497">
        <v>100</v>
      </c>
      <c r="J1497">
        <v>88.269996643066406</v>
      </c>
      <c r="CF1497">
        <v>77.5</v>
      </c>
      <c r="CG1497">
        <v>87.8</v>
      </c>
    </row>
    <row r="1498" spans="1:87" x14ac:dyDescent="0.3">
      <c r="A1498">
        <v>415</v>
      </c>
      <c r="B1498" t="s">
        <v>383</v>
      </c>
      <c r="C1498" t="s">
        <v>190</v>
      </c>
      <c r="D1498" t="s">
        <v>47</v>
      </c>
      <c r="E1498" t="s">
        <v>22</v>
      </c>
      <c r="F1498" s="101">
        <v>45473</v>
      </c>
      <c r="G1498" t="s">
        <v>3294</v>
      </c>
      <c r="H1498" t="s">
        <v>3203</v>
      </c>
      <c r="I1498">
        <v>100</v>
      </c>
      <c r="J1498">
        <v>95.25</v>
      </c>
      <c r="CF1498">
        <v>26.66</v>
      </c>
      <c r="CG1498">
        <v>27.99</v>
      </c>
    </row>
    <row r="1499" spans="1:87" x14ac:dyDescent="0.3">
      <c r="A1499">
        <v>415</v>
      </c>
      <c r="B1499" t="s">
        <v>383</v>
      </c>
      <c r="C1499" t="s">
        <v>190</v>
      </c>
      <c r="D1499" t="s">
        <v>47</v>
      </c>
      <c r="E1499" t="s">
        <v>22</v>
      </c>
      <c r="F1499" s="101">
        <v>45473</v>
      </c>
      <c r="G1499" t="s">
        <v>3294</v>
      </c>
      <c r="H1499" t="s">
        <v>3202</v>
      </c>
      <c r="I1499">
        <v>100</v>
      </c>
      <c r="J1499">
        <v>85</v>
      </c>
      <c r="CF1499">
        <v>85</v>
      </c>
      <c r="CG1499">
        <v>100</v>
      </c>
    </row>
    <row r="1500" spans="1:87" x14ac:dyDescent="0.3">
      <c r="A1500">
        <v>416</v>
      </c>
      <c r="B1500" t="s">
        <v>384</v>
      </c>
      <c r="C1500" t="s">
        <v>190</v>
      </c>
      <c r="D1500" t="s">
        <v>47</v>
      </c>
      <c r="E1500" t="s">
        <v>22</v>
      </c>
      <c r="F1500" s="101">
        <v>45473</v>
      </c>
      <c r="G1500" t="s">
        <v>3295</v>
      </c>
      <c r="H1500" t="s">
        <v>3205</v>
      </c>
      <c r="I1500">
        <v>100</v>
      </c>
      <c r="J1500">
        <v>107.1600036621094</v>
      </c>
      <c r="CH1500">
        <v>61.67</v>
      </c>
      <c r="CI1500">
        <v>57.55</v>
      </c>
    </row>
    <row r="1501" spans="1:87" x14ac:dyDescent="0.3">
      <c r="A1501">
        <v>416</v>
      </c>
      <c r="B1501" t="s">
        <v>384</v>
      </c>
      <c r="C1501" t="s">
        <v>190</v>
      </c>
      <c r="D1501" t="s">
        <v>47</v>
      </c>
      <c r="E1501" t="s">
        <v>22</v>
      </c>
      <c r="F1501" s="101">
        <v>45473</v>
      </c>
      <c r="G1501" t="s">
        <v>3295</v>
      </c>
      <c r="H1501" t="s">
        <v>3207</v>
      </c>
      <c r="I1501">
        <v>100</v>
      </c>
      <c r="J1501">
        <v>101.870002746582</v>
      </c>
      <c r="CH1501">
        <v>60</v>
      </c>
      <c r="CI1501">
        <v>58.9</v>
      </c>
    </row>
    <row r="1502" spans="1:87" x14ac:dyDescent="0.3">
      <c r="A1502">
        <v>416</v>
      </c>
      <c r="B1502" t="s">
        <v>384</v>
      </c>
      <c r="C1502" t="s">
        <v>190</v>
      </c>
      <c r="D1502" t="s">
        <v>47</v>
      </c>
      <c r="E1502" t="s">
        <v>22</v>
      </c>
      <c r="F1502" s="101">
        <v>45473</v>
      </c>
      <c r="G1502" t="s">
        <v>3295</v>
      </c>
      <c r="H1502" t="s">
        <v>3043</v>
      </c>
      <c r="I1502">
        <v>100</v>
      </c>
      <c r="J1502">
        <v>100.84999847412109</v>
      </c>
      <c r="CH1502">
        <v>61.45</v>
      </c>
      <c r="CI1502">
        <v>60.93</v>
      </c>
    </row>
    <row r="1503" spans="1:87" x14ac:dyDescent="0.3">
      <c r="A1503">
        <v>416</v>
      </c>
      <c r="B1503" t="s">
        <v>384</v>
      </c>
      <c r="C1503" t="s">
        <v>190</v>
      </c>
      <c r="D1503" t="s">
        <v>47</v>
      </c>
      <c r="E1503" t="s">
        <v>22</v>
      </c>
      <c r="F1503" s="101">
        <v>45473</v>
      </c>
      <c r="G1503" t="s">
        <v>3295</v>
      </c>
      <c r="H1503" t="s">
        <v>3044</v>
      </c>
      <c r="I1503">
        <v>100</v>
      </c>
      <c r="J1503">
        <v>97.160003662109375</v>
      </c>
      <c r="CH1503">
        <v>41.67</v>
      </c>
      <c r="CI1503">
        <v>42.89</v>
      </c>
    </row>
    <row r="1504" spans="1:87" x14ac:dyDescent="0.3">
      <c r="A1504">
        <v>416</v>
      </c>
      <c r="B1504" t="s">
        <v>384</v>
      </c>
      <c r="C1504" t="s">
        <v>190</v>
      </c>
      <c r="D1504" t="s">
        <v>47</v>
      </c>
      <c r="E1504" t="s">
        <v>22</v>
      </c>
      <c r="F1504" s="101">
        <v>45473</v>
      </c>
      <c r="G1504" t="s">
        <v>3295</v>
      </c>
      <c r="H1504" t="s">
        <v>3208</v>
      </c>
      <c r="I1504">
        <v>100</v>
      </c>
      <c r="J1504">
        <v>96.470001220703125</v>
      </c>
      <c r="CH1504">
        <v>35</v>
      </c>
      <c r="CI1504">
        <v>36.28</v>
      </c>
    </row>
    <row r="1505" spans="1:91" x14ac:dyDescent="0.3">
      <c r="A1505">
        <v>416</v>
      </c>
      <c r="B1505" t="s">
        <v>384</v>
      </c>
      <c r="C1505" t="s">
        <v>190</v>
      </c>
      <c r="D1505" t="s">
        <v>47</v>
      </c>
      <c r="E1505" t="s">
        <v>22</v>
      </c>
      <c r="F1505" s="101">
        <v>45473</v>
      </c>
      <c r="G1505" t="s">
        <v>3295</v>
      </c>
      <c r="H1505" t="s">
        <v>3206</v>
      </c>
      <c r="I1505">
        <v>100</v>
      </c>
      <c r="J1505">
        <v>213.52000427246091</v>
      </c>
      <c r="CH1505">
        <v>90</v>
      </c>
      <c r="CI1505">
        <v>42.15</v>
      </c>
    </row>
    <row r="1506" spans="1:91" x14ac:dyDescent="0.3">
      <c r="A1506">
        <v>417</v>
      </c>
      <c r="B1506" t="s">
        <v>385</v>
      </c>
      <c r="C1506" t="s">
        <v>190</v>
      </c>
      <c r="D1506" t="s">
        <v>47</v>
      </c>
      <c r="E1506" t="s">
        <v>22</v>
      </c>
      <c r="F1506" s="101">
        <v>45473</v>
      </c>
      <c r="G1506" t="s">
        <v>3296</v>
      </c>
      <c r="H1506" t="s">
        <v>3051</v>
      </c>
      <c r="I1506">
        <v>100</v>
      </c>
      <c r="J1506">
        <v>100</v>
      </c>
      <c r="CJ1506">
        <v>48.75</v>
      </c>
      <c r="CK1506">
        <v>48.75</v>
      </c>
    </row>
    <row r="1507" spans="1:91" x14ac:dyDescent="0.3">
      <c r="A1507">
        <v>417</v>
      </c>
      <c r="B1507" t="s">
        <v>385</v>
      </c>
      <c r="C1507" t="s">
        <v>190</v>
      </c>
      <c r="D1507" t="s">
        <v>47</v>
      </c>
      <c r="E1507" t="s">
        <v>22</v>
      </c>
      <c r="F1507" s="101">
        <v>45473</v>
      </c>
      <c r="G1507" t="s">
        <v>3296</v>
      </c>
      <c r="H1507" t="s">
        <v>3050</v>
      </c>
      <c r="I1507">
        <v>100</v>
      </c>
      <c r="J1507">
        <v>109.30999755859381</v>
      </c>
      <c r="CJ1507">
        <v>43.31</v>
      </c>
      <c r="CK1507">
        <v>39.619999999999997</v>
      </c>
    </row>
    <row r="1508" spans="1:91" x14ac:dyDescent="0.3">
      <c r="A1508">
        <v>417</v>
      </c>
      <c r="B1508" t="s">
        <v>385</v>
      </c>
      <c r="C1508" t="s">
        <v>190</v>
      </c>
      <c r="D1508" t="s">
        <v>47</v>
      </c>
      <c r="E1508" t="s">
        <v>22</v>
      </c>
      <c r="F1508" s="101">
        <v>45473</v>
      </c>
      <c r="G1508" t="s">
        <v>3296</v>
      </c>
      <c r="H1508" t="s">
        <v>3049</v>
      </c>
      <c r="I1508">
        <v>100</v>
      </c>
      <c r="J1508">
        <v>104.3000030517578</v>
      </c>
      <c r="CJ1508">
        <v>49.23</v>
      </c>
      <c r="CK1508">
        <v>47.2</v>
      </c>
    </row>
    <row r="1509" spans="1:91" x14ac:dyDescent="0.3">
      <c r="A1509">
        <v>417</v>
      </c>
      <c r="B1509" t="s">
        <v>385</v>
      </c>
      <c r="C1509" t="s">
        <v>190</v>
      </c>
      <c r="D1509" t="s">
        <v>47</v>
      </c>
      <c r="E1509" t="s">
        <v>22</v>
      </c>
      <c r="F1509" s="101">
        <v>45473</v>
      </c>
      <c r="G1509" t="s">
        <v>3296</v>
      </c>
      <c r="H1509" t="s">
        <v>3048</v>
      </c>
      <c r="I1509">
        <v>100</v>
      </c>
      <c r="J1509">
        <v>141.27000427246091</v>
      </c>
      <c r="CJ1509">
        <v>52.24</v>
      </c>
      <c r="CK1509">
        <v>36.979999999999997</v>
      </c>
    </row>
    <row r="1510" spans="1:91" x14ac:dyDescent="0.3">
      <c r="A1510">
        <v>417</v>
      </c>
      <c r="B1510" t="s">
        <v>385</v>
      </c>
      <c r="C1510" t="s">
        <v>190</v>
      </c>
      <c r="D1510" t="s">
        <v>47</v>
      </c>
      <c r="E1510" t="s">
        <v>22</v>
      </c>
      <c r="F1510" s="101">
        <v>45473</v>
      </c>
      <c r="G1510" t="s">
        <v>3296</v>
      </c>
      <c r="H1510" t="s">
        <v>3047</v>
      </c>
      <c r="I1510">
        <v>100</v>
      </c>
      <c r="J1510">
        <v>118.6699981689453</v>
      </c>
      <c r="CJ1510">
        <v>83.25</v>
      </c>
      <c r="CK1510">
        <v>70.150000000000006</v>
      </c>
    </row>
    <row r="1511" spans="1:91" x14ac:dyDescent="0.3">
      <c r="A1511">
        <v>417</v>
      </c>
      <c r="B1511" t="s">
        <v>385</v>
      </c>
      <c r="C1511" t="s">
        <v>190</v>
      </c>
      <c r="D1511" t="s">
        <v>47</v>
      </c>
      <c r="E1511" t="s">
        <v>22</v>
      </c>
      <c r="F1511" s="101">
        <v>45473</v>
      </c>
      <c r="G1511" t="s">
        <v>3296</v>
      </c>
      <c r="H1511" t="s">
        <v>3046</v>
      </c>
      <c r="I1511">
        <v>100</v>
      </c>
      <c r="J1511">
        <v>99.139999389648438</v>
      </c>
      <c r="CJ1511">
        <v>58.73</v>
      </c>
      <c r="CK1511">
        <v>59.24</v>
      </c>
    </row>
    <row r="1512" spans="1:91" x14ac:dyDescent="0.3">
      <c r="A1512">
        <v>418</v>
      </c>
      <c r="B1512" t="s">
        <v>386</v>
      </c>
      <c r="C1512" t="s">
        <v>190</v>
      </c>
      <c r="D1512" t="s">
        <v>47</v>
      </c>
      <c r="E1512" t="s">
        <v>22</v>
      </c>
      <c r="F1512" s="101">
        <v>45473</v>
      </c>
      <c r="G1512" t="s">
        <v>3297</v>
      </c>
      <c r="H1512" t="s">
        <v>3060</v>
      </c>
      <c r="I1512">
        <v>100</v>
      </c>
      <c r="J1512">
        <v>109.4599990844727</v>
      </c>
      <c r="CL1512">
        <v>65.25</v>
      </c>
      <c r="CM1512">
        <v>59.61</v>
      </c>
    </row>
    <row r="1513" spans="1:91" x14ac:dyDescent="0.3">
      <c r="A1513">
        <v>418</v>
      </c>
      <c r="B1513" t="s">
        <v>386</v>
      </c>
      <c r="C1513" t="s">
        <v>190</v>
      </c>
      <c r="D1513" t="s">
        <v>47</v>
      </c>
      <c r="E1513" t="s">
        <v>22</v>
      </c>
      <c r="F1513" s="101">
        <v>45473</v>
      </c>
      <c r="G1513" t="s">
        <v>3297</v>
      </c>
      <c r="H1513" t="s">
        <v>3057</v>
      </c>
      <c r="I1513">
        <v>100</v>
      </c>
      <c r="J1513">
        <v>86.419998168945313</v>
      </c>
      <c r="CL1513">
        <v>65.5</v>
      </c>
      <c r="CM1513">
        <v>75.790000000000006</v>
      </c>
    </row>
    <row r="1514" spans="1:91" x14ac:dyDescent="0.3">
      <c r="A1514">
        <v>418</v>
      </c>
      <c r="B1514" t="s">
        <v>386</v>
      </c>
      <c r="C1514" t="s">
        <v>190</v>
      </c>
      <c r="D1514" t="s">
        <v>47</v>
      </c>
      <c r="E1514" t="s">
        <v>22</v>
      </c>
      <c r="F1514" s="101">
        <v>45473</v>
      </c>
      <c r="G1514" t="s">
        <v>3297</v>
      </c>
      <c r="H1514" t="s">
        <v>3053</v>
      </c>
      <c r="I1514">
        <v>100</v>
      </c>
      <c r="J1514">
        <v>135.49000549316409</v>
      </c>
      <c r="CL1514">
        <v>67.12</v>
      </c>
      <c r="CM1514">
        <v>49.54</v>
      </c>
    </row>
    <row r="1515" spans="1:91" x14ac:dyDescent="0.3">
      <c r="A1515">
        <v>418</v>
      </c>
      <c r="B1515" t="s">
        <v>386</v>
      </c>
      <c r="C1515" t="s">
        <v>190</v>
      </c>
      <c r="D1515" t="s">
        <v>47</v>
      </c>
      <c r="E1515" t="s">
        <v>22</v>
      </c>
      <c r="F1515" s="101">
        <v>45473</v>
      </c>
      <c r="G1515" t="s">
        <v>3297</v>
      </c>
      <c r="H1515" t="s">
        <v>3054</v>
      </c>
      <c r="I1515">
        <v>100</v>
      </c>
      <c r="J1515">
        <v>68.099998474121094</v>
      </c>
      <c r="CL1515">
        <v>61</v>
      </c>
      <c r="CM1515">
        <v>89.58</v>
      </c>
    </row>
    <row r="1516" spans="1:91" x14ac:dyDescent="0.3">
      <c r="A1516">
        <v>418</v>
      </c>
      <c r="B1516" t="s">
        <v>386</v>
      </c>
      <c r="C1516" t="s">
        <v>190</v>
      </c>
      <c r="D1516" t="s">
        <v>47</v>
      </c>
      <c r="E1516" t="s">
        <v>22</v>
      </c>
      <c r="F1516" s="101">
        <v>45473</v>
      </c>
      <c r="G1516" t="s">
        <v>3297</v>
      </c>
      <c r="H1516" t="s">
        <v>3059</v>
      </c>
      <c r="I1516">
        <v>100</v>
      </c>
      <c r="J1516">
        <v>106</v>
      </c>
      <c r="CL1516">
        <v>67.98</v>
      </c>
      <c r="CM1516">
        <v>64.13</v>
      </c>
    </row>
    <row r="1517" spans="1:91" x14ac:dyDescent="0.3">
      <c r="A1517">
        <v>418</v>
      </c>
      <c r="B1517" t="s">
        <v>386</v>
      </c>
      <c r="C1517" t="s">
        <v>190</v>
      </c>
      <c r="D1517" t="s">
        <v>47</v>
      </c>
      <c r="E1517" t="s">
        <v>22</v>
      </c>
      <c r="F1517" s="101">
        <v>45473</v>
      </c>
      <c r="G1517" t="s">
        <v>3297</v>
      </c>
      <c r="H1517" t="s">
        <v>3056</v>
      </c>
      <c r="I1517">
        <v>100</v>
      </c>
      <c r="J1517">
        <v>109.870002746582</v>
      </c>
      <c r="CL1517">
        <v>57</v>
      </c>
      <c r="CM1517">
        <v>51.88</v>
      </c>
    </row>
    <row r="1518" spans="1:91" x14ac:dyDescent="0.3">
      <c r="A1518">
        <v>418</v>
      </c>
      <c r="B1518" t="s">
        <v>386</v>
      </c>
      <c r="C1518" t="s">
        <v>190</v>
      </c>
      <c r="D1518" t="s">
        <v>47</v>
      </c>
      <c r="E1518" t="s">
        <v>22</v>
      </c>
      <c r="F1518" s="101">
        <v>45473</v>
      </c>
      <c r="G1518" t="s">
        <v>3297</v>
      </c>
      <c r="H1518" t="s">
        <v>3055</v>
      </c>
      <c r="I1518">
        <v>100</v>
      </c>
      <c r="J1518">
        <v>106.7600021362305</v>
      </c>
      <c r="CL1518">
        <v>45</v>
      </c>
      <c r="CM1518">
        <v>42.15</v>
      </c>
    </row>
    <row r="1519" spans="1:91" x14ac:dyDescent="0.3">
      <c r="A1519">
        <v>418</v>
      </c>
      <c r="B1519" t="s">
        <v>386</v>
      </c>
      <c r="C1519" t="s">
        <v>190</v>
      </c>
      <c r="D1519" t="s">
        <v>47</v>
      </c>
      <c r="E1519" t="s">
        <v>22</v>
      </c>
      <c r="F1519" s="101">
        <v>45473</v>
      </c>
      <c r="G1519" t="s">
        <v>3297</v>
      </c>
      <c r="H1519" t="s">
        <v>2999</v>
      </c>
      <c r="I1519">
        <v>100</v>
      </c>
      <c r="J1519">
        <v>101.9599990844727</v>
      </c>
      <c r="CL1519">
        <v>47.33</v>
      </c>
      <c r="CM1519">
        <v>46.42</v>
      </c>
    </row>
    <row r="1520" spans="1:91" x14ac:dyDescent="0.3">
      <c r="A1520">
        <v>418</v>
      </c>
      <c r="B1520" t="s">
        <v>386</v>
      </c>
      <c r="C1520" t="s">
        <v>190</v>
      </c>
      <c r="D1520" t="s">
        <v>47</v>
      </c>
      <c r="E1520" t="s">
        <v>22</v>
      </c>
      <c r="F1520" s="101">
        <v>45473</v>
      </c>
      <c r="G1520" t="s">
        <v>3297</v>
      </c>
      <c r="H1520" t="s">
        <v>3058</v>
      </c>
      <c r="I1520">
        <v>100</v>
      </c>
      <c r="J1520">
        <v>83.040000915527344</v>
      </c>
      <c r="CL1520">
        <v>16.25</v>
      </c>
      <c r="CM1520">
        <v>19.57</v>
      </c>
    </row>
    <row r="1521" spans="1:130" x14ac:dyDescent="0.3">
      <c r="A1521">
        <v>420</v>
      </c>
      <c r="B1521" t="s">
        <v>388</v>
      </c>
      <c r="C1521" t="s">
        <v>190</v>
      </c>
      <c r="D1521" t="s">
        <v>47</v>
      </c>
      <c r="E1521" t="s">
        <v>22</v>
      </c>
      <c r="F1521" s="101">
        <v>45473</v>
      </c>
      <c r="G1521" t="s">
        <v>3298</v>
      </c>
      <c r="H1521" t="s">
        <v>3062</v>
      </c>
      <c r="I1521">
        <v>100</v>
      </c>
      <c r="J1521">
        <v>97</v>
      </c>
      <c r="CN1521">
        <v>70.209999999999994</v>
      </c>
      <c r="CO1521">
        <v>72.38</v>
      </c>
    </row>
    <row r="1522" spans="1:130" x14ac:dyDescent="0.3">
      <c r="A1522">
        <v>420</v>
      </c>
      <c r="B1522" t="s">
        <v>388</v>
      </c>
      <c r="C1522" t="s">
        <v>190</v>
      </c>
      <c r="D1522" t="s">
        <v>47</v>
      </c>
      <c r="E1522" t="s">
        <v>22</v>
      </c>
      <c r="F1522" s="101">
        <v>45473</v>
      </c>
      <c r="G1522" t="s">
        <v>3298</v>
      </c>
      <c r="H1522" t="s">
        <v>3065</v>
      </c>
      <c r="I1522">
        <v>100</v>
      </c>
      <c r="J1522">
        <v>77.989997863769531</v>
      </c>
      <c r="CN1522">
        <v>45.5</v>
      </c>
      <c r="CO1522">
        <v>58.34</v>
      </c>
    </row>
    <row r="1523" spans="1:130" x14ac:dyDescent="0.3">
      <c r="A1523">
        <v>420</v>
      </c>
      <c r="B1523" t="s">
        <v>388</v>
      </c>
      <c r="C1523" t="s">
        <v>190</v>
      </c>
      <c r="D1523" t="s">
        <v>47</v>
      </c>
      <c r="E1523" t="s">
        <v>22</v>
      </c>
      <c r="F1523" s="101">
        <v>45473</v>
      </c>
      <c r="G1523" t="s">
        <v>3298</v>
      </c>
      <c r="H1523" t="s">
        <v>3066</v>
      </c>
      <c r="I1523">
        <v>100</v>
      </c>
      <c r="J1523">
        <v>92.400001525878906</v>
      </c>
      <c r="CN1523">
        <v>53.96</v>
      </c>
      <c r="CO1523">
        <v>58.4</v>
      </c>
    </row>
    <row r="1524" spans="1:130" x14ac:dyDescent="0.3">
      <c r="A1524">
        <v>420</v>
      </c>
      <c r="B1524" t="s">
        <v>388</v>
      </c>
      <c r="C1524" t="s">
        <v>190</v>
      </c>
      <c r="D1524" t="s">
        <v>47</v>
      </c>
      <c r="E1524" t="s">
        <v>22</v>
      </c>
      <c r="F1524" s="101">
        <v>45473</v>
      </c>
      <c r="G1524" t="s">
        <v>3298</v>
      </c>
      <c r="H1524" t="s">
        <v>3063</v>
      </c>
      <c r="I1524">
        <v>100</v>
      </c>
      <c r="J1524">
        <v>111.44000244140619</v>
      </c>
      <c r="CN1524">
        <v>25.92</v>
      </c>
      <c r="CO1524">
        <v>23.26</v>
      </c>
    </row>
    <row r="1525" spans="1:130" x14ac:dyDescent="0.3">
      <c r="A1525">
        <v>420</v>
      </c>
      <c r="B1525" t="s">
        <v>388</v>
      </c>
      <c r="C1525" t="s">
        <v>190</v>
      </c>
      <c r="D1525" t="s">
        <v>47</v>
      </c>
      <c r="E1525" t="s">
        <v>22</v>
      </c>
      <c r="F1525" s="101">
        <v>45473</v>
      </c>
      <c r="G1525" t="s">
        <v>3298</v>
      </c>
      <c r="H1525" t="s">
        <v>653</v>
      </c>
      <c r="I1525">
        <v>100</v>
      </c>
      <c r="J1525">
        <v>55.950000762939453</v>
      </c>
      <c r="CN1525">
        <v>25</v>
      </c>
      <c r="CO1525">
        <v>44.68</v>
      </c>
    </row>
    <row r="1526" spans="1:130" x14ac:dyDescent="0.3">
      <c r="A1526">
        <v>420</v>
      </c>
      <c r="B1526" t="s">
        <v>388</v>
      </c>
      <c r="C1526" t="s">
        <v>190</v>
      </c>
      <c r="D1526" t="s">
        <v>47</v>
      </c>
      <c r="E1526" t="s">
        <v>22</v>
      </c>
      <c r="F1526" s="101">
        <v>45473</v>
      </c>
      <c r="G1526" t="s">
        <v>3298</v>
      </c>
      <c r="H1526" t="s">
        <v>3064</v>
      </c>
      <c r="I1526">
        <v>100</v>
      </c>
      <c r="J1526">
        <v>103.4700012207031</v>
      </c>
      <c r="CN1526">
        <v>66.25</v>
      </c>
      <c r="CO1526">
        <v>64.03</v>
      </c>
    </row>
    <row r="1527" spans="1:130" x14ac:dyDescent="0.3">
      <c r="A1527">
        <v>432</v>
      </c>
      <c r="B1527" t="s">
        <v>401</v>
      </c>
      <c r="C1527" t="s">
        <v>64</v>
      </c>
      <c r="D1527" t="s">
        <v>47</v>
      </c>
      <c r="E1527" t="s">
        <v>22</v>
      </c>
      <c r="F1527" s="101">
        <v>45473</v>
      </c>
      <c r="G1527" t="s">
        <v>3299</v>
      </c>
      <c r="H1527" t="s">
        <v>3107</v>
      </c>
      <c r="I1527">
        <v>90</v>
      </c>
      <c r="J1527">
        <v>100</v>
      </c>
      <c r="CS1527">
        <v>7</v>
      </c>
      <c r="CT1527">
        <v>7</v>
      </c>
    </row>
    <row r="1528" spans="1:130" x14ac:dyDescent="0.3">
      <c r="A1528">
        <v>432</v>
      </c>
      <c r="B1528" t="s">
        <v>401</v>
      </c>
      <c r="C1528" t="s">
        <v>64</v>
      </c>
      <c r="D1528" t="s">
        <v>47</v>
      </c>
      <c r="E1528" t="s">
        <v>22</v>
      </c>
      <c r="F1528" s="101">
        <v>45473</v>
      </c>
      <c r="G1528" t="s">
        <v>3299</v>
      </c>
      <c r="H1528" t="s">
        <v>3110</v>
      </c>
      <c r="I1528">
        <v>90</v>
      </c>
      <c r="J1528">
        <v>100</v>
      </c>
      <c r="CS1528">
        <v>1</v>
      </c>
      <c r="CT1528">
        <v>1</v>
      </c>
    </row>
    <row r="1529" spans="1:130" x14ac:dyDescent="0.3">
      <c r="A1529">
        <v>432</v>
      </c>
      <c r="B1529" t="s">
        <v>401</v>
      </c>
      <c r="C1529" t="s">
        <v>64</v>
      </c>
      <c r="D1529" t="s">
        <v>47</v>
      </c>
      <c r="E1529" t="s">
        <v>22</v>
      </c>
      <c r="F1529" s="101">
        <v>45473</v>
      </c>
      <c r="G1529" t="s">
        <v>3299</v>
      </c>
      <c r="H1529" t="s">
        <v>3105</v>
      </c>
      <c r="I1529">
        <v>90</v>
      </c>
      <c r="J1529">
        <v>100</v>
      </c>
      <c r="CS1529">
        <v>18</v>
      </c>
      <c r="CT1529">
        <v>18</v>
      </c>
    </row>
    <row r="1530" spans="1:130" x14ac:dyDescent="0.3">
      <c r="A1530">
        <v>432</v>
      </c>
      <c r="B1530" t="s">
        <v>401</v>
      </c>
      <c r="C1530" t="s">
        <v>64</v>
      </c>
      <c r="D1530" t="s">
        <v>47</v>
      </c>
      <c r="E1530" t="s">
        <v>22</v>
      </c>
      <c r="F1530" s="101">
        <v>45473</v>
      </c>
      <c r="G1530" t="s">
        <v>3299</v>
      </c>
      <c r="H1530" t="s">
        <v>3104</v>
      </c>
      <c r="I1530">
        <v>90</v>
      </c>
      <c r="J1530">
        <v>100</v>
      </c>
      <c r="CS1530">
        <v>15</v>
      </c>
      <c r="CT1530">
        <v>15</v>
      </c>
    </row>
    <row r="1531" spans="1:130" x14ac:dyDescent="0.3">
      <c r="A1531">
        <v>432</v>
      </c>
      <c r="B1531" t="s">
        <v>401</v>
      </c>
      <c r="C1531" t="s">
        <v>64</v>
      </c>
      <c r="D1531" t="s">
        <v>47</v>
      </c>
      <c r="E1531" t="s">
        <v>22</v>
      </c>
      <c r="F1531" s="101">
        <v>45473</v>
      </c>
      <c r="G1531" t="s">
        <v>3299</v>
      </c>
      <c r="H1531" t="s">
        <v>3106</v>
      </c>
      <c r="I1531">
        <v>90</v>
      </c>
      <c r="J1531">
        <v>100</v>
      </c>
      <c r="CS1531">
        <v>19</v>
      </c>
      <c r="CT1531">
        <v>19</v>
      </c>
    </row>
    <row r="1532" spans="1:130" x14ac:dyDescent="0.3">
      <c r="A1532">
        <v>432</v>
      </c>
      <c r="B1532" t="s">
        <v>401</v>
      </c>
      <c r="C1532" t="s">
        <v>64</v>
      </c>
      <c r="D1532" t="s">
        <v>47</v>
      </c>
      <c r="E1532" t="s">
        <v>22</v>
      </c>
      <c r="F1532" s="101">
        <v>45473</v>
      </c>
      <c r="G1532" t="s">
        <v>3299</v>
      </c>
      <c r="H1532" t="s">
        <v>3112</v>
      </c>
      <c r="I1532">
        <v>90</v>
      </c>
      <c r="J1532">
        <v>100</v>
      </c>
      <c r="CS1532">
        <v>24</v>
      </c>
      <c r="CT1532">
        <v>24</v>
      </c>
    </row>
    <row r="1533" spans="1:130" x14ac:dyDescent="0.3">
      <c r="A1533">
        <v>432</v>
      </c>
      <c r="B1533" t="s">
        <v>401</v>
      </c>
      <c r="C1533" t="s">
        <v>64</v>
      </c>
      <c r="D1533" t="s">
        <v>47</v>
      </c>
      <c r="E1533" t="s">
        <v>22</v>
      </c>
      <c r="F1533" s="101">
        <v>45473</v>
      </c>
      <c r="G1533" t="s">
        <v>3299</v>
      </c>
      <c r="H1533" t="s">
        <v>3109</v>
      </c>
      <c r="I1533">
        <v>90</v>
      </c>
      <c r="J1533">
        <v>100</v>
      </c>
      <c r="CS1533">
        <v>10</v>
      </c>
      <c r="CT1533">
        <v>10</v>
      </c>
    </row>
    <row r="1534" spans="1:130" x14ac:dyDescent="0.3">
      <c r="A1534">
        <v>432</v>
      </c>
      <c r="B1534" t="s">
        <v>401</v>
      </c>
      <c r="C1534" t="s">
        <v>64</v>
      </c>
      <c r="D1534" t="s">
        <v>47</v>
      </c>
      <c r="E1534" t="s">
        <v>22</v>
      </c>
      <c r="F1534" s="101">
        <v>45473</v>
      </c>
      <c r="G1534" t="s">
        <v>3299</v>
      </c>
      <c r="H1534" t="s">
        <v>3111</v>
      </c>
      <c r="I1534">
        <v>90</v>
      </c>
      <c r="J1534">
        <v>100</v>
      </c>
      <c r="CS1534">
        <v>2</v>
      </c>
      <c r="CT1534">
        <v>2</v>
      </c>
    </row>
    <row r="1535" spans="1:130" x14ac:dyDescent="0.3">
      <c r="A1535">
        <v>432</v>
      </c>
      <c r="B1535" t="s">
        <v>401</v>
      </c>
      <c r="C1535" t="s">
        <v>64</v>
      </c>
      <c r="D1535" t="s">
        <v>47</v>
      </c>
      <c r="E1535" t="s">
        <v>22</v>
      </c>
      <c r="F1535" s="101">
        <v>45473</v>
      </c>
      <c r="G1535" t="s">
        <v>3299</v>
      </c>
      <c r="H1535" t="s">
        <v>3108</v>
      </c>
      <c r="I1535">
        <v>90</v>
      </c>
      <c r="J1535">
        <v>100</v>
      </c>
      <c r="CS1535">
        <v>7</v>
      </c>
      <c r="CT1535">
        <v>7</v>
      </c>
    </row>
    <row r="1536" spans="1:130" x14ac:dyDescent="0.3">
      <c r="A1536">
        <v>456</v>
      </c>
      <c r="B1536" t="s">
        <v>421</v>
      </c>
      <c r="C1536" t="s">
        <v>395</v>
      </c>
      <c r="D1536" t="s">
        <v>47</v>
      </c>
      <c r="E1536" t="s">
        <v>22</v>
      </c>
      <c r="F1536" s="101">
        <v>45473</v>
      </c>
      <c r="G1536" t="s">
        <v>3300</v>
      </c>
      <c r="H1536" t="s">
        <v>3301</v>
      </c>
      <c r="I1536">
        <v>100</v>
      </c>
      <c r="J1536">
        <v>96.430000305175781</v>
      </c>
      <c r="DY1536">
        <v>28</v>
      </c>
      <c r="DZ1536">
        <v>27</v>
      </c>
    </row>
    <row r="1537" spans="1:132" x14ac:dyDescent="0.3">
      <c r="A1537">
        <v>456</v>
      </c>
      <c r="B1537" t="s">
        <v>421</v>
      </c>
      <c r="C1537" t="s">
        <v>395</v>
      </c>
      <c r="D1537" t="s">
        <v>47</v>
      </c>
      <c r="E1537" t="s">
        <v>22</v>
      </c>
      <c r="F1537" s="101">
        <v>45473</v>
      </c>
      <c r="G1537" t="s">
        <v>3300</v>
      </c>
      <c r="H1537" t="s">
        <v>2981</v>
      </c>
      <c r="I1537">
        <v>100</v>
      </c>
      <c r="J1537">
        <v>101.51999664306641</v>
      </c>
      <c r="DY1537">
        <v>66</v>
      </c>
      <c r="DZ1537">
        <v>67</v>
      </c>
    </row>
    <row r="1538" spans="1:132" x14ac:dyDescent="0.3">
      <c r="A1538">
        <v>456</v>
      </c>
      <c r="B1538" t="s">
        <v>421</v>
      </c>
      <c r="C1538" t="s">
        <v>395</v>
      </c>
      <c r="D1538" t="s">
        <v>47</v>
      </c>
      <c r="E1538" t="s">
        <v>22</v>
      </c>
      <c r="F1538" s="101">
        <v>45473</v>
      </c>
      <c r="G1538" t="s">
        <v>3300</v>
      </c>
      <c r="H1538" t="s">
        <v>2982</v>
      </c>
      <c r="I1538">
        <v>100</v>
      </c>
      <c r="J1538">
        <v>100</v>
      </c>
      <c r="DY1538">
        <v>19</v>
      </c>
      <c r="DZ1538">
        <v>19</v>
      </c>
    </row>
    <row r="1539" spans="1:132" x14ac:dyDescent="0.3">
      <c r="A1539">
        <v>457</v>
      </c>
      <c r="B1539" t="s">
        <v>422</v>
      </c>
      <c r="C1539" t="s">
        <v>395</v>
      </c>
      <c r="D1539" t="s">
        <v>47</v>
      </c>
      <c r="E1539" t="s">
        <v>22</v>
      </c>
      <c r="F1539" s="101">
        <v>45473</v>
      </c>
      <c r="G1539" t="s">
        <v>3302</v>
      </c>
      <c r="H1539" t="s">
        <v>2982</v>
      </c>
      <c r="I1539">
        <v>100</v>
      </c>
      <c r="J1539">
        <v>100</v>
      </c>
      <c r="EA1539">
        <v>4</v>
      </c>
      <c r="EB1539">
        <v>4</v>
      </c>
    </row>
    <row r="1540" spans="1:132" x14ac:dyDescent="0.3">
      <c r="A1540">
        <v>457</v>
      </c>
      <c r="B1540" t="s">
        <v>422</v>
      </c>
      <c r="C1540" t="s">
        <v>395</v>
      </c>
      <c r="D1540" t="s">
        <v>47</v>
      </c>
      <c r="E1540" t="s">
        <v>22</v>
      </c>
      <c r="F1540" s="101">
        <v>45473</v>
      </c>
      <c r="G1540" t="s">
        <v>3302</v>
      </c>
      <c r="H1540" t="s">
        <v>3301</v>
      </c>
      <c r="I1540">
        <v>100</v>
      </c>
      <c r="J1540">
        <v>75</v>
      </c>
      <c r="EA1540">
        <v>4</v>
      </c>
      <c r="EB1540">
        <v>3</v>
      </c>
    </row>
    <row r="1541" spans="1:132" x14ac:dyDescent="0.3">
      <c r="A1541">
        <v>457</v>
      </c>
      <c r="B1541" t="s">
        <v>422</v>
      </c>
      <c r="C1541" t="s">
        <v>395</v>
      </c>
      <c r="D1541" t="s">
        <v>47</v>
      </c>
      <c r="E1541" t="s">
        <v>22</v>
      </c>
      <c r="F1541" s="101">
        <v>45473</v>
      </c>
      <c r="G1541" t="s">
        <v>3302</v>
      </c>
      <c r="H1541" t="s">
        <v>2981</v>
      </c>
      <c r="I1541">
        <v>100</v>
      </c>
      <c r="J1541">
        <v>100</v>
      </c>
      <c r="EA1541">
        <v>2</v>
      </c>
      <c r="EB1541">
        <v>2</v>
      </c>
    </row>
    <row r="1542" spans="1:132" x14ac:dyDescent="0.3">
      <c r="A1542">
        <v>469</v>
      </c>
      <c r="B1542" t="s">
        <v>387</v>
      </c>
      <c r="C1542" t="s">
        <v>190</v>
      </c>
      <c r="D1542" t="s">
        <v>47</v>
      </c>
      <c r="E1542" t="s">
        <v>22</v>
      </c>
      <c r="F1542" s="101">
        <v>45473</v>
      </c>
      <c r="G1542" t="s">
        <v>3303</v>
      </c>
      <c r="H1542" t="s">
        <v>3218</v>
      </c>
      <c r="I1542">
        <v>100</v>
      </c>
      <c r="J1542">
        <v>91.209999084472656</v>
      </c>
      <c r="DF1542">
        <v>82</v>
      </c>
      <c r="DG1542">
        <v>89.9</v>
      </c>
    </row>
    <row r="1543" spans="1:132" x14ac:dyDescent="0.3">
      <c r="A1543">
        <v>469</v>
      </c>
      <c r="B1543" t="s">
        <v>387</v>
      </c>
      <c r="C1543" t="s">
        <v>190</v>
      </c>
      <c r="D1543" t="s">
        <v>47</v>
      </c>
      <c r="E1543" t="s">
        <v>22</v>
      </c>
      <c r="F1543" s="101">
        <v>45473</v>
      </c>
      <c r="G1543" t="s">
        <v>3303</v>
      </c>
      <c r="H1543" t="s">
        <v>3220</v>
      </c>
      <c r="I1543">
        <v>100</v>
      </c>
      <c r="J1543">
        <v>112</v>
      </c>
      <c r="DF1543">
        <v>45.75</v>
      </c>
      <c r="DG1543">
        <v>40.85</v>
      </c>
    </row>
    <row r="1544" spans="1:132" x14ac:dyDescent="0.3">
      <c r="A1544">
        <v>469</v>
      </c>
      <c r="B1544" t="s">
        <v>387</v>
      </c>
      <c r="C1544" t="s">
        <v>190</v>
      </c>
      <c r="D1544" t="s">
        <v>47</v>
      </c>
      <c r="E1544" t="s">
        <v>22</v>
      </c>
      <c r="F1544" s="101">
        <v>45473</v>
      </c>
      <c r="G1544" t="s">
        <v>3303</v>
      </c>
      <c r="H1544" t="s">
        <v>3219</v>
      </c>
      <c r="I1544">
        <v>100</v>
      </c>
      <c r="J1544">
        <v>99.089996337890625</v>
      </c>
      <c r="DF1544">
        <v>50</v>
      </c>
      <c r="DG1544">
        <v>50.46</v>
      </c>
    </row>
    <row r="1545" spans="1:132" x14ac:dyDescent="0.3">
      <c r="A1545">
        <v>469</v>
      </c>
      <c r="B1545" t="s">
        <v>387</v>
      </c>
      <c r="C1545" t="s">
        <v>190</v>
      </c>
      <c r="D1545" t="s">
        <v>47</v>
      </c>
      <c r="E1545" t="s">
        <v>22</v>
      </c>
      <c r="F1545" s="101">
        <v>45473</v>
      </c>
      <c r="G1545" t="s">
        <v>3303</v>
      </c>
      <c r="H1545" t="s">
        <v>3214</v>
      </c>
      <c r="I1545">
        <v>100</v>
      </c>
      <c r="J1545">
        <v>100</v>
      </c>
      <c r="DF1545">
        <v>100</v>
      </c>
      <c r="DG1545">
        <v>100</v>
      </c>
    </row>
    <row r="1546" spans="1:132" x14ac:dyDescent="0.3">
      <c r="A1546">
        <v>469</v>
      </c>
      <c r="B1546" t="s">
        <v>387</v>
      </c>
      <c r="C1546" t="s">
        <v>190</v>
      </c>
      <c r="D1546" t="s">
        <v>47</v>
      </c>
      <c r="E1546" t="s">
        <v>22</v>
      </c>
      <c r="F1546" s="101">
        <v>45473</v>
      </c>
      <c r="G1546" t="s">
        <v>3303</v>
      </c>
      <c r="H1546" t="s">
        <v>3221</v>
      </c>
      <c r="I1546">
        <v>100</v>
      </c>
      <c r="J1546">
        <v>144.5899963378906</v>
      </c>
      <c r="DF1546">
        <v>50</v>
      </c>
      <c r="DG1546">
        <v>34.58</v>
      </c>
    </row>
    <row r="1547" spans="1:132" x14ac:dyDescent="0.3">
      <c r="A1547">
        <v>469</v>
      </c>
      <c r="B1547" t="s">
        <v>387</v>
      </c>
      <c r="C1547" t="s">
        <v>190</v>
      </c>
      <c r="D1547" t="s">
        <v>47</v>
      </c>
      <c r="E1547" t="s">
        <v>22</v>
      </c>
      <c r="F1547" s="101">
        <v>45473</v>
      </c>
      <c r="G1547" t="s">
        <v>3303</v>
      </c>
      <c r="H1547" t="s">
        <v>3223</v>
      </c>
      <c r="I1547">
        <v>100</v>
      </c>
      <c r="J1547">
        <v>135.94000244140619</v>
      </c>
      <c r="DF1547">
        <v>40.36</v>
      </c>
      <c r="DG1547">
        <v>29.69</v>
      </c>
    </row>
    <row r="1548" spans="1:132" x14ac:dyDescent="0.3">
      <c r="A1548">
        <v>469</v>
      </c>
      <c r="B1548" t="s">
        <v>387</v>
      </c>
      <c r="C1548" t="s">
        <v>190</v>
      </c>
      <c r="D1548" t="s">
        <v>47</v>
      </c>
      <c r="E1548" t="s">
        <v>22</v>
      </c>
      <c r="F1548" s="101">
        <v>45473</v>
      </c>
      <c r="G1548" t="s">
        <v>3303</v>
      </c>
      <c r="H1548" t="s">
        <v>3222</v>
      </c>
      <c r="I1548">
        <v>100</v>
      </c>
      <c r="J1548">
        <v>125.13999938964839</v>
      </c>
      <c r="DF1548">
        <v>68.75</v>
      </c>
      <c r="DG1548">
        <v>54.94</v>
      </c>
    </row>
    <row r="1549" spans="1:132" x14ac:dyDescent="0.3">
      <c r="A1549">
        <v>469</v>
      </c>
      <c r="B1549" t="s">
        <v>387</v>
      </c>
      <c r="C1549" t="s">
        <v>190</v>
      </c>
      <c r="D1549" t="s">
        <v>47</v>
      </c>
      <c r="E1549" t="s">
        <v>22</v>
      </c>
      <c r="F1549" s="101">
        <v>45473</v>
      </c>
      <c r="G1549" t="s">
        <v>3303</v>
      </c>
      <c r="H1549" t="s">
        <v>3216</v>
      </c>
      <c r="I1549">
        <v>100</v>
      </c>
      <c r="J1549">
        <v>109.1600036621094</v>
      </c>
      <c r="DF1549">
        <v>43.61</v>
      </c>
      <c r="DG1549">
        <v>39.950000000000003</v>
      </c>
    </row>
    <row r="1550" spans="1:132" x14ac:dyDescent="0.3">
      <c r="A1550">
        <v>469</v>
      </c>
      <c r="B1550" t="s">
        <v>387</v>
      </c>
      <c r="C1550" t="s">
        <v>190</v>
      </c>
      <c r="D1550" t="s">
        <v>47</v>
      </c>
      <c r="E1550" t="s">
        <v>22</v>
      </c>
      <c r="F1550" s="101">
        <v>45473</v>
      </c>
      <c r="G1550" t="s">
        <v>3303</v>
      </c>
      <c r="H1550" t="s">
        <v>3217</v>
      </c>
      <c r="I1550">
        <v>100</v>
      </c>
      <c r="J1550">
        <v>99.669998168945313</v>
      </c>
      <c r="DF1550">
        <v>68.75</v>
      </c>
      <c r="DG1550">
        <v>68.98</v>
      </c>
    </row>
    <row r="1551" spans="1:132" x14ac:dyDescent="0.3">
      <c r="A1551">
        <v>469</v>
      </c>
      <c r="B1551" t="s">
        <v>387</v>
      </c>
      <c r="C1551" t="s">
        <v>190</v>
      </c>
      <c r="D1551" t="s">
        <v>47</v>
      </c>
      <c r="E1551" t="s">
        <v>22</v>
      </c>
      <c r="F1551" s="101">
        <v>45473</v>
      </c>
      <c r="G1551" t="s">
        <v>3303</v>
      </c>
      <c r="H1551" t="s">
        <v>3215</v>
      </c>
      <c r="I1551">
        <v>100</v>
      </c>
      <c r="J1551">
        <v>126.5</v>
      </c>
      <c r="DF1551">
        <v>72.5</v>
      </c>
      <c r="DG1551">
        <v>57.31</v>
      </c>
    </row>
    <row r="1552" spans="1:132" x14ac:dyDescent="0.3">
      <c r="A1552">
        <v>470</v>
      </c>
      <c r="B1552" t="s">
        <v>433</v>
      </c>
      <c r="C1552" t="s">
        <v>190</v>
      </c>
      <c r="D1552" t="s">
        <v>47</v>
      </c>
      <c r="E1552" t="s">
        <v>22</v>
      </c>
      <c r="F1552" s="101">
        <v>45473</v>
      </c>
      <c r="G1552" t="s">
        <v>3304</v>
      </c>
      <c r="H1552" t="s">
        <v>3227</v>
      </c>
      <c r="I1552">
        <v>100</v>
      </c>
      <c r="J1552">
        <v>105.65000152587891</v>
      </c>
      <c r="DH1552">
        <v>60</v>
      </c>
      <c r="DI1552">
        <v>56.79</v>
      </c>
    </row>
    <row r="1553" spans="1:115" x14ac:dyDescent="0.3">
      <c r="A1553">
        <v>470</v>
      </c>
      <c r="B1553" t="s">
        <v>433</v>
      </c>
      <c r="C1553" t="s">
        <v>190</v>
      </c>
      <c r="D1553" t="s">
        <v>47</v>
      </c>
      <c r="E1553" t="s">
        <v>22</v>
      </c>
      <c r="F1553" s="101">
        <v>45473</v>
      </c>
      <c r="G1553" t="s">
        <v>3304</v>
      </c>
      <c r="H1553" t="s">
        <v>3226</v>
      </c>
      <c r="I1553">
        <v>100</v>
      </c>
      <c r="J1553">
        <v>121.30999755859381</v>
      </c>
      <c r="DH1553">
        <v>90</v>
      </c>
      <c r="DI1553">
        <v>74.19</v>
      </c>
    </row>
    <row r="1554" spans="1:115" x14ac:dyDescent="0.3">
      <c r="A1554">
        <v>470</v>
      </c>
      <c r="B1554" t="s">
        <v>433</v>
      </c>
      <c r="C1554" t="s">
        <v>190</v>
      </c>
      <c r="D1554" t="s">
        <v>47</v>
      </c>
      <c r="E1554" t="s">
        <v>22</v>
      </c>
      <c r="F1554" s="101">
        <v>45473</v>
      </c>
      <c r="G1554" t="s">
        <v>3304</v>
      </c>
      <c r="H1554" t="s">
        <v>3229</v>
      </c>
      <c r="I1554">
        <v>100</v>
      </c>
      <c r="J1554">
        <v>111.7600021362305</v>
      </c>
      <c r="DH1554">
        <v>80</v>
      </c>
      <c r="DI1554">
        <v>71.58</v>
      </c>
    </row>
    <row r="1555" spans="1:115" x14ac:dyDescent="0.3">
      <c r="A1555">
        <v>470</v>
      </c>
      <c r="B1555" t="s">
        <v>433</v>
      </c>
      <c r="C1555" t="s">
        <v>190</v>
      </c>
      <c r="D1555" t="s">
        <v>47</v>
      </c>
      <c r="E1555" t="s">
        <v>22</v>
      </c>
      <c r="F1555" s="101">
        <v>45473</v>
      </c>
      <c r="G1555" t="s">
        <v>3304</v>
      </c>
      <c r="H1555" t="s">
        <v>3228</v>
      </c>
      <c r="I1555">
        <v>100</v>
      </c>
      <c r="J1555">
        <v>93.970001220703125</v>
      </c>
      <c r="DH1555">
        <v>63.75</v>
      </c>
      <c r="DI1555">
        <v>67.84</v>
      </c>
    </row>
    <row r="1556" spans="1:115" x14ac:dyDescent="0.3">
      <c r="A1556">
        <v>470</v>
      </c>
      <c r="B1556" t="s">
        <v>433</v>
      </c>
      <c r="C1556" t="s">
        <v>190</v>
      </c>
      <c r="D1556" t="s">
        <v>47</v>
      </c>
      <c r="E1556" t="s">
        <v>22</v>
      </c>
      <c r="F1556" s="101">
        <v>45473</v>
      </c>
      <c r="G1556" t="s">
        <v>3304</v>
      </c>
      <c r="H1556" t="s">
        <v>3225</v>
      </c>
      <c r="I1556">
        <v>100</v>
      </c>
      <c r="J1556">
        <v>157.82000732421881</v>
      </c>
      <c r="DH1556">
        <v>55</v>
      </c>
      <c r="DI1556">
        <v>34.85</v>
      </c>
    </row>
    <row r="1557" spans="1:115" x14ac:dyDescent="0.3">
      <c r="A1557">
        <v>471</v>
      </c>
      <c r="B1557" t="s">
        <v>434</v>
      </c>
      <c r="C1557" t="s">
        <v>190</v>
      </c>
      <c r="D1557" t="s">
        <v>47</v>
      </c>
      <c r="E1557" t="s">
        <v>22</v>
      </c>
      <c r="F1557" s="101">
        <v>45473</v>
      </c>
      <c r="G1557" t="s">
        <v>3305</v>
      </c>
      <c r="H1557" t="s">
        <v>3233</v>
      </c>
      <c r="I1557">
        <v>100</v>
      </c>
      <c r="J1557">
        <v>80.319999694824219</v>
      </c>
      <c r="DJ1557">
        <v>55</v>
      </c>
      <c r="DK1557">
        <v>68.48</v>
      </c>
    </row>
    <row r="1558" spans="1:115" x14ac:dyDescent="0.3">
      <c r="A1558">
        <v>471</v>
      </c>
      <c r="B1558" t="s">
        <v>434</v>
      </c>
      <c r="C1558" t="s">
        <v>190</v>
      </c>
      <c r="D1558" t="s">
        <v>47</v>
      </c>
      <c r="E1558" t="s">
        <v>22</v>
      </c>
      <c r="F1558" s="101">
        <v>45473</v>
      </c>
      <c r="G1558" t="s">
        <v>3305</v>
      </c>
      <c r="H1558" t="s">
        <v>3237</v>
      </c>
      <c r="I1558">
        <v>100</v>
      </c>
      <c r="J1558">
        <v>121.1699981689453</v>
      </c>
      <c r="DJ1558">
        <v>62.5</v>
      </c>
      <c r="DK1558">
        <v>51.58</v>
      </c>
    </row>
    <row r="1559" spans="1:115" x14ac:dyDescent="0.3">
      <c r="A1559">
        <v>471</v>
      </c>
      <c r="B1559" t="s">
        <v>434</v>
      </c>
      <c r="C1559" t="s">
        <v>190</v>
      </c>
      <c r="D1559" t="s">
        <v>47</v>
      </c>
      <c r="E1559" t="s">
        <v>22</v>
      </c>
      <c r="F1559" s="101">
        <v>45473</v>
      </c>
      <c r="G1559" t="s">
        <v>3305</v>
      </c>
      <c r="H1559" t="s">
        <v>3234</v>
      </c>
      <c r="I1559">
        <v>100</v>
      </c>
      <c r="J1559">
        <v>108.8300018310547</v>
      </c>
      <c r="DJ1559">
        <v>60</v>
      </c>
      <c r="DK1559">
        <v>55.13</v>
      </c>
    </row>
    <row r="1560" spans="1:115" x14ac:dyDescent="0.3">
      <c r="A1560">
        <v>471</v>
      </c>
      <c r="B1560" t="s">
        <v>434</v>
      </c>
      <c r="C1560" t="s">
        <v>190</v>
      </c>
      <c r="D1560" t="s">
        <v>47</v>
      </c>
      <c r="E1560" t="s">
        <v>22</v>
      </c>
      <c r="F1560" s="101">
        <v>45473</v>
      </c>
      <c r="G1560" t="s">
        <v>3305</v>
      </c>
      <c r="H1560" t="s">
        <v>3231</v>
      </c>
      <c r="I1560">
        <v>100</v>
      </c>
      <c r="J1560">
        <v>76.220001220703125</v>
      </c>
      <c r="DJ1560">
        <v>37.5</v>
      </c>
      <c r="DK1560">
        <v>49.2</v>
      </c>
    </row>
    <row r="1561" spans="1:115" x14ac:dyDescent="0.3">
      <c r="A1561">
        <v>471</v>
      </c>
      <c r="B1561" t="s">
        <v>434</v>
      </c>
      <c r="C1561" t="s">
        <v>190</v>
      </c>
      <c r="D1561" t="s">
        <v>47</v>
      </c>
      <c r="E1561" t="s">
        <v>22</v>
      </c>
      <c r="F1561" s="101">
        <v>45473</v>
      </c>
      <c r="G1561" t="s">
        <v>3305</v>
      </c>
      <c r="H1561" t="s">
        <v>3235</v>
      </c>
      <c r="I1561">
        <v>100</v>
      </c>
      <c r="J1561">
        <v>95.589996337890625</v>
      </c>
      <c r="DJ1561">
        <v>64.17</v>
      </c>
      <c r="DK1561">
        <v>67.13</v>
      </c>
    </row>
    <row r="1562" spans="1:115" x14ac:dyDescent="0.3">
      <c r="A1562">
        <v>471</v>
      </c>
      <c r="B1562" t="s">
        <v>434</v>
      </c>
      <c r="C1562" t="s">
        <v>190</v>
      </c>
      <c r="D1562" t="s">
        <v>47</v>
      </c>
      <c r="E1562" t="s">
        <v>22</v>
      </c>
      <c r="F1562" s="101">
        <v>45473</v>
      </c>
      <c r="G1562" t="s">
        <v>3305</v>
      </c>
      <c r="H1562" t="s">
        <v>3232</v>
      </c>
      <c r="I1562">
        <v>100</v>
      </c>
      <c r="J1562">
        <v>108.4100036621094</v>
      </c>
      <c r="DJ1562">
        <v>50</v>
      </c>
      <c r="DK1562">
        <v>46.12</v>
      </c>
    </row>
    <row r="1563" spans="1:115" x14ac:dyDescent="0.3">
      <c r="A1563">
        <v>471</v>
      </c>
      <c r="B1563" t="s">
        <v>434</v>
      </c>
      <c r="C1563" t="s">
        <v>190</v>
      </c>
      <c r="D1563" t="s">
        <v>47</v>
      </c>
      <c r="E1563" t="s">
        <v>22</v>
      </c>
      <c r="F1563" s="101">
        <v>45473</v>
      </c>
      <c r="G1563" t="s">
        <v>3305</v>
      </c>
      <c r="H1563" t="s">
        <v>3236</v>
      </c>
      <c r="I1563">
        <v>100</v>
      </c>
      <c r="J1563">
        <v>148.38999938964841</v>
      </c>
      <c r="DJ1563">
        <v>100</v>
      </c>
      <c r="DK1563">
        <v>67.39</v>
      </c>
    </row>
    <row r="1564" spans="1:115" x14ac:dyDescent="0.3">
      <c r="A1564">
        <v>208</v>
      </c>
      <c r="B1564" t="s">
        <v>140</v>
      </c>
      <c r="C1564" t="s">
        <v>90</v>
      </c>
      <c r="D1564" t="s">
        <v>21</v>
      </c>
      <c r="E1564" t="s">
        <v>54</v>
      </c>
      <c r="F1564" s="101">
        <v>45504</v>
      </c>
      <c r="G1564" t="s">
        <v>3306</v>
      </c>
      <c r="H1564" t="s">
        <v>2890</v>
      </c>
      <c r="I1564">
        <v>950</v>
      </c>
      <c r="J1564">
        <v>608</v>
      </c>
      <c r="K1564">
        <v>608</v>
      </c>
    </row>
    <row r="1565" spans="1:115" x14ac:dyDescent="0.3">
      <c r="A1565">
        <v>208</v>
      </c>
      <c r="B1565" t="s">
        <v>140</v>
      </c>
      <c r="C1565" t="s">
        <v>90</v>
      </c>
      <c r="D1565" t="s">
        <v>21</v>
      </c>
      <c r="E1565" t="s">
        <v>54</v>
      </c>
      <c r="F1565" s="101">
        <v>45504</v>
      </c>
      <c r="G1565" t="s">
        <v>3306</v>
      </c>
      <c r="H1565" t="s">
        <v>2892</v>
      </c>
      <c r="I1565">
        <v>350</v>
      </c>
      <c r="J1565">
        <v>258</v>
      </c>
      <c r="K1565">
        <v>258</v>
      </c>
    </row>
    <row r="1566" spans="1:115" x14ac:dyDescent="0.3">
      <c r="A1566">
        <v>208</v>
      </c>
      <c r="B1566" t="s">
        <v>140</v>
      </c>
      <c r="C1566" t="s">
        <v>90</v>
      </c>
      <c r="D1566" t="s">
        <v>21</v>
      </c>
      <c r="E1566" t="s">
        <v>54</v>
      </c>
      <c r="F1566" s="101">
        <v>45504</v>
      </c>
      <c r="G1566" t="s">
        <v>3306</v>
      </c>
      <c r="H1566" t="s">
        <v>2898</v>
      </c>
      <c r="I1566">
        <v>25</v>
      </c>
      <c r="J1566">
        <v>5</v>
      </c>
      <c r="K1566">
        <v>5</v>
      </c>
    </row>
    <row r="1567" spans="1:115" x14ac:dyDescent="0.3">
      <c r="A1567">
        <v>208</v>
      </c>
      <c r="B1567" t="s">
        <v>140</v>
      </c>
      <c r="C1567" t="s">
        <v>90</v>
      </c>
      <c r="D1567" t="s">
        <v>21</v>
      </c>
      <c r="E1567" t="s">
        <v>54</v>
      </c>
      <c r="F1567" s="101">
        <v>45504</v>
      </c>
      <c r="G1567" t="s">
        <v>3306</v>
      </c>
      <c r="H1567" t="s">
        <v>2891</v>
      </c>
      <c r="I1567">
        <v>200</v>
      </c>
      <c r="J1567">
        <v>208</v>
      </c>
      <c r="K1567">
        <v>208</v>
      </c>
    </row>
    <row r="1568" spans="1:115" x14ac:dyDescent="0.3">
      <c r="A1568">
        <v>208</v>
      </c>
      <c r="B1568" t="s">
        <v>140</v>
      </c>
      <c r="C1568" t="s">
        <v>90</v>
      </c>
      <c r="D1568" t="s">
        <v>21</v>
      </c>
      <c r="E1568" t="s">
        <v>54</v>
      </c>
      <c r="F1568" s="101">
        <v>45504</v>
      </c>
      <c r="G1568" t="s">
        <v>3306</v>
      </c>
      <c r="H1568" t="s">
        <v>2895</v>
      </c>
      <c r="I1568">
        <v>0</v>
      </c>
      <c r="J1568">
        <v>0</v>
      </c>
      <c r="K1568">
        <v>0</v>
      </c>
    </row>
    <row r="1569" spans="1:45" x14ac:dyDescent="0.3">
      <c r="A1569">
        <v>208</v>
      </c>
      <c r="B1569" t="s">
        <v>140</v>
      </c>
      <c r="C1569" t="s">
        <v>90</v>
      </c>
      <c r="D1569" t="s">
        <v>21</v>
      </c>
      <c r="E1569" t="s">
        <v>54</v>
      </c>
      <c r="F1569" s="101">
        <v>45504</v>
      </c>
      <c r="G1569" t="s">
        <v>3306</v>
      </c>
      <c r="H1569" t="s">
        <v>2899</v>
      </c>
      <c r="I1569">
        <v>25</v>
      </c>
      <c r="J1569">
        <v>7</v>
      </c>
      <c r="K1569">
        <v>7</v>
      </c>
    </row>
    <row r="1570" spans="1:45" x14ac:dyDescent="0.3">
      <c r="A1570">
        <v>214</v>
      </c>
      <c r="B1570" t="s">
        <v>143</v>
      </c>
      <c r="C1570" t="s">
        <v>90</v>
      </c>
      <c r="D1570" t="s">
        <v>21</v>
      </c>
      <c r="E1570" t="s">
        <v>54</v>
      </c>
      <c r="F1570" s="101">
        <v>45504</v>
      </c>
      <c r="G1570" t="s">
        <v>3307</v>
      </c>
      <c r="H1570" t="s">
        <v>2890</v>
      </c>
      <c r="I1570">
        <v>5500</v>
      </c>
      <c r="J1570">
        <v>1401</v>
      </c>
      <c r="L1570">
        <v>659</v>
      </c>
      <c r="M1570">
        <v>1134</v>
      </c>
    </row>
    <row r="1571" spans="1:45" x14ac:dyDescent="0.3">
      <c r="A1571">
        <v>214</v>
      </c>
      <c r="B1571" t="s">
        <v>143</v>
      </c>
      <c r="C1571" t="s">
        <v>90</v>
      </c>
      <c r="D1571" t="s">
        <v>21</v>
      </c>
      <c r="E1571" t="s">
        <v>54</v>
      </c>
      <c r="F1571" s="101">
        <v>45504</v>
      </c>
      <c r="G1571" t="s">
        <v>3307</v>
      </c>
      <c r="H1571" t="s">
        <v>2892</v>
      </c>
      <c r="I1571">
        <v>1000</v>
      </c>
      <c r="J1571">
        <v>571.83001708984375</v>
      </c>
      <c r="L1571">
        <v>122.68</v>
      </c>
      <c r="M1571">
        <v>596.20000000000005</v>
      </c>
    </row>
    <row r="1572" spans="1:45" x14ac:dyDescent="0.3">
      <c r="A1572">
        <v>214</v>
      </c>
      <c r="B1572" t="s">
        <v>143</v>
      </c>
      <c r="C1572" t="s">
        <v>90</v>
      </c>
      <c r="D1572" t="s">
        <v>21</v>
      </c>
      <c r="E1572" t="s">
        <v>54</v>
      </c>
      <c r="F1572" s="101">
        <v>45504</v>
      </c>
      <c r="G1572" t="s">
        <v>3307</v>
      </c>
      <c r="H1572" t="s">
        <v>2898</v>
      </c>
      <c r="I1572">
        <v>7500</v>
      </c>
      <c r="J1572">
        <v>0</v>
      </c>
      <c r="L1572">
        <v>0</v>
      </c>
      <c r="M1572">
        <v>0</v>
      </c>
    </row>
    <row r="1573" spans="1:45" x14ac:dyDescent="0.3">
      <c r="A1573">
        <v>214</v>
      </c>
      <c r="B1573" t="s">
        <v>143</v>
      </c>
      <c r="C1573" t="s">
        <v>90</v>
      </c>
      <c r="D1573" t="s">
        <v>21</v>
      </c>
      <c r="E1573" t="s">
        <v>54</v>
      </c>
      <c r="F1573" s="101">
        <v>45504</v>
      </c>
      <c r="G1573" t="s">
        <v>3307</v>
      </c>
      <c r="H1573" t="s">
        <v>2891</v>
      </c>
      <c r="I1573">
        <v>1000</v>
      </c>
      <c r="J1573">
        <v>594.5999755859375</v>
      </c>
      <c r="L1573">
        <v>82.4</v>
      </c>
      <c r="M1573">
        <v>512.20000000000005</v>
      </c>
    </row>
    <row r="1574" spans="1:45" x14ac:dyDescent="0.3">
      <c r="A1574">
        <v>214</v>
      </c>
      <c r="B1574" t="s">
        <v>143</v>
      </c>
      <c r="C1574" t="s">
        <v>90</v>
      </c>
      <c r="D1574" t="s">
        <v>21</v>
      </c>
      <c r="E1574" t="s">
        <v>54</v>
      </c>
      <c r="F1574" s="101">
        <v>45504</v>
      </c>
      <c r="G1574" t="s">
        <v>3307</v>
      </c>
      <c r="H1574" t="s">
        <v>2895</v>
      </c>
      <c r="I1574">
        <v>1</v>
      </c>
      <c r="J1574">
        <v>0</v>
      </c>
      <c r="L1574">
        <v>0</v>
      </c>
      <c r="M1574">
        <v>0</v>
      </c>
    </row>
    <row r="1575" spans="1:45" x14ac:dyDescent="0.3">
      <c r="A1575">
        <v>217</v>
      </c>
      <c r="B1575" t="s">
        <v>147</v>
      </c>
      <c r="C1575" t="s">
        <v>90</v>
      </c>
      <c r="D1575" t="s">
        <v>21</v>
      </c>
      <c r="E1575" t="s">
        <v>22</v>
      </c>
      <c r="F1575" s="101">
        <v>45504</v>
      </c>
      <c r="G1575" t="s">
        <v>3308</v>
      </c>
      <c r="H1575" t="s">
        <v>2898</v>
      </c>
      <c r="I1575">
        <v>20</v>
      </c>
      <c r="J1575">
        <v>0</v>
      </c>
      <c r="L1575">
        <v>0</v>
      </c>
      <c r="M1575">
        <v>0</v>
      </c>
      <c r="AS1575">
        <v>0</v>
      </c>
    </row>
    <row r="1576" spans="1:45" x14ac:dyDescent="0.3">
      <c r="A1576">
        <v>217</v>
      </c>
      <c r="B1576" t="s">
        <v>147</v>
      </c>
      <c r="C1576" t="s">
        <v>90</v>
      </c>
      <c r="D1576" t="s">
        <v>21</v>
      </c>
      <c r="E1576" t="s">
        <v>22</v>
      </c>
      <c r="F1576" s="101">
        <v>45504</v>
      </c>
      <c r="G1576" t="s">
        <v>3308</v>
      </c>
      <c r="H1576" t="s">
        <v>2895</v>
      </c>
      <c r="I1576">
        <v>20</v>
      </c>
      <c r="J1576">
        <v>0</v>
      </c>
      <c r="L1576">
        <v>0</v>
      </c>
      <c r="M1576">
        <v>0</v>
      </c>
      <c r="AS1576">
        <v>0</v>
      </c>
    </row>
    <row r="1577" spans="1:45" x14ac:dyDescent="0.3">
      <c r="A1577">
        <v>217</v>
      </c>
      <c r="B1577" t="s">
        <v>147</v>
      </c>
      <c r="C1577" t="s">
        <v>90</v>
      </c>
      <c r="D1577" t="s">
        <v>21</v>
      </c>
      <c r="E1577" t="s">
        <v>22</v>
      </c>
      <c r="F1577" s="101">
        <v>45504</v>
      </c>
      <c r="G1577" t="s">
        <v>3308</v>
      </c>
      <c r="H1577" t="s">
        <v>2890</v>
      </c>
      <c r="I1577">
        <v>20</v>
      </c>
      <c r="J1577">
        <v>47.040000915527337</v>
      </c>
      <c r="L1577">
        <v>659</v>
      </c>
      <c r="M1577">
        <v>1134</v>
      </c>
      <c r="AS1577">
        <v>659</v>
      </c>
    </row>
    <row r="1578" spans="1:45" x14ac:dyDescent="0.3">
      <c r="A1578">
        <v>217</v>
      </c>
      <c r="B1578" t="s">
        <v>147</v>
      </c>
      <c r="C1578" t="s">
        <v>90</v>
      </c>
      <c r="D1578" t="s">
        <v>21</v>
      </c>
      <c r="E1578" t="s">
        <v>22</v>
      </c>
      <c r="F1578" s="101">
        <v>45504</v>
      </c>
      <c r="G1578" t="s">
        <v>3308</v>
      </c>
      <c r="H1578" t="s">
        <v>2892</v>
      </c>
      <c r="I1578">
        <v>20</v>
      </c>
      <c r="J1578">
        <v>17.069999694824219</v>
      </c>
      <c r="L1578">
        <v>122.68</v>
      </c>
      <c r="M1578">
        <v>596.20000000000005</v>
      </c>
      <c r="AS1578">
        <v>122.68</v>
      </c>
    </row>
    <row r="1579" spans="1:45" x14ac:dyDescent="0.3">
      <c r="A1579">
        <v>217</v>
      </c>
      <c r="B1579" t="s">
        <v>147</v>
      </c>
      <c r="C1579" t="s">
        <v>90</v>
      </c>
      <c r="D1579" t="s">
        <v>21</v>
      </c>
      <c r="E1579" t="s">
        <v>22</v>
      </c>
      <c r="F1579" s="101">
        <v>45504</v>
      </c>
      <c r="G1579" t="s">
        <v>3308</v>
      </c>
      <c r="H1579" t="s">
        <v>2891</v>
      </c>
      <c r="I1579">
        <v>20</v>
      </c>
      <c r="J1579">
        <v>13.85999965667725</v>
      </c>
      <c r="L1579">
        <v>82.4</v>
      </c>
      <c r="M1579">
        <v>512.20000000000005</v>
      </c>
      <c r="AS1579">
        <v>82.4</v>
      </c>
    </row>
    <row r="1580" spans="1:45" x14ac:dyDescent="0.3">
      <c r="A1580">
        <v>217</v>
      </c>
      <c r="B1580" t="s">
        <v>147</v>
      </c>
      <c r="C1580" t="s">
        <v>90</v>
      </c>
      <c r="D1580" t="s">
        <v>21</v>
      </c>
      <c r="E1580" t="s">
        <v>22</v>
      </c>
      <c r="F1580" s="101">
        <v>45504</v>
      </c>
      <c r="G1580" t="s">
        <v>3308</v>
      </c>
      <c r="H1580" t="s">
        <v>2899</v>
      </c>
      <c r="I1580">
        <v>20</v>
      </c>
      <c r="J1580">
        <v>12.590000152587891</v>
      </c>
      <c r="L1580">
        <v>1.1000000000000001</v>
      </c>
      <c r="M1580">
        <v>7.64</v>
      </c>
      <c r="AS1580">
        <v>1.1000000000000001</v>
      </c>
    </row>
    <row r="1581" spans="1:45" x14ac:dyDescent="0.3">
      <c r="A1581">
        <v>218</v>
      </c>
      <c r="B1581" t="s">
        <v>148</v>
      </c>
      <c r="C1581" t="s">
        <v>90</v>
      </c>
      <c r="D1581" t="s">
        <v>21</v>
      </c>
      <c r="E1581" t="s">
        <v>54</v>
      </c>
      <c r="F1581" s="101">
        <v>45504</v>
      </c>
      <c r="G1581" t="s">
        <v>3309</v>
      </c>
      <c r="H1581" t="s">
        <v>2890</v>
      </c>
      <c r="I1581">
        <v>76000</v>
      </c>
      <c r="J1581">
        <v>60232</v>
      </c>
      <c r="N1581">
        <v>60232</v>
      </c>
    </row>
    <row r="1582" spans="1:45" x14ac:dyDescent="0.3">
      <c r="A1582">
        <v>218</v>
      </c>
      <c r="B1582" t="s">
        <v>148</v>
      </c>
      <c r="C1582" t="s">
        <v>90</v>
      </c>
      <c r="D1582" t="s">
        <v>21</v>
      </c>
      <c r="E1582" t="s">
        <v>54</v>
      </c>
      <c r="F1582" s="101">
        <v>45504</v>
      </c>
      <c r="G1582" t="s">
        <v>3309</v>
      </c>
      <c r="H1582" t="s">
        <v>2892</v>
      </c>
      <c r="I1582">
        <v>76000</v>
      </c>
      <c r="J1582">
        <v>41040</v>
      </c>
      <c r="N1582">
        <v>41040</v>
      </c>
    </row>
    <row r="1583" spans="1:45" x14ac:dyDescent="0.3">
      <c r="A1583">
        <v>218</v>
      </c>
      <c r="B1583" t="s">
        <v>148</v>
      </c>
      <c r="C1583" t="s">
        <v>90</v>
      </c>
      <c r="D1583" t="s">
        <v>21</v>
      </c>
      <c r="E1583" t="s">
        <v>54</v>
      </c>
      <c r="F1583" s="101">
        <v>45504</v>
      </c>
      <c r="G1583" t="s">
        <v>3309</v>
      </c>
      <c r="H1583" t="s">
        <v>2898</v>
      </c>
      <c r="I1583">
        <v>5000</v>
      </c>
      <c r="J1583">
        <v>4320</v>
      </c>
      <c r="N1583">
        <v>4320</v>
      </c>
    </row>
    <row r="1584" spans="1:45" x14ac:dyDescent="0.3">
      <c r="A1584">
        <v>218</v>
      </c>
      <c r="B1584" t="s">
        <v>148</v>
      </c>
      <c r="C1584" t="s">
        <v>90</v>
      </c>
      <c r="D1584" t="s">
        <v>21</v>
      </c>
      <c r="E1584" t="s">
        <v>54</v>
      </c>
      <c r="F1584" s="101">
        <v>45504</v>
      </c>
      <c r="G1584" t="s">
        <v>3309</v>
      </c>
      <c r="H1584" t="s">
        <v>2891</v>
      </c>
      <c r="I1584">
        <v>24000</v>
      </c>
      <c r="J1584">
        <v>20721</v>
      </c>
      <c r="N1584">
        <v>20721</v>
      </c>
    </row>
    <row r="1585" spans="1:94" x14ac:dyDescent="0.3">
      <c r="A1585">
        <v>218</v>
      </c>
      <c r="B1585" t="s">
        <v>148</v>
      </c>
      <c r="C1585" t="s">
        <v>90</v>
      </c>
      <c r="D1585" t="s">
        <v>21</v>
      </c>
      <c r="E1585" t="s">
        <v>54</v>
      </c>
      <c r="F1585" s="101">
        <v>45504</v>
      </c>
      <c r="G1585" t="s">
        <v>3309</v>
      </c>
      <c r="H1585" t="s">
        <v>2895</v>
      </c>
      <c r="I1585">
        <v>5000</v>
      </c>
      <c r="J1585">
        <v>3480</v>
      </c>
      <c r="N1585">
        <v>3480</v>
      </c>
    </row>
    <row r="1586" spans="1:94" x14ac:dyDescent="0.3">
      <c r="A1586">
        <v>218</v>
      </c>
      <c r="B1586" t="s">
        <v>148</v>
      </c>
      <c r="C1586" t="s">
        <v>90</v>
      </c>
      <c r="D1586" t="s">
        <v>21</v>
      </c>
      <c r="E1586" t="s">
        <v>54</v>
      </c>
      <c r="F1586" s="101">
        <v>45504</v>
      </c>
      <c r="G1586" t="s">
        <v>3309</v>
      </c>
      <c r="H1586" t="s">
        <v>2899</v>
      </c>
      <c r="I1586">
        <v>2000</v>
      </c>
      <c r="J1586">
        <v>1334</v>
      </c>
      <c r="N1586">
        <v>1334</v>
      </c>
    </row>
    <row r="1587" spans="1:94" x14ac:dyDescent="0.3">
      <c r="A1587">
        <v>225</v>
      </c>
      <c r="B1587" t="s">
        <v>156</v>
      </c>
      <c r="C1587" t="s">
        <v>90</v>
      </c>
      <c r="D1587" t="s">
        <v>21</v>
      </c>
      <c r="E1587" t="s">
        <v>22</v>
      </c>
      <c r="F1587" s="101">
        <v>45504</v>
      </c>
      <c r="G1587" t="s">
        <v>3310</v>
      </c>
      <c r="H1587" t="s">
        <v>2890</v>
      </c>
      <c r="I1587">
        <v>1</v>
      </c>
      <c r="J1587">
        <v>4</v>
      </c>
      <c r="AT1587">
        <v>4</v>
      </c>
    </row>
    <row r="1588" spans="1:94" x14ac:dyDescent="0.3">
      <c r="A1588">
        <v>225</v>
      </c>
      <c r="B1588" t="s">
        <v>156</v>
      </c>
      <c r="C1588" t="s">
        <v>90</v>
      </c>
      <c r="D1588" t="s">
        <v>21</v>
      </c>
      <c r="E1588" t="s">
        <v>22</v>
      </c>
      <c r="F1588" s="101">
        <v>45504</v>
      </c>
      <c r="G1588" t="s">
        <v>3310</v>
      </c>
      <c r="H1588" t="s">
        <v>2892</v>
      </c>
      <c r="I1588">
        <v>1</v>
      </c>
      <c r="J1588">
        <v>4</v>
      </c>
      <c r="AT1588">
        <v>4</v>
      </c>
    </row>
    <row r="1589" spans="1:94" x14ac:dyDescent="0.3">
      <c r="A1589">
        <v>225</v>
      </c>
      <c r="B1589" t="s">
        <v>156</v>
      </c>
      <c r="C1589" t="s">
        <v>90</v>
      </c>
      <c r="D1589" t="s">
        <v>21</v>
      </c>
      <c r="E1589" t="s">
        <v>22</v>
      </c>
      <c r="F1589" s="101">
        <v>45504</v>
      </c>
      <c r="G1589" t="s">
        <v>3310</v>
      </c>
      <c r="H1589" t="s">
        <v>2898</v>
      </c>
      <c r="I1589">
        <v>1</v>
      </c>
      <c r="J1589">
        <v>0</v>
      </c>
      <c r="AT1589">
        <v>0</v>
      </c>
    </row>
    <row r="1590" spans="1:94" x14ac:dyDescent="0.3">
      <c r="A1590">
        <v>225</v>
      </c>
      <c r="B1590" t="s">
        <v>156</v>
      </c>
      <c r="C1590" t="s">
        <v>90</v>
      </c>
      <c r="D1590" t="s">
        <v>21</v>
      </c>
      <c r="E1590" t="s">
        <v>22</v>
      </c>
      <c r="F1590" s="101">
        <v>45504</v>
      </c>
      <c r="G1590" t="s">
        <v>3310</v>
      </c>
      <c r="H1590" t="s">
        <v>2895</v>
      </c>
      <c r="I1590">
        <v>1</v>
      </c>
      <c r="J1590">
        <v>1</v>
      </c>
      <c r="AT1590">
        <v>1</v>
      </c>
    </row>
    <row r="1591" spans="1:94" x14ac:dyDescent="0.3">
      <c r="A1591">
        <v>225</v>
      </c>
      <c r="B1591" t="s">
        <v>156</v>
      </c>
      <c r="C1591" t="s">
        <v>90</v>
      </c>
      <c r="D1591" t="s">
        <v>21</v>
      </c>
      <c r="E1591" t="s">
        <v>22</v>
      </c>
      <c r="F1591" s="101">
        <v>45504</v>
      </c>
      <c r="G1591" t="s">
        <v>3310</v>
      </c>
      <c r="H1591" t="s">
        <v>2899</v>
      </c>
      <c r="I1591">
        <v>1</v>
      </c>
      <c r="J1591">
        <v>1</v>
      </c>
      <c r="AT1591">
        <v>1</v>
      </c>
    </row>
    <row r="1592" spans="1:94" x14ac:dyDescent="0.3">
      <c r="A1592">
        <v>225</v>
      </c>
      <c r="B1592" t="s">
        <v>156</v>
      </c>
      <c r="C1592" t="s">
        <v>90</v>
      </c>
      <c r="D1592" t="s">
        <v>21</v>
      </c>
      <c r="E1592" t="s">
        <v>22</v>
      </c>
      <c r="F1592" s="101">
        <v>45504</v>
      </c>
      <c r="G1592" t="s">
        <v>3310</v>
      </c>
      <c r="H1592" t="s">
        <v>2891</v>
      </c>
      <c r="I1592">
        <v>1</v>
      </c>
      <c r="J1592">
        <v>10</v>
      </c>
      <c r="AT1592">
        <v>10</v>
      </c>
    </row>
    <row r="1593" spans="1:94" x14ac:dyDescent="0.3">
      <c r="A1593">
        <v>434</v>
      </c>
      <c r="B1593" t="s">
        <v>403</v>
      </c>
      <c r="C1593" t="s">
        <v>90</v>
      </c>
      <c r="D1593" t="s">
        <v>21</v>
      </c>
      <c r="E1593" t="s">
        <v>54</v>
      </c>
      <c r="F1593" s="101">
        <v>45504</v>
      </c>
      <c r="G1593" t="s">
        <v>3311</v>
      </c>
      <c r="H1593" t="s">
        <v>2890</v>
      </c>
      <c r="I1593">
        <v>100</v>
      </c>
      <c r="J1593">
        <v>1689.099975585938</v>
      </c>
      <c r="AV1593">
        <v>1689.93</v>
      </c>
    </row>
    <row r="1594" spans="1:94" x14ac:dyDescent="0.3">
      <c r="A1594">
        <v>434</v>
      </c>
      <c r="B1594" t="s">
        <v>403</v>
      </c>
      <c r="C1594" t="s">
        <v>90</v>
      </c>
      <c r="D1594" t="s">
        <v>21</v>
      </c>
      <c r="E1594" t="s">
        <v>54</v>
      </c>
      <c r="F1594" s="101">
        <v>45504</v>
      </c>
      <c r="G1594" t="s">
        <v>3311</v>
      </c>
      <c r="H1594" t="s">
        <v>2892</v>
      </c>
      <c r="I1594">
        <v>25</v>
      </c>
      <c r="J1594">
        <v>0</v>
      </c>
      <c r="AV1594">
        <v>0.31</v>
      </c>
    </row>
    <row r="1595" spans="1:94" x14ac:dyDescent="0.3">
      <c r="A1595">
        <v>434</v>
      </c>
      <c r="B1595" t="s">
        <v>403</v>
      </c>
      <c r="C1595" t="s">
        <v>90</v>
      </c>
      <c r="D1595" t="s">
        <v>21</v>
      </c>
      <c r="E1595" t="s">
        <v>54</v>
      </c>
      <c r="F1595" s="101">
        <v>45504</v>
      </c>
      <c r="G1595" t="s">
        <v>3311</v>
      </c>
      <c r="H1595" t="s">
        <v>2898</v>
      </c>
      <c r="I1595">
        <v>200</v>
      </c>
      <c r="J1595">
        <v>0</v>
      </c>
      <c r="AV1595">
        <v>0</v>
      </c>
    </row>
    <row r="1596" spans="1:94" x14ac:dyDescent="0.3">
      <c r="A1596">
        <v>434</v>
      </c>
      <c r="B1596" t="s">
        <v>403</v>
      </c>
      <c r="C1596" t="s">
        <v>90</v>
      </c>
      <c r="D1596" t="s">
        <v>21</v>
      </c>
      <c r="E1596" t="s">
        <v>54</v>
      </c>
      <c r="F1596" s="101">
        <v>45504</v>
      </c>
      <c r="G1596" t="s">
        <v>3311</v>
      </c>
      <c r="H1596" t="s">
        <v>2891</v>
      </c>
      <c r="I1596">
        <v>25</v>
      </c>
      <c r="J1596">
        <v>0.5</v>
      </c>
      <c r="AV1596">
        <v>0.5</v>
      </c>
    </row>
    <row r="1597" spans="1:94" x14ac:dyDescent="0.3">
      <c r="A1597">
        <v>434</v>
      </c>
      <c r="B1597" t="s">
        <v>403</v>
      </c>
      <c r="C1597" t="s">
        <v>90</v>
      </c>
      <c r="D1597" t="s">
        <v>21</v>
      </c>
      <c r="E1597" t="s">
        <v>54</v>
      </c>
      <c r="F1597" s="101">
        <v>45504</v>
      </c>
      <c r="G1597" t="s">
        <v>3311</v>
      </c>
      <c r="H1597" t="s">
        <v>2895</v>
      </c>
      <c r="I1597">
        <v>10</v>
      </c>
      <c r="J1597">
        <v>0</v>
      </c>
      <c r="AV1597">
        <v>0.12</v>
      </c>
    </row>
    <row r="1598" spans="1:94" x14ac:dyDescent="0.3">
      <c r="A1598">
        <v>436</v>
      </c>
      <c r="B1598" t="s">
        <v>121</v>
      </c>
      <c r="C1598" t="s">
        <v>93</v>
      </c>
      <c r="D1598" t="s">
        <v>21</v>
      </c>
      <c r="E1598" t="s">
        <v>54</v>
      </c>
      <c r="F1598" s="101">
        <v>45504</v>
      </c>
      <c r="G1598" t="s">
        <v>3312</v>
      </c>
      <c r="H1598" t="s">
        <v>3074</v>
      </c>
      <c r="I1598">
        <v>7</v>
      </c>
      <c r="J1598">
        <v>6.8000001907348633</v>
      </c>
      <c r="CP1598">
        <v>6.8</v>
      </c>
    </row>
    <row r="1599" spans="1:94" x14ac:dyDescent="0.3">
      <c r="A1599">
        <v>436</v>
      </c>
      <c r="B1599" t="s">
        <v>121</v>
      </c>
      <c r="C1599" t="s">
        <v>93</v>
      </c>
      <c r="D1599" t="s">
        <v>21</v>
      </c>
      <c r="E1599" t="s">
        <v>54</v>
      </c>
      <c r="F1599" s="101">
        <v>45504</v>
      </c>
      <c r="G1599" t="s">
        <v>3312</v>
      </c>
      <c r="H1599" t="s">
        <v>3075</v>
      </c>
      <c r="I1599">
        <v>7</v>
      </c>
      <c r="J1599">
        <v>2.5999999046325679</v>
      </c>
      <c r="CP1599">
        <v>2.6</v>
      </c>
    </row>
    <row r="1600" spans="1:94" x14ac:dyDescent="0.3">
      <c r="A1600">
        <v>208</v>
      </c>
      <c r="B1600" t="s">
        <v>140</v>
      </c>
      <c r="C1600" t="s">
        <v>90</v>
      </c>
      <c r="D1600" t="s">
        <v>21</v>
      </c>
      <c r="E1600" t="s">
        <v>54</v>
      </c>
      <c r="F1600" s="101">
        <v>45535</v>
      </c>
      <c r="G1600" t="s">
        <v>3313</v>
      </c>
      <c r="H1600" t="s">
        <v>2890</v>
      </c>
      <c r="I1600">
        <v>950</v>
      </c>
      <c r="J1600">
        <v>782</v>
      </c>
      <c r="K1600">
        <v>782</v>
      </c>
    </row>
    <row r="1601" spans="1:45" x14ac:dyDescent="0.3">
      <c r="A1601">
        <v>208</v>
      </c>
      <c r="B1601" t="s">
        <v>140</v>
      </c>
      <c r="C1601" t="s">
        <v>90</v>
      </c>
      <c r="D1601" t="s">
        <v>21</v>
      </c>
      <c r="E1601" t="s">
        <v>54</v>
      </c>
      <c r="F1601" s="101">
        <v>45535</v>
      </c>
      <c r="G1601" t="s">
        <v>3313</v>
      </c>
      <c r="H1601" t="s">
        <v>2892</v>
      </c>
      <c r="I1601">
        <v>350</v>
      </c>
      <c r="J1601">
        <v>258</v>
      </c>
      <c r="K1601">
        <v>258</v>
      </c>
    </row>
    <row r="1602" spans="1:45" x14ac:dyDescent="0.3">
      <c r="A1602">
        <v>208</v>
      </c>
      <c r="B1602" t="s">
        <v>140</v>
      </c>
      <c r="C1602" t="s">
        <v>90</v>
      </c>
      <c r="D1602" t="s">
        <v>21</v>
      </c>
      <c r="E1602" t="s">
        <v>54</v>
      </c>
      <c r="F1602" s="101">
        <v>45535</v>
      </c>
      <c r="G1602" t="s">
        <v>3313</v>
      </c>
      <c r="H1602" t="s">
        <v>2898</v>
      </c>
      <c r="I1602">
        <v>25</v>
      </c>
      <c r="J1602">
        <v>7.5</v>
      </c>
      <c r="K1602">
        <v>7.5</v>
      </c>
    </row>
    <row r="1603" spans="1:45" x14ac:dyDescent="0.3">
      <c r="A1603">
        <v>208</v>
      </c>
      <c r="B1603" t="s">
        <v>140</v>
      </c>
      <c r="C1603" t="s">
        <v>90</v>
      </c>
      <c r="D1603" t="s">
        <v>21</v>
      </c>
      <c r="E1603" t="s">
        <v>54</v>
      </c>
      <c r="F1603" s="101">
        <v>45535</v>
      </c>
      <c r="G1603" t="s">
        <v>3313</v>
      </c>
      <c r="H1603" t="s">
        <v>2895</v>
      </c>
      <c r="I1603">
        <v>0</v>
      </c>
      <c r="J1603">
        <v>0</v>
      </c>
      <c r="K1603">
        <v>0</v>
      </c>
    </row>
    <row r="1604" spans="1:45" x14ac:dyDescent="0.3">
      <c r="A1604">
        <v>208</v>
      </c>
      <c r="B1604" t="s">
        <v>140</v>
      </c>
      <c r="C1604" t="s">
        <v>90</v>
      </c>
      <c r="D1604" t="s">
        <v>21</v>
      </c>
      <c r="E1604" t="s">
        <v>54</v>
      </c>
      <c r="F1604" s="101">
        <v>45535</v>
      </c>
      <c r="G1604" t="s">
        <v>3313</v>
      </c>
      <c r="H1604" t="s">
        <v>2899</v>
      </c>
      <c r="I1604">
        <v>25</v>
      </c>
      <c r="J1604">
        <v>3</v>
      </c>
      <c r="K1604">
        <v>3</v>
      </c>
    </row>
    <row r="1605" spans="1:45" x14ac:dyDescent="0.3">
      <c r="A1605">
        <v>208</v>
      </c>
      <c r="B1605" t="s">
        <v>140</v>
      </c>
      <c r="C1605" t="s">
        <v>90</v>
      </c>
      <c r="D1605" t="s">
        <v>21</v>
      </c>
      <c r="E1605" t="s">
        <v>54</v>
      </c>
      <c r="F1605" s="101">
        <v>45535</v>
      </c>
      <c r="G1605" t="s">
        <v>3313</v>
      </c>
      <c r="H1605" t="s">
        <v>2891</v>
      </c>
      <c r="I1605">
        <v>200</v>
      </c>
      <c r="J1605">
        <v>231</v>
      </c>
      <c r="K1605">
        <v>231</v>
      </c>
    </row>
    <row r="1606" spans="1:45" x14ac:dyDescent="0.3">
      <c r="A1606">
        <v>214</v>
      </c>
      <c r="B1606" t="s">
        <v>143</v>
      </c>
      <c r="C1606" t="s">
        <v>90</v>
      </c>
      <c r="D1606" t="s">
        <v>21</v>
      </c>
      <c r="E1606" t="s">
        <v>54</v>
      </c>
      <c r="F1606" s="101">
        <v>45535</v>
      </c>
      <c r="G1606" t="s">
        <v>3314</v>
      </c>
      <c r="H1606" t="s">
        <v>2890</v>
      </c>
      <c r="I1606">
        <v>5500</v>
      </c>
      <c r="J1606">
        <v>4619</v>
      </c>
      <c r="L1606">
        <v>1200</v>
      </c>
      <c r="M1606">
        <v>3419</v>
      </c>
    </row>
    <row r="1607" spans="1:45" x14ac:dyDescent="0.3">
      <c r="A1607">
        <v>214</v>
      </c>
      <c r="B1607" t="s">
        <v>143</v>
      </c>
      <c r="C1607" t="s">
        <v>90</v>
      </c>
      <c r="D1607" t="s">
        <v>21</v>
      </c>
      <c r="E1607" t="s">
        <v>54</v>
      </c>
      <c r="F1607" s="101">
        <v>45535</v>
      </c>
      <c r="G1607" t="s">
        <v>3314</v>
      </c>
      <c r="H1607" t="s">
        <v>2892</v>
      </c>
      <c r="I1607">
        <v>1000</v>
      </c>
      <c r="J1607">
        <v>961.96002197265625</v>
      </c>
      <c r="L1607">
        <v>162.71</v>
      </c>
      <c r="M1607">
        <v>799.25</v>
      </c>
    </row>
    <row r="1608" spans="1:45" x14ac:dyDescent="0.3">
      <c r="A1608">
        <v>214</v>
      </c>
      <c r="B1608" t="s">
        <v>143</v>
      </c>
      <c r="C1608" t="s">
        <v>90</v>
      </c>
      <c r="D1608" t="s">
        <v>21</v>
      </c>
      <c r="E1608" t="s">
        <v>54</v>
      </c>
      <c r="F1608" s="101">
        <v>45535</v>
      </c>
      <c r="G1608" t="s">
        <v>3314</v>
      </c>
      <c r="H1608" t="s">
        <v>2898</v>
      </c>
      <c r="I1608">
        <v>7500</v>
      </c>
      <c r="J1608">
        <v>0</v>
      </c>
      <c r="L1608">
        <v>0</v>
      </c>
      <c r="M1608">
        <v>0</v>
      </c>
    </row>
    <row r="1609" spans="1:45" x14ac:dyDescent="0.3">
      <c r="A1609">
        <v>214</v>
      </c>
      <c r="B1609" t="s">
        <v>143</v>
      </c>
      <c r="C1609" t="s">
        <v>90</v>
      </c>
      <c r="D1609" t="s">
        <v>21</v>
      </c>
      <c r="E1609" t="s">
        <v>54</v>
      </c>
      <c r="F1609" s="101">
        <v>45535</v>
      </c>
      <c r="G1609" t="s">
        <v>3314</v>
      </c>
      <c r="H1609" t="s">
        <v>2895</v>
      </c>
      <c r="I1609">
        <v>1</v>
      </c>
      <c r="J1609">
        <v>0</v>
      </c>
      <c r="L1609">
        <v>0</v>
      </c>
      <c r="M1609">
        <v>0</v>
      </c>
    </row>
    <row r="1610" spans="1:45" x14ac:dyDescent="0.3">
      <c r="A1610">
        <v>214</v>
      </c>
      <c r="B1610" t="s">
        <v>143</v>
      </c>
      <c r="C1610" t="s">
        <v>90</v>
      </c>
      <c r="D1610" t="s">
        <v>21</v>
      </c>
      <c r="E1610" t="s">
        <v>54</v>
      </c>
      <c r="F1610" s="101">
        <v>45535</v>
      </c>
      <c r="G1610" t="s">
        <v>3314</v>
      </c>
      <c r="H1610" t="s">
        <v>2899</v>
      </c>
      <c r="I1610">
        <v>1</v>
      </c>
      <c r="J1610">
        <v>10.64000034332275</v>
      </c>
      <c r="L1610">
        <v>0.9</v>
      </c>
      <c r="M1610">
        <v>9.74</v>
      </c>
    </row>
    <row r="1611" spans="1:45" x14ac:dyDescent="0.3">
      <c r="A1611">
        <v>217</v>
      </c>
      <c r="B1611" t="s">
        <v>147</v>
      </c>
      <c r="C1611" t="s">
        <v>90</v>
      </c>
      <c r="D1611" t="s">
        <v>21</v>
      </c>
      <c r="E1611" t="s">
        <v>22</v>
      </c>
      <c r="F1611" s="101">
        <v>45535</v>
      </c>
      <c r="G1611" t="s">
        <v>3315</v>
      </c>
      <c r="H1611" t="s">
        <v>2890</v>
      </c>
      <c r="I1611">
        <v>20</v>
      </c>
      <c r="J1611">
        <v>25.979999542236332</v>
      </c>
      <c r="L1611">
        <v>1200</v>
      </c>
      <c r="M1611">
        <v>3419</v>
      </c>
      <c r="AS1611">
        <v>1200</v>
      </c>
    </row>
    <row r="1612" spans="1:45" x14ac:dyDescent="0.3">
      <c r="A1612">
        <v>217</v>
      </c>
      <c r="B1612" t="s">
        <v>147</v>
      </c>
      <c r="C1612" t="s">
        <v>90</v>
      </c>
      <c r="D1612" t="s">
        <v>21</v>
      </c>
      <c r="E1612" t="s">
        <v>22</v>
      </c>
      <c r="F1612" s="101">
        <v>45535</v>
      </c>
      <c r="G1612" t="s">
        <v>3315</v>
      </c>
      <c r="H1612" t="s">
        <v>2892</v>
      </c>
      <c r="I1612">
        <v>20</v>
      </c>
      <c r="J1612">
        <v>16.909999847412109</v>
      </c>
      <c r="L1612">
        <v>162.71</v>
      </c>
      <c r="M1612">
        <v>799.25</v>
      </c>
      <c r="AS1612">
        <v>162.71</v>
      </c>
    </row>
    <row r="1613" spans="1:45" x14ac:dyDescent="0.3">
      <c r="A1613">
        <v>217</v>
      </c>
      <c r="B1613" t="s">
        <v>147</v>
      </c>
      <c r="C1613" t="s">
        <v>90</v>
      </c>
      <c r="D1613" t="s">
        <v>21</v>
      </c>
      <c r="E1613" t="s">
        <v>22</v>
      </c>
      <c r="F1613" s="101">
        <v>45535</v>
      </c>
      <c r="G1613" t="s">
        <v>3315</v>
      </c>
      <c r="H1613" t="s">
        <v>2898</v>
      </c>
      <c r="I1613">
        <v>20</v>
      </c>
      <c r="J1613">
        <v>0</v>
      </c>
      <c r="L1613">
        <v>0</v>
      </c>
      <c r="M1613">
        <v>0</v>
      </c>
      <c r="AS1613">
        <v>0</v>
      </c>
    </row>
    <row r="1614" spans="1:45" x14ac:dyDescent="0.3">
      <c r="A1614">
        <v>217</v>
      </c>
      <c r="B1614" t="s">
        <v>147</v>
      </c>
      <c r="C1614" t="s">
        <v>90</v>
      </c>
      <c r="D1614" t="s">
        <v>21</v>
      </c>
      <c r="E1614" t="s">
        <v>22</v>
      </c>
      <c r="F1614" s="101">
        <v>45535</v>
      </c>
      <c r="G1614" t="s">
        <v>3315</v>
      </c>
      <c r="H1614" t="s">
        <v>2895</v>
      </c>
      <c r="I1614">
        <v>20</v>
      </c>
      <c r="J1614">
        <v>0</v>
      </c>
      <c r="L1614">
        <v>0</v>
      </c>
      <c r="M1614">
        <v>0</v>
      </c>
      <c r="AS1614">
        <v>0</v>
      </c>
    </row>
    <row r="1615" spans="1:45" x14ac:dyDescent="0.3">
      <c r="A1615">
        <v>217</v>
      </c>
      <c r="B1615" t="s">
        <v>147</v>
      </c>
      <c r="C1615" t="s">
        <v>90</v>
      </c>
      <c r="D1615" t="s">
        <v>21</v>
      </c>
      <c r="E1615" t="s">
        <v>22</v>
      </c>
      <c r="F1615" s="101">
        <v>45535</v>
      </c>
      <c r="G1615" t="s">
        <v>3315</v>
      </c>
      <c r="H1615" t="s">
        <v>2891</v>
      </c>
      <c r="I1615">
        <v>20</v>
      </c>
      <c r="J1615">
        <v>17.45999908447266</v>
      </c>
      <c r="L1615">
        <v>63.8</v>
      </c>
      <c r="M1615">
        <v>301.62</v>
      </c>
      <c r="AS1615">
        <v>63.8</v>
      </c>
    </row>
    <row r="1616" spans="1:45" x14ac:dyDescent="0.3">
      <c r="A1616">
        <v>217</v>
      </c>
      <c r="B1616" t="s">
        <v>147</v>
      </c>
      <c r="C1616" t="s">
        <v>90</v>
      </c>
      <c r="D1616" t="s">
        <v>21</v>
      </c>
      <c r="E1616" t="s">
        <v>22</v>
      </c>
      <c r="F1616" s="101">
        <v>45535</v>
      </c>
      <c r="G1616" t="s">
        <v>3315</v>
      </c>
      <c r="H1616" t="s">
        <v>2899</v>
      </c>
      <c r="I1616">
        <v>20</v>
      </c>
      <c r="J1616">
        <v>8.4600000381469727</v>
      </c>
      <c r="L1616">
        <v>0.9</v>
      </c>
      <c r="M1616">
        <v>9.74</v>
      </c>
      <c r="AS1616">
        <v>0.9</v>
      </c>
    </row>
    <row r="1617" spans="1:48" x14ac:dyDescent="0.3">
      <c r="A1617">
        <v>218</v>
      </c>
      <c r="B1617" t="s">
        <v>148</v>
      </c>
      <c r="C1617" t="s">
        <v>90</v>
      </c>
      <c r="D1617" t="s">
        <v>21</v>
      </c>
      <c r="E1617" t="s">
        <v>54</v>
      </c>
      <c r="F1617" s="101">
        <v>45535</v>
      </c>
      <c r="G1617" t="s">
        <v>3316</v>
      </c>
      <c r="H1617" t="s">
        <v>2892</v>
      </c>
      <c r="I1617">
        <v>76000</v>
      </c>
      <c r="J1617">
        <v>46170</v>
      </c>
      <c r="N1617">
        <v>46170</v>
      </c>
    </row>
    <row r="1618" spans="1:48" x14ac:dyDescent="0.3">
      <c r="A1618">
        <v>218</v>
      </c>
      <c r="B1618" t="s">
        <v>148</v>
      </c>
      <c r="C1618" t="s">
        <v>90</v>
      </c>
      <c r="D1618" t="s">
        <v>21</v>
      </c>
      <c r="E1618" t="s">
        <v>54</v>
      </c>
      <c r="F1618" s="101">
        <v>45535</v>
      </c>
      <c r="G1618" t="s">
        <v>3316</v>
      </c>
      <c r="H1618" t="s">
        <v>2898</v>
      </c>
      <c r="I1618">
        <v>5000</v>
      </c>
      <c r="J1618">
        <v>4500</v>
      </c>
      <c r="N1618">
        <v>4500</v>
      </c>
    </row>
    <row r="1619" spans="1:48" x14ac:dyDescent="0.3">
      <c r="A1619">
        <v>218</v>
      </c>
      <c r="B1619" t="s">
        <v>148</v>
      </c>
      <c r="C1619" t="s">
        <v>90</v>
      </c>
      <c r="D1619" t="s">
        <v>21</v>
      </c>
      <c r="E1619" t="s">
        <v>54</v>
      </c>
      <c r="F1619" s="101">
        <v>45535</v>
      </c>
      <c r="G1619" t="s">
        <v>3316</v>
      </c>
      <c r="H1619" t="s">
        <v>2891</v>
      </c>
      <c r="I1619">
        <v>24000</v>
      </c>
      <c r="J1619">
        <v>17050</v>
      </c>
      <c r="N1619">
        <v>17050</v>
      </c>
    </row>
    <row r="1620" spans="1:48" x14ac:dyDescent="0.3">
      <c r="A1620">
        <v>218</v>
      </c>
      <c r="B1620" t="s">
        <v>148</v>
      </c>
      <c r="C1620" t="s">
        <v>90</v>
      </c>
      <c r="D1620" t="s">
        <v>21</v>
      </c>
      <c r="E1620" t="s">
        <v>54</v>
      </c>
      <c r="F1620" s="101">
        <v>45535</v>
      </c>
      <c r="G1620" t="s">
        <v>3316</v>
      </c>
      <c r="H1620" t="s">
        <v>2895</v>
      </c>
      <c r="I1620">
        <v>5000</v>
      </c>
      <c r="J1620">
        <v>2400</v>
      </c>
      <c r="N1620">
        <v>2400</v>
      </c>
    </row>
    <row r="1621" spans="1:48" x14ac:dyDescent="0.3">
      <c r="A1621">
        <v>218</v>
      </c>
      <c r="B1621" t="s">
        <v>148</v>
      </c>
      <c r="C1621" t="s">
        <v>90</v>
      </c>
      <c r="D1621" t="s">
        <v>21</v>
      </c>
      <c r="E1621" t="s">
        <v>54</v>
      </c>
      <c r="F1621" s="101">
        <v>45535</v>
      </c>
      <c r="G1621" t="s">
        <v>3316</v>
      </c>
      <c r="H1621" t="s">
        <v>2899</v>
      </c>
      <c r="I1621">
        <v>2000</v>
      </c>
      <c r="J1621">
        <v>1115</v>
      </c>
      <c r="N1621">
        <v>1115</v>
      </c>
    </row>
    <row r="1622" spans="1:48" x14ac:dyDescent="0.3">
      <c r="A1622">
        <v>218</v>
      </c>
      <c r="B1622" t="s">
        <v>148</v>
      </c>
      <c r="C1622" t="s">
        <v>90</v>
      </c>
      <c r="D1622" t="s">
        <v>21</v>
      </c>
      <c r="E1622" t="s">
        <v>54</v>
      </c>
      <c r="F1622" s="101">
        <v>45535</v>
      </c>
      <c r="G1622" t="s">
        <v>3316</v>
      </c>
      <c r="H1622" t="s">
        <v>2890</v>
      </c>
      <c r="I1622">
        <v>76000</v>
      </c>
      <c r="J1622">
        <v>70574.9296875</v>
      </c>
      <c r="N1622">
        <v>70574.929999999993</v>
      </c>
    </row>
    <row r="1623" spans="1:48" x14ac:dyDescent="0.3">
      <c r="A1623">
        <v>225</v>
      </c>
      <c r="B1623" t="s">
        <v>156</v>
      </c>
      <c r="C1623" t="s">
        <v>90</v>
      </c>
      <c r="D1623" t="s">
        <v>21</v>
      </c>
      <c r="E1623" t="s">
        <v>22</v>
      </c>
      <c r="F1623" s="101">
        <v>45535</v>
      </c>
      <c r="G1623" t="s">
        <v>3317</v>
      </c>
      <c r="H1623" t="s">
        <v>2890</v>
      </c>
      <c r="I1623">
        <v>1</v>
      </c>
      <c r="J1623">
        <v>5</v>
      </c>
      <c r="AT1623">
        <v>5</v>
      </c>
    </row>
    <row r="1624" spans="1:48" x14ac:dyDescent="0.3">
      <c r="A1624">
        <v>225</v>
      </c>
      <c r="B1624" t="s">
        <v>156</v>
      </c>
      <c r="C1624" t="s">
        <v>90</v>
      </c>
      <c r="D1624" t="s">
        <v>21</v>
      </c>
      <c r="E1624" t="s">
        <v>22</v>
      </c>
      <c r="F1624" s="101">
        <v>45535</v>
      </c>
      <c r="G1624" t="s">
        <v>3317</v>
      </c>
      <c r="H1624" t="s">
        <v>2892</v>
      </c>
      <c r="I1624">
        <v>1</v>
      </c>
      <c r="J1624">
        <v>4</v>
      </c>
      <c r="AT1624">
        <v>4</v>
      </c>
    </row>
    <row r="1625" spans="1:48" x14ac:dyDescent="0.3">
      <c r="A1625">
        <v>225</v>
      </c>
      <c r="B1625" t="s">
        <v>156</v>
      </c>
      <c r="C1625" t="s">
        <v>90</v>
      </c>
      <c r="D1625" t="s">
        <v>21</v>
      </c>
      <c r="E1625" t="s">
        <v>22</v>
      </c>
      <c r="F1625" s="101">
        <v>45535</v>
      </c>
      <c r="G1625" t="s">
        <v>3317</v>
      </c>
      <c r="H1625" t="s">
        <v>2891</v>
      </c>
      <c r="I1625">
        <v>1</v>
      </c>
      <c r="J1625">
        <v>10</v>
      </c>
      <c r="AT1625">
        <v>10</v>
      </c>
    </row>
    <row r="1626" spans="1:48" x14ac:dyDescent="0.3">
      <c r="A1626">
        <v>225</v>
      </c>
      <c r="B1626" t="s">
        <v>156</v>
      </c>
      <c r="C1626" t="s">
        <v>90</v>
      </c>
      <c r="D1626" t="s">
        <v>21</v>
      </c>
      <c r="E1626" t="s">
        <v>22</v>
      </c>
      <c r="F1626" s="101">
        <v>45535</v>
      </c>
      <c r="G1626" t="s">
        <v>3317</v>
      </c>
      <c r="H1626" t="s">
        <v>2895</v>
      </c>
      <c r="I1626">
        <v>1</v>
      </c>
      <c r="J1626">
        <v>1</v>
      </c>
      <c r="AT1626">
        <v>1</v>
      </c>
    </row>
    <row r="1627" spans="1:48" x14ac:dyDescent="0.3">
      <c r="A1627">
        <v>225</v>
      </c>
      <c r="B1627" t="s">
        <v>156</v>
      </c>
      <c r="C1627" t="s">
        <v>90</v>
      </c>
      <c r="D1627" t="s">
        <v>21</v>
      </c>
      <c r="E1627" t="s">
        <v>22</v>
      </c>
      <c r="F1627" s="101">
        <v>45535</v>
      </c>
      <c r="G1627" t="s">
        <v>3317</v>
      </c>
      <c r="H1627" t="s">
        <v>2899</v>
      </c>
      <c r="I1627">
        <v>1</v>
      </c>
      <c r="J1627">
        <v>1</v>
      </c>
      <c r="AT1627">
        <v>1</v>
      </c>
    </row>
    <row r="1628" spans="1:48" x14ac:dyDescent="0.3">
      <c r="A1628">
        <v>434</v>
      </c>
      <c r="B1628" t="s">
        <v>403</v>
      </c>
      <c r="C1628" t="s">
        <v>90</v>
      </c>
      <c r="D1628" t="s">
        <v>21</v>
      </c>
      <c r="E1628" t="s">
        <v>54</v>
      </c>
      <c r="F1628" s="101">
        <v>45535</v>
      </c>
      <c r="G1628" t="s">
        <v>3318</v>
      </c>
      <c r="H1628" t="s">
        <v>2898</v>
      </c>
      <c r="I1628">
        <v>200</v>
      </c>
      <c r="J1628">
        <v>0</v>
      </c>
      <c r="AV1628">
        <v>0</v>
      </c>
    </row>
    <row r="1629" spans="1:48" x14ac:dyDescent="0.3">
      <c r="A1629">
        <v>434</v>
      </c>
      <c r="B1629" t="s">
        <v>403</v>
      </c>
      <c r="C1629" t="s">
        <v>90</v>
      </c>
      <c r="D1629" t="s">
        <v>21</v>
      </c>
      <c r="E1629" t="s">
        <v>54</v>
      </c>
      <c r="F1629" s="101">
        <v>45535</v>
      </c>
      <c r="G1629" t="s">
        <v>3318</v>
      </c>
      <c r="H1629" t="s">
        <v>2892</v>
      </c>
      <c r="I1629">
        <v>25</v>
      </c>
      <c r="J1629">
        <v>1.3500000238418579</v>
      </c>
      <c r="AV1629">
        <v>1.35</v>
      </c>
    </row>
    <row r="1630" spans="1:48" x14ac:dyDescent="0.3">
      <c r="A1630">
        <v>434</v>
      </c>
      <c r="B1630" t="s">
        <v>403</v>
      </c>
      <c r="C1630" t="s">
        <v>90</v>
      </c>
      <c r="D1630" t="s">
        <v>21</v>
      </c>
      <c r="E1630" t="s">
        <v>54</v>
      </c>
      <c r="F1630" s="101">
        <v>45535</v>
      </c>
      <c r="G1630" t="s">
        <v>3318</v>
      </c>
      <c r="H1630" t="s">
        <v>2890</v>
      </c>
      <c r="I1630">
        <v>100</v>
      </c>
      <c r="J1630">
        <v>246.94999694824219</v>
      </c>
      <c r="AV1630">
        <v>246.95</v>
      </c>
    </row>
    <row r="1631" spans="1:48" x14ac:dyDescent="0.3">
      <c r="A1631">
        <v>434</v>
      </c>
      <c r="B1631" t="s">
        <v>403</v>
      </c>
      <c r="C1631" t="s">
        <v>90</v>
      </c>
      <c r="D1631" t="s">
        <v>21</v>
      </c>
      <c r="E1631" t="s">
        <v>54</v>
      </c>
      <c r="F1631" s="101">
        <v>45535</v>
      </c>
      <c r="G1631" t="s">
        <v>3318</v>
      </c>
      <c r="H1631" t="s">
        <v>2895</v>
      </c>
      <c r="I1631">
        <v>10</v>
      </c>
      <c r="J1631">
        <v>0.20000000298023221</v>
      </c>
      <c r="AV1631">
        <v>0.2</v>
      </c>
    </row>
    <row r="1632" spans="1:48" x14ac:dyDescent="0.3">
      <c r="A1632">
        <v>434</v>
      </c>
      <c r="B1632" t="s">
        <v>403</v>
      </c>
      <c r="C1632" t="s">
        <v>90</v>
      </c>
      <c r="D1632" t="s">
        <v>21</v>
      </c>
      <c r="E1632" t="s">
        <v>54</v>
      </c>
      <c r="F1632" s="101">
        <v>45535</v>
      </c>
      <c r="G1632" t="s">
        <v>3318</v>
      </c>
      <c r="H1632" t="s">
        <v>2891</v>
      </c>
      <c r="I1632">
        <v>25</v>
      </c>
      <c r="J1632">
        <v>606.5999755859375</v>
      </c>
      <c r="AV1632">
        <v>606.6</v>
      </c>
    </row>
    <row r="1633" spans="1:94" x14ac:dyDescent="0.3">
      <c r="A1633">
        <v>436</v>
      </c>
      <c r="B1633" t="s">
        <v>121</v>
      </c>
      <c r="C1633" t="s">
        <v>93</v>
      </c>
      <c r="D1633" t="s">
        <v>21</v>
      </c>
      <c r="E1633" t="s">
        <v>54</v>
      </c>
      <c r="F1633" s="101">
        <v>45535</v>
      </c>
      <c r="G1633" t="s">
        <v>3319</v>
      </c>
      <c r="H1633" t="s">
        <v>3074</v>
      </c>
      <c r="I1633">
        <v>7</v>
      </c>
      <c r="J1633">
        <v>7.5</v>
      </c>
      <c r="CP1633">
        <v>7.5</v>
      </c>
    </row>
    <row r="1634" spans="1:94" x14ac:dyDescent="0.3">
      <c r="A1634">
        <v>436</v>
      </c>
      <c r="B1634" t="s">
        <v>121</v>
      </c>
      <c r="C1634" t="s">
        <v>93</v>
      </c>
      <c r="D1634" t="s">
        <v>21</v>
      </c>
      <c r="E1634" t="s">
        <v>54</v>
      </c>
      <c r="F1634" s="101">
        <v>45535</v>
      </c>
      <c r="G1634" t="s">
        <v>3319</v>
      </c>
      <c r="H1634" t="s">
        <v>3075</v>
      </c>
      <c r="I1634">
        <v>7</v>
      </c>
      <c r="J1634">
        <v>1</v>
      </c>
      <c r="CP1634">
        <v>1</v>
      </c>
    </row>
    <row r="1635" spans="1:94" x14ac:dyDescent="0.3">
      <c r="A1635">
        <v>208</v>
      </c>
      <c r="B1635" t="s">
        <v>140</v>
      </c>
      <c r="C1635" t="s">
        <v>90</v>
      </c>
      <c r="D1635" t="s">
        <v>21</v>
      </c>
      <c r="E1635" t="s">
        <v>54</v>
      </c>
      <c r="F1635" s="101">
        <v>45565</v>
      </c>
      <c r="G1635" t="s">
        <v>3320</v>
      </c>
      <c r="H1635" t="s">
        <v>2890</v>
      </c>
      <c r="I1635">
        <v>950</v>
      </c>
      <c r="J1635">
        <v>861</v>
      </c>
      <c r="K1635">
        <v>861</v>
      </c>
    </row>
    <row r="1636" spans="1:94" x14ac:dyDescent="0.3">
      <c r="A1636">
        <v>208</v>
      </c>
      <c r="B1636" t="s">
        <v>140</v>
      </c>
      <c r="C1636" t="s">
        <v>90</v>
      </c>
      <c r="D1636" t="s">
        <v>21</v>
      </c>
      <c r="E1636" t="s">
        <v>54</v>
      </c>
      <c r="F1636" s="101">
        <v>45565</v>
      </c>
      <c r="G1636" t="s">
        <v>3320</v>
      </c>
      <c r="H1636" t="s">
        <v>2892</v>
      </c>
      <c r="I1636">
        <v>350</v>
      </c>
      <c r="J1636">
        <v>397.5</v>
      </c>
      <c r="K1636">
        <v>397.5</v>
      </c>
    </row>
    <row r="1637" spans="1:94" x14ac:dyDescent="0.3">
      <c r="A1637">
        <v>208</v>
      </c>
      <c r="B1637" t="s">
        <v>140</v>
      </c>
      <c r="C1637" t="s">
        <v>90</v>
      </c>
      <c r="D1637" t="s">
        <v>21</v>
      </c>
      <c r="E1637" t="s">
        <v>54</v>
      </c>
      <c r="F1637" s="101">
        <v>45565</v>
      </c>
      <c r="G1637" t="s">
        <v>3320</v>
      </c>
      <c r="H1637" t="s">
        <v>2898</v>
      </c>
      <c r="I1637">
        <v>25</v>
      </c>
      <c r="J1637">
        <v>7.5</v>
      </c>
      <c r="K1637">
        <v>7.5</v>
      </c>
    </row>
    <row r="1638" spans="1:94" x14ac:dyDescent="0.3">
      <c r="A1638">
        <v>208</v>
      </c>
      <c r="B1638" t="s">
        <v>140</v>
      </c>
      <c r="C1638" t="s">
        <v>90</v>
      </c>
      <c r="D1638" t="s">
        <v>21</v>
      </c>
      <c r="E1638" t="s">
        <v>54</v>
      </c>
      <c r="F1638" s="101">
        <v>45565</v>
      </c>
      <c r="G1638" t="s">
        <v>3320</v>
      </c>
      <c r="H1638" t="s">
        <v>2895</v>
      </c>
      <c r="I1638">
        <v>0</v>
      </c>
      <c r="J1638">
        <v>0</v>
      </c>
      <c r="K1638">
        <v>0</v>
      </c>
    </row>
    <row r="1639" spans="1:94" x14ac:dyDescent="0.3">
      <c r="A1639">
        <v>208</v>
      </c>
      <c r="B1639" t="s">
        <v>140</v>
      </c>
      <c r="C1639" t="s">
        <v>90</v>
      </c>
      <c r="D1639" t="s">
        <v>21</v>
      </c>
      <c r="E1639" t="s">
        <v>54</v>
      </c>
      <c r="F1639" s="101">
        <v>45565</v>
      </c>
      <c r="G1639" t="s">
        <v>3320</v>
      </c>
      <c r="H1639" t="s">
        <v>2899</v>
      </c>
      <c r="I1639">
        <v>25</v>
      </c>
      <c r="J1639">
        <v>5</v>
      </c>
      <c r="K1639">
        <v>5</v>
      </c>
    </row>
    <row r="1640" spans="1:94" x14ac:dyDescent="0.3">
      <c r="A1640">
        <v>208</v>
      </c>
      <c r="B1640" t="s">
        <v>140</v>
      </c>
      <c r="C1640" t="s">
        <v>90</v>
      </c>
      <c r="D1640" t="s">
        <v>21</v>
      </c>
      <c r="E1640" t="s">
        <v>54</v>
      </c>
      <c r="F1640" s="101">
        <v>45565</v>
      </c>
      <c r="G1640" t="s">
        <v>3320</v>
      </c>
      <c r="H1640" t="s">
        <v>2891</v>
      </c>
      <c r="I1640">
        <v>200</v>
      </c>
      <c r="J1640">
        <v>195</v>
      </c>
      <c r="K1640">
        <v>195</v>
      </c>
    </row>
    <row r="1641" spans="1:94" x14ac:dyDescent="0.3">
      <c r="A1641">
        <v>214</v>
      </c>
      <c r="B1641" t="s">
        <v>143</v>
      </c>
      <c r="C1641" t="s">
        <v>90</v>
      </c>
      <c r="D1641" t="s">
        <v>21</v>
      </c>
      <c r="E1641" t="s">
        <v>54</v>
      </c>
      <c r="F1641" s="101">
        <v>45565</v>
      </c>
      <c r="G1641" t="s">
        <v>3321</v>
      </c>
      <c r="H1641" t="s">
        <v>2890</v>
      </c>
      <c r="I1641">
        <v>5500</v>
      </c>
      <c r="J1641">
        <v>3675</v>
      </c>
      <c r="L1641">
        <v>518</v>
      </c>
      <c r="M1641">
        <v>3157</v>
      </c>
    </row>
    <row r="1642" spans="1:94" x14ac:dyDescent="0.3">
      <c r="A1642">
        <v>214</v>
      </c>
      <c r="B1642" t="s">
        <v>143</v>
      </c>
      <c r="C1642" t="s">
        <v>90</v>
      </c>
      <c r="D1642" t="s">
        <v>21</v>
      </c>
      <c r="E1642" t="s">
        <v>54</v>
      </c>
      <c r="F1642" s="101">
        <v>45565</v>
      </c>
      <c r="G1642" t="s">
        <v>3321</v>
      </c>
      <c r="H1642" t="s">
        <v>2892</v>
      </c>
      <c r="I1642">
        <v>1000</v>
      </c>
      <c r="J1642">
        <v>0</v>
      </c>
      <c r="L1642">
        <v>252.65</v>
      </c>
      <c r="M1642">
        <v>886.05</v>
      </c>
    </row>
    <row r="1643" spans="1:94" x14ac:dyDescent="0.3">
      <c r="A1643">
        <v>214</v>
      </c>
      <c r="B1643" t="s">
        <v>143</v>
      </c>
      <c r="C1643" t="s">
        <v>90</v>
      </c>
      <c r="D1643" t="s">
        <v>21</v>
      </c>
      <c r="E1643" t="s">
        <v>54</v>
      </c>
      <c r="F1643" s="101">
        <v>45565</v>
      </c>
      <c r="G1643" t="s">
        <v>3321</v>
      </c>
      <c r="H1643" t="s">
        <v>2898</v>
      </c>
      <c r="I1643">
        <v>7500</v>
      </c>
      <c r="J1643">
        <v>0</v>
      </c>
      <c r="L1643">
        <v>0</v>
      </c>
      <c r="M1643">
        <v>0</v>
      </c>
    </row>
    <row r="1644" spans="1:94" x14ac:dyDescent="0.3">
      <c r="A1644">
        <v>214</v>
      </c>
      <c r="B1644" t="s">
        <v>143</v>
      </c>
      <c r="C1644" t="s">
        <v>90</v>
      </c>
      <c r="D1644" t="s">
        <v>21</v>
      </c>
      <c r="E1644" t="s">
        <v>54</v>
      </c>
      <c r="F1644" s="101">
        <v>45565</v>
      </c>
      <c r="G1644" t="s">
        <v>3321</v>
      </c>
      <c r="H1644" t="s">
        <v>2891</v>
      </c>
      <c r="I1644">
        <v>1000</v>
      </c>
      <c r="J1644">
        <v>1448.719970703125</v>
      </c>
      <c r="L1644">
        <v>223.42</v>
      </c>
      <c r="M1644">
        <v>1125.58</v>
      </c>
    </row>
    <row r="1645" spans="1:94" x14ac:dyDescent="0.3">
      <c r="A1645">
        <v>214</v>
      </c>
      <c r="B1645" t="s">
        <v>143</v>
      </c>
      <c r="C1645" t="s">
        <v>90</v>
      </c>
      <c r="D1645" t="s">
        <v>21</v>
      </c>
      <c r="E1645" t="s">
        <v>54</v>
      </c>
      <c r="F1645" s="101">
        <v>45565</v>
      </c>
      <c r="G1645" t="s">
        <v>3321</v>
      </c>
      <c r="H1645" t="s">
        <v>2895</v>
      </c>
      <c r="I1645">
        <v>1</v>
      </c>
      <c r="J1645">
        <v>0</v>
      </c>
      <c r="L1645">
        <v>0</v>
      </c>
      <c r="M1645">
        <v>0</v>
      </c>
    </row>
    <row r="1646" spans="1:94" x14ac:dyDescent="0.3">
      <c r="A1646">
        <v>214</v>
      </c>
      <c r="B1646" t="s">
        <v>143</v>
      </c>
      <c r="C1646" t="s">
        <v>90</v>
      </c>
      <c r="D1646" t="s">
        <v>21</v>
      </c>
      <c r="E1646" t="s">
        <v>54</v>
      </c>
      <c r="F1646" s="101">
        <v>45565</v>
      </c>
      <c r="G1646" t="s">
        <v>3321</v>
      </c>
      <c r="H1646" t="s">
        <v>2899</v>
      </c>
      <c r="I1646">
        <v>1</v>
      </c>
      <c r="J1646">
        <v>9.0399999618530273</v>
      </c>
      <c r="L1646">
        <v>1.64</v>
      </c>
      <c r="M1646">
        <v>7.4</v>
      </c>
    </row>
    <row r="1647" spans="1:94" x14ac:dyDescent="0.3">
      <c r="A1647">
        <v>217</v>
      </c>
      <c r="B1647" t="s">
        <v>147</v>
      </c>
      <c r="C1647" t="s">
        <v>90</v>
      </c>
      <c r="D1647" t="s">
        <v>21</v>
      </c>
      <c r="E1647" t="s">
        <v>22</v>
      </c>
      <c r="F1647" s="101">
        <v>45565</v>
      </c>
      <c r="G1647" t="s">
        <v>3322</v>
      </c>
      <c r="H1647" t="s">
        <v>2892</v>
      </c>
      <c r="I1647">
        <v>20</v>
      </c>
      <c r="J1647">
        <v>22.190000534057621</v>
      </c>
      <c r="L1647">
        <v>252.65</v>
      </c>
      <c r="M1647">
        <v>886.05</v>
      </c>
      <c r="AS1647">
        <v>252.65</v>
      </c>
    </row>
    <row r="1648" spans="1:94" x14ac:dyDescent="0.3">
      <c r="A1648">
        <v>217</v>
      </c>
      <c r="B1648" t="s">
        <v>147</v>
      </c>
      <c r="C1648" t="s">
        <v>90</v>
      </c>
      <c r="D1648" t="s">
        <v>21</v>
      </c>
      <c r="E1648" t="s">
        <v>22</v>
      </c>
      <c r="F1648" s="101">
        <v>45565</v>
      </c>
      <c r="G1648" t="s">
        <v>3322</v>
      </c>
      <c r="H1648" t="s">
        <v>2891</v>
      </c>
      <c r="I1648">
        <v>20</v>
      </c>
      <c r="J1648">
        <v>15.420000076293951</v>
      </c>
      <c r="L1648">
        <v>223.42</v>
      </c>
      <c r="M1648">
        <v>1125.58</v>
      </c>
      <c r="AS1648">
        <v>223.42</v>
      </c>
    </row>
    <row r="1649" spans="1:48" x14ac:dyDescent="0.3">
      <c r="A1649">
        <v>217</v>
      </c>
      <c r="B1649" t="s">
        <v>147</v>
      </c>
      <c r="C1649" t="s">
        <v>90</v>
      </c>
      <c r="D1649" t="s">
        <v>21</v>
      </c>
      <c r="E1649" t="s">
        <v>22</v>
      </c>
      <c r="F1649" s="101">
        <v>45565</v>
      </c>
      <c r="G1649" t="s">
        <v>3322</v>
      </c>
      <c r="H1649" t="s">
        <v>2890</v>
      </c>
      <c r="I1649">
        <v>20</v>
      </c>
      <c r="J1649">
        <v>14.10000038146973</v>
      </c>
      <c r="L1649">
        <v>518</v>
      </c>
      <c r="M1649">
        <v>3157</v>
      </c>
      <c r="AS1649">
        <v>518</v>
      </c>
    </row>
    <row r="1650" spans="1:48" x14ac:dyDescent="0.3">
      <c r="A1650">
        <v>217</v>
      </c>
      <c r="B1650" t="s">
        <v>147</v>
      </c>
      <c r="C1650" t="s">
        <v>90</v>
      </c>
      <c r="D1650" t="s">
        <v>21</v>
      </c>
      <c r="E1650" t="s">
        <v>22</v>
      </c>
      <c r="F1650" s="101">
        <v>45565</v>
      </c>
      <c r="G1650" t="s">
        <v>3322</v>
      </c>
      <c r="H1650" t="s">
        <v>2899</v>
      </c>
      <c r="I1650">
        <v>20</v>
      </c>
      <c r="J1650">
        <v>18.139999389648441</v>
      </c>
      <c r="L1650">
        <v>1.64</v>
      </c>
      <c r="M1650">
        <v>7.4</v>
      </c>
      <c r="AS1650">
        <v>1.64</v>
      </c>
    </row>
    <row r="1651" spans="1:48" x14ac:dyDescent="0.3">
      <c r="A1651">
        <v>218</v>
      </c>
      <c r="B1651" t="s">
        <v>148</v>
      </c>
      <c r="C1651" t="s">
        <v>90</v>
      </c>
      <c r="D1651" t="s">
        <v>21</v>
      </c>
      <c r="E1651" t="s">
        <v>54</v>
      </c>
      <c r="F1651" s="101">
        <v>45565</v>
      </c>
      <c r="G1651" t="s">
        <v>3323</v>
      </c>
      <c r="H1651" t="s">
        <v>2890</v>
      </c>
      <c r="I1651">
        <v>76000</v>
      </c>
      <c r="J1651">
        <v>66652.5234375</v>
      </c>
      <c r="N1651">
        <v>66652.52</v>
      </c>
    </row>
    <row r="1652" spans="1:48" x14ac:dyDescent="0.3">
      <c r="A1652">
        <v>218</v>
      </c>
      <c r="B1652" t="s">
        <v>148</v>
      </c>
      <c r="C1652" t="s">
        <v>90</v>
      </c>
      <c r="D1652" t="s">
        <v>21</v>
      </c>
      <c r="E1652" t="s">
        <v>54</v>
      </c>
      <c r="F1652" s="101">
        <v>45565</v>
      </c>
      <c r="G1652" t="s">
        <v>3323</v>
      </c>
      <c r="H1652" t="s">
        <v>2892</v>
      </c>
      <c r="I1652">
        <v>76000</v>
      </c>
      <c r="J1652">
        <v>45600</v>
      </c>
      <c r="N1652">
        <v>45600</v>
      </c>
    </row>
    <row r="1653" spans="1:48" x14ac:dyDescent="0.3">
      <c r="A1653">
        <v>218</v>
      </c>
      <c r="B1653" t="s">
        <v>148</v>
      </c>
      <c r="C1653" t="s">
        <v>90</v>
      </c>
      <c r="D1653" t="s">
        <v>21</v>
      </c>
      <c r="E1653" t="s">
        <v>54</v>
      </c>
      <c r="F1653" s="101">
        <v>45565</v>
      </c>
      <c r="G1653" t="s">
        <v>3323</v>
      </c>
      <c r="H1653" t="s">
        <v>2898</v>
      </c>
      <c r="I1653">
        <v>5000</v>
      </c>
      <c r="J1653">
        <v>4860</v>
      </c>
      <c r="N1653">
        <v>4860</v>
      </c>
    </row>
    <row r="1654" spans="1:48" x14ac:dyDescent="0.3">
      <c r="A1654">
        <v>218</v>
      </c>
      <c r="B1654" t="s">
        <v>148</v>
      </c>
      <c r="C1654" t="s">
        <v>90</v>
      </c>
      <c r="D1654" t="s">
        <v>21</v>
      </c>
      <c r="E1654" t="s">
        <v>54</v>
      </c>
      <c r="F1654" s="101">
        <v>45565</v>
      </c>
      <c r="G1654" t="s">
        <v>3323</v>
      </c>
      <c r="H1654" t="s">
        <v>2891</v>
      </c>
      <c r="I1654">
        <v>24000</v>
      </c>
      <c r="J1654">
        <v>24149</v>
      </c>
      <c r="N1654">
        <v>24149</v>
      </c>
    </row>
    <row r="1655" spans="1:48" x14ac:dyDescent="0.3">
      <c r="A1655">
        <v>218</v>
      </c>
      <c r="B1655" t="s">
        <v>148</v>
      </c>
      <c r="C1655" t="s">
        <v>90</v>
      </c>
      <c r="D1655" t="s">
        <v>21</v>
      </c>
      <c r="E1655" t="s">
        <v>54</v>
      </c>
      <c r="F1655" s="101">
        <v>45565</v>
      </c>
      <c r="G1655" t="s">
        <v>3323</v>
      </c>
      <c r="H1655" t="s">
        <v>2899</v>
      </c>
      <c r="I1655">
        <v>2000</v>
      </c>
      <c r="J1655">
        <v>1235</v>
      </c>
      <c r="N1655">
        <v>1235</v>
      </c>
    </row>
    <row r="1656" spans="1:48" x14ac:dyDescent="0.3">
      <c r="A1656">
        <v>218</v>
      </c>
      <c r="B1656" t="s">
        <v>148</v>
      </c>
      <c r="C1656" t="s">
        <v>90</v>
      </c>
      <c r="D1656" t="s">
        <v>21</v>
      </c>
      <c r="E1656" t="s">
        <v>54</v>
      </c>
      <c r="F1656" s="101">
        <v>45565</v>
      </c>
      <c r="G1656" t="s">
        <v>3323</v>
      </c>
      <c r="H1656" t="s">
        <v>2895</v>
      </c>
      <c r="I1656">
        <v>5000</v>
      </c>
      <c r="J1656">
        <v>3360</v>
      </c>
      <c r="N1656">
        <v>3360</v>
      </c>
    </row>
    <row r="1657" spans="1:48" x14ac:dyDescent="0.3">
      <c r="A1657">
        <v>225</v>
      </c>
      <c r="B1657" t="s">
        <v>156</v>
      </c>
      <c r="C1657" t="s">
        <v>90</v>
      </c>
      <c r="D1657" t="s">
        <v>21</v>
      </c>
      <c r="E1657" t="s">
        <v>22</v>
      </c>
      <c r="F1657" s="101">
        <v>45565</v>
      </c>
      <c r="G1657" t="s">
        <v>3324</v>
      </c>
      <c r="H1657" t="s">
        <v>2890</v>
      </c>
      <c r="I1657">
        <v>1</v>
      </c>
      <c r="J1657">
        <v>6</v>
      </c>
      <c r="AT1657">
        <v>6</v>
      </c>
    </row>
    <row r="1658" spans="1:48" x14ac:dyDescent="0.3">
      <c r="A1658">
        <v>225</v>
      </c>
      <c r="B1658" t="s">
        <v>156</v>
      </c>
      <c r="C1658" t="s">
        <v>90</v>
      </c>
      <c r="D1658" t="s">
        <v>21</v>
      </c>
      <c r="E1658" t="s">
        <v>22</v>
      </c>
      <c r="F1658" s="101">
        <v>45565</v>
      </c>
      <c r="G1658" t="s">
        <v>3324</v>
      </c>
      <c r="H1658" t="s">
        <v>2892</v>
      </c>
      <c r="I1658">
        <v>1</v>
      </c>
      <c r="J1658">
        <v>4</v>
      </c>
      <c r="AT1658">
        <v>4</v>
      </c>
    </row>
    <row r="1659" spans="1:48" x14ac:dyDescent="0.3">
      <c r="A1659">
        <v>225</v>
      </c>
      <c r="B1659" t="s">
        <v>156</v>
      </c>
      <c r="C1659" t="s">
        <v>90</v>
      </c>
      <c r="D1659" t="s">
        <v>21</v>
      </c>
      <c r="E1659" t="s">
        <v>22</v>
      </c>
      <c r="F1659" s="101">
        <v>45565</v>
      </c>
      <c r="G1659" t="s">
        <v>3324</v>
      </c>
      <c r="H1659" t="s">
        <v>2891</v>
      </c>
      <c r="I1659">
        <v>1</v>
      </c>
      <c r="J1659">
        <v>10</v>
      </c>
      <c r="AT1659">
        <v>10</v>
      </c>
    </row>
    <row r="1660" spans="1:48" x14ac:dyDescent="0.3">
      <c r="A1660">
        <v>225</v>
      </c>
      <c r="B1660" t="s">
        <v>156</v>
      </c>
      <c r="C1660" t="s">
        <v>90</v>
      </c>
      <c r="D1660" t="s">
        <v>21</v>
      </c>
      <c r="E1660" t="s">
        <v>22</v>
      </c>
      <c r="F1660" s="101">
        <v>45565</v>
      </c>
      <c r="G1660" t="s">
        <v>3324</v>
      </c>
      <c r="H1660" t="s">
        <v>2895</v>
      </c>
      <c r="I1660">
        <v>1</v>
      </c>
      <c r="J1660">
        <v>1</v>
      </c>
      <c r="AT1660">
        <v>1</v>
      </c>
    </row>
    <row r="1661" spans="1:48" x14ac:dyDescent="0.3">
      <c r="A1661">
        <v>225</v>
      </c>
      <c r="B1661" t="s">
        <v>156</v>
      </c>
      <c r="C1661" t="s">
        <v>90</v>
      </c>
      <c r="D1661" t="s">
        <v>21</v>
      </c>
      <c r="E1661" t="s">
        <v>22</v>
      </c>
      <c r="F1661" s="101">
        <v>45565</v>
      </c>
      <c r="G1661" t="s">
        <v>3324</v>
      </c>
      <c r="H1661" t="s">
        <v>2899</v>
      </c>
      <c r="I1661">
        <v>1</v>
      </c>
      <c r="J1661">
        <v>1</v>
      </c>
      <c r="AT1661">
        <v>1</v>
      </c>
    </row>
    <row r="1662" spans="1:48" x14ac:dyDescent="0.3">
      <c r="A1662">
        <v>434</v>
      </c>
      <c r="B1662" t="s">
        <v>403</v>
      </c>
      <c r="C1662" t="s">
        <v>90</v>
      </c>
      <c r="D1662" t="s">
        <v>21</v>
      </c>
      <c r="E1662" t="s">
        <v>54</v>
      </c>
      <c r="F1662" s="101">
        <v>45565</v>
      </c>
      <c r="G1662" t="s">
        <v>3325</v>
      </c>
      <c r="H1662" t="s">
        <v>2898</v>
      </c>
      <c r="I1662">
        <v>200</v>
      </c>
      <c r="J1662">
        <v>0</v>
      </c>
      <c r="AV1662">
        <v>0</v>
      </c>
    </row>
    <row r="1663" spans="1:48" x14ac:dyDescent="0.3">
      <c r="A1663">
        <v>434</v>
      </c>
      <c r="B1663" t="s">
        <v>403</v>
      </c>
      <c r="C1663" t="s">
        <v>90</v>
      </c>
      <c r="D1663" t="s">
        <v>21</v>
      </c>
      <c r="E1663" t="s">
        <v>54</v>
      </c>
      <c r="F1663" s="101">
        <v>45565</v>
      </c>
      <c r="G1663" t="s">
        <v>3325</v>
      </c>
      <c r="H1663" t="s">
        <v>2891</v>
      </c>
      <c r="I1663">
        <v>25</v>
      </c>
      <c r="J1663">
        <v>0.5</v>
      </c>
      <c r="AV1663">
        <v>0.5</v>
      </c>
    </row>
    <row r="1664" spans="1:48" x14ac:dyDescent="0.3">
      <c r="A1664">
        <v>434</v>
      </c>
      <c r="B1664" t="s">
        <v>403</v>
      </c>
      <c r="C1664" t="s">
        <v>90</v>
      </c>
      <c r="D1664" t="s">
        <v>21</v>
      </c>
      <c r="E1664" t="s">
        <v>54</v>
      </c>
      <c r="F1664" s="101">
        <v>45565</v>
      </c>
      <c r="G1664" t="s">
        <v>3325</v>
      </c>
      <c r="H1664" t="s">
        <v>2895</v>
      </c>
      <c r="I1664">
        <v>10</v>
      </c>
      <c r="J1664">
        <v>0.20000000298023221</v>
      </c>
      <c r="AV1664">
        <v>0.2</v>
      </c>
    </row>
    <row r="1665" spans="1:134" x14ac:dyDescent="0.3">
      <c r="A1665">
        <v>434</v>
      </c>
      <c r="B1665" t="s">
        <v>403</v>
      </c>
      <c r="C1665" t="s">
        <v>90</v>
      </c>
      <c r="D1665" t="s">
        <v>21</v>
      </c>
      <c r="E1665" t="s">
        <v>54</v>
      </c>
      <c r="F1665" s="101">
        <v>45565</v>
      </c>
      <c r="G1665" t="s">
        <v>3325</v>
      </c>
      <c r="H1665" t="s">
        <v>2899</v>
      </c>
      <c r="I1665">
        <v>200</v>
      </c>
      <c r="J1665">
        <v>0</v>
      </c>
      <c r="AV1665">
        <v>0</v>
      </c>
    </row>
    <row r="1666" spans="1:134" x14ac:dyDescent="0.3">
      <c r="A1666">
        <v>434</v>
      </c>
      <c r="B1666" t="s">
        <v>403</v>
      </c>
      <c r="C1666" t="s">
        <v>90</v>
      </c>
      <c r="D1666" t="s">
        <v>21</v>
      </c>
      <c r="E1666" t="s">
        <v>54</v>
      </c>
      <c r="F1666" s="101">
        <v>45565</v>
      </c>
      <c r="G1666" t="s">
        <v>3325</v>
      </c>
      <c r="H1666" t="s">
        <v>2892</v>
      </c>
      <c r="I1666">
        <v>25</v>
      </c>
      <c r="J1666">
        <v>0.72000002861022949</v>
      </c>
      <c r="AV1666">
        <v>0.72</v>
      </c>
    </row>
    <row r="1667" spans="1:134" x14ac:dyDescent="0.3">
      <c r="A1667">
        <v>434</v>
      </c>
      <c r="B1667" t="s">
        <v>403</v>
      </c>
      <c r="C1667" t="s">
        <v>90</v>
      </c>
      <c r="D1667" t="s">
        <v>21</v>
      </c>
      <c r="E1667" t="s">
        <v>54</v>
      </c>
      <c r="F1667" s="101">
        <v>45565</v>
      </c>
      <c r="G1667" t="s">
        <v>3325</v>
      </c>
      <c r="H1667" t="s">
        <v>2890</v>
      </c>
      <c r="I1667">
        <v>100</v>
      </c>
      <c r="J1667">
        <v>14.94999980926514</v>
      </c>
      <c r="AV1667">
        <v>14.95</v>
      </c>
    </row>
    <row r="1668" spans="1:134" x14ac:dyDescent="0.3">
      <c r="A1668">
        <v>436</v>
      </c>
      <c r="B1668" t="s">
        <v>121</v>
      </c>
      <c r="C1668" t="s">
        <v>93</v>
      </c>
      <c r="D1668" t="s">
        <v>21</v>
      </c>
      <c r="E1668" t="s">
        <v>54</v>
      </c>
      <c r="F1668" s="101">
        <v>45565</v>
      </c>
      <c r="G1668" t="s">
        <v>3326</v>
      </c>
      <c r="H1668" t="s">
        <v>3075</v>
      </c>
      <c r="I1668">
        <v>7</v>
      </c>
      <c r="J1668">
        <v>4</v>
      </c>
      <c r="CP1668">
        <v>4</v>
      </c>
    </row>
    <row r="1669" spans="1:134" x14ac:dyDescent="0.3">
      <c r="A1669">
        <v>436</v>
      </c>
      <c r="B1669" t="s">
        <v>121</v>
      </c>
      <c r="C1669" t="s">
        <v>93</v>
      </c>
      <c r="D1669" t="s">
        <v>21</v>
      </c>
      <c r="E1669" t="s">
        <v>54</v>
      </c>
      <c r="F1669" s="101">
        <v>45565</v>
      </c>
      <c r="G1669" t="s">
        <v>3326</v>
      </c>
      <c r="H1669" t="s">
        <v>3074</v>
      </c>
      <c r="I1669">
        <v>7</v>
      </c>
      <c r="J1669">
        <v>6.5</v>
      </c>
      <c r="CP1669">
        <v>6.5</v>
      </c>
    </row>
    <row r="1670" spans="1:134" x14ac:dyDescent="0.3">
      <c r="A1670">
        <v>485</v>
      </c>
      <c r="B1670" t="s">
        <v>450</v>
      </c>
      <c r="C1670" t="s">
        <v>93</v>
      </c>
      <c r="D1670" t="s">
        <v>21</v>
      </c>
      <c r="E1670" t="s">
        <v>22</v>
      </c>
      <c r="F1670" s="101">
        <v>45565</v>
      </c>
      <c r="G1670" t="s">
        <v>3327</v>
      </c>
      <c r="H1670" t="s">
        <v>3328</v>
      </c>
      <c r="I1670">
        <v>80</v>
      </c>
      <c r="J1670">
        <v>0</v>
      </c>
      <c r="EC1670">
        <v>0</v>
      </c>
      <c r="ED1670">
        <v>0</v>
      </c>
    </row>
    <row r="1671" spans="1:134" x14ac:dyDescent="0.3">
      <c r="A1671">
        <v>485</v>
      </c>
      <c r="B1671" t="s">
        <v>450</v>
      </c>
      <c r="C1671" t="s">
        <v>93</v>
      </c>
      <c r="D1671" t="s">
        <v>21</v>
      </c>
      <c r="E1671" t="s">
        <v>22</v>
      </c>
      <c r="F1671" s="101">
        <v>45565</v>
      </c>
      <c r="G1671" t="s">
        <v>3327</v>
      </c>
      <c r="H1671" t="s">
        <v>3329</v>
      </c>
      <c r="I1671">
        <v>80</v>
      </c>
      <c r="J1671">
        <v>0</v>
      </c>
      <c r="EC1671">
        <v>0</v>
      </c>
      <c r="ED1671">
        <v>0</v>
      </c>
    </row>
    <row r="1672" spans="1:134" x14ac:dyDescent="0.3">
      <c r="A1672">
        <v>485</v>
      </c>
      <c r="B1672" t="s">
        <v>450</v>
      </c>
      <c r="C1672" t="s">
        <v>93</v>
      </c>
      <c r="D1672" t="s">
        <v>21</v>
      </c>
      <c r="E1672" t="s">
        <v>22</v>
      </c>
      <c r="F1672" s="101">
        <v>45565</v>
      </c>
      <c r="G1672" t="s">
        <v>3327</v>
      </c>
      <c r="H1672" t="s">
        <v>3330</v>
      </c>
      <c r="I1672">
        <v>80</v>
      </c>
      <c r="J1672">
        <v>0</v>
      </c>
      <c r="EC1672">
        <v>0</v>
      </c>
      <c r="ED1672">
        <v>0</v>
      </c>
    </row>
    <row r="1673" spans="1:134" x14ac:dyDescent="0.3">
      <c r="A1673">
        <v>485</v>
      </c>
      <c r="B1673" t="s">
        <v>450</v>
      </c>
      <c r="C1673" t="s">
        <v>93</v>
      </c>
      <c r="D1673" t="s">
        <v>21</v>
      </c>
      <c r="E1673" t="s">
        <v>22</v>
      </c>
      <c r="F1673" s="101">
        <v>45565</v>
      </c>
      <c r="G1673" t="s">
        <v>3327</v>
      </c>
      <c r="H1673" t="s">
        <v>3064</v>
      </c>
      <c r="I1673">
        <v>80</v>
      </c>
      <c r="J1673">
        <v>0</v>
      </c>
      <c r="EC1673">
        <v>0</v>
      </c>
      <c r="ED1673">
        <v>0</v>
      </c>
    </row>
    <row r="1674" spans="1:134" x14ac:dyDescent="0.3">
      <c r="A1674">
        <v>485</v>
      </c>
      <c r="B1674" t="s">
        <v>450</v>
      </c>
      <c r="C1674" t="s">
        <v>93</v>
      </c>
      <c r="D1674" t="s">
        <v>21</v>
      </c>
      <c r="E1674" t="s">
        <v>22</v>
      </c>
      <c r="F1674" s="101">
        <v>45565</v>
      </c>
      <c r="G1674" t="s">
        <v>3327</v>
      </c>
      <c r="H1674" t="s">
        <v>68</v>
      </c>
      <c r="I1674">
        <v>80</v>
      </c>
      <c r="J1674">
        <v>0</v>
      </c>
      <c r="EC1674">
        <v>0</v>
      </c>
      <c r="ED1674">
        <v>0</v>
      </c>
    </row>
    <row r="1675" spans="1:134" x14ac:dyDescent="0.3">
      <c r="A1675">
        <v>485</v>
      </c>
      <c r="B1675" t="s">
        <v>450</v>
      </c>
      <c r="C1675" t="s">
        <v>93</v>
      </c>
      <c r="D1675" t="s">
        <v>21</v>
      </c>
      <c r="E1675" t="s">
        <v>22</v>
      </c>
      <c r="F1675" s="101">
        <v>45565</v>
      </c>
      <c r="G1675" t="s">
        <v>3327</v>
      </c>
      <c r="H1675" t="s">
        <v>3331</v>
      </c>
      <c r="I1675">
        <v>80</v>
      </c>
      <c r="J1675">
        <v>0</v>
      </c>
      <c r="EC1675">
        <v>0</v>
      </c>
      <c r="ED1675">
        <v>0</v>
      </c>
    </row>
    <row r="1676" spans="1:134" x14ac:dyDescent="0.3">
      <c r="A1676">
        <v>485</v>
      </c>
      <c r="B1676" t="s">
        <v>450</v>
      </c>
      <c r="C1676" t="s">
        <v>93</v>
      </c>
      <c r="D1676" t="s">
        <v>21</v>
      </c>
      <c r="E1676" t="s">
        <v>22</v>
      </c>
      <c r="F1676" s="101">
        <v>45565</v>
      </c>
      <c r="G1676" t="s">
        <v>3327</v>
      </c>
      <c r="H1676" t="s">
        <v>3332</v>
      </c>
      <c r="I1676">
        <v>80</v>
      </c>
      <c r="J1676">
        <v>100</v>
      </c>
      <c r="EC1676">
        <v>1</v>
      </c>
      <c r="ED1676">
        <v>1</v>
      </c>
    </row>
    <row r="1677" spans="1:134" x14ac:dyDescent="0.3">
      <c r="A1677">
        <v>485</v>
      </c>
      <c r="B1677" t="s">
        <v>450</v>
      </c>
      <c r="C1677" t="s">
        <v>93</v>
      </c>
      <c r="D1677" t="s">
        <v>21</v>
      </c>
      <c r="E1677" t="s">
        <v>22</v>
      </c>
      <c r="F1677" s="101">
        <v>45565</v>
      </c>
      <c r="G1677" t="s">
        <v>3327</v>
      </c>
      <c r="H1677" t="s">
        <v>3018</v>
      </c>
      <c r="I1677">
        <v>80</v>
      </c>
      <c r="J1677">
        <v>0</v>
      </c>
      <c r="EC1677">
        <v>0</v>
      </c>
      <c r="ED1677">
        <v>0</v>
      </c>
    </row>
    <row r="1678" spans="1:134" x14ac:dyDescent="0.3">
      <c r="A1678">
        <v>213</v>
      </c>
      <c r="B1678" t="s">
        <v>142</v>
      </c>
      <c r="C1678" t="s">
        <v>90</v>
      </c>
      <c r="D1678" t="s">
        <v>47</v>
      </c>
      <c r="E1678" t="s">
        <v>22</v>
      </c>
      <c r="F1678" s="101">
        <v>45565</v>
      </c>
      <c r="G1678" t="s">
        <v>3333</v>
      </c>
      <c r="H1678" t="s">
        <v>3011</v>
      </c>
      <c r="I1678">
        <v>90</v>
      </c>
      <c r="J1678">
        <v>100</v>
      </c>
      <c r="AW1678">
        <v>9</v>
      </c>
      <c r="AX1678">
        <v>9</v>
      </c>
    </row>
    <row r="1679" spans="1:134" x14ac:dyDescent="0.3">
      <c r="A1679">
        <v>213</v>
      </c>
      <c r="B1679" t="s">
        <v>142</v>
      </c>
      <c r="C1679" t="s">
        <v>90</v>
      </c>
      <c r="D1679" t="s">
        <v>47</v>
      </c>
      <c r="E1679" t="s">
        <v>22</v>
      </c>
      <c r="F1679" s="101">
        <v>45565</v>
      </c>
      <c r="G1679" t="s">
        <v>3333</v>
      </c>
      <c r="H1679" t="s">
        <v>2925</v>
      </c>
      <c r="I1679">
        <v>90</v>
      </c>
      <c r="J1679">
        <v>100</v>
      </c>
      <c r="AW1679">
        <v>33</v>
      </c>
      <c r="AX1679">
        <v>33</v>
      </c>
    </row>
    <row r="1680" spans="1:134" x14ac:dyDescent="0.3">
      <c r="A1680">
        <v>213</v>
      </c>
      <c r="B1680" t="s">
        <v>142</v>
      </c>
      <c r="C1680" t="s">
        <v>90</v>
      </c>
      <c r="D1680" t="s">
        <v>47</v>
      </c>
      <c r="E1680" t="s">
        <v>22</v>
      </c>
      <c r="F1680" s="101">
        <v>45565</v>
      </c>
      <c r="G1680" t="s">
        <v>3333</v>
      </c>
      <c r="H1680" t="s">
        <v>2923</v>
      </c>
      <c r="I1680">
        <v>90</v>
      </c>
      <c r="J1680">
        <v>93.550003051757813</v>
      </c>
      <c r="AW1680">
        <v>31</v>
      </c>
      <c r="AX1680">
        <v>29</v>
      </c>
    </row>
    <row r="1681" spans="1:79" x14ac:dyDescent="0.3">
      <c r="A1681">
        <v>213</v>
      </c>
      <c r="B1681" t="s">
        <v>142</v>
      </c>
      <c r="C1681" t="s">
        <v>90</v>
      </c>
      <c r="D1681" t="s">
        <v>47</v>
      </c>
      <c r="E1681" t="s">
        <v>22</v>
      </c>
      <c r="F1681" s="101">
        <v>45565</v>
      </c>
      <c r="G1681" t="s">
        <v>3333</v>
      </c>
      <c r="H1681" t="s">
        <v>2924</v>
      </c>
      <c r="I1681">
        <v>90</v>
      </c>
      <c r="J1681">
        <v>100</v>
      </c>
      <c r="AW1681">
        <v>9</v>
      </c>
      <c r="AX1681">
        <v>9</v>
      </c>
    </row>
    <row r="1682" spans="1:79" x14ac:dyDescent="0.3">
      <c r="A1682">
        <v>213</v>
      </c>
      <c r="B1682" t="s">
        <v>142</v>
      </c>
      <c r="C1682" t="s">
        <v>90</v>
      </c>
      <c r="D1682" t="s">
        <v>47</v>
      </c>
      <c r="E1682" t="s">
        <v>22</v>
      </c>
      <c r="F1682" s="101">
        <v>45565</v>
      </c>
      <c r="G1682" t="s">
        <v>3333</v>
      </c>
      <c r="H1682" t="s">
        <v>2922</v>
      </c>
      <c r="I1682">
        <v>90</v>
      </c>
      <c r="J1682">
        <v>100</v>
      </c>
      <c r="AW1682">
        <v>18</v>
      </c>
      <c r="AX1682">
        <v>18</v>
      </c>
    </row>
    <row r="1683" spans="1:79" x14ac:dyDescent="0.3">
      <c r="A1683">
        <v>213</v>
      </c>
      <c r="B1683" t="s">
        <v>142</v>
      </c>
      <c r="C1683" t="s">
        <v>90</v>
      </c>
      <c r="D1683" t="s">
        <v>47</v>
      </c>
      <c r="E1683" t="s">
        <v>22</v>
      </c>
      <c r="F1683" s="101">
        <v>45565</v>
      </c>
      <c r="G1683" t="s">
        <v>3333</v>
      </c>
      <c r="H1683" t="s">
        <v>3012</v>
      </c>
      <c r="I1683">
        <v>90</v>
      </c>
      <c r="J1683">
        <v>100</v>
      </c>
      <c r="AW1683">
        <v>8</v>
      </c>
      <c r="AX1683">
        <v>8</v>
      </c>
    </row>
    <row r="1684" spans="1:79" x14ac:dyDescent="0.3">
      <c r="A1684">
        <v>213</v>
      </c>
      <c r="B1684" t="s">
        <v>142</v>
      </c>
      <c r="C1684" t="s">
        <v>90</v>
      </c>
      <c r="D1684" t="s">
        <v>47</v>
      </c>
      <c r="E1684" t="s">
        <v>22</v>
      </c>
      <c r="F1684" s="101">
        <v>45565</v>
      </c>
      <c r="G1684" t="s">
        <v>3333</v>
      </c>
      <c r="H1684" t="s">
        <v>2926</v>
      </c>
      <c r="I1684">
        <v>90</v>
      </c>
      <c r="J1684">
        <v>91.300003051757813</v>
      </c>
      <c r="AW1684">
        <v>23</v>
      </c>
      <c r="AX1684">
        <v>21</v>
      </c>
    </row>
    <row r="1685" spans="1:79" x14ac:dyDescent="0.3">
      <c r="A1685">
        <v>213</v>
      </c>
      <c r="B1685" t="s">
        <v>142</v>
      </c>
      <c r="C1685" t="s">
        <v>90</v>
      </c>
      <c r="D1685" t="s">
        <v>47</v>
      </c>
      <c r="E1685" t="s">
        <v>22</v>
      </c>
      <c r="F1685" s="101">
        <v>45565</v>
      </c>
      <c r="G1685" t="s">
        <v>3333</v>
      </c>
      <c r="H1685" t="s">
        <v>2927</v>
      </c>
      <c r="I1685">
        <v>90</v>
      </c>
      <c r="J1685">
        <v>100</v>
      </c>
      <c r="AW1685">
        <v>50</v>
      </c>
      <c r="AX1685">
        <v>50</v>
      </c>
    </row>
    <row r="1686" spans="1:79" x14ac:dyDescent="0.3">
      <c r="A1686">
        <v>238</v>
      </c>
      <c r="B1686" t="s">
        <v>168</v>
      </c>
      <c r="C1686" t="s">
        <v>90</v>
      </c>
      <c r="D1686" t="s">
        <v>47</v>
      </c>
      <c r="E1686" t="s">
        <v>22</v>
      </c>
      <c r="F1686" s="101">
        <v>45565</v>
      </c>
      <c r="G1686" t="s">
        <v>3334</v>
      </c>
      <c r="H1686" t="s">
        <v>2929</v>
      </c>
      <c r="I1686">
        <v>90</v>
      </c>
      <c r="J1686">
        <v>100</v>
      </c>
      <c r="AY1686">
        <v>1</v>
      </c>
      <c r="AZ1686">
        <v>1</v>
      </c>
    </row>
    <row r="1687" spans="1:79" x14ac:dyDescent="0.3">
      <c r="A1687">
        <v>238</v>
      </c>
      <c r="B1687" t="s">
        <v>168</v>
      </c>
      <c r="C1687" t="s">
        <v>90</v>
      </c>
      <c r="D1687" t="s">
        <v>47</v>
      </c>
      <c r="E1687" t="s">
        <v>22</v>
      </c>
      <c r="F1687" s="101">
        <v>45565</v>
      </c>
      <c r="G1687" t="s">
        <v>3334</v>
      </c>
      <c r="H1687" t="s">
        <v>2930</v>
      </c>
      <c r="I1687">
        <v>90</v>
      </c>
      <c r="J1687">
        <v>66.669998168945313</v>
      </c>
      <c r="AY1687">
        <v>6</v>
      </c>
      <c r="AZ1687">
        <v>9</v>
      </c>
    </row>
    <row r="1688" spans="1:79" x14ac:dyDescent="0.3">
      <c r="A1688">
        <v>238</v>
      </c>
      <c r="B1688" t="s">
        <v>168</v>
      </c>
      <c r="C1688" t="s">
        <v>90</v>
      </c>
      <c r="D1688" t="s">
        <v>47</v>
      </c>
      <c r="E1688" t="s">
        <v>22</v>
      </c>
      <c r="F1688" s="101">
        <v>45565</v>
      </c>
      <c r="G1688" t="s">
        <v>3334</v>
      </c>
      <c r="H1688" t="s">
        <v>2931</v>
      </c>
      <c r="I1688">
        <v>90</v>
      </c>
      <c r="J1688">
        <v>100</v>
      </c>
      <c r="AY1688">
        <v>3</v>
      </c>
      <c r="AZ1688">
        <v>3</v>
      </c>
    </row>
    <row r="1689" spans="1:79" x14ac:dyDescent="0.3">
      <c r="A1689">
        <v>238</v>
      </c>
      <c r="B1689" t="s">
        <v>168</v>
      </c>
      <c r="C1689" t="s">
        <v>90</v>
      </c>
      <c r="D1689" t="s">
        <v>47</v>
      </c>
      <c r="E1689" t="s">
        <v>22</v>
      </c>
      <c r="F1689" s="101">
        <v>45565</v>
      </c>
      <c r="G1689" t="s">
        <v>3334</v>
      </c>
      <c r="H1689" t="s">
        <v>2932</v>
      </c>
      <c r="I1689">
        <v>90</v>
      </c>
      <c r="J1689">
        <v>100</v>
      </c>
      <c r="AY1689">
        <v>3</v>
      </c>
      <c r="AZ1689">
        <v>3</v>
      </c>
    </row>
    <row r="1690" spans="1:79" x14ac:dyDescent="0.3">
      <c r="A1690">
        <v>238</v>
      </c>
      <c r="B1690" t="s">
        <v>168</v>
      </c>
      <c r="C1690" t="s">
        <v>90</v>
      </c>
      <c r="D1690" t="s">
        <v>47</v>
      </c>
      <c r="E1690" t="s">
        <v>22</v>
      </c>
      <c r="F1690" s="101">
        <v>45565</v>
      </c>
      <c r="G1690" t="s">
        <v>3334</v>
      </c>
      <c r="H1690" t="s">
        <v>2933</v>
      </c>
      <c r="I1690">
        <v>90</v>
      </c>
      <c r="J1690">
        <v>100</v>
      </c>
      <c r="AY1690">
        <v>3</v>
      </c>
      <c r="AZ1690">
        <v>3</v>
      </c>
    </row>
    <row r="1691" spans="1:79" x14ac:dyDescent="0.3">
      <c r="A1691">
        <v>238</v>
      </c>
      <c r="B1691" t="s">
        <v>168</v>
      </c>
      <c r="C1691" t="s">
        <v>90</v>
      </c>
      <c r="D1691" t="s">
        <v>47</v>
      </c>
      <c r="E1691" t="s">
        <v>22</v>
      </c>
      <c r="F1691" s="101">
        <v>45565</v>
      </c>
      <c r="G1691" t="s">
        <v>3334</v>
      </c>
      <c r="H1691" t="s">
        <v>3015</v>
      </c>
      <c r="I1691">
        <v>90</v>
      </c>
      <c r="J1691">
        <v>0</v>
      </c>
      <c r="AY1691">
        <v>0</v>
      </c>
      <c r="AZ1691">
        <v>0</v>
      </c>
    </row>
    <row r="1692" spans="1:79" x14ac:dyDescent="0.3">
      <c r="A1692">
        <v>238</v>
      </c>
      <c r="B1692" t="s">
        <v>168</v>
      </c>
      <c r="C1692" t="s">
        <v>90</v>
      </c>
      <c r="D1692" t="s">
        <v>47</v>
      </c>
      <c r="E1692" t="s">
        <v>22</v>
      </c>
      <c r="F1692" s="101">
        <v>45565</v>
      </c>
      <c r="G1692" t="s">
        <v>3334</v>
      </c>
      <c r="H1692" t="s">
        <v>2934</v>
      </c>
      <c r="I1692">
        <v>90</v>
      </c>
      <c r="J1692">
        <v>0</v>
      </c>
      <c r="AY1692">
        <v>0</v>
      </c>
      <c r="AZ1692">
        <v>0</v>
      </c>
    </row>
    <row r="1693" spans="1:79" x14ac:dyDescent="0.3">
      <c r="A1693">
        <v>373</v>
      </c>
      <c r="B1693" t="s">
        <v>328</v>
      </c>
      <c r="C1693" t="s">
        <v>190</v>
      </c>
      <c r="D1693" t="s">
        <v>47</v>
      </c>
      <c r="E1693" t="s">
        <v>22</v>
      </c>
      <c r="F1693" s="101">
        <v>45565</v>
      </c>
      <c r="G1693" t="s">
        <v>3335</v>
      </c>
      <c r="H1693" t="s">
        <v>3022</v>
      </c>
      <c r="I1693">
        <v>100</v>
      </c>
      <c r="J1693">
        <v>96.470001220703125</v>
      </c>
      <c r="BZ1693">
        <v>82</v>
      </c>
      <c r="CA1693">
        <v>85</v>
      </c>
    </row>
    <row r="1694" spans="1:79" x14ac:dyDescent="0.3">
      <c r="A1694">
        <v>373</v>
      </c>
      <c r="B1694" t="s">
        <v>328</v>
      </c>
      <c r="C1694" t="s">
        <v>190</v>
      </c>
      <c r="D1694" t="s">
        <v>47</v>
      </c>
      <c r="E1694" t="s">
        <v>22</v>
      </c>
      <c r="F1694" s="101">
        <v>45565</v>
      </c>
      <c r="G1694" t="s">
        <v>3335</v>
      </c>
      <c r="H1694" t="s">
        <v>3021</v>
      </c>
      <c r="I1694">
        <v>100</v>
      </c>
      <c r="J1694">
        <v>100</v>
      </c>
      <c r="BZ1694">
        <v>86</v>
      </c>
      <c r="CA1694">
        <v>86</v>
      </c>
    </row>
    <row r="1695" spans="1:79" x14ac:dyDescent="0.3">
      <c r="A1695">
        <v>373</v>
      </c>
      <c r="B1695" t="s">
        <v>328</v>
      </c>
      <c r="C1695" t="s">
        <v>190</v>
      </c>
      <c r="D1695" t="s">
        <v>47</v>
      </c>
      <c r="E1695" t="s">
        <v>22</v>
      </c>
      <c r="F1695" s="101">
        <v>45565</v>
      </c>
      <c r="G1695" t="s">
        <v>3335</v>
      </c>
      <c r="H1695" t="s">
        <v>3020</v>
      </c>
      <c r="I1695">
        <v>100</v>
      </c>
      <c r="J1695">
        <v>103.4499969482422</v>
      </c>
      <c r="BZ1695">
        <v>90</v>
      </c>
      <c r="CA1695">
        <v>87</v>
      </c>
    </row>
    <row r="1696" spans="1:79" x14ac:dyDescent="0.3">
      <c r="A1696">
        <v>373</v>
      </c>
      <c r="B1696" t="s">
        <v>328</v>
      </c>
      <c r="C1696" t="s">
        <v>190</v>
      </c>
      <c r="D1696" t="s">
        <v>47</v>
      </c>
      <c r="E1696" t="s">
        <v>22</v>
      </c>
      <c r="F1696" s="101">
        <v>45565</v>
      </c>
      <c r="G1696" t="s">
        <v>3335</v>
      </c>
      <c r="H1696" t="s">
        <v>3019</v>
      </c>
      <c r="I1696">
        <v>100</v>
      </c>
      <c r="J1696">
        <v>98.779998779296875</v>
      </c>
      <c r="BZ1696">
        <v>81</v>
      </c>
      <c r="CA1696">
        <v>82</v>
      </c>
    </row>
    <row r="1697" spans="1:96" x14ac:dyDescent="0.3">
      <c r="A1697">
        <v>373</v>
      </c>
      <c r="B1697" t="s">
        <v>328</v>
      </c>
      <c r="C1697" t="s">
        <v>190</v>
      </c>
      <c r="D1697" t="s">
        <v>47</v>
      </c>
      <c r="E1697" t="s">
        <v>22</v>
      </c>
      <c r="F1697" s="101">
        <v>45565</v>
      </c>
      <c r="G1697" t="s">
        <v>3335</v>
      </c>
      <c r="H1697" t="s">
        <v>3017</v>
      </c>
      <c r="I1697">
        <v>100</v>
      </c>
      <c r="J1697">
        <v>100</v>
      </c>
      <c r="BZ1697">
        <v>84</v>
      </c>
      <c r="CA1697">
        <v>84</v>
      </c>
    </row>
    <row r="1698" spans="1:96" x14ac:dyDescent="0.3">
      <c r="A1698">
        <v>373</v>
      </c>
      <c r="B1698" t="s">
        <v>328</v>
      </c>
      <c r="C1698" t="s">
        <v>190</v>
      </c>
      <c r="D1698" t="s">
        <v>47</v>
      </c>
      <c r="E1698" t="s">
        <v>22</v>
      </c>
      <c r="F1698" s="101">
        <v>45565</v>
      </c>
      <c r="G1698" t="s">
        <v>3335</v>
      </c>
      <c r="H1698" t="s">
        <v>3018</v>
      </c>
      <c r="I1698">
        <v>100</v>
      </c>
      <c r="J1698">
        <v>98.819999694824219</v>
      </c>
      <c r="BZ1698">
        <v>84</v>
      </c>
      <c r="CA1698">
        <v>85</v>
      </c>
    </row>
    <row r="1699" spans="1:96" x14ac:dyDescent="0.3">
      <c r="A1699">
        <v>390</v>
      </c>
      <c r="B1699" t="s">
        <v>348</v>
      </c>
      <c r="C1699" t="s">
        <v>190</v>
      </c>
      <c r="D1699" t="s">
        <v>47</v>
      </c>
      <c r="E1699" t="s">
        <v>22</v>
      </c>
      <c r="F1699" s="101">
        <v>45565</v>
      </c>
      <c r="G1699" t="s">
        <v>3336</v>
      </c>
      <c r="H1699" t="s">
        <v>2984</v>
      </c>
      <c r="I1699">
        <v>100</v>
      </c>
      <c r="J1699">
        <v>82.5</v>
      </c>
      <c r="CB1699">
        <v>81.89</v>
      </c>
      <c r="CC1699">
        <v>99.26</v>
      </c>
    </row>
    <row r="1700" spans="1:96" x14ac:dyDescent="0.3">
      <c r="A1700">
        <v>390</v>
      </c>
      <c r="B1700" t="s">
        <v>348</v>
      </c>
      <c r="C1700" t="s">
        <v>190</v>
      </c>
      <c r="D1700" t="s">
        <v>47</v>
      </c>
      <c r="E1700" t="s">
        <v>22</v>
      </c>
      <c r="F1700" s="101">
        <v>45565</v>
      </c>
      <c r="G1700" t="s">
        <v>3336</v>
      </c>
      <c r="H1700" t="s">
        <v>2985</v>
      </c>
      <c r="I1700">
        <v>100</v>
      </c>
      <c r="J1700">
        <v>72.099998474121094</v>
      </c>
      <c r="CB1700">
        <v>71.430000000000007</v>
      </c>
      <c r="CC1700">
        <v>99.07</v>
      </c>
    </row>
    <row r="1701" spans="1:96" x14ac:dyDescent="0.3">
      <c r="A1701">
        <v>390</v>
      </c>
      <c r="B1701" t="s">
        <v>348</v>
      </c>
      <c r="C1701" t="s">
        <v>190</v>
      </c>
      <c r="D1701" t="s">
        <v>47</v>
      </c>
      <c r="E1701" t="s">
        <v>22</v>
      </c>
      <c r="F1701" s="101">
        <v>45565</v>
      </c>
      <c r="G1701" t="s">
        <v>3336</v>
      </c>
      <c r="H1701" t="s">
        <v>2986</v>
      </c>
      <c r="I1701">
        <v>100</v>
      </c>
      <c r="J1701">
        <v>82.790000915527344</v>
      </c>
      <c r="CB1701">
        <v>82.79</v>
      </c>
      <c r="CC1701">
        <v>100</v>
      </c>
    </row>
    <row r="1702" spans="1:96" x14ac:dyDescent="0.3">
      <c r="A1702">
        <v>390</v>
      </c>
      <c r="B1702" t="s">
        <v>348</v>
      </c>
      <c r="C1702" t="s">
        <v>190</v>
      </c>
      <c r="D1702" t="s">
        <v>47</v>
      </c>
      <c r="E1702" t="s">
        <v>22</v>
      </c>
      <c r="F1702" s="101">
        <v>45565</v>
      </c>
      <c r="G1702" t="s">
        <v>3336</v>
      </c>
      <c r="H1702" t="s">
        <v>2987</v>
      </c>
      <c r="I1702">
        <v>100</v>
      </c>
      <c r="J1702">
        <v>82.580001831054688</v>
      </c>
      <c r="CB1702">
        <v>81.010000000000005</v>
      </c>
      <c r="CC1702">
        <v>98.1</v>
      </c>
    </row>
    <row r="1703" spans="1:96" x14ac:dyDescent="0.3">
      <c r="A1703">
        <v>390</v>
      </c>
      <c r="B1703" t="s">
        <v>348</v>
      </c>
      <c r="C1703" t="s">
        <v>190</v>
      </c>
      <c r="D1703" t="s">
        <v>47</v>
      </c>
      <c r="E1703" t="s">
        <v>22</v>
      </c>
      <c r="F1703" s="101">
        <v>45565</v>
      </c>
      <c r="G1703" t="s">
        <v>3336</v>
      </c>
      <c r="H1703" t="s">
        <v>2988</v>
      </c>
      <c r="I1703">
        <v>100</v>
      </c>
      <c r="J1703">
        <v>91.099998474121094</v>
      </c>
      <c r="CB1703">
        <v>88.33</v>
      </c>
      <c r="CC1703">
        <v>96.96</v>
      </c>
    </row>
    <row r="1704" spans="1:96" x14ac:dyDescent="0.3">
      <c r="A1704">
        <v>390</v>
      </c>
      <c r="B1704" t="s">
        <v>348</v>
      </c>
      <c r="C1704" t="s">
        <v>190</v>
      </c>
      <c r="D1704" t="s">
        <v>47</v>
      </c>
      <c r="E1704" t="s">
        <v>22</v>
      </c>
      <c r="F1704" s="101">
        <v>45565</v>
      </c>
      <c r="G1704" t="s">
        <v>3336</v>
      </c>
      <c r="H1704" t="s">
        <v>2989</v>
      </c>
      <c r="I1704">
        <v>100</v>
      </c>
      <c r="J1704">
        <v>81.94000244140625</v>
      </c>
      <c r="CB1704">
        <v>81.94</v>
      </c>
      <c r="CC1704">
        <v>100</v>
      </c>
    </row>
    <row r="1705" spans="1:96" x14ac:dyDescent="0.3">
      <c r="A1705">
        <v>390</v>
      </c>
      <c r="B1705" t="s">
        <v>348</v>
      </c>
      <c r="C1705" t="s">
        <v>190</v>
      </c>
      <c r="D1705" t="s">
        <v>47</v>
      </c>
      <c r="E1705" t="s">
        <v>22</v>
      </c>
      <c r="F1705" s="101">
        <v>45565</v>
      </c>
      <c r="G1705" t="s">
        <v>3336</v>
      </c>
      <c r="H1705" t="s">
        <v>2990</v>
      </c>
      <c r="I1705">
        <v>100</v>
      </c>
      <c r="J1705">
        <v>92.169998168945313</v>
      </c>
      <c r="CB1705">
        <v>92.17</v>
      </c>
      <c r="CC1705">
        <v>100</v>
      </c>
    </row>
    <row r="1706" spans="1:96" x14ac:dyDescent="0.3">
      <c r="A1706">
        <v>390</v>
      </c>
      <c r="B1706" t="s">
        <v>348</v>
      </c>
      <c r="C1706" t="s">
        <v>190</v>
      </c>
      <c r="D1706" t="s">
        <v>47</v>
      </c>
      <c r="E1706" t="s">
        <v>22</v>
      </c>
      <c r="F1706" s="101">
        <v>45565</v>
      </c>
      <c r="G1706" t="s">
        <v>3336</v>
      </c>
      <c r="H1706" t="s">
        <v>2991</v>
      </c>
      <c r="I1706">
        <v>100</v>
      </c>
      <c r="J1706">
        <v>87.580001831054688</v>
      </c>
      <c r="CB1706">
        <v>87.58</v>
      </c>
      <c r="CC1706">
        <v>100</v>
      </c>
    </row>
    <row r="1707" spans="1:96" x14ac:dyDescent="0.3">
      <c r="A1707">
        <v>390</v>
      </c>
      <c r="B1707" t="s">
        <v>348</v>
      </c>
      <c r="C1707" t="s">
        <v>190</v>
      </c>
      <c r="D1707" t="s">
        <v>47</v>
      </c>
      <c r="E1707" t="s">
        <v>22</v>
      </c>
      <c r="F1707" s="101">
        <v>45565</v>
      </c>
      <c r="G1707" t="s">
        <v>3336</v>
      </c>
      <c r="H1707" t="s">
        <v>2992</v>
      </c>
      <c r="I1707">
        <v>100</v>
      </c>
      <c r="J1707">
        <v>85.400001525878906</v>
      </c>
      <c r="CB1707">
        <v>85.4</v>
      </c>
      <c r="CC1707">
        <v>100</v>
      </c>
    </row>
    <row r="1708" spans="1:96" x14ac:dyDescent="0.3">
      <c r="A1708">
        <v>390</v>
      </c>
      <c r="B1708" t="s">
        <v>348</v>
      </c>
      <c r="C1708" t="s">
        <v>190</v>
      </c>
      <c r="D1708" t="s">
        <v>47</v>
      </c>
      <c r="E1708" t="s">
        <v>22</v>
      </c>
      <c r="F1708" s="101">
        <v>45565</v>
      </c>
      <c r="G1708" t="s">
        <v>3336</v>
      </c>
      <c r="H1708" t="s">
        <v>2993</v>
      </c>
      <c r="I1708">
        <v>100</v>
      </c>
      <c r="J1708">
        <v>70.669998168945313</v>
      </c>
      <c r="CB1708">
        <v>70.67</v>
      </c>
      <c r="CC1708">
        <v>100</v>
      </c>
    </row>
    <row r="1709" spans="1:96" x14ac:dyDescent="0.3">
      <c r="A1709">
        <v>390</v>
      </c>
      <c r="B1709" t="s">
        <v>348</v>
      </c>
      <c r="C1709" t="s">
        <v>190</v>
      </c>
      <c r="D1709" t="s">
        <v>47</v>
      </c>
      <c r="E1709" t="s">
        <v>22</v>
      </c>
      <c r="F1709" s="101">
        <v>45565</v>
      </c>
      <c r="G1709" t="s">
        <v>3336</v>
      </c>
      <c r="H1709" t="s">
        <v>2994</v>
      </c>
      <c r="I1709">
        <v>100</v>
      </c>
      <c r="J1709">
        <v>81</v>
      </c>
      <c r="CB1709">
        <v>81</v>
      </c>
      <c r="CC1709">
        <v>100</v>
      </c>
    </row>
    <row r="1710" spans="1:96" x14ac:dyDescent="0.3">
      <c r="A1710">
        <v>390</v>
      </c>
      <c r="B1710" t="s">
        <v>348</v>
      </c>
      <c r="C1710" t="s">
        <v>190</v>
      </c>
      <c r="D1710" t="s">
        <v>47</v>
      </c>
      <c r="E1710" t="s">
        <v>22</v>
      </c>
      <c r="F1710" s="101">
        <v>45565</v>
      </c>
      <c r="G1710" t="s">
        <v>3336</v>
      </c>
      <c r="H1710" t="s">
        <v>2995</v>
      </c>
      <c r="I1710">
        <v>100</v>
      </c>
      <c r="J1710">
        <v>90.129997253417969</v>
      </c>
      <c r="CB1710">
        <v>89.67</v>
      </c>
      <c r="CC1710">
        <v>99.49</v>
      </c>
    </row>
    <row r="1711" spans="1:96" x14ac:dyDescent="0.3">
      <c r="A1711">
        <v>409</v>
      </c>
      <c r="B1711" t="s">
        <v>375</v>
      </c>
      <c r="C1711" t="s">
        <v>41</v>
      </c>
      <c r="D1711" t="s">
        <v>47</v>
      </c>
      <c r="E1711" t="s">
        <v>22</v>
      </c>
      <c r="F1711" s="101">
        <v>45565</v>
      </c>
      <c r="G1711" t="s">
        <v>3337</v>
      </c>
      <c r="H1711" t="s">
        <v>3095</v>
      </c>
      <c r="I1711">
        <v>95</v>
      </c>
      <c r="J1711">
        <v>95.389999389648438</v>
      </c>
      <c r="CQ1711">
        <v>414</v>
      </c>
      <c r="CR1711">
        <v>434</v>
      </c>
    </row>
    <row r="1712" spans="1:96" x14ac:dyDescent="0.3">
      <c r="A1712">
        <v>409</v>
      </c>
      <c r="B1712" t="s">
        <v>375</v>
      </c>
      <c r="C1712" t="s">
        <v>41</v>
      </c>
      <c r="D1712" t="s">
        <v>47</v>
      </c>
      <c r="E1712" t="s">
        <v>22</v>
      </c>
      <c r="F1712" s="101">
        <v>45565</v>
      </c>
      <c r="G1712" t="s">
        <v>3337</v>
      </c>
      <c r="H1712" t="s">
        <v>3096</v>
      </c>
      <c r="I1712">
        <v>95</v>
      </c>
      <c r="J1712">
        <v>100</v>
      </c>
      <c r="CQ1712">
        <v>261</v>
      </c>
      <c r="CR1712">
        <v>261</v>
      </c>
    </row>
    <row r="1713" spans="1:85" x14ac:dyDescent="0.3">
      <c r="A1713">
        <v>414</v>
      </c>
      <c r="B1713" t="s">
        <v>382</v>
      </c>
      <c r="C1713" t="s">
        <v>190</v>
      </c>
      <c r="D1713" t="s">
        <v>47</v>
      </c>
      <c r="E1713" t="s">
        <v>22</v>
      </c>
      <c r="F1713" s="101">
        <v>45565</v>
      </c>
      <c r="G1713" t="s">
        <v>3338</v>
      </c>
      <c r="H1713" t="s">
        <v>3026</v>
      </c>
      <c r="I1713">
        <v>100</v>
      </c>
      <c r="J1713">
        <v>109.2099990844727</v>
      </c>
      <c r="CD1713">
        <v>83</v>
      </c>
      <c r="CE1713">
        <v>76</v>
      </c>
    </row>
    <row r="1714" spans="1:85" x14ac:dyDescent="0.3">
      <c r="A1714">
        <v>414</v>
      </c>
      <c r="B1714" t="s">
        <v>382</v>
      </c>
      <c r="C1714" t="s">
        <v>190</v>
      </c>
      <c r="D1714" t="s">
        <v>47</v>
      </c>
      <c r="E1714" t="s">
        <v>22</v>
      </c>
      <c r="F1714" s="101">
        <v>45565</v>
      </c>
      <c r="G1714" t="s">
        <v>3338</v>
      </c>
      <c r="H1714" t="s">
        <v>3027</v>
      </c>
      <c r="I1714">
        <v>100</v>
      </c>
      <c r="J1714">
        <v>100</v>
      </c>
      <c r="CD1714">
        <v>99</v>
      </c>
      <c r="CE1714">
        <v>99</v>
      </c>
    </row>
    <row r="1715" spans="1:85" x14ac:dyDescent="0.3">
      <c r="A1715">
        <v>414</v>
      </c>
      <c r="B1715" t="s">
        <v>382</v>
      </c>
      <c r="C1715" t="s">
        <v>190</v>
      </c>
      <c r="D1715" t="s">
        <v>47</v>
      </c>
      <c r="E1715" t="s">
        <v>22</v>
      </c>
      <c r="F1715" s="101">
        <v>45565</v>
      </c>
      <c r="G1715" t="s">
        <v>3338</v>
      </c>
      <c r="H1715" t="s">
        <v>3028</v>
      </c>
      <c r="I1715">
        <v>100</v>
      </c>
      <c r="J1715">
        <v>108.0500030517578</v>
      </c>
      <c r="CD1715">
        <v>94</v>
      </c>
      <c r="CE1715">
        <v>87</v>
      </c>
    </row>
    <row r="1716" spans="1:85" x14ac:dyDescent="0.3">
      <c r="A1716">
        <v>414</v>
      </c>
      <c r="B1716" t="s">
        <v>382</v>
      </c>
      <c r="C1716" t="s">
        <v>190</v>
      </c>
      <c r="D1716" t="s">
        <v>47</v>
      </c>
      <c r="E1716" t="s">
        <v>22</v>
      </c>
      <c r="F1716" s="101">
        <v>45565</v>
      </c>
      <c r="G1716" t="s">
        <v>3338</v>
      </c>
      <c r="H1716" t="s">
        <v>3029</v>
      </c>
      <c r="I1716">
        <v>100</v>
      </c>
      <c r="J1716">
        <v>92.550003051757813</v>
      </c>
      <c r="CD1716">
        <v>87</v>
      </c>
      <c r="CE1716">
        <v>94</v>
      </c>
    </row>
    <row r="1717" spans="1:85" x14ac:dyDescent="0.3">
      <c r="A1717">
        <v>414</v>
      </c>
      <c r="B1717" t="s">
        <v>382</v>
      </c>
      <c r="C1717" t="s">
        <v>190</v>
      </c>
      <c r="D1717" t="s">
        <v>47</v>
      </c>
      <c r="E1717" t="s">
        <v>22</v>
      </c>
      <c r="F1717" s="101">
        <v>45565</v>
      </c>
      <c r="G1717" t="s">
        <v>3338</v>
      </c>
      <c r="H1717" t="s">
        <v>3030</v>
      </c>
      <c r="I1717">
        <v>100</v>
      </c>
      <c r="J1717">
        <v>100</v>
      </c>
      <c r="CD1717">
        <v>88</v>
      </c>
      <c r="CE1717">
        <v>88</v>
      </c>
    </row>
    <row r="1718" spans="1:85" x14ac:dyDescent="0.3">
      <c r="A1718">
        <v>414</v>
      </c>
      <c r="B1718" t="s">
        <v>382</v>
      </c>
      <c r="C1718" t="s">
        <v>190</v>
      </c>
      <c r="D1718" t="s">
        <v>47</v>
      </c>
      <c r="E1718" t="s">
        <v>22</v>
      </c>
      <c r="F1718" s="101">
        <v>45565</v>
      </c>
      <c r="G1718" t="s">
        <v>3338</v>
      </c>
      <c r="H1718" t="s">
        <v>3031</v>
      </c>
      <c r="I1718">
        <v>100</v>
      </c>
      <c r="J1718">
        <v>95.959999084472656</v>
      </c>
      <c r="CD1718">
        <v>95</v>
      </c>
      <c r="CE1718">
        <v>99</v>
      </c>
    </row>
    <row r="1719" spans="1:85" x14ac:dyDescent="0.3">
      <c r="A1719">
        <v>414</v>
      </c>
      <c r="B1719" t="s">
        <v>382</v>
      </c>
      <c r="C1719" t="s">
        <v>190</v>
      </c>
      <c r="D1719" t="s">
        <v>47</v>
      </c>
      <c r="E1719" t="s">
        <v>22</v>
      </c>
      <c r="F1719" s="101">
        <v>45565</v>
      </c>
      <c r="G1719" t="s">
        <v>3338</v>
      </c>
      <c r="H1719" t="s">
        <v>3032</v>
      </c>
      <c r="I1719">
        <v>100</v>
      </c>
      <c r="J1719">
        <v>105.620002746582</v>
      </c>
      <c r="CD1719">
        <v>94</v>
      </c>
      <c r="CE1719">
        <v>89</v>
      </c>
    </row>
    <row r="1720" spans="1:85" x14ac:dyDescent="0.3">
      <c r="A1720">
        <v>414</v>
      </c>
      <c r="B1720" t="s">
        <v>382</v>
      </c>
      <c r="C1720" t="s">
        <v>190</v>
      </c>
      <c r="D1720" t="s">
        <v>47</v>
      </c>
      <c r="E1720" t="s">
        <v>22</v>
      </c>
      <c r="F1720" s="101">
        <v>45565</v>
      </c>
      <c r="G1720" t="s">
        <v>3338</v>
      </c>
      <c r="H1720" t="s">
        <v>3033</v>
      </c>
      <c r="I1720">
        <v>100</v>
      </c>
      <c r="J1720">
        <v>101.0899963378906</v>
      </c>
      <c r="CD1720">
        <v>93</v>
      </c>
      <c r="CE1720">
        <v>92</v>
      </c>
    </row>
    <row r="1721" spans="1:85" x14ac:dyDescent="0.3">
      <c r="A1721">
        <v>414</v>
      </c>
      <c r="B1721" t="s">
        <v>382</v>
      </c>
      <c r="C1721" t="s">
        <v>190</v>
      </c>
      <c r="D1721" t="s">
        <v>47</v>
      </c>
      <c r="E1721" t="s">
        <v>22</v>
      </c>
      <c r="F1721" s="101">
        <v>45565</v>
      </c>
      <c r="G1721" t="s">
        <v>3338</v>
      </c>
      <c r="H1721" t="s">
        <v>3196</v>
      </c>
      <c r="I1721">
        <v>100</v>
      </c>
      <c r="J1721">
        <v>83.910003662109375</v>
      </c>
      <c r="CD1721">
        <v>73</v>
      </c>
      <c r="CE1721">
        <v>87</v>
      </c>
    </row>
    <row r="1722" spans="1:85" x14ac:dyDescent="0.3">
      <c r="A1722">
        <v>415</v>
      </c>
      <c r="B1722" t="s">
        <v>383</v>
      </c>
      <c r="C1722" t="s">
        <v>190</v>
      </c>
      <c r="D1722" t="s">
        <v>47</v>
      </c>
      <c r="E1722" t="s">
        <v>22</v>
      </c>
      <c r="F1722" s="101">
        <v>45565</v>
      </c>
      <c r="G1722" t="s">
        <v>3339</v>
      </c>
      <c r="H1722" t="s">
        <v>3035</v>
      </c>
      <c r="I1722">
        <v>100</v>
      </c>
      <c r="J1722">
        <v>100</v>
      </c>
      <c r="CF1722">
        <v>100</v>
      </c>
      <c r="CG1722">
        <v>100</v>
      </c>
    </row>
    <row r="1723" spans="1:85" x14ac:dyDescent="0.3">
      <c r="A1723">
        <v>415</v>
      </c>
      <c r="B1723" t="s">
        <v>383</v>
      </c>
      <c r="C1723" t="s">
        <v>190</v>
      </c>
      <c r="D1723" t="s">
        <v>47</v>
      </c>
      <c r="E1723" t="s">
        <v>22</v>
      </c>
      <c r="F1723" s="101">
        <v>45565</v>
      </c>
      <c r="G1723" t="s">
        <v>3339</v>
      </c>
      <c r="H1723" t="s">
        <v>3036</v>
      </c>
      <c r="I1723">
        <v>100</v>
      </c>
      <c r="J1723">
        <v>96</v>
      </c>
      <c r="CF1723">
        <v>96</v>
      </c>
      <c r="CG1723">
        <v>100</v>
      </c>
    </row>
    <row r="1724" spans="1:85" x14ac:dyDescent="0.3">
      <c r="A1724">
        <v>415</v>
      </c>
      <c r="B1724" t="s">
        <v>383</v>
      </c>
      <c r="C1724" t="s">
        <v>190</v>
      </c>
      <c r="D1724" t="s">
        <v>47</v>
      </c>
      <c r="E1724" t="s">
        <v>22</v>
      </c>
      <c r="F1724" s="101">
        <v>45565</v>
      </c>
      <c r="G1724" t="s">
        <v>3339</v>
      </c>
      <c r="H1724" t="s">
        <v>3037</v>
      </c>
      <c r="I1724">
        <v>100</v>
      </c>
      <c r="J1724">
        <v>0</v>
      </c>
      <c r="CF1724">
        <v>0</v>
      </c>
      <c r="CG1724">
        <v>0</v>
      </c>
    </row>
    <row r="1725" spans="1:85" x14ac:dyDescent="0.3">
      <c r="A1725">
        <v>415</v>
      </c>
      <c r="B1725" t="s">
        <v>383</v>
      </c>
      <c r="C1725" t="s">
        <v>190</v>
      </c>
      <c r="D1725" t="s">
        <v>47</v>
      </c>
      <c r="E1725" t="s">
        <v>22</v>
      </c>
      <c r="F1725" s="101">
        <v>45565</v>
      </c>
      <c r="G1725" t="s">
        <v>3339</v>
      </c>
      <c r="H1725" t="s">
        <v>3038</v>
      </c>
      <c r="I1725">
        <v>100</v>
      </c>
      <c r="J1725">
        <v>60</v>
      </c>
      <c r="CF1725">
        <v>60</v>
      </c>
      <c r="CG1725">
        <v>100</v>
      </c>
    </row>
    <row r="1726" spans="1:85" x14ac:dyDescent="0.3">
      <c r="A1726">
        <v>415</v>
      </c>
      <c r="B1726" t="s">
        <v>383</v>
      </c>
      <c r="C1726" t="s">
        <v>190</v>
      </c>
      <c r="D1726" t="s">
        <v>47</v>
      </c>
      <c r="E1726" t="s">
        <v>22</v>
      </c>
      <c r="F1726" s="101">
        <v>45565</v>
      </c>
      <c r="G1726" t="s">
        <v>3339</v>
      </c>
      <c r="H1726" t="s">
        <v>3039</v>
      </c>
      <c r="I1726">
        <v>100</v>
      </c>
      <c r="J1726">
        <v>100</v>
      </c>
      <c r="CF1726">
        <v>100</v>
      </c>
      <c r="CG1726">
        <v>100</v>
      </c>
    </row>
    <row r="1727" spans="1:85" x14ac:dyDescent="0.3">
      <c r="A1727">
        <v>415</v>
      </c>
      <c r="B1727" t="s">
        <v>383</v>
      </c>
      <c r="C1727" t="s">
        <v>190</v>
      </c>
      <c r="D1727" t="s">
        <v>47</v>
      </c>
      <c r="E1727" t="s">
        <v>22</v>
      </c>
      <c r="F1727" s="101">
        <v>45565</v>
      </c>
      <c r="G1727" t="s">
        <v>3339</v>
      </c>
      <c r="H1727" t="s">
        <v>3040</v>
      </c>
      <c r="I1727">
        <v>100</v>
      </c>
      <c r="J1727">
        <v>96.620002746582031</v>
      </c>
      <c r="CF1727">
        <v>96.11</v>
      </c>
      <c r="CG1727">
        <v>99.47</v>
      </c>
    </row>
    <row r="1728" spans="1:85" x14ac:dyDescent="0.3">
      <c r="A1728">
        <v>415</v>
      </c>
      <c r="B1728" t="s">
        <v>383</v>
      </c>
      <c r="C1728" t="s">
        <v>190</v>
      </c>
      <c r="D1728" t="s">
        <v>47</v>
      </c>
      <c r="E1728" t="s">
        <v>22</v>
      </c>
      <c r="F1728" s="101">
        <v>45565</v>
      </c>
      <c r="G1728" t="s">
        <v>3339</v>
      </c>
      <c r="H1728" t="s">
        <v>3041</v>
      </c>
      <c r="I1728">
        <v>100</v>
      </c>
      <c r="J1728">
        <v>100</v>
      </c>
      <c r="CF1728">
        <v>100</v>
      </c>
      <c r="CG1728">
        <v>100</v>
      </c>
    </row>
    <row r="1729" spans="1:89" x14ac:dyDescent="0.3">
      <c r="A1729">
        <v>415</v>
      </c>
      <c r="B1729" t="s">
        <v>383</v>
      </c>
      <c r="C1729" t="s">
        <v>190</v>
      </c>
      <c r="D1729" t="s">
        <v>47</v>
      </c>
      <c r="E1729" t="s">
        <v>22</v>
      </c>
      <c r="F1729" s="101">
        <v>45565</v>
      </c>
      <c r="G1729" t="s">
        <v>3339</v>
      </c>
      <c r="H1729" t="s">
        <v>3159</v>
      </c>
      <c r="I1729">
        <v>100</v>
      </c>
      <c r="J1729">
        <v>95</v>
      </c>
      <c r="CF1729">
        <v>95</v>
      </c>
      <c r="CG1729">
        <v>100</v>
      </c>
    </row>
    <row r="1730" spans="1:89" x14ac:dyDescent="0.3">
      <c r="A1730">
        <v>415</v>
      </c>
      <c r="B1730" t="s">
        <v>383</v>
      </c>
      <c r="C1730" t="s">
        <v>190</v>
      </c>
      <c r="D1730" t="s">
        <v>47</v>
      </c>
      <c r="E1730" t="s">
        <v>22</v>
      </c>
      <c r="F1730" s="101">
        <v>45565</v>
      </c>
      <c r="G1730" t="s">
        <v>3339</v>
      </c>
      <c r="H1730" t="s">
        <v>3200</v>
      </c>
      <c r="I1730">
        <v>100</v>
      </c>
      <c r="J1730">
        <v>76.5</v>
      </c>
      <c r="CF1730">
        <v>76.5</v>
      </c>
      <c r="CG1730">
        <v>100</v>
      </c>
    </row>
    <row r="1731" spans="1:89" x14ac:dyDescent="0.3">
      <c r="A1731">
        <v>415</v>
      </c>
      <c r="B1731" t="s">
        <v>383</v>
      </c>
      <c r="C1731" t="s">
        <v>190</v>
      </c>
      <c r="D1731" t="s">
        <v>47</v>
      </c>
      <c r="E1731" t="s">
        <v>22</v>
      </c>
      <c r="F1731" s="101">
        <v>45565</v>
      </c>
      <c r="G1731" t="s">
        <v>3339</v>
      </c>
      <c r="H1731" t="s">
        <v>3198</v>
      </c>
      <c r="I1731">
        <v>100</v>
      </c>
      <c r="J1731">
        <v>87.879997253417969</v>
      </c>
      <c r="CF1731">
        <v>87.33</v>
      </c>
      <c r="CG1731">
        <v>99.37</v>
      </c>
    </row>
    <row r="1732" spans="1:89" x14ac:dyDescent="0.3">
      <c r="A1732">
        <v>415</v>
      </c>
      <c r="B1732" t="s">
        <v>383</v>
      </c>
      <c r="C1732" t="s">
        <v>190</v>
      </c>
      <c r="D1732" t="s">
        <v>47</v>
      </c>
      <c r="E1732" t="s">
        <v>22</v>
      </c>
      <c r="F1732" s="101">
        <v>45565</v>
      </c>
      <c r="G1732" t="s">
        <v>3339</v>
      </c>
      <c r="H1732" t="s">
        <v>3203</v>
      </c>
      <c r="I1732">
        <v>100</v>
      </c>
      <c r="J1732">
        <v>90</v>
      </c>
      <c r="CF1732">
        <v>90</v>
      </c>
      <c r="CG1732">
        <v>100</v>
      </c>
    </row>
    <row r="1733" spans="1:89" x14ac:dyDescent="0.3">
      <c r="A1733">
        <v>415</v>
      </c>
      <c r="B1733" t="s">
        <v>383</v>
      </c>
      <c r="C1733" t="s">
        <v>190</v>
      </c>
      <c r="D1733" t="s">
        <v>47</v>
      </c>
      <c r="E1733" t="s">
        <v>22</v>
      </c>
      <c r="F1733" s="101">
        <v>45565</v>
      </c>
      <c r="G1733" t="s">
        <v>3339</v>
      </c>
      <c r="H1733" t="s">
        <v>3201</v>
      </c>
      <c r="I1733">
        <v>100</v>
      </c>
      <c r="J1733">
        <v>100</v>
      </c>
      <c r="CF1733">
        <v>100</v>
      </c>
      <c r="CG1733">
        <v>100</v>
      </c>
    </row>
    <row r="1734" spans="1:89" x14ac:dyDescent="0.3">
      <c r="A1734">
        <v>415</v>
      </c>
      <c r="B1734" t="s">
        <v>383</v>
      </c>
      <c r="C1734" t="s">
        <v>190</v>
      </c>
      <c r="D1734" t="s">
        <v>47</v>
      </c>
      <c r="E1734" t="s">
        <v>22</v>
      </c>
      <c r="F1734" s="101">
        <v>45565</v>
      </c>
      <c r="G1734" t="s">
        <v>3339</v>
      </c>
      <c r="H1734" t="s">
        <v>3199</v>
      </c>
      <c r="I1734">
        <v>100</v>
      </c>
      <c r="J1734">
        <v>100</v>
      </c>
      <c r="CF1734">
        <v>100</v>
      </c>
      <c r="CG1734">
        <v>100</v>
      </c>
    </row>
    <row r="1735" spans="1:89" x14ac:dyDescent="0.3">
      <c r="A1735">
        <v>415</v>
      </c>
      <c r="B1735" t="s">
        <v>383</v>
      </c>
      <c r="C1735" t="s">
        <v>190</v>
      </c>
      <c r="D1735" t="s">
        <v>47</v>
      </c>
      <c r="E1735" t="s">
        <v>22</v>
      </c>
      <c r="F1735" s="101">
        <v>45565</v>
      </c>
      <c r="G1735" t="s">
        <v>3339</v>
      </c>
      <c r="H1735" t="s">
        <v>3202</v>
      </c>
      <c r="I1735">
        <v>100</v>
      </c>
      <c r="J1735">
        <v>100</v>
      </c>
      <c r="CF1735">
        <v>100</v>
      </c>
      <c r="CG1735">
        <v>100</v>
      </c>
    </row>
    <row r="1736" spans="1:89" x14ac:dyDescent="0.3">
      <c r="A1736">
        <v>416</v>
      </c>
      <c r="B1736" t="s">
        <v>384</v>
      </c>
      <c r="C1736" t="s">
        <v>190</v>
      </c>
      <c r="D1736" t="s">
        <v>47</v>
      </c>
      <c r="E1736" t="s">
        <v>22</v>
      </c>
      <c r="F1736" s="101">
        <v>45565</v>
      </c>
      <c r="G1736" t="s">
        <v>3340</v>
      </c>
      <c r="H1736" t="s">
        <v>3043</v>
      </c>
      <c r="I1736">
        <v>100</v>
      </c>
      <c r="J1736">
        <v>109.88999938964839</v>
      </c>
      <c r="CH1736">
        <v>100</v>
      </c>
      <c r="CI1736">
        <v>91</v>
      </c>
    </row>
    <row r="1737" spans="1:89" x14ac:dyDescent="0.3">
      <c r="A1737">
        <v>416</v>
      </c>
      <c r="B1737" t="s">
        <v>384</v>
      </c>
      <c r="C1737" t="s">
        <v>190</v>
      </c>
      <c r="D1737" t="s">
        <v>47</v>
      </c>
      <c r="E1737" t="s">
        <v>22</v>
      </c>
      <c r="F1737" s="101">
        <v>45565</v>
      </c>
      <c r="G1737" t="s">
        <v>3340</v>
      </c>
      <c r="H1737" t="s">
        <v>3044</v>
      </c>
      <c r="I1737">
        <v>100</v>
      </c>
      <c r="J1737">
        <v>87.800003051757813</v>
      </c>
      <c r="CH1737">
        <v>72</v>
      </c>
      <c r="CI1737">
        <v>82</v>
      </c>
    </row>
    <row r="1738" spans="1:89" x14ac:dyDescent="0.3">
      <c r="A1738">
        <v>416</v>
      </c>
      <c r="B1738" t="s">
        <v>384</v>
      </c>
      <c r="C1738" t="s">
        <v>190</v>
      </c>
      <c r="D1738" t="s">
        <v>47</v>
      </c>
      <c r="E1738" t="s">
        <v>22</v>
      </c>
      <c r="F1738" s="101">
        <v>45565</v>
      </c>
      <c r="G1738" t="s">
        <v>3340</v>
      </c>
      <c r="H1738" t="s">
        <v>3206</v>
      </c>
      <c r="I1738">
        <v>100</v>
      </c>
      <c r="J1738">
        <v>109.7600021362305</v>
      </c>
      <c r="CH1738">
        <v>90</v>
      </c>
      <c r="CI1738">
        <v>82</v>
      </c>
    </row>
    <row r="1739" spans="1:89" x14ac:dyDescent="0.3">
      <c r="A1739">
        <v>416</v>
      </c>
      <c r="B1739" t="s">
        <v>384</v>
      </c>
      <c r="C1739" t="s">
        <v>190</v>
      </c>
      <c r="D1739" t="s">
        <v>47</v>
      </c>
      <c r="E1739" t="s">
        <v>22</v>
      </c>
      <c r="F1739" s="101">
        <v>45565</v>
      </c>
      <c r="G1739" t="s">
        <v>3340</v>
      </c>
      <c r="H1739" t="s">
        <v>3207</v>
      </c>
      <c r="I1739">
        <v>100</v>
      </c>
      <c r="J1739">
        <v>94.739997863769531</v>
      </c>
      <c r="CH1739">
        <v>90</v>
      </c>
      <c r="CI1739">
        <v>95</v>
      </c>
    </row>
    <row r="1740" spans="1:89" x14ac:dyDescent="0.3">
      <c r="A1740">
        <v>416</v>
      </c>
      <c r="B1740" t="s">
        <v>384</v>
      </c>
      <c r="C1740" t="s">
        <v>190</v>
      </c>
      <c r="D1740" t="s">
        <v>47</v>
      </c>
      <c r="E1740" t="s">
        <v>22</v>
      </c>
      <c r="F1740" s="101">
        <v>45565</v>
      </c>
      <c r="G1740" t="s">
        <v>3340</v>
      </c>
      <c r="H1740" t="s">
        <v>3208</v>
      </c>
      <c r="I1740">
        <v>100</v>
      </c>
      <c r="J1740">
        <v>98.75</v>
      </c>
      <c r="CH1740">
        <v>79</v>
      </c>
      <c r="CI1740">
        <v>80</v>
      </c>
    </row>
    <row r="1741" spans="1:89" x14ac:dyDescent="0.3">
      <c r="A1741">
        <v>416</v>
      </c>
      <c r="B1741" t="s">
        <v>384</v>
      </c>
      <c r="C1741" t="s">
        <v>190</v>
      </c>
      <c r="D1741" t="s">
        <v>47</v>
      </c>
      <c r="E1741" t="s">
        <v>22</v>
      </c>
      <c r="F1741" s="101">
        <v>45565</v>
      </c>
      <c r="G1741" t="s">
        <v>3340</v>
      </c>
      <c r="H1741" t="s">
        <v>3205</v>
      </c>
      <c r="I1741">
        <v>100</v>
      </c>
      <c r="J1741">
        <v>97.75</v>
      </c>
      <c r="CH1741">
        <v>87</v>
      </c>
      <c r="CI1741">
        <v>89</v>
      </c>
    </row>
    <row r="1742" spans="1:89" x14ac:dyDescent="0.3">
      <c r="A1742">
        <v>417</v>
      </c>
      <c r="B1742" t="s">
        <v>385</v>
      </c>
      <c r="C1742" t="s">
        <v>190</v>
      </c>
      <c r="D1742" t="s">
        <v>47</v>
      </c>
      <c r="E1742" t="s">
        <v>22</v>
      </c>
      <c r="F1742" s="101">
        <v>45565</v>
      </c>
      <c r="G1742" t="s">
        <v>3341</v>
      </c>
      <c r="H1742" t="s">
        <v>3046</v>
      </c>
      <c r="I1742">
        <v>100</v>
      </c>
      <c r="J1742">
        <v>105.80999755859381</v>
      </c>
      <c r="CJ1742">
        <v>91</v>
      </c>
      <c r="CK1742">
        <v>86</v>
      </c>
    </row>
    <row r="1743" spans="1:89" x14ac:dyDescent="0.3">
      <c r="A1743">
        <v>417</v>
      </c>
      <c r="B1743" t="s">
        <v>385</v>
      </c>
      <c r="C1743" t="s">
        <v>190</v>
      </c>
      <c r="D1743" t="s">
        <v>47</v>
      </c>
      <c r="E1743" t="s">
        <v>22</v>
      </c>
      <c r="F1743" s="101">
        <v>45565</v>
      </c>
      <c r="G1743" t="s">
        <v>3341</v>
      </c>
      <c r="H1743" t="s">
        <v>3047</v>
      </c>
      <c r="I1743">
        <v>100</v>
      </c>
      <c r="J1743">
        <v>106.5899963378906</v>
      </c>
      <c r="CJ1743">
        <v>97</v>
      </c>
      <c r="CK1743">
        <v>91</v>
      </c>
    </row>
    <row r="1744" spans="1:89" x14ac:dyDescent="0.3">
      <c r="A1744">
        <v>417</v>
      </c>
      <c r="B1744" t="s">
        <v>385</v>
      </c>
      <c r="C1744" t="s">
        <v>190</v>
      </c>
      <c r="D1744" t="s">
        <v>47</v>
      </c>
      <c r="E1744" t="s">
        <v>22</v>
      </c>
      <c r="F1744" s="101">
        <v>45565</v>
      </c>
      <c r="G1744" t="s">
        <v>3341</v>
      </c>
      <c r="H1744" t="s">
        <v>3048</v>
      </c>
      <c r="I1744">
        <v>100</v>
      </c>
      <c r="J1744">
        <v>93.180000305175781</v>
      </c>
      <c r="CJ1744">
        <v>82</v>
      </c>
      <c r="CK1744">
        <v>88</v>
      </c>
    </row>
    <row r="1745" spans="1:93" x14ac:dyDescent="0.3">
      <c r="A1745">
        <v>417</v>
      </c>
      <c r="B1745" t="s">
        <v>385</v>
      </c>
      <c r="C1745" t="s">
        <v>190</v>
      </c>
      <c r="D1745" t="s">
        <v>47</v>
      </c>
      <c r="E1745" t="s">
        <v>22</v>
      </c>
      <c r="F1745" s="101">
        <v>45565</v>
      </c>
      <c r="G1745" t="s">
        <v>3341</v>
      </c>
      <c r="H1745" t="s">
        <v>3049</v>
      </c>
      <c r="I1745">
        <v>100</v>
      </c>
      <c r="J1745">
        <v>104.879997253418</v>
      </c>
      <c r="CJ1745">
        <v>86</v>
      </c>
      <c r="CK1745">
        <v>82</v>
      </c>
    </row>
    <row r="1746" spans="1:93" x14ac:dyDescent="0.3">
      <c r="A1746">
        <v>417</v>
      </c>
      <c r="B1746" t="s">
        <v>385</v>
      </c>
      <c r="C1746" t="s">
        <v>190</v>
      </c>
      <c r="D1746" t="s">
        <v>47</v>
      </c>
      <c r="E1746" t="s">
        <v>22</v>
      </c>
      <c r="F1746" s="101">
        <v>45565</v>
      </c>
      <c r="G1746" t="s">
        <v>3341</v>
      </c>
      <c r="H1746" t="s">
        <v>3050</v>
      </c>
      <c r="I1746">
        <v>100</v>
      </c>
      <c r="J1746">
        <v>91.569999694824219</v>
      </c>
      <c r="CJ1746">
        <v>76</v>
      </c>
      <c r="CK1746">
        <v>83</v>
      </c>
    </row>
    <row r="1747" spans="1:93" x14ac:dyDescent="0.3">
      <c r="A1747">
        <v>417</v>
      </c>
      <c r="B1747" t="s">
        <v>385</v>
      </c>
      <c r="C1747" t="s">
        <v>190</v>
      </c>
      <c r="D1747" t="s">
        <v>47</v>
      </c>
      <c r="E1747" t="s">
        <v>22</v>
      </c>
      <c r="F1747" s="101">
        <v>45565</v>
      </c>
      <c r="G1747" t="s">
        <v>3341</v>
      </c>
      <c r="H1747" t="s">
        <v>3051</v>
      </c>
      <c r="I1747">
        <v>100</v>
      </c>
      <c r="J1747">
        <v>98.889999389648438</v>
      </c>
      <c r="CJ1747">
        <v>89</v>
      </c>
      <c r="CK1747">
        <v>90</v>
      </c>
    </row>
    <row r="1748" spans="1:93" x14ac:dyDescent="0.3">
      <c r="A1748">
        <v>418</v>
      </c>
      <c r="B1748" t="s">
        <v>386</v>
      </c>
      <c r="C1748" t="s">
        <v>190</v>
      </c>
      <c r="D1748" t="s">
        <v>47</v>
      </c>
      <c r="E1748" t="s">
        <v>22</v>
      </c>
      <c r="F1748" s="101">
        <v>45565</v>
      </c>
      <c r="G1748" t="s">
        <v>3342</v>
      </c>
      <c r="H1748" t="s">
        <v>3053</v>
      </c>
      <c r="I1748">
        <v>100</v>
      </c>
      <c r="J1748">
        <v>108.75</v>
      </c>
      <c r="CL1748">
        <v>87</v>
      </c>
      <c r="CM1748">
        <v>80</v>
      </c>
    </row>
    <row r="1749" spans="1:93" x14ac:dyDescent="0.3">
      <c r="A1749">
        <v>418</v>
      </c>
      <c r="B1749" t="s">
        <v>386</v>
      </c>
      <c r="C1749" t="s">
        <v>190</v>
      </c>
      <c r="D1749" t="s">
        <v>47</v>
      </c>
      <c r="E1749" t="s">
        <v>22</v>
      </c>
      <c r="F1749" s="101">
        <v>45565</v>
      </c>
      <c r="G1749" t="s">
        <v>3342</v>
      </c>
      <c r="H1749" t="s">
        <v>3054</v>
      </c>
      <c r="I1749">
        <v>100</v>
      </c>
      <c r="J1749">
        <v>61.619998931884773</v>
      </c>
      <c r="CL1749">
        <v>61</v>
      </c>
      <c r="CM1749">
        <v>99</v>
      </c>
    </row>
    <row r="1750" spans="1:93" x14ac:dyDescent="0.3">
      <c r="A1750">
        <v>418</v>
      </c>
      <c r="B1750" t="s">
        <v>386</v>
      </c>
      <c r="C1750" t="s">
        <v>190</v>
      </c>
      <c r="D1750" t="s">
        <v>47</v>
      </c>
      <c r="E1750" t="s">
        <v>22</v>
      </c>
      <c r="F1750" s="101">
        <v>45565</v>
      </c>
      <c r="G1750" t="s">
        <v>3342</v>
      </c>
      <c r="H1750" t="s">
        <v>3055</v>
      </c>
      <c r="I1750">
        <v>100</v>
      </c>
      <c r="J1750">
        <v>91.459999084472656</v>
      </c>
      <c r="CL1750">
        <v>75</v>
      </c>
      <c r="CM1750">
        <v>82</v>
      </c>
    </row>
    <row r="1751" spans="1:93" x14ac:dyDescent="0.3">
      <c r="A1751">
        <v>418</v>
      </c>
      <c r="B1751" t="s">
        <v>386</v>
      </c>
      <c r="C1751" t="s">
        <v>190</v>
      </c>
      <c r="D1751" t="s">
        <v>47</v>
      </c>
      <c r="E1751" t="s">
        <v>22</v>
      </c>
      <c r="F1751" s="101">
        <v>45565</v>
      </c>
      <c r="G1751" t="s">
        <v>3342</v>
      </c>
      <c r="H1751" t="s">
        <v>3056</v>
      </c>
      <c r="I1751">
        <v>100</v>
      </c>
      <c r="J1751">
        <v>108.2399978637695</v>
      </c>
      <c r="CL1751">
        <v>92</v>
      </c>
      <c r="CM1751">
        <v>85</v>
      </c>
    </row>
    <row r="1752" spans="1:93" x14ac:dyDescent="0.3">
      <c r="A1752">
        <v>418</v>
      </c>
      <c r="B1752" t="s">
        <v>386</v>
      </c>
      <c r="C1752" t="s">
        <v>190</v>
      </c>
      <c r="D1752" t="s">
        <v>47</v>
      </c>
      <c r="E1752" t="s">
        <v>22</v>
      </c>
      <c r="F1752" s="101">
        <v>45565</v>
      </c>
      <c r="G1752" t="s">
        <v>3342</v>
      </c>
      <c r="H1752" t="s">
        <v>3057</v>
      </c>
      <c r="I1752">
        <v>100</v>
      </c>
      <c r="J1752">
        <v>103.1600036621094</v>
      </c>
      <c r="CL1752">
        <v>98</v>
      </c>
      <c r="CM1752">
        <v>95</v>
      </c>
    </row>
    <row r="1753" spans="1:93" x14ac:dyDescent="0.3">
      <c r="A1753">
        <v>418</v>
      </c>
      <c r="B1753" t="s">
        <v>386</v>
      </c>
      <c r="C1753" t="s">
        <v>190</v>
      </c>
      <c r="D1753" t="s">
        <v>47</v>
      </c>
      <c r="E1753" t="s">
        <v>22</v>
      </c>
      <c r="F1753" s="101">
        <v>45565</v>
      </c>
      <c r="G1753" t="s">
        <v>3342</v>
      </c>
      <c r="H1753" t="s">
        <v>3058</v>
      </c>
      <c r="I1753">
        <v>100</v>
      </c>
      <c r="J1753">
        <v>109.7600021362305</v>
      </c>
      <c r="CL1753">
        <v>90</v>
      </c>
      <c r="CM1753">
        <v>82</v>
      </c>
    </row>
    <row r="1754" spans="1:93" x14ac:dyDescent="0.3">
      <c r="A1754">
        <v>418</v>
      </c>
      <c r="B1754" t="s">
        <v>386</v>
      </c>
      <c r="C1754" t="s">
        <v>190</v>
      </c>
      <c r="D1754" t="s">
        <v>47</v>
      </c>
      <c r="E1754" t="s">
        <v>22</v>
      </c>
      <c r="F1754" s="101">
        <v>45565</v>
      </c>
      <c r="G1754" t="s">
        <v>3342</v>
      </c>
      <c r="H1754" t="s">
        <v>3059</v>
      </c>
      <c r="I1754">
        <v>100</v>
      </c>
      <c r="J1754">
        <v>93.680000305175781</v>
      </c>
      <c r="CL1754">
        <v>89</v>
      </c>
      <c r="CM1754">
        <v>95</v>
      </c>
    </row>
    <row r="1755" spans="1:93" x14ac:dyDescent="0.3">
      <c r="A1755">
        <v>418</v>
      </c>
      <c r="B1755" t="s">
        <v>386</v>
      </c>
      <c r="C1755" t="s">
        <v>190</v>
      </c>
      <c r="D1755" t="s">
        <v>47</v>
      </c>
      <c r="E1755" t="s">
        <v>22</v>
      </c>
      <c r="F1755" s="101">
        <v>45565</v>
      </c>
      <c r="G1755" t="s">
        <v>3342</v>
      </c>
      <c r="H1755" t="s">
        <v>3060</v>
      </c>
      <c r="I1755">
        <v>100</v>
      </c>
      <c r="J1755">
        <v>93.260002136230469</v>
      </c>
      <c r="CL1755">
        <v>83</v>
      </c>
      <c r="CM1755">
        <v>89</v>
      </c>
    </row>
    <row r="1756" spans="1:93" x14ac:dyDescent="0.3">
      <c r="A1756">
        <v>418</v>
      </c>
      <c r="B1756" t="s">
        <v>386</v>
      </c>
      <c r="C1756" t="s">
        <v>190</v>
      </c>
      <c r="D1756" t="s">
        <v>47</v>
      </c>
      <c r="E1756" t="s">
        <v>22</v>
      </c>
      <c r="F1756" s="101">
        <v>45565</v>
      </c>
      <c r="G1756" t="s">
        <v>3342</v>
      </c>
      <c r="H1756" t="s">
        <v>2999</v>
      </c>
      <c r="I1756">
        <v>100</v>
      </c>
      <c r="J1756">
        <v>112.5</v>
      </c>
      <c r="CL1756">
        <v>90</v>
      </c>
      <c r="CM1756">
        <v>80</v>
      </c>
    </row>
    <row r="1757" spans="1:93" x14ac:dyDescent="0.3">
      <c r="A1757">
        <v>420</v>
      </c>
      <c r="B1757" t="s">
        <v>388</v>
      </c>
      <c r="C1757" t="s">
        <v>190</v>
      </c>
      <c r="D1757" t="s">
        <v>47</v>
      </c>
      <c r="E1757" t="s">
        <v>22</v>
      </c>
      <c r="F1757" s="101">
        <v>45565</v>
      </c>
      <c r="G1757" t="s">
        <v>3343</v>
      </c>
      <c r="H1757" t="s">
        <v>3062</v>
      </c>
      <c r="I1757">
        <v>100</v>
      </c>
      <c r="J1757">
        <v>101.0400009155273</v>
      </c>
      <c r="CN1757">
        <v>97</v>
      </c>
      <c r="CO1757">
        <v>96</v>
      </c>
    </row>
    <row r="1758" spans="1:93" x14ac:dyDescent="0.3">
      <c r="A1758">
        <v>420</v>
      </c>
      <c r="B1758" t="s">
        <v>388</v>
      </c>
      <c r="C1758" t="s">
        <v>190</v>
      </c>
      <c r="D1758" t="s">
        <v>47</v>
      </c>
      <c r="E1758" t="s">
        <v>22</v>
      </c>
      <c r="F1758" s="101">
        <v>45565</v>
      </c>
      <c r="G1758" t="s">
        <v>3343</v>
      </c>
      <c r="H1758" t="s">
        <v>3063</v>
      </c>
      <c r="I1758">
        <v>100</v>
      </c>
      <c r="J1758">
        <v>172.4100036621094</v>
      </c>
      <c r="CN1758">
        <v>50</v>
      </c>
      <c r="CO1758">
        <v>29</v>
      </c>
    </row>
    <row r="1759" spans="1:93" x14ac:dyDescent="0.3">
      <c r="A1759">
        <v>420</v>
      </c>
      <c r="B1759" t="s">
        <v>388</v>
      </c>
      <c r="C1759" t="s">
        <v>190</v>
      </c>
      <c r="D1759" t="s">
        <v>47</v>
      </c>
      <c r="E1759" t="s">
        <v>22</v>
      </c>
      <c r="F1759" s="101">
        <v>45565</v>
      </c>
      <c r="G1759" t="s">
        <v>3343</v>
      </c>
      <c r="H1759" t="s">
        <v>3064</v>
      </c>
      <c r="I1759">
        <v>100</v>
      </c>
      <c r="J1759">
        <v>91.669998168945313</v>
      </c>
      <c r="CN1759">
        <v>88</v>
      </c>
      <c r="CO1759">
        <v>96</v>
      </c>
    </row>
    <row r="1760" spans="1:93" x14ac:dyDescent="0.3">
      <c r="A1760">
        <v>420</v>
      </c>
      <c r="B1760" t="s">
        <v>388</v>
      </c>
      <c r="C1760" t="s">
        <v>190</v>
      </c>
      <c r="D1760" t="s">
        <v>47</v>
      </c>
      <c r="E1760" t="s">
        <v>22</v>
      </c>
      <c r="F1760" s="101">
        <v>45565</v>
      </c>
      <c r="G1760" t="s">
        <v>3343</v>
      </c>
      <c r="H1760" t="s">
        <v>3065</v>
      </c>
      <c r="I1760">
        <v>100</v>
      </c>
      <c r="J1760">
        <v>84.269996643066406</v>
      </c>
      <c r="CN1760">
        <v>75</v>
      </c>
      <c r="CO1760">
        <v>89</v>
      </c>
    </row>
    <row r="1761" spans="1:113" x14ac:dyDescent="0.3">
      <c r="A1761">
        <v>420</v>
      </c>
      <c r="B1761" t="s">
        <v>388</v>
      </c>
      <c r="C1761" t="s">
        <v>190</v>
      </c>
      <c r="D1761" t="s">
        <v>47</v>
      </c>
      <c r="E1761" t="s">
        <v>22</v>
      </c>
      <c r="F1761" s="101">
        <v>45565</v>
      </c>
      <c r="G1761" t="s">
        <v>3343</v>
      </c>
      <c r="H1761" t="s">
        <v>3066</v>
      </c>
      <c r="I1761">
        <v>100</v>
      </c>
      <c r="J1761">
        <v>109.8399963378906</v>
      </c>
      <c r="CN1761">
        <v>67</v>
      </c>
      <c r="CO1761">
        <v>61</v>
      </c>
    </row>
    <row r="1762" spans="1:113" x14ac:dyDescent="0.3">
      <c r="A1762">
        <v>420</v>
      </c>
      <c r="B1762" t="s">
        <v>388</v>
      </c>
      <c r="C1762" t="s">
        <v>190</v>
      </c>
      <c r="D1762" t="s">
        <v>47</v>
      </c>
      <c r="E1762" t="s">
        <v>22</v>
      </c>
      <c r="F1762" s="101">
        <v>45565</v>
      </c>
      <c r="G1762" t="s">
        <v>3343</v>
      </c>
      <c r="H1762" t="s">
        <v>653</v>
      </c>
      <c r="I1762">
        <v>100</v>
      </c>
      <c r="J1762">
        <v>105.2600021362305</v>
      </c>
      <c r="CN1762">
        <v>100</v>
      </c>
      <c r="CO1762">
        <v>95</v>
      </c>
    </row>
    <row r="1763" spans="1:113" x14ac:dyDescent="0.3">
      <c r="A1763">
        <v>469</v>
      </c>
      <c r="B1763" t="s">
        <v>387</v>
      </c>
      <c r="C1763" t="s">
        <v>190</v>
      </c>
      <c r="D1763" t="s">
        <v>47</v>
      </c>
      <c r="E1763" t="s">
        <v>22</v>
      </c>
      <c r="F1763" s="101">
        <v>45565</v>
      </c>
      <c r="G1763" t="s">
        <v>3344</v>
      </c>
      <c r="H1763" t="s">
        <v>3214</v>
      </c>
      <c r="I1763">
        <v>100</v>
      </c>
      <c r="J1763">
        <v>100</v>
      </c>
      <c r="DF1763">
        <v>99</v>
      </c>
      <c r="DG1763">
        <v>99</v>
      </c>
    </row>
    <row r="1764" spans="1:113" x14ac:dyDescent="0.3">
      <c r="A1764">
        <v>469</v>
      </c>
      <c r="B1764" t="s">
        <v>387</v>
      </c>
      <c r="C1764" t="s">
        <v>190</v>
      </c>
      <c r="D1764" t="s">
        <v>47</v>
      </c>
      <c r="E1764" t="s">
        <v>22</v>
      </c>
      <c r="F1764" s="101">
        <v>45565</v>
      </c>
      <c r="G1764" t="s">
        <v>3344</v>
      </c>
      <c r="H1764" t="s">
        <v>3218</v>
      </c>
      <c r="I1764">
        <v>100</v>
      </c>
      <c r="J1764">
        <v>90</v>
      </c>
      <c r="DF1764">
        <v>90</v>
      </c>
      <c r="DG1764">
        <v>100</v>
      </c>
    </row>
    <row r="1765" spans="1:113" x14ac:dyDescent="0.3">
      <c r="A1765">
        <v>469</v>
      </c>
      <c r="B1765" t="s">
        <v>387</v>
      </c>
      <c r="C1765" t="s">
        <v>190</v>
      </c>
      <c r="D1765" t="s">
        <v>47</v>
      </c>
      <c r="E1765" t="s">
        <v>22</v>
      </c>
      <c r="F1765" s="101">
        <v>45565</v>
      </c>
      <c r="G1765" t="s">
        <v>3344</v>
      </c>
      <c r="H1765" t="s">
        <v>3216</v>
      </c>
      <c r="I1765">
        <v>100</v>
      </c>
      <c r="J1765">
        <v>101.3000030517578</v>
      </c>
      <c r="DF1765">
        <v>78</v>
      </c>
      <c r="DG1765">
        <v>77</v>
      </c>
    </row>
    <row r="1766" spans="1:113" x14ac:dyDescent="0.3">
      <c r="A1766">
        <v>469</v>
      </c>
      <c r="B1766" t="s">
        <v>387</v>
      </c>
      <c r="C1766" t="s">
        <v>190</v>
      </c>
      <c r="D1766" t="s">
        <v>47</v>
      </c>
      <c r="E1766" t="s">
        <v>22</v>
      </c>
      <c r="F1766" s="101">
        <v>45565</v>
      </c>
      <c r="G1766" t="s">
        <v>3344</v>
      </c>
      <c r="H1766" t="s">
        <v>3223</v>
      </c>
      <c r="I1766">
        <v>100</v>
      </c>
      <c r="J1766">
        <v>105.2600021362305</v>
      </c>
      <c r="DF1766">
        <v>80</v>
      </c>
      <c r="DG1766">
        <v>76</v>
      </c>
    </row>
    <row r="1767" spans="1:113" x14ac:dyDescent="0.3">
      <c r="A1767">
        <v>469</v>
      </c>
      <c r="B1767" t="s">
        <v>387</v>
      </c>
      <c r="C1767" t="s">
        <v>190</v>
      </c>
      <c r="D1767" t="s">
        <v>47</v>
      </c>
      <c r="E1767" t="s">
        <v>22</v>
      </c>
      <c r="F1767" s="101">
        <v>45565</v>
      </c>
      <c r="G1767" t="s">
        <v>3344</v>
      </c>
      <c r="H1767" t="s">
        <v>3220</v>
      </c>
      <c r="I1767">
        <v>100</v>
      </c>
      <c r="J1767">
        <v>103.84999847412109</v>
      </c>
      <c r="DF1767">
        <v>81</v>
      </c>
      <c r="DG1767">
        <v>78</v>
      </c>
    </row>
    <row r="1768" spans="1:113" x14ac:dyDescent="0.3">
      <c r="A1768">
        <v>469</v>
      </c>
      <c r="B1768" t="s">
        <v>387</v>
      </c>
      <c r="C1768" t="s">
        <v>190</v>
      </c>
      <c r="D1768" t="s">
        <v>47</v>
      </c>
      <c r="E1768" t="s">
        <v>22</v>
      </c>
      <c r="F1768" s="101">
        <v>45565</v>
      </c>
      <c r="G1768" t="s">
        <v>3344</v>
      </c>
      <c r="H1768" t="s">
        <v>3215</v>
      </c>
      <c r="I1768">
        <v>100</v>
      </c>
      <c r="J1768">
        <v>95.449996948242188</v>
      </c>
      <c r="DF1768">
        <v>84</v>
      </c>
      <c r="DG1768">
        <v>88</v>
      </c>
    </row>
    <row r="1769" spans="1:113" x14ac:dyDescent="0.3">
      <c r="A1769">
        <v>469</v>
      </c>
      <c r="B1769" t="s">
        <v>387</v>
      </c>
      <c r="C1769" t="s">
        <v>190</v>
      </c>
      <c r="D1769" t="s">
        <v>47</v>
      </c>
      <c r="E1769" t="s">
        <v>22</v>
      </c>
      <c r="F1769" s="101">
        <v>45565</v>
      </c>
      <c r="G1769" t="s">
        <v>3344</v>
      </c>
      <c r="H1769" t="s">
        <v>3222</v>
      </c>
      <c r="I1769">
        <v>100</v>
      </c>
      <c r="J1769">
        <v>94.379997253417969</v>
      </c>
      <c r="DF1769">
        <v>84</v>
      </c>
      <c r="DG1769">
        <v>89</v>
      </c>
    </row>
    <row r="1770" spans="1:113" x14ac:dyDescent="0.3">
      <c r="A1770">
        <v>469</v>
      </c>
      <c r="B1770" t="s">
        <v>387</v>
      </c>
      <c r="C1770" t="s">
        <v>190</v>
      </c>
      <c r="D1770" t="s">
        <v>47</v>
      </c>
      <c r="E1770" t="s">
        <v>22</v>
      </c>
      <c r="F1770" s="101">
        <v>45565</v>
      </c>
      <c r="G1770" t="s">
        <v>3344</v>
      </c>
      <c r="H1770" t="s">
        <v>3219</v>
      </c>
      <c r="I1770">
        <v>100</v>
      </c>
      <c r="J1770">
        <v>90</v>
      </c>
      <c r="DF1770">
        <v>72</v>
      </c>
      <c r="DG1770">
        <v>80</v>
      </c>
    </row>
    <row r="1771" spans="1:113" x14ac:dyDescent="0.3">
      <c r="A1771">
        <v>469</v>
      </c>
      <c r="B1771" t="s">
        <v>387</v>
      </c>
      <c r="C1771" t="s">
        <v>190</v>
      </c>
      <c r="D1771" t="s">
        <v>47</v>
      </c>
      <c r="E1771" t="s">
        <v>22</v>
      </c>
      <c r="F1771" s="101">
        <v>45565</v>
      </c>
      <c r="G1771" t="s">
        <v>3344</v>
      </c>
      <c r="H1771" t="s">
        <v>3217</v>
      </c>
      <c r="I1771">
        <v>100</v>
      </c>
      <c r="J1771">
        <v>76.669998168945313</v>
      </c>
      <c r="DF1771">
        <v>69</v>
      </c>
      <c r="DG1771">
        <v>90</v>
      </c>
    </row>
    <row r="1772" spans="1:113" x14ac:dyDescent="0.3">
      <c r="A1772">
        <v>469</v>
      </c>
      <c r="B1772" t="s">
        <v>387</v>
      </c>
      <c r="C1772" t="s">
        <v>190</v>
      </c>
      <c r="D1772" t="s">
        <v>47</v>
      </c>
      <c r="E1772" t="s">
        <v>22</v>
      </c>
      <c r="F1772" s="101">
        <v>45565</v>
      </c>
      <c r="G1772" t="s">
        <v>3344</v>
      </c>
      <c r="H1772" t="s">
        <v>3221</v>
      </c>
      <c r="I1772">
        <v>100</v>
      </c>
      <c r="J1772">
        <v>94.94000244140625</v>
      </c>
      <c r="DF1772">
        <v>75</v>
      </c>
      <c r="DG1772">
        <v>79</v>
      </c>
    </row>
    <row r="1773" spans="1:113" x14ac:dyDescent="0.3">
      <c r="A1773">
        <v>470</v>
      </c>
      <c r="B1773" t="s">
        <v>433</v>
      </c>
      <c r="C1773" t="s">
        <v>190</v>
      </c>
      <c r="D1773" t="s">
        <v>47</v>
      </c>
      <c r="E1773" t="s">
        <v>22</v>
      </c>
      <c r="F1773" s="101">
        <v>45565</v>
      </c>
      <c r="G1773" t="s">
        <v>3345</v>
      </c>
      <c r="H1773" t="s">
        <v>3227</v>
      </c>
      <c r="I1773">
        <v>100</v>
      </c>
      <c r="J1773">
        <v>108.13999938964839</v>
      </c>
      <c r="DH1773">
        <v>93</v>
      </c>
      <c r="DI1773">
        <v>86</v>
      </c>
    </row>
    <row r="1774" spans="1:113" x14ac:dyDescent="0.3">
      <c r="A1774">
        <v>470</v>
      </c>
      <c r="B1774" t="s">
        <v>433</v>
      </c>
      <c r="C1774" t="s">
        <v>190</v>
      </c>
      <c r="D1774" t="s">
        <v>47</v>
      </c>
      <c r="E1774" t="s">
        <v>22</v>
      </c>
      <c r="F1774" s="101">
        <v>45565</v>
      </c>
      <c r="G1774" t="s">
        <v>3345</v>
      </c>
      <c r="H1774" t="s">
        <v>3228</v>
      </c>
      <c r="I1774">
        <v>100</v>
      </c>
      <c r="J1774">
        <v>105.55999755859381</v>
      </c>
      <c r="DH1774">
        <v>95</v>
      </c>
      <c r="DI1774">
        <v>90</v>
      </c>
    </row>
    <row r="1775" spans="1:113" x14ac:dyDescent="0.3">
      <c r="A1775">
        <v>470</v>
      </c>
      <c r="B1775" t="s">
        <v>433</v>
      </c>
      <c r="C1775" t="s">
        <v>190</v>
      </c>
      <c r="D1775" t="s">
        <v>47</v>
      </c>
      <c r="E1775" t="s">
        <v>22</v>
      </c>
      <c r="F1775" s="101">
        <v>45565</v>
      </c>
      <c r="G1775" t="s">
        <v>3345</v>
      </c>
      <c r="H1775" t="s">
        <v>3229</v>
      </c>
      <c r="I1775">
        <v>100</v>
      </c>
      <c r="J1775">
        <v>104.3000030517578</v>
      </c>
      <c r="DH1775">
        <v>97</v>
      </c>
      <c r="DI1775">
        <v>93</v>
      </c>
    </row>
    <row r="1776" spans="1:113" x14ac:dyDescent="0.3">
      <c r="A1776">
        <v>470</v>
      </c>
      <c r="B1776" t="s">
        <v>433</v>
      </c>
      <c r="C1776" t="s">
        <v>190</v>
      </c>
      <c r="D1776" t="s">
        <v>47</v>
      </c>
      <c r="E1776" t="s">
        <v>22</v>
      </c>
      <c r="F1776" s="101">
        <v>45565</v>
      </c>
      <c r="G1776" t="s">
        <v>3345</v>
      </c>
      <c r="H1776" t="s">
        <v>3226</v>
      </c>
      <c r="I1776">
        <v>100</v>
      </c>
      <c r="J1776">
        <v>103.3300018310547</v>
      </c>
      <c r="DH1776">
        <v>93</v>
      </c>
      <c r="DI1776">
        <v>90</v>
      </c>
    </row>
    <row r="1777" spans="1:115" x14ac:dyDescent="0.3">
      <c r="A1777">
        <v>470</v>
      </c>
      <c r="B1777" t="s">
        <v>433</v>
      </c>
      <c r="C1777" t="s">
        <v>190</v>
      </c>
      <c r="D1777" t="s">
        <v>47</v>
      </c>
      <c r="E1777" t="s">
        <v>22</v>
      </c>
      <c r="F1777" s="101">
        <v>45565</v>
      </c>
      <c r="G1777" t="s">
        <v>3345</v>
      </c>
      <c r="H1777" t="s">
        <v>3225</v>
      </c>
      <c r="I1777">
        <v>100</v>
      </c>
      <c r="J1777">
        <v>102.7399978637695</v>
      </c>
      <c r="DH1777">
        <v>75</v>
      </c>
      <c r="DI1777">
        <v>73</v>
      </c>
    </row>
    <row r="1778" spans="1:115" x14ac:dyDescent="0.3">
      <c r="A1778">
        <v>471</v>
      </c>
      <c r="B1778" t="s">
        <v>434</v>
      </c>
      <c r="C1778" t="s">
        <v>190</v>
      </c>
      <c r="D1778" t="s">
        <v>47</v>
      </c>
      <c r="E1778" t="s">
        <v>22</v>
      </c>
      <c r="F1778" s="101">
        <v>45565</v>
      </c>
      <c r="G1778" t="s">
        <v>3346</v>
      </c>
      <c r="H1778" t="s">
        <v>3233</v>
      </c>
      <c r="I1778">
        <v>100</v>
      </c>
      <c r="J1778">
        <v>98.889999389648438</v>
      </c>
      <c r="DJ1778">
        <v>89</v>
      </c>
      <c r="DK1778">
        <v>90</v>
      </c>
    </row>
    <row r="1779" spans="1:115" x14ac:dyDescent="0.3">
      <c r="A1779">
        <v>471</v>
      </c>
      <c r="B1779" t="s">
        <v>434</v>
      </c>
      <c r="C1779" t="s">
        <v>190</v>
      </c>
      <c r="D1779" t="s">
        <v>47</v>
      </c>
      <c r="E1779" t="s">
        <v>22</v>
      </c>
      <c r="F1779" s="101">
        <v>45565</v>
      </c>
      <c r="G1779" t="s">
        <v>3346</v>
      </c>
      <c r="H1779" t="s">
        <v>3231</v>
      </c>
      <c r="I1779">
        <v>100</v>
      </c>
      <c r="J1779">
        <v>71.430000305175781</v>
      </c>
      <c r="DJ1779">
        <v>60</v>
      </c>
      <c r="DK1779">
        <v>84</v>
      </c>
    </row>
    <row r="1780" spans="1:115" x14ac:dyDescent="0.3">
      <c r="A1780">
        <v>471</v>
      </c>
      <c r="B1780" t="s">
        <v>434</v>
      </c>
      <c r="C1780" t="s">
        <v>190</v>
      </c>
      <c r="D1780" t="s">
        <v>47</v>
      </c>
      <c r="E1780" t="s">
        <v>22</v>
      </c>
      <c r="F1780" s="101">
        <v>45565</v>
      </c>
      <c r="G1780" t="s">
        <v>3346</v>
      </c>
      <c r="H1780" t="s">
        <v>3234</v>
      </c>
      <c r="I1780">
        <v>100</v>
      </c>
      <c r="J1780">
        <v>104.65000152587891</v>
      </c>
      <c r="DJ1780">
        <v>90</v>
      </c>
      <c r="DK1780">
        <v>86</v>
      </c>
    </row>
    <row r="1781" spans="1:115" x14ac:dyDescent="0.3">
      <c r="A1781">
        <v>471</v>
      </c>
      <c r="B1781" t="s">
        <v>434</v>
      </c>
      <c r="C1781" t="s">
        <v>190</v>
      </c>
      <c r="D1781" t="s">
        <v>47</v>
      </c>
      <c r="E1781" t="s">
        <v>22</v>
      </c>
      <c r="F1781" s="101">
        <v>45565</v>
      </c>
      <c r="G1781" t="s">
        <v>3346</v>
      </c>
      <c r="H1781" t="s">
        <v>3232</v>
      </c>
      <c r="I1781">
        <v>100</v>
      </c>
      <c r="J1781">
        <v>96.389999389648438</v>
      </c>
      <c r="DJ1781">
        <v>80</v>
      </c>
      <c r="DK1781">
        <v>83</v>
      </c>
    </row>
    <row r="1782" spans="1:115" x14ac:dyDescent="0.3">
      <c r="A1782">
        <v>471</v>
      </c>
      <c r="B1782" t="s">
        <v>434</v>
      </c>
      <c r="C1782" t="s">
        <v>190</v>
      </c>
      <c r="D1782" t="s">
        <v>47</v>
      </c>
      <c r="E1782" t="s">
        <v>22</v>
      </c>
      <c r="F1782" s="101">
        <v>45565</v>
      </c>
      <c r="G1782" t="s">
        <v>3346</v>
      </c>
      <c r="H1782" t="s">
        <v>3237</v>
      </c>
      <c r="I1782">
        <v>100</v>
      </c>
      <c r="J1782">
        <v>87.650001525878906</v>
      </c>
      <c r="DJ1782">
        <v>71</v>
      </c>
      <c r="DK1782">
        <v>81</v>
      </c>
    </row>
    <row r="1783" spans="1:115" x14ac:dyDescent="0.3">
      <c r="A1783">
        <v>471</v>
      </c>
      <c r="B1783" t="s">
        <v>434</v>
      </c>
      <c r="C1783" t="s">
        <v>190</v>
      </c>
      <c r="D1783" t="s">
        <v>47</v>
      </c>
      <c r="E1783" t="s">
        <v>22</v>
      </c>
      <c r="F1783" s="101">
        <v>45565</v>
      </c>
      <c r="G1783" t="s">
        <v>3346</v>
      </c>
      <c r="H1783" t="s">
        <v>3235</v>
      </c>
      <c r="I1783">
        <v>100</v>
      </c>
      <c r="J1783">
        <v>67.029998779296875</v>
      </c>
      <c r="DJ1783">
        <v>61</v>
      </c>
      <c r="DK1783">
        <v>91</v>
      </c>
    </row>
    <row r="1784" spans="1:115" x14ac:dyDescent="0.3">
      <c r="A1784">
        <v>471</v>
      </c>
      <c r="B1784" t="s">
        <v>434</v>
      </c>
      <c r="C1784" t="s">
        <v>190</v>
      </c>
      <c r="D1784" t="s">
        <v>47</v>
      </c>
      <c r="E1784" t="s">
        <v>22</v>
      </c>
      <c r="F1784" s="101">
        <v>45565</v>
      </c>
      <c r="G1784" t="s">
        <v>3346</v>
      </c>
      <c r="H1784" t="s">
        <v>3236</v>
      </c>
      <c r="I1784">
        <v>100</v>
      </c>
      <c r="J1784">
        <v>111.11000061035161</v>
      </c>
      <c r="DJ1784">
        <v>100</v>
      </c>
      <c r="DK1784">
        <v>90</v>
      </c>
    </row>
    <row r="1785" spans="1:115" x14ac:dyDescent="0.3">
      <c r="A1785">
        <v>208</v>
      </c>
      <c r="B1785" t="s">
        <v>140</v>
      </c>
      <c r="C1785" t="s">
        <v>90</v>
      </c>
      <c r="D1785" t="s">
        <v>21</v>
      </c>
      <c r="E1785" t="s">
        <v>54</v>
      </c>
      <c r="F1785" s="101">
        <v>45596</v>
      </c>
      <c r="G1785" t="s">
        <v>3347</v>
      </c>
      <c r="H1785" t="s">
        <v>2890</v>
      </c>
      <c r="I1785">
        <v>950</v>
      </c>
      <c r="J1785">
        <v>704</v>
      </c>
      <c r="K1785">
        <v>704</v>
      </c>
    </row>
    <row r="1786" spans="1:115" x14ac:dyDescent="0.3">
      <c r="A1786">
        <v>208</v>
      </c>
      <c r="B1786" t="s">
        <v>140</v>
      </c>
      <c r="C1786" t="s">
        <v>90</v>
      </c>
      <c r="D1786" t="s">
        <v>21</v>
      </c>
      <c r="E1786" t="s">
        <v>54</v>
      </c>
      <c r="F1786" s="101">
        <v>45596</v>
      </c>
      <c r="G1786" t="s">
        <v>3347</v>
      </c>
      <c r="H1786" t="s">
        <v>2898</v>
      </c>
      <c r="I1786">
        <v>25</v>
      </c>
      <c r="J1786">
        <v>16.5</v>
      </c>
      <c r="K1786">
        <v>16.5</v>
      </c>
    </row>
    <row r="1787" spans="1:115" x14ac:dyDescent="0.3">
      <c r="A1787">
        <v>208</v>
      </c>
      <c r="B1787" t="s">
        <v>140</v>
      </c>
      <c r="C1787" t="s">
        <v>90</v>
      </c>
      <c r="D1787" t="s">
        <v>21</v>
      </c>
      <c r="E1787" t="s">
        <v>54</v>
      </c>
      <c r="F1787" s="101">
        <v>45596</v>
      </c>
      <c r="G1787" t="s">
        <v>3347</v>
      </c>
      <c r="H1787" t="s">
        <v>2891</v>
      </c>
      <c r="I1787">
        <v>200</v>
      </c>
      <c r="J1787">
        <v>217</v>
      </c>
      <c r="K1787">
        <v>217</v>
      </c>
    </row>
    <row r="1788" spans="1:115" x14ac:dyDescent="0.3">
      <c r="A1788">
        <v>208</v>
      </c>
      <c r="B1788" t="s">
        <v>140</v>
      </c>
      <c r="C1788" t="s">
        <v>90</v>
      </c>
      <c r="D1788" t="s">
        <v>21</v>
      </c>
      <c r="E1788" t="s">
        <v>54</v>
      </c>
      <c r="F1788" s="101">
        <v>45596</v>
      </c>
      <c r="G1788" t="s">
        <v>3347</v>
      </c>
      <c r="H1788" t="s">
        <v>2895</v>
      </c>
      <c r="I1788">
        <v>0</v>
      </c>
      <c r="J1788">
        <v>0</v>
      </c>
      <c r="K1788">
        <v>0</v>
      </c>
    </row>
    <row r="1789" spans="1:115" x14ac:dyDescent="0.3">
      <c r="A1789">
        <v>208</v>
      </c>
      <c r="B1789" t="s">
        <v>140</v>
      </c>
      <c r="C1789" t="s">
        <v>90</v>
      </c>
      <c r="D1789" t="s">
        <v>21</v>
      </c>
      <c r="E1789" t="s">
        <v>54</v>
      </c>
      <c r="F1789" s="101">
        <v>45596</v>
      </c>
      <c r="G1789" t="s">
        <v>3347</v>
      </c>
      <c r="H1789" t="s">
        <v>2899</v>
      </c>
      <c r="I1789">
        <v>25</v>
      </c>
      <c r="J1789">
        <v>10</v>
      </c>
      <c r="K1789">
        <v>10</v>
      </c>
    </row>
    <row r="1790" spans="1:115" x14ac:dyDescent="0.3">
      <c r="A1790">
        <v>208</v>
      </c>
      <c r="B1790" t="s">
        <v>140</v>
      </c>
      <c r="C1790" t="s">
        <v>90</v>
      </c>
      <c r="D1790" t="s">
        <v>21</v>
      </c>
      <c r="E1790" t="s">
        <v>54</v>
      </c>
      <c r="F1790" s="101">
        <v>45596</v>
      </c>
      <c r="G1790" t="s">
        <v>3347</v>
      </c>
      <c r="H1790" t="s">
        <v>2892</v>
      </c>
      <c r="I1790">
        <v>350</v>
      </c>
      <c r="J1790">
        <v>397.5</v>
      </c>
      <c r="K1790">
        <v>397.5</v>
      </c>
    </row>
    <row r="1791" spans="1:115" x14ac:dyDescent="0.3">
      <c r="A1791">
        <v>214</v>
      </c>
      <c r="B1791" t="s">
        <v>143</v>
      </c>
      <c r="C1791" t="s">
        <v>90</v>
      </c>
      <c r="D1791" t="s">
        <v>21</v>
      </c>
      <c r="E1791" t="s">
        <v>54</v>
      </c>
      <c r="F1791" s="101">
        <v>45596</v>
      </c>
      <c r="G1791" t="s">
        <v>3348</v>
      </c>
      <c r="H1791" t="s">
        <v>2890</v>
      </c>
      <c r="I1791">
        <v>5500</v>
      </c>
      <c r="J1791">
        <v>4230</v>
      </c>
      <c r="L1791">
        <v>1906</v>
      </c>
      <c r="M1791">
        <v>2324</v>
      </c>
    </row>
    <row r="1792" spans="1:115" x14ac:dyDescent="0.3">
      <c r="A1792">
        <v>214</v>
      </c>
      <c r="B1792" t="s">
        <v>143</v>
      </c>
      <c r="C1792" t="s">
        <v>90</v>
      </c>
      <c r="D1792" t="s">
        <v>21</v>
      </c>
      <c r="E1792" t="s">
        <v>54</v>
      </c>
      <c r="F1792" s="101">
        <v>45596</v>
      </c>
      <c r="G1792" t="s">
        <v>3348</v>
      </c>
      <c r="H1792" t="s">
        <v>2892</v>
      </c>
      <c r="I1792">
        <v>1000</v>
      </c>
      <c r="J1792">
        <v>1160.160034179688</v>
      </c>
      <c r="L1792">
        <v>157.13999999999999</v>
      </c>
      <c r="M1792">
        <v>1003.02</v>
      </c>
    </row>
    <row r="1793" spans="1:45" x14ac:dyDescent="0.3">
      <c r="A1793">
        <v>214</v>
      </c>
      <c r="B1793" t="s">
        <v>143</v>
      </c>
      <c r="C1793" t="s">
        <v>90</v>
      </c>
      <c r="D1793" t="s">
        <v>21</v>
      </c>
      <c r="E1793" t="s">
        <v>54</v>
      </c>
      <c r="F1793" s="101">
        <v>45596</v>
      </c>
      <c r="G1793" t="s">
        <v>3348</v>
      </c>
      <c r="H1793" t="s">
        <v>2898</v>
      </c>
      <c r="I1793">
        <v>7500</v>
      </c>
      <c r="J1793">
        <v>0</v>
      </c>
      <c r="L1793">
        <v>0</v>
      </c>
      <c r="M1793">
        <v>0</v>
      </c>
    </row>
    <row r="1794" spans="1:45" x14ac:dyDescent="0.3">
      <c r="A1794">
        <v>214</v>
      </c>
      <c r="B1794" t="s">
        <v>143</v>
      </c>
      <c r="C1794" t="s">
        <v>90</v>
      </c>
      <c r="D1794" t="s">
        <v>21</v>
      </c>
      <c r="E1794" t="s">
        <v>54</v>
      </c>
      <c r="F1794" s="101">
        <v>45596</v>
      </c>
      <c r="G1794" t="s">
        <v>3348</v>
      </c>
      <c r="H1794" t="s">
        <v>2891</v>
      </c>
      <c r="I1794">
        <v>1000</v>
      </c>
      <c r="J1794">
        <v>0</v>
      </c>
      <c r="L1794">
        <v>0</v>
      </c>
      <c r="M1794">
        <v>585.9</v>
      </c>
    </row>
    <row r="1795" spans="1:45" x14ac:dyDescent="0.3">
      <c r="A1795">
        <v>214</v>
      </c>
      <c r="B1795" t="s">
        <v>143</v>
      </c>
      <c r="C1795" t="s">
        <v>90</v>
      </c>
      <c r="D1795" t="s">
        <v>21</v>
      </c>
      <c r="E1795" t="s">
        <v>54</v>
      </c>
      <c r="F1795" s="101">
        <v>45596</v>
      </c>
      <c r="G1795" t="s">
        <v>3348</v>
      </c>
      <c r="H1795" t="s">
        <v>2895</v>
      </c>
      <c r="I1795">
        <v>1</v>
      </c>
      <c r="J1795">
        <v>0</v>
      </c>
      <c r="L1795">
        <v>0</v>
      </c>
      <c r="M1795">
        <v>0</v>
      </c>
    </row>
    <row r="1796" spans="1:45" x14ac:dyDescent="0.3">
      <c r="A1796">
        <v>214</v>
      </c>
      <c r="B1796" t="s">
        <v>143</v>
      </c>
      <c r="C1796" t="s">
        <v>90</v>
      </c>
      <c r="D1796" t="s">
        <v>21</v>
      </c>
      <c r="E1796" t="s">
        <v>54</v>
      </c>
      <c r="F1796" s="101">
        <v>45596</v>
      </c>
      <c r="G1796" t="s">
        <v>3348</v>
      </c>
      <c r="H1796" t="s">
        <v>2899</v>
      </c>
      <c r="I1796">
        <v>1</v>
      </c>
      <c r="J1796">
        <v>12.89999961853027</v>
      </c>
      <c r="L1796">
        <v>2.4</v>
      </c>
      <c r="M1796">
        <v>10.5</v>
      </c>
    </row>
    <row r="1797" spans="1:45" x14ac:dyDescent="0.3">
      <c r="A1797">
        <v>217</v>
      </c>
      <c r="B1797" t="s">
        <v>147</v>
      </c>
      <c r="C1797" t="s">
        <v>90</v>
      </c>
      <c r="D1797" t="s">
        <v>21</v>
      </c>
      <c r="E1797" t="s">
        <v>22</v>
      </c>
      <c r="F1797" s="101">
        <v>45596</v>
      </c>
      <c r="G1797" t="s">
        <v>3349</v>
      </c>
      <c r="H1797" t="s">
        <v>2890</v>
      </c>
      <c r="I1797">
        <v>20</v>
      </c>
      <c r="J1797">
        <v>45.060001373291023</v>
      </c>
      <c r="L1797">
        <v>1906</v>
      </c>
      <c r="M1797">
        <v>2324</v>
      </c>
      <c r="AS1797">
        <v>1906</v>
      </c>
    </row>
    <row r="1798" spans="1:45" x14ac:dyDescent="0.3">
      <c r="A1798">
        <v>217</v>
      </c>
      <c r="B1798" t="s">
        <v>147</v>
      </c>
      <c r="C1798" t="s">
        <v>90</v>
      </c>
      <c r="D1798" t="s">
        <v>21</v>
      </c>
      <c r="E1798" t="s">
        <v>22</v>
      </c>
      <c r="F1798" s="101">
        <v>45596</v>
      </c>
      <c r="G1798" t="s">
        <v>3349</v>
      </c>
      <c r="H1798" t="s">
        <v>2892</v>
      </c>
      <c r="I1798">
        <v>20</v>
      </c>
      <c r="J1798">
        <v>13.539999961853029</v>
      </c>
      <c r="L1798">
        <v>157.13999999999999</v>
      </c>
      <c r="M1798">
        <v>1003.02</v>
      </c>
      <c r="AS1798">
        <v>157.13999999999999</v>
      </c>
    </row>
    <row r="1799" spans="1:45" x14ac:dyDescent="0.3">
      <c r="A1799">
        <v>217</v>
      </c>
      <c r="B1799" t="s">
        <v>147</v>
      </c>
      <c r="C1799" t="s">
        <v>90</v>
      </c>
      <c r="D1799" t="s">
        <v>21</v>
      </c>
      <c r="E1799" t="s">
        <v>22</v>
      </c>
      <c r="F1799" s="101">
        <v>45596</v>
      </c>
      <c r="G1799" t="s">
        <v>3349</v>
      </c>
      <c r="H1799" t="s">
        <v>2898</v>
      </c>
      <c r="I1799">
        <v>20</v>
      </c>
      <c r="J1799">
        <v>0</v>
      </c>
      <c r="L1799">
        <v>0</v>
      </c>
      <c r="M1799">
        <v>0</v>
      </c>
      <c r="AS1799">
        <v>0</v>
      </c>
    </row>
    <row r="1800" spans="1:45" x14ac:dyDescent="0.3">
      <c r="A1800">
        <v>217</v>
      </c>
      <c r="B1800" t="s">
        <v>147</v>
      </c>
      <c r="C1800" t="s">
        <v>90</v>
      </c>
      <c r="D1800" t="s">
        <v>21</v>
      </c>
      <c r="E1800" t="s">
        <v>22</v>
      </c>
      <c r="F1800" s="101">
        <v>45596</v>
      </c>
      <c r="G1800" t="s">
        <v>3349</v>
      </c>
      <c r="H1800" t="s">
        <v>2895</v>
      </c>
      <c r="I1800">
        <v>20</v>
      </c>
      <c r="J1800">
        <v>0</v>
      </c>
      <c r="L1800">
        <v>0</v>
      </c>
      <c r="M1800">
        <v>0</v>
      </c>
      <c r="AS1800">
        <v>0</v>
      </c>
    </row>
    <row r="1801" spans="1:45" x14ac:dyDescent="0.3">
      <c r="A1801">
        <v>217</v>
      </c>
      <c r="B1801" t="s">
        <v>147</v>
      </c>
      <c r="C1801" t="s">
        <v>90</v>
      </c>
      <c r="D1801" t="s">
        <v>21</v>
      </c>
      <c r="E1801" t="s">
        <v>22</v>
      </c>
      <c r="F1801" s="101">
        <v>45596</v>
      </c>
      <c r="G1801" t="s">
        <v>3349</v>
      </c>
      <c r="H1801" t="s">
        <v>2891</v>
      </c>
      <c r="I1801">
        <v>20</v>
      </c>
      <c r="L1801">
        <v>0</v>
      </c>
      <c r="M1801">
        <v>585.9</v>
      </c>
      <c r="AS1801">
        <v>0</v>
      </c>
    </row>
    <row r="1802" spans="1:45" x14ac:dyDescent="0.3">
      <c r="A1802">
        <v>217</v>
      </c>
      <c r="B1802" t="s">
        <v>147</v>
      </c>
      <c r="C1802" t="s">
        <v>90</v>
      </c>
      <c r="D1802" t="s">
        <v>21</v>
      </c>
      <c r="E1802" t="s">
        <v>22</v>
      </c>
      <c r="F1802" s="101">
        <v>45596</v>
      </c>
      <c r="G1802" t="s">
        <v>3349</v>
      </c>
      <c r="H1802" t="s">
        <v>2899</v>
      </c>
      <c r="I1802">
        <v>20</v>
      </c>
      <c r="J1802">
        <v>10.85000038146973</v>
      </c>
      <c r="L1802">
        <v>2.4</v>
      </c>
      <c r="M1802">
        <v>10.5</v>
      </c>
      <c r="AS1802">
        <v>1.4</v>
      </c>
    </row>
    <row r="1803" spans="1:45" x14ac:dyDescent="0.3">
      <c r="A1803">
        <v>218</v>
      </c>
      <c r="B1803" t="s">
        <v>148</v>
      </c>
      <c r="C1803" t="s">
        <v>90</v>
      </c>
      <c r="D1803" t="s">
        <v>21</v>
      </c>
      <c r="E1803" t="s">
        <v>54</v>
      </c>
      <c r="F1803" s="101">
        <v>45596</v>
      </c>
      <c r="G1803" t="s">
        <v>3350</v>
      </c>
      <c r="H1803" t="s">
        <v>2890</v>
      </c>
      <c r="I1803">
        <v>76000</v>
      </c>
      <c r="J1803">
        <v>69141.4921875</v>
      </c>
      <c r="N1803">
        <v>69141.490000000005</v>
      </c>
    </row>
    <row r="1804" spans="1:45" x14ac:dyDescent="0.3">
      <c r="A1804">
        <v>218</v>
      </c>
      <c r="B1804" t="s">
        <v>148</v>
      </c>
      <c r="C1804" t="s">
        <v>90</v>
      </c>
      <c r="D1804" t="s">
        <v>21</v>
      </c>
      <c r="E1804" t="s">
        <v>54</v>
      </c>
      <c r="F1804" s="101">
        <v>45596</v>
      </c>
      <c r="G1804" t="s">
        <v>3350</v>
      </c>
      <c r="H1804" t="s">
        <v>2892</v>
      </c>
      <c r="I1804">
        <v>76000</v>
      </c>
      <c r="J1804">
        <v>49020</v>
      </c>
      <c r="N1804">
        <v>49020</v>
      </c>
    </row>
    <row r="1805" spans="1:45" x14ac:dyDescent="0.3">
      <c r="A1805">
        <v>218</v>
      </c>
      <c r="B1805" t="s">
        <v>148</v>
      </c>
      <c r="C1805" t="s">
        <v>90</v>
      </c>
      <c r="D1805" t="s">
        <v>21</v>
      </c>
      <c r="E1805" t="s">
        <v>54</v>
      </c>
      <c r="F1805" s="101">
        <v>45596</v>
      </c>
      <c r="G1805" t="s">
        <v>3350</v>
      </c>
      <c r="H1805" t="s">
        <v>2898</v>
      </c>
      <c r="I1805">
        <v>5000</v>
      </c>
      <c r="J1805">
        <v>3900</v>
      </c>
      <c r="N1805">
        <v>3900</v>
      </c>
    </row>
    <row r="1806" spans="1:45" x14ac:dyDescent="0.3">
      <c r="A1806">
        <v>218</v>
      </c>
      <c r="B1806" t="s">
        <v>148</v>
      </c>
      <c r="C1806" t="s">
        <v>90</v>
      </c>
      <c r="D1806" t="s">
        <v>21</v>
      </c>
      <c r="E1806" t="s">
        <v>54</v>
      </c>
      <c r="F1806" s="101">
        <v>45596</v>
      </c>
      <c r="G1806" t="s">
        <v>3350</v>
      </c>
      <c r="H1806" t="s">
        <v>2895</v>
      </c>
      <c r="I1806">
        <v>5000</v>
      </c>
      <c r="J1806">
        <v>4800</v>
      </c>
      <c r="N1806">
        <v>4800</v>
      </c>
    </row>
    <row r="1807" spans="1:45" x14ac:dyDescent="0.3">
      <c r="A1807">
        <v>218</v>
      </c>
      <c r="B1807" t="s">
        <v>148</v>
      </c>
      <c r="C1807" t="s">
        <v>90</v>
      </c>
      <c r="D1807" t="s">
        <v>21</v>
      </c>
      <c r="E1807" t="s">
        <v>54</v>
      </c>
      <c r="F1807" s="101">
        <v>45596</v>
      </c>
      <c r="G1807" t="s">
        <v>3350</v>
      </c>
      <c r="H1807" t="s">
        <v>2899</v>
      </c>
      <c r="I1807">
        <v>2000</v>
      </c>
      <c r="J1807">
        <v>1636</v>
      </c>
      <c r="N1807">
        <v>1636</v>
      </c>
    </row>
    <row r="1808" spans="1:45" x14ac:dyDescent="0.3">
      <c r="A1808">
        <v>218</v>
      </c>
      <c r="B1808" t="s">
        <v>148</v>
      </c>
      <c r="C1808" t="s">
        <v>90</v>
      </c>
      <c r="D1808" t="s">
        <v>21</v>
      </c>
      <c r="E1808" t="s">
        <v>54</v>
      </c>
      <c r="F1808" s="101">
        <v>45596</v>
      </c>
      <c r="G1808" t="s">
        <v>3350</v>
      </c>
      <c r="H1808" t="s">
        <v>2891</v>
      </c>
      <c r="I1808">
        <v>24000</v>
      </c>
      <c r="J1808">
        <v>27921</v>
      </c>
      <c r="N1808">
        <v>27921</v>
      </c>
    </row>
    <row r="1809" spans="1:134" x14ac:dyDescent="0.3">
      <c r="A1809">
        <v>225</v>
      </c>
      <c r="B1809" t="s">
        <v>156</v>
      </c>
      <c r="C1809" t="s">
        <v>90</v>
      </c>
      <c r="D1809" t="s">
        <v>21</v>
      </c>
      <c r="E1809" t="s">
        <v>22</v>
      </c>
      <c r="F1809" s="101">
        <v>45596</v>
      </c>
      <c r="G1809" t="s">
        <v>3351</v>
      </c>
      <c r="H1809" t="s">
        <v>2890</v>
      </c>
      <c r="I1809">
        <v>1</v>
      </c>
      <c r="J1809">
        <v>5</v>
      </c>
      <c r="AT1809">
        <v>5</v>
      </c>
    </row>
    <row r="1810" spans="1:134" x14ac:dyDescent="0.3">
      <c r="A1810">
        <v>225</v>
      </c>
      <c r="B1810" t="s">
        <v>156</v>
      </c>
      <c r="C1810" t="s">
        <v>90</v>
      </c>
      <c r="D1810" t="s">
        <v>21</v>
      </c>
      <c r="E1810" t="s">
        <v>22</v>
      </c>
      <c r="F1810" s="101">
        <v>45596</v>
      </c>
      <c r="G1810" t="s">
        <v>3351</v>
      </c>
      <c r="H1810" t="s">
        <v>2892</v>
      </c>
      <c r="I1810">
        <v>1</v>
      </c>
      <c r="J1810">
        <v>3</v>
      </c>
      <c r="AT1810">
        <v>3</v>
      </c>
    </row>
    <row r="1811" spans="1:134" x14ac:dyDescent="0.3">
      <c r="A1811">
        <v>225</v>
      </c>
      <c r="B1811" t="s">
        <v>156</v>
      </c>
      <c r="C1811" t="s">
        <v>90</v>
      </c>
      <c r="D1811" t="s">
        <v>21</v>
      </c>
      <c r="E1811" t="s">
        <v>22</v>
      </c>
      <c r="F1811" s="101">
        <v>45596</v>
      </c>
      <c r="G1811" t="s">
        <v>3351</v>
      </c>
      <c r="H1811" t="s">
        <v>2898</v>
      </c>
      <c r="I1811">
        <v>1</v>
      </c>
      <c r="J1811">
        <v>0</v>
      </c>
      <c r="AT1811">
        <v>0</v>
      </c>
    </row>
    <row r="1812" spans="1:134" x14ac:dyDescent="0.3">
      <c r="A1812">
        <v>225</v>
      </c>
      <c r="B1812" t="s">
        <v>156</v>
      </c>
      <c r="C1812" t="s">
        <v>90</v>
      </c>
      <c r="D1812" t="s">
        <v>21</v>
      </c>
      <c r="E1812" t="s">
        <v>22</v>
      </c>
      <c r="F1812" s="101">
        <v>45596</v>
      </c>
      <c r="G1812" t="s">
        <v>3351</v>
      </c>
      <c r="H1812" t="s">
        <v>2891</v>
      </c>
      <c r="I1812">
        <v>1</v>
      </c>
      <c r="J1812">
        <v>10</v>
      </c>
      <c r="AT1812">
        <v>10</v>
      </c>
    </row>
    <row r="1813" spans="1:134" x14ac:dyDescent="0.3">
      <c r="A1813">
        <v>225</v>
      </c>
      <c r="B1813" t="s">
        <v>156</v>
      </c>
      <c r="C1813" t="s">
        <v>90</v>
      </c>
      <c r="D1813" t="s">
        <v>21</v>
      </c>
      <c r="E1813" t="s">
        <v>22</v>
      </c>
      <c r="F1813" s="101">
        <v>45596</v>
      </c>
      <c r="G1813" t="s">
        <v>3351</v>
      </c>
      <c r="H1813" t="s">
        <v>2895</v>
      </c>
      <c r="I1813">
        <v>1</v>
      </c>
      <c r="J1813">
        <v>1</v>
      </c>
      <c r="AT1813">
        <v>1</v>
      </c>
    </row>
    <row r="1814" spans="1:134" x14ac:dyDescent="0.3">
      <c r="A1814">
        <v>225</v>
      </c>
      <c r="B1814" t="s">
        <v>156</v>
      </c>
      <c r="C1814" t="s">
        <v>90</v>
      </c>
      <c r="D1814" t="s">
        <v>21</v>
      </c>
      <c r="E1814" t="s">
        <v>22</v>
      </c>
      <c r="F1814" s="101">
        <v>45596</v>
      </c>
      <c r="G1814" t="s">
        <v>3351</v>
      </c>
      <c r="H1814" t="s">
        <v>2899</v>
      </c>
      <c r="I1814">
        <v>1</v>
      </c>
      <c r="J1814">
        <v>1</v>
      </c>
      <c r="AT1814">
        <v>1</v>
      </c>
    </row>
    <row r="1815" spans="1:134" x14ac:dyDescent="0.3">
      <c r="A1815">
        <v>434</v>
      </c>
      <c r="B1815" t="s">
        <v>403</v>
      </c>
      <c r="C1815" t="s">
        <v>90</v>
      </c>
      <c r="D1815" t="s">
        <v>21</v>
      </c>
      <c r="E1815" t="s">
        <v>54</v>
      </c>
      <c r="F1815" s="101">
        <v>45596</v>
      </c>
      <c r="G1815" t="s">
        <v>3352</v>
      </c>
      <c r="H1815" t="s">
        <v>2898</v>
      </c>
      <c r="I1815">
        <v>200</v>
      </c>
      <c r="J1815">
        <v>0</v>
      </c>
      <c r="AV1815">
        <v>0</v>
      </c>
    </row>
    <row r="1816" spans="1:134" x14ac:dyDescent="0.3">
      <c r="A1816">
        <v>434</v>
      </c>
      <c r="B1816" t="s">
        <v>403</v>
      </c>
      <c r="C1816" t="s">
        <v>90</v>
      </c>
      <c r="D1816" t="s">
        <v>21</v>
      </c>
      <c r="E1816" t="s">
        <v>54</v>
      </c>
      <c r="F1816" s="101">
        <v>45596</v>
      </c>
      <c r="G1816" t="s">
        <v>3352</v>
      </c>
      <c r="H1816" t="s">
        <v>2891</v>
      </c>
      <c r="I1816">
        <v>25</v>
      </c>
      <c r="J1816">
        <v>99</v>
      </c>
      <c r="AV1816">
        <v>99</v>
      </c>
    </row>
    <row r="1817" spans="1:134" x14ac:dyDescent="0.3">
      <c r="A1817">
        <v>434</v>
      </c>
      <c r="B1817" t="s">
        <v>403</v>
      </c>
      <c r="C1817" t="s">
        <v>90</v>
      </c>
      <c r="D1817" t="s">
        <v>21</v>
      </c>
      <c r="E1817" t="s">
        <v>54</v>
      </c>
      <c r="F1817" s="101">
        <v>45596</v>
      </c>
      <c r="G1817" t="s">
        <v>3352</v>
      </c>
      <c r="H1817" t="s">
        <v>2899</v>
      </c>
      <c r="I1817">
        <v>200</v>
      </c>
      <c r="J1817">
        <v>0</v>
      </c>
      <c r="AV1817">
        <v>0</v>
      </c>
    </row>
    <row r="1818" spans="1:134" x14ac:dyDescent="0.3">
      <c r="A1818">
        <v>434</v>
      </c>
      <c r="B1818" t="s">
        <v>403</v>
      </c>
      <c r="C1818" t="s">
        <v>90</v>
      </c>
      <c r="D1818" t="s">
        <v>21</v>
      </c>
      <c r="E1818" t="s">
        <v>54</v>
      </c>
      <c r="F1818" s="101">
        <v>45596</v>
      </c>
      <c r="G1818" t="s">
        <v>3352</v>
      </c>
      <c r="H1818" t="s">
        <v>2895</v>
      </c>
      <c r="I1818">
        <v>10</v>
      </c>
      <c r="J1818">
        <v>0.20000000298023221</v>
      </c>
      <c r="AV1818">
        <v>0.2</v>
      </c>
    </row>
    <row r="1819" spans="1:134" x14ac:dyDescent="0.3">
      <c r="A1819">
        <v>434</v>
      </c>
      <c r="B1819" t="s">
        <v>403</v>
      </c>
      <c r="C1819" t="s">
        <v>90</v>
      </c>
      <c r="D1819" t="s">
        <v>21</v>
      </c>
      <c r="E1819" t="s">
        <v>54</v>
      </c>
      <c r="F1819" s="101">
        <v>45596</v>
      </c>
      <c r="G1819" t="s">
        <v>3352</v>
      </c>
      <c r="H1819" t="s">
        <v>2890</v>
      </c>
      <c r="I1819">
        <v>100</v>
      </c>
      <c r="J1819">
        <v>355.10000610351563</v>
      </c>
      <c r="AV1819">
        <v>355.1</v>
      </c>
    </row>
    <row r="1820" spans="1:134" x14ac:dyDescent="0.3">
      <c r="A1820">
        <v>434</v>
      </c>
      <c r="B1820" t="s">
        <v>403</v>
      </c>
      <c r="C1820" t="s">
        <v>90</v>
      </c>
      <c r="D1820" t="s">
        <v>21</v>
      </c>
      <c r="E1820" t="s">
        <v>54</v>
      </c>
      <c r="F1820" s="101">
        <v>45596</v>
      </c>
      <c r="G1820" t="s">
        <v>3352</v>
      </c>
      <c r="H1820" t="s">
        <v>2892</v>
      </c>
      <c r="I1820">
        <v>25</v>
      </c>
      <c r="J1820">
        <v>538.08001708984375</v>
      </c>
      <c r="AV1820">
        <v>538.08000000000004</v>
      </c>
    </row>
    <row r="1821" spans="1:134" x14ac:dyDescent="0.3">
      <c r="A1821">
        <v>436</v>
      </c>
      <c r="B1821" t="s">
        <v>121</v>
      </c>
      <c r="C1821" t="s">
        <v>93</v>
      </c>
      <c r="D1821" t="s">
        <v>21</v>
      </c>
      <c r="E1821" t="s">
        <v>54</v>
      </c>
      <c r="F1821" s="101">
        <v>45596</v>
      </c>
      <c r="G1821" t="s">
        <v>3353</v>
      </c>
      <c r="H1821" t="s">
        <v>3074</v>
      </c>
      <c r="I1821">
        <v>7</v>
      </c>
      <c r="J1821">
        <v>5.4000000953674316</v>
      </c>
      <c r="CP1821">
        <v>5.4</v>
      </c>
    </row>
    <row r="1822" spans="1:134" x14ac:dyDescent="0.3">
      <c r="A1822">
        <v>436</v>
      </c>
      <c r="B1822" t="s">
        <v>121</v>
      </c>
      <c r="C1822" t="s">
        <v>93</v>
      </c>
      <c r="D1822" t="s">
        <v>21</v>
      </c>
      <c r="E1822" t="s">
        <v>54</v>
      </c>
      <c r="F1822" s="101">
        <v>45596</v>
      </c>
      <c r="G1822" t="s">
        <v>3353</v>
      </c>
      <c r="H1822" t="s">
        <v>3075</v>
      </c>
      <c r="I1822">
        <v>7</v>
      </c>
      <c r="J1822">
        <v>2.5999999046325679</v>
      </c>
      <c r="CP1822">
        <v>2.6</v>
      </c>
    </row>
    <row r="1823" spans="1:134" x14ac:dyDescent="0.3">
      <c r="A1823">
        <v>485</v>
      </c>
      <c r="B1823" t="s">
        <v>450</v>
      </c>
      <c r="C1823" t="s">
        <v>93</v>
      </c>
      <c r="D1823" t="s">
        <v>21</v>
      </c>
      <c r="E1823" t="s">
        <v>22</v>
      </c>
      <c r="F1823" s="101">
        <v>45596</v>
      </c>
      <c r="G1823" t="s">
        <v>3354</v>
      </c>
      <c r="H1823" t="s">
        <v>3328</v>
      </c>
      <c r="I1823">
        <v>80</v>
      </c>
      <c r="J1823">
        <v>100</v>
      </c>
      <c r="EC1823">
        <v>1</v>
      </c>
      <c r="ED1823">
        <v>1</v>
      </c>
    </row>
    <row r="1824" spans="1:134" x14ac:dyDescent="0.3">
      <c r="A1824">
        <v>485</v>
      </c>
      <c r="B1824" t="s">
        <v>450</v>
      </c>
      <c r="C1824" t="s">
        <v>93</v>
      </c>
      <c r="D1824" t="s">
        <v>21</v>
      </c>
      <c r="E1824" t="s">
        <v>22</v>
      </c>
      <c r="F1824" s="101">
        <v>45596</v>
      </c>
      <c r="G1824" t="s">
        <v>3354</v>
      </c>
      <c r="H1824" t="s">
        <v>3329</v>
      </c>
      <c r="I1824">
        <v>80</v>
      </c>
      <c r="J1824">
        <v>0</v>
      </c>
      <c r="EC1824">
        <v>0</v>
      </c>
      <c r="ED1824">
        <v>0</v>
      </c>
    </row>
    <row r="1825" spans="1:136" x14ac:dyDescent="0.3">
      <c r="A1825">
        <v>485</v>
      </c>
      <c r="B1825" t="s">
        <v>450</v>
      </c>
      <c r="C1825" t="s">
        <v>93</v>
      </c>
      <c r="D1825" t="s">
        <v>21</v>
      </c>
      <c r="E1825" t="s">
        <v>22</v>
      </c>
      <c r="F1825" s="101">
        <v>45596</v>
      </c>
      <c r="G1825" t="s">
        <v>3354</v>
      </c>
      <c r="H1825" t="s">
        <v>3330</v>
      </c>
      <c r="I1825">
        <v>80</v>
      </c>
      <c r="J1825">
        <v>0</v>
      </c>
      <c r="EC1825">
        <v>0</v>
      </c>
      <c r="ED1825">
        <v>0</v>
      </c>
    </row>
    <row r="1826" spans="1:136" x14ac:dyDescent="0.3">
      <c r="A1826">
        <v>485</v>
      </c>
      <c r="B1826" t="s">
        <v>450</v>
      </c>
      <c r="C1826" t="s">
        <v>93</v>
      </c>
      <c r="D1826" t="s">
        <v>21</v>
      </c>
      <c r="E1826" t="s">
        <v>22</v>
      </c>
      <c r="F1826" s="101">
        <v>45596</v>
      </c>
      <c r="G1826" t="s">
        <v>3354</v>
      </c>
      <c r="H1826" t="s">
        <v>3064</v>
      </c>
      <c r="I1826">
        <v>80</v>
      </c>
      <c r="J1826">
        <v>0</v>
      </c>
      <c r="EC1826">
        <v>0</v>
      </c>
      <c r="ED1826">
        <v>0</v>
      </c>
    </row>
    <row r="1827" spans="1:136" x14ac:dyDescent="0.3">
      <c r="A1827">
        <v>485</v>
      </c>
      <c r="B1827" t="s">
        <v>450</v>
      </c>
      <c r="C1827" t="s">
        <v>93</v>
      </c>
      <c r="D1827" t="s">
        <v>21</v>
      </c>
      <c r="E1827" t="s">
        <v>22</v>
      </c>
      <c r="F1827" s="101">
        <v>45596</v>
      </c>
      <c r="G1827" t="s">
        <v>3354</v>
      </c>
      <c r="H1827" t="s">
        <v>68</v>
      </c>
      <c r="I1827">
        <v>80</v>
      </c>
      <c r="J1827">
        <v>0</v>
      </c>
      <c r="EC1827">
        <v>0</v>
      </c>
      <c r="ED1827">
        <v>0</v>
      </c>
    </row>
    <row r="1828" spans="1:136" x14ac:dyDescent="0.3">
      <c r="A1828">
        <v>485</v>
      </c>
      <c r="B1828" t="s">
        <v>450</v>
      </c>
      <c r="C1828" t="s">
        <v>93</v>
      </c>
      <c r="D1828" t="s">
        <v>21</v>
      </c>
      <c r="E1828" t="s">
        <v>22</v>
      </c>
      <c r="F1828" s="101">
        <v>45596</v>
      </c>
      <c r="G1828" t="s">
        <v>3354</v>
      </c>
      <c r="H1828" t="s">
        <v>3331</v>
      </c>
      <c r="I1828">
        <v>80</v>
      </c>
      <c r="J1828">
        <v>0</v>
      </c>
      <c r="EC1828">
        <v>0</v>
      </c>
      <c r="ED1828">
        <v>0</v>
      </c>
    </row>
    <row r="1829" spans="1:136" x14ac:dyDescent="0.3">
      <c r="A1829">
        <v>485</v>
      </c>
      <c r="B1829" t="s">
        <v>450</v>
      </c>
      <c r="C1829" t="s">
        <v>93</v>
      </c>
      <c r="D1829" t="s">
        <v>21</v>
      </c>
      <c r="E1829" t="s">
        <v>22</v>
      </c>
      <c r="F1829" s="101">
        <v>45596</v>
      </c>
      <c r="G1829" t="s">
        <v>3354</v>
      </c>
      <c r="H1829" t="s">
        <v>3332</v>
      </c>
      <c r="I1829">
        <v>80</v>
      </c>
      <c r="J1829">
        <v>0</v>
      </c>
      <c r="EC1829">
        <v>0</v>
      </c>
      <c r="ED1829">
        <v>0</v>
      </c>
    </row>
    <row r="1830" spans="1:136" x14ac:dyDescent="0.3">
      <c r="A1830">
        <v>485</v>
      </c>
      <c r="B1830" t="s">
        <v>450</v>
      </c>
      <c r="C1830" t="s">
        <v>93</v>
      </c>
      <c r="D1830" t="s">
        <v>21</v>
      </c>
      <c r="E1830" t="s">
        <v>22</v>
      </c>
      <c r="F1830" s="101">
        <v>45596</v>
      </c>
      <c r="G1830" t="s">
        <v>3354</v>
      </c>
      <c r="H1830" t="s">
        <v>3018</v>
      </c>
      <c r="I1830">
        <v>80</v>
      </c>
      <c r="J1830">
        <v>0</v>
      </c>
      <c r="EC1830">
        <v>0</v>
      </c>
      <c r="ED1830">
        <v>0</v>
      </c>
    </row>
    <row r="1831" spans="1:136" x14ac:dyDescent="0.3">
      <c r="A1831">
        <v>485</v>
      </c>
      <c r="B1831" t="s">
        <v>450</v>
      </c>
      <c r="C1831" t="s">
        <v>93</v>
      </c>
      <c r="D1831" t="s">
        <v>21</v>
      </c>
      <c r="E1831" t="s">
        <v>22</v>
      </c>
      <c r="F1831" s="101">
        <v>45596</v>
      </c>
      <c r="G1831" t="s">
        <v>3354</v>
      </c>
      <c r="H1831" t="s">
        <v>3355</v>
      </c>
      <c r="I1831">
        <v>80</v>
      </c>
      <c r="J1831">
        <v>0</v>
      </c>
      <c r="EC1831">
        <v>0</v>
      </c>
      <c r="ED1831">
        <v>0</v>
      </c>
    </row>
    <row r="1832" spans="1:136" x14ac:dyDescent="0.3">
      <c r="A1832">
        <v>488</v>
      </c>
      <c r="B1832" t="s">
        <v>453</v>
      </c>
      <c r="C1832" t="s">
        <v>93</v>
      </c>
      <c r="D1832" t="s">
        <v>21</v>
      </c>
      <c r="E1832" t="s">
        <v>22</v>
      </c>
      <c r="F1832" s="101">
        <v>45596</v>
      </c>
      <c r="G1832" t="s">
        <v>3356</v>
      </c>
      <c r="H1832" t="s">
        <v>3328</v>
      </c>
      <c r="I1832">
        <v>85</v>
      </c>
      <c r="J1832">
        <v>78.260002136230469</v>
      </c>
      <c r="EE1832">
        <v>108</v>
      </c>
      <c r="EF1832">
        <v>138</v>
      </c>
    </row>
    <row r="1833" spans="1:136" x14ac:dyDescent="0.3">
      <c r="A1833">
        <v>488</v>
      </c>
      <c r="B1833" t="s">
        <v>453</v>
      </c>
      <c r="C1833" t="s">
        <v>93</v>
      </c>
      <c r="D1833" t="s">
        <v>21</v>
      </c>
      <c r="E1833" t="s">
        <v>22</v>
      </c>
      <c r="F1833" s="101">
        <v>45596</v>
      </c>
      <c r="G1833" t="s">
        <v>3356</v>
      </c>
      <c r="H1833" t="s">
        <v>3329</v>
      </c>
      <c r="I1833">
        <v>85</v>
      </c>
      <c r="J1833">
        <v>100</v>
      </c>
      <c r="EE1833">
        <v>45</v>
      </c>
      <c r="EF1833">
        <v>45</v>
      </c>
    </row>
    <row r="1834" spans="1:136" x14ac:dyDescent="0.3">
      <c r="A1834">
        <v>488</v>
      </c>
      <c r="B1834" t="s">
        <v>453</v>
      </c>
      <c r="C1834" t="s">
        <v>93</v>
      </c>
      <c r="D1834" t="s">
        <v>21</v>
      </c>
      <c r="E1834" t="s">
        <v>22</v>
      </c>
      <c r="F1834" s="101">
        <v>45596</v>
      </c>
      <c r="G1834" t="s">
        <v>3356</v>
      </c>
      <c r="H1834" t="s">
        <v>3330</v>
      </c>
      <c r="I1834">
        <v>85</v>
      </c>
      <c r="J1834">
        <v>100</v>
      </c>
      <c r="EE1834">
        <v>105</v>
      </c>
      <c r="EF1834">
        <v>105</v>
      </c>
    </row>
    <row r="1835" spans="1:136" x14ac:dyDescent="0.3">
      <c r="A1835">
        <v>488</v>
      </c>
      <c r="B1835" t="s">
        <v>453</v>
      </c>
      <c r="C1835" t="s">
        <v>93</v>
      </c>
      <c r="D1835" t="s">
        <v>21</v>
      </c>
      <c r="E1835" t="s">
        <v>22</v>
      </c>
      <c r="F1835" s="101">
        <v>45596</v>
      </c>
      <c r="G1835" t="s">
        <v>3356</v>
      </c>
      <c r="H1835" t="s">
        <v>3064</v>
      </c>
      <c r="I1835">
        <v>85</v>
      </c>
      <c r="J1835">
        <v>0</v>
      </c>
      <c r="EE1835">
        <v>0</v>
      </c>
      <c r="EF1835">
        <v>0</v>
      </c>
    </row>
    <row r="1836" spans="1:136" x14ac:dyDescent="0.3">
      <c r="A1836">
        <v>488</v>
      </c>
      <c r="B1836" t="s">
        <v>453</v>
      </c>
      <c r="C1836" t="s">
        <v>93</v>
      </c>
      <c r="D1836" t="s">
        <v>21</v>
      </c>
      <c r="E1836" t="s">
        <v>22</v>
      </c>
      <c r="F1836" s="101">
        <v>45596</v>
      </c>
      <c r="G1836" t="s">
        <v>3356</v>
      </c>
      <c r="H1836" t="s">
        <v>3331</v>
      </c>
      <c r="I1836">
        <v>85</v>
      </c>
      <c r="J1836">
        <v>100</v>
      </c>
      <c r="EE1836">
        <v>28</v>
      </c>
      <c r="EF1836">
        <v>28</v>
      </c>
    </row>
    <row r="1837" spans="1:136" x14ac:dyDescent="0.3">
      <c r="A1837">
        <v>488</v>
      </c>
      <c r="B1837" t="s">
        <v>453</v>
      </c>
      <c r="C1837" t="s">
        <v>93</v>
      </c>
      <c r="D1837" t="s">
        <v>21</v>
      </c>
      <c r="E1837" t="s">
        <v>22</v>
      </c>
      <c r="F1837" s="101">
        <v>45596</v>
      </c>
      <c r="G1837" t="s">
        <v>3356</v>
      </c>
      <c r="H1837" t="s">
        <v>3332</v>
      </c>
      <c r="I1837">
        <v>85</v>
      </c>
      <c r="J1837">
        <v>100</v>
      </c>
      <c r="EE1837">
        <v>40</v>
      </c>
      <c r="EF1837">
        <v>40</v>
      </c>
    </row>
    <row r="1838" spans="1:136" x14ac:dyDescent="0.3">
      <c r="A1838">
        <v>488</v>
      </c>
      <c r="B1838" t="s">
        <v>453</v>
      </c>
      <c r="C1838" t="s">
        <v>93</v>
      </c>
      <c r="D1838" t="s">
        <v>21</v>
      </c>
      <c r="E1838" t="s">
        <v>22</v>
      </c>
      <c r="F1838" s="101">
        <v>45596</v>
      </c>
      <c r="G1838" t="s">
        <v>3356</v>
      </c>
      <c r="H1838" t="s">
        <v>3018</v>
      </c>
      <c r="I1838">
        <v>85</v>
      </c>
      <c r="J1838">
        <v>0</v>
      </c>
      <c r="EE1838">
        <v>0</v>
      </c>
      <c r="EF1838">
        <v>0</v>
      </c>
    </row>
    <row r="1839" spans="1:136" x14ac:dyDescent="0.3">
      <c r="A1839">
        <v>488</v>
      </c>
      <c r="B1839" t="s">
        <v>453</v>
      </c>
      <c r="C1839" t="s">
        <v>93</v>
      </c>
      <c r="D1839" t="s">
        <v>21</v>
      </c>
      <c r="E1839" t="s">
        <v>22</v>
      </c>
      <c r="F1839" s="101">
        <v>45596</v>
      </c>
      <c r="G1839" t="s">
        <v>3356</v>
      </c>
      <c r="H1839" t="s">
        <v>3355</v>
      </c>
      <c r="I1839">
        <v>85</v>
      </c>
      <c r="J1839">
        <v>100</v>
      </c>
      <c r="EE1839">
        <v>9</v>
      </c>
      <c r="EF1839">
        <v>9</v>
      </c>
    </row>
    <row r="1840" spans="1:136" x14ac:dyDescent="0.3">
      <c r="A1840">
        <v>208</v>
      </c>
      <c r="B1840" t="s">
        <v>140</v>
      </c>
      <c r="C1840" t="s">
        <v>90</v>
      </c>
      <c r="D1840" t="s">
        <v>21</v>
      </c>
      <c r="E1840" t="s">
        <v>54</v>
      </c>
      <c r="F1840" s="101">
        <v>45626</v>
      </c>
      <c r="G1840" t="s">
        <v>3357</v>
      </c>
      <c r="H1840" t="s">
        <v>2890</v>
      </c>
      <c r="I1840">
        <v>950</v>
      </c>
      <c r="J1840">
        <v>633</v>
      </c>
      <c r="K1840">
        <v>633</v>
      </c>
    </row>
    <row r="1841" spans="1:45" x14ac:dyDescent="0.3">
      <c r="A1841">
        <v>208</v>
      </c>
      <c r="B1841" t="s">
        <v>140</v>
      </c>
      <c r="C1841" t="s">
        <v>90</v>
      </c>
      <c r="D1841" t="s">
        <v>21</v>
      </c>
      <c r="E1841" t="s">
        <v>54</v>
      </c>
      <c r="F1841" s="101">
        <v>45626</v>
      </c>
      <c r="G1841" t="s">
        <v>3357</v>
      </c>
      <c r="H1841" t="s">
        <v>2898</v>
      </c>
      <c r="I1841">
        <v>25</v>
      </c>
      <c r="J1841">
        <v>16.5</v>
      </c>
      <c r="K1841">
        <v>16.5</v>
      </c>
    </row>
    <row r="1842" spans="1:45" x14ac:dyDescent="0.3">
      <c r="A1842">
        <v>208</v>
      </c>
      <c r="B1842" t="s">
        <v>140</v>
      </c>
      <c r="C1842" t="s">
        <v>90</v>
      </c>
      <c r="D1842" t="s">
        <v>21</v>
      </c>
      <c r="E1842" t="s">
        <v>54</v>
      </c>
      <c r="F1842" s="101">
        <v>45626</v>
      </c>
      <c r="G1842" t="s">
        <v>3357</v>
      </c>
      <c r="H1842" t="s">
        <v>2891</v>
      </c>
      <c r="I1842">
        <v>200</v>
      </c>
      <c r="J1842">
        <v>232</v>
      </c>
      <c r="K1842">
        <v>232</v>
      </c>
    </row>
    <row r="1843" spans="1:45" x14ac:dyDescent="0.3">
      <c r="A1843">
        <v>208</v>
      </c>
      <c r="B1843" t="s">
        <v>140</v>
      </c>
      <c r="C1843" t="s">
        <v>90</v>
      </c>
      <c r="D1843" t="s">
        <v>21</v>
      </c>
      <c r="E1843" t="s">
        <v>54</v>
      </c>
      <c r="F1843" s="101">
        <v>45626</v>
      </c>
      <c r="G1843" t="s">
        <v>3357</v>
      </c>
      <c r="H1843" t="s">
        <v>2895</v>
      </c>
      <c r="I1843">
        <v>0</v>
      </c>
      <c r="J1843">
        <v>0</v>
      </c>
      <c r="K1843">
        <v>0</v>
      </c>
    </row>
    <row r="1844" spans="1:45" x14ac:dyDescent="0.3">
      <c r="A1844">
        <v>208</v>
      </c>
      <c r="B1844" t="s">
        <v>140</v>
      </c>
      <c r="C1844" t="s">
        <v>90</v>
      </c>
      <c r="D1844" t="s">
        <v>21</v>
      </c>
      <c r="E1844" t="s">
        <v>54</v>
      </c>
      <c r="F1844" s="101">
        <v>45626</v>
      </c>
      <c r="G1844" t="s">
        <v>3357</v>
      </c>
      <c r="H1844" t="s">
        <v>2899</v>
      </c>
      <c r="I1844">
        <v>25</v>
      </c>
      <c r="J1844">
        <v>15</v>
      </c>
      <c r="K1844">
        <v>15</v>
      </c>
    </row>
    <row r="1845" spans="1:45" x14ac:dyDescent="0.3">
      <c r="A1845">
        <v>208</v>
      </c>
      <c r="B1845" t="s">
        <v>140</v>
      </c>
      <c r="C1845" t="s">
        <v>90</v>
      </c>
      <c r="D1845" t="s">
        <v>21</v>
      </c>
      <c r="E1845" t="s">
        <v>54</v>
      </c>
      <c r="F1845" s="101">
        <v>45626</v>
      </c>
      <c r="G1845" t="s">
        <v>3357</v>
      </c>
      <c r="H1845" t="s">
        <v>2892</v>
      </c>
      <c r="I1845">
        <v>350</v>
      </c>
      <c r="J1845">
        <v>218.5</v>
      </c>
      <c r="K1845">
        <v>218.5</v>
      </c>
    </row>
    <row r="1846" spans="1:45" x14ac:dyDescent="0.3">
      <c r="A1846">
        <v>214</v>
      </c>
      <c r="B1846" t="s">
        <v>143</v>
      </c>
      <c r="C1846" t="s">
        <v>90</v>
      </c>
      <c r="D1846" t="s">
        <v>21</v>
      </c>
      <c r="E1846" t="s">
        <v>54</v>
      </c>
      <c r="F1846" s="101">
        <v>45626</v>
      </c>
      <c r="G1846" t="s">
        <v>3358</v>
      </c>
      <c r="H1846" t="s">
        <v>2890</v>
      </c>
      <c r="I1846">
        <v>5500</v>
      </c>
      <c r="J1846">
        <v>3601</v>
      </c>
      <c r="L1846">
        <v>741</v>
      </c>
      <c r="M1846">
        <v>2860</v>
      </c>
    </row>
    <row r="1847" spans="1:45" x14ac:dyDescent="0.3">
      <c r="A1847">
        <v>214</v>
      </c>
      <c r="B1847" t="s">
        <v>143</v>
      </c>
      <c r="C1847" t="s">
        <v>90</v>
      </c>
      <c r="D1847" t="s">
        <v>21</v>
      </c>
      <c r="E1847" t="s">
        <v>54</v>
      </c>
      <c r="F1847" s="101">
        <v>45626</v>
      </c>
      <c r="G1847" t="s">
        <v>3358</v>
      </c>
      <c r="H1847" t="s">
        <v>2892</v>
      </c>
      <c r="I1847">
        <v>1000</v>
      </c>
      <c r="J1847">
        <v>1177.050048828125</v>
      </c>
      <c r="L1847">
        <v>194.25</v>
      </c>
      <c r="M1847">
        <v>982.8</v>
      </c>
    </row>
    <row r="1848" spans="1:45" x14ac:dyDescent="0.3">
      <c r="A1848">
        <v>214</v>
      </c>
      <c r="B1848" t="s">
        <v>143</v>
      </c>
      <c r="C1848" t="s">
        <v>90</v>
      </c>
      <c r="D1848" t="s">
        <v>21</v>
      </c>
      <c r="E1848" t="s">
        <v>54</v>
      </c>
      <c r="F1848" s="101">
        <v>45626</v>
      </c>
      <c r="G1848" t="s">
        <v>3358</v>
      </c>
      <c r="H1848" t="s">
        <v>2898</v>
      </c>
      <c r="I1848">
        <v>7500</v>
      </c>
      <c r="J1848">
        <v>0</v>
      </c>
      <c r="L1848">
        <v>0</v>
      </c>
      <c r="M1848">
        <v>0</v>
      </c>
    </row>
    <row r="1849" spans="1:45" x14ac:dyDescent="0.3">
      <c r="A1849">
        <v>214</v>
      </c>
      <c r="B1849" t="s">
        <v>143</v>
      </c>
      <c r="C1849" t="s">
        <v>90</v>
      </c>
      <c r="D1849" t="s">
        <v>21</v>
      </c>
      <c r="E1849" t="s">
        <v>54</v>
      </c>
      <c r="F1849" s="101">
        <v>45626</v>
      </c>
      <c r="G1849" t="s">
        <v>3358</v>
      </c>
      <c r="H1849" t="s">
        <v>2895</v>
      </c>
      <c r="I1849">
        <v>1</v>
      </c>
      <c r="J1849">
        <v>0</v>
      </c>
      <c r="L1849">
        <v>0</v>
      </c>
      <c r="M1849">
        <v>0</v>
      </c>
    </row>
    <row r="1850" spans="1:45" x14ac:dyDescent="0.3">
      <c r="A1850">
        <v>214</v>
      </c>
      <c r="B1850" t="s">
        <v>143</v>
      </c>
      <c r="C1850" t="s">
        <v>90</v>
      </c>
      <c r="D1850" t="s">
        <v>21</v>
      </c>
      <c r="E1850" t="s">
        <v>54</v>
      </c>
      <c r="F1850" s="101">
        <v>45626</v>
      </c>
      <c r="G1850" t="s">
        <v>3358</v>
      </c>
      <c r="H1850" t="s">
        <v>2899</v>
      </c>
      <c r="I1850">
        <v>1</v>
      </c>
      <c r="J1850">
        <v>12.659999847412109</v>
      </c>
      <c r="L1850">
        <v>4.34</v>
      </c>
      <c r="M1850">
        <v>8.34</v>
      </c>
    </row>
    <row r="1851" spans="1:45" x14ac:dyDescent="0.3">
      <c r="A1851">
        <v>217</v>
      </c>
      <c r="B1851" t="s">
        <v>147</v>
      </c>
      <c r="C1851" t="s">
        <v>90</v>
      </c>
      <c r="D1851" t="s">
        <v>21</v>
      </c>
      <c r="E1851" t="s">
        <v>22</v>
      </c>
      <c r="F1851" s="101">
        <v>45626</v>
      </c>
      <c r="G1851" t="s">
        <v>3359</v>
      </c>
      <c r="H1851" t="s">
        <v>2890</v>
      </c>
      <c r="I1851">
        <v>20</v>
      </c>
      <c r="J1851">
        <v>20.579999923706051</v>
      </c>
      <c r="L1851">
        <v>741</v>
      </c>
      <c r="M1851">
        <v>2860</v>
      </c>
      <c r="AS1851">
        <v>741</v>
      </c>
    </row>
    <row r="1852" spans="1:45" x14ac:dyDescent="0.3">
      <c r="A1852">
        <v>217</v>
      </c>
      <c r="B1852" t="s">
        <v>147</v>
      </c>
      <c r="C1852" t="s">
        <v>90</v>
      </c>
      <c r="D1852" t="s">
        <v>21</v>
      </c>
      <c r="E1852" t="s">
        <v>22</v>
      </c>
      <c r="F1852" s="101">
        <v>45626</v>
      </c>
      <c r="G1852" t="s">
        <v>3359</v>
      </c>
      <c r="H1852" t="s">
        <v>2892</v>
      </c>
      <c r="I1852">
        <v>20</v>
      </c>
      <c r="J1852">
        <v>16.5</v>
      </c>
      <c r="L1852">
        <v>194.25</v>
      </c>
      <c r="M1852">
        <v>982.8</v>
      </c>
      <c r="AS1852">
        <v>194.25</v>
      </c>
    </row>
    <row r="1853" spans="1:45" x14ac:dyDescent="0.3">
      <c r="A1853">
        <v>217</v>
      </c>
      <c r="B1853" t="s">
        <v>147</v>
      </c>
      <c r="C1853" t="s">
        <v>90</v>
      </c>
      <c r="D1853" t="s">
        <v>21</v>
      </c>
      <c r="E1853" t="s">
        <v>22</v>
      </c>
      <c r="F1853" s="101">
        <v>45626</v>
      </c>
      <c r="G1853" t="s">
        <v>3359</v>
      </c>
      <c r="H1853" t="s">
        <v>2898</v>
      </c>
      <c r="I1853">
        <v>20</v>
      </c>
      <c r="J1853">
        <v>0</v>
      </c>
      <c r="L1853">
        <v>0</v>
      </c>
      <c r="M1853">
        <v>0</v>
      </c>
      <c r="AS1853">
        <v>0</v>
      </c>
    </row>
    <row r="1854" spans="1:45" x14ac:dyDescent="0.3">
      <c r="A1854">
        <v>217</v>
      </c>
      <c r="B1854" t="s">
        <v>147</v>
      </c>
      <c r="C1854" t="s">
        <v>90</v>
      </c>
      <c r="D1854" t="s">
        <v>21</v>
      </c>
      <c r="E1854" t="s">
        <v>22</v>
      </c>
      <c r="F1854" s="101">
        <v>45626</v>
      </c>
      <c r="G1854" t="s">
        <v>3359</v>
      </c>
      <c r="H1854" t="s">
        <v>2895</v>
      </c>
      <c r="I1854">
        <v>20</v>
      </c>
      <c r="J1854">
        <v>0</v>
      </c>
      <c r="L1854">
        <v>0</v>
      </c>
      <c r="M1854">
        <v>0</v>
      </c>
      <c r="AS1854">
        <v>0</v>
      </c>
    </row>
    <row r="1855" spans="1:45" x14ac:dyDescent="0.3">
      <c r="A1855">
        <v>217</v>
      </c>
      <c r="B1855" t="s">
        <v>147</v>
      </c>
      <c r="C1855" t="s">
        <v>90</v>
      </c>
      <c r="D1855" t="s">
        <v>21</v>
      </c>
      <c r="E1855" t="s">
        <v>22</v>
      </c>
      <c r="F1855" s="101">
        <v>45626</v>
      </c>
      <c r="G1855" t="s">
        <v>3359</v>
      </c>
      <c r="H1855" t="s">
        <v>2899</v>
      </c>
      <c r="I1855">
        <v>20</v>
      </c>
      <c r="J1855">
        <v>34.229999542236328</v>
      </c>
      <c r="L1855">
        <v>4.34</v>
      </c>
      <c r="M1855">
        <v>8.34</v>
      </c>
      <c r="AS1855">
        <v>4.34</v>
      </c>
    </row>
    <row r="1856" spans="1:45" x14ac:dyDescent="0.3">
      <c r="A1856">
        <v>218</v>
      </c>
      <c r="B1856" t="s">
        <v>148</v>
      </c>
      <c r="C1856" t="s">
        <v>90</v>
      </c>
      <c r="D1856" t="s">
        <v>21</v>
      </c>
      <c r="E1856" t="s">
        <v>54</v>
      </c>
      <c r="F1856" s="101">
        <v>45626</v>
      </c>
      <c r="G1856" t="s">
        <v>3360</v>
      </c>
      <c r="H1856" t="s">
        <v>2890</v>
      </c>
      <c r="I1856">
        <v>76000</v>
      </c>
      <c r="J1856">
        <v>69628.359375</v>
      </c>
      <c r="N1856">
        <v>69628.36</v>
      </c>
    </row>
    <row r="1857" spans="1:48" x14ac:dyDescent="0.3">
      <c r="A1857">
        <v>218</v>
      </c>
      <c r="B1857" t="s">
        <v>148</v>
      </c>
      <c r="C1857" t="s">
        <v>90</v>
      </c>
      <c r="D1857" t="s">
        <v>21</v>
      </c>
      <c r="E1857" t="s">
        <v>54</v>
      </c>
      <c r="F1857" s="101">
        <v>45626</v>
      </c>
      <c r="G1857" t="s">
        <v>3360</v>
      </c>
      <c r="H1857" t="s">
        <v>2892</v>
      </c>
      <c r="I1857">
        <v>76000</v>
      </c>
      <c r="J1857">
        <v>42750</v>
      </c>
      <c r="N1857">
        <v>42750</v>
      </c>
    </row>
    <row r="1858" spans="1:48" x14ac:dyDescent="0.3">
      <c r="A1858">
        <v>218</v>
      </c>
      <c r="B1858" t="s">
        <v>148</v>
      </c>
      <c r="C1858" t="s">
        <v>90</v>
      </c>
      <c r="D1858" t="s">
        <v>21</v>
      </c>
      <c r="E1858" t="s">
        <v>54</v>
      </c>
      <c r="F1858" s="101">
        <v>45626</v>
      </c>
      <c r="G1858" t="s">
        <v>3360</v>
      </c>
      <c r="H1858" t="s">
        <v>2898</v>
      </c>
      <c r="I1858">
        <v>5000</v>
      </c>
      <c r="J1858">
        <v>4080</v>
      </c>
      <c r="N1858">
        <v>4080</v>
      </c>
    </row>
    <row r="1859" spans="1:48" x14ac:dyDescent="0.3">
      <c r="A1859">
        <v>218</v>
      </c>
      <c r="B1859" t="s">
        <v>148</v>
      </c>
      <c r="C1859" t="s">
        <v>90</v>
      </c>
      <c r="D1859" t="s">
        <v>21</v>
      </c>
      <c r="E1859" t="s">
        <v>54</v>
      </c>
      <c r="F1859" s="101">
        <v>45626</v>
      </c>
      <c r="G1859" t="s">
        <v>3360</v>
      </c>
      <c r="H1859" t="s">
        <v>2891</v>
      </c>
      <c r="I1859">
        <v>24000</v>
      </c>
      <c r="J1859">
        <v>25277</v>
      </c>
      <c r="N1859">
        <v>25277</v>
      </c>
    </row>
    <row r="1860" spans="1:48" x14ac:dyDescent="0.3">
      <c r="A1860">
        <v>218</v>
      </c>
      <c r="B1860" t="s">
        <v>148</v>
      </c>
      <c r="C1860" t="s">
        <v>90</v>
      </c>
      <c r="D1860" t="s">
        <v>21</v>
      </c>
      <c r="E1860" t="s">
        <v>54</v>
      </c>
      <c r="F1860" s="101">
        <v>45626</v>
      </c>
      <c r="G1860" t="s">
        <v>3360</v>
      </c>
      <c r="H1860" t="s">
        <v>2895</v>
      </c>
      <c r="I1860">
        <v>5000</v>
      </c>
      <c r="J1860">
        <v>4200</v>
      </c>
      <c r="N1860">
        <v>4200</v>
      </c>
    </row>
    <row r="1861" spans="1:48" x14ac:dyDescent="0.3">
      <c r="A1861">
        <v>218</v>
      </c>
      <c r="B1861" t="s">
        <v>148</v>
      </c>
      <c r="C1861" t="s">
        <v>90</v>
      </c>
      <c r="D1861" t="s">
        <v>21</v>
      </c>
      <c r="E1861" t="s">
        <v>54</v>
      </c>
      <c r="F1861" s="101">
        <v>45626</v>
      </c>
      <c r="G1861" t="s">
        <v>3360</v>
      </c>
      <c r="H1861" t="s">
        <v>2899</v>
      </c>
      <c r="I1861">
        <v>2000</v>
      </c>
      <c r="J1861">
        <v>1270</v>
      </c>
      <c r="N1861">
        <v>1270</v>
      </c>
    </row>
    <row r="1862" spans="1:48" x14ac:dyDescent="0.3">
      <c r="A1862">
        <v>225</v>
      </c>
      <c r="B1862" t="s">
        <v>156</v>
      </c>
      <c r="C1862" t="s">
        <v>90</v>
      </c>
      <c r="D1862" t="s">
        <v>21</v>
      </c>
      <c r="E1862" t="s">
        <v>22</v>
      </c>
      <c r="F1862" s="101">
        <v>45626</v>
      </c>
      <c r="G1862" t="s">
        <v>3361</v>
      </c>
      <c r="H1862" t="s">
        <v>2892</v>
      </c>
      <c r="I1862">
        <v>1</v>
      </c>
      <c r="J1862">
        <v>4</v>
      </c>
      <c r="AT1862">
        <v>4</v>
      </c>
    </row>
    <row r="1863" spans="1:48" x14ac:dyDescent="0.3">
      <c r="A1863">
        <v>225</v>
      </c>
      <c r="B1863" t="s">
        <v>156</v>
      </c>
      <c r="C1863" t="s">
        <v>90</v>
      </c>
      <c r="D1863" t="s">
        <v>21</v>
      </c>
      <c r="E1863" t="s">
        <v>22</v>
      </c>
      <c r="F1863" s="101">
        <v>45626</v>
      </c>
      <c r="G1863" t="s">
        <v>3361</v>
      </c>
      <c r="H1863" t="s">
        <v>2891</v>
      </c>
      <c r="I1863">
        <v>1</v>
      </c>
      <c r="J1863">
        <v>10</v>
      </c>
      <c r="AT1863">
        <v>10</v>
      </c>
    </row>
    <row r="1864" spans="1:48" x14ac:dyDescent="0.3">
      <c r="A1864">
        <v>225</v>
      </c>
      <c r="B1864" t="s">
        <v>156</v>
      </c>
      <c r="C1864" t="s">
        <v>90</v>
      </c>
      <c r="D1864" t="s">
        <v>21</v>
      </c>
      <c r="E1864" t="s">
        <v>22</v>
      </c>
      <c r="F1864" s="101">
        <v>45626</v>
      </c>
      <c r="G1864" t="s">
        <v>3361</v>
      </c>
      <c r="H1864" t="s">
        <v>2895</v>
      </c>
      <c r="I1864">
        <v>1</v>
      </c>
      <c r="J1864">
        <v>1</v>
      </c>
      <c r="AT1864">
        <v>1</v>
      </c>
    </row>
    <row r="1865" spans="1:48" x14ac:dyDescent="0.3">
      <c r="A1865">
        <v>225</v>
      </c>
      <c r="B1865" t="s">
        <v>156</v>
      </c>
      <c r="C1865" t="s">
        <v>90</v>
      </c>
      <c r="D1865" t="s">
        <v>21</v>
      </c>
      <c r="E1865" t="s">
        <v>22</v>
      </c>
      <c r="F1865" s="101">
        <v>45626</v>
      </c>
      <c r="G1865" t="s">
        <v>3361</v>
      </c>
      <c r="H1865" t="s">
        <v>2899</v>
      </c>
      <c r="I1865">
        <v>1</v>
      </c>
      <c r="J1865">
        <v>1</v>
      </c>
      <c r="AT1865">
        <v>1</v>
      </c>
    </row>
    <row r="1866" spans="1:48" x14ac:dyDescent="0.3">
      <c r="A1866">
        <v>225</v>
      </c>
      <c r="B1866" t="s">
        <v>156</v>
      </c>
      <c r="C1866" t="s">
        <v>90</v>
      </c>
      <c r="D1866" t="s">
        <v>21</v>
      </c>
      <c r="E1866" t="s">
        <v>22</v>
      </c>
      <c r="F1866" s="101">
        <v>45626</v>
      </c>
      <c r="G1866" t="s">
        <v>3361</v>
      </c>
      <c r="H1866" t="s">
        <v>2890</v>
      </c>
      <c r="I1866">
        <v>1</v>
      </c>
      <c r="J1866">
        <v>6</v>
      </c>
      <c r="AT1866">
        <v>6</v>
      </c>
    </row>
    <row r="1867" spans="1:48" x14ac:dyDescent="0.3">
      <c r="A1867">
        <v>434</v>
      </c>
      <c r="B1867" t="s">
        <v>403</v>
      </c>
      <c r="C1867" t="s">
        <v>90</v>
      </c>
      <c r="D1867" t="s">
        <v>21</v>
      </c>
      <c r="E1867" t="s">
        <v>54</v>
      </c>
      <c r="F1867" s="101">
        <v>45626</v>
      </c>
      <c r="G1867" t="s">
        <v>3362</v>
      </c>
      <c r="H1867" t="s">
        <v>2890</v>
      </c>
      <c r="I1867">
        <v>100</v>
      </c>
      <c r="J1867">
        <v>72.779998779296875</v>
      </c>
      <c r="AV1867">
        <v>72.78</v>
      </c>
    </row>
    <row r="1868" spans="1:48" x14ac:dyDescent="0.3">
      <c r="A1868">
        <v>434</v>
      </c>
      <c r="B1868" t="s">
        <v>403</v>
      </c>
      <c r="C1868" t="s">
        <v>90</v>
      </c>
      <c r="D1868" t="s">
        <v>21</v>
      </c>
      <c r="E1868" t="s">
        <v>54</v>
      </c>
      <c r="F1868" s="101">
        <v>45626</v>
      </c>
      <c r="G1868" t="s">
        <v>3362</v>
      </c>
      <c r="H1868" t="s">
        <v>2898</v>
      </c>
      <c r="I1868">
        <v>200</v>
      </c>
      <c r="J1868">
        <v>0</v>
      </c>
      <c r="AV1868">
        <v>0</v>
      </c>
    </row>
    <row r="1869" spans="1:48" x14ac:dyDescent="0.3">
      <c r="A1869">
        <v>434</v>
      </c>
      <c r="B1869" t="s">
        <v>403</v>
      </c>
      <c r="C1869" t="s">
        <v>90</v>
      </c>
      <c r="D1869" t="s">
        <v>21</v>
      </c>
      <c r="E1869" t="s">
        <v>54</v>
      </c>
      <c r="F1869" s="101">
        <v>45626</v>
      </c>
      <c r="G1869" t="s">
        <v>3362</v>
      </c>
      <c r="H1869" t="s">
        <v>2891</v>
      </c>
      <c r="I1869">
        <v>25</v>
      </c>
      <c r="J1869">
        <v>1</v>
      </c>
      <c r="AV1869">
        <v>1</v>
      </c>
    </row>
    <row r="1870" spans="1:48" x14ac:dyDescent="0.3">
      <c r="A1870">
        <v>434</v>
      </c>
      <c r="B1870" t="s">
        <v>403</v>
      </c>
      <c r="C1870" t="s">
        <v>90</v>
      </c>
      <c r="D1870" t="s">
        <v>21</v>
      </c>
      <c r="E1870" t="s">
        <v>54</v>
      </c>
      <c r="F1870" s="101">
        <v>45626</v>
      </c>
      <c r="G1870" t="s">
        <v>3362</v>
      </c>
      <c r="H1870" t="s">
        <v>2895</v>
      </c>
      <c r="I1870">
        <v>10</v>
      </c>
      <c r="J1870">
        <v>0.10000000149011611</v>
      </c>
      <c r="AV1870">
        <v>0.1</v>
      </c>
    </row>
    <row r="1871" spans="1:48" x14ac:dyDescent="0.3">
      <c r="A1871">
        <v>434</v>
      </c>
      <c r="B1871" t="s">
        <v>403</v>
      </c>
      <c r="C1871" t="s">
        <v>90</v>
      </c>
      <c r="D1871" t="s">
        <v>21</v>
      </c>
      <c r="E1871" t="s">
        <v>54</v>
      </c>
      <c r="F1871" s="101">
        <v>45626</v>
      </c>
      <c r="G1871" t="s">
        <v>3362</v>
      </c>
      <c r="H1871" t="s">
        <v>2899</v>
      </c>
      <c r="I1871">
        <v>200</v>
      </c>
      <c r="J1871">
        <v>0</v>
      </c>
      <c r="AV1871">
        <v>0</v>
      </c>
    </row>
    <row r="1872" spans="1:48" x14ac:dyDescent="0.3">
      <c r="A1872">
        <v>434</v>
      </c>
      <c r="B1872" t="s">
        <v>403</v>
      </c>
      <c r="C1872" t="s">
        <v>90</v>
      </c>
      <c r="D1872" t="s">
        <v>21</v>
      </c>
      <c r="E1872" t="s">
        <v>54</v>
      </c>
      <c r="F1872" s="101">
        <v>45626</v>
      </c>
      <c r="G1872" t="s">
        <v>3362</v>
      </c>
      <c r="H1872" t="s">
        <v>2892</v>
      </c>
      <c r="I1872">
        <v>25</v>
      </c>
      <c r="AV1872">
        <v>0</v>
      </c>
    </row>
    <row r="1873" spans="1:136" x14ac:dyDescent="0.3">
      <c r="A1873">
        <v>436</v>
      </c>
      <c r="B1873" t="s">
        <v>121</v>
      </c>
      <c r="C1873" t="s">
        <v>93</v>
      </c>
      <c r="D1873" t="s">
        <v>21</v>
      </c>
      <c r="E1873" t="s">
        <v>54</v>
      </c>
      <c r="F1873" s="101">
        <v>45626</v>
      </c>
      <c r="G1873" t="s">
        <v>3363</v>
      </c>
      <c r="H1873" t="s">
        <v>3075</v>
      </c>
      <c r="I1873">
        <v>7</v>
      </c>
      <c r="J1873">
        <v>2</v>
      </c>
      <c r="CP1873">
        <v>2</v>
      </c>
    </row>
    <row r="1874" spans="1:136" x14ac:dyDescent="0.3">
      <c r="A1874">
        <v>436</v>
      </c>
      <c r="B1874" t="s">
        <v>121</v>
      </c>
      <c r="C1874" t="s">
        <v>93</v>
      </c>
      <c r="D1874" t="s">
        <v>21</v>
      </c>
      <c r="E1874" t="s">
        <v>54</v>
      </c>
      <c r="F1874" s="101">
        <v>45626</v>
      </c>
      <c r="G1874" t="s">
        <v>3363</v>
      </c>
      <c r="H1874" t="s">
        <v>3074</v>
      </c>
      <c r="I1874">
        <v>7</v>
      </c>
      <c r="J1874">
        <v>8</v>
      </c>
      <c r="CP1874">
        <v>8</v>
      </c>
    </row>
    <row r="1875" spans="1:136" x14ac:dyDescent="0.3">
      <c r="A1875">
        <v>485</v>
      </c>
      <c r="B1875" t="s">
        <v>450</v>
      </c>
      <c r="C1875" t="s">
        <v>93</v>
      </c>
      <c r="D1875" t="s">
        <v>21</v>
      </c>
      <c r="E1875" t="s">
        <v>22</v>
      </c>
      <c r="F1875" s="101">
        <v>45626</v>
      </c>
      <c r="G1875" t="s">
        <v>3364</v>
      </c>
      <c r="H1875" t="s">
        <v>3328</v>
      </c>
      <c r="I1875">
        <v>80</v>
      </c>
      <c r="J1875">
        <v>0</v>
      </c>
      <c r="EC1875">
        <v>0</v>
      </c>
      <c r="ED1875">
        <v>0</v>
      </c>
    </row>
    <row r="1876" spans="1:136" x14ac:dyDescent="0.3">
      <c r="A1876">
        <v>485</v>
      </c>
      <c r="B1876" t="s">
        <v>450</v>
      </c>
      <c r="C1876" t="s">
        <v>93</v>
      </c>
      <c r="D1876" t="s">
        <v>21</v>
      </c>
      <c r="E1876" t="s">
        <v>22</v>
      </c>
      <c r="F1876" s="101">
        <v>45626</v>
      </c>
      <c r="G1876" t="s">
        <v>3364</v>
      </c>
      <c r="H1876" t="s">
        <v>3329</v>
      </c>
      <c r="I1876">
        <v>80</v>
      </c>
      <c r="J1876">
        <v>0</v>
      </c>
      <c r="EC1876">
        <v>0</v>
      </c>
      <c r="ED1876">
        <v>0</v>
      </c>
    </row>
    <row r="1877" spans="1:136" x14ac:dyDescent="0.3">
      <c r="A1877">
        <v>485</v>
      </c>
      <c r="B1877" t="s">
        <v>450</v>
      </c>
      <c r="C1877" t="s">
        <v>93</v>
      </c>
      <c r="D1877" t="s">
        <v>21</v>
      </c>
      <c r="E1877" t="s">
        <v>22</v>
      </c>
      <c r="F1877" s="101">
        <v>45626</v>
      </c>
      <c r="G1877" t="s">
        <v>3364</v>
      </c>
      <c r="H1877" t="s">
        <v>3330</v>
      </c>
      <c r="I1877">
        <v>80</v>
      </c>
      <c r="J1877">
        <v>0</v>
      </c>
      <c r="EC1877">
        <v>0</v>
      </c>
      <c r="ED1877">
        <v>0</v>
      </c>
    </row>
    <row r="1878" spans="1:136" x14ac:dyDescent="0.3">
      <c r="A1878">
        <v>485</v>
      </c>
      <c r="B1878" t="s">
        <v>450</v>
      </c>
      <c r="C1878" t="s">
        <v>93</v>
      </c>
      <c r="D1878" t="s">
        <v>21</v>
      </c>
      <c r="E1878" t="s">
        <v>22</v>
      </c>
      <c r="F1878" s="101">
        <v>45626</v>
      </c>
      <c r="G1878" t="s">
        <v>3364</v>
      </c>
      <c r="H1878" t="s">
        <v>3064</v>
      </c>
      <c r="I1878">
        <v>80</v>
      </c>
      <c r="J1878">
        <v>0</v>
      </c>
      <c r="EC1878">
        <v>0</v>
      </c>
      <c r="ED1878">
        <v>0</v>
      </c>
    </row>
    <row r="1879" spans="1:136" x14ac:dyDescent="0.3">
      <c r="A1879">
        <v>485</v>
      </c>
      <c r="B1879" t="s">
        <v>450</v>
      </c>
      <c r="C1879" t="s">
        <v>93</v>
      </c>
      <c r="D1879" t="s">
        <v>21</v>
      </c>
      <c r="E1879" t="s">
        <v>22</v>
      </c>
      <c r="F1879" s="101">
        <v>45626</v>
      </c>
      <c r="G1879" t="s">
        <v>3364</v>
      </c>
      <c r="H1879" t="s">
        <v>68</v>
      </c>
      <c r="I1879">
        <v>80</v>
      </c>
      <c r="J1879">
        <v>0</v>
      </c>
      <c r="EC1879">
        <v>0</v>
      </c>
      <c r="ED1879">
        <v>0</v>
      </c>
    </row>
    <row r="1880" spans="1:136" x14ac:dyDescent="0.3">
      <c r="A1880">
        <v>485</v>
      </c>
      <c r="B1880" t="s">
        <v>450</v>
      </c>
      <c r="C1880" t="s">
        <v>93</v>
      </c>
      <c r="D1880" t="s">
        <v>21</v>
      </c>
      <c r="E1880" t="s">
        <v>22</v>
      </c>
      <c r="F1880" s="101">
        <v>45626</v>
      </c>
      <c r="G1880" t="s">
        <v>3364</v>
      </c>
      <c r="H1880" t="s">
        <v>3331</v>
      </c>
      <c r="I1880">
        <v>80</v>
      </c>
      <c r="J1880">
        <v>0</v>
      </c>
      <c r="EC1880">
        <v>0</v>
      </c>
      <c r="ED1880">
        <v>0</v>
      </c>
    </row>
    <row r="1881" spans="1:136" x14ac:dyDescent="0.3">
      <c r="A1881">
        <v>485</v>
      </c>
      <c r="B1881" t="s">
        <v>450</v>
      </c>
      <c r="C1881" t="s">
        <v>93</v>
      </c>
      <c r="D1881" t="s">
        <v>21</v>
      </c>
      <c r="E1881" t="s">
        <v>22</v>
      </c>
      <c r="F1881" s="101">
        <v>45626</v>
      </c>
      <c r="G1881" t="s">
        <v>3364</v>
      </c>
      <c r="H1881" t="s">
        <v>3332</v>
      </c>
      <c r="I1881">
        <v>80</v>
      </c>
      <c r="J1881">
        <v>100</v>
      </c>
      <c r="EC1881">
        <v>1</v>
      </c>
      <c r="ED1881">
        <v>1</v>
      </c>
    </row>
    <row r="1882" spans="1:136" x14ac:dyDescent="0.3">
      <c r="A1882">
        <v>485</v>
      </c>
      <c r="B1882" t="s">
        <v>450</v>
      </c>
      <c r="C1882" t="s">
        <v>93</v>
      </c>
      <c r="D1882" t="s">
        <v>21</v>
      </c>
      <c r="E1882" t="s">
        <v>22</v>
      </c>
      <c r="F1882" s="101">
        <v>45626</v>
      </c>
      <c r="G1882" t="s">
        <v>3364</v>
      </c>
      <c r="H1882" t="s">
        <v>3018</v>
      </c>
      <c r="I1882">
        <v>80</v>
      </c>
      <c r="J1882">
        <v>0</v>
      </c>
      <c r="EC1882">
        <v>0</v>
      </c>
      <c r="ED1882">
        <v>0</v>
      </c>
    </row>
    <row r="1883" spans="1:136" x14ac:dyDescent="0.3">
      <c r="A1883">
        <v>485</v>
      </c>
      <c r="B1883" t="s">
        <v>450</v>
      </c>
      <c r="C1883" t="s">
        <v>93</v>
      </c>
      <c r="D1883" t="s">
        <v>21</v>
      </c>
      <c r="E1883" t="s">
        <v>22</v>
      </c>
      <c r="F1883" s="101">
        <v>45626</v>
      </c>
      <c r="G1883" t="s">
        <v>3364</v>
      </c>
      <c r="H1883" t="s">
        <v>3355</v>
      </c>
      <c r="I1883">
        <v>80</v>
      </c>
      <c r="J1883">
        <v>0</v>
      </c>
      <c r="EC1883">
        <v>0</v>
      </c>
      <c r="ED1883">
        <v>0</v>
      </c>
    </row>
    <row r="1884" spans="1:136" x14ac:dyDescent="0.3">
      <c r="A1884">
        <v>488</v>
      </c>
      <c r="B1884" t="s">
        <v>453</v>
      </c>
      <c r="C1884" t="s">
        <v>93</v>
      </c>
      <c r="D1884" t="s">
        <v>21</v>
      </c>
      <c r="E1884" t="s">
        <v>22</v>
      </c>
      <c r="F1884" s="101">
        <v>45626</v>
      </c>
      <c r="G1884" t="s">
        <v>3365</v>
      </c>
      <c r="H1884" t="s">
        <v>3328</v>
      </c>
      <c r="I1884">
        <v>85</v>
      </c>
      <c r="J1884">
        <v>92.110000610351563</v>
      </c>
      <c r="EE1884">
        <v>105</v>
      </c>
      <c r="EF1884">
        <v>114</v>
      </c>
    </row>
    <row r="1885" spans="1:136" x14ac:dyDescent="0.3">
      <c r="A1885">
        <v>488</v>
      </c>
      <c r="B1885" t="s">
        <v>453</v>
      </c>
      <c r="C1885" t="s">
        <v>93</v>
      </c>
      <c r="D1885" t="s">
        <v>21</v>
      </c>
      <c r="E1885" t="s">
        <v>22</v>
      </c>
      <c r="F1885" s="101">
        <v>45626</v>
      </c>
      <c r="G1885" t="s">
        <v>3365</v>
      </c>
      <c r="H1885" t="s">
        <v>3329</v>
      </c>
      <c r="I1885">
        <v>85</v>
      </c>
      <c r="J1885">
        <v>95.739997863769531</v>
      </c>
      <c r="EE1885">
        <v>45</v>
      </c>
      <c r="EF1885">
        <v>47</v>
      </c>
    </row>
    <row r="1886" spans="1:136" x14ac:dyDescent="0.3">
      <c r="A1886">
        <v>488</v>
      </c>
      <c r="B1886" t="s">
        <v>453</v>
      </c>
      <c r="C1886" t="s">
        <v>93</v>
      </c>
      <c r="D1886" t="s">
        <v>21</v>
      </c>
      <c r="E1886" t="s">
        <v>22</v>
      </c>
      <c r="F1886" s="101">
        <v>45626</v>
      </c>
      <c r="G1886" t="s">
        <v>3365</v>
      </c>
      <c r="H1886" t="s">
        <v>3330</v>
      </c>
      <c r="I1886">
        <v>85</v>
      </c>
      <c r="J1886">
        <v>98.199996948242188</v>
      </c>
      <c r="EE1886">
        <v>109</v>
      </c>
      <c r="EF1886">
        <v>111</v>
      </c>
    </row>
    <row r="1887" spans="1:136" x14ac:dyDescent="0.3">
      <c r="A1887">
        <v>488</v>
      </c>
      <c r="B1887" t="s">
        <v>453</v>
      </c>
      <c r="C1887" t="s">
        <v>93</v>
      </c>
      <c r="D1887" t="s">
        <v>21</v>
      </c>
      <c r="E1887" t="s">
        <v>22</v>
      </c>
      <c r="F1887" s="101">
        <v>45626</v>
      </c>
      <c r="G1887" t="s">
        <v>3365</v>
      </c>
      <c r="H1887" t="s">
        <v>3064</v>
      </c>
      <c r="I1887">
        <v>85</v>
      </c>
      <c r="J1887">
        <v>0</v>
      </c>
      <c r="EE1887">
        <v>0</v>
      </c>
      <c r="EF1887">
        <v>0</v>
      </c>
    </row>
    <row r="1888" spans="1:136" x14ac:dyDescent="0.3">
      <c r="A1888">
        <v>488</v>
      </c>
      <c r="B1888" t="s">
        <v>453</v>
      </c>
      <c r="C1888" t="s">
        <v>93</v>
      </c>
      <c r="D1888" t="s">
        <v>21</v>
      </c>
      <c r="E1888" t="s">
        <v>22</v>
      </c>
      <c r="F1888" s="101">
        <v>45626</v>
      </c>
      <c r="G1888" t="s">
        <v>3365</v>
      </c>
      <c r="H1888" t="s">
        <v>68</v>
      </c>
      <c r="I1888">
        <v>85</v>
      </c>
      <c r="J1888">
        <v>0</v>
      </c>
      <c r="EE1888">
        <v>0</v>
      </c>
      <c r="EF1888">
        <v>0</v>
      </c>
    </row>
    <row r="1889" spans="1:136" x14ac:dyDescent="0.3">
      <c r="A1889">
        <v>488</v>
      </c>
      <c r="B1889" t="s">
        <v>453</v>
      </c>
      <c r="C1889" t="s">
        <v>93</v>
      </c>
      <c r="D1889" t="s">
        <v>21</v>
      </c>
      <c r="E1889" t="s">
        <v>22</v>
      </c>
      <c r="F1889" s="101">
        <v>45626</v>
      </c>
      <c r="G1889" t="s">
        <v>3365</v>
      </c>
      <c r="H1889" t="s">
        <v>3331</v>
      </c>
      <c r="I1889">
        <v>85</v>
      </c>
      <c r="J1889">
        <v>100</v>
      </c>
      <c r="EE1889">
        <v>28</v>
      </c>
      <c r="EF1889">
        <v>28</v>
      </c>
    </row>
    <row r="1890" spans="1:136" x14ac:dyDescent="0.3">
      <c r="A1890">
        <v>488</v>
      </c>
      <c r="B1890" t="s">
        <v>453</v>
      </c>
      <c r="C1890" t="s">
        <v>93</v>
      </c>
      <c r="D1890" t="s">
        <v>21</v>
      </c>
      <c r="E1890" t="s">
        <v>22</v>
      </c>
      <c r="F1890" s="101">
        <v>45626</v>
      </c>
      <c r="G1890" t="s">
        <v>3365</v>
      </c>
      <c r="H1890" t="s">
        <v>3332</v>
      </c>
      <c r="I1890">
        <v>85</v>
      </c>
      <c r="J1890">
        <v>95.55999755859375</v>
      </c>
      <c r="EE1890">
        <v>43</v>
      </c>
      <c r="EF1890">
        <v>45</v>
      </c>
    </row>
    <row r="1891" spans="1:136" x14ac:dyDescent="0.3">
      <c r="A1891">
        <v>488</v>
      </c>
      <c r="B1891" t="s">
        <v>453</v>
      </c>
      <c r="C1891" t="s">
        <v>93</v>
      </c>
      <c r="D1891" t="s">
        <v>21</v>
      </c>
      <c r="E1891" t="s">
        <v>22</v>
      </c>
      <c r="F1891" s="101">
        <v>45626</v>
      </c>
      <c r="G1891" t="s">
        <v>3365</v>
      </c>
      <c r="H1891" t="s">
        <v>3018</v>
      </c>
      <c r="I1891">
        <v>85</v>
      </c>
      <c r="J1891">
        <v>0</v>
      </c>
      <c r="EE1891">
        <v>0</v>
      </c>
      <c r="EF1891">
        <v>0</v>
      </c>
    </row>
    <row r="1892" spans="1:136" x14ac:dyDescent="0.3">
      <c r="A1892">
        <v>488</v>
      </c>
      <c r="B1892" t="s">
        <v>453</v>
      </c>
      <c r="C1892" t="s">
        <v>93</v>
      </c>
      <c r="D1892" t="s">
        <v>21</v>
      </c>
      <c r="E1892" t="s">
        <v>22</v>
      </c>
      <c r="F1892" s="101">
        <v>45626</v>
      </c>
      <c r="G1892" t="s">
        <v>3365</v>
      </c>
      <c r="H1892" t="s">
        <v>3355</v>
      </c>
      <c r="I1892">
        <v>85</v>
      </c>
      <c r="J1892">
        <v>100</v>
      </c>
      <c r="EE1892">
        <v>11</v>
      </c>
      <c r="EF1892">
        <v>11</v>
      </c>
    </row>
    <row r="1893" spans="1:136" x14ac:dyDescent="0.3">
      <c r="A1893">
        <v>208</v>
      </c>
      <c r="B1893" t="s">
        <v>140</v>
      </c>
      <c r="C1893" t="s">
        <v>90</v>
      </c>
      <c r="D1893" t="s">
        <v>21</v>
      </c>
      <c r="E1893" t="s">
        <v>54</v>
      </c>
      <c r="F1893" s="101">
        <v>45657</v>
      </c>
      <c r="G1893" t="s">
        <v>3366</v>
      </c>
      <c r="H1893" t="s">
        <v>2890</v>
      </c>
      <c r="I1893">
        <v>950</v>
      </c>
      <c r="J1893">
        <v>500</v>
      </c>
      <c r="K1893">
        <v>500</v>
      </c>
    </row>
    <row r="1894" spans="1:136" x14ac:dyDescent="0.3">
      <c r="A1894">
        <v>208</v>
      </c>
      <c r="B1894" t="s">
        <v>140</v>
      </c>
      <c r="C1894" t="s">
        <v>90</v>
      </c>
      <c r="D1894" t="s">
        <v>21</v>
      </c>
      <c r="E1894" t="s">
        <v>54</v>
      </c>
      <c r="F1894" s="101">
        <v>45657</v>
      </c>
      <c r="G1894" t="s">
        <v>3366</v>
      </c>
      <c r="H1894" t="s">
        <v>2898</v>
      </c>
      <c r="I1894">
        <v>25</v>
      </c>
      <c r="J1894">
        <v>22.5</v>
      </c>
      <c r="K1894">
        <v>22.5</v>
      </c>
    </row>
    <row r="1895" spans="1:136" x14ac:dyDescent="0.3">
      <c r="A1895">
        <v>208</v>
      </c>
      <c r="B1895" t="s">
        <v>140</v>
      </c>
      <c r="C1895" t="s">
        <v>90</v>
      </c>
      <c r="D1895" t="s">
        <v>21</v>
      </c>
      <c r="E1895" t="s">
        <v>54</v>
      </c>
      <c r="F1895" s="101">
        <v>45657</v>
      </c>
      <c r="G1895" t="s">
        <v>3366</v>
      </c>
      <c r="H1895" t="s">
        <v>2891</v>
      </c>
      <c r="I1895">
        <v>200</v>
      </c>
      <c r="J1895">
        <v>192</v>
      </c>
      <c r="K1895">
        <v>192</v>
      </c>
    </row>
    <row r="1896" spans="1:136" x14ac:dyDescent="0.3">
      <c r="A1896">
        <v>208</v>
      </c>
      <c r="B1896" t="s">
        <v>140</v>
      </c>
      <c r="C1896" t="s">
        <v>90</v>
      </c>
      <c r="D1896" t="s">
        <v>21</v>
      </c>
      <c r="E1896" t="s">
        <v>54</v>
      </c>
      <c r="F1896" s="101">
        <v>45657</v>
      </c>
      <c r="G1896" t="s">
        <v>3366</v>
      </c>
      <c r="H1896" t="s">
        <v>2895</v>
      </c>
      <c r="I1896">
        <v>0</v>
      </c>
      <c r="J1896">
        <v>0</v>
      </c>
      <c r="K1896">
        <v>0</v>
      </c>
    </row>
    <row r="1897" spans="1:136" x14ac:dyDescent="0.3">
      <c r="A1897">
        <v>208</v>
      </c>
      <c r="B1897" t="s">
        <v>140</v>
      </c>
      <c r="C1897" t="s">
        <v>90</v>
      </c>
      <c r="D1897" t="s">
        <v>21</v>
      </c>
      <c r="E1897" t="s">
        <v>54</v>
      </c>
      <c r="F1897" s="101">
        <v>45657</v>
      </c>
      <c r="G1897" t="s">
        <v>3366</v>
      </c>
      <c r="H1897" t="s">
        <v>2899</v>
      </c>
      <c r="I1897">
        <v>25</v>
      </c>
      <c r="J1897">
        <v>6</v>
      </c>
      <c r="K1897">
        <v>6</v>
      </c>
    </row>
    <row r="1898" spans="1:136" x14ac:dyDescent="0.3">
      <c r="A1898">
        <v>208</v>
      </c>
      <c r="B1898" t="s">
        <v>140</v>
      </c>
      <c r="C1898" t="s">
        <v>90</v>
      </c>
      <c r="D1898" t="s">
        <v>21</v>
      </c>
      <c r="E1898" t="s">
        <v>54</v>
      </c>
      <c r="F1898" s="101">
        <v>45657</v>
      </c>
      <c r="G1898" t="s">
        <v>3366</v>
      </c>
      <c r="H1898" t="s">
        <v>2892</v>
      </c>
      <c r="I1898">
        <v>350</v>
      </c>
      <c r="J1898">
        <v>218.5</v>
      </c>
      <c r="K1898">
        <v>218.5</v>
      </c>
    </row>
    <row r="1899" spans="1:136" x14ac:dyDescent="0.3">
      <c r="A1899">
        <v>214</v>
      </c>
      <c r="B1899" t="s">
        <v>143</v>
      </c>
      <c r="C1899" t="s">
        <v>90</v>
      </c>
      <c r="D1899" t="s">
        <v>21</v>
      </c>
      <c r="E1899" t="s">
        <v>54</v>
      </c>
      <c r="F1899" s="101">
        <v>45657</v>
      </c>
      <c r="G1899" t="s">
        <v>3367</v>
      </c>
      <c r="H1899" t="s">
        <v>2890</v>
      </c>
      <c r="I1899">
        <v>5500</v>
      </c>
      <c r="J1899">
        <v>1180</v>
      </c>
      <c r="L1899">
        <v>474</v>
      </c>
      <c r="M1899">
        <v>706</v>
      </c>
    </row>
    <row r="1900" spans="1:136" x14ac:dyDescent="0.3">
      <c r="A1900">
        <v>214</v>
      </c>
      <c r="B1900" t="s">
        <v>143</v>
      </c>
      <c r="C1900" t="s">
        <v>90</v>
      </c>
      <c r="D1900" t="s">
        <v>21</v>
      </c>
      <c r="E1900" t="s">
        <v>54</v>
      </c>
      <c r="F1900" s="101">
        <v>45657</v>
      </c>
      <c r="G1900" t="s">
        <v>3367</v>
      </c>
      <c r="H1900" t="s">
        <v>2892</v>
      </c>
      <c r="I1900">
        <v>1000</v>
      </c>
      <c r="J1900">
        <v>0</v>
      </c>
      <c r="L1900">
        <v>11</v>
      </c>
      <c r="M1900">
        <v>442.2</v>
      </c>
    </row>
    <row r="1901" spans="1:136" x14ac:dyDescent="0.3">
      <c r="A1901">
        <v>214</v>
      </c>
      <c r="B1901" t="s">
        <v>143</v>
      </c>
      <c r="C1901" t="s">
        <v>90</v>
      </c>
      <c r="D1901" t="s">
        <v>21</v>
      </c>
      <c r="E1901" t="s">
        <v>54</v>
      </c>
      <c r="F1901" s="101">
        <v>45657</v>
      </c>
      <c r="G1901" t="s">
        <v>3367</v>
      </c>
      <c r="H1901" t="s">
        <v>2898</v>
      </c>
      <c r="I1901">
        <v>7500</v>
      </c>
      <c r="J1901">
        <v>0</v>
      </c>
      <c r="L1901">
        <v>0</v>
      </c>
      <c r="M1901">
        <v>0</v>
      </c>
    </row>
    <row r="1902" spans="1:136" x14ac:dyDescent="0.3">
      <c r="A1902">
        <v>214</v>
      </c>
      <c r="B1902" t="s">
        <v>143</v>
      </c>
      <c r="C1902" t="s">
        <v>90</v>
      </c>
      <c r="D1902" t="s">
        <v>21</v>
      </c>
      <c r="E1902" t="s">
        <v>54</v>
      </c>
      <c r="F1902" s="101">
        <v>45657</v>
      </c>
      <c r="G1902" t="s">
        <v>3367</v>
      </c>
      <c r="H1902" t="s">
        <v>2891</v>
      </c>
      <c r="I1902">
        <v>1000</v>
      </c>
      <c r="J1902">
        <v>310.20001220703119</v>
      </c>
      <c r="L1902">
        <v>39.700000000000003</v>
      </c>
      <c r="M1902">
        <v>270.5</v>
      </c>
    </row>
    <row r="1903" spans="1:136" x14ac:dyDescent="0.3">
      <c r="A1903">
        <v>214</v>
      </c>
      <c r="B1903" t="s">
        <v>143</v>
      </c>
      <c r="C1903" t="s">
        <v>90</v>
      </c>
      <c r="D1903" t="s">
        <v>21</v>
      </c>
      <c r="E1903" t="s">
        <v>54</v>
      </c>
      <c r="F1903" s="101">
        <v>45657</v>
      </c>
      <c r="G1903" t="s">
        <v>3367</v>
      </c>
      <c r="H1903" t="s">
        <v>2895</v>
      </c>
      <c r="I1903">
        <v>1</v>
      </c>
      <c r="J1903">
        <v>0</v>
      </c>
      <c r="L1903">
        <v>0</v>
      </c>
      <c r="M1903">
        <v>0</v>
      </c>
    </row>
    <row r="1904" spans="1:136" x14ac:dyDescent="0.3">
      <c r="A1904">
        <v>214</v>
      </c>
      <c r="B1904" t="s">
        <v>143</v>
      </c>
      <c r="C1904" t="s">
        <v>90</v>
      </c>
      <c r="D1904" t="s">
        <v>21</v>
      </c>
      <c r="E1904" t="s">
        <v>54</v>
      </c>
      <c r="F1904" s="101">
        <v>45657</v>
      </c>
      <c r="G1904" t="s">
        <v>3367</v>
      </c>
      <c r="H1904" t="s">
        <v>2899</v>
      </c>
      <c r="I1904">
        <v>1</v>
      </c>
      <c r="J1904">
        <v>0</v>
      </c>
      <c r="L1904">
        <v>2.71</v>
      </c>
      <c r="M1904">
        <v>4.01</v>
      </c>
    </row>
    <row r="1905" spans="1:46" x14ac:dyDescent="0.3">
      <c r="A1905">
        <v>217</v>
      </c>
      <c r="B1905" t="s">
        <v>147</v>
      </c>
      <c r="C1905" t="s">
        <v>90</v>
      </c>
      <c r="D1905" t="s">
        <v>21</v>
      </c>
      <c r="E1905" t="s">
        <v>22</v>
      </c>
      <c r="F1905" s="101">
        <v>45657</v>
      </c>
      <c r="G1905" t="s">
        <v>3368</v>
      </c>
      <c r="H1905" t="s">
        <v>2890</v>
      </c>
      <c r="I1905">
        <v>20</v>
      </c>
      <c r="J1905">
        <v>40.169998168945313</v>
      </c>
      <c r="L1905">
        <v>474</v>
      </c>
      <c r="M1905">
        <v>706</v>
      </c>
      <c r="AS1905">
        <v>474</v>
      </c>
    </row>
    <row r="1906" spans="1:46" x14ac:dyDescent="0.3">
      <c r="A1906">
        <v>217</v>
      </c>
      <c r="B1906" t="s">
        <v>147</v>
      </c>
      <c r="C1906" t="s">
        <v>90</v>
      </c>
      <c r="D1906" t="s">
        <v>21</v>
      </c>
      <c r="E1906" t="s">
        <v>22</v>
      </c>
      <c r="F1906" s="101">
        <v>45657</v>
      </c>
      <c r="G1906" t="s">
        <v>3368</v>
      </c>
      <c r="H1906" t="s">
        <v>2892</v>
      </c>
      <c r="I1906">
        <v>20</v>
      </c>
      <c r="J1906">
        <v>2.4300000667572021</v>
      </c>
      <c r="L1906">
        <v>11</v>
      </c>
      <c r="M1906">
        <v>442.2</v>
      </c>
      <c r="AS1906">
        <v>11</v>
      </c>
    </row>
    <row r="1907" spans="1:46" x14ac:dyDescent="0.3">
      <c r="A1907">
        <v>217</v>
      </c>
      <c r="B1907" t="s">
        <v>147</v>
      </c>
      <c r="C1907" t="s">
        <v>90</v>
      </c>
      <c r="D1907" t="s">
        <v>21</v>
      </c>
      <c r="E1907" t="s">
        <v>22</v>
      </c>
      <c r="F1907" s="101">
        <v>45657</v>
      </c>
      <c r="G1907" t="s">
        <v>3368</v>
      </c>
      <c r="H1907" t="s">
        <v>2898</v>
      </c>
      <c r="I1907">
        <v>20</v>
      </c>
      <c r="J1907">
        <v>0</v>
      </c>
      <c r="L1907">
        <v>0</v>
      </c>
      <c r="M1907">
        <v>0</v>
      </c>
      <c r="AS1907">
        <v>0</v>
      </c>
    </row>
    <row r="1908" spans="1:46" x14ac:dyDescent="0.3">
      <c r="A1908">
        <v>217</v>
      </c>
      <c r="B1908" t="s">
        <v>147</v>
      </c>
      <c r="C1908" t="s">
        <v>90</v>
      </c>
      <c r="D1908" t="s">
        <v>21</v>
      </c>
      <c r="E1908" t="s">
        <v>22</v>
      </c>
      <c r="F1908" s="101">
        <v>45657</v>
      </c>
      <c r="G1908" t="s">
        <v>3368</v>
      </c>
      <c r="H1908" t="s">
        <v>2891</v>
      </c>
      <c r="I1908">
        <v>20</v>
      </c>
      <c r="J1908">
        <v>12.80000019073486</v>
      </c>
      <c r="L1908">
        <v>39.700000000000003</v>
      </c>
      <c r="M1908">
        <v>270.5</v>
      </c>
      <c r="AS1908">
        <v>39.700000000000003</v>
      </c>
    </row>
    <row r="1909" spans="1:46" x14ac:dyDescent="0.3">
      <c r="A1909">
        <v>217</v>
      </c>
      <c r="B1909" t="s">
        <v>147</v>
      </c>
      <c r="C1909" t="s">
        <v>90</v>
      </c>
      <c r="D1909" t="s">
        <v>21</v>
      </c>
      <c r="E1909" t="s">
        <v>22</v>
      </c>
      <c r="F1909" s="101">
        <v>45657</v>
      </c>
      <c r="G1909" t="s">
        <v>3368</v>
      </c>
      <c r="H1909" t="s">
        <v>2899</v>
      </c>
      <c r="I1909">
        <v>20</v>
      </c>
      <c r="J1909">
        <v>40.330001831054688</v>
      </c>
      <c r="L1909">
        <v>2.71</v>
      </c>
      <c r="M1909">
        <v>4.01</v>
      </c>
      <c r="AS1909">
        <v>2.71</v>
      </c>
    </row>
    <row r="1910" spans="1:46" x14ac:dyDescent="0.3">
      <c r="A1910">
        <v>218</v>
      </c>
      <c r="B1910" t="s">
        <v>148</v>
      </c>
      <c r="C1910" t="s">
        <v>90</v>
      </c>
      <c r="D1910" t="s">
        <v>21</v>
      </c>
      <c r="E1910" t="s">
        <v>54</v>
      </c>
      <c r="F1910" s="101">
        <v>45657</v>
      </c>
      <c r="G1910" t="s">
        <v>3369</v>
      </c>
      <c r="H1910" t="s">
        <v>2892</v>
      </c>
      <c r="I1910">
        <v>76000</v>
      </c>
      <c r="J1910">
        <v>42180</v>
      </c>
      <c r="N1910">
        <v>42180</v>
      </c>
    </row>
    <row r="1911" spans="1:46" x14ac:dyDescent="0.3">
      <c r="A1911">
        <v>218</v>
      </c>
      <c r="B1911" t="s">
        <v>148</v>
      </c>
      <c r="C1911" t="s">
        <v>90</v>
      </c>
      <c r="D1911" t="s">
        <v>21</v>
      </c>
      <c r="E1911" t="s">
        <v>54</v>
      </c>
      <c r="F1911" s="101">
        <v>45657</v>
      </c>
      <c r="G1911" t="s">
        <v>3369</v>
      </c>
      <c r="H1911" t="s">
        <v>2898</v>
      </c>
      <c r="I1911">
        <v>5000</v>
      </c>
      <c r="J1911">
        <v>3600</v>
      </c>
      <c r="N1911">
        <v>3600</v>
      </c>
    </row>
    <row r="1912" spans="1:46" x14ac:dyDescent="0.3">
      <c r="A1912">
        <v>218</v>
      </c>
      <c r="B1912" t="s">
        <v>148</v>
      </c>
      <c r="C1912" t="s">
        <v>90</v>
      </c>
      <c r="D1912" t="s">
        <v>21</v>
      </c>
      <c r="E1912" t="s">
        <v>54</v>
      </c>
      <c r="F1912" s="101">
        <v>45657</v>
      </c>
      <c r="G1912" t="s">
        <v>3369</v>
      </c>
      <c r="H1912" t="s">
        <v>2891</v>
      </c>
      <c r="I1912">
        <v>24000</v>
      </c>
      <c r="J1912">
        <v>22720</v>
      </c>
      <c r="N1912">
        <v>22720</v>
      </c>
    </row>
    <row r="1913" spans="1:46" x14ac:dyDescent="0.3">
      <c r="A1913">
        <v>218</v>
      </c>
      <c r="B1913" t="s">
        <v>148</v>
      </c>
      <c r="C1913" t="s">
        <v>90</v>
      </c>
      <c r="D1913" t="s">
        <v>21</v>
      </c>
      <c r="E1913" t="s">
        <v>54</v>
      </c>
      <c r="F1913" s="101">
        <v>45657</v>
      </c>
      <c r="G1913" t="s">
        <v>3369</v>
      </c>
      <c r="H1913" t="s">
        <v>2895</v>
      </c>
      <c r="I1913">
        <v>5000</v>
      </c>
      <c r="J1913">
        <v>4080</v>
      </c>
      <c r="N1913">
        <v>4080</v>
      </c>
    </row>
    <row r="1914" spans="1:46" x14ac:dyDescent="0.3">
      <c r="A1914">
        <v>218</v>
      </c>
      <c r="B1914" t="s">
        <v>148</v>
      </c>
      <c r="C1914" t="s">
        <v>90</v>
      </c>
      <c r="D1914" t="s">
        <v>21</v>
      </c>
      <c r="E1914" t="s">
        <v>54</v>
      </c>
      <c r="F1914" s="101">
        <v>45657</v>
      </c>
      <c r="G1914" t="s">
        <v>3369</v>
      </c>
      <c r="H1914" t="s">
        <v>2899</v>
      </c>
      <c r="I1914">
        <v>2000</v>
      </c>
      <c r="J1914">
        <v>945</v>
      </c>
      <c r="N1914">
        <v>945</v>
      </c>
    </row>
    <row r="1915" spans="1:46" x14ac:dyDescent="0.3">
      <c r="A1915">
        <v>218</v>
      </c>
      <c r="B1915" t="s">
        <v>148</v>
      </c>
      <c r="C1915" t="s">
        <v>90</v>
      </c>
      <c r="D1915" t="s">
        <v>21</v>
      </c>
      <c r="E1915" t="s">
        <v>54</v>
      </c>
      <c r="F1915" s="101">
        <v>45657</v>
      </c>
      <c r="G1915" t="s">
        <v>3369</v>
      </c>
      <c r="H1915" t="s">
        <v>2890</v>
      </c>
      <c r="I1915">
        <v>76000</v>
      </c>
      <c r="J1915">
        <v>53449.55078125</v>
      </c>
      <c r="N1915">
        <v>53449.55</v>
      </c>
    </row>
    <row r="1916" spans="1:46" x14ac:dyDescent="0.3">
      <c r="A1916">
        <v>225</v>
      </c>
      <c r="B1916" t="s">
        <v>156</v>
      </c>
      <c r="C1916" t="s">
        <v>90</v>
      </c>
      <c r="D1916" t="s">
        <v>21</v>
      </c>
      <c r="E1916" t="s">
        <v>22</v>
      </c>
      <c r="F1916" s="101">
        <v>45657</v>
      </c>
      <c r="G1916" t="s">
        <v>3370</v>
      </c>
      <c r="H1916" t="s">
        <v>2890</v>
      </c>
      <c r="I1916">
        <v>1</v>
      </c>
      <c r="J1916">
        <v>3</v>
      </c>
      <c r="AT1916">
        <v>3</v>
      </c>
    </row>
    <row r="1917" spans="1:46" x14ac:dyDescent="0.3">
      <c r="A1917">
        <v>225</v>
      </c>
      <c r="B1917" t="s">
        <v>156</v>
      </c>
      <c r="C1917" t="s">
        <v>90</v>
      </c>
      <c r="D1917" t="s">
        <v>21</v>
      </c>
      <c r="E1917" t="s">
        <v>22</v>
      </c>
      <c r="F1917" s="101">
        <v>45657</v>
      </c>
      <c r="G1917" t="s">
        <v>3370</v>
      </c>
      <c r="H1917" t="s">
        <v>2892</v>
      </c>
      <c r="I1917">
        <v>1</v>
      </c>
      <c r="J1917">
        <v>3</v>
      </c>
      <c r="AT1917">
        <v>3</v>
      </c>
    </row>
    <row r="1918" spans="1:46" x14ac:dyDescent="0.3">
      <c r="A1918">
        <v>225</v>
      </c>
      <c r="B1918" t="s">
        <v>156</v>
      </c>
      <c r="C1918" t="s">
        <v>90</v>
      </c>
      <c r="D1918" t="s">
        <v>21</v>
      </c>
      <c r="E1918" t="s">
        <v>22</v>
      </c>
      <c r="F1918" s="101">
        <v>45657</v>
      </c>
      <c r="G1918" t="s">
        <v>3370</v>
      </c>
      <c r="H1918" t="s">
        <v>2898</v>
      </c>
      <c r="I1918">
        <v>1</v>
      </c>
      <c r="J1918">
        <v>0</v>
      </c>
      <c r="AT1918">
        <v>0</v>
      </c>
    </row>
    <row r="1919" spans="1:46" x14ac:dyDescent="0.3">
      <c r="A1919">
        <v>225</v>
      </c>
      <c r="B1919" t="s">
        <v>156</v>
      </c>
      <c r="C1919" t="s">
        <v>90</v>
      </c>
      <c r="D1919" t="s">
        <v>21</v>
      </c>
      <c r="E1919" t="s">
        <v>22</v>
      </c>
      <c r="F1919" s="101">
        <v>45657</v>
      </c>
      <c r="G1919" t="s">
        <v>3370</v>
      </c>
      <c r="H1919" t="s">
        <v>2891</v>
      </c>
      <c r="I1919">
        <v>1</v>
      </c>
      <c r="J1919">
        <v>10</v>
      </c>
      <c r="AT1919">
        <v>10</v>
      </c>
    </row>
    <row r="1920" spans="1:46" x14ac:dyDescent="0.3">
      <c r="A1920">
        <v>225</v>
      </c>
      <c r="B1920" t="s">
        <v>156</v>
      </c>
      <c r="C1920" t="s">
        <v>90</v>
      </c>
      <c r="D1920" t="s">
        <v>21</v>
      </c>
      <c r="E1920" t="s">
        <v>22</v>
      </c>
      <c r="F1920" s="101">
        <v>45657</v>
      </c>
      <c r="G1920" t="s">
        <v>3370</v>
      </c>
      <c r="H1920" t="s">
        <v>2899</v>
      </c>
      <c r="I1920">
        <v>1</v>
      </c>
      <c r="J1920">
        <v>1</v>
      </c>
      <c r="AT1920">
        <v>1</v>
      </c>
    </row>
    <row r="1921" spans="1:134" x14ac:dyDescent="0.3">
      <c r="A1921">
        <v>225</v>
      </c>
      <c r="B1921" t="s">
        <v>156</v>
      </c>
      <c r="C1921" t="s">
        <v>90</v>
      </c>
      <c r="D1921" t="s">
        <v>21</v>
      </c>
      <c r="E1921" t="s">
        <v>22</v>
      </c>
      <c r="F1921" s="101">
        <v>45657</v>
      </c>
      <c r="G1921" t="s">
        <v>3370</v>
      </c>
      <c r="H1921" t="s">
        <v>2895</v>
      </c>
      <c r="I1921">
        <v>1</v>
      </c>
      <c r="J1921">
        <v>1</v>
      </c>
      <c r="AT1921">
        <v>1</v>
      </c>
    </row>
    <row r="1922" spans="1:134" x14ac:dyDescent="0.3">
      <c r="A1922">
        <v>434</v>
      </c>
      <c r="B1922" t="s">
        <v>403</v>
      </c>
      <c r="C1922" t="s">
        <v>90</v>
      </c>
      <c r="D1922" t="s">
        <v>21</v>
      </c>
      <c r="E1922" t="s">
        <v>54</v>
      </c>
      <c r="F1922" s="101">
        <v>45657</v>
      </c>
      <c r="G1922" t="s">
        <v>3371</v>
      </c>
      <c r="H1922" t="s">
        <v>2890</v>
      </c>
      <c r="I1922">
        <v>100</v>
      </c>
      <c r="J1922">
        <v>2355.60009765625</v>
      </c>
      <c r="AV1922">
        <v>2355.6</v>
      </c>
    </row>
    <row r="1923" spans="1:134" x14ac:dyDescent="0.3">
      <c r="A1923">
        <v>434</v>
      </c>
      <c r="B1923" t="s">
        <v>403</v>
      </c>
      <c r="C1923" t="s">
        <v>90</v>
      </c>
      <c r="D1923" t="s">
        <v>21</v>
      </c>
      <c r="E1923" t="s">
        <v>54</v>
      </c>
      <c r="F1923" s="101">
        <v>45657</v>
      </c>
      <c r="G1923" t="s">
        <v>3371</v>
      </c>
      <c r="H1923" t="s">
        <v>2892</v>
      </c>
      <c r="I1923">
        <v>25</v>
      </c>
      <c r="J1923">
        <v>1.7899999618530269</v>
      </c>
      <c r="AV1923">
        <v>1.79</v>
      </c>
    </row>
    <row r="1924" spans="1:134" x14ac:dyDescent="0.3">
      <c r="A1924">
        <v>434</v>
      </c>
      <c r="B1924" t="s">
        <v>403</v>
      </c>
      <c r="C1924" t="s">
        <v>90</v>
      </c>
      <c r="D1924" t="s">
        <v>21</v>
      </c>
      <c r="E1924" t="s">
        <v>54</v>
      </c>
      <c r="F1924" s="101">
        <v>45657</v>
      </c>
      <c r="G1924" t="s">
        <v>3371</v>
      </c>
      <c r="H1924" t="s">
        <v>2891</v>
      </c>
      <c r="I1924">
        <v>25</v>
      </c>
      <c r="J1924">
        <v>6.9000000953674316</v>
      </c>
      <c r="AV1924">
        <v>6.9</v>
      </c>
    </row>
    <row r="1925" spans="1:134" x14ac:dyDescent="0.3">
      <c r="A1925">
        <v>434</v>
      </c>
      <c r="B1925" t="s">
        <v>403</v>
      </c>
      <c r="C1925" t="s">
        <v>90</v>
      </c>
      <c r="D1925" t="s">
        <v>21</v>
      </c>
      <c r="E1925" t="s">
        <v>54</v>
      </c>
      <c r="F1925" s="101">
        <v>45657</v>
      </c>
      <c r="G1925" t="s">
        <v>3371</v>
      </c>
      <c r="H1925" t="s">
        <v>2895</v>
      </c>
      <c r="I1925">
        <v>10</v>
      </c>
      <c r="J1925">
        <v>0.20000000298023221</v>
      </c>
      <c r="AV1925">
        <v>0.2</v>
      </c>
    </row>
    <row r="1926" spans="1:134" x14ac:dyDescent="0.3">
      <c r="A1926">
        <v>434</v>
      </c>
      <c r="B1926" t="s">
        <v>403</v>
      </c>
      <c r="C1926" t="s">
        <v>90</v>
      </c>
      <c r="D1926" t="s">
        <v>21</v>
      </c>
      <c r="E1926" t="s">
        <v>54</v>
      </c>
      <c r="F1926" s="101">
        <v>45657</v>
      </c>
      <c r="G1926" t="s">
        <v>3371</v>
      </c>
      <c r="H1926" t="s">
        <v>2899</v>
      </c>
      <c r="I1926">
        <v>200</v>
      </c>
      <c r="J1926">
        <v>0</v>
      </c>
      <c r="AV1926">
        <v>0</v>
      </c>
    </row>
    <row r="1927" spans="1:134" x14ac:dyDescent="0.3">
      <c r="A1927">
        <v>436</v>
      </c>
      <c r="B1927" t="s">
        <v>121</v>
      </c>
      <c r="C1927" t="s">
        <v>93</v>
      </c>
      <c r="D1927" t="s">
        <v>21</v>
      </c>
      <c r="E1927" t="s">
        <v>54</v>
      </c>
      <c r="F1927" s="101">
        <v>45657</v>
      </c>
      <c r="G1927" t="s">
        <v>3372</v>
      </c>
      <c r="H1927" t="s">
        <v>3075</v>
      </c>
      <c r="I1927">
        <v>7</v>
      </c>
      <c r="J1927">
        <v>10.88000011444092</v>
      </c>
      <c r="CP1927">
        <v>10.88</v>
      </c>
    </row>
    <row r="1928" spans="1:134" x14ac:dyDescent="0.3">
      <c r="A1928">
        <v>436</v>
      </c>
      <c r="B1928" t="s">
        <v>121</v>
      </c>
      <c r="C1928" t="s">
        <v>93</v>
      </c>
      <c r="D1928" t="s">
        <v>21</v>
      </c>
      <c r="E1928" t="s">
        <v>54</v>
      </c>
      <c r="F1928" s="101">
        <v>45657</v>
      </c>
      <c r="G1928" t="s">
        <v>3372</v>
      </c>
      <c r="H1928" t="s">
        <v>3074</v>
      </c>
      <c r="I1928">
        <v>7</v>
      </c>
      <c r="J1928">
        <v>6.0900001525878906</v>
      </c>
      <c r="CP1928">
        <v>6.09</v>
      </c>
    </row>
    <row r="1929" spans="1:134" x14ac:dyDescent="0.3">
      <c r="A1929">
        <v>485</v>
      </c>
      <c r="B1929" t="s">
        <v>450</v>
      </c>
      <c r="C1929" t="s">
        <v>93</v>
      </c>
      <c r="D1929" t="s">
        <v>21</v>
      </c>
      <c r="E1929" t="s">
        <v>22</v>
      </c>
      <c r="F1929" s="101">
        <v>45657</v>
      </c>
      <c r="G1929" t="s">
        <v>3373</v>
      </c>
      <c r="H1929" t="s">
        <v>3328</v>
      </c>
      <c r="I1929">
        <v>80</v>
      </c>
      <c r="J1929">
        <v>0</v>
      </c>
      <c r="EC1929">
        <v>0</v>
      </c>
      <c r="ED1929">
        <v>0</v>
      </c>
    </row>
    <row r="1930" spans="1:134" x14ac:dyDescent="0.3">
      <c r="A1930">
        <v>485</v>
      </c>
      <c r="B1930" t="s">
        <v>450</v>
      </c>
      <c r="C1930" t="s">
        <v>93</v>
      </c>
      <c r="D1930" t="s">
        <v>21</v>
      </c>
      <c r="E1930" t="s">
        <v>22</v>
      </c>
      <c r="F1930" s="101">
        <v>45657</v>
      </c>
      <c r="G1930" t="s">
        <v>3373</v>
      </c>
      <c r="H1930" t="s">
        <v>3329</v>
      </c>
      <c r="I1930">
        <v>80</v>
      </c>
      <c r="J1930">
        <v>0</v>
      </c>
      <c r="EC1930">
        <v>0</v>
      </c>
      <c r="ED1930">
        <v>0</v>
      </c>
    </row>
    <row r="1931" spans="1:134" x14ac:dyDescent="0.3">
      <c r="A1931">
        <v>485</v>
      </c>
      <c r="B1931" t="s">
        <v>450</v>
      </c>
      <c r="C1931" t="s">
        <v>93</v>
      </c>
      <c r="D1931" t="s">
        <v>21</v>
      </c>
      <c r="E1931" t="s">
        <v>22</v>
      </c>
      <c r="F1931" s="101">
        <v>45657</v>
      </c>
      <c r="G1931" t="s">
        <v>3373</v>
      </c>
      <c r="H1931" t="s">
        <v>3330</v>
      </c>
      <c r="I1931">
        <v>80</v>
      </c>
      <c r="J1931">
        <v>0</v>
      </c>
      <c r="EC1931">
        <v>0</v>
      </c>
      <c r="ED1931">
        <v>0</v>
      </c>
    </row>
    <row r="1932" spans="1:134" x14ac:dyDescent="0.3">
      <c r="A1932">
        <v>485</v>
      </c>
      <c r="B1932" t="s">
        <v>450</v>
      </c>
      <c r="C1932" t="s">
        <v>93</v>
      </c>
      <c r="D1932" t="s">
        <v>21</v>
      </c>
      <c r="E1932" t="s">
        <v>22</v>
      </c>
      <c r="F1932" s="101">
        <v>45657</v>
      </c>
      <c r="G1932" t="s">
        <v>3373</v>
      </c>
      <c r="H1932" t="s">
        <v>3064</v>
      </c>
      <c r="I1932">
        <v>80</v>
      </c>
      <c r="J1932">
        <v>0</v>
      </c>
      <c r="EC1932">
        <v>0</v>
      </c>
      <c r="ED1932">
        <v>0</v>
      </c>
    </row>
    <row r="1933" spans="1:134" x14ac:dyDescent="0.3">
      <c r="A1933">
        <v>485</v>
      </c>
      <c r="B1933" t="s">
        <v>450</v>
      </c>
      <c r="C1933" t="s">
        <v>93</v>
      </c>
      <c r="D1933" t="s">
        <v>21</v>
      </c>
      <c r="E1933" t="s">
        <v>22</v>
      </c>
      <c r="F1933" s="101">
        <v>45657</v>
      </c>
      <c r="G1933" t="s">
        <v>3373</v>
      </c>
      <c r="H1933" t="s">
        <v>68</v>
      </c>
      <c r="I1933">
        <v>80</v>
      </c>
      <c r="J1933">
        <v>0</v>
      </c>
      <c r="EC1933">
        <v>0</v>
      </c>
      <c r="ED1933">
        <v>0</v>
      </c>
    </row>
    <row r="1934" spans="1:134" x14ac:dyDescent="0.3">
      <c r="A1934">
        <v>485</v>
      </c>
      <c r="B1934" t="s">
        <v>450</v>
      </c>
      <c r="C1934" t="s">
        <v>93</v>
      </c>
      <c r="D1934" t="s">
        <v>21</v>
      </c>
      <c r="E1934" t="s">
        <v>22</v>
      </c>
      <c r="F1934" s="101">
        <v>45657</v>
      </c>
      <c r="G1934" t="s">
        <v>3373</v>
      </c>
      <c r="H1934" t="s">
        <v>3331</v>
      </c>
      <c r="I1934">
        <v>80</v>
      </c>
      <c r="J1934">
        <v>0</v>
      </c>
      <c r="EC1934">
        <v>0</v>
      </c>
      <c r="ED1934">
        <v>0</v>
      </c>
    </row>
    <row r="1935" spans="1:134" x14ac:dyDescent="0.3">
      <c r="A1935">
        <v>485</v>
      </c>
      <c r="B1935" t="s">
        <v>450</v>
      </c>
      <c r="C1935" t="s">
        <v>93</v>
      </c>
      <c r="D1935" t="s">
        <v>21</v>
      </c>
      <c r="E1935" t="s">
        <v>22</v>
      </c>
      <c r="F1935" s="101">
        <v>45657</v>
      </c>
      <c r="G1935" t="s">
        <v>3373</v>
      </c>
      <c r="H1935" t="s">
        <v>3332</v>
      </c>
      <c r="I1935">
        <v>80</v>
      </c>
      <c r="J1935">
        <v>60</v>
      </c>
      <c r="EC1935">
        <v>3</v>
      </c>
      <c r="ED1935">
        <v>5</v>
      </c>
    </row>
    <row r="1936" spans="1:134" x14ac:dyDescent="0.3">
      <c r="A1936">
        <v>485</v>
      </c>
      <c r="B1936" t="s">
        <v>450</v>
      </c>
      <c r="C1936" t="s">
        <v>93</v>
      </c>
      <c r="D1936" t="s">
        <v>21</v>
      </c>
      <c r="E1936" t="s">
        <v>22</v>
      </c>
      <c r="F1936" s="101">
        <v>45657</v>
      </c>
      <c r="G1936" t="s">
        <v>3373</v>
      </c>
      <c r="H1936" t="s">
        <v>3355</v>
      </c>
      <c r="I1936">
        <v>80</v>
      </c>
      <c r="J1936">
        <v>100</v>
      </c>
      <c r="EC1936">
        <v>1</v>
      </c>
      <c r="ED1936">
        <v>1</v>
      </c>
    </row>
    <row r="1937" spans="1:136" x14ac:dyDescent="0.3">
      <c r="A1937">
        <v>488</v>
      </c>
      <c r="B1937" t="s">
        <v>453</v>
      </c>
      <c r="C1937" t="s">
        <v>93</v>
      </c>
      <c r="D1937" t="s">
        <v>21</v>
      </c>
      <c r="E1937" t="s">
        <v>22</v>
      </c>
      <c r="F1937" s="101">
        <v>45657</v>
      </c>
      <c r="G1937" t="s">
        <v>3374</v>
      </c>
      <c r="H1937" t="s">
        <v>3328</v>
      </c>
      <c r="I1937">
        <v>85</v>
      </c>
      <c r="J1937">
        <v>82.349998474121094</v>
      </c>
      <c r="EE1937">
        <v>98</v>
      </c>
      <c r="EF1937">
        <v>119</v>
      </c>
    </row>
    <row r="1938" spans="1:136" x14ac:dyDescent="0.3">
      <c r="A1938">
        <v>488</v>
      </c>
      <c r="B1938" t="s">
        <v>453</v>
      </c>
      <c r="C1938" t="s">
        <v>93</v>
      </c>
      <c r="D1938" t="s">
        <v>21</v>
      </c>
      <c r="E1938" t="s">
        <v>22</v>
      </c>
      <c r="F1938" s="101">
        <v>45657</v>
      </c>
      <c r="G1938" t="s">
        <v>3374</v>
      </c>
      <c r="H1938" t="s">
        <v>3329</v>
      </c>
      <c r="I1938">
        <v>85</v>
      </c>
      <c r="J1938">
        <v>90.239997863769531</v>
      </c>
      <c r="EE1938">
        <v>37</v>
      </c>
      <c r="EF1938">
        <v>41</v>
      </c>
    </row>
    <row r="1939" spans="1:136" x14ac:dyDescent="0.3">
      <c r="A1939">
        <v>488</v>
      </c>
      <c r="B1939" t="s">
        <v>453</v>
      </c>
      <c r="C1939" t="s">
        <v>93</v>
      </c>
      <c r="D1939" t="s">
        <v>21</v>
      </c>
      <c r="E1939" t="s">
        <v>22</v>
      </c>
      <c r="F1939" s="101">
        <v>45657</v>
      </c>
      <c r="G1939" t="s">
        <v>3374</v>
      </c>
      <c r="H1939" t="s">
        <v>3330</v>
      </c>
      <c r="I1939">
        <v>85</v>
      </c>
      <c r="J1939">
        <v>98.209999084472656</v>
      </c>
      <c r="EE1939">
        <v>110</v>
      </c>
      <c r="EF1939">
        <v>112</v>
      </c>
    </row>
    <row r="1940" spans="1:136" x14ac:dyDescent="0.3">
      <c r="A1940">
        <v>488</v>
      </c>
      <c r="B1940" t="s">
        <v>453</v>
      </c>
      <c r="C1940" t="s">
        <v>93</v>
      </c>
      <c r="D1940" t="s">
        <v>21</v>
      </c>
      <c r="E1940" t="s">
        <v>22</v>
      </c>
      <c r="F1940" s="101">
        <v>45657</v>
      </c>
      <c r="G1940" t="s">
        <v>3374</v>
      </c>
      <c r="H1940" t="s">
        <v>68</v>
      </c>
      <c r="I1940">
        <v>85</v>
      </c>
      <c r="J1940">
        <v>0</v>
      </c>
      <c r="EE1940">
        <v>0</v>
      </c>
      <c r="EF1940">
        <v>0</v>
      </c>
    </row>
    <row r="1941" spans="1:136" x14ac:dyDescent="0.3">
      <c r="A1941">
        <v>488</v>
      </c>
      <c r="B1941" t="s">
        <v>453</v>
      </c>
      <c r="C1941" t="s">
        <v>93</v>
      </c>
      <c r="D1941" t="s">
        <v>21</v>
      </c>
      <c r="E1941" t="s">
        <v>22</v>
      </c>
      <c r="F1941" s="101">
        <v>45657</v>
      </c>
      <c r="G1941" t="s">
        <v>3374</v>
      </c>
      <c r="H1941" t="s">
        <v>3331</v>
      </c>
      <c r="I1941">
        <v>85</v>
      </c>
      <c r="J1941">
        <v>100</v>
      </c>
      <c r="EE1941">
        <v>27</v>
      </c>
      <c r="EF1941">
        <v>27</v>
      </c>
    </row>
    <row r="1942" spans="1:136" x14ac:dyDescent="0.3">
      <c r="A1942">
        <v>488</v>
      </c>
      <c r="B1942" t="s">
        <v>453</v>
      </c>
      <c r="C1942" t="s">
        <v>93</v>
      </c>
      <c r="D1942" t="s">
        <v>21</v>
      </c>
      <c r="E1942" t="s">
        <v>22</v>
      </c>
      <c r="F1942" s="101">
        <v>45657</v>
      </c>
      <c r="G1942" t="s">
        <v>3374</v>
      </c>
      <c r="H1942" t="s">
        <v>3332</v>
      </c>
      <c r="I1942">
        <v>85</v>
      </c>
      <c r="J1942">
        <v>91.489997863769531</v>
      </c>
      <c r="EE1942">
        <v>43</v>
      </c>
      <c r="EF1942">
        <v>47</v>
      </c>
    </row>
    <row r="1943" spans="1:136" x14ac:dyDescent="0.3">
      <c r="A1943">
        <v>488</v>
      </c>
      <c r="B1943" t="s">
        <v>453</v>
      </c>
      <c r="C1943" t="s">
        <v>93</v>
      </c>
      <c r="D1943" t="s">
        <v>21</v>
      </c>
      <c r="E1943" t="s">
        <v>22</v>
      </c>
      <c r="F1943" s="101">
        <v>45657</v>
      </c>
      <c r="G1943" t="s">
        <v>3374</v>
      </c>
      <c r="H1943" t="s">
        <v>3018</v>
      </c>
      <c r="I1943">
        <v>85</v>
      </c>
      <c r="J1943">
        <v>0</v>
      </c>
      <c r="EE1943">
        <v>0</v>
      </c>
      <c r="EF1943">
        <v>0</v>
      </c>
    </row>
    <row r="1944" spans="1:136" x14ac:dyDescent="0.3">
      <c r="A1944">
        <v>488</v>
      </c>
      <c r="B1944" t="s">
        <v>453</v>
      </c>
      <c r="C1944" t="s">
        <v>93</v>
      </c>
      <c r="D1944" t="s">
        <v>21</v>
      </c>
      <c r="E1944" t="s">
        <v>22</v>
      </c>
      <c r="F1944" s="101">
        <v>45657</v>
      </c>
      <c r="G1944" t="s">
        <v>3374</v>
      </c>
      <c r="H1944" t="s">
        <v>3355</v>
      </c>
      <c r="I1944">
        <v>85</v>
      </c>
      <c r="J1944">
        <v>100</v>
      </c>
      <c r="EE1944">
        <v>11</v>
      </c>
      <c r="EF1944">
        <v>11</v>
      </c>
    </row>
    <row r="1945" spans="1:136" x14ac:dyDescent="0.3">
      <c r="A1945">
        <v>488</v>
      </c>
      <c r="B1945" t="s">
        <v>453</v>
      </c>
      <c r="C1945" t="s">
        <v>93</v>
      </c>
      <c r="D1945" t="s">
        <v>21</v>
      </c>
      <c r="E1945" t="s">
        <v>22</v>
      </c>
      <c r="F1945" s="101">
        <v>45657</v>
      </c>
      <c r="G1945" t="s">
        <v>3374</v>
      </c>
      <c r="H1945" t="s">
        <v>3064</v>
      </c>
      <c r="I1945">
        <v>85</v>
      </c>
      <c r="EE1945">
        <v>0</v>
      </c>
      <c r="EF1945">
        <v>0</v>
      </c>
    </row>
    <row r="1946" spans="1:136" x14ac:dyDescent="0.3">
      <c r="A1946">
        <v>203</v>
      </c>
      <c r="B1946" t="s">
        <v>135</v>
      </c>
      <c r="C1946" t="s">
        <v>86</v>
      </c>
      <c r="D1946" t="s">
        <v>52</v>
      </c>
      <c r="E1946" t="s">
        <v>22</v>
      </c>
      <c r="F1946" s="101">
        <v>45657</v>
      </c>
      <c r="G1946" t="s">
        <v>3375</v>
      </c>
      <c r="H1946" t="s">
        <v>2954</v>
      </c>
      <c r="I1946">
        <v>95</v>
      </c>
      <c r="J1946">
        <v>102.94000244140619</v>
      </c>
      <c r="BA1946">
        <v>262025322345</v>
      </c>
      <c r="BB1946">
        <v>269722295152</v>
      </c>
    </row>
    <row r="1947" spans="1:136" x14ac:dyDescent="0.3">
      <c r="A1947">
        <v>203</v>
      </c>
      <c r="B1947" t="s">
        <v>135</v>
      </c>
      <c r="C1947" t="s">
        <v>86</v>
      </c>
      <c r="D1947" t="s">
        <v>52</v>
      </c>
      <c r="E1947" t="s">
        <v>22</v>
      </c>
      <c r="F1947" s="101">
        <v>45657</v>
      </c>
      <c r="G1947" t="s">
        <v>3375</v>
      </c>
      <c r="H1947" t="s">
        <v>2955</v>
      </c>
      <c r="I1947">
        <v>95</v>
      </c>
      <c r="J1947">
        <v>85.400001525878906</v>
      </c>
      <c r="BA1947">
        <v>15507493100</v>
      </c>
      <c r="BB1947">
        <v>13243138849</v>
      </c>
    </row>
    <row r="1948" spans="1:136" x14ac:dyDescent="0.3">
      <c r="A1948">
        <v>203</v>
      </c>
      <c r="B1948" t="s">
        <v>135</v>
      </c>
      <c r="C1948" t="s">
        <v>86</v>
      </c>
      <c r="D1948" t="s">
        <v>52</v>
      </c>
      <c r="E1948" t="s">
        <v>22</v>
      </c>
      <c r="F1948" s="101">
        <v>45657</v>
      </c>
      <c r="G1948" t="s">
        <v>3375</v>
      </c>
      <c r="H1948" t="s">
        <v>2956</v>
      </c>
      <c r="I1948">
        <v>95</v>
      </c>
      <c r="J1948">
        <v>123.09999847412109</v>
      </c>
      <c r="BA1948">
        <v>12105637225</v>
      </c>
      <c r="BB1948">
        <v>14901687928</v>
      </c>
    </row>
    <row r="1949" spans="1:136" x14ac:dyDescent="0.3">
      <c r="A1949">
        <v>215</v>
      </c>
      <c r="B1949" t="s">
        <v>145</v>
      </c>
      <c r="C1949" t="s">
        <v>90</v>
      </c>
      <c r="D1949" t="s">
        <v>52</v>
      </c>
      <c r="E1949" t="s">
        <v>22</v>
      </c>
      <c r="F1949" s="101">
        <v>45657</v>
      </c>
      <c r="G1949" t="s">
        <v>3376</v>
      </c>
      <c r="H1949" t="s">
        <v>2891</v>
      </c>
      <c r="I1949">
        <v>0</v>
      </c>
      <c r="J1949">
        <v>28.569999694824219</v>
      </c>
      <c r="AC1949">
        <v>0.42</v>
      </c>
      <c r="AD1949">
        <v>0.3</v>
      </c>
    </row>
    <row r="1950" spans="1:136" x14ac:dyDescent="0.3">
      <c r="A1950">
        <v>219</v>
      </c>
      <c r="B1950" t="s">
        <v>150</v>
      </c>
      <c r="C1950" t="s">
        <v>90</v>
      </c>
      <c r="D1950" t="s">
        <v>52</v>
      </c>
      <c r="E1950" t="s">
        <v>22</v>
      </c>
      <c r="F1950" s="101">
        <v>45657</v>
      </c>
      <c r="G1950" t="s">
        <v>3377</v>
      </c>
      <c r="H1950" t="s">
        <v>2890</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150</v>
      </c>
      <c r="C1951" t="s">
        <v>90</v>
      </c>
      <c r="D1951" t="s">
        <v>52</v>
      </c>
      <c r="E1951" t="s">
        <v>22</v>
      </c>
      <c r="F1951" s="101">
        <v>45657</v>
      </c>
      <c r="G1951" t="s">
        <v>3377</v>
      </c>
      <c r="H1951" t="s">
        <v>2892</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150</v>
      </c>
      <c r="C1952" t="s">
        <v>90</v>
      </c>
      <c r="D1952" t="s">
        <v>52</v>
      </c>
      <c r="E1952" t="s">
        <v>22</v>
      </c>
      <c r="F1952" s="101">
        <v>45657</v>
      </c>
      <c r="G1952" t="s">
        <v>3377</v>
      </c>
      <c r="H1952" t="s">
        <v>2891</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150</v>
      </c>
      <c r="C1953" t="s">
        <v>90</v>
      </c>
      <c r="D1953" t="s">
        <v>52</v>
      </c>
      <c r="E1953" t="s">
        <v>22</v>
      </c>
      <c r="F1953" s="101">
        <v>45657</v>
      </c>
      <c r="G1953" t="s">
        <v>3377</v>
      </c>
      <c r="H1953" t="s">
        <v>2895</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150</v>
      </c>
      <c r="C1954" t="s">
        <v>90</v>
      </c>
      <c r="D1954" t="s">
        <v>52</v>
      </c>
      <c r="E1954" t="s">
        <v>22</v>
      </c>
      <c r="F1954" s="101">
        <v>45657</v>
      </c>
      <c r="G1954" t="s">
        <v>3377</v>
      </c>
      <c r="H1954" t="s">
        <v>2899</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150</v>
      </c>
      <c r="C1955" t="s">
        <v>90</v>
      </c>
      <c r="D1955" t="s">
        <v>52</v>
      </c>
      <c r="E1955" t="s">
        <v>22</v>
      </c>
      <c r="F1955" s="101">
        <v>45657</v>
      </c>
      <c r="G1955" t="s">
        <v>3377</v>
      </c>
      <c r="H1955" t="s">
        <v>2898</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151</v>
      </c>
      <c r="C1956" t="s">
        <v>90</v>
      </c>
      <c r="D1956" t="s">
        <v>52</v>
      </c>
      <c r="E1956" t="s">
        <v>22</v>
      </c>
      <c r="F1956" s="101">
        <v>45657</v>
      </c>
      <c r="G1956" t="s">
        <v>3378</v>
      </c>
      <c r="H1956" t="s">
        <v>2890</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151</v>
      </c>
      <c r="C1957" t="s">
        <v>90</v>
      </c>
      <c r="D1957" t="s">
        <v>52</v>
      </c>
      <c r="E1957" t="s">
        <v>22</v>
      </c>
      <c r="F1957" s="101">
        <v>45657</v>
      </c>
      <c r="G1957" t="s">
        <v>3378</v>
      </c>
      <c r="H1957" t="s">
        <v>2892</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151</v>
      </c>
      <c r="C1958" t="s">
        <v>90</v>
      </c>
      <c r="D1958" t="s">
        <v>52</v>
      </c>
      <c r="E1958" t="s">
        <v>22</v>
      </c>
      <c r="F1958" s="101">
        <v>45657</v>
      </c>
      <c r="G1958" t="s">
        <v>3378</v>
      </c>
      <c r="H1958" t="s">
        <v>2898</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151</v>
      </c>
      <c r="C1959" t="s">
        <v>90</v>
      </c>
      <c r="D1959" t="s">
        <v>52</v>
      </c>
      <c r="E1959" t="s">
        <v>22</v>
      </c>
      <c r="F1959" s="101">
        <v>45657</v>
      </c>
      <c r="G1959" t="s">
        <v>3378</v>
      </c>
      <c r="H1959" t="s">
        <v>2891</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151</v>
      </c>
      <c r="C1960" t="s">
        <v>90</v>
      </c>
      <c r="D1960" t="s">
        <v>52</v>
      </c>
      <c r="E1960" t="s">
        <v>22</v>
      </c>
      <c r="F1960" s="101">
        <v>45657</v>
      </c>
      <c r="G1960" t="s">
        <v>3378</v>
      </c>
      <c r="H1960" t="s">
        <v>2895</v>
      </c>
      <c r="I1960">
        <v>1</v>
      </c>
      <c r="O1960">
        <v>9</v>
      </c>
      <c r="P1960">
        <v>26</v>
      </c>
      <c r="Q1960">
        <v>2938</v>
      </c>
      <c r="R1960">
        <v>0</v>
      </c>
      <c r="S1960">
        <v>6</v>
      </c>
      <c r="T1960">
        <v>19</v>
      </c>
      <c r="U1960">
        <v>3030</v>
      </c>
      <c r="V1960">
        <v>0</v>
      </c>
      <c r="Y1960">
        <v>0</v>
      </c>
      <c r="Z1960">
        <v>0</v>
      </c>
    </row>
    <row r="1961" spans="1:137" x14ac:dyDescent="0.3">
      <c r="A1961">
        <v>220</v>
      </c>
      <c r="B1961" t="s">
        <v>151</v>
      </c>
      <c r="C1961" t="s">
        <v>90</v>
      </c>
      <c r="D1961" t="s">
        <v>52</v>
      </c>
      <c r="E1961" t="s">
        <v>22</v>
      </c>
      <c r="F1961" s="101">
        <v>45657</v>
      </c>
      <c r="G1961" t="s">
        <v>3378</v>
      </c>
      <c r="H1961" t="s">
        <v>2899</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216</v>
      </c>
      <c r="C1962" t="s">
        <v>217</v>
      </c>
      <c r="D1962" t="s">
        <v>52</v>
      </c>
      <c r="E1962" t="s">
        <v>22</v>
      </c>
      <c r="F1962" s="101">
        <v>45657</v>
      </c>
      <c r="G1962" t="s">
        <v>3379</v>
      </c>
      <c r="H1962" t="s">
        <v>3380</v>
      </c>
      <c r="I1962">
        <v>80</v>
      </c>
      <c r="J1962">
        <v>107.5</v>
      </c>
      <c r="EG1962">
        <v>86</v>
      </c>
    </row>
    <row r="1963" spans="1:137" x14ac:dyDescent="0.3">
      <c r="A1963">
        <v>275</v>
      </c>
      <c r="B1963" t="s">
        <v>216</v>
      </c>
      <c r="C1963" t="s">
        <v>217</v>
      </c>
      <c r="D1963" t="s">
        <v>52</v>
      </c>
      <c r="E1963" t="s">
        <v>22</v>
      </c>
      <c r="F1963" s="101">
        <v>45657</v>
      </c>
      <c r="G1963" t="s">
        <v>3379</v>
      </c>
      <c r="H1963" t="s">
        <v>2982</v>
      </c>
      <c r="I1963">
        <v>80</v>
      </c>
      <c r="J1963">
        <v>111.25</v>
      </c>
      <c r="EG1963">
        <v>89</v>
      </c>
    </row>
    <row r="1964" spans="1:137" x14ac:dyDescent="0.3">
      <c r="A1964">
        <v>275</v>
      </c>
      <c r="B1964" t="s">
        <v>216</v>
      </c>
      <c r="C1964" t="s">
        <v>217</v>
      </c>
      <c r="D1964" t="s">
        <v>52</v>
      </c>
      <c r="E1964" t="s">
        <v>22</v>
      </c>
      <c r="F1964" s="101">
        <v>45657</v>
      </c>
      <c r="G1964" t="s">
        <v>3379</v>
      </c>
      <c r="H1964" t="s">
        <v>3381</v>
      </c>
      <c r="I1964">
        <v>80</v>
      </c>
      <c r="J1964">
        <v>110</v>
      </c>
      <c r="EG1964">
        <v>88</v>
      </c>
    </row>
    <row r="1965" spans="1:137" x14ac:dyDescent="0.3">
      <c r="A1965">
        <v>278</v>
      </c>
      <c r="B1965" t="s">
        <v>1325</v>
      </c>
      <c r="C1965" t="s">
        <v>219</v>
      </c>
      <c r="D1965" t="s">
        <v>52</v>
      </c>
      <c r="E1965" t="s">
        <v>22</v>
      </c>
      <c r="F1965" s="101">
        <v>45657</v>
      </c>
      <c r="G1965" t="s">
        <v>3382</v>
      </c>
      <c r="H1965" t="s">
        <v>2966</v>
      </c>
      <c r="J1965">
        <v>629</v>
      </c>
      <c r="BE1965">
        <v>629</v>
      </c>
    </row>
    <row r="1966" spans="1:137" x14ac:dyDescent="0.3">
      <c r="A1966">
        <v>278</v>
      </c>
      <c r="B1966" t="s">
        <v>1325</v>
      </c>
      <c r="C1966" t="s">
        <v>219</v>
      </c>
      <c r="D1966" t="s">
        <v>52</v>
      </c>
      <c r="E1966" t="s">
        <v>22</v>
      </c>
      <c r="F1966" s="101">
        <v>45657</v>
      </c>
      <c r="G1966" t="s">
        <v>3382</v>
      </c>
      <c r="H1966" t="s">
        <v>2967</v>
      </c>
      <c r="J1966">
        <v>202</v>
      </c>
      <c r="BE1966">
        <v>202</v>
      </c>
    </row>
    <row r="1967" spans="1:137" x14ac:dyDescent="0.3">
      <c r="A1967">
        <v>278</v>
      </c>
      <c r="B1967" t="s">
        <v>1325</v>
      </c>
      <c r="C1967" t="s">
        <v>219</v>
      </c>
      <c r="D1967" t="s">
        <v>52</v>
      </c>
      <c r="E1967" t="s">
        <v>22</v>
      </c>
      <c r="F1967" s="101">
        <v>45657</v>
      </c>
      <c r="G1967" t="s">
        <v>3382</v>
      </c>
      <c r="H1967" t="s">
        <v>2968</v>
      </c>
      <c r="J1967">
        <v>187</v>
      </c>
      <c r="BE1967">
        <v>187</v>
      </c>
    </row>
    <row r="1968" spans="1:137" x14ac:dyDescent="0.3">
      <c r="A1968">
        <v>286</v>
      </c>
      <c r="B1968" t="s">
        <v>1339</v>
      </c>
      <c r="C1968" t="s">
        <v>219</v>
      </c>
      <c r="D1968" t="s">
        <v>52</v>
      </c>
      <c r="E1968" t="s">
        <v>22</v>
      </c>
      <c r="F1968" s="101">
        <v>45657</v>
      </c>
      <c r="G1968" t="s">
        <v>3383</v>
      </c>
      <c r="H1968" t="s">
        <v>2970</v>
      </c>
      <c r="J1968">
        <v>79</v>
      </c>
      <c r="BF1968">
        <v>79</v>
      </c>
    </row>
    <row r="1969" spans="1:116" x14ac:dyDescent="0.3">
      <c r="A1969">
        <v>286</v>
      </c>
      <c r="B1969" t="s">
        <v>1339</v>
      </c>
      <c r="C1969" t="s">
        <v>219</v>
      </c>
      <c r="D1969" t="s">
        <v>52</v>
      </c>
      <c r="E1969" t="s">
        <v>22</v>
      </c>
      <c r="F1969" s="101">
        <v>45657</v>
      </c>
      <c r="G1969" t="s">
        <v>3383</v>
      </c>
      <c r="H1969" t="s">
        <v>2971</v>
      </c>
      <c r="J1969">
        <v>761</v>
      </c>
      <c r="BF1969">
        <v>761</v>
      </c>
    </row>
    <row r="1970" spans="1:116" x14ac:dyDescent="0.3">
      <c r="A1970">
        <v>286</v>
      </c>
      <c r="B1970" t="s">
        <v>1339</v>
      </c>
      <c r="C1970" t="s">
        <v>219</v>
      </c>
      <c r="D1970" t="s">
        <v>52</v>
      </c>
      <c r="E1970" t="s">
        <v>22</v>
      </c>
      <c r="F1970" s="101">
        <v>45657</v>
      </c>
      <c r="G1970" t="s">
        <v>3383</v>
      </c>
      <c r="H1970" t="s">
        <v>2972</v>
      </c>
      <c r="J1970">
        <v>99</v>
      </c>
      <c r="BF1970">
        <v>99</v>
      </c>
    </row>
    <row r="1971" spans="1:116" x14ac:dyDescent="0.3">
      <c r="A1971">
        <v>286</v>
      </c>
      <c r="B1971" t="s">
        <v>1339</v>
      </c>
      <c r="C1971" t="s">
        <v>219</v>
      </c>
      <c r="D1971" t="s">
        <v>52</v>
      </c>
      <c r="E1971" t="s">
        <v>22</v>
      </c>
      <c r="F1971" s="101">
        <v>45657</v>
      </c>
      <c r="G1971" t="s">
        <v>3383</v>
      </c>
      <c r="H1971" t="s">
        <v>2973</v>
      </c>
      <c r="J1971">
        <v>79</v>
      </c>
      <c r="BF1971">
        <v>79</v>
      </c>
    </row>
    <row r="1972" spans="1:116" x14ac:dyDescent="0.3">
      <c r="A1972">
        <v>294</v>
      </c>
      <c r="B1972" t="s">
        <v>238</v>
      </c>
      <c r="C1972" t="s">
        <v>234</v>
      </c>
      <c r="D1972" t="s">
        <v>52</v>
      </c>
      <c r="E1972" t="s">
        <v>22</v>
      </c>
      <c r="F1972" s="101">
        <v>45657</v>
      </c>
      <c r="G1972" t="s">
        <v>3384</v>
      </c>
      <c r="H1972" t="s">
        <v>2977</v>
      </c>
      <c r="I1972">
        <v>3</v>
      </c>
      <c r="J1972">
        <v>-0.68000000715255737</v>
      </c>
      <c r="BI1972">
        <v>147</v>
      </c>
      <c r="BJ1972">
        <v>148</v>
      </c>
    </row>
    <row r="1973" spans="1:116" x14ac:dyDescent="0.3">
      <c r="A1973">
        <v>302</v>
      </c>
      <c r="B1973" t="s">
        <v>1379</v>
      </c>
      <c r="C1973" t="s">
        <v>208</v>
      </c>
      <c r="D1973" t="s">
        <v>52</v>
      </c>
      <c r="E1973" t="s">
        <v>22</v>
      </c>
      <c r="F1973" s="101">
        <v>45657</v>
      </c>
      <c r="G1973" t="s">
        <v>3385</v>
      </c>
      <c r="H1973" t="s">
        <v>3264</v>
      </c>
      <c r="J1973">
        <v>17199</v>
      </c>
      <c r="DL1973">
        <v>17199</v>
      </c>
    </row>
    <row r="1974" spans="1:116" x14ac:dyDescent="0.3">
      <c r="A1974">
        <v>302</v>
      </c>
      <c r="B1974" t="s">
        <v>1379</v>
      </c>
      <c r="C1974" t="s">
        <v>208</v>
      </c>
      <c r="D1974" t="s">
        <v>52</v>
      </c>
      <c r="E1974" t="s">
        <v>22</v>
      </c>
      <c r="F1974" s="101">
        <v>45657</v>
      </c>
      <c r="G1974" t="s">
        <v>3385</v>
      </c>
      <c r="H1974" t="s">
        <v>3267</v>
      </c>
      <c r="J1974">
        <v>660</v>
      </c>
      <c r="DL1974">
        <v>660</v>
      </c>
    </row>
    <row r="1975" spans="1:116" x14ac:dyDescent="0.3">
      <c r="A1975">
        <v>302</v>
      </c>
      <c r="B1975" t="s">
        <v>1379</v>
      </c>
      <c r="C1975" t="s">
        <v>208</v>
      </c>
      <c r="D1975" t="s">
        <v>52</v>
      </c>
      <c r="E1975" t="s">
        <v>22</v>
      </c>
      <c r="F1975" s="101">
        <v>45657</v>
      </c>
      <c r="G1975" t="s">
        <v>3385</v>
      </c>
      <c r="H1975" t="s">
        <v>3266</v>
      </c>
      <c r="J1975">
        <v>331</v>
      </c>
      <c r="DL1975">
        <v>331</v>
      </c>
    </row>
    <row r="1976" spans="1:116" x14ac:dyDescent="0.3">
      <c r="A1976">
        <v>302</v>
      </c>
      <c r="B1976" t="s">
        <v>1379</v>
      </c>
      <c r="C1976" t="s">
        <v>208</v>
      </c>
      <c r="D1976" t="s">
        <v>52</v>
      </c>
      <c r="E1976" t="s">
        <v>22</v>
      </c>
      <c r="F1976" s="101">
        <v>45657</v>
      </c>
      <c r="G1976" t="s">
        <v>3385</v>
      </c>
      <c r="H1976" t="s">
        <v>3265</v>
      </c>
      <c r="J1976">
        <v>952</v>
      </c>
      <c r="DL1976">
        <v>952</v>
      </c>
    </row>
    <row r="1977" spans="1:116" x14ac:dyDescent="0.3">
      <c r="A1977">
        <v>362</v>
      </c>
      <c r="B1977" t="s">
        <v>314</v>
      </c>
      <c r="C1977" t="s">
        <v>315</v>
      </c>
      <c r="D1977" t="s">
        <v>52</v>
      </c>
      <c r="E1977" t="s">
        <v>22</v>
      </c>
      <c r="F1977" s="101">
        <v>45657</v>
      </c>
      <c r="G1977" t="s">
        <v>3386</v>
      </c>
      <c r="H1977" t="s">
        <v>2962</v>
      </c>
      <c r="I1977">
        <v>98</v>
      </c>
      <c r="J1977">
        <v>99.629997253417969</v>
      </c>
      <c r="CU1977">
        <v>7530</v>
      </c>
      <c r="CV1977">
        <v>7558</v>
      </c>
    </row>
    <row r="1978" spans="1:116" x14ac:dyDescent="0.3">
      <c r="A1978">
        <v>362</v>
      </c>
      <c r="B1978" t="s">
        <v>314</v>
      </c>
      <c r="C1978" t="s">
        <v>315</v>
      </c>
      <c r="D1978" t="s">
        <v>52</v>
      </c>
      <c r="E1978" t="s">
        <v>22</v>
      </c>
      <c r="F1978" s="101">
        <v>45657</v>
      </c>
      <c r="G1978" t="s">
        <v>3386</v>
      </c>
      <c r="H1978" t="s">
        <v>2961</v>
      </c>
      <c r="I1978">
        <v>98</v>
      </c>
      <c r="J1978">
        <v>97.699996948242188</v>
      </c>
      <c r="CU1978">
        <v>595</v>
      </c>
      <c r="CV1978">
        <v>609</v>
      </c>
    </row>
    <row r="1979" spans="1:116" x14ac:dyDescent="0.3">
      <c r="A1979">
        <v>369</v>
      </c>
      <c r="B1979" t="s">
        <v>324</v>
      </c>
      <c r="C1979" t="s">
        <v>32</v>
      </c>
      <c r="D1979" t="s">
        <v>52</v>
      </c>
      <c r="E1979" t="s">
        <v>22</v>
      </c>
      <c r="F1979" s="101">
        <v>45657</v>
      </c>
      <c r="G1979" t="s">
        <v>3387</v>
      </c>
      <c r="H1979" t="s">
        <v>2982</v>
      </c>
      <c r="I1979">
        <v>100</v>
      </c>
      <c r="J1979">
        <v>51.020000457763672</v>
      </c>
      <c r="BM1979">
        <v>50</v>
      </c>
      <c r="BN1979">
        <v>98</v>
      </c>
    </row>
    <row r="1980" spans="1:116" x14ac:dyDescent="0.3">
      <c r="A1980">
        <v>369</v>
      </c>
      <c r="B1980" t="s">
        <v>324</v>
      </c>
      <c r="C1980" t="s">
        <v>32</v>
      </c>
      <c r="D1980" t="s">
        <v>52</v>
      </c>
      <c r="E1980" t="s">
        <v>22</v>
      </c>
      <c r="F1980" s="101">
        <v>45657</v>
      </c>
      <c r="G1980" t="s">
        <v>3387</v>
      </c>
      <c r="H1980" t="s">
        <v>2981</v>
      </c>
      <c r="I1980">
        <v>100</v>
      </c>
      <c r="J1980">
        <v>270</v>
      </c>
      <c r="BM1980">
        <v>27</v>
      </c>
      <c r="BN1980">
        <v>10</v>
      </c>
    </row>
    <row r="1981" spans="1:116" x14ac:dyDescent="0.3">
      <c r="A1981">
        <v>386</v>
      </c>
      <c r="B1981" t="s">
        <v>344</v>
      </c>
      <c r="C1981" t="s">
        <v>343</v>
      </c>
      <c r="D1981" t="s">
        <v>52</v>
      </c>
      <c r="E1981" t="s">
        <v>22</v>
      </c>
      <c r="F1981" s="101">
        <v>45657</v>
      </c>
      <c r="G1981" t="s">
        <v>3388</v>
      </c>
      <c r="H1981" t="s">
        <v>520</v>
      </c>
      <c r="I1981">
        <v>100</v>
      </c>
      <c r="J1981">
        <v>137</v>
      </c>
      <c r="BO1981">
        <v>3309780602</v>
      </c>
      <c r="BP1981">
        <v>2415925326</v>
      </c>
    </row>
    <row r="1982" spans="1:116" x14ac:dyDescent="0.3">
      <c r="A1982">
        <v>386</v>
      </c>
      <c r="B1982" t="s">
        <v>344</v>
      </c>
      <c r="C1982" t="s">
        <v>343</v>
      </c>
      <c r="D1982" t="s">
        <v>52</v>
      </c>
      <c r="E1982" t="s">
        <v>22</v>
      </c>
      <c r="F1982" s="101">
        <v>45657</v>
      </c>
      <c r="G1982" t="s">
        <v>3388</v>
      </c>
      <c r="H1982" t="s">
        <v>522</v>
      </c>
      <c r="I1982">
        <v>100</v>
      </c>
      <c r="J1982">
        <v>24.930000305175781</v>
      </c>
      <c r="BO1982">
        <v>1255318307</v>
      </c>
      <c r="BP1982">
        <v>5036160021</v>
      </c>
    </row>
    <row r="1983" spans="1:116" x14ac:dyDescent="0.3">
      <c r="A1983">
        <v>386</v>
      </c>
      <c r="B1983" t="s">
        <v>344</v>
      </c>
      <c r="C1983" t="s">
        <v>343</v>
      </c>
      <c r="D1983" t="s">
        <v>52</v>
      </c>
      <c r="E1983" t="s">
        <v>22</v>
      </c>
      <c r="F1983" s="101">
        <v>45657</v>
      </c>
      <c r="G1983" t="s">
        <v>3388</v>
      </c>
      <c r="H1983" t="s">
        <v>524</v>
      </c>
      <c r="I1983">
        <v>100</v>
      </c>
      <c r="J1983">
        <v>114.2099990844727</v>
      </c>
      <c r="BO1983">
        <v>2985432782</v>
      </c>
      <c r="BP1983">
        <v>2613948908</v>
      </c>
    </row>
    <row r="1984" spans="1:116" x14ac:dyDescent="0.3">
      <c r="A1984">
        <v>408</v>
      </c>
      <c r="B1984" t="s">
        <v>374</v>
      </c>
      <c r="C1984" t="s">
        <v>39</v>
      </c>
      <c r="D1984" t="s">
        <v>52</v>
      </c>
      <c r="E1984" t="s">
        <v>22</v>
      </c>
      <c r="F1984" s="101">
        <v>45657</v>
      </c>
      <c r="G1984" t="s">
        <v>3389</v>
      </c>
      <c r="H1984" t="s">
        <v>2997</v>
      </c>
      <c r="I1984">
        <v>100</v>
      </c>
      <c r="J1984">
        <v>100</v>
      </c>
      <c r="BR1984">
        <v>2</v>
      </c>
      <c r="BS1984">
        <v>2</v>
      </c>
    </row>
    <row r="1985" spans="1:71" x14ac:dyDescent="0.3">
      <c r="A1985">
        <v>408</v>
      </c>
      <c r="B1985" t="s">
        <v>374</v>
      </c>
      <c r="C1985" t="s">
        <v>39</v>
      </c>
      <c r="D1985" t="s">
        <v>52</v>
      </c>
      <c r="E1985" t="s">
        <v>22</v>
      </c>
      <c r="F1985" s="101">
        <v>45657</v>
      </c>
      <c r="G1985" t="s">
        <v>3389</v>
      </c>
      <c r="H1985" t="s">
        <v>2999</v>
      </c>
      <c r="I1985">
        <v>100</v>
      </c>
      <c r="J1985">
        <v>100</v>
      </c>
      <c r="BR1985">
        <v>3</v>
      </c>
      <c r="BS1985">
        <v>3</v>
      </c>
    </row>
    <row r="1986" spans="1:71" x14ac:dyDescent="0.3">
      <c r="A1986">
        <v>408</v>
      </c>
      <c r="B1986" t="s">
        <v>374</v>
      </c>
      <c r="C1986" t="s">
        <v>39</v>
      </c>
      <c r="D1986" t="s">
        <v>52</v>
      </c>
      <c r="E1986" t="s">
        <v>22</v>
      </c>
      <c r="F1986" s="101">
        <v>45657</v>
      </c>
      <c r="G1986" t="s">
        <v>3389</v>
      </c>
      <c r="H1986" t="s">
        <v>2998</v>
      </c>
      <c r="I1986">
        <v>100</v>
      </c>
      <c r="J1986">
        <v>100</v>
      </c>
      <c r="BR1986">
        <v>1</v>
      </c>
      <c r="BS1986">
        <v>1</v>
      </c>
    </row>
    <row r="1987" spans="1:71" x14ac:dyDescent="0.3">
      <c r="A1987">
        <v>427</v>
      </c>
      <c r="B1987" t="s">
        <v>396</v>
      </c>
      <c r="C1987" t="s">
        <v>90</v>
      </c>
      <c r="D1987" t="s">
        <v>52</v>
      </c>
      <c r="E1987" t="s">
        <v>54</v>
      </c>
      <c r="F1987" s="101">
        <v>45657</v>
      </c>
      <c r="G1987" t="s">
        <v>3390</v>
      </c>
      <c r="H1987" t="s">
        <v>2890</v>
      </c>
      <c r="I1987">
        <v>0.3</v>
      </c>
      <c r="J1987">
        <v>0.2199999988079071</v>
      </c>
      <c r="O1987">
        <v>2232</v>
      </c>
      <c r="P1987">
        <v>2683</v>
      </c>
      <c r="Q1987">
        <v>13824</v>
      </c>
      <c r="R1987">
        <v>0</v>
      </c>
      <c r="Y1987">
        <v>4088</v>
      </c>
    </row>
    <row r="1988" spans="1:71" x14ac:dyDescent="0.3">
      <c r="A1988">
        <v>427</v>
      </c>
      <c r="B1988" t="s">
        <v>396</v>
      </c>
      <c r="C1988" t="s">
        <v>90</v>
      </c>
      <c r="D1988" t="s">
        <v>52</v>
      </c>
      <c r="E1988" t="s">
        <v>54</v>
      </c>
      <c r="F1988" s="101">
        <v>45657</v>
      </c>
      <c r="G1988" t="s">
        <v>3390</v>
      </c>
      <c r="H1988" t="s">
        <v>2892</v>
      </c>
      <c r="I1988">
        <v>0.15</v>
      </c>
      <c r="J1988">
        <v>0.14000000059604639</v>
      </c>
      <c r="O1988">
        <v>477</v>
      </c>
      <c r="P1988">
        <v>24</v>
      </c>
      <c r="Q1988">
        <v>8635</v>
      </c>
      <c r="R1988">
        <v>2925</v>
      </c>
      <c r="Y1988">
        <v>1748</v>
      </c>
    </row>
    <row r="1989" spans="1:71" x14ac:dyDescent="0.3">
      <c r="A1989">
        <v>427</v>
      </c>
      <c r="B1989" t="s">
        <v>396</v>
      </c>
      <c r="C1989" t="s">
        <v>90</v>
      </c>
      <c r="D1989" t="s">
        <v>52</v>
      </c>
      <c r="E1989" t="s">
        <v>54</v>
      </c>
      <c r="F1989" s="101">
        <v>45657</v>
      </c>
      <c r="G1989" t="s">
        <v>3390</v>
      </c>
      <c r="H1989" t="s">
        <v>2898</v>
      </c>
      <c r="I1989">
        <v>0.2</v>
      </c>
      <c r="J1989">
        <v>0.2800000011920929</v>
      </c>
      <c r="O1989">
        <v>66</v>
      </c>
      <c r="P1989">
        <v>71</v>
      </c>
      <c r="Q1989">
        <v>135</v>
      </c>
      <c r="R1989">
        <v>0</v>
      </c>
      <c r="Y1989">
        <v>76</v>
      </c>
    </row>
    <row r="1990" spans="1:71" x14ac:dyDescent="0.3">
      <c r="A1990">
        <v>427</v>
      </c>
      <c r="B1990" t="s">
        <v>396</v>
      </c>
      <c r="C1990" t="s">
        <v>90</v>
      </c>
      <c r="D1990" t="s">
        <v>52</v>
      </c>
      <c r="E1990" t="s">
        <v>54</v>
      </c>
      <c r="F1990" s="101">
        <v>45657</v>
      </c>
      <c r="G1990" t="s">
        <v>3390</v>
      </c>
      <c r="H1990" t="s">
        <v>2891</v>
      </c>
      <c r="I1990">
        <v>0.1</v>
      </c>
      <c r="J1990">
        <v>0.10999999940395359</v>
      </c>
      <c r="O1990">
        <v>374</v>
      </c>
      <c r="P1990">
        <v>922</v>
      </c>
      <c r="Q1990">
        <v>10413</v>
      </c>
      <c r="R1990">
        <v>5</v>
      </c>
      <c r="Y1990">
        <v>1275</v>
      </c>
    </row>
    <row r="1991" spans="1:71" x14ac:dyDescent="0.3">
      <c r="A1991">
        <v>427</v>
      </c>
      <c r="B1991" t="s">
        <v>396</v>
      </c>
      <c r="C1991" t="s">
        <v>90</v>
      </c>
      <c r="D1991" t="s">
        <v>52</v>
      </c>
      <c r="E1991" t="s">
        <v>54</v>
      </c>
      <c r="F1991" s="101">
        <v>45657</v>
      </c>
      <c r="G1991" t="s">
        <v>3390</v>
      </c>
      <c r="H1991" t="s">
        <v>2895</v>
      </c>
      <c r="I1991">
        <v>0.2</v>
      </c>
      <c r="O1991">
        <v>9</v>
      </c>
      <c r="P1991">
        <v>26</v>
      </c>
      <c r="Q1991">
        <v>2938</v>
      </c>
      <c r="R1991">
        <v>0</v>
      </c>
      <c r="Y1991">
        <v>0</v>
      </c>
    </row>
    <row r="1992" spans="1:71" x14ac:dyDescent="0.3">
      <c r="A1992">
        <v>427</v>
      </c>
      <c r="B1992" t="s">
        <v>396</v>
      </c>
      <c r="C1992" t="s">
        <v>90</v>
      </c>
      <c r="D1992" t="s">
        <v>52</v>
      </c>
      <c r="E1992" t="s">
        <v>54</v>
      </c>
      <c r="F1992" s="101">
        <v>45657</v>
      </c>
      <c r="G1992" t="s">
        <v>3390</v>
      </c>
      <c r="H1992" t="s">
        <v>2899</v>
      </c>
      <c r="I1992">
        <v>0.2</v>
      </c>
      <c r="J1992">
        <v>0.68000000715255737</v>
      </c>
      <c r="O1992">
        <v>10</v>
      </c>
      <c r="P1992">
        <v>10</v>
      </c>
      <c r="Q1992">
        <v>48</v>
      </c>
      <c r="R1992">
        <v>0</v>
      </c>
      <c r="Y1992">
        <v>46</v>
      </c>
    </row>
    <row r="1993" spans="1:71" x14ac:dyDescent="0.3">
      <c r="A1993">
        <v>428</v>
      </c>
      <c r="B1993" t="s">
        <v>397</v>
      </c>
      <c r="C1993" t="s">
        <v>90</v>
      </c>
      <c r="D1993" t="s">
        <v>52</v>
      </c>
      <c r="E1993" t="s">
        <v>54</v>
      </c>
      <c r="F1993" s="101">
        <v>45657</v>
      </c>
      <c r="G1993" t="s">
        <v>3391</v>
      </c>
      <c r="H1993" t="s">
        <v>2890</v>
      </c>
      <c r="I1993">
        <v>22</v>
      </c>
      <c r="J1993">
        <v>20.79999923706055</v>
      </c>
      <c r="O1993">
        <v>2232</v>
      </c>
      <c r="P1993">
        <v>2683</v>
      </c>
      <c r="Q1993">
        <v>13824</v>
      </c>
      <c r="R1993">
        <v>0</v>
      </c>
      <c r="W1993">
        <v>389679</v>
      </c>
    </row>
    <row r="1994" spans="1:71" x14ac:dyDescent="0.3">
      <c r="A1994">
        <v>428</v>
      </c>
      <c r="B1994" t="s">
        <v>397</v>
      </c>
      <c r="C1994" t="s">
        <v>90</v>
      </c>
      <c r="D1994" t="s">
        <v>52</v>
      </c>
      <c r="E1994" t="s">
        <v>54</v>
      </c>
      <c r="F1994" s="101">
        <v>45657</v>
      </c>
      <c r="G1994" t="s">
        <v>3391</v>
      </c>
      <c r="H1994" t="s">
        <v>2892</v>
      </c>
      <c r="I1994">
        <v>25</v>
      </c>
      <c r="J1994">
        <v>22.120000839233398</v>
      </c>
      <c r="O1994">
        <v>477</v>
      </c>
      <c r="P1994">
        <v>24</v>
      </c>
      <c r="Q1994">
        <v>8635</v>
      </c>
      <c r="R1994">
        <v>2925</v>
      </c>
      <c r="W1994">
        <v>266760</v>
      </c>
    </row>
    <row r="1995" spans="1:71" x14ac:dyDescent="0.3">
      <c r="A1995">
        <v>428</v>
      </c>
      <c r="B1995" t="s">
        <v>397</v>
      </c>
      <c r="C1995" t="s">
        <v>90</v>
      </c>
      <c r="D1995" t="s">
        <v>52</v>
      </c>
      <c r="E1995" t="s">
        <v>54</v>
      </c>
      <c r="F1995" s="101">
        <v>45657</v>
      </c>
      <c r="G1995" t="s">
        <v>3391</v>
      </c>
      <c r="H1995" t="s">
        <v>2898</v>
      </c>
      <c r="I1995">
        <v>1</v>
      </c>
      <c r="J1995">
        <v>92.870002746582031</v>
      </c>
      <c r="O1995">
        <v>66</v>
      </c>
      <c r="P1995">
        <v>71</v>
      </c>
      <c r="Q1995">
        <v>135</v>
      </c>
      <c r="R1995">
        <v>0</v>
      </c>
      <c r="W1995">
        <v>25260</v>
      </c>
    </row>
    <row r="1996" spans="1:71" x14ac:dyDescent="0.3">
      <c r="A1996">
        <v>428</v>
      </c>
      <c r="B1996" t="s">
        <v>397</v>
      </c>
      <c r="C1996" t="s">
        <v>90</v>
      </c>
      <c r="D1996" t="s">
        <v>52</v>
      </c>
      <c r="E1996" t="s">
        <v>54</v>
      </c>
      <c r="F1996" s="101">
        <v>45657</v>
      </c>
      <c r="G1996" t="s">
        <v>3391</v>
      </c>
      <c r="H1996" t="s">
        <v>2895</v>
      </c>
      <c r="I1996">
        <v>7</v>
      </c>
      <c r="J1996">
        <v>7.5100002288818359</v>
      </c>
      <c r="O1996">
        <v>9</v>
      </c>
      <c r="P1996">
        <v>26</v>
      </c>
      <c r="Q1996">
        <v>2938</v>
      </c>
      <c r="R1996">
        <v>0</v>
      </c>
      <c r="W1996">
        <v>22320</v>
      </c>
    </row>
    <row r="1997" spans="1:71" x14ac:dyDescent="0.3">
      <c r="A1997">
        <v>428</v>
      </c>
      <c r="B1997" t="s">
        <v>397</v>
      </c>
      <c r="C1997" t="s">
        <v>90</v>
      </c>
      <c r="D1997" t="s">
        <v>52</v>
      </c>
      <c r="E1997" t="s">
        <v>54</v>
      </c>
      <c r="F1997" s="101">
        <v>45657</v>
      </c>
      <c r="G1997" t="s">
        <v>3391</v>
      </c>
      <c r="H1997" t="s">
        <v>2899</v>
      </c>
      <c r="I1997">
        <v>1</v>
      </c>
      <c r="J1997">
        <v>110.80999755859381</v>
      </c>
      <c r="O1997">
        <v>10</v>
      </c>
      <c r="P1997">
        <v>10</v>
      </c>
      <c r="Q1997">
        <v>48</v>
      </c>
      <c r="R1997">
        <v>0</v>
      </c>
      <c r="W1997">
        <v>7535</v>
      </c>
    </row>
    <row r="1998" spans="1:71" x14ac:dyDescent="0.3">
      <c r="A1998">
        <v>428</v>
      </c>
      <c r="B1998" t="s">
        <v>397</v>
      </c>
      <c r="C1998" t="s">
        <v>90</v>
      </c>
      <c r="D1998" t="s">
        <v>52</v>
      </c>
      <c r="E1998" t="s">
        <v>54</v>
      </c>
      <c r="F1998" s="101">
        <v>45657</v>
      </c>
      <c r="G1998" t="s">
        <v>3391</v>
      </c>
      <c r="H1998" t="s">
        <v>2891</v>
      </c>
      <c r="I1998">
        <v>11</v>
      </c>
      <c r="J1998">
        <v>11.77000045776367</v>
      </c>
      <c r="O1998">
        <v>374</v>
      </c>
      <c r="P1998">
        <v>922</v>
      </c>
      <c r="Q1998">
        <v>10413</v>
      </c>
      <c r="R1998">
        <v>5</v>
      </c>
      <c r="W1998">
        <v>137838</v>
      </c>
    </row>
    <row r="1999" spans="1:71" x14ac:dyDescent="0.3">
      <c r="A1999">
        <v>429</v>
      </c>
      <c r="B1999" t="s">
        <v>398</v>
      </c>
      <c r="C1999" t="s">
        <v>90</v>
      </c>
      <c r="D1999" t="s">
        <v>52</v>
      </c>
      <c r="E1999" t="s">
        <v>54</v>
      </c>
      <c r="F1999" s="101">
        <v>45657</v>
      </c>
      <c r="G1999" t="s">
        <v>3392</v>
      </c>
      <c r="H1999" t="s">
        <v>2890</v>
      </c>
      <c r="I1999">
        <v>0.4</v>
      </c>
      <c r="J1999">
        <v>1.0399999618530269</v>
      </c>
      <c r="O1999">
        <v>2232</v>
      </c>
      <c r="P1999">
        <v>2683</v>
      </c>
      <c r="Q1999">
        <v>13824</v>
      </c>
      <c r="R1999">
        <v>0</v>
      </c>
      <c r="AA1999">
        <v>5972</v>
      </c>
      <c r="AB1999">
        <v>13600</v>
      </c>
    </row>
    <row r="2000" spans="1:71" x14ac:dyDescent="0.3">
      <c r="A2000">
        <v>429</v>
      </c>
      <c r="B2000" t="s">
        <v>398</v>
      </c>
      <c r="C2000" t="s">
        <v>90</v>
      </c>
      <c r="D2000" t="s">
        <v>52</v>
      </c>
      <c r="E2000" t="s">
        <v>54</v>
      </c>
      <c r="F2000" s="101">
        <v>45657</v>
      </c>
      <c r="G2000" t="s">
        <v>3392</v>
      </c>
      <c r="H2000" t="s">
        <v>2898</v>
      </c>
      <c r="I2000">
        <v>0.76</v>
      </c>
      <c r="J2000">
        <v>0</v>
      </c>
      <c r="O2000">
        <v>66</v>
      </c>
      <c r="P2000">
        <v>71</v>
      </c>
      <c r="Q2000">
        <v>135</v>
      </c>
      <c r="R2000">
        <v>0</v>
      </c>
      <c r="AA2000">
        <v>0</v>
      </c>
      <c r="AB2000">
        <v>0</v>
      </c>
    </row>
    <row r="2001" spans="1:76" x14ac:dyDescent="0.3">
      <c r="A2001">
        <v>429</v>
      </c>
      <c r="B2001" t="s">
        <v>398</v>
      </c>
      <c r="C2001" t="s">
        <v>90</v>
      </c>
      <c r="D2001" t="s">
        <v>52</v>
      </c>
      <c r="E2001" t="s">
        <v>54</v>
      </c>
      <c r="F2001" s="101">
        <v>45657</v>
      </c>
      <c r="G2001" t="s">
        <v>3392</v>
      </c>
      <c r="H2001" t="s">
        <v>2891</v>
      </c>
      <c r="I2001">
        <v>0.41</v>
      </c>
      <c r="J2001">
        <v>0.30000001192092901</v>
      </c>
      <c r="O2001">
        <v>374</v>
      </c>
      <c r="P2001">
        <v>922</v>
      </c>
      <c r="Q2001">
        <v>10413</v>
      </c>
      <c r="R2001">
        <v>5</v>
      </c>
      <c r="AA2001">
        <v>582.32000000000005</v>
      </c>
      <c r="AB2001">
        <v>2879.8</v>
      </c>
    </row>
    <row r="2002" spans="1:76" x14ac:dyDescent="0.3">
      <c r="A2002">
        <v>429</v>
      </c>
      <c r="B2002" t="s">
        <v>398</v>
      </c>
      <c r="C2002" t="s">
        <v>90</v>
      </c>
      <c r="D2002" t="s">
        <v>52</v>
      </c>
      <c r="E2002" t="s">
        <v>54</v>
      </c>
      <c r="F2002" s="101">
        <v>45657</v>
      </c>
      <c r="G2002" t="s">
        <v>3392</v>
      </c>
      <c r="H2002" t="s">
        <v>2895</v>
      </c>
      <c r="I2002">
        <v>0.76</v>
      </c>
      <c r="J2002">
        <v>0</v>
      </c>
      <c r="O2002">
        <v>9</v>
      </c>
      <c r="P2002">
        <v>26</v>
      </c>
      <c r="Q2002">
        <v>2938</v>
      </c>
      <c r="R2002">
        <v>0</v>
      </c>
      <c r="AA2002">
        <v>0</v>
      </c>
      <c r="AB2002">
        <v>0</v>
      </c>
    </row>
    <row r="2003" spans="1:76" x14ac:dyDescent="0.3">
      <c r="A2003">
        <v>429</v>
      </c>
      <c r="B2003" t="s">
        <v>398</v>
      </c>
      <c r="C2003" t="s">
        <v>90</v>
      </c>
      <c r="D2003" t="s">
        <v>52</v>
      </c>
      <c r="E2003" t="s">
        <v>54</v>
      </c>
      <c r="F2003" s="101">
        <v>45657</v>
      </c>
      <c r="G2003" t="s">
        <v>3392</v>
      </c>
      <c r="H2003" t="s">
        <v>2899</v>
      </c>
      <c r="I2003">
        <v>0.76</v>
      </c>
      <c r="J2003">
        <v>0.88999998569488525</v>
      </c>
      <c r="O2003">
        <v>10</v>
      </c>
      <c r="P2003">
        <v>10</v>
      </c>
      <c r="Q2003">
        <v>48</v>
      </c>
      <c r="R2003">
        <v>0</v>
      </c>
      <c r="AA2003">
        <v>13.07</v>
      </c>
      <c r="AB2003">
        <v>47.63</v>
      </c>
    </row>
    <row r="2004" spans="1:76" x14ac:dyDescent="0.3">
      <c r="A2004">
        <v>429</v>
      </c>
      <c r="B2004" t="s">
        <v>398</v>
      </c>
      <c r="C2004" t="s">
        <v>90</v>
      </c>
      <c r="D2004" t="s">
        <v>52</v>
      </c>
      <c r="E2004" t="s">
        <v>54</v>
      </c>
      <c r="F2004" s="101">
        <v>45657</v>
      </c>
      <c r="G2004" t="s">
        <v>3392</v>
      </c>
      <c r="H2004" t="s">
        <v>2892</v>
      </c>
      <c r="I2004">
        <v>0.38</v>
      </c>
      <c r="J2004">
        <v>0.44999998807907099</v>
      </c>
      <c r="O2004">
        <v>477</v>
      </c>
      <c r="P2004">
        <v>24</v>
      </c>
      <c r="Q2004">
        <v>8635</v>
      </c>
      <c r="R2004">
        <v>2925</v>
      </c>
      <c r="AA2004">
        <v>907.43</v>
      </c>
      <c r="AB2004">
        <v>4562.3599999999997</v>
      </c>
    </row>
    <row r="2005" spans="1:76" x14ac:dyDescent="0.3">
      <c r="A2005">
        <v>433</v>
      </c>
      <c r="B2005" t="s">
        <v>402</v>
      </c>
      <c r="C2005" t="s">
        <v>90</v>
      </c>
      <c r="D2005" t="s">
        <v>52</v>
      </c>
      <c r="E2005" t="s">
        <v>54</v>
      </c>
      <c r="F2005" s="101">
        <v>45657</v>
      </c>
      <c r="G2005" t="s">
        <v>3393</v>
      </c>
      <c r="H2005" t="s">
        <v>2890</v>
      </c>
      <c r="I2005">
        <v>0.1</v>
      </c>
      <c r="J2005">
        <v>0.27000001072883612</v>
      </c>
      <c r="O2005">
        <v>2232</v>
      </c>
      <c r="P2005">
        <v>2683</v>
      </c>
      <c r="Q2005">
        <v>13824</v>
      </c>
      <c r="R2005">
        <v>0</v>
      </c>
      <c r="BV2005">
        <v>5072.8100000000004</v>
      </c>
    </row>
    <row r="2006" spans="1:76" x14ac:dyDescent="0.3">
      <c r="A2006">
        <v>433</v>
      </c>
      <c r="B2006" t="s">
        <v>402</v>
      </c>
      <c r="C2006" t="s">
        <v>90</v>
      </c>
      <c r="D2006" t="s">
        <v>52</v>
      </c>
      <c r="E2006" t="s">
        <v>54</v>
      </c>
      <c r="F2006" s="101">
        <v>45657</v>
      </c>
      <c r="G2006" t="s">
        <v>3393</v>
      </c>
      <c r="H2006" t="s">
        <v>2892</v>
      </c>
      <c r="I2006">
        <v>0.05</v>
      </c>
      <c r="J2006">
        <v>3.9999999105930328E-2</v>
      </c>
      <c r="O2006">
        <v>477</v>
      </c>
      <c r="P2006">
        <v>24</v>
      </c>
      <c r="Q2006">
        <v>8635</v>
      </c>
      <c r="R2006">
        <v>2925</v>
      </c>
      <c r="BV2006">
        <v>542.25</v>
      </c>
    </row>
    <row r="2007" spans="1:76" x14ac:dyDescent="0.3">
      <c r="A2007">
        <v>433</v>
      </c>
      <c r="B2007" t="s">
        <v>402</v>
      </c>
      <c r="C2007" t="s">
        <v>90</v>
      </c>
      <c r="D2007" t="s">
        <v>52</v>
      </c>
      <c r="E2007" t="s">
        <v>54</v>
      </c>
      <c r="F2007" s="101">
        <v>45657</v>
      </c>
      <c r="G2007" t="s">
        <v>3393</v>
      </c>
      <c r="H2007" t="s">
        <v>2898</v>
      </c>
      <c r="I2007">
        <v>0.05</v>
      </c>
      <c r="J2007">
        <v>0</v>
      </c>
      <c r="O2007">
        <v>66</v>
      </c>
      <c r="P2007">
        <v>71</v>
      </c>
      <c r="Q2007">
        <v>135</v>
      </c>
      <c r="R2007">
        <v>0</v>
      </c>
      <c r="BV2007">
        <v>0</v>
      </c>
    </row>
    <row r="2008" spans="1:76" x14ac:dyDescent="0.3">
      <c r="A2008">
        <v>433</v>
      </c>
      <c r="B2008" t="s">
        <v>402</v>
      </c>
      <c r="C2008" t="s">
        <v>90</v>
      </c>
      <c r="D2008" t="s">
        <v>52</v>
      </c>
      <c r="E2008" t="s">
        <v>54</v>
      </c>
      <c r="F2008" s="101">
        <v>45657</v>
      </c>
      <c r="G2008" t="s">
        <v>3393</v>
      </c>
      <c r="H2008" t="s">
        <v>2891</v>
      </c>
      <c r="I2008">
        <v>0.05</v>
      </c>
      <c r="J2008">
        <v>5.9999998658895493E-2</v>
      </c>
      <c r="O2008">
        <v>374</v>
      </c>
      <c r="P2008">
        <v>922</v>
      </c>
      <c r="Q2008">
        <v>10413</v>
      </c>
      <c r="R2008">
        <v>5</v>
      </c>
      <c r="BV2008">
        <v>714.5</v>
      </c>
    </row>
    <row r="2009" spans="1:76" x14ac:dyDescent="0.3">
      <c r="A2009">
        <v>433</v>
      </c>
      <c r="B2009" t="s">
        <v>402</v>
      </c>
      <c r="C2009" t="s">
        <v>90</v>
      </c>
      <c r="D2009" t="s">
        <v>52</v>
      </c>
      <c r="E2009" t="s">
        <v>54</v>
      </c>
      <c r="F2009" s="101">
        <v>45657</v>
      </c>
      <c r="G2009" t="s">
        <v>3393</v>
      </c>
      <c r="H2009" t="s">
        <v>2899</v>
      </c>
      <c r="I2009">
        <v>0.05</v>
      </c>
      <c r="J2009">
        <v>0</v>
      </c>
      <c r="O2009">
        <v>10</v>
      </c>
      <c r="P2009">
        <v>10</v>
      </c>
      <c r="Q2009">
        <v>48</v>
      </c>
      <c r="R2009">
        <v>0</v>
      </c>
      <c r="BV2009">
        <v>0</v>
      </c>
    </row>
    <row r="2010" spans="1:76" x14ac:dyDescent="0.3">
      <c r="A2010">
        <v>433</v>
      </c>
      <c r="B2010" t="s">
        <v>402</v>
      </c>
      <c r="C2010" t="s">
        <v>90</v>
      </c>
      <c r="D2010" t="s">
        <v>52</v>
      </c>
      <c r="E2010" t="s">
        <v>54</v>
      </c>
      <c r="F2010" s="101">
        <v>45657</v>
      </c>
      <c r="G2010" t="s">
        <v>3393</v>
      </c>
      <c r="H2010" t="s">
        <v>2895</v>
      </c>
      <c r="I2010">
        <v>0.05</v>
      </c>
      <c r="O2010">
        <v>9</v>
      </c>
      <c r="P2010">
        <v>26</v>
      </c>
      <c r="Q2010">
        <v>2938</v>
      </c>
      <c r="R2010">
        <v>0</v>
      </c>
      <c r="BV2010">
        <v>1.02</v>
      </c>
    </row>
    <row r="2011" spans="1:76" x14ac:dyDescent="0.3">
      <c r="A2011">
        <v>435</v>
      </c>
      <c r="B2011" t="s">
        <v>404</v>
      </c>
      <c r="C2011" t="s">
        <v>90</v>
      </c>
      <c r="D2011" t="s">
        <v>52</v>
      </c>
      <c r="E2011" t="s">
        <v>22</v>
      </c>
      <c r="F2011" s="101">
        <v>45657</v>
      </c>
      <c r="G2011" t="s">
        <v>3394</v>
      </c>
      <c r="H2011" t="s">
        <v>2890</v>
      </c>
      <c r="I2011">
        <v>100</v>
      </c>
      <c r="J2011">
        <v>-80</v>
      </c>
      <c r="BW2011">
        <v>0.15</v>
      </c>
      <c r="BX2011">
        <v>0.27</v>
      </c>
    </row>
    <row r="2012" spans="1:76" x14ac:dyDescent="0.3">
      <c r="A2012">
        <v>435</v>
      </c>
      <c r="B2012" t="s">
        <v>404</v>
      </c>
      <c r="C2012" t="s">
        <v>90</v>
      </c>
      <c r="D2012" t="s">
        <v>52</v>
      </c>
      <c r="E2012" t="s">
        <v>22</v>
      </c>
      <c r="F2012" s="101">
        <v>45657</v>
      </c>
      <c r="G2012" t="s">
        <v>3394</v>
      </c>
      <c r="H2012" t="s">
        <v>2892</v>
      </c>
      <c r="I2012">
        <v>100</v>
      </c>
      <c r="J2012">
        <v>-33.330001831054688</v>
      </c>
      <c r="BW2012">
        <v>0.03</v>
      </c>
      <c r="BX2012">
        <v>0.04</v>
      </c>
    </row>
    <row r="2013" spans="1:76" x14ac:dyDescent="0.3">
      <c r="A2013">
        <v>435</v>
      </c>
      <c r="B2013" t="s">
        <v>404</v>
      </c>
      <c r="C2013" t="s">
        <v>90</v>
      </c>
      <c r="D2013" t="s">
        <v>52</v>
      </c>
      <c r="E2013" t="s">
        <v>22</v>
      </c>
      <c r="F2013" s="101">
        <v>45657</v>
      </c>
      <c r="G2013" t="s">
        <v>3394</v>
      </c>
      <c r="H2013" t="s">
        <v>2898</v>
      </c>
      <c r="I2013">
        <v>100</v>
      </c>
      <c r="J2013">
        <v>0</v>
      </c>
      <c r="BW2013">
        <v>0</v>
      </c>
      <c r="BX2013">
        <v>0</v>
      </c>
    </row>
    <row r="2014" spans="1:76" x14ac:dyDescent="0.3">
      <c r="A2014">
        <v>435</v>
      </c>
      <c r="B2014" t="s">
        <v>404</v>
      </c>
      <c r="C2014" t="s">
        <v>90</v>
      </c>
      <c r="D2014" t="s">
        <v>52</v>
      </c>
      <c r="E2014" t="s">
        <v>22</v>
      </c>
      <c r="F2014" s="101">
        <v>45657</v>
      </c>
      <c r="G2014" t="s">
        <v>3394</v>
      </c>
      <c r="H2014" t="s">
        <v>2891</v>
      </c>
      <c r="I2014">
        <v>100</v>
      </c>
      <c r="J2014">
        <v>0</v>
      </c>
      <c r="BW2014">
        <v>0</v>
      </c>
      <c r="BX2014">
        <v>0.06</v>
      </c>
    </row>
    <row r="2015" spans="1:76" x14ac:dyDescent="0.3">
      <c r="A2015">
        <v>435</v>
      </c>
      <c r="B2015" t="s">
        <v>404</v>
      </c>
      <c r="C2015" t="s">
        <v>90</v>
      </c>
      <c r="D2015" t="s">
        <v>52</v>
      </c>
      <c r="E2015" t="s">
        <v>22</v>
      </c>
      <c r="F2015" s="101">
        <v>45657</v>
      </c>
      <c r="G2015" t="s">
        <v>3394</v>
      </c>
      <c r="H2015" t="s">
        <v>2895</v>
      </c>
      <c r="I2015">
        <v>100</v>
      </c>
      <c r="J2015">
        <v>100</v>
      </c>
      <c r="BW2015">
        <v>1.1000000000000001</v>
      </c>
      <c r="BX2015">
        <v>0</v>
      </c>
    </row>
    <row r="2016" spans="1:76" x14ac:dyDescent="0.3">
      <c r="A2016">
        <v>435</v>
      </c>
      <c r="B2016" t="s">
        <v>404</v>
      </c>
      <c r="C2016" t="s">
        <v>90</v>
      </c>
      <c r="D2016" t="s">
        <v>52</v>
      </c>
      <c r="E2016" t="s">
        <v>22</v>
      </c>
      <c r="F2016" s="101">
        <v>45657</v>
      </c>
      <c r="G2016" t="s">
        <v>3394</v>
      </c>
      <c r="H2016" t="s">
        <v>2899</v>
      </c>
      <c r="I2016">
        <v>100</v>
      </c>
      <c r="J2016">
        <v>0</v>
      </c>
      <c r="BW2016">
        <v>0</v>
      </c>
      <c r="BX2016">
        <v>0</v>
      </c>
    </row>
    <row r="2017" spans="1:120" x14ac:dyDescent="0.3">
      <c r="A2017">
        <v>440</v>
      </c>
      <c r="B2017" t="s">
        <v>408</v>
      </c>
      <c r="C2017" t="s">
        <v>315</v>
      </c>
      <c r="D2017" t="s">
        <v>52</v>
      </c>
      <c r="E2017" t="s">
        <v>22</v>
      </c>
      <c r="F2017" s="101">
        <v>45657</v>
      </c>
      <c r="G2017" t="s">
        <v>3395</v>
      </c>
      <c r="H2017" t="s">
        <v>2963</v>
      </c>
      <c r="I2017">
        <v>98</v>
      </c>
      <c r="J2017">
        <v>99.25</v>
      </c>
      <c r="DA2017">
        <v>40471</v>
      </c>
      <c r="DB2017">
        <v>40775</v>
      </c>
    </row>
    <row r="2018" spans="1:120" x14ac:dyDescent="0.3">
      <c r="A2018">
        <v>440</v>
      </c>
      <c r="B2018" t="s">
        <v>408</v>
      </c>
      <c r="C2018" t="s">
        <v>315</v>
      </c>
      <c r="D2018" t="s">
        <v>52</v>
      </c>
      <c r="E2018" t="s">
        <v>22</v>
      </c>
      <c r="F2018" s="101">
        <v>45657</v>
      </c>
      <c r="G2018" t="s">
        <v>3395</v>
      </c>
      <c r="H2018" t="s">
        <v>2964</v>
      </c>
      <c r="I2018">
        <v>98</v>
      </c>
      <c r="J2018">
        <v>99.019996643066406</v>
      </c>
      <c r="DA2018">
        <v>3025</v>
      </c>
      <c r="DB2018">
        <v>3055</v>
      </c>
    </row>
    <row r="2019" spans="1:120" x14ac:dyDescent="0.3">
      <c r="A2019">
        <v>473</v>
      </c>
      <c r="B2019" t="s">
        <v>437</v>
      </c>
      <c r="C2019" t="s">
        <v>20</v>
      </c>
      <c r="D2019" t="s">
        <v>52</v>
      </c>
      <c r="E2019" t="s">
        <v>22</v>
      </c>
      <c r="F2019" s="101">
        <v>45657</v>
      </c>
      <c r="G2019" t="s">
        <v>3396</v>
      </c>
      <c r="H2019" t="s">
        <v>3397</v>
      </c>
      <c r="I2019">
        <v>100</v>
      </c>
      <c r="J2019">
        <v>100</v>
      </c>
      <c r="DM2019">
        <v>4</v>
      </c>
      <c r="DN2019">
        <v>4</v>
      </c>
    </row>
    <row r="2020" spans="1:120" x14ac:dyDescent="0.3">
      <c r="A2020">
        <v>473</v>
      </c>
      <c r="B2020" t="s">
        <v>437</v>
      </c>
      <c r="C2020" t="s">
        <v>20</v>
      </c>
      <c r="D2020" t="s">
        <v>52</v>
      </c>
      <c r="E2020" t="s">
        <v>22</v>
      </c>
      <c r="F2020" s="101">
        <v>45657</v>
      </c>
      <c r="G2020" t="s">
        <v>3396</v>
      </c>
      <c r="H2020" t="s">
        <v>3282</v>
      </c>
      <c r="I2020">
        <v>100</v>
      </c>
      <c r="J2020">
        <v>100</v>
      </c>
      <c r="DM2020">
        <v>3</v>
      </c>
      <c r="DN2020">
        <v>3</v>
      </c>
    </row>
    <row r="2021" spans="1:120" x14ac:dyDescent="0.3">
      <c r="A2021">
        <v>473</v>
      </c>
      <c r="B2021" t="s">
        <v>437</v>
      </c>
      <c r="C2021" t="s">
        <v>20</v>
      </c>
      <c r="D2021" t="s">
        <v>52</v>
      </c>
      <c r="E2021" t="s">
        <v>22</v>
      </c>
      <c r="F2021" s="101">
        <v>45657</v>
      </c>
      <c r="G2021" t="s">
        <v>3396</v>
      </c>
      <c r="H2021" t="s">
        <v>3281</v>
      </c>
      <c r="I2021">
        <v>100</v>
      </c>
      <c r="J2021">
        <v>100</v>
      </c>
      <c r="DM2021">
        <v>10</v>
      </c>
      <c r="DN2021">
        <v>10</v>
      </c>
    </row>
    <row r="2022" spans="1:120" x14ac:dyDescent="0.3">
      <c r="A2022">
        <v>474</v>
      </c>
      <c r="B2022" t="s">
        <v>440</v>
      </c>
      <c r="C2022" t="s">
        <v>439</v>
      </c>
      <c r="D2022" t="s">
        <v>52</v>
      </c>
      <c r="E2022" t="s">
        <v>22</v>
      </c>
      <c r="F2022" s="101">
        <v>45657</v>
      </c>
      <c r="G2022" t="s">
        <v>3398</v>
      </c>
      <c r="H2022" t="s">
        <v>2984</v>
      </c>
      <c r="I2022">
        <v>100</v>
      </c>
      <c r="J2022">
        <v>100</v>
      </c>
      <c r="DO2022">
        <v>1</v>
      </c>
      <c r="DP2022">
        <v>1</v>
      </c>
    </row>
    <row r="2023" spans="1:120" x14ac:dyDescent="0.3">
      <c r="A2023">
        <v>474</v>
      </c>
      <c r="B2023" t="s">
        <v>440</v>
      </c>
      <c r="C2023" t="s">
        <v>439</v>
      </c>
      <c r="D2023" t="s">
        <v>52</v>
      </c>
      <c r="E2023" t="s">
        <v>22</v>
      </c>
      <c r="F2023" s="101">
        <v>45657</v>
      </c>
      <c r="G2023" t="s">
        <v>3398</v>
      </c>
      <c r="H2023" t="s">
        <v>2985</v>
      </c>
      <c r="I2023">
        <v>100</v>
      </c>
      <c r="J2023">
        <v>0</v>
      </c>
      <c r="DO2023">
        <v>0</v>
      </c>
      <c r="DP2023">
        <v>0</v>
      </c>
    </row>
    <row r="2024" spans="1:120" x14ac:dyDescent="0.3">
      <c r="A2024">
        <v>474</v>
      </c>
      <c r="B2024" t="s">
        <v>440</v>
      </c>
      <c r="C2024" t="s">
        <v>439</v>
      </c>
      <c r="D2024" t="s">
        <v>52</v>
      </c>
      <c r="E2024" t="s">
        <v>22</v>
      </c>
      <c r="F2024" s="101">
        <v>45657</v>
      </c>
      <c r="G2024" t="s">
        <v>3398</v>
      </c>
      <c r="H2024" t="s">
        <v>2986</v>
      </c>
      <c r="I2024">
        <v>100</v>
      </c>
      <c r="J2024">
        <v>0</v>
      </c>
      <c r="DO2024">
        <v>0</v>
      </c>
      <c r="DP2024">
        <v>0</v>
      </c>
    </row>
    <row r="2025" spans="1:120" x14ac:dyDescent="0.3">
      <c r="A2025">
        <v>474</v>
      </c>
      <c r="B2025" t="s">
        <v>440</v>
      </c>
      <c r="C2025" t="s">
        <v>439</v>
      </c>
      <c r="D2025" t="s">
        <v>52</v>
      </c>
      <c r="E2025" t="s">
        <v>22</v>
      </c>
      <c r="F2025" s="101">
        <v>45657</v>
      </c>
      <c r="G2025" t="s">
        <v>3398</v>
      </c>
      <c r="H2025" t="s">
        <v>2987</v>
      </c>
      <c r="I2025">
        <v>100</v>
      </c>
      <c r="J2025">
        <v>100</v>
      </c>
      <c r="DO2025">
        <v>1</v>
      </c>
      <c r="DP2025">
        <v>1</v>
      </c>
    </row>
    <row r="2026" spans="1:120" x14ac:dyDescent="0.3">
      <c r="A2026">
        <v>474</v>
      </c>
      <c r="B2026" t="s">
        <v>440</v>
      </c>
      <c r="C2026" t="s">
        <v>439</v>
      </c>
      <c r="D2026" t="s">
        <v>52</v>
      </c>
      <c r="E2026" t="s">
        <v>22</v>
      </c>
      <c r="F2026" s="101">
        <v>45657</v>
      </c>
      <c r="G2026" t="s">
        <v>3398</v>
      </c>
      <c r="H2026" t="s">
        <v>2988</v>
      </c>
      <c r="I2026">
        <v>100</v>
      </c>
      <c r="J2026">
        <v>0</v>
      </c>
      <c r="DO2026">
        <v>0</v>
      </c>
      <c r="DP2026">
        <v>0</v>
      </c>
    </row>
    <row r="2027" spans="1:120" x14ac:dyDescent="0.3">
      <c r="A2027">
        <v>474</v>
      </c>
      <c r="B2027" t="s">
        <v>440</v>
      </c>
      <c r="C2027" t="s">
        <v>439</v>
      </c>
      <c r="D2027" t="s">
        <v>52</v>
      </c>
      <c r="E2027" t="s">
        <v>22</v>
      </c>
      <c r="F2027" s="101">
        <v>45657</v>
      </c>
      <c r="G2027" t="s">
        <v>3398</v>
      </c>
      <c r="H2027" t="s">
        <v>2989</v>
      </c>
      <c r="I2027">
        <v>100</v>
      </c>
      <c r="J2027">
        <v>100</v>
      </c>
      <c r="DO2027">
        <v>1</v>
      </c>
      <c r="DP2027">
        <v>1</v>
      </c>
    </row>
    <row r="2028" spans="1:120" x14ac:dyDescent="0.3">
      <c r="A2028">
        <v>474</v>
      </c>
      <c r="B2028" t="s">
        <v>440</v>
      </c>
      <c r="C2028" t="s">
        <v>439</v>
      </c>
      <c r="D2028" t="s">
        <v>52</v>
      </c>
      <c r="E2028" t="s">
        <v>22</v>
      </c>
      <c r="F2028" s="101">
        <v>45657</v>
      </c>
      <c r="G2028" t="s">
        <v>3398</v>
      </c>
      <c r="H2028" t="s">
        <v>2990</v>
      </c>
      <c r="I2028">
        <v>100</v>
      </c>
      <c r="J2028">
        <v>0</v>
      </c>
      <c r="DO2028">
        <v>0</v>
      </c>
      <c r="DP2028">
        <v>0</v>
      </c>
    </row>
    <row r="2029" spans="1:120" x14ac:dyDescent="0.3">
      <c r="A2029">
        <v>474</v>
      </c>
      <c r="B2029" t="s">
        <v>440</v>
      </c>
      <c r="C2029" t="s">
        <v>439</v>
      </c>
      <c r="D2029" t="s">
        <v>52</v>
      </c>
      <c r="E2029" t="s">
        <v>22</v>
      </c>
      <c r="F2029" s="101">
        <v>45657</v>
      </c>
      <c r="G2029" t="s">
        <v>3398</v>
      </c>
      <c r="H2029" t="s">
        <v>2991</v>
      </c>
      <c r="I2029">
        <v>100</v>
      </c>
      <c r="J2029">
        <v>100</v>
      </c>
      <c r="DO2029">
        <v>1</v>
      </c>
      <c r="DP2029">
        <v>1</v>
      </c>
    </row>
    <row r="2030" spans="1:120" x14ac:dyDescent="0.3">
      <c r="A2030">
        <v>474</v>
      </c>
      <c r="B2030" t="s">
        <v>440</v>
      </c>
      <c r="C2030" t="s">
        <v>439</v>
      </c>
      <c r="D2030" t="s">
        <v>52</v>
      </c>
      <c r="E2030" t="s">
        <v>22</v>
      </c>
      <c r="F2030" s="101">
        <v>45657</v>
      </c>
      <c r="G2030" t="s">
        <v>3398</v>
      </c>
      <c r="H2030" t="s">
        <v>2992</v>
      </c>
      <c r="I2030">
        <v>100</v>
      </c>
      <c r="J2030">
        <v>0</v>
      </c>
      <c r="DO2030">
        <v>0</v>
      </c>
      <c r="DP2030">
        <v>0</v>
      </c>
    </row>
    <row r="2031" spans="1:120" x14ac:dyDescent="0.3">
      <c r="A2031">
        <v>474</v>
      </c>
      <c r="B2031" t="s">
        <v>440</v>
      </c>
      <c r="C2031" t="s">
        <v>439</v>
      </c>
      <c r="D2031" t="s">
        <v>52</v>
      </c>
      <c r="E2031" t="s">
        <v>22</v>
      </c>
      <c r="F2031" s="101">
        <v>45657</v>
      </c>
      <c r="G2031" t="s">
        <v>3398</v>
      </c>
      <c r="H2031" t="s">
        <v>2993</v>
      </c>
      <c r="I2031">
        <v>100</v>
      </c>
      <c r="J2031">
        <v>100</v>
      </c>
      <c r="DO2031">
        <v>2</v>
      </c>
      <c r="DP2031">
        <v>2</v>
      </c>
    </row>
    <row r="2032" spans="1:120" x14ac:dyDescent="0.3">
      <c r="A2032">
        <v>474</v>
      </c>
      <c r="B2032" t="s">
        <v>440</v>
      </c>
      <c r="C2032" t="s">
        <v>439</v>
      </c>
      <c r="D2032" t="s">
        <v>52</v>
      </c>
      <c r="E2032" t="s">
        <v>22</v>
      </c>
      <c r="F2032" s="101">
        <v>45657</v>
      </c>
      <c r="G2032" t="s">
        <v>3398</v>
      </c>
      <c r="H2032" t="s">
        <v>2994</v>
      </c>
      <c r="I2032">
        <v>100</v>
      </c>
      <c r="J2032">
        <v>0</v>
      </c>
      <c r="DO2032">
        <v>0</v>
      </c>
      <c r="DP2032">
        <v>0</v>
      </c>
    </row>
    <row r="2033" spans="1:128" x14ac:dyDescent="0.3">
      <c r="A2033">
        <v>474</v>
      </c>
      <c r="B2033" t="s">
        <v>440</v>
      </c>
      <c r="C2033" t="s">
        <v>439</v>
      </c>
      <c r="D2033" t="s">
        <v>52</v>
      </c>
      <c r="E2033" t="s">
        <v>22</v>
      </c>
      <c r="F2033" s="101">
        <v>45657</v>
      </c>
      <c r="G2033" t="s">
        <v>3398</v>
      </c>
      <c r="H2033" t="s">
        <v>2995</v>
      </c>
      <c r="I2033">
        <v>100</v>
      </c>
      <c r="J2033">
        <v>100</v>
      </c>
      <c r="DO2033">
        <v>4</v>
      </c>
      <c r="DP2033">
        <v>4</v>
      </c>
    </row>
    <row r="2034" spans="1:128" x14ac:dyDescent="0.3">
      <c r="A2034">
        <v>476</v>
      </c>
      <c r="B2034" t="s">
        <v>442</v>
      </c>
      <c r="C2034" t="s">
        <v>20</v>
      </c>
      <c r="D2034" t="s">
        <v>52</v>
      </c>
      <c r="E2034" t="s">
        <v>22</v>
      </c>
      <c r="F2034" s="101">
        <v>45657</v>
      </c>
      <c r="G2034" t="s">
        <v>3399</v>
      </c>
      <c r="H2034" t="s">
        <v>3397</v>
      </c>
      <c r="I2034">
        <v>100</v>
      </c>
      <c r="J2034">
        <v>100</v>
      </c>
      <c r="DQ2034">
        <v>2</v>
      </c>
      <c r="DR2034">
        <v>2</v>
      </c>
    </row>
    <row r="2035" spans="1:128" x14ac:dyDescent="0.3">
      <c r="A2035">
        <v>476</v>
      </c>
      <c r="B2035" t="s">
        <v>442</v>
      </c>
      <c r="C2035" t="s">
        <v>20</v>
      </c>
      <c r="D2035" t="s">
        <v>52</v>
      </c>
      <c r="E2035" t="s">
        <v>22</v>
      </c>
      <c r="F2035" s="101">
        <v>45657</v>
      </c>
      <c r="G2035" t="s">
        <v>3399</v>
      </c>
      <c r="H2035" t="s">
        <v>3281</v>
      </c>
      <c r="I2035">
        <v>100</v>
      </c>
      <c r="J2035">
        <v>100</v>
      </c>
      <c r="DQ2035">
        <v>10</v>
      </c>
      <c r="DR2035">
        <v>10</v>
      </c>
    </row>
    <row r="2036" spans="1:128" x14ac:dyDescent="0.3">
      <c r="A2036">
        <v>476</v>
      </c>
      <c r="B2036" t="s">
        <v>442</v>
      </c>
      <c r="C2036" t="s">
        <v>20</v>
      </c>
      <c r="D2036" t="s">
        <v>52</v>
      </c>
      <c r="E2036" t="s">
        <v>22</v>
      </c>
      <c r="F2036" s="101">
        <v>45657</v>
      </c>
      <c r="G2036" t="s">
        <v>3399</v>
      </c>
      <c r="H2036" t="s">
        <v>3282</v>
      </c>
      <c r="I2036">
        <v>100</v>
      </c>
      <c r="J2036">
        <v>100</v>
      </c>
      <c r="DQ2036">
        <v>3</v>
      </c>
      <c r="DR2036">
        <v>3</v>
      </c>
    </row>
    <row r="2037" spans="1:128" x14ac:dyDescent="0.3">
      <c r="A2037">
        <v>478</v>
      </c>
      <c r="B2037" t="s">
        <v>444</v>
      </c>
      <c r="C2037" t="s">
        <v>439</v>
      </c>
      <c r="D2037" t="s">
        <v>52</v>
      </c>
      <c r="E2037" t="s">
        <v>22</v>
      </c>
      <c r="F2037" s="101">
        <v>45657</v>
      </c>
      <c r="G2037" t="s">
        <v>3400</v>
      </c>
      <c r="H2037" t="s">
        <v>2986</v>
      </c>
      <c r="I2037">
        <v>100</v>
      </c>
      <c r="J2037">
        <v>100</v>
      </c>
      <c r="DU2037">
        <v>1</v>
      </c>
      <c r="DV2037">
        <v>1</v>
      </c>
    </row>
    <row r="2038" spans="1:128" x14ac:dyDescent="0.3">
      <c r="A2038">
        <v>479</v>
      </c>
      <c r="B2038" t="s">
        <v>445</v>
      </c>
      <c r="C2038" t="s">
        <v>439</v>
      </c>
      <c r="D2038" t="s">
        <v>52</v>
      </c>
      <c r="E2038" t="s">
        <v>22</v>
      </c>
      <c r="F2038" s="101">
        <v>45657</v>
      </c>
      <c r="G2038" t="s">
        <v>3401</v>
      </c>
      <c r="H2038" t="s">
        <v>2984</v>
      </c>
      <c r="I2038">
        <v>100</v>
      </c>
      <c r="J2038">
        <v>100</v>
      </c>
      <c r="DW2038">
        <v>1</v>
      </c>
      <c r="DX2038">
        <v>1</v>
      </c>
    </row>
    <row r="2039" spans="1:128" x14ac:dyDescent="0.3">
      <c r="A2039">
        <v>479</v>
      </c>
      <c r="B2039" t="s">
        <v>445</v>
      </c>
      <c r="C2039" t="s">
        <v>439</v>
      </c>
      <c r="D2039" t="s">
        <v>52</v>
      </c>
      <c r="E2039" t="s">
        <v>22</v>
      </c>
      <c r="F2039" s="101">
        <v>45657</v>
      </c>
      <c r="G2039" t="s">
        <v>3401</v>
      </c>
      <c r="H2039" t="s">
        <v>2985</v>
      </c>
      <c r="I2039">
        <v>100</v>
      </c>
      <c r="J2039">
        <v>0</v>
      </c>
      <c r="DW2039">
        <v>0</v>
      </c>
      <c r="DX2039">
        <v>0</v>
      </c>
    </row>
    <row r="2040" spans="1:128" x14ac:dyDescent="0.3">
      <c r="A2040">
        <v>479</v>
      </c>
      <c r="B2040" t="s">
        <v>445</v>
      </c>
      <c r="C2040" t="s">
        <v>439</v>
      </c>
      <c r="D2040" t="s">
        <v>52</v>
      </c>
      <c r="E2040" t="s">
        <v>22</v>
      </c>
      <c r="F2040" s="101">
        <v>45657</v>
      </c>
      <c r="G2040" t="s">
        <v>3401</v>
      </c>
      <c r="H2040" t="s">
        <v>2986</v>
      </c>
      <c r="I2040">
        <v>100</v>
      </c>
      <c r="J2040">
        <v>0</v>
      </c>
      <c r="DW2040">
        <v>0</v>
      </c>
      <c r="DX2040">
        <v>0</v>
      </c>
    </row>
    <row r="2041" spans="1:128" x14ac:dyDescent="0.3">
      <c r="A2041">
        <v>479</v>
      </c>
      <c r="B2041" t="s">
        <v>445</v>
      </c>
      <c r="C2041" t="s">
        <v>439</v>
      </c>
      <c r="D2041" t="s">
        <v>52</v>
      </c>
      <c r="E2041" t="s">
        <v>22</v>
      </c>
      <c r="F2041" s="101">
        <v>45657</v>
      </c>
      <c r="G2041" t="s">
        <v>3401</v>
      </c>
      <c r="H2041" t="s">
        <v>2987</v>
      </c>
      <c r="I2041">
        <v>100</v>
      </c>
      <c r="J2041">
        <v>100</v>
      </c>
      <c r="DW2041">
        <v>1</v>
      </c>
      <c r="DX2041">
        <v>1</v>
      </c>
    </row>
    <row r="2042" spans="1:128" x14ac:dyDescent="0.3">
      <c r="A2042">
        <v>479</v>
      </c>
      <c r="B2042" t="s">
        <v>445</v>
      </c>
      <c r="C2042" t="s">
        <v>439</v>
      </c>
      <c r="D2042" t="s">
        <v>52</v>
      </c>
      <c r="E2042" t="s">
        <v>22</v>
      </c>
      <c r="F2042" s="101">
        <v>45657</v>
      </c>
      <c r="G2042" t="s">
        <v>3401</v>
      </c>
      <c r="H2042" t="s">
        <v>2988</v>
      </c>
      <c r="I2042">
        <v>100</v>
      </c>
      <c r="J2042">
        <v>0</v>
      </c>
      <c r="DW2042">
        <v>0</v>
      </c>
      <c r="DX2042">
        <v>0</v>
      </c>
    </row>
    <row r="2043" spans="1:128" x14ac:dyDescent="0.3">
      <c r="A2043">
        <v>479</v>
      </c>
      <c r="B2043" t="s">
        <v>445</v>
      </c>
      <c r="C2043" t="s">
        <v>439</v>
      </c>
      <c r="D2043" t="s">
        <v>52</v>
      </c>
      <c r="E2043" t="s">
        <v>22</v>
      </c>
      <c r="F2043" s="101">
        <v>45657</v>
      </c>
      <c r="G2043" t="s">
        <v>3401</v>
      </c>
      <c r="H2043" t="s">
        <v>2989</v>
      </c>
      <c r="I2043">
        <v>100</v>
      </c>
      <c r="J2043">
        <v>100</v>
      </c>
      <c r="DW2043">
        <v>1</v>
      </c>
      <c r="DX2043">
        <v>1</v>
      </c>
    </row>
    <row r="2044" spans="1:128" x14ac:dyDescent="0.3">
      <c r="A2044">
        <v>479</v>
      </c>
      <c r="B2044" t="s">
        <v>445</v>
      </c>
      <c r="C2044" t="s">
        <v>439</v>
      </c>
      <c r="D2044" t="s">
        <v>52</v>
      </c>
      <c r="E2044" t="s">
        <v>22</v>
      </c>
      <c r="F2044" s="101">
        <v>45657</v>
      </c>
      <c r="G2044" t="s">
        <v>3401</v>
      </c>
      <c r="H2044" t="s">
        <v>2990</v>
      </c>
      <c r="I2044">
        <v>100</v>
      </c>
      <c r="J2044">
        <v>0</v>
      </c>
      <c r="DW2044">
        <v>0</v>
      </c>
      <c r="DX2044">
        <v>0</v>
      </c>
    </row>
    <row r="2045" spans="1:128" x14ac:dyDescent="0.3">
      <c r="A2045">
        <v>479</v>
      </c>
      <c r="B2045" t="s">
        <v>445</v>
      </c>
      <c r="C2045" t="s">
        <v>439</v>
      </c>
      <c r="D2045" t="s">
        <v>52</v>
      </c>
      <c r="E2045" t="s">
        <v>22</v>
      </c>
      <c r="F2045" s="101">
        <v>45657</v>
      </c>
      <c r="G2045" t="s">
        <v>3401</v>
      </c>
      <c r="H2045" t="s">
        <v>2991</v>
      </c>
      <c r="I2045">
        <v>100</v>
      </c>
      <c r="J2045">
        <v>100</v>
      </c>
      <c r="DW2045">
        <v>1</v>
      </c>
      <c r="DX2045">
        <v>1</v>
      </c>
    </row>
    <row r="2046" spans="1:128" x14ac:dyDescent="0.3">
      <c r="A2046">
        <v>479</v>
      </c>
      <c r="B2046" t="s">
        <v>445</v>
      </c>
      <c r="C2046" t="s">
        <v>439</v>
      </c>
      <c r="D2046" t="s">
        <v>52</v>
      </c>
      <c r="E2046" t="s">
        <v>22</v>
      </c>
      <c r="F2046" s="101">
        <v>45657</v>
      </c>
      <c r="G2046" t="s">
        <v>3401</v>
      </c>
      <c r="H2046" t="s">
        <v>2992</v>
      </c>
      <c r="I2046">
        <v>100</v>
      </c>
      <c r="J2046">
        <v>0</v>
      </c>
      <c r="DW2046">
        <v>0</v>
      </c>
      <c r="DX2046">
        <v>0</v>
      </c>
    </row>
    <row r="2047" spans="1:128" x14ac:dyDescent="0.3">
      <c r="A2047">
        <v>479</v>
      </c>
      <c r="B2047" t="s">
        <v>445</v>
      </c>
      <c r="C2047" t="s">
        <v>439</v>
      </c>
      <c r="D2047" t="s">
        <v>52</v>
      </c>
      <c r="E2047" t="s">
        <v>22</v>
      </c>
      <c r="F2047" s="101">
        <v>45657</v>
      </c>
      <c r="G2047" t="s">
        <v>3401</v>
      </c>
      <c r="H2047" t="s">
        <v>2993</v>
      </c>
      <c r="I2047">
        <v>100</v>
      </c>
      <c r="J2047">
        <v>100</v>
      </c>
      <c r="DW2047">
        <v>2</v>
      </c>
      <c r="DX2047">
        <v>2</v>
      </c>
    </row>
    <row r="2048" spans="1:128" x14ac:dyDescent="0.3">
      <c r="A2048">
        <v>479</v>
      </c>
      <c r="B2048" t="s">
        <v>445</v>
      </c>
      <c r="C2048" t="s">
        <v>439</v>
      </c>
      <c r="D2048" t="s">
        <v>52</v>
      </c>
      <c r="E2048" t="s">
        <v>22</v>
      </c>
      <c r="F2048" s="101">
        <v>45657</v>
      </c>
      <c r="G2048" t="s">
        <v>3401</v>
      </c>
      <c r="H2048" t="s">
        <v>2994</v>
      </c>
      <c r="I2048">
        <v>100</v>
      </c>
      <c r="J2048">
        <v>0</v>
      </c>
      <c r="DW2048">
        <v>0</v>
      </c>
      <c r="DX2048">
        <v>0</v>
      </c>
    </row>
    <row r="2049" spans="1:139" x14ac:dyDescent="0.3">
      <c r="A2049">
        <v>479</v>
      </c>
      <c r="B2049" t="s">
        <v>445</v>
      </c>
      <c r="C2049" t="s">
        <v>439</v>
      </c>
      <c r="D2049" t="s">
        <v>52</v>
      </c>
      <c r="E2049" t="s">
        <v>22</v>
      </c>
      <c r="F2049" s="101">
        <v>45657</v>
      </c>
      <c r="G2049" t="s">
        <v>3401</v>
      </c>
      <c r="H2049" t="s">
        <v>2995</v>
      </c>
      <c r="I2049">
        <v>100</v>
      </c>
      <c r="J2049">
        <v>100</v>
      </c>
      <c r="DW2049">
        <v>4</v>
      </c>
      <c r="DX2049">
        <v>4</v>
      </c>
    </row>
    <row r="2050" spans="1:139" x14ac:dyDescent="0.3">
      <c r="A2050">
        <v>480</v>
      </c>
      <c r="B2050" t="s">
        <v>446</v>
      </c>
      <c r="C2050" t="s">
        <v>439</v>
      </c>
      <c r="D2050" t="s">
        <v>52</v>
      </c>
      <c r="E2050" t="s">
        <v>22</v>
      </c>
      <c r="F2050" s="101">
        <v>45657</v>
      </c>
      <c r="G2050" t="s">
        <v>3402</v>
      </c>
      <c r="H2050" t="s">
        <v>2986</v>
      </c>
      <c r="I2050">
        <v>100</v>
      </c>
      <c r="J2050">
        <v>100</v>
      </c>
      <c r="EH2050">
        <v>2</v>
      </c>
      <c r="EI2050">
        <v>2</v>
      </c>
    </row>
    <row r="2051" spans="1:139" x14ac:dyDescent="0.3">
      <c r="A2051">
        <v>213</v>
      </c>
      <c r="B2051" t="s">
        <v>142</v>
      </c>
      <c r="C2051" t="s">
        <v>90</v>
      </c>
      <c r="D2051" t="s">
        <v>47</v>
      </c>
      <c r="E2051" t="s">
        <v>22</v>
      </c>
      <c r="F2051" s="101">
        <v>45657</v>
      </c>
      <c r="G2051" t="s">
        <v>3403</v>
      </c>
      <c r="H2051" t="s">
        <v>2927</v>
      </c>
      <c r="I2051">
        <v>90</v>
      </c>
      <c r="J2051">
        <v>100</v>
      </c>
      <c r="AW2051">
        <v>70</v>
      </c>
      <c r="AX2051">
        <v>70</v>
      </c>
    </row>
    <row r="2052" spans="1:139" x14ac:dyDescent="0.3">
      <c r="A2052">
        <v>213</v>
      </c>
      <c r="B2052" t="s">
        <v>142</v>
      </c>
      <c r="C2052" t="s">
        <v>90</v>
      </c>
      <c r="D2052" t="s">
        <v>47</v>
      </c>
      <c r="E2052" t="s">
        <v>22</v>
      </c>
      <c r="F2052" s="101">
        <v>45657</v>
      </c>
      <c r="G2052" t="s">
        <v>3403</v>
      </c>
      <c r="H2052" t="s">
        <v>2922</v>
      </c>
      <c r="I2052">
        <v>90</v>
      </c>
      <c r="J2052">
        <v>100</v>
      </c>
      <c r="AW2052">
        <v>18</v>
      </c>
      <c r="AX2052">
        <v>18</v>
      </c>
    </row>
    <row r="2053" spans="1:139" x14ac:dyDescent="0.3">
      <c r="A2053">
        <v>213</v>
      </c>
      <c r="B2053" t="s">
        <v>142</v>
      </c>
      <c r="C2053" t="s">
        <v>90</v>
      </c>
      <c r="D2053" t="s">
        <v>47</v>
      </c>
      <c r="E2053" t="s">
        <v>22</v>
      </c>
      <c r="F2053" s="101">
        <v>45657</v>
      </c>
      <c r="G2053" t="s">
        <v>3403</v>
      </c>
      <c r="H2053" t="s">
        <v>2923</v>
      </c>
      <c r="I2053">
        <v>90</v>
      </c>
      <c r="J2053">
        <v>100</v>
      </c>
      <c r="AW2053">
        <v>31</v>
      </c>
      <c r="AX2053">
        <v>31</v>
      </c>
    </row>
    <row r="2054" spans="1:139" x14ac:dyDescent="0.3">
      <c r="A2054">
        <v>213</v>
      </c>
      <c r="B2054" t="s">
        <v>142</v>
      </c>
      <c r="C2054" t="s">
        <v>90</v>
      </c>
      <c r="D2054" t="s">
        <v>47</v>
      </c>
      <c r="E2054" t="s">
        <v>22</v>
      </c>
      <c r="F2054" s="101">
        <v>45657</v>
      </c>
      <c r="G2054" t="s">
        <v>3403</v>
      </c>
      <c r="H2054" t="s">
        <v>2924</v>
      </c>
      <c r="I2054">
        <v>90</v>
      </c>
      <c r="J2054">
        <v>100</v>
      </c>
      <c r="AW2054">
        <v>4</v>
      </c>
      <c r="AX2054">
        <v>4</v>
      </c>
    </row>
    <row r="2055" spans="1:139" x14ac:dyDescent="0.3">
      <c r="A2055">
        <v>213</v>
      </c>
      <c r="B2055" t="s">
        <v>142</v>
      </c>
      <c r="C2055" t="s">
        <v>90</v>
      </c>
      <c r="D2055" t="s">
        <v>47</v>
      </c>
      <c r="E2055" t="s">
        <v>22</v>
      </c>
      <c r="F2055" s="101">
        <v>45657</v>
      </c>
      <c r="G2055" t="s">
        <v>3403</v>
      </c>
      <c r="H2055" t="s">
        <v>3012</v>
      </c>
      <c r="I2055">
        <v>90</v>
      </c>
      <c r="J2055">
        <v>100</v>
      </c>
      <c r="AW2055">
        <v>3</v>
      </c>
      <c r="AX2055">
        <v>3</v>
      </c>
    </row>
    <row r="2056" spans="1:139" x14ac:dyDescent="0.3">
      <c r="A2056">
        <v>213</v>
      </c>
      <c r="B2056" t="s">
        <v>142</v>
      </c>
      <c r="C2056" t="s">
        <v>90</v>
      </c>
      <c r="D2056" t="s">
        <v>47</v>
      </c>
      <c r="E2056" t="s">
        <v>22</v>
      </c>
      <c r="F2056" s="101">
        <v>45657</v>
      </c>
      <c r="G2056" t="s">
        <v>3403</v>
      </c>
      <c r="H2056" t="s">
        <v>2925</v>
      </c>
      <c r="I2056">
        <v>90</v>
      </c>
      <c r="J2056">
        <v>100</v>
      </c>
      <c r="AW2056">
        <v>42</v>
      </c>
      <c r="AX2056">
        <v>42</v>
      </c>
    </row>
    <row r="2057" spans="1:139" x14ac:dyDescent="0.3">
      <c r="A2057">
        <v>213</v>
      </c>
      <c r="B2057" t="s">
        <v>142</v>
      </c>
      <c r="C2057" t="s">
        <v>90</v>
      </c>
      <c r="D2057" t="s">
        <v>47</v>
      </c>
      <c r="E2057" t="s">
        <v>22</v>
      </c>
      <c r="F2057" s="101">
        <v>45657</v>
      </c>
      <c r="G2057" t="s">
        <v>3403</v>
      </c>
      <c r="H2057" t="s">
        <v>2926</v>
      </c>
      <c r="I2057">
        <v>90</v>
      </c>
      <c r="J2057">
        <v>100</v>
      </c>
      <c r="AW2057">
        <v>26</v>
      </c>
      <c r="AX2057">
        <v>26</v>
      </c>
    </row>
    <row r="2058" spans="1:139" x14ac:dyDescent="0.3">
      <c r="A2058">
        <v>213</v>
      </c>
      <c r="B2058" t="s">
        <v>142</v>
      </c>
      <c r="C2058" t="s">
        <v>90</v>
      </c>
      <c r="D2058" t="s">
        <v>47</v>
      </c>
      <c r="E2058" t="s">
        <v>22</v>
      </c>
      <c r="F2058" s="101">
        <v>45657</v>
      </c>
      <c r="G2058" t="s">
        <v>3403</v>
      </c>
      <c r="H2058" t="s">
        <v>3011</v>
      </c>
      <c r="I2058">
        <v>90</v>
      </c>
      <c r="J2058">
        <v>100</v>
      </c>
      <c r="AW2058">
        <v>9</v>
      </c>
      <c r="AX2058">
        <v>9</v>
      </c>
    </row>
    <row r="2059" spans="1:139" x14ac:dyDescent="0.3">
      <c r="A2059">
        <v>238</v>
      </c>
      <c r="B2059" t="s">
        <v>168</v>
      </c>
      <c r="C2059" t="s">
        <v>90</v>
      </c>
      <c r="D2059" t="s">
        <v>47</v>
      </c>
      <c r="E2059" t="s">
        <v>22</v>
      </c>
      <c r="F2059" s="101">
        <v>45657</v>
      </c>
      <c r="G2059" t="s">
        <v>3404</v>
      </c>
      <c r="H2059" t="s">
        <v>2929</v>
      </c>
      <c r="I2059">
        <v>90</v>
      </c>
      <c r="J2059">
        <v>100</v>
      </c>
      <c r="AY2059">
        <v>1</v>
      </c>
      <c r="AZ2059">
        <v>1</v>
      </c>
    </row>
    <row r="2060" spans="1:139" x14ac:dyDescent="0.3">
      <c r="A2060">
        <v>238</v>
      </c>
      <c r="B2060" t="s">
        <v>168</v>
      </c>
      <c r="C2060" t="s">
        <v>90</v>
      </c>
      <c r="D2060" t="s">
        <v>47</v>
      </c>
      <c r="E2060" t="s">
        <v>22</v>
      </c>
      <c r="F2060" s="101">
        <v>45657</v>
      </c>
      <c r="G2060" t="s">
        <v>3404</v>
      </c>
      <c r="H2060" t="s">
        <v>2931</v>
      </c>
      <c r="I2060">
        <v>90</v>
      </c>
      <c r="J2060">
        <v>80</v>
      </c>
      <c r="AY2060">
        <v>4</v>
      </c>
      <c r="AZ2060">
        <v>5</v>
      </c>
    </row>
    <row r="2061" spans="1:139" x14ac:dyDescent="0.3">
      <c r="A2061">
        <v>238</v>
      </c>
      <c r="B2061" t="s">
        <v>168</v>
      </c>
      <c r="C2061" t="s">
        <v>90</v>
      </c>
      <c r="D2061" t="s">
        <v>47</v>
      </c>
      <c r="E2061" t="s">
        <v>22</v>
      </c>
      <c r="F2061" s="101">
        <v>45657</v>
      </c>
      <c r="G2061" t="s">
        <v>3404</v>
      </c>
      <c r="H2061" t="s">
        <v>2932</v>
      </c>
      <c r="I2061">
        <v>90</v>
      </c>
      <c r="J2061">
        <v>71.430000305175781</v>
      </c>
      <c r="AY2061">
        <v>5</v>
      </c>
      <c r="AZ2061">
        <v>7</v>
      </c>
    </row>
    <row r="2062" spans="1:139" x14ac:dyDescent="0.3">
      <c r="A2062">
        <v>238</v>
      </c>
      <c r="B2062" t="s">
        <v>168</v>
      </c>
      <c r="C2062" t="s">
        <v>90</v>
      </c>
      <c r="D2062" t="s">
        <v>47</v>
      </c>
      <c r="E2062" t="s">
        <v>22</v>
      </c>
      <c r="F2062" s="101">
        <v>45657</v>
      </c>
      <c r="G2062" t="s">
        <v>3404</v>
      </c>
      <c r="H2062" t="s">
        <v>3014</v>
      </c>
      <c r="I2062">
        <v>90</v>
      </c>
      <c r="J2062">
        <v>100</v>
      </c>
      <c r="AY2062">
        <v>2</v>
      </c>
      <c r="AZ2062">
        <v>2</v>
      </c>
    </row>
    <row r="2063" spans="1:139" x14ac:dyDescent="0.3">
      <c r="A2063">
        <v>238</v>
      </c>
      <c r="B2063" t="s">
        <v>168</v>
      </c>
      <c r="C2063" t="s">
        <v>90</v>
      </c>
      <c r="D2063" t="s">
        <v>47</v>
      </c>
      <c r="E2063" t="s">
        <v>22</v>
      </c>
      <c r="F2063" s="101">
        <v>45657</v>
      </c>
      <c r="G2063" t="s">
        <v>3404</v>
      </c>
      <c r="H2063" t="s">
        <v>2933</v>
      </c>
      <c r="I2063">
        <v>90</v>
      </c>
      <c r="J2063">
        <v>100</v>
      </c>
      <c r="AY2063">
        <v>3</v>
      </c>
      <c r="AZ2063">
        <v>3</v>
      </c>
    </row>
    <row r="2064" spans="1:139" x14ac:dyDescent="0.3">
      <c r="A2064">
        <v>238</v>
      </c>
      <c r="B2064" t="s">
        <v>168</v>
      </c>
      <c r="C2064" t="s">
        <v>90</v>
      </c>
      <c r="D2064" t="s">
        <v>47</v>
      </c>
      <c r="E2064" t="s">
        <v>22</v>
      </c>
      <c r="F2064" s="101">
        <v>45657</v>
      </c>
      <c r="G2064" t="s">
        <v>3404</v>
      </c>
      <c r="H2064" t="s">
        <v>3015</v>
      </c>
      <c r="I2064">
        <v>90</v>
      </c>
      <c r="J2064">
        <v>100</v>
      </c>
      <c r="AY2064">
        <v>3</v>
      </c>
      <c r="AZ2064">
        <v>3</v>
      </c>
    </row>
    <row r="2065" spans="1:81" x14ac:dyDescent="0.3">
      <c r="A2065">
        <v>238</v>
      </c>
      <c r="B2065" t="s">
        <v>168</v>
      </c>
      <c r="C2065" t="s">
        <v>90</v>
      </c>
      <c r="D2065" t="s">
        <v>47</v>
      </c>
      <c r="E2065" t="s">
        <v>22</v>
      </c>
      <c r="F2065" s="101">
        <v>45657</v>
      </c>
      <c r="G2065" t="s">
        <v>3404</v>
      </c>
      <c r="H2065" t="s">
        <v>2934</v>
      </c>
      <c r="I2065">
        <v>90</v>
      </c>
      <c r="J2065">
        <v>100</v>
      </c>
      <c r="AY2065">
        <v>5</v>
      </c>
      <c r="AZ2065">
        <v>5</v>
      </c>
    </row>
    <row r="2066" spans="1:81" x14ac:dyDescent="0.3">
      <c r="A2066">
        <v>238</v>
      </c>
      <c r="B2066" t="s">
        <v>168</v>
      </c>
      <c r="C2066" t="s">
        <v>90</v>
      </c>
      <c r="D2066" t="s">
        <v>47</v>
      </c>
      <c r="E2066" t="s">
        <v>22</v>
      </c>
      <c r="F2066" s="101">
        <v>45657</v>
      </c>
      <c r="G2066" t="s">
        <v>3404</v>
      </c>
      <c r="H2066" t="s">
        <v>2930</v>
      </c>
      <c r="I2066">
        <v>90</v>
      </c>
      <c r="J2066">
        <v>64.290000915527344</v>
      </c>
      <c r="AY2066">
        <v>9</v>
      </c>
      <c r="AZ2066">
        <v>14</v>
      </c>
    </row>
    <row r="2067" spans="1:81" x14ac:dyDescent="0.3">
      <c r="A2067">
        <v>306</v>
      </c>
      <c r="B2067" t="s">
        <v>252</v>
      </c>
      <c r="C2067" t="s">
        <v>186</v>
      </c>
      <c r="D2067" t="s">
        <v>47</v>
      </c>
      <c r="E2067" t="s">
        <v>22</v>
      </c>
      <c r="F2067" s="101">
        <v>45657</v>
      </c>
      <c r="G2067" t="s">
        <v>3405</v>
      </c>
      <c r="H2067" t="s">
        <v>3022</v>
      </c>
      <c r="I2067">
        <v>100</v>
      </c>
      <c r="J2067">
        <v>98</v>
      </c>
      <c r="BY2067">
        <v>98</v>
      </c>
    </row>
    <row r="2068" spans="1:81" x14ac:dyDescent="0.3">
      <c r="A2068">
        <v>306</v>
      </c>
      <c r="B2068" t="s">
        <v>252</v>
      </c>
      <c r="C2068" t="s">
        <v>186</v>
      </c>
      <c r="D2068" t="s">
        <v>47</v>
      </c>
      <c r="E2068" t="s">
        <v>22</v>
      </c>
      <c r="F2068" s="101">
        <v>45657</v>
      </c>
      <c r="G2068" t="s">
        <v>3405</v>
      </c>
      <c r="H2068" t="s">
        <v>3021</v>
      </c>
      <c r="I2068">
        <v>100</v>
      </c>
      <c r="J2068">
        <v>108</v>
      </c>
      <c r="BY2068">
        <v>108</v>
      </c>
    </row>
    <row r="2069" spans="1:81" x14ac:dyDescent="0.3">
      <c r="A2069">
        <v>306</v>
      </c>
      <c r="B2069" t="s">
        <v>252</v>
      </c>
      <c r="C2069" t="s">
        <v>186</v>
      </c>
      <c r="D2069" t="s">
        <v>47</v>
      </c>
      <c r="E2069" t="s">
        <v>22</v>
      </c>
      <c r="F2069" s="101">
        <v>45657</v>
      </c>
      <c r="G2069" t="s">
        <v>3405</v>
      </c>
      <c r="H2069" t="s">
        <v>3020</v>
      </c>
      <c r="I2069">
        <v>100</v>
      </c>
      <c r="J2069">
        <v>91</v>
      </c>
      <c r="BY2069">
        <v>91</v>
      </c>
    </row>
    <row r="2070" spans="1:81" x14ac:dyDescent="0.3">
      <c r="A2070">
        <v>306</v>
      </c>
      <c r="B2070" t="s">
        <v>252</v>
      </c>
      <c r="C2070" t="s">
        <v>186</v>
      </c>
      <c r="D2070" t="s">
        <v>47</v>
      </c>
      <c r="E2070" t="s">
        <v>22</v>
      </c>
      <c r="F2070" s="101">
        <v>45657</v>
      </c>
      <c r="G2070" t="s">
        <v>3405</v>
      </c>
      <c r="H2070" t="s">
        <v>3019</v>
      </c>
      <c r="I2070">
        <v>100</v>
      </c>
      <c r="J2070">
        <v>100</v>
      </c>
      <c r="BY2070">
        <v>100</v>
      </c>
    </row>
    <row r="2071" spans="1:81" x14ac:dyDescent="0.3">
      <c r="A2071">
        <v>306</v>
      </c>
      <c r="B2071" t="s">
        <v>252</v>
      </c>
      <c r="C2071" t="s">
        <v>186</v>
      </c>
      <c r="D2071" t="s">
        <v>47</v>
      </c>
      <c r="E2071" t="s">
        <v>22</v>
      </c>
      <c r="F2071" s="101">
        <v>45657</v>
      </c>
      <c r="G2071" t="s">
        <v>3405</v>
      </c>
      <c r="H2071" t="s">
        <v>3018</v>
      </c>
      <c r="I2071">
        <v>100</v>
      </c>
      <c r="J2071">
        <v>101</v>
      </c>
      <c r="BY2071">
        <v>101</v>
      </c>
    </row>
    <row r="2072" spans="1:81" x14ac:dyDescent="0.3">
      <c r="A2072">
        <v>306</v>
      </c>
      <c r="B2072" t="s">
        <v>252</v>
      </c>
      <c r="C2072" t="s">
        <v>186</v>
      </c>
      <c r="D2072" t="s">
        <v>47</v>
      </c>
      <c r="E2072" t="s">
        <v>22</v>
      </c>
      <c r="F2072" s="101">
        <v>45657</v>
      </c>
      <c r="G2072" t="s">
        <v>3405</v>
      </c>
      <c r="H2072" t="s">
        <v>3017</v>
      </c>
      <c r="I2072">
        <v>100</v>
      </c>
      <c r="J2072">
        <v>108</v>
      </c>
      <c r="BY2072">
        <v>108</v>
      </c>
    </row>
    <row r="2073" spans="1:81" x14ac:dyDescent="0.3">
      <c r="A2073">
        <v>373</v>
      </c>
      <c r="B2073" t="s">
        <v>328</v>
      </c>
      <c r="C2073" t="s">
        <v>190</v>
      </c>
      <c r="D2073" t="s">
        <v>47</v>
      </c>
      <c r="E2073" t="s">
        <v>22</v>
      </c>
      <c r="F2073" s="101">
        <v>45657</v>
      </c>
      <c r="G2073" t="s">
        <v>3406</v>
      </c>
      <c r="H2073" t="s">
        <v>3022</v>
      </c>
      <c r="I2073">
        <v>100</v>
      </c>
      <c r="J2073">
        <v>99</v>
      </c>
      <c r="BZ2073">
        <v>99</v>
      </c>
      <c r="CA2073">
        <v>100</v>
      </c>
    </row>
    <row r="2074" spans="1:81" x14ac:dyDescent="0.3">
      <c r="A2074">
        <v>373</v>
      </c>
      <c r="B2074" t="s">
        <v>328</v>
      </c>
      <c r="C2074" t="s">
        <v>190</v>
      </c>
      <c r="D2074" t="s">
        <v>47</v>
      </c>
      <c r="E2074" t="s">
        <v>22</v>
      </c>
      <c r="F2074" s="101">
        <v>45657</v>
      </c>
      <c r="G2074" t="s">
        <v>3406</v>
      </c>
      <c r="H2074" t="s">
        <v>3021</v>
      </c>
      <c r="I2074">
        <v>100</v>
      </c>
      <c r="J2074">
        <v>98</v>
      </c>
      <c r="BZ2074">
        <v>98</v>
      </c>
      <c r="CA2074">
        <v>100</v>
      </c>
    </row>
    <row r="2075" spans="1:81" x14ac:dyDescent="0.3">
      <c r="A2075">
        <v>373</v>
      </c>
      <c r="B2075" t="s">
        <v>328</v>
      </c>
      <c r="C2075" t="s">
        <v>190</v>
      </c>
      <c r="D2075" t="s">
        <v>47</v>
      </c>
      <c r="E2075" t="s">
        <v>22</v>
      </c>
      <c r="F2075" s="101">
        <v>45657</v>
      </c>
      <c r="G2075" t="s">
        <v>3406</v>
      </c>
      <c r="H2075" t="s">
        <v>3020</v>
      </c>
      <c r="I2075">
        <v>100</v>
      </c>
      <c r="J2075">
        <v>100</v>
      </c>
      <c r="BZ2075">
        <v>100</v>
      </c>
      <c r="CA2075">
        <v>100</v>
      </c>
    </row>
    <row r="2076" spans="1:81" x14ac:dyDescent="0.3">
      <c r="A2076">
        <v>373</v>
      </c>
      <c r="B2076" t="s">
        <v>328</v>
      </c>
      <c r="C2076" t="s">
        <v>190</v>
      </c>
      <c r="D2076" t="s">
        <v>47</v>
      </c>
      <c r="E2076" t="s">
        <v>22</v>
      </c>
      <c r="F2076" s="101">
        <v>45657</v>
      </c>
      <c r="G2076" t="s">
        <v>3406</v>
      </c>
      <c r="H2076" t="s">
        <v>3019</v>
      </c>
      <c r="I2076">
        <v>100</v>
      </c>
      <c r="J2076">
        <v>99</v>
      </c>
      <c r="BZ2076">
        <v>99</v>
      </c>
      <c r="CA2076">
        <v>100</v>
      </c>
    </row>
    <row r="2077" spans="1:81" x14ac:dyDescent="0.3">
      <c r="A2077">
        <v>373</v>
      </c>
      <c r="B2077" t="s">
        <v>328</v>
      </c>
      <c r="C2077" t="s">
        <v>190</v>
      </c>
      <c r="D2077" t="s">
        <v>47</v>
      </c>
      <c r="E2077" t="s">
        <v>22</v>
      </c>
      <c r="F2077" s="101">
        <v>45657</v>
      </c>
      <c r="G2077" t="s">
        <v>3406</v>
      </c>
      <c r="H2077" t="s">
        <v>3018</v>
      </c>
      <c r="I2077">
        <v>100</v>
      </c>
      <c r="J2077">
        <v>99</v>
      </c>
      <c r="BZ2077">
        <v>99</v>
      </c>
      <c r="CA2077">
        <v>100</v>
      </c>
    </row>
    <row r="2078" spans="1:81" x14ac:dyDescent="0.3">
      <c r="A2078">
        <v>373</v>
      </c>
      <c r="B2078" t="s">
        <v>328</v>
      </c>
      <c r="C2078" t="s">
        <v>190</v>
      </c>
      <c r="D2078" t="s">
        <v>47</v>
      </c>
      <c r="E2078" t="s">
        <v>22</v>
      </c>
      <c r="F2078" s="101">
        <v>45657</v>
      </c>
      <c r="G2078" t="s">
        <v>3406</v>
      </c>
      <c r="H2078" t="s">
        <v>3017</v>
      </c>
      <c r="I2078">
        <v>100</v>
      </c>
      <c r="J2078">
        <v>97</v>
      </c>
      <c r="BZ2078">
        <v>97</v>
      </c>
      <c r="CA2078">
        <v>100</v>
      </c>
    </row>
    <row r="2079" spans="1:81" x14ac:dyDescent="0.3">
      <c r="A2079">
        <v>390</v>
      </c>
      <c r="B2079" t="s">
        <v>348</v>
      </c>
      <c r="C2079" t="s">
        <v>190</v>
      </c>
      <c r="D2079" t="s">
        <v>47</v>
      </c>
      <c r="E2079" t="s">
        <v>22</v>
      </c>
      <c r="F2079" s="101">
        <v>45657</v>
      </c>
      <c r="G2079" t="s">
        <v>3407</v>
      </c>
      <c r="H2079" t="s">
        <v>2984</v>
      </c>
      <c r="I2079">
        <v>100</v>
      </c>
      <c r="J2079">
        <v>100</v>
      </c>
      <c r="CB2079">
        <v>100</v>
      </c>
      <c r="CC2079">
        <v>100</v>
      </c>
    </row>
    <row r="2080" spans="1:81" x14ac:dyDescent="0.3">
      <c r="A2080">
        <v>390</v>
      </c>
      <c r="B2080" t="s">
        <v>348</v>
      </c>
      <c r="C2080" t="s">
        <v>190</v>
      </c>
      <c r="D2080" t="s">
        <v>47</v>
      </c>
      <c r="E2080" t="s">
        <v>22</v>
      </c>
      <c r="F2080" s="101">
        <v>45657</v>
      </c>
      <c r="G2080" t="s">
        <v>3407</v>
      </c>
      <c r="H2080" t="s">
        <v>2985</v>
      </c>
      <c r="I2080">
        <v>100</v>
      </c>
      <c r="J2080">
        <v>99</v>
      </c>
      <c r="CB2080">
        <v>99</v>
      </c>
      <c r="CC2080">
        <v>100</v>
      </c>
    </row>
    <row r="2081" spans="1:96" x14ac:dyDescent="0.3">
      <c r="A2081">
        <v>390</v>
      </c>
      <c r="B2081" t="s">
        <v>348</v>
      </c>
      <c r="C2081" t="s">
        <v>190</v>
      </c>
      <c r="D2081" t="s">
        <v>47</v>
      </c>
      <c r="E2081" t="s">
        <v>22</v>
      </c>
      <c r="F2081" s="101">
        <v>45657</v>
      </c>
      <c r="G2081" t="s">
        <v>3407</v>
      </c>
      <c r="H2081" t="s">
        <v>2986</v>
      </c>
      <c r="I2081">
        <v>100</v>
      </c>
      <c r="J2081">
        <v>100</v>
      </c>
      <c r="CB2081">
        <v>100</v>
      </c>
      <c r="CC2081">
        <v>100</v>
      </c>
    </row>
    <row r="2082" spans="1:96" x14ac:dyDescent="0.3">
      <c r="A2082">
        <v>390</v>
      </c>
      <c r="B2082" t="s">
        <v>348</v>
      </c>
      <c r="C2082" t="s">
        <v>190</v>
      </c>
      <c r="D2082" t="s">
        <v>47</v>
      </c>
      <c r="E2082" t="s">
        <v>22</v>
      </c>
      <c r="F2082" s="101">
        <v>45657</v>
      </c>
      <c r="G2082" t="s">
        <v>3407</v>
      </c>
      <c r="H2082" t="s">
        <v>2987</v>
      </c>
      <c r="I2082">
        <v>100</v>
      </c>
      <c r="J2082">
        <v>100</v>
      </c>
      <c r="CB2082">
        <v>100</v>
      </c>
      <c r="CC2082">
        <v>100</v>
      </c>
    </row>
    <row r="2083" spans="1:96" x14ac:dyDescent="0.3">
      <c r="A2083">
        <v>390</v>
      </c>
      <c r="B2083" t="s">
        <v>348</v>
      </c>
      <c r="C2083" t="s">
        <v>190</v>
      </c>
      <c r="D2083" t="s">
        <v>47</v>
      </c>
      <c r="E2083" t="s">
        <v>22</v>
      </c>
      <c r="F2083" s="101">
        <v>45657</v>
      </c>
      <c r="G2083" t="s">
        <v>3407</v>
      </c>
      <c r="H2083" t="s">
        <v>2988</v>
      </c>
      <c r="I2083">
        <v>100</v>
      </c>
      <c r="J2083">
        <v>100</v>
      </c>
      <c r="CB2083">
        <v>100</v>
      </c>
      <c r="CC2083">
        <v>100</v>
      </c>
    </row>
    <row r="2084" spans="1:96" x14ac:dyDescent="0.3">
      <c r="A2084">
        <v>390</v>
      </c>
      <c r="B2084" t="s">
        <v>348</v>
      </c>
      <c r="C2084" t="s">
        <v>190</v>
      </c>
      <c r="D2084" t="s">
        <v>47</v>
      </c>
      <c r="E2084" t="s">
        <v>22</v>
      </c>
      <c r="F2084" s="101">
        <v>45657</v>
      </c>
      <c r="G2084" t="s">
        <v>3407</v>
      </c>
      <c r="H2084" t="s">
        <v>2989</v>
      </c>
      <c r="I2084">
        <v>100</v>
      </c>
      <c r="J2084">
        <v>100</v>
      </c>
      <c r="CB2084">
        <v>100</v>
      </c>
      <c r="CC2084">
        <v>100</v>
      </c>
    </row>
    <row r="2085" spans="1:96" x14ac:dyDescent="0.3">
      <c r="A2085">
        <v>390</v>
      </c>
      <c r="B2085" t="s">
        <v>348</v>
      </c>
      <c r="C2085" t="s">
        <v>190</v>
      </c>
      <c r="D2085" t="s">
        <v>47</v>
      </c>
      <c r="E2085" t="s">
        <v>22</v>
      </c>
      <c r="F2085" s="101">
        <v>45657</v>
      </c>
      <c r="G2085" t="s">
        <v>3407</v>
      </c>
      <c r="H2085" t="s">
        <v>2990</v>
      </c>
      <c r="I2085">
        <v>100</v>
      </c>
      <c r="J2085">
        <v>100</v>
      </c>
      <c r="CB2085">
        <v>100</v>
      </c>
      <c r="CC2085">
        <v>100</v>
      </c>
    </row>
    <row r="2086" spans="1:96" x14ac:dyDescent="0.3">
      <c r="A2086">
        <v>390</v>
      </c>
      <c r="B2086" t="s">
        <v>348</v>
      </c>
      <c r="C2086" t="s">
        <v>190</v>
      </c>
      <c r="D2086" t="s">
        <v>47</v>
      </c>
      <c r="E2086" t="s">
        <v>22</v>
      </c>
      <c r="F2086" s="101">
        <v>45657</v>
      </c>
      <c r="G2086" t="s">
        <v>3407</v>
      </c>
      <c r="H2086" t="s">
        <v>2991</v>
      </c>
      <c r="I2086">
        <v>100</v>
      </c>
      <c r="J2086">
        <v>100</v>
      </c>
      <c r="CB2086">
        <v>100</v>
      </c>
      <c r="CC2086">
        <v>100</v>
      </c>
    </row>
    <row r="2087" spans="1:96" x14ac:dyDescent="0.3">
      <c r="A2087">
        <v>390</v>
      </c>
      <c r="B2087" t="s">
        <v>348</v>
      </c>
      <c r="C2087" t="s">
        <v>190</v>
      </c>
      <c r="D2087" t="s">
        <v>47</v>
      </c>
      <c r="E2087" t="s">
        <v>22</v>
      </c>
      <c r="F2087" s="101">
        <v>45657</v>
      </c>
      <c r="G2087" t="s">
        <v>3407</v>
      </c>
      <c r="H2087" t="s">
        <v>2992</v>
      </c>
      <c r="I2087">
        <v>100</v>
      </c>
      <c r="J2087">
        <v>100</v>
      </c>
      <c r="CB2087">
        <v>100</v>
      </c>
      <c r="CC2087">
        <v>100</v>
      </c>
    </row>
    <row r="2088" spans="1:96" x14ac:dyDescent="0.3">
      <c r="A2088">
        <v>390</v>
      </c>
      <c r="B2088" t="s">
        <v>348</v>
      </c>
      <c r="C2088" t="s">
        <v>190</v>
      </c>
      <c r="D2088" t="s">
        <v>47</v>
      </c>
      <c r="E2088" t="s">
        <v>22</v>
      </c>
      <c r="F2088" s="101">
        <v>45657</v>
      </c>
      <c r="G2088" t="s">
        <v>3407</v>
      </c>
      <c r="H2088" t="s">
        <v>2993</v>
      </c>
      <c r="I2088">
        <v>100</v>
      </c>
      <c r="J2088">
        <v>100</v>
      </c>
      <c r="CB2088">
        <v>100</v>
      </c>
      <c r="CC2088">
        <v>100</v>
      </c>
    </row>
    <row r="2089" spans="1:96" x14ac:dyDescent="0.3">
      <c r="A2089">
        <v>390</v>
      </c>
      <c r="B2089" t="s">
        <v>348</v>
      </c>
      <c r="C2089" t="s">
        <v>190</v>
      </c>
      <c r="D2089" t="s">
        <v>47</v>
      </c>
      <c r="E2089" t="s">
        <v>22</v>
      </c>
      <c r="F2089" s="101">
        <v>45657</v>
      </c>
      <c r="G2089" t="s">
        <v>3407</v>
      </c>
      <c r="H2089" t="s">
        <v>2994</v>
      </c>
      <c r="I2089">
        <v>100</v>
      </c>
      <c r="J2089">
        <v>100</v>
      </c>
      <c r="CB2089">
        <v>100</v>
      </c>
      <c r="CC2089">
        <v>100</v>
      </c>
    </row>
    <row r="2090" spans="1:96" x14ac:dyDescent="0.3">
      <c r="A2090">
        <v>390</v>
      </c>
      <c r="B2090" t="s">
        <v>348</v>
      </c>
      <c r="C2090" t="s">
        <v>190</v>
      </c>
      <c r="D2090" t="s">
        <v>47</v>
      </c>
      <c r="E2090" t="s">
        <v>22</v>
      </c>
      <c r="F2090" s="101">
        <v>45657</v>
      </c>
      <c r="G2090" t="s">
        <v>3407</v>
      </c>
      <c r="H2090" t="s">
        <v>2995</v>
      </c>
      <c r="I2090">
        <v>100</v>
      </c>
      <c r="J2090">
        <v>100</v>
      </c>
      <c r="CB2090">
        <v>100</v>
      </c>
      <c r="CC2090">
        <v>100</v>
      </c>
    </row>
    <row r="2091" spans="1:96" x14ac:dyDescent="0.3">
      <c r="A2091">
        <v>409</v>
      </c>
      <c r="B2091" t="s">
        <v>375</v>
      </c>
      <c r="C2091" t="s">
        <v>41</v>
      </c>
      <c r="D2091" t="s">
        <v>47</v>
      </c>
      <c r="E2091" t="s">
        <v>22</v>
      </c>
      <c r="F2091" s="101">
        <v>45657</v>
      </c>
      <c r="G2091" t="s">
        <v>3408</v>
      </c>
      <c r="H2091" t="s">
        <v>3095</v>
      </c>
      <c r="I2091">
        <v>95</v>
      </c>
      <c r="J2091">
        <v>93.660003662109375</v>
      </c>
      <c r="CQ2091">
        <v>325</v>
      </c>
      <c r="CR2091">
        <v>347</v>
      </c>
    </row>
    <row r="2092" spans="1:96" x14ac:dyDescent="0.3">
      <c r="A2092">
        <v>414</v>
      </c>
      <c r="B2092" t="s">
        <v>382</v>
      </c>
      <c r="C2092" t="s">
        <v>190</v>
      </c>
      <c r="D2092" t="s">
        <v>47</v>
      </c>
      <c r="E2092" t="s">
        <v>22</v>
      </c>
      <c r="F2092" s="101">
        <v>45657</v>
      </c>
      <c r="G2092" t="s">
        <v>3409</v>
      </c>
      <c r="H2092" t="s">
        <v>3026</v>
      </c>
      <c r="I2092">
        <v>100</v>
      </c>
      <c r="J2092">
        <v>100</v>
      </c>
      <c r="CD2092">
        <v>100</v>
      </c>
      <c r="CE2092">
        <v>100</v>
      </c>
    </row>
    <row r="2093" spans="1:96" x14ac:dyDescent="0.3">
      <c r="A2093">
        <v>414</v>
      </c>
      <c r="B2093" t="s">
        <v>382</v>
      </c>
      <c r="C2093" t="s">
        <v>190</v>
      </c>
      <c r="D2093" t="s">
        <v>47</v>
      </c>
      <c r="E2093" t="s">
        <v>22</v>
      </c>
      <c r="F2093" s="101">
        <v>45657</v>
      </c>
      <c r="G2093" t="s">
        <v>3409</v>
      </c>
      <c r="H2093" t="s">
        <v>3027</v>
      </c>
      <c r="I2093">
        <v>100</v>
      </c>
      <c r="J2093">
        <v>100</v>
      </c>
      <c r="CD2093">
        <v>100</v>
      </c>
      <c r="CE2093">
        <v>100</v>
      </c>
    </row>
    <row r="2094" spans="1:96" x14ac:dyDescent="0.3">
      <c r="A2094">
        <v>414</v>
      </c>
      <c r="B2094" t="s">
        <v>382</v>
      </c>
      <c r="C2094" t="s">
        <v>190</v>
      </c>
      <c r="D2094" t="s">
        <v>47</v>
      </c>
      <c r="E2094" t="s">
        <v>22</v>
      </c>
      <c r="F2094" s="101">
        <v>45657</v>
      </c>
      <c r="G2094" t="s">
        <v>3409</v>
      </c>
      <c r="H2094" t="s">
        <v>3028</v>
      </c>
      <c r="I2094">
        <v>100</v>
      </c>
      <c r="J2094">
        <v>100</v>
      </c>
      <c r="CD2094">
        <v>100</v>
      </c>
      <c r="CE2094">
        <v>100</v>
      </c>
    </row>
    <row r="2095" spans="1:96" x14ac:dyDescent="0.3">
      <c r="A2095">
        <v>414</v>
      </c>
      <c r="B2095" t="s">
        <v>382</v>
      </c>
      <c r="C2095" t="s">
        <v>190</v>
      </c>
      <c r="D2095" t="s">
        <v>47</v>
      </c>
      <c r="E2095" t="s">
        <v>22</v>
      </c>
      <c r="F2095" s="101">
        <v>45657</v>
      </c>
      <c r="G2095" t="s">
        <v>3409</v>
      </c>
      <c r="H2095" t="s">
        <v>3029</v>
      </c>
      <c r="I2095">
        <v>100</v>
      </c>
      <c r="J2095">
        <v>100</v>
      </c>
      <c r="CD2095">
        <v>100</v>
      </c>
      <c r="CE2095">
        <v>100</v>
      </c>
    </row>
    <row r="2096" spans="1:96" x14ac:dyDescent="0.3">
      <c r="A2096">
        <v>414</v>
      </c>
      <c r="B2096" t="s">
        <v>382</v>
      </c>
      <c r="C2096" t="s">
        <v>190</v>
      </c>
      <c r="D2096" t="s">
        <v>47</v>
      </c>
      <c r="E2096" t="s">
        <v>22</v>
      </c>
      <c r="F2096" s="101">
        <v>45657</v>
      </c>
      <c r="G2096" t="s">
        <v>3409</v>
      </c>
      <c r="H2096" t="s">
        <v>3030</v>
      </c>
      <c r="I2096">
        <v>100</v>
      </c>
      <c r="J2096">
        <v>100</v>
      </c>
      <c r="CD2096">
        <v>100</v>
      </c>
      <c r="CE2096">
        <v>100</v>
      </c>
    </row>
    <row r="2097" spans="1:85" x14ac:dyDescent="0.3">
      <c r="A2097">
        <v>414</v>
      </c>
      <c r="B2097" t="s">
        <v>382</v>
      </c>
      <c r="C2097" t="s">
        <v>190</v>
      </c>
      <c r="D2097" t="s">
        <v>47</v>
      </c>
      <c r="E2097" t="s">
        <v>22</v>
      </c>
      <c r="F2097" s="101">
        <v>45657</v>
      </c>
      <c r="G2097" t="s">
        <v>3409</v>
      </c>
      <c r="H2097" t="s">
        <v>3031</v>
      </c>
      <c r="I2097">
        <v>100</v>
      </c>
      <c r="J2097">
        <v>99</v>
      </c>
      <c r="CD2097">
        <v>99</v>
      </c>
      <c r="CE2097">
        <v>100</v>
      </c>
    </row>
    <row r="2098" spans="1:85" x14ac:dyDescent="0.3">
      <c r="A2098">
        <v>414</v>
      </c>
      <c r="B2098" t="s">
        <v>382</v>
      </c>
      <c r="C2098" t="s">
        <v>190</v>
      </c>
      <c r="D2098" t="s">
        <v>47</v>
      </c>
      <c r="E2098" t="s">
        <v>22</v>
      </c>
      <c r="F2098" s="101">
        <v>45657</v>
      </c>
      <c r="G2098" t="s">
        <v>3409</v>
      </c>
      <c r="H2098" t="s">
        <v>3032</v>
      </c>
      <c r="I2098">
        <v>100</v>
      </c>
      <c r="J2098">
        <v>94</v>
      </c>
      <c r="CD2098">
        <v>94</v>
      </c>
      <c r="CE2098">
        <v>100</v>
      </c>
    </row>
    <row r="2099" spans="1:85" x14ac:dyDescent="0.3">
      <c r="A2099">
        <v>414</v>
      </c>
      <c r="B2099" t="s">
        <v>382</v>
      </c>
      <c r="C2099" t="s">
        <v>190</v>
      </c>
      <c r="D2099" t="s">
        <v>47</v>
      </c>
      <c r="E2099" t="s">
        <v>22</v>
      </c>
      <c r="F2099" s="101">
        <v>45657</v>
      </c>
      <c r="G2099" t="s">
        <v>3409</v>
      </c>
      <c r="H2099" t="s">
        <v>3033</v>
      </c>
      <c r="I2099">
        <v>100</v>
      </c>
      <c r="J2099">
        <v>100</v>
      </c>
      <c r="CD2099">
        <v>100</v>
      </c>
      <c r="CE2099">
        <v>100</v>
      </c>
    </row>
    <row r="2100" spans="1:85" x14ac:dyDescent="0.3">
      <c r="A2100">
        <v>414</v>
      </c>
      <c r="B2100" t="s">
        <v>382</v>
      </c>
      <c r="C2100" t="s">
        <v>190</v>
      </c>
      <c r="D2100" t="s">
        <v>47</v>
      </c>
      <c r="E2100" t="s">
        <v>22</v>
      </c>
      <c r="F2100" s="101">
        <v>45657</v>
      </c>
      <c r="G2100" t="s">
        <v>3409</v>
      </c>
      <c r="H2100" t="s">
        <v>3196</v>
      </c>
      <c r="I2100">
        <v>100</v>
      </c>
      <c r="J2100">
        <v>96</v>
      </c>
      <c r="CD2100">
        <v>96</v>
      </c>
      <c r="CE2100">
        <v>100</v>
      </c>
    </row>
    <row r="2101" spans="1:85" x14ac:dyDescent="0.3">
      <c r="A2101">
        <v>415</v>
      </c>
      <c r="B2101" t="s">
        <v>383</v>
      </c>
      <c r="C2101" t="s">
        <v>190</v>
      </c>
      <c r="D2101" t="s">
        <v>47</v>
      </c>
      <c r="E2101" t="s">
        <v>22</v>
      </c>
      <c r="F2101" s="101">
        <v>45657</v>
      </c>
      <c r="G2101" t="s">
        <v>3410</v>
      </c>
      <c r="H2101" t="s">
        <v>3035</v>
      </c>
      <c r="I2101">
        <v>100</v>
      </c>
      <c r="J2101">
        <v>100</v>
      </c>
      <c r="CF2101">
        <v>100</v>
      </c>
      <c r="CG2101">
        <v>100</v>
      </c>
    </row>
    <row r="2102" spans="1:85" x14ac:dyDescent="0.3">
      <c r="A2102">
        <v>415</v>
      </c>
      <c r="B2102" t="s">
        <v>383</v>
      </c>
      <c r="C2102" t="s">
        <v>190</v>
      </c>
      <c r="D2102" t="s">
        <v>47</v>
      </c>
      <c r="E2102" t="s">
        <v>22</v>
      </c>
      <c r="F2102" s="101">
        <v>45657</v>
      </c>
      <c r="G2102" t="s">
        <v>3410</v>
      </c>
      <c r="H2102" t="s">
        <v>3036</v>
      </c>
      <c r="I2102">
        <v>100</v>
      </c>
      <c r="J2102">
        <v>100</v>
      </c>
      <c r="CF2102">
        <v>100</v>
      </c>
      <c r="CG2102">
        <v>100</v>
      </c>
    </row>
    <row r="2103" spans="1:85" x14ac:dyDescent="0.3">
      <c r="A2103">
        <v>415</v>
      </c>
      <c r="B2103" t="s">
        <v>383</v>
      </c>
      <c r="C2103" t="s">
        <v>190</v>
      </c>
      <c r="D2103" t="s">
        <v>47</v>
      </c>
      <c r="E2103" t="s">
        <v>22</v>
      </c>
      <c r="F2103" s="101">
        <v>45657</v>
      </c>
      <c r="G2103" t="s">
        <v>3410</v>
      </c>
      <c r="H2103" t="s">
        <v>3037</v>
      </c>
      <c r="I2103">
        <v>100</v>
      </c>
      <c r="J2103">
        <v>94</v>
      </c>
      <c r="CF2103">
        <v>94</v>
      </c>
      <c r="CG2103">
        <v>100</v>
      </c>
    </row>
    <row r="2104" spans="1:85" x14ac:dyDescent="0.3">
      <c r="A2104">
        <v>415</v>
      </c>
      <c r="B2104" t="s">
        <v>383</v>
      </c>
      <c r="C2104" t="s">
        <v>190</v>
      </c>
      <c r="D2104" t="s">
        <v>47</v>
      </c>
      <c r="E2104" t="s">
        <v>22</v>
      </c>
      <c r="F2104" s="101">
        <v>45657</v>
      </c>
      <c r="G2104" t="s">
        <v>3410</v>
      </c>
      <c r="H2104" t="s">
        <v>3038</v>
      </c>
      <c r="I2104">
        <v>100</v>
      </c>
      <c r="J2104">
        <v>95</v>
      </c>
      <c r="CF2104">
        <v>95</v>
      </c>
      <c r="CG2104">
        <v>100</v>
      </c>
    </row>
    <row r="2105" spans="1:85" x14ac:dyDescent="0.3">
      <c r="A2105">
        <v>415</v>
      </c>
      <c r="B2105" t="s">
        <v>383</v>
      </c>
      <c r="C2105" t="s">
        <v>190</v>
      </c>
      <c r="D2105" t="s">
        <v>47</v>
      </c>
      <c r="E2105" t="s">
        <v>22</v>
      </c>
      <c r="F2105" s="101">
        <v>45657</v>
      </c>
      <c r="G2105" t="s">
        <v>3410</v>
      </c>
      <c r="H2105" t="s">
        <v>3039</v>
      </c>
      <c r="I2105">
        <v>100</v>
      </c>
      <c r="J2105">
        <v>100</v>
      </c>
      <c r="CF2105">
        <v>100</v>
      </c>
      <c r="CG2105">
        <v>100</v>
      </c>
    </row>
    <row r="2106" spans="1:85" x14ac:dyDescent="0.3">
      <c r="A2106">
        <v>415</v>
      </c>
      <c r="B2106" t="s">
        <v>383</v>
      </c>
      <c r="C2106" t="s">
        <v>190</v>
      </c>
      <c r="D2106" t="s">
        <v>47</v>
      </c>
      <c r="E2106" t="s">
        <v>22</v>
      </c>
      <c r="F2106" s="101">
        <v>45657</v>
      </c>
      <c r="G2106" t="s">
        <v>3410</v>
      </c>
      <c r="H2106" t="s">
        <v>3040</v>
      </c>
      <c r="I2106">
        <v>100</v>
      </c>
      <c r="J2106">
        <v>100</v>
      </c>
      <c r="CF2106">
        <v>100</v>
      </c>
      <c r="CG2106">
        <v>100</v>
      </c>
    </row>
    <row r="2107" spans="1:85" x14ac:dyDescent="0.3">
      <c r="A2107">
        <v>415</v>
      </c>
      <c r="B2107" t="s">
        <v>383</v>
      </c>
      <c r="C2107" t="s">
        <v>190</v>
      </c>
      <c r="D2107" t="s">
        <v>47</v>
      </c>
      <c r="E2107" t="s">
        <v>22</v>
      </c>
      <c r="F2107" s="101">
        <v>45657</v>
      </c>
      <c r="G2107" t="s">
        <v>3410</v>
      </c>
      <c r="H2107" t="s">
        <v>3041</v>
      </c>
      <c r="I2107">
        <v>100</v>
      </c>
      <c r="J2107">
        <v>97</v>
      </c>
      <c r="CF2107">
        <v>97</v>
      </c>
      <c r="CG2107">
        <v>100</v>
      </c>
    </row>
    <row r="2108" spans="1:85" x14ac:dyDescent="0.3">
      <c r="A2108">
        <v>415</v>
      </c>
      <c r="B2108" t="s">
        <v>383</v>
      </c>
      <c r="C2108" t="s">
        <v>190</v>
      </c>
      <c r="D2108" t="s">
        <v>47</v>
      </c>
      <c r="E2108" t="s">
        <v>22</v>
      </c>
      <c r="F2108" s="101">
        <v>45657</v>
      </c>
      <c r="G2108" t="s">
        <v>3410</v>
      </c>
      <c r="H2108" t="s">
        <v>3159</v>
      </c>
      <c r="I2108">
        <v>100</v>
      </c>
      <c r="J2108">
        <v>97</v>
      </c>
      <c r="CF2108">
        <v>97</v>
      </c>
      <c r="CG2108">
        <v>100</v>
      </c>
    </row>
    <row r="2109" spans="1:85" x14ac:dyDescent="0.3">
      <c r="A2109">
        <v>415</v>
      </c>
      <c r="B2109" t="s">
        <v>383</v>
      </c>
      <c r="C2109" t="s">
        <v>190</v>
      </c>
      <c r="D2109" t="s">
        <v>47</v>
      </c>
      <c r="E2109" t="s">
        <v>22</v>
      </c>
      <c r="F2109" s="101">
        <v>45657</v>
      </c>
      <c r="G2109" t="s">
        <v>3410</v>
      </c>
      <c r="H2109" t="s">
        <v>3200</v>
      </c>
      <c r="I2109">
        <v>100</v>
      </c>
      <c r="J2109">
        <v>100</v>
      </c>
      <c r="CF2109">
        <v>100</v>
      </c>
      <c r="CG2109">
        <v>100</v>
      </c>
    </row>
    <row r="2110" spans="1:85" x14ac:dyDescent="0.3">
      <c r="A2110">
        <v>415</v>
      </c>
      <c r="B2110" t="s">
        <v>383</v>
      </c>
      <c r="C2110" t="s">
        <v>190</v>
      </c>
      <c r="D2110" t="s">
        <v>47</v>
      </c>
      <c r="E2110" t="s">
        <v>22</v>
      </c>
      <c r="F2110" s="101">
        <v>45657</v>
      </c>
      <c r="G2110" t="s">
        <v>3410</v>
      </c>
      <c r="H2110" t="s">
        <v>3198</v>
      </c>
      <c r="I2110">
        <v>100</v>
      </c>
      <c r="J2110">
        <v>94</v>
      </c>
      <c r="CF2110">
        <v>94</v>
      </c>
      <c r="CG2110">
        <v>100</v>
      </c>
    </row>
    <row r="2111" spans="1:85" x14ac:dyDescent="0.3">
      <c r="A2111">
        <v>415</v>
      </c>
      <c r="B2111" t="s">
        <v>383</v>
      </c>
      <c r="C2111" t="s">
        <v>190</v>
      </c>
      <c r="D2111" t="s">
        <v>47</v>
      </c>
      <c r="E2111" t="s">
        <v>22</v>
      </c>
      <c r="F2111" s="101">
        <v>45657</v>
      </c>
      <c r="G2111" t="s">
        <v>3410</v>
      </c>
      <c r="H2111" t="s">
        <v>3203</v>
      </c>
      <c r="I2111">
        <v>100</v>
      </c>
      <c r="J2111">
        <v>100</v>
      </c>
      <c r="CF2111">
        <v>100</v>
      </c>
      <c r="CG2111">
        <v>100</v>
      </c>
    </row>
    <row r="2112" spans="1:85" x14ac:dyDescent="0.3">
      <c r="A2112">
        <v>415</v>
      </c>
      <c r="B2112" t="s">
        <v>383</v>
      </c>
      <c r="C2112" t="s">
        <v>190</v>
      </c>
      <c r="D2112" t="s">
        <v>47</v>
      </c>
      <c r="E2112" t="s">
        <v>22</v>
      </c>
      <c r="F2112" s="101">
        <v>45657</v>
      </c>
      <c r="G2112" t="s">
        <v>3410</v>
      </c>
      <c r="H2112" t="s">
        <v>3201</v>
      </c>
      <c r="I2112">
        <v>100</v>
      </c>
      <c r="J2112">
        <v>100</v>
      </c>
      <c r="CF2112">
        <v>100</v>
      </c>
      <c r="CG2112">
        <v>100</v>
      </c>
    </row>
    <row r="2113" spans="1:91" x14ac:dyDescent="0.3">
      <c r="A2113">
        <v>415</v>
      </c>
      <c r="B2113" t="s">
        <v>383</v>
      </c>
      <c r="C2113" t="s">
        <v>190</v>
      </c>
      <c r="D2113" t="s">
        <v>47</v>
      </c>
      <c r="E2113" t="s">
        <v>22</v>
      </c>
      <c r="F2113" s="101">
        <v>45657</v>
      </c>
      <c r="G2113" t="s">
        <v>3410</v>
      </c>
      <c r="H2113" t="s">
        <v>3202</v>
      </c>
      <c r="I2113">
        <v>100</v>
      </c>
      <c r="J2113">
        <v>100</v>
      </c>
      <c r="CF2113">
        <v>100</v>
      </c>
      <c r="CG2113">
        <v>100</v>
      </c>
    </row>
    <row r="2114" spans="1:91" x14ac:dyDescent="0.3">
      <c r="A2114">
        <v>415</v>
      </c>
      <c r="B2114" t="s">
        <v>383</v>
      </c>
      <c r="C2114" t="s">
        <v>190</v>
      </c>
      <c r="D2114" t="s">
        <v>47</v>
      </c>
      <c r="E2114" t="s">
        <v>22</v>
      </c>
      <c r="F2114" s="101">
        <v>45657</v>
      </c>
      <c r="G2114" t="s">
        <v>3410</v>
      </c>
      <c r="H2114" t="s">
        <v>3199</v>
      </c>
      <c r="I2114">
        <v>100</v>
      </c>
      <c r="J2114">
        <v>100</v>
      </c>
      <c r="CF2114">
        <v>100</v>
      </c>
      <c r="CG2114">
        <v>100</v>
      </c>
    </row>
    <row r="2115" spans="1:91" x14ac:dyDescent="0.3">
      <c r="A2115">
        <v>416</v>
      </c>
      <c r="B2115" t="s">
        <v>384</v>
      </c>
      <c r="C2115" t="s">
        <v>190</v>
      </c>
      <c r="D2115" t="s">
        <v>47</v>
      </c>
      <c r="E2115" t="s">
        <v>22</v>
      </c>
      <c r="F2115" s="101">
        <v>45657</v>
      </c>
      <c r="G2115" t="s">
        <v>3411</v>
      </c>
      <c r="H2115" t="s">
        <v>3043</v>
      </c>
      <c r="I2115">
        <v>100</v>
      </c>
      <c r="J2115">
        <v>100</v>
      </c>
      <c r="CH2115">
        <v>100</v>
      </c>
      <c r="CI2115">
        <v>100</v>
      </c>
    </row>
    <row r="2116" spans="1:91" x14ac:dyDescent="0.3">
      <c r="A2116">
        <v>416</v>
      </c>
      <c r="B2116" t="s">
        <v>384</v>
      </c>
      <c r="C2116" t="s">
        <v>190</v>
      </c>
      <c r="D2116" t="s">
        <v>47</v>
      </c>
      <c r="E2116" t="s">
        <v>22</v>
      </c>
      <c r="F2116" s="101">
        <v>45657</v>
      </c>
      <c r="G2116" t="s">
        <v>3411</v>
      </c>
      <c r="H2116" t="s">
        <v>3044</v>
      </c>
      <c r="I2116">
        <v>100</v>
      </c>
      <c r="J2116">
        <v>100</v>
      </c>
      <c r="CH2116">
        <v>100</v>
      </c>
      <c r="CI2116">
        <v>100</v>
      </c>
    </row>
    <row r="2117" spans="1:91" x14ac:dyDescent="0.3">
      <c r="A2117">
        <v>416</v>
      </c>
      <c r="B2117" t="s">
        <v>384</v>
      </c>
      <c r="C2117" t="s">
        <v>190</v>
      </c>
      <c r="D2117" t="s">
        <v>47</v>
      </c>
      <c r="E2117" t="s">
        <v>22</v>
      </c>
      <c r="F2117" s="101">
        <v>45657</v>
      </c>
      <c r="G2117" t="s">
        <v>3411</v>
      </c>
      <c r="H2117" t="s">
        <v>3206</v>
      </c>
      <c r="I2117">
        <v>100</v>
      </c>
      <c r="J2117">
        <v>100</v>
      </c>
      <c r="CH2117">
        <v>100</v>
      </c>
      <c r="CI2117">
        <v>100</v>
      </c>
    </row>
    <row r="2118" spans="1:91" x14ac:dyDescent="0.3">
      <c r="A2118">
        <v>416</v>
      </c>
      <c r="B2118" t="s">
        <v>384</v>
      </c>
      <c r="C2118" t="s">
        <v>190</v>
      </c>
      <c r="D2118" t="s">
        <v>47</v>
      </c>
      <c r="E2118" t="s">
        <v>22</v>
      </c>
      <c r="F2118" s="101">
        <v>45657</v>
      </c>
      <c r="G2118" t="s">
        <v>3411</v>
      </c>
      <c r="H2118" t="s">
        <v>3207</v>
      </c>
      <c r="I2118">
        <v>100</v>
      </c>
      <c r="J2118">
        <v>100</v>
      </c>
      <c r="CH2118">
        <v>100</v>
      </c>
      <c r="CI2118">
        <v>100</v>
      </c>
    </row>
    <row r="2119" spans="1:91" x14ac:dyDescent="0.3">
      <c r="A2119">
        <v>416</v>
      </c>
      <c r="B2119" t="s">
        <v>384</v>
      </c>
      <c r="C2119" t="s">
        <v>190</v>
      </c>
      <c r="D2119" t="s">
        <v>47</v>
      </c>
      <c r="E2119" t="s">
        <v>22</v>
      </c>
      <c r="F2119" s="101">
        <v>45657</v>
      </c>
      <c r="G2119" t="s">
        <v>3411</v>
      </c>
      <c r="H2119" t="s">
        <v>3208</v>
      </c>
      <c r="I2119">
        <v>100</v>
      </c>
      <c r="J2119">
        <v>100</v>
      </c>
      <c r="CH2119">
        <v>100</v>
      </c>
      <c r="CI2119">
        <v>100</v>
      </c>
    </row>
    <row r="2120" spans="1:91" x14ac:dyDescent="0.3">
      <c r="A2120">
        <v>416</v>
      </c>
      <c r="B2120" t="s">
        <v>384</v>
      </c>
      <c r="C2120" t="s">
        <v>190</v>
      </c>
      <c r="D2120" t="s">
        <v>47</v>
      </c>
      <c r="E2120" t="s">
        <v>22</v>
      </c>
      <c r="F2120" s="101">
        <v>45657</v>
      </c>
      <c r="G2120" t="s">
        <v>3411</v>
      </c>
      <c r="H2120" t="s">
        <v>3205</v>
      </c>
      <c r="I2120">
        <v>100</v>
      </c>
      <c r="J2120">
        <v>100</v>
      </c>
      <c r="CH2120">
        <v>100</v>
      </c>
      <c r="CI2120">
        <v>100</v>
      </c>
    </row>
    <row r="2121" spans="1:91" x14ac:dyDescent="0.3">
      <c r="A2121">
        <v>417</v>
      </c>
      <c r="B2121" t="s">
        <v>385</v>
      </c>
      <c r="C2121" t="s">
        <v>190</v>
      </c>
      <c r="D2121" t="s">
        <v>47</v>
      </c>
      <c r="E2121" t="s">
        <v>22</v>
      </c>
      <c r="F2121" s="101">
        <v>45657</v>
      </c>
      <c r="G2121" t="s">
        <v>3412</v>
      </c>
      <c r="H2121" t="s">
        <v>3046</v>
      </c>
      <c r="I2121">
        <v>100</v>
      </c>
      <c r="J2121">
        <v>100</v>
      </c>
      <c r="CJ2121">
        <v>100</v>
      </c>
      <c r="CK2121">
        <v>100</v>
      </c>
    </row>
    <row r="2122" spans="1:91" x14ac:dyDescent="0.3">
      <c r="A2122">
        <v>417</v>
      </c>
      <c r="B2122" t="s">
        <v>385</v>
      </c>
      <c r="C2122" t="s">
        <v>190</v>
      </c>
      <c r="D2122" t="s">
        <v>47</v>
      </c>
      <c r="E2122" t="s">
        <v>22</v>
      </c>
      <c r="F2122" s="101">
        <v>45657</v>
      </c>
      <c r="G2122" t="s">
        <v>3412</v>
      </c>
      <c r="H2122" t="s">
        <v>3047</v>
      </c>
      <c r="I2122">
        <v>100</v>
      </c>
      <c r="J2122">
        <v>100</v>
      </c>
      <c r="CJ2122">
        <v>100</v>
      </c>
      <c r="CK2122">
        <v>100</v>
      </c>
    </row>
    <row r="2123" spans="1:91" x14ac:dyDescent="0.3">
      <c r="A2123">
        <v>417</v>
      </c>
      <c r="B2123" t="s">
        <v>385</v>
      </c>
      <c r="C2123" t="s">
        <v>190</v>
      </c>
      <c r="D2123" t="s">
        <v>47</v>
      </c>
      <c r="E2123" t="s">
        <v>22</v>
      </c>
      <c r="F2123" s="101">
        <v>45657</v>
      </c>
      <c r="G2123" t="s">
        <v>3412</v>
      </c>
      <c r="H2123" t="s">
        <v>3048</v>
      </c>
      <c r="I2123">
        <v>100</v>
      </c>
      <c r="J2123">
        <v>100</v>
      </c>
      <c r="CJ2123">
        <v>100</v>
      </c>
      <c r="CK2123">
        <v>100</v>
      </c>
    </row>
    <row r="2124" spans="1:91" x14ac:dyDescent="0.3">
      <c r="A2124">
        <v>417</v>
      </c>
      <c r="B2124" t="s">
        <v>385</v>
      </c>
      <c r="C2124" t="s">
        <v>190</v>
      </c>
      <c r="D2124" t="s">
        <v>47</v>
      </c>
      <c r="E2124" t="s">
        <v>22</v>
      </c>
      <c r="F2124" s="101">
        <v>45657</v>
      </c>
      <c r="G2124" t="s">
        <v>3412</v>
      </c>
      <c r="H2124" t="s">
        <v>3049</v>
      </c>
      <c r="I2124">
        <v>100</v>
      </c>
      <c r="J2124">
        <v>97</v>
      </c>
      <c r="CJ2124">
        <v>97</v>
      </c>
      <c r="CK2124">
        <v>100</v>
      </c>
    </row>
    <row r="2125" spans="1:91" x14ac:dyDescent="0.3">
      <c r="A2125">
        <v>417</v>
      </c>
      <c r="B2125" t="s">
        <v>385</v>
      </c>
      <c r="C2125" t="s">
        <v>190</v>
      </c>
      <c r="D2125" t="s">
        <v>47</v>
      </c>
      <c r="E2125" t="s">
        <v>22</v>
      </c>
      <c r="F2125" s="101">
        <v>45657</v>
      </c>
      <c r="G2125" t="s">
        <v>3412</v>
      </c>
      <c r="H2125" t="s">
        <v>3050</v>
      </c>
      <c r="I2125">
        <v>100</v>
      </c>
      <c r="J2125">
        <v>97</v>
      </c>
      <c r="CJ2125">
        <v>97</v>
      </c>
      <c r="CK2125">
        <v>100</v>
      </c>
    </row>
    <row r="2126" spans="1:91" x14ac:dyDescent="0.3">
      <c r="A2126">
        <v>417</v>
      </c>
      <c r="B2126" t="s">
        <v>385</v>
      </c>
      <c r="C2126" t="s">
        <v>190</v>
      </c>
      <c r="D2126" t="s">
        <v>47</v>
      </c>
      <c r="E2126" t="s">
        <v>22</v>
      </c>
      <c r="F2126" s="101">
        <v>45657</v>
      </c>
      <c r="G2126" t="s">
        <v>3412</v>
      </c>
      <c r="H2126" t="s">
        <v>3051</v>
      </c>
      <c r="I2126">
        <v>100</v>
      </c>
      <c r="J2126">
        <v>99</v>
      </c>
      <c r="CJ2126">
        <v>99</v>
      </c>
      <c r="CK2126">
        <v>100</v>
      </c>
    </row>
    <row r="2127" spans="1:91" x14ac:dyDescent="0.3">
      <c r="A2127">
        <v>418</v>
      </c>
      <c r="B2127" t="s">
        <v>386</v>
      </c>
      <c r="C2127" t="s">
        <v>190</v>
      </c>
      <c r="D2127" t="s">
        <v>47</v>
      </c>
      <c r="E2127" t="s">
        <v>22</v>
      </c>
      <c r="F2127" s="101">
        <v>45657</v>
      </c>
      <c r="G2127" t="s">
        <v>3413</v>
      </c>
      <c r="H2127" t="s">
        <v>3053</v>
      </c>
      <c r="I2127">
        <v>100</v>
      </c>
      <c r="J2127">
        <v>100</v>
      </c>
      <c r="CL2127">
        <v>100</v>
      </c>
      <c r="CM2127">
        <v>100</v>
      </c>
    </row>
    <row r="2128" spans="1:91" x14ac:dyDescent="0.3">
      <c r="A2128">
        <v>418</v>
      </c>
      <c r="B2128" t="s">
        <v>386</v>
      </c>
      <c r="C2128" t="s">
        <v>190</v>
      </c>
      <c r="D2128" t="s">
        <v>47</v>
      </c>
      <c r="E2128" t="s">
        <v>22</v>
      </c>
      <c r="F2128" s="101">
        <v>45657</v>
      </c>
      <c r="G2128" t="s">
        <v>3413</v>
      </c>
      <c r="H2128" t="s">
        <v>3054</v>
      </c>
      <c r="I2128">
        <v>100</v>
      </c>
      <c r="J2128">
        <v>100</v>
      </c>
      <c r="CL2128">
        <v>100</v>
      </c>
      <c r="CM2128">
        <v>100</v>
      </c>
    </row>
    <row r="2129" spans="1:98" x14ac:dyDescent="0.3">
      <c r="A2129">
        <v>418</v>
      </c>
      <c r="B2129" t="s">
        <v>386</v>
      </c>
      <c r="C2129" t="s">
        <v>190</v>
      </c>
      <c r="D2129" t="s">
        <v>47</v>
      </c>
      <c r="E2129" t="s">
        <v>22</v>
      </c>
      <c r="F2129" s="101">
        <v>45657</v>
      </c>
      <c r="G2129" t="s">
        <v>3413</v>
      </c>
      <c r="H2129" t="s">
        <v>3055</v>
      </c>
      <c r="I2129">
        <v>100</v>
      </c>
      <c r="J2129">
        <v>80</v>
      </c>
      <c r="CL2129">
        <v>80</v>
      </c>
      <c r="CM2129">
        <v>100</v>
      </c>
    </row>
    <row r="2130" spans="1:98" x14ac:dyDescent="0.3">
      <c r="A2130">
        <v>418</v>
      </c>
      <c r="B2130" t="s">
        <v>386</v>
      </c>
      <c r="C2130" t="s">
        <v>190</v>
      </c>
      <c r="D2130" t="s">
        <v>47</v>
      </c>
      <c r="E2130" t="s">
        <v>22</v>
      </c>
      <c r="F2130" s="101">
        <v>45657</v>
      </c>
      <c r="G2130" t="s">
        <v>3413</v>
      </c>
      <c r="H2130" t="s">
        <v>3056</v>
      </c>
      <c r="I2130">
        <v>100</v>
      </c>
      <c r="J2130">
        <v>100</v>
      </c>
      <c r="CL2130">
        <v>100</v>
      </c>
      <c r="CM2130">
        <v>100</v>
      </c>
    </row>
    <row r="2131" spans="1:98" x14ac:dyDescent="0.3">
      <c r="A2131">
        <v>418</v>
      </c>
      <c r="B2131" t="s">
        <v>386</v>
      </c>
      <c r="C2131" t="s">
        <v>190</v>
      </c>
      <c r="D2131" t="s">
        <v>47</v>
      </c>
      <c r="E2131" t="s">
        <v>22</v>
      </c>
      <c r="F2131" s="101">
        <v>45657</v>
      </c>
      <c r="G2131" t="s">
        <v>3413</v>
      </c>
      <c r="H2131" t="s">
        <v>3057</v>
      </c>
      <c r="I2131">
        <v>100</v>
      </c>
      <c r="J2131">
        <v>100</v>
      </c>
      <c r="CL2131">
        <v>100</v>
      </c>
      <c r="CM2131">
        <v>100</v>
      </c>
    </row>
    <row r="2132" spans="1:98" x14ac:dyDescent="0.3">
      <c r="A2132">
        <v>418</v>
      </c>
      <c r="B2132" t="s">
        <v>386</v>
      </c>
      <c r="C2132" t="s">
        <v>190</v>
      </c>
      <c r="D2132" t="s">
        <v>47</v>
      </c>
      <c r="E2132" t="s">
        <v>22</v>
      </c>
      <c r="F2132" s="101">
        <v>45657</v>
      </c>
      <c r="G2132" t="s">
        <v>3413</v>
      </c>
      <c r="H2132" t="s">
        <v>3058</v>
      </c>
      <c r="I2132">
        <v>100</v>
      </c>
      <c r="J2132">
        <v>100</v>
      </c>
      <c r="CL2132">
        <v>100</v>
      </c>
      <c r="CM2132">
        <v>100</v>
      </c>
    </row>
    <row r="2133" spans="1:98" x14ac:dyDescent="0.3">
      <c r="A2133">
        <v>418</v>
      </c>
      <c r="B2133" t="s">
        <v>386</v>
      </c>
      <c r="C2133" t="s">
        <v>190</v>
      </c>
      <c r="D2133" t="s">
        <v>47</v>
      </c>
      <c r="E2133" t="s">
        <v>22</v>
      </c>
      <c r="F2133" s="101">
        <v>45657</v>
      </c>
      <c r="G2133" t="s">
        <v>3413</v>
      </c>
      <c r="H2133" t="s">
        <v>3059</v>
      </c>
      <c r="I2133">
        <v>100</v>
      </c>
      <c r="J2133">
        <v>100</v>
      </c>
      <c r="CL2133">
        <v>100</v>
      </c>
      <c r="CM2133">
        <v>100</v>
      </c>
    </row>
    <row r="2134" spans="1:98" x14ac:dyDescent="0.3">
      <c r="A2134">
        <v>418</v>
      </c>
      <c r="B2134" t="s">
        <v>386</v>
      </c>
      <c r="C2134" t="s">
        <v>190</v>
      </c>
      <c r="D2134" t="s">
        <v>47</v>
      </c>
      <c r="E2134" t="s">
        <v>22</v>
      </c>
      <c r="F2134" s="101">
        <v>45657</v>
      </c>
      <c r="G2134" t="s">
        <v>3413</v>
      </c>
      <c r="H2134" t="s">
        <v>3060</v>
      </c>
      <c r="I2134">
        <v>100</v>
      </c>
      <c r="J2134">
        <v>100</v>
      </c>
      <c r="CL2134">
        <v>100</v>
      </c>
      <c r="CM2134">
        <v>100</v>
      </c>
    </row>
    <row r="2135" spans="1:98" x14ac:dyDescent="0.3">
      <c r="A2135">
        <v>418</v>
      </c>
      <c r="B2135" t="s">
        <v>386</v>
      </c>
      <c r="C2135" t="s">
        <v>190</v>
      </c>
      <c r="D2135" t="s">
        <v>47</v>
      </c>
      <c r="E2135" t="s">
        <v>22</v>
      </c>
      <c r="F2135" s="101">
        <v>45657</v>
      </c>
      <c r="G2135" t="s">
        <v>3413</v>
      </c>
      <c r="H2135" t="s">
        <v>2999</v>
      </c>
      <c r="I2135">
        <v>100</v>
      </c>
      <c r="J2135">
        <v>100</v>
      </c>
      <c r="CL2135">
        <v>100</v>
      </c>
      <c r="CM2135">
        <v>100</v>
      </c>
    </row>
    <row r="2136" spans="1:98" x14ac:dyDescent="0.3">
      <c r="A2136">
        <v>420</v>
      </c>
      <c r="B2136" t="s">
        <v>388</v>
      </c>
      <c r="C2136" t="s">
        <v>190</v>
      </c>
      <c r="D2136" t="s">
        <v>47</v>
      </c>
      <c r="E2136" t="s">
        <v>22</v>
      </c>
      <c r="F2136" s="101">
        <v>45657</v>
      </c>
      <c r="G2136" t="s">
        <v>3414</v>
      </c>
      <c r="H2136" t="s">
        <v>3062</v>
      </c>
      <c r="I2136">
        <v>100</v>
      </c>
      <c r="J2136">
        <v>100</v>
      </c>
      <c r="CN2136">
        <v>100</v>
      </c>
      <c r="CO2136">
        <v>100</v>
      </c>
    </row>
    <row r="2137" spans="1:98" x14ac:dyDescent="0.3">
      <c r="A2137">
        <v>420</v>
      </c>
      <c r="B2137" t="s">
        <v>388</v>
      </c>
      <c r="C2137" t="s">
        <v>190</v>
      </c>
      <c r="D2137" t="s">
        <v>47</v>
      </c>
      <c r="E2137" t="s">
        <v>22</v>
      </c>
      <c r="F2137" s="101">
        <v>45657</v>
      </c>
      <c r="G2137" t="s">
        <v>3414</v>
      </c>
      <c r="H2137" t="s">
        <v>3063</v>
      </c>
      <c r="I2137">
        <v>100</v>
      </c>
      <c r="J2137">
        <v>100</v>
      </c>
      <c r="CN2137">
        <v>100</v>
      </c>
      <c r="CO2137">
        <v>100</v>
      </c>
    </row>
    <row r="2138" spans="1:98" x14ac:dyDescent="0.3">
      <c r="A2138">
        <v>420</v>
      </c>
      <c r="B2138" t="s">
        <v>388</v>
      </c>
      <c r="C2138" t="s">
        <v>190</v>
      </c>
      <c r="D2138" t="s">
        <v>47</v>
      </c>
      <c r="E2138" t="s">
        <v>22</v>
      </c>
      <c r="F2138" s="101">
        <v>45657</v>
      </c>
      <c r="G2138" t="s">
        <v>3414</v>
      </c>
      <c r="H2138" t="s">
        <v>3064</v>
      </c>
      <c r="I2138">
        <v>100</v>
      </c>
      <c r="J2138">
        <v>100</v>
      </c>
      <c r="CN2138">
        <v>100</v>
      </c>
      <c r="CO2138">
        <v>100</v>
      </c>
    </row>
    <row r="2139" spans="1:98" x14ac:dyDescent="0.3">
      <c r="A2139">
        <v>420</v>
      </c>
      <c r="B2139" t="s">
        <v>388</v>
      </c>
      <c r="C2139" t="s">
        <v>190</v>
      </c>
      <c r="D2139" t="s">
        <v>47</v>
      </c>
      <c r="E2139" t="s">
        <v>22</v>
      </c>
      <c r="F2139" s="101">
        <v>45657</v>
      </c>
      <c r="G2139" t="s">
        <v>3414</v>
      </c>
      <c r="H2139" t="s">
        <v>3065</v>
      </c>
      <c r="I2139">
        <v>100</v>
      </c>
      <c r="J2139">
        <v>80</v>
      </c>
      <c r="CN2139">
        <v>80</v>
      </c>
      <c r="CO2139">
        <v>100</v>
      </c>
    </row>
    <row r="2140" spans="1:98" x14ac:dyDescent="0.3">
      <c r="A2140">
        <v>420</v>
      </c>
      <c r="B2140" t="s">
        <v>388</v>
      </c>
      <c r="C2140" t="s">
        <v>190</v>
      </c>
      <c r="D2140" t="s">
        <v>47</v>
      </c>
      <c r="E2140" t="s">
        <v>22</v>
      </c>
      <c r="F2140" s="101">
        <v>45657</v>
      </c>
      <c r="G2140" t="s">
        <v>3414</v>
      </c>
      <c r="H2140" t="s">
        <v>3066</v>
      </c>
      <c r="I2140">
        <v>100</v>
      </c>
      <c r="J2140">
        <v>100</v>
      </c>
      <c r="CN2140">
        <v>100</v>
      </c>
      <c r="CO2140">
        <v>100</v>
      </c>
    </row>
    <row r="2141" spans="1:98" x14ac:dyDescent="0.3">
      <c r="A2141">
        <v>420</v>
      </c>
      <c r="B2141" t="s">
        <v>388</v>
      </c>
      <c r="C2141" t="s">
        <v>190</v>
      </c>
      <c r="D2141" t="s">
        <v>47</v>
      </c>
      <c r="E2141" t="s">
        <v>22</v>
      </c>
      <c r="F2141" s="101">
        <v>45657</v>
      </c>
      <c r="G2141" t="s">
        <v>3414</v>
      </c>
      <c r="H2141" t="s">
        <v>653</v>
      </c>
      <c r="I2141">
        <v>100</v>
      </c>
      <c r="J2141">
        <v>100</v>
      </c>
      <c r="CN2141">
        <v>100</v>
      </c>
      <c r="CO2141">
        <v>100</v>
      </c>
    </row>
    <row r="2142" spans="1:98" x14ac:dyDescent="0.3">
      <c r="A2142">
        <v>432</v>
      </c>
      <c r="B2142" t="s">
        <v>401</v>
      </c>
      <c r="C2142" t="s">
        <v>64</v>
      </c>
      <c r="D2142" t="s">
        <v>47</v>
      </c>
      <c r="E2142" t="s">
        <v>22</v>
      </c>
      <c r="F2142" s="101">
        <v>45657</v>
      </c>
      <c r="G2142" t="s">
        <v>3415</v>
      </c>
      <c r="H2142" t="s">
        <v>3104</v>
      </c>
      <c r="I2142">
        <v>90</v>
      </c>
      <c r="J2142">
        <v>100</v>
      </c>
      <c r="CS2142">
        <v>13</v>
      </c>
      <c r="CT2142">
        <v>13</v>
      </c>
    </row>
    <row r="2143" spans="1:98" x14ac:dyDescent="0.3">
      <c r="A2143">
        <v>432</v>
      </c>
      <c r="B2143" t="s">
        <v>401</v>
      </c>
      <c r="C2143" t="s">
        <v>64</v>
      </c>
      <c r="D2143" t="s">
        <v>47</v>
      </c>
      <c r="E2143" t="s">
        <v>22</v>
      </c>
      <c r="F2143" s="101">
        <v>45657</v>
      </c>
      <c r="G2143" t="s">
        <v>3415</v>
      </c>
      <c r="H2143" t="s">
        <v>3105</v>
      </c>
      <c r="I2143">
        <v>90</v>
      </c>
      <c r="J2143">
        <v>100</v>
      </c>
      <c r="CS2143">
        <v>10</v>
      </c>
      <c r="CT2143">
        <v>10</v>
      </c>
    </row>
    <row r="2144" spans="1:98" x14ac:dyDescent="0.3">
      <c r="A2144">
        <v>432</v>
      </c>
      <c r="B2144" t="s">
        <v>401</v>
      </c>
      <c r="C2144" t="s">
        <v>64</v>
      </c>
      <c r="D2144" t="s">
        <v>47</v>
      </c>
      <c r="E2144" t="s">
        <v>22</v>
      </c>
      <c r="F2144" s="101">
        <v>45657</v>
      </c>
      <c r="G2144" t="s">
        <v>3415</v>
      </c>
      <c r="H2144" t="s">
        <v>3106</v>
      </c>
      <c r="I2144">
        <v>90</v>
      </c>
      <c r="J2144">
        <v>100</v>
      </c>
      <c r="CS2144">
        <v>7</v>
      </c>
      <c r="CT2144">
        <v>7</v>
      </c>
    </row>
    <row r="2145" spans="1:132" x14ac:dyDescent="0.3">
      <c r="A2145">
        <v>432</v>
      </c>
      <c r="B2145" t="s">
        <v>401</v>
      </c>
      <c r="C2145" t="s">
        <v>64</v>
      </c>
      <c r="D2145" t="s">
        <v>47</v>
      </c>
      <c r="E2145" t="s">
        <v>22</v>
      </c>
      <c r="F2145" s="101">
        <v>45657</v>
      </c>
      <c r="G2145" t="s">
        <v>3415</v>
      </c>
      <c r="H2145" t="s">
        <v>3107</v>
      </c>
      <c r="I2145">
        <v>90</v>
      </c>
      <c r="J2145">
        <v>100</v>
      </c>
      <c r="CS2145">
        <v>4</v>
      </c>
      <c r="CT2145">
        <v>4</v>
      </c>
    </row>
    <row r="2146" spans="1:132" x14ac:dyDescent="0.3">
      <c r="A2146">
        <v>432</v>
      </c>
      <c r="B2146" t="s">
        <v>401</v>
      </c>
      <c r="C2146" t="s">
        <v>64</v>
      </c>
      <c r="D2146" t="s">
        <v>47</v>
      </c>
      <c r="E2146" t="s">
        <v>22</v>
      </c>
      <c r="F2146" s="101">
        <v>45657</v>
      </c>
      <c r="G2146" t="s">
        <v>3415</v>
      </c>
      <c r="H2146" t="s">
        <v>3108</v>
      </c>
      <c r="I2146">
        <v>90</v>
      </c>
      <c r="J2146">
        <v>100</v>
      </c>
      <c r="CS2146">
        <v>8</v>
      </c>
      <c r="CT2146">
        <v>8</v>
      </c>
    </row>
    <row r="2147" spans="1:132" x14ac:dyDescent="0.3">
      <c r="A2147">
        <v>432</v>
      </c>
      <c r="B2147" t="s">
        <v>401</v>
      </c>
      <c r="C2147" t="s">
        <v>64</v>
      </c>
      <c r="D2147" t="s">
        <v>47</v>
      </c>
      <c r="E2147" t="s">
        <v>22</v>
      </c>
      <c r="F2147" s="101">
        <v>45657</v>
      </c>
      <c r="G2147" t="s">
        <v>3415</v>
      </c>
      <c r="H2147" t="s">
        <v>3109</v>
      </c>
      <c r="I2147">
        <v>90</v>
      </c>
      <c r="J2147">
        <v>100</v>
      </c>
      <c r="CS2147">
        <v>3</v>
      </c>
      <c r="CT2147">
        <v>3</v>
      </c>
    </row>
    <row r="2148" spans="1:132" x14ac:dyDescent="0.3">
      <c r="A2148">
        <v>432</v>
      </c>
      <c r="B2148" t="s">
        <v>401</v>
      </c>
      <c r="C2148" t="s">
        <v>64</v>
      </c>
      <c r="D2148" t="s">
        <v>47</v>
      </c>
      <c r="E2148" t="s">
        <v>22</v>
      </c>
      <c r="F2148" s="101">
        <v>45657</v>
      </c>
      <c r="G2148" t="s">
        <v>3415</v>
      </c>
      <c r="H2148" t="s">
        <v>3110</v>
      </c>
      <c r="I2148">
        <v>90</v>
      </c>
      <c r="J2148">
        <v>100</v>
      </c>
      <c r="CS2148">
        <v>1</v>
      </c>
      <c r="CT2148">
        <v>1</v>
      </c>
    </row>
    <row r="2149" spans="1:132" x14ac:dyDescent="0.3">
      <c r="A2149">
        <v>432</v>
      </c>
      <c r="B2149" t="s">
        <v>401</v>
      </c>
      <c r="C2149" t="s">
        <v>64</v>
      </c>
      <c r="D2149" t="s">
        <v>47</v>
      </c>
      <c r="E2149" t="s">
        <v>22</v>
      </c>
      <c r="F2149" s="101">
        <v>45657</v>
      </c>
      <c r="G2149" t="s">
        <v>3415</v>
      </c>
      <c r="H2149" t="s">
        <v>3111</v>
      </c>
      <c r="I2149">
        <v>90</v>
      </c>
      <c r="J2149">
        <v>100</v>
      </c>
      <c r="CS2149">
        <v>3</v>
      </c>
      <c r="CT2149">
        <v>3</v>
      </c>
    </row>
    <row r="2150" spans="1:132" x14ac:dyDescent="0.3">
      <c r="A2150">
        <v>432</v>
      </c>
      <c r="B2150" t="s">
        <v>401</v>
      </c>
      <c r="C2150" t="s">
        <v>64</v>
      </c>
      <c r="D2150" t="s">
        <v>47</v>
      </c>
      <c r="E2150" t="s">
        <v>22</v>
      </c>
      <c r="F2150" s="101">
        <v>45657</v>
      </c>
      <c r="G2150" t="s">
        <v>3415</v>
      </c>
      <c r="H2150" t="s">
        <v>3112</v>
      </c>
      <c r="I2150">
        <v>90</v>
      </c>
      <c r="J2150">
        <v>100</v>
      </c>
      <c r="CS2150">
        <v>18</v>
      </c>
      <c r="CT2150">
        <v>18</v>
      </c>
    </row>
    <row r="2151" spans="1:132" x14ac:dyDescent="0.3">
      <c r="A2151">
        <v>456</v>
      </c>
      <c r="B2151" t="s">
        <v>421</v>
      </c>
      <c r="C2151" t="s">
        <v>395</v>
      </c>
      <c r="D2151" t="s">
        <v>47</v>
      </c>
      <c r="E2151" t="s">
        <v>22</v>
      </c>
      <c r="F2151" s="101">
        <v>45657</v>
      </c>
      <c r="G2151" t="s">
        <v>3416</v>
      </c>
      <c r="H2151" t="s">
        <v>3301</v>
      </c>
      <c r="I2151">
        <v>100</v>
      </c>
      <c r="J2151">
        <v>92.860000610351563</v>
      </c>
      <c r="DY2151">
        <v>28</v>
      </c>
      <c r="DZ2151">
        <v>26</v>
      </c>
    </row>
    <row r="2152" spans="1:132" x14ac:dyDescent="0.3">
      <c r="A2152">
        <v>456</v>
      </c>
      <c r="B2152" t="s">
        <v>421</v>
      </c>
      <c r="C2152" t="s">
        <v>395</v>
      </c>
      <c r="D2152" t="s">
        <v>47</v>
      </c>
      <c r="E2152" t="s">
        <v>22</v>
      </c>
      <c r="F2152" s="101">
        <v>45657</v>
      </c>
      <c r="G2152" t="s">
        <v>3416</v>
      </c>
      <c r="H2152" t="s">
        <v>2982</v>
      </c>
      <c r="I2152">
        <v>100</v>
      </c>
      <c r="J2152">
        <v>94.739997863769531</v>
      </c>
      <c r="DY2152">
        <v>19</v>
      </c>
      <c r="DZ2152">
        <v>18</v>
      </c>
    </row>
    <row r="2153" spans="1:132" x14ac:dyDescent="0.3">
      <c r="A2153">
        <v>456</v>
      </c>
      <c r="B2153" t="s">
        <v>421</v>
      </c>
      <c r="C2153" t="s">
        <v>395</v>
      </c>
      <c r="D2153" t="s">
        <v>47</v>
      </c>
      <c r="E2153" t="s">
        <v>22</v>
      </c>
      <c r="F2153" s="101">
        <v>45657</v>
      </c>
      <c r="G2153" t="s">
        <v>3416</v>
      </c>
      <c r="H2153" t="s">
        <v>2981</v>
      </c>
      <c r="I2153">
        <v>100</v>
      </c>
      <c r="J2153">
        <v>95.449996948242188</v>
      </c>
      <c r="DY2153">
        <v>66</v>
      </c>
      <c r="DZ2153">
        <v>63</v>
      </c>
    </row>
    <row r="2154" spans="1:132" x14ac:dyDescent="0.3">
      <c r="A2154">
        <v>457</v>
      </c>
      <c r="B2154" t="s">
        <v>422</v>
      </c>
      <c r="C2154" t="s">
        <v>395</v>
      </c>
      <c r="D2154" t="s">
        <v>47</v>
      </c>
      <c r="E2154" t="s">
        <v>22</v>
      </c>
      <c r="F2154" s="101">
        <v>45657</v>
      </c>
      <c r="G2154" t="s">
        <v>3417</v>
      </c>
      <c r="H2154" t="s">
        <v>3301</v>
      </c>
      <c r="I2154">
        <v>100</v>
      </c>
      <c r="J2154">
        <v>25</v>
      </c>
      <c r="EA2154">
        <v>4</v>
      </c>
      <c r="EB2154">
        <v>1</v>
      </c>
    </row>
    <row r="2155" spans="1:132" x14ac:dyDescent="0.3">
      <c r="A2155">
        <v>457</v>
      </c>
      <c r="B2155" t="s">
        <v>422</v>
      </c>
      <c r="C2155" t="s">
        <v>395</v>
      </c>
      <c r="D2155" t="s">
        <v>47</v>
      </c>
      <c r="E2155" t="s">
        <v>22</v>
      </c>
      <c r="F2155" s="101">
        <v>45657</v>
      </c>
      <c r="G2155" t="s">
        <v>3417</v>
      </c>
      <c r="H2155" t="s">
        <v>2982</v>
      </c>
      <c r="I2155">
        <v>100</v>
      </c>
      <c r="J2155">
        <v>75</v>
      </c>
      <c r="EA2155">
        <v>4</v>
      </c>
      <c r="EB2155">
        <v>3</v>
      </c>
    </row>
    <row r="2156" spans="1:132" x14ac:dyDescent="0.3">
      <c r="A2156">
        <v>457</v>
      </c>
      <c r="B2156" t="s">
        <v>422</v>
      </c>
      <c r="C2156" t="s">
        <v>395</v>
      </c>
      <c r="D2156" t="s">
        <v>47</v>
      </c>
      <c r="E2156" t="s">
        <v>22</v>
      </c>
      <c r="F2156" s="101">
        <v>45657</v>
      </c>
      <c r="G2156" t="s">
        <v>3417</v>
      </c>
      <c r="H2156" t="s">
        <v>2981</v>
      </c>
      <c r="I2156">
        <v>100</v>
      </c>
      <c r="J2156">
        <v>150</v>
      </c>
      <c r="EA2156">
        <v>2</v>
      </c>
      <c r="EB2156">
        <v>3</v>
      </c>
    </row>
    <row r="2157" spans="1:132" x14ac:dyDescent="0.3">
      <c r="A2157">
        <v>469</v>
      </c>
      <c r="B2157" t="s">
        <v>387</v>
      </c>
      <c r="C2157" t="s">
        <v>190</v>
      </c>
      <c r="D2157" t="s">
        <v>47</v>
      </c>
      <c r="E2157" t="s">
        <v>22</v>
      </c>
      <c r="F2157" s="101">
        <v>45657</v>
      </c>
      <c r="G2157" t="s">
        <v>3418</v>
      </c>
      <c r="H2157" t="s">
        <v>3214</v>
      </c>
      <c r="I2157">
        <v>100</v>
      </c>
      <c r="J2157">
        <v>100</v>
      </c>
      <c r="DF2157">
        <v>100</v>
      </c>
      <c r="DG2157">
        <v>100</v>
      </c>
    </row>
    <row r="2158" spans="1:132" x14ac:dyDescent="0.3">
      <c r="A2158">
        <v>469</v>
      </c>
      <c r="B2158" t="s">
        <v>387</v>
      </c>
      <c r="C2158" t="s">
        <v>190</v>
      </c>
      <c r="D2158" t="s">
        <v>47</v>
      </c>
      <c r="E2158" t="s">
        <v>22</v>
      </c>
      <c r="F2158" s="101">
        <v>45657</v>
      </c>
      <c r="G2158" t="s">
        <v>3418</v>
      </c>
      <c r="H2158" t="s">
        <v>3218</v>
      </c>
      <c r="I2158">
        <v>100</v>
      </c>
      <c r="J2158">
        <v>100</v>
      </c>
      <c r="DF2158">
        <v>100</v>
      </c>
      <c r="DG2158">
        <v>100</v>
      </c>
    </row>
    <row r="2159" spans="1:132" x14ac:dyDescent="0.3">
      <c r="A2159">
        <v>469</v>
      </c>
      <c r="B2159" t="s">
        <v>387</v>
      </c>
      <c r="C2159" t="s">
        <v>190</v>
      </c>
      <c r="D2159" t="s">
        <v>47</v>
      </c>
      <c r="E2159" t="s">
        <v>22</v>
      </c>
      <c r="F2159" s="101">
        <v>45657</v>
      </c>
      <c r="G2159" t="s">
        <v>3418</v>
      </c>
      <c r="H2159" t="s">
        <v>3216</v>
      </c>
      <c r="I2159">
        <v>100</v>
      </c>
      <c r="J2159">
        <v>100</v>
      </c>
      <c r="DF2159">
        <v>100</v>
      </c>
      <c r="DG2159">
        <v>100</v>
      </c>
    </row>
    <row r="2160" spans="1:132" x14ac:dyDescent="0.3">
      <c r="A2160">
        <v>469</v>
      </c>
      <c r="B2160" t="s">
        <v>387</v>
      </c>
      <c r="C2160" t="s">
        <v>190</v>
      </c>
      <c r="D2160" t="s">
        <v>47</v>
      </c>
      <c r="E2160" t="s">
        <v>22</v>
      </c>
      <c r="F2160" s="101">
        <v>45657</v>
      </c>
      <c r="G2160" t="s">
        <v>3418</v>
      </c>
      <c r="H2160" t="s">
        <v>3223</v>
      </c>
      <c r="I2160">
        <v>100</v>
      </c>
      <c r="J2160">
        <v>100</v>
      </c>
      <c r="DF2160">
        <v>100</v>
      </c>
      <c r="DG2160">
        <v>100</v>
      </c>
    </row>
    <row r="2161" spans="1:115" x14ac:dyDescent="0.3">
      <c r="A2161">
        <v>469</v>
      </c>
      <c r="B2161" t="s">
        <v>387</v>
      </c>
      <c r="C2161" t="s">
        <v>190</v>
      </c>
      <c r="D2161" t="s">
        <v>47</v>
      </c>
      <c r="E2161" t="s">
        <v>22</v>
      </c>
      <c r="F2161" s="101">
        <v>45657</v>
      </c>
      <c r="G2161" t="s">
        <v>3418</v>
      </c>
      <c r="H2161" t="s">
        <v>3220</v>
      </c>
      <c r="I2161">
        <v>100</v>
      </c>
      <c r="J2161">
        <v>100</v>
      </c>
      <c r="DF2161">
        <v>100</v>
      </c>
      <c r="DG2161">
        <v>100</v>
      </c>
    </row>
    <row r="2162" spans="1:115" x14ac:dyDescent="0.3">
      <c r="A2162">
        <v>469</v>
      </c>
      <c r="B2162" t="s">
        <v>387</v>
      </c>
      <c r="C2162" t="s">
        <v>190</v>
      </c>
      <c r="D2162" t="s">
        <v>47</v>
      </c>
      <c r="E2162" t="s">
        <v>22</v>
      </c>
      <c r="F2162" s="101">
        <v>45657</v>
      </c>
      <c r="G2162" t="s">
        <v>3418</v>
      </c>
      <c r="H2162" t="s">
        <v>3215</v>
      </c>
      <c r="I2162">
        <v>100</v>
      </c>
      <c r="J2162">
        <v>100</v>
      </c>
      <c r="DF2162">
        <v>100</v>
      </c>
      <c r="DG2162">
        <v>100</v>
      </c>
    </row>
    <row r="2163" spans="1:115" x14ac:dyDescent="0.3">
      <c r="A2163">
        <v>469</v>
      </c>
      <c r="B2163" t="s">
        <v>387</v>
      </c>
      <c r="C2163" t="s">
        <v>190</v>
      </c>
      <c r="D2163" t="s">
        <v>47</v>
      </c>
      <c r="E2163" t="s">
        <v>22</v>
      </c>
      <c r="F2163" s="101">
        <v>45657</v>
      </c>
      <c r="G2163" t="s">
        <v>3418</v>
      </c>
      <c r="H2163" t="s">
        <v>3222</v>
      </c>
      <c r="I2163">
        <v>100</v>
      </c>
      <c r="J2163">
        <v>100</v>
      </c>
      <c r="DF2163">
        <v>100</v>
      </c>
      <c r="DG2163">
        <v>100</v>
      </c>
    </row>
    <row r="2164" spans="1:115" x14ac:dyDescent="0.3">
      <c r="A2164">
        <v>469</v>
      </c>
      <c r="B2164" t="s">
        <v>387</v>
      </c>
      <c r="C2164" t="s">
        <v>190</v>
      </c>
      <c r="D2164" t="s">
        <v>47</v>
      </c>
      <c r="E2164" t="s">
        <v>22</v>
      </c>
      <c r="F2164" s="101">
        <v>45657</v>
      </c>
      <c r="G2164" t="s">
        <v>3418</v>
      </c>
      <c r="H2164" t="s">
        <v>3219</v>
      </c>
      <c r="I2164">
        <v>100</v>
      </c>
      <c r="J2164">
        <v>97</v>
      </c>
      <c r="DF2164">
        <v>97</v>
      </c>
      <c r="DG2164">
        <v>100</v>
      </c>
    </row>
    <row r="2165" spans="1:115" x14ac:dyDescent="0.3">
      <c r="A2165">
        <v>469</v>
      </c>
      <c r="B2165" t="s">
        <v>387</v>
      </c>
      <c r="C2165" t="s">
        <v>190</v>
      </c>
      <c r="D2165" t="s">
        <v>47</v>
      </c>
      <c r="E2165" t="s">
        <v>22</v>
      </c>
      <c r="F2165" s="101">
        <v>45657</v>
      </c>
      <c r="G2165" t="s">
        <v>3418</v>
      </c>
      <c r="H2165" t="s">
        <v>3221</v>
      </c>
      <c r="I2165">
        <v>100</v>
      </c>
      <c r="J2165">
        <v>100</v>
      </c>
      <c r="DF2165">
        <v>100</v>
      </c>
      <c r="DG2165">
        <v>100</v>
      </c>
    </row>
    <row r="2166" spans="1:115" x14ac:dyDescent="0.3">
      <c r="A2166">
        <v>469</v>
      </c>
      <c r="B2166" t="s">
        <v>387</v>
      </c>
      <c r="C2166" t="s">
        <v>190</v>
      </c>
      <c r="D2166" t="s">
        <v>47</v>
      </c>
      <c r="E2166" t="s">
        <v>22</v>
      </c>
      <c r="F2166" s="101">
        <v>45657</v>
      </c>
      <c r="G2166" t="s">
        <v>3418</v>
      </c>
      <c r="H2166" t="s">
        <v>3217</v>
      </c>
      <c r="I2166">
        <v>100</v>
      </c>
      <c r="J2166">
        <v>100</v>
      </c>
      <c r="DF2166">
        <v>100</v>
      </c>
      <c r="DG2166">
        <v>100</v>
      </c>
    </row>
    <row r="2167" spans="1:115" x14ac:dyDescent="0.3">
      <c r="A2167">
        <v>470</v>
      </c>
      <c r="B2167" t="s">
        <v>433</v>
      </c>
      <c r="C2167" t="s">
        <v>190</v>
      </c>
      <c r="D2167" t="s">
        <v>47</v>
      </c>
      <c r="E2167" t="s">
        <v>22</v>
      </c>
      <c r="F2167" s="101">
        <v>45657</v>
      </c>
      <c r="G2167" t="s">
        <v>3419</v>
      </c>
      <c r="H2167" t="s">
        <v>3227</v>
      </c>
      <c r="I2167">
        <v>100</v>
      </c>
      <c r="J2167">
        <v>100</v>
      </c>
      <c r="DH2167">
        <v>100</v>
      </c>
      <c r="DI2167">
        <v>100</v>
      </c>
    </row>
    <row r="2168" spans="1:115" x14ac:dyDescent="0.3">
      <c r="A2168">
        <v>470</v>
      </c>
      <c r="B2168" t="s">
        <v>433</v>
      </c>
      <c r="C2168" t="s">
        <v>190</v>
      </c>
      <c r="D2168" t="s">
        <v>47</v>
      </c>
      <c r="E2168" t="s">
        <v>22</v>
      </c>
      <c r="F2168" s="101">
        <v>45657</v>
      </c>
      <c r="G2168" t="s">
        <v>3419</v>
      </c>
      <c r="H2168" t="s">
        <v>3228</v>
      </c>
      <c r="I2168">
        <v>100</v>
      </c>
      <c r="J2168">
        <v>100</v>
      </c>
      <c r="DH2168">
        <v>100</v>
      </c>
      <c r="DI2168">
        <v>100</v>
      </c>
    </row>
    <row r="2169" spans="1:115" x14ac:dyDescent="0.3">
      <c r="A2169">
        <v>470</v>
      </c>
      <c r="B2169" t="s">
        <v>433</v>
      </c>
      <c r="C2169" t="s">
        <v>190</v>
      </c>
      <c r="D2169" t="s">
        <v>47</v>
      </c>
      <c r="E2169" t="s">
        <v>22</v>
      </c>
      <c r="F2169" s="101">
        <v>45657</v>
      </c>
      <c r="G2169" t="s">
        <v>3419</v>
      </c>
      <c r="H2169" t="s">
        <v>3229</v>
      </c>
      <c r="I2169">
        <v>100</v>
      </c>
      <c r="J2169">
        <v>100</v>
      </c>
      <c r="DH2169">
        <v>100</v>
      </c>
      <c r="DI2169">
        <v>100</v>
      </c>
    </row>
    <row r="2170" spans="1:115" x14ac:dyDescent="0.3">
      <c r="A2170">
        <v>470</v>
      </c>
      <c r="B2170" t="s">
        <v>433</v>
      </c>
      <c r="C2170" t="s">
        <v>190</v>
      </c>
      <c r="D2170" t="s">
        <v>47</v>
      </c>
      <c r="E2170" t="s">
        <v>22</v>
      </c>
      <c r="F2170" s="101">
        <v>45657</v>
      </c>
      <c r="G2170" t="s">
        <v>3419</v>
      </c>
      <c r="H2170" t="s">
        <v>3226</v>
      </c>
      <c r="I2170">
        <v>100</v>
      </c>
      <c r="J2170">
        <v>100</v>
      </c>
      <c r="DH2170">
        <v>100</v>
      </c>
      <c r="DI2170">
        <v>100</v>
      </c>
    </row>
    <row r="2171" spans="1:115" x14ac:dyDescent="0.3">
      <c r="A2171">
        <v>470</v>
      </c>
      <c r="B2171" t="s">
        <v>433</v>
      </c>
      <c r="C2171" t="s">
        <v>190</v>
      </c>
      <c r="D2171" t="s">
        <v>47</v>
      </c>
      <c r="E2171" t="s">
        <v>22</v>
      </c>
      <c r="F2171" s="101">
        <v>45657</v>
      </c>
      <c r="G2171" t="s">
        <v>3419</v>
      </c>
      <c r="H2171" t="s">
        <v>3225</v>
      </c>
      <c r="I2171">
        <v>100</v>
      </c>
      <c r="J2171">
        <v>100</v>
      </c>
      <c r="DH2171">
        <v>100</v>
      </c>
      <c r="DI2171">
        <v>100</v>
      </c>
    </row>
    <row r="2172" spans="1:115" x14ac:dyDescent="0.3">
      <c r="A2172">
        <v>471</v>
      </c>
      <c r="B2172" t="s">
        <v>434</v>
      </c>
      <c r="C2172" t="s">
        <v>190</v>
      </c>
      <c r="D2172" t="s">
        <v>47</v>
      </c>
      <c r="E2172" t="s">
        <v>22</v>
      </c>
      <c r="F2172" s="101">
        <v>45657</v>
      </c>
      <c r="G2172" t="s">
        <v>3420</v>
      </c>
      <c r="H2172" t="s">
        <v>3231</v>
      </c>
      <c r="I2172">
        <v>100</v>
      </c>
      <c r="J2172">
        <v>100</v>
      </c>
      <c r="DJ2172">
        <v>100</v>
      </c>
      <c r="DK2172">
        <v>100</v>
      </c>
    </row>
    <row r="2173" spans="1:115" x14ac:dyDescent="0.3">
      <c r="A2173">
        <v>471</v>
      </c>
      <c r="B2173" t="s">
        <v>434</v>
      </c>
      <c r="C2173" t="s">
        <v>190</v>
      </c>
      <c r="D2173" t="s">
        <v>47</v>
      </c>
      <c r="E2173" t="s">
        <v>22</v>
      </c>
      <c r="F2173" s="101">
        <v>45657</v>
      </c>
      <c r="G2173" t="s">
        <v>3420</v>
      </c>
      <c r="H2173" t="s">
        <v>3236</v>
      </c>
      <c r="I2173">
        <v>100</v>
      </c>
      <c r="J2173">
        <v>100</v>
      </c>
      <c r="DJ2173">
        <v>100</v>
      </c>
      <c r="DK2173">
        <v>100</v>
      </c>
    </row>
    <row r="2174" spans="1:115" x14ac:dyDescent="0.3">
      <c r="A2174">
        <v>471</v>
      </c>
      <c r="B2174" t="s">
        <v>434</v>
      </c>
      <c r="C2174" t="s">
        <v>190</v>
      </c>
      <c r="D2174" t="s">
        <v>47</v>
      </c>
      <c r="E2174" t="s">
        <v>22</v>
      </c>
      <c r="F2174" s="101">
        <v>45657</v>
      </c>
      <c r="G2174" t="s">
        <v>3420</v>
      </c>
      <c r="H2174" t="s">
        <v>3234</v>
      </c>
      <c r="I2174">
        <v>100</v>
      </c>
      <c r="J2174">
        <v>100</v>
      </c>
      <c r="DJ2174">
        <v>100</v>
      </c>
      <c r="DK2174">
        <v>100</v>
      </c>
    </row>
    <row r="2175" spans="1:115" x14ac:dyDescent="0.3">
      <c r="A2175">
        <v>471</v>
      </c>
      <c r="B2175" t="s">
        <v>434</v>
      </c>
      <c r="C2175" t="s">
        <v>190</v>
      </c>
      <c r="D2175" t="s">
        <v>47</v>
      </c>
      <c r="E2175" t="s">
        <v>22</v>
      </c>
      <c r="F2175" s="101">
        <v>45657</v>
      </c>
      <c r="G2175" t="s">
        <v>3420</v>
      </c>
      <c r="H2175" t="s">
        <v>3235</v>
      </c>
      <c r="I2175">
        <v>100</v>
      </c>
      <c r="J2175">
        <v>100</v>
      </c>
      <c r="DJ2175">
        <v>100</v>
      </c>
      <c r="DK2175">
        <v>100</v>
      </c>
    </row>
    <row r="2176" spans="1:115" x14ac:dyDescent="0.3">
      <c r="A2176">
        <v>471</v>
      </c>
      <c r="B2176" t="s">
        <v>434</v>
      </c>
      <c r="C2176" t="s">
        <v>190</v>
      </c>
      <c r="D2176" t="s">
        <v>47</v>
      </c>
      <c r="E2176" t="s">
        <v>22</v>
      </c>
      <c r="F2176" s="101">
        <v>45657</v>
      </c>
      <c r="G2176" t="s">
        <v>3420</v>
      </c>
      <c r="H2176" t="s">
        <v>3232</v>
      </c>
      <c r="I2176">
        <v>100</v>
      </c>
      <c r="J2176">
        <v>100</v>
      </c>
      <c r="DJ2176">
        <v>100</v>
      </c>
      <c r="DK2176">
        <v>100</v>
      </c>
    </row>
    <row r="2177" spans="1:115" x14ac:dyDescent="0.3">
      <c r="A2177">
        <v>471</v>
      </c>
      <c r="B2177" t="s">
        <v>434</v>
      </c>
      <c r="C2177" t="s">
        <v>190</v>
      </c>
      <c r="D2177" t="s">
        <v>47</v>
      </c>
      <c r="E2177" t="s">
        <v>22</v>
      </c>
      <c r="F2177" s="101">
        <v>45657</v>
      </c>
      <c r="G2177" t="s">
        <v>3420</v>
      </c>
      <c r="H2177" t="s">
        <v>3237</v>
      </c>
      <c r="I2177">
        <v>100</v>
      </c>
      <c r="J2177">
        <v>96</v>
      </c>
      <c r="DJ2177">
        <v>96</v>
      </c>
      <c r="DK2177">
        <v>100</v>
      </c>
    </row>
    <row r="2178" spans="1:115" x14ac:dyDescent="0.3">
      <c r="A2178">
        <v>471</v>
      </c>
      <c r="B2178" t="s">
        <v>434</v>
      </c>
      <c r="C2178" t="s">
        <v>190</v>
      </c>
      <c r="D2178" t="s">
        <v>47</v>
      </c>
      <c r="E2178" t="s">
        <v>22</v>
      </c>
      <c r="F2178" s="101">
        <v>45657</v>
      </c>
      <c r="G2178" t="s">
        <v>3420</v>
      </c>
      <c r="H2178" t="s">
        <v>3233</v>
      </c>
      <c r="I2178">
        <v>100</v>
      </c>
      <c r="J2178">
        <v>97</v>
      </c>
      <c r="DJ2178">
        <v>97</v>
      </c>
      <c r="DK2178">
        <v>100</v>
      </c>
    </row>
    <row r="2179" spans="1:115" x14ac:dyDescent="0.3">
      <c r="A2179">
        <v>216</v>
      </c>
      <c r="B2179" t="s">
        <v>146</v>
      </c>
      <c r="C2179" t="s">
        <v>90</v>
      </c>
      <c r="D2179" t="s">
        <v>65</v>
      </c>
      <c r="E2179" t="s">
        <v>22</v>
      </c>
      <c r="F2179" s="101">
        <v>45657</v>
      </c>
      <c r="G2179" t="s">
        <v>3421</v>
      </c>
      <c r="H2179" t="s">
        <v>2892</v>
      </c>
      <c r="I2179">
        <v>100</v>
      </c>
      <c r="J2179">
        <v>100</v>
      </c>
      <c r="AE2179">
        <v>1024.94</v>
      </c>
      <c r="AF2179">
        <v>1024.94</v>
      </c>
    </row>
    <row r="2180" spans="1:115" x14ac:dyDescent="0.3">
      <c r="A2180">
        <v>216</v>
      </c>
      <c r="B2180" t="s">
        <v>146</v>
      </c>
      <c r="C2180" t="s">
        <v>90</v>
      </c>
      <c r="D2180" t="s">
        <v>65</v>
      </c>
      <c r="E2180" t="s">
        <v>22</v>
      </c>
      <c r="F2180" s="101">
        <v>45657</v>
      </c>
      <c r="G2180" t="s">
        <v>3421</v>
      </c>
      <c r="H2180" t="s">
        <v>2898</v>
      </c>
      <c r="I2180">
        <v>100</v>
      </c>
      <c r="J2180">
        <v>0</v>
      </c>
      <c r="AE2180">
        <v>0</v>
      </c>
      <c r="AF2180">
        <v>0</v>
      </c>
    </row>
    <row r="2181" spans="1:115" x14ac:dyDescent="0.3">
      <c r="A2181">
        <v>216</v>
      </c>
      <c r="B2181" t="s">
        <v>146</v>
      </c>
      <c r="C2181" t="s">
        <v>90</v>
      </c>
      <c r="D2181" t="s">
        <v>65</v>
      </c>
      <c r="E2181" t="s">
        <v>22</v>
      </c>
      <c r="F2181" s="101">
        <v>45657</v>
      </c>
      <c r="G2181" t="s">
        <v>3421</v>
      </c>
      <c r="H2181" t="s">
        <v>2891</v>
      </c>
      <c r="I2181">
        <v>100</v>
      </c>
      <c r="J2181">
        <v>100</v>
      </c>
      <c r="AE2181">
        <v>730.2</v>
      </c>
      <c r="AF2181">
        <v>730.2</v>
      </c>
    </row>
    <row r="2182" spans="1:115" x14ac:dyDescent="0.3">
      <c r="A2182">
        <v>216</v>
      </c>
      <c r="B2182" t="s">
        <v>146</v>
      </c>
      <c r="C2182" t="s">
        <v>90</v>
      </c>
      <c r="D2182" t="s">
        <v>65</v>
      </c>
      <c r="E2182" t="s">
        <v>22</v>
      </c>
      <c r="F2182" s="101">
        <v>45657</v>
      </c>
      <c r="G2182" t="s">
        <v>3421</v>
      </c>
      <c r="H2182" t="s">
        <v>2895</v>
      </c>
      <c r="I2182">
        <v>100</v>
      </c>
      <c r="J2182">
        <v>100</v>
      </c>
      <c r="AE2182">
        <v>2.12</v>
      </c>
      <c r="AF2182">
        <v>2.12</v>
      </c>
    </row>
    <row r="2183" spans="1:115" x14ac:dyDescent="0.3">
      <c r="A2183">
        <v>216</v>
      </c>
      <c r="B2183" t="s">
        <v>146</v>
      </c>
      <c r="C2183" t="s">
        <v>90</v>
      </c>
      <c r="D2183" t="s">
        <v>65</v>
      </c>
      <c r="E2183" t="s">
        <v>22</v>
      </c>
      <c r="F2183" s="101">
        <v>45657</v>
      </c>
      <c r="G2183" t="s">
        <v>3421</v>
      </c>
      <c r="H2183" t="s">
        <v>2899</v>
      </c>
      <c r="I2183">
        <v>100</v>
      </c>
      <c r="J2183">
        <v>0</v>
      </c>
      <c r="AE2183">
        <v>0</v>
      </c>
      <c r="AF2183">
        <v>0</v>
      </c>
    </row>
    <row r="2184" spans="1:115" x14ac:dyDescent="0.3">
      <c r="A2184">
        <v>216</v>
      </c>
      <c r="B2184" t="s">
        <v>146</v>
      </c>
      <c r="C2184" t="s">
        <v>90</v>
      </c>
      <c r="D2184" t="s">
        <v>65</v>
      </c>
      <c r="E2184" t="s">
        <v>22</v>
      </c>
      <c r="F2184" s="101">
        <v>45657</v>
      </c>
      <c r="G2184" t="s">
        <v>3421</v>
      </c>
      <c r="H2184" t="s">
        <v>2890</v>
      </c>
      <c r="I2184">
        <v>100</v>
      </c>
      <c r="J2184">
        <v>100</v>
      </c>
      <c r="AE2184">
        <v>8040.23</v>
      </c>
      <c r="AF2184">
        <v>8040.23</v>
      </c>
    </row>
    <row r="2185" spans="1:115" x14ac:dyDescent="0.3">
      <c r="A2185">
        <v>221</v>
      </c>
      <c r="B2185" t="s">
        <v>152</v>
      </c>
      <c r="C2185" t="s">
        <v>90</v>
      </c>
      <c r="D2185" t="s">
        <v>65</v>
      </c>
      <c r="E2185" t="s">
        <v>22</v>
      </c>
      <c r="F2185" s="101">
        <v>45657</v>
      </c>
      <c r="G2185" t="s">
        <v>3422</v>
      </c>
      <c r="H2185" t="s">
        <v>2890</v>
      </c>
      <c r="I2185">
        <v>100</v>
      </c>
      <c r="J2185">
        <v>25</v>
      </c>
      <c r="AG2185">
        <v>2</v>
      </c>
      <c r="AH2185">
        <v>8</v>
      </c>
    </row>
    <row r="2186" spans="1:115" x14ac:dyDescent="0.3">
      <c r="A2186">
        <v>221</v>
      </c>
      <c r="B2186" t="s">
        <v>152</v>
      </c>
      <c r="C2186" t="s">
        <v>90</v>
      </c>
      <c r="D2186" t="s">
        <v>65</v>
      </c>
      <c r="E2186" t="s">
        <v>22</v>
      </c>
      <c r="F2186" s="101">
        <v>45657</v>
      </c>
      <c r="G2186" t="s">
        <v>3422</v>
      </c>
      <c r="H2186" t="s">
        <v>2892</v>
      </c>
      <c r="I2186">
        <v>100</v>
      </c>
      <c r="J2186">
        <v>0</v>
      </c>
      <c r="AG2186">
        <v>0</v>
      </c>
      <c r="AH2186">
        <v>4</v>
      </c>
    </row>
    <row r="2187" spans="1:115" x14ac:dyDescent="0.3">
      <c r="A2187">
        <v>221</v>
      </c>
      <c r="B2187" t="s">
        <v>152</v>
      </c>
      <c r="C2187" t="s">
        <v>90</v>
      </c>
      <c r="D2187" t="s">
        <v>65</v>
      </c>
      <c r="E2187" t="s">
        <v>22</v>
      </c>
      <c r="F2187" s="101">
        <v>45657</v>
      </c>
      <c r="G2187" t="s">
        <v>3422</v>
      </c>
      <c r="H2187" t="s">
        <v>2898</v>
      </c>
      <c r="I2187">
        <v>100</v>
      </c>
      <c r="J2187">
        <v>0</v>
      </c>
      <c r="AG2187">
        <v>0</v>
      </c>
      <c r="AH2187">
        <v>0</v>
      </c>
    </row>
    <row r="2188" spans="1:115" x14ac:dyDescent="0.3">
      <c r="A2188">
        <v>221</v>
      </c>
      <c r="B2188" t="s">
        <v>152</v>
      </c>
      <c r="C2188" t="s">
        <v>90</v>
      </c>
      <c r="D2188" t="s">
        <v>65</v>
      </c>
      <c r="E2188" t="s">
        <v>22</v>
      </c>
      <c r="F2188" s="101">
        <v>45657</v>
      </c>
      <c r="G2188" t="s">
        <v>3422</v>
      </c>
      <c r="H2188" t="s">
        <v>2895</v>
      </c>
      <c r="I2188">
        <v>100</v>
      </c>
      <c r="J2188">
        <v>0</v>
      </c>
      <c r="AG2188">
        <v>0</v>
      </c>
      <c r="AH2188">
        <v>0</v>
      </c>
    </row>
    <row r="2189" spans="1:115" x14ac:dyDescent="0.3">
      <c r="A2189">
        <v>221</v>
      </c>
      <c r="B2189" t="s">
        <v>152</v>
      </c>
      <c r="C2189" t="s">
        <v>90</v>
      </c>
      <c r="D2189" t="s">
        <v>65</v>
      </c>
      <c r="E2189" t="s">
        <v>22</v>
      </c>
      <c r="F2189" s="101">
        <v>45657</v>
      </c>
      <c r="G2189" t="s">
        <v>3422</v>
      </c>
      <c r="H2189" t="s">
        <v>2899</v>
      </c>
      <c r="I2189">
        <v>100</v>
      </c>
      <c r="J2189">
        <v>0</v>
      </c>
      <c r="AG2189">
        <v>0</v>
      </c>
      <c r="AH2189">
        <v>0</v>
      </c>
    </row>
    <row r="2190" spans="1:115" x14ac:dyDescent="0.3">
      <c r="A2190">
        <v>221</v>
      </c>
      <c r="B2190" t="s">
        <v>152</v>
      </c>
      <c r="C2190" t="s">
        <v>90</v>
      </c>
      <c r="D2190" t="s">
        <v>65</v>
      </c>
      <c r="E2190" t="s">
        <v>22</v>
      </c>
      <c r="F2190" s="101">
        <v>45657</v>
      </c>
      <c r="G2190" t="s">
        <v>3422</v>
      </c>
      <c r="H2190" t="s">
        <v>2891</v>
      </c>
      <c r="I2190">
        <v>100</v>
      </c>
      <c r="J2190">
        <v>100</v>
      </c>
      <c r="AG2190">
        <v>3</v>
      </c>
      <c r="AH2190">
        <v>3</v>
      </c>
    </row>
    <row r="2191" spans="1:115" x14ac:dyDescent="0.3">
      <c r="A2191">
        <v>222</v>
      </c>
      <c r="B2191" t="s">
        <v>153</v>
      </c>
      <c r="C2191" t="s">
        <v>90</v>
      </c>
      <c r="D2191" t="s">
        <v>65</v>
      </c>
      <c r="E2191" t="s">
        <v>22</v>
      </c>
      <c r="F2191" s="101">
        <v>45657</v>
      </c>
      <c r="G2191" t="s">
        <v>3423</v>
      </c>
      <c r="H2191" t="s">
        <v>2890</v>
      </c>
      <c r="I2191">
        <v>90</v>
      </c>
      <c r="J2191">
        <v>68.75</v>
      </c>
      <c r="AI2191">
        <v>11</v>
      </c>
      <c r="AJ2191">
        <v>16</v>
      </c>
    </row>
    <row r="2192" spans="1:115" x14ac:dyDescent="0.3">
      <c r="A2192">
        <v>223</v>
      </c>
      <c r="B2192" t="s">
        <v>154</v>
      </c>
      <c r="C2192" t="s">
        <v>90</v>
      </c>
      <c r="D2192" t="s">
        <v>65</v>
      </c>
      <c r="E2192" t="s">
        <v>22</v>
      </c>
      <c r="F2192" s="101">
        <v>45657</v>
      </c>
      <c r="G2192" t="s">
        <v>3424</v>
      </c>
      <c r="H2192" t="s">
        <v>2976</v>
      </c>
      <c r="I2192">
        <v>100</v>
      </c>
      <c r="J2192">
        <v>100</v>
      </c>
      <c r="DC2192">
        <v>3</v>
      </c>
      <c r="DD2192">
        <v>3</v>
      </c>
    </row>
    <row r="2193" spans="1:109" x14ac:dyDescent="0.3">
      <c r="A2193">
        <v>223</v>
      </c>
      <c r="B2193" t="s">
        <v>154</v>
      </c>
      <c r="C2193" t="s">
        <v>90</v>
      </c>
      <c r="D2193" t="s">
        <v>65</v>
      </c>
      <c r="E2193" t="s">
        <v>22</v>
      </c>
      <c r="F2193" s="101">
        <v>45657</v>
      </c>
      <c r="G2193" t="s">
        <v>3424</v>
      </c>
      <c r="H2193" t="s">
        <v>2975</v>
      </c>
      <c r="I2193">
        <v>100</v>
      </c>
      <c r="J2193">
        <v>92.860000610351563</v>
      </c>
      <c r="DC2193">
        <v>13</v>
      </c>
      <c r="DD2193">
        <v>14</v>
      </c>
    </row>
    <row r="2194" spans="1:109" x14ac:dyDescent="0.3">
      <c r="A2194">
        <v>224</v>
      </c>
      <c r="B2194" t="s">
        <v>155</v>
      </c>
      <c r="C2194" t="s">
        <v>90</v>
      </c>
      <c r="D2194" t="s">
        <v>65</v>
      </c>
      <c r="E2194" t="s">
        <v>22</v>
      </c>
      <c r="F2194" s="101">
        <v>45657</v>
      </c>
      <c r="G2194" t="s">
        <v>3425</v>
      </c>
      <c r="H2194" t="s">
        <v>2890</v>
      </c>
      <c r="I2194">
        <v>100</v>
      </c>
      <c r="J2194">
        <v>100</v>
      </c>
      <c r="AK2194">
        <v>5</v>
      </c>
      <c r="AL2194">
        <v>5</v>
      </c>
    </row>
    <row r="2195" spans="1:109" x14ac:dyDescent="0.3">
      <c r="A2195">
        <v>224</v>
      </c>
      <c r="B2195" t="s">
        <v>155</v>
      </c>
      <c r="C2195" t="s">
        <v>90</v>
      </c>
      <c r="D2195" t="s">
        <v>65</v>
      </c>
      <c r="E2195" t="s">
        <v>22</v>
      </c>
      <c r="F2195" s="101">
        <v>45657</v>
      </c>
      <c r="G2195" t="s">
        <v>3425</v>
      </c>
      <c r="H2195" t="s">
        <v>2898</v>
      </c>
      <c r="I2195">
        <v>100</v>
      </c>
      <c r="J2195">
        <v>0</v>
      </c>
      <c r="AK2195">
        <v>0</v>
      </c>
      <c r="AL2195">
        <v>0</v>
      </c>
    </row>
    <row r="2196" spans="1:109" x14ac:dyDescent="0.3">
      <c r="A2196">
        <v>224</v>
      </c>
      <c r="B2196" t="s">
        <v>155</v>
      </c>
      <c r="C2196" t="s">
        <v>90</v>
      </c>
      <c r="D2196" t="s">
        <v>65</v>
      </c>
      <c r="E2196" t="s">
        <v>22</v>
      </c>
      <c r="F2196" s="101">
        <v>45657</v>
      </c>
      <c r="G2196" t="s">
        <v>3425</v>
      </c>
      <c r="H2196" t="s">
        <v>2891</v>
      </c>
      <c r="I2196">
        <v>100</v>
      </c>
      <c r="J2196">
        <v>100</v>
      </c>
      <c r="AK2196">
        <v>2</v>
      </c>
      <c r="AL2196">
        <v>2</v>
      </c>
    </row>
    <row r="2197" spans="1:109" x14ac:dyDescent="0.3">
      <c r="A2197">
        <v>224</v>
      </c>
      <c r="B2197" t="s">
        <v>155</v>
      </c>
      <c r="C2197" t="s">
        <v>90</v>
      </c>
      <c r="D2197" t="s">
        <v>65</v>
      </c>
      <c r="E2197" t="s">
        <v>22</v>
      </c>
      <c r="F2197" s="101">
        <v>45657</v>
      </c>
      <c r="G2197" t="s">
        <v>3425</v>
      </c>
      <c r="H2197" t="s">
        <v>2899</v>
      </c>
      <c r="I2197">
        <v>100</v>
      </c>
      <c r="J2197">
        <v>0</v>
      </c>
      <c r="AK2197">
        <v>0</v>
      </c>
      <c r="AL2197">
        <v>0</v>
      </c>
    </row>
    <row r="2198" spans="1:109" x14ac:dyDescent="0.3">
      <c r="A2198">
        <v>224</v>
      </c>
      <c r="B2198" t="s">
        <v>155</v>
      </c>
      <c r="C2198" t="s">
        <v>90</v>
      </c>
      <c r="D2198" t="s">
        <v>65</v>
      </c>
      <c r="E2198" t="s">
        <v>22</v>
      </c>
      <c r="F2198" s="101">
        <v>45657</v>
      </c>
      <c r="G2198" t="s">
        <v>3425</v>
      </c>
      <c r="H2198" t="s">
        <v>2892</v>
      </c>
      <c r="I2198">
        <v>100</v>
      </c>
      <c r="J2198">
        <v>100</v>
      </c>
      <c r="AK2198">
        <v>2</v>
      </c>
      <c r="AL2198">
        <v>2</v>
      </c>
    </row>
    <row r="2199" spans="1:109" x14ac:dyDescent="0.3">
      <c r="A2199">
        <v>224</v>
      </c>
      <c r="B2199" t="s">
        <v>155</v>
      </c>
      <c r="C2199" t="s">
        <v>90</v>
      </c>
      <c r="D2199" t="s">
        <v>65</v>
      </c>
      <c r="E2199" t="s">
        <v>22</v>
      </c>
      <c r="F2199" s="101">
        <v>45657</v>
      </c>
      <c r="G2199" t="s">
        <v>3425</v>
      </c>
      <c r="H2199" t="s">
        <v>2895</v>
      </c>
      <c r="I2199">
        <v>100</v>
      </c>
      <c r="J2199">
        <v>100</v>
      </c>
      <c r="AK2199">
        <v>1</v>
      </c>
      <c r="AL2199">
        <v>1</v>
      </c>
    </row>
    <row r="2200" spans="1:109" x14ac:dyDescent="0.3">
      <c r="A2200">
        <v>226</v>
      </c>
      <c r="B2200" t="s">
        <v>157</v>
      </c>
      <c r="C2200" t="s">
        <v>90</v>
      </c>
      <c r="D2200" t="s">
        <v>65</v>
      </c>
      <c r="E2200" t="s">
        <v>22</v>
      </c>
      <c r="F2200" s="101">
        <v>45657</v>
      </c>
      <c r="G2200" t="s">
        <v>1180</v>
      </c>
      <c r="H2200" t="s">
        <v>2890</v>
      </c>
      <c r="I2200">
        <v>1</v>
      </c>
      <c r="J2200">
        <v>1805.56005859375</v>
      </c>
      <c r="AM2200">
        <v>1805.56</v>
      </c>
    </row>
    <row r="2201" spans="1:109" x14ac:dyDescent="0.3">
      <c r="A2201">
        <v>226</v>
      </c>
      <c r="B2201" t="s">
        <v>157</v>
      </c>
      <c r="C2201" t="s">
        <v>90</v>
      </c>
      <c r="D2201" t="s">
        <v>65</v>
      </c>
      <c r="E2201" t="s">
        <v>22</v>
      </c>
      <c r="F2201" s="101">
        <v>45657</v>
      </c>
      <c r="G2201" t="s">
        <v>1180</v>
      </c>
      <c r="H2201" t="s">
        <v>2892</v>
      </c>
      <c r="I2201">
        <v>1</v>
      </c>
      <c r="J2201">
        <v>1087.219970703125</v>
      </c>
      <c r="AM2201">
        <v>1087.22</v>
      </c>
    </row>
    <row r="2202" spans="1:109" x14ac:dyDescent="0.3">
      <c r="A2202">
        <v>226</v>
      </c>
      <c r="B2202" t="s">
        <v>157</v>
      </c>
      <c r="C2202" t="s">
        <v>90</v>
      </c>
      <c r="D2202" t="s">
        <v>65</v>
      </c>
      <c r="E2202" t="s">
        <v>22</v>
      </c>
      <c r="F2202" s="101">
        <v>45657</v>
      </c>
      <c r="G2202" t="s">
        <v>1180</v>
      </c>
      <c r="H2202" t="s">
        <v>2898</v>
      </c>
      <c r="I2202">
        <v>1</v>
      </c>
      <c r="J2202">
        <v>37.290000915527337</v>
      </c>
      <c r="AM2202">
        <v>37.29</v>
      </c>
    </row>
    <row r="2203" spans="1:109" x14ac:dyDescent="0.3">
      <c r="A2203">
        <v>226</v>
      </c>
      <c r="B2203" t="s">
        <v>157</v>
      </c>
      <c r="C2203" t="s">
        <v>90</v>
      </c>
      <c r="D2203" t="s">
        <v>65</v>
      </c>
      <c r="E2203" t="s">
        <v>22</v>
      </c>
      <c r="F2203" s="101">
        <v>45657</v>
      </c>
      <c r="G2203" t="s">
        <v>1180</v>
      </c>
      <c r="H2203" t="s">
        <v>2895</v>
      </c>
      <c r="I2203">
        <v>2</v>
      </c>
      <c r="J2203">
        <v>19.639999389648441</v>
      </c>
      <c r="AM2203">
        <v>19.64</v>
      </c>
    </row>
    <row r="2204" spans="1:109" x14ac:dyDescent="0.3">
      <c r="A2204">
        <v>226</v>
      </c>
      <c r="B2204" t="s">
        <v>157</v>
      </c>
      <c r="C2204" t="s">
        <v>90</v>
      </c>
      <c r="D2204" t="s">
        <v>65</v>
      </c>
      <c r="E2204" t="s">
        <v>22</v>
      </c>
      <c r="F2204" s="101">
        <v>45657</v>
      </c>
      <c r="G2204" t="s">
        <v>1180</v>
      </c>
      <c r="H2204" t="s">
        <v>2899</v>
      </c>
      <c r="I2204">
        <v>2</v>
      </c>
      <c r="J2204">
        <v>11.22999954223633</v>
      </c>
      <c r="AM2204">
        <v>11.23</v>
      </c>
    </row>
    <row r="2205" spans="1:109" x14ac:dyDescent="0.3">
      <c r="A2205">
        <v>226</v>
      </c>
      <c r="B2205" t="s">
        <v>157</v>
      </c>
      <c r="C2205" t="s">
        <v>90</v>
      </c>
      <c r="D2205" t="s">
        <v>65</v>
      </c>
      <c r="E2205" t="s">
        <v>22</v>
      </c>
      <c r="F2205" s="101">
        <v>45657</v>
      </c>
      <c r="G2205" t="s">
        <v>1180</v>
      </c>
      <c r="H2205" t="s">
        <v>2891</v>
      </c>
      <c r="I2205">
        <v>2</v>
      </c>
      <c r="J2205">
        <v>570.16998291015625</v>
      </c>
      <c r="AM2205">
        <v>570.16999999999996</v>
      </c>
    </row>
    <row r="2206" spans="1:109" x14ac:dyDescent="0.3">
      <c r="A2206">
        <v>255</v>
      </c>
      <c r="B2206" t="s">
        <v>1258</v>
      </c>
      <c r="C2206" t="s">
        <v>118</v>
      </c>
      <c r="D2206" t="s">
        <v>65</v>
      </c>
      <c r="E2206" t="s">
        <v>22</v>
      </c>
      <c r="F2206" s="101">
        <v>45657</v>
      </c>
      <c r="G2206" t="s">
        <v>3426</v>
      </c>
      <c r="H2206" t="s">
        <v>3166</v>
      </c>
      <c r="I2206">
        <v>100</v>
      </c>
      <c r="J2206">
        <v>13</v>
      </c>
      <c r="DE2206">
        <v>13</v>
      </c>
    </row>
    <row r="2207" spans="1:109" x14ac:dyDescent="0.3">
      <c r="A2207">
        <v>255</v>
      </c>
      <c r="B2207" t="s">
        <v>1258</v>
      </c>
      <c r="C2207" t="s">
        <v>118</v>
      </c>
      <c r="D2207" t="s">
        <v>65</v>
      </c>
      <c r="E2207" t="s">
        <v>22</v>
      </c>
      <c r="F2207" s="101">
        <v>45657</v>
      </c>
      <c r="G2207" t="s">
        <v>3426</v>
      </c>
      <c r="H2207" t="s">
        <v>3167</v>
      </c>
      <c r="I2207">
        <v>100</v>
      </c>
      <c r="J2207">
        <v>17</v>
      </c>
      <c r="DE2207">
        <v>17</v>
      </c>
    </row>
    <row r="2208" spans="1:109" x14ac:dyDescent="0.3">
      <c r="A2208">
        <v>255</v>
      </c>
      <c r="B2208" t="s">
        <v>1258</v>
      </c>
      <c r="C2208" t="s">
        <v>118</v>
      </c>
      <c r="D2208" t="s">
        <v>65</v>
      </c>
      <c r="E2208" t="s">
        <v>22</v>
      </c>
      <c r="F2208" s="101">
        <v>45657</v>
      </c>
      <c r="G2208" t="s">
        <v>3426</v>
      </c>
      <c r="H2208" t="s">
        <v>3168</v>
      </c>
      <c r="I2208">
        <v>100</v>
      </c>
      <c r="J2208">
        <v>0</v>
      </c>
      <c r="DE2208">
        <v>0</v>
      </c>
    </row>
    <row r="2209" spans="1:109" x14ac:dyDescent="0.3">
      <c r="A2209">
        <v>255</v>
      </c>
      <c r="B2209" t="s">
        <v>1258</v>
      </c>
      <c r="C2209" t="s">
        <v>118</v>
      </c>
      <c r="D2209" t="s">
        <v>65</v>
      </c>
      <c r="E2209" t="s">
        <v>22</v>
      </c>
      <c r="F2209" s="101">
        <v>45657</v>
      </c>
      <c r="G2209" t="s">
        <v>3426</v>
      </c>
      <c r="H2209" t="s">
        <v>3169</v>
      </c>
      <c r="I2209">
        <v>100</v>
      </c>
      <c r="J2209">
        <v>0</v>
      </c>
      <c r="DE2209">
        <v>0</v>
      </c>
    </row>
    <row r="2210" spans="1:109" x14ac:dyDescent="0.3">
      <c r="A2210">
        <v>255</v>
      </c>
      <c r="B2210" t="s">
        <v>1258</v>
      </c>
      <c r="C2210" t="s">
        <v>118</v>
      </c>
      <c r="D2210" t="s">
        <v>65</v>
      </c>
      <c r="E2210" t="s">
        <v>22</v>
      </c>
      <c r="F2210" s="101">
        <v>45657</v>
      </c>
      <c r="G2210" t="s">
        <v>3426</v>
      </c>
      <c r="H2210" t="s">
        <v>3427</v>
      </c>
      <c r="I2210">
        <v>100</v>
      </c>
      <c r="J2210">
        <v>0</v>
      </c>
      <c r="DE2210">
        <v>0</v>
      </c>
    </row>
    <row r="2211" spans="1:109" x14ac:dyDescent="0.3">
      <c r="A2211">
        <v>208</v>
      </c>
      <c r="B2211" t="s">
        <v>140</v>
      </c>
      <c r="C2211" t="s">
        <v>90</v>
      </c>
      <c r="D2211" t="s">
        <v>21</v>
      </c>
      <c r="E2211" t="s">
        <v>54</v>
      </c>
      <c r="F2211" s="101">
        <v>45688</v>
      </c>
      <c r="G2211" t="s">
        <v>3428</v>
      </c>
      <c r="H2211" t="s">
        <v>2890</v>
      </c>
      <c r="I2211">
        <v>950</v>
      </c>
      <c r="J2211">
        <v>440</v>
      </c>
      <c r="K2211">
        <v>440</v>
      </c>
    </row>
    <row r="2212" spans="1:109" x14ac:dyDescent="0.3">
      <c r="A2212">
        <v>208</v>
      </c>
      <c r="B2212" t="s">
        <v>140</v>
      </c>
      <c r="C2212" t="s">
        <v>90</v>
      </c>
      <c r="D2212" t="s">
        <v>21</v>
      </c>
      <c r="E2212" t="s">
        <v>54</v>
      </c>
      <c r="F2212" s="101">
        <v>45688</v>
      </c>
      <c r="G2212" t="s">
        <v>3428</v>
      </c>
      <c r="H2212" t="s">
        <v>2898</v>
      </c>
      <c r="I2212">
        <v>25</v>
      </c>
      <c r="J2212">
        <v>22.5</v>
      </c>
      <c r="K2212">
        <v>22.5</v>
      </c>
    </row>
    <row r="2213" spans="1:109" x14ac:dyDescent="0.3">
      <c r="A2213">
        <v>208</v>
      </c>
      <c r="B2213" t="s">
        <v>140</v>
      </c>
      <c r="C2213" t="s">
        <v>90</v>
      </c>
      <c r="D2213" t="s">
        <v>21</v>
      </c>
      <c r="E2213" t="s">
        <v>54</v>
      </c>
      <c r="F2213" s="101">
        <v>45688</v>
      </c>
      <c r="G2213" t="s">
        <v>3428</v>
      </c>
      <c r="H2213" t="s">
        <v>2891</v>
      </c>
      <c r="I2213">
        <v>200</v>
      </c>
      <c r="J2213">
        <v>88</v>
      </c>
      <c r="K2213">
        <v>88</v>
      </c>
    </row>
    <row r="2214" spans="1:109" x14ac:dyDescent="0.3">
      <c r="A2214">
        <v>208</v>
      </c>
      <c r="B2214" t="s">
        <v>140</v>
      </c>
      <c r="C2214" t="s">
        <v>90</v>
      </c>
      <c r="D2214" t="s">
        <v>21</v>
      </c>
      <c r="E2214" t="s">
        <v>54</v>
      </c>
      <c r="F2214" s="101">
        <v>45688</v>
      </c>
      <c r="G2214" t="s">
        <v>3428</v>
      </c>
      <c r="H2214" t="s">
        <v>2895</v>
      </c>
      <c r="I2214">
        <v>0</v>
      </c>
      <c r="J2214">
        <v>0</v>
      </c>
      <c r="K2214">
        <v>0</v>
      </c>
    </row>
    <row r="2215" spans="1:109" x14ac:dyDescent="0.3">
      <c r="A2215">
        <v>208</v>
      </c>
      <c r="B2215" t="s">
        <v>140</v>
      </c>
      <c r="C2215" t="s">
        <v>90</v>
      </c>
      <c r="D2215" t="s">
        <v>21</v>
      </c>
      <c r="E2215" t="s">
        <v>54</v>
      </c>
      <c r="F2215" s="101">
        <v>45688</v>
      </c>
      <c r="G2215" t="s">
        <v>3428</v>
      </c>
      <c r="H2215" t="s">
        <v>2899</v>
      </c>
      <c r="I2215">
        <v>25</v>
      </c>
      <c r="J2215">
        <v>0</v>
      </c>
      <c r="K2215">
        <v>0</v>
      </c>
    </row>
    <row r="2216" spans="1:109" x14ac:dyDescent="0.3">
      <c r="A2216">
        <v>208</v>
      </c>
      <c r="B2216" t="s">
        <v>140</v>
      </c>
      <c r="C2216" t="s">
        <v>90</v>
      </c>
      <c r="D2216" t="s">
        <v>21</v>
      </c>
      <c r="E2216" t="s">
        <v>54</v>
      </c>
      <c r="F2216" s="101">
        <v>45688</v>
      </c>
      <c r="G2216" t="s">
        <v>3428</v>
      </c>
      <c r="H2216" t="s">
        <v>2892</v>
      </c>
      <c r="I2216">
        <v>350</v>
      </c>
      <c r="J2216">
        <v>249.5</v>
      </c>
      <c r="K2216">
        <v>249.5</v>
      </c>
    </row>
    <row r="2217" spans="1:109" x14ac:dyDescent="0.3">
      <c r="A2217">
        <v>214</v>
      </c>
      <c r="B2217" t="s">
        <v>143</v>
      </c>
      <c r="C2217" t="s">
        <v>90</v>
      </c>
      <c r="D2217" t="s">
        <v>21</v>
      </c>
      <c r="E2217" t="s">
        <v>54</v>
      </c>
      <c r="F2217" s="101">
        <v>45688</v>
      </c>
      <c r="G2217" t="s">
        <v>3429</v>
      </c>
      <c r="H2217" t="s">
        <v>2892</v>
      </c>
      <c r="I2217">
        <v>1000</v>
      </c>
      <c r="J2217">
        <v>406.55999755859381</v>
      </c>
      <c r="L2217">
        <v>80.7</v>
      </c>
      <c r="M2217">
        <v>325.86</v>
      </c>
    </row>
    <row r="2218" spans="1:109" x14ac:dyDescent="0.3">
      <c r="A2218">
        <v>214</v>
      </c>
      <c r="B2218" t="s">
        <v>143</v>
      </c>
      <c r="C2218" t="s">
        <v>90</v>
      </c>
      <c r="D2218" t="s">
        <v>21</v>
      </c>
      <c r="E2218" t="s">
        <v>54</v>
      </c>
      <c r="F2218" s="101">
        <v>45688</v>
      </c>
      <c r="G2218" t="s">
        <v>3429</v>
      </c>
      <c r="H2218" t="s">
        <v>2898</v>
      </c>
      <c r="I2218">
        <v>7500</v>
      </c>
      <c r="J2218">
        <v>0</v>
      </c>
      <c r="L2218">
        <v>0</v>
      </c>
      <c r="M2218">
        <v>0</v>
      </c>
    </row>
    <row r="2219" spans="1:109" x14ac:dyDescent="0.3">
      <c r="A2219">
        <v>214</v>
      </c>
      <c r="B2219" t="s">
        <v>143</v>
      </c>
      <c r="C2219" t="s">
        <v>90</v>
      </c>
      <c r="D2219" t="s">
        <v>21</v>
      </c>
      <c r="E2219" t="s">
        <v>54</v>
      </c>
      <c r="F2219" s="101">
        <v>45688</v>
      </c>
      <c r="G2219" t="s">
        <v>3429</v>
      </c>
      <c r="H2219" t="s">
        <v>2891</v>
      </c>
      <c r="I2219">
        <v>1000</v>
      </c>
      <c r="J2219">
        <v>406.89999389648438</v>
      </c>
      <c r="L2219">
        <v>0</v>
      </c>
      <c r="M2219">
        <v>406.9</v>
      </c>
    </row>
    <row r="2220" spans="1:109" x14ac:dyDescent="0.3">
      <c r="A2220">
        <v>214</v>
      </c>
      <c r="B2220" t="s">
        <v>143</v>
      </c>
      <c r="C2220" t="s">
        <v>90</v>
      </c>
      <c r="D2220" t="s">
        <v>21</v>
      </c>
      <c r="E2220" t="s">
        <v>54</v>
      </c>
      <c r="F2220" s="101">
        <v>45688</v>
      </c>
      <c r="G2220" t="s">
        <v>3429</v>
      </c>
      <c r="H2220" t="s">
        <v>2895</v>
      </c>
      <c r="I2220">
        <v>1</v>
      </c>
      <c r="J2220">
        <v>0</v>
      </c>
      <c r="L2220">
        <v>0</v>
      </c>
      <c r="M2220">
        <v>0</v>
      </c>
    </row>
    <row r="2221" spans="1:109" x14ac:dyDescent="0.3">
      <c r="A2221">
        <v>214</v>
      </c>
      <c r="B2221" t="s">
        <v>143</v>
      </c>
      <c r="C2221" t="s">
        <v>90</v>
      </c>
      <c r="D2221" t="s">
        <v>21</v>
      </c>
      <c r="E2221" t="s">
        <v>54</v>
      </c>
      <c r="F2221" s="101">
        <v>45688</v>
      </c>
      <c r="G2221" t="s">
        <v>3429</v>
      </c>
      <c r="H2221" t="s">
        <v>2899</v>
      </c>
      <c r="I2221">
        <v>1</v>
      </c>
      <c r="J2221">
        <v>110.36000061035161</v>
      </c>
      <c r="L2221">
        <v>57.34</v>
      </c>
      <c r="M2221">
        <v>53.02</v>
      </c>
    </row>
    <row r="2222" spans="1:109" x14ac:dyDescent="0.3">
      <c r="A2222">
        <v>214</v>
      </c>
      <c r="B2222" t="s">
        <v>143</v>
      </c>
      <c r="C2222" t="s">
        <v>90</v>
      </c>
      <c r="D2222" t="s">
        <v>21</v>
      </c>
      <c r="E2222" t="s">
        <v>54</v>
      </c>
      <c r="F2222" s="101">
        <v>45688</v>
      </c>
      <c r="G2222" t="s">
        <v>3429</v>
      </c>
      <c r="H2222" t="s">
        <v>2890</v>
      </c>
      <c r="I2222">
        <v>5500</v>
      </c>
      <c r="J2222">
        <v>1130.93994140625</v>
      </c>
      <c r="L2222">
        <v>533.29999999999995</v>
      </c>
      <c r="M2222">
        <v>597.64</v>
      </c>
    </row>
    <row r="2223" spans="1:109" x14ac:dyDescent="0.3">
      <c r="A2223">
        <v>217</v>
      </c>
      <c r="B2223" t="s">
        <v>147</v>
      </c>
      <c r="C2223" t="s">
        <v>90</v>
      </c>
      <c r="D2223" t="s">
        <v>21</v>
      </c>
      <c r="E2223" t="s">
        <v>22</v>
      </c>
      <c r="F2223" s="101">
        <v>45688</v>
      </c>
      <c r="G2223" t="s">
        <v>3430</v>
      </c>
      <c r="H2223" t="s">
        <v>2892</v>
      </c>
      <c r="I2223">
        <v>20</v>
      </c>
      <c r="J2223">
        <v>19.85000038146973</v>
      </c>
      <c r="L2223">
        <v>80.7</v>
      </c>
      <c r="M2223">
        <v>325.86</v>
      </c>
      <c r="AS2223">
        <v>80.7</v>
      </c>
    </row>
    <row r="2224" spans="1:109" x14ac:dyDescent="0.3">
      <c r="A2224">
        <v>217</v>
      </c>
      <c r="B2224" t="s">
        <v>147</v>
      </c>
      <c r="C2224" t="s">
        <v>90</v>
      </c>
      <c r="D2224" t="s">
        <v>21</v>
      </c>
      <c r="E2224" t="s">
        <v>22</v>
      </c>
      <c r="F2224" s="101">
        <v>45688</v>
      </c>
      <c r="G2224" t="s">
        <v>3430</v>
      </c>
      <c r="H2224" t="s">
        <v>2898</v>
      </c>
      <c r="I2224">
        <v>20</v>
      </c>
      <c r="J2224">
        <v>0</v>
      </c>
      <c r="L2224">
        <v>0</v>
      </c>
      <c r="M2224">
        <v>0</v>
      </c>
      <c r="AS2224">
        <v>0</v>
      </c>
    </row>
    <row r="2225" spans="1:46" x14ac:dyDescent="0.3">
      <c r="A2225">
        <v>217</v>
      </c>
      <c r="B2225" t="s">
        <v>147</v>
      </c>
      <c r="C2225" t="s">
        <v>90</v>
      </c>
      <c r="D2225" t="s">
        <v>21</v>
      </c>
      <c r="E2225" t="s">
        <v>22</v>
      </c>
      <c r="F2225" s="101">
        <v>45688</v>
      </c>
      <c r="G2225" t="s">
        <v>3430</v>
      </c>
      <c r="H2225" t="s">
        <v>2891</v>
      </c>
      <c r="I2225">
        <v>20</v>
      </c>
      <c r="J2225">
        <v>0</v>
      </c>
      <c r="L2225">
        <v>0</v>
      </c>
      <c r="M2225">
        <v>406.9</v>
      </c>
      <c r="AS2225">
        <v>0</v>
      </c>
    </row>
    <row r="2226" spans="1:46" x14ac:dyDescent="0.3">
      <c r="A2226">
        <v>217</v>
      </c>
      <c r="B2226" t="s">
        <v>147</v>
      </c>
      <c r="C2226" t="s">
        <v>90</v>
      </c>
      <c r="D2226" t="s">
        <v>21</v>
      </c>
      <c r="E2226" t="s">
        <v>22</v>
      </c>
      <c r="F2226" s="101">
        <v>45688</v>
      </c>
      <c r="G2226" t="s">
        <v>3430</v>
      </c>
      <c r="H2226" t="s">
        <v>2895</v>
      </c>
      <c r="I2226">
        <v>20</v>
      </c>
      <c r="J2226">
        <v>0</v>
      </c>
      <c r="L2226">
        <v>0</v>
      </c>
      <c r="M2226">
        <v>0</v>
      </c>
      <c r="AS2226">
        <v>0</v>
      </c>
    </row>
    <row r="2227" spans="1:46" x14ac:dyDescent="0.3">
      <c r="A2227">
        <v>217</v>
      </c>
      <c r="B2227" t="s">
        <v>147</v>
      </c>
      <c r="C2227" t="s">
        <v>90</v>
      </c>
      <c r="D2227" t="s">
        <v>21</v>
      </c>
      <c r="E2227" t="s">
        <v>22</v>
      </c>
      <c r="F2227" s="101">
        <v>45688</v>
      </c>
      <c r="G2227" t="s">
        <v>3430</v>
      </c>
      <c r="H2227" t="s">
        <v>2899</v>
      </c>
      <c r="I2227">
        <v>20</v>
      </c>
      <c r="J2227">
        <v>51.959999084472663</v>
      </c>
      <c r="L2227">
        <v>57.34</v>
      </c>
      <c r="M2227">
        <v>53.02</v>
      </c>
      <c r="AS2227">
        <v>57.34</v>
      </c>
    </row>
    <row r="2228" spans="1:46" x14ac:dyDescent="0.3">
      <c r="A2228">
        <v>217</v>
      </c>
      <c r="B2228" t="s">
        <v>147</v>
      </c>
      <c r="C2228" t="s">
        <v>90</v>
      </c>
      <c r="D2228" t="s">
        <v>21</v>
      </c>
      <c r="E2228" t="s">
        <v>22</v>
      </c>
      <c r="F2228" s="101">
        <v>45688</v>
      </c>
      <c r="G2228" t="s">
        <v>3430</v>
      </c>
      <c r="H2228" t="s">
        <v>2890</v>
      </c>
      <c r="I2228">
        <v>20</v>
      </c>
      <c r="J2228">
        <v>240.67999267578119</v>
      </c>
      <c r="L2228">
        <v>533.29999999999995</v>
      </c>
      <c r="M2228">
        <v>597.64</v>
      </c>
      <c r="AS2228">
        <v>2722</v>
      </c>
    </row>
    <row r="2229" spans="1:46" x14ac:dyDescent="0.3">
      <c r="A2229">
        <v>218</v>
      </c>
      <c r="B2229" t="s">
        <v>148</v>
      </c>
      <c r="C2229" t="s">
        <v>90</v>
      </c>
      <c r="D2229" t="s">
        <v>21</v>
      </c>
      <c r="E2229" t="s">
        <v>54</v>
      </c>
      <c r="F2229" s="101">
        <v>45688</v>
      </c>
      <c r="G2229" t="s">
        <v>3431</v>
      </c>
      <c r="H2229" t="s">
        <v>2892</v>
      </c>
      <c r="I2229">
        <v>76000</v>
      </c>
      <c r="J2229">
        <v>42180</v>
      </c>
      <c r="N2229">
        <v>42180</v>
      </c>
    </row>
    <row r="2230" spans="1:46" x14ac:dyDescent="0.3">
      <c r="A2230">
        <v>218</v>
      </c>
      <c r="B2230" t="s">
        <v>148</v>
      </c>
      <c r="C2230" t="s">
        <v>90</v>
      </c>
      <c r="D2230" t="s">
        <v>21</v>
      </c>
      <c r="E2230" t="s">
        <v>54</v>
      </c>
      <c r="F2230" s="101">
        <v>45688</v>
      </c>
      <c r="G2230" t="s">
        <v>3431</v>
      </c>
      <c r="H2230" t="s">
        <v>2898</v>
      </c>
      <c r="I2230">
        <v>5000</v>
      </c>
      <c r="J2230">
        <v>3600</v>
      </c>
      <c r="N2230">
        <v>3600</v>
      </c>
    </row>
    <row r="2231" spans="1:46" x14ac:dyDescent="0.3">
      <c r="A2231">
        <v>218</v>
      </c>
      <c r="B2231" t="s">
        <v>148</v>
      </c>
      <c r="C2231" t="s">
        <v>90</v>
      </c>
      <c r="D2231" t="s">
        <v>21</v>
      </c>
      <c r="E2231" t="s">
        <v>54</v>
      </c>
      <c r="F2231" s="101">
        <v>45688</v>
      </c>
      <c r="G2231" t="s">
        <v>3431</v>
      </c>
      <c r="H2231" t="s">
        <v>2891</v>
      </c>
      <c r="I2231">
        <v>24000</v>
      </c>
      <c r="J2231">
        <v>10775</v>
      </c>
      <c r="N2231">
        <v>10775</v>
      </c>
    </row>
    <row r="2232" spans="1:46" x14ac:dyDescent="0.3">
      <c r="A2232">
        <v>218</v>
      </c>
      <c r="B2232" t="s">
        <v>148</v>
      </c>
      <c r="C2232" t="s">
        <v>90</v>
      </c>
      <c r="D2232" t="s">
        <v>21</v>
      </c>
      <c r="E2232" t="s">
        <v>54</v>
      </c>
      <c r="F2232" s="101">
        <v>45688</v>
      </c>
      <c r="G2232" t="s">
        <v>3431</v>
      </c>
      <c r="H2232" t="s">
        <v>2895</v>
      </c>
      <c r="I2232">
        <v>5000</v>
      </c>
      <c r="J2232">
        <v>600</v>
      </c>
      <c r="N2232">
        <v>600</v>
      </c>
    </row>
    <row r="2233" spans="1:46" x14ac:dyDescent="0.3">
      <c r="A2233">
        <v>218</v>
      </c>
      <c r="B2233" t="s">
        <v>148</v>
      </c>
      <c r="C2233" t="s">
        <v>90</v>
      </c>
      <c r="D2233" t="s">
        <v>21</v>
      </c>
      <c r="E2233" t="s">
        <v>54</v>
      </c>
      <c r="F2233" s="101">
        <v>45688</v>
      </c>
      <c r="G2233" t="s">
        <v>3431</v>
      </c>
      <c r="H2233" t="s">
        <v>2899</v>
      </c>
      <c r="I2233">
        <v>2000</v>
      </c>
      <c r="J2233">
        <v>1712</v>
      </c>
      <c r="N2233">
        <v>1712</v>
      </c>
    </row>
    <row r="2234" spans="1:46" x14ac:dyDescent="0.3">
      <c r="A2234">
        <v>218</v>
      </c>
      <c r="B2234" t="s">
        <v>148</v>
      </c>
      <c r="C2234" t="s">
        <v>90</v>
      </c>
      <c r="D2234" t="s">
        <v>21</v>
      </c>
      <c r="E2234" t="s">
        <v>54</v>
      </c>
      <c r="F2234" s="101">
        <v>45688</v>
      </c>
      <c r="G2234" t="s">
        <v>3431</v>
      </c>
      <c r="H2234" t="s">
        <v>2890</v>
      </c>
      <c r="I2234">
        <v>76000</v>
      </c>
      <c r="J2234">
        <v>54500.96875</v>
      </c>
      <c r="N2234">
        <v>54500.97</v>
      </c>
    </row>
    <row r="2235" spans="1:46" x14ac:dyDescent="0.3">
      <c r="A2235">
        <v>225</v>
      </c>
      <c r="B2235" t="s">
        <v>156</v>
      </c>
      <c r="C2235" t="s">
        <v>90</v>
      </c>
      <c r="D2235" t="s">
        <v>21</v>
      </c>
      <c r="E2235" t="s">
        <v>22</v>
      </c>
      <c r="F2235" s="101">
        <v>45688</v>
      </c>
      <c r="G2235" t="s">
        <v>3432</v>
      </c>
      <c r="H2235" t="s">
        <v>2890</v>
      </c>
      <c r="I2235">
        <v>1</v>
      </c>
      <c r="J2235">
        <v>6</v>
      </c>
      <c r="AT2235">
        <v>6</v>
      </c>
    </row>
    <row r="2236" spans="1:46" x14ac:dyDescent="0.3">
      <c r="A2236">
        <v>225</v>
      </c>
      <c r="B2236" t="s">
        <v>156</v>
      </c>
      <c r="C2236" t="s">
        <v>90</v>
      </c>
      <c r="D2236" t="s">
        <v>21</v>
      </c>
      <c r="E2236" t="s">
        <v>22</v>
      </c>
      <c r="F2236" s="101">
        <v>45688</v>
      </c>
      <c r="G2236" t="s">
        <v>3432</v>
      </c>
      <c r="H2236" t="s">
        <v>2892</v>
      </c>
      <c r="I2236">
        <v>1</v>
      </c>
      <c r="J2236">
        <v>4</v>
      </c>
      <c r="AT2236">
        <v>4</v>
      </c>
    </row>
    <row r="2237" spans="1:46" x14ac:dyDescent="0.3">
      <c r="A2237">
        <v>225</v>
      </c>
      <c r="B2237" t="s">
        <v>156</v>
      </c>
      <c r="C2237" t="s">
        <v>90</v>
      </c>
      <c r="D2237" t="s">
        <v>21</v>
      </c>
      <c r="E2237" t="s">
        <v>22</v>
      </c>
      <c r="F2237" s="101">
        <v>45688</v>
      </c>
      <c r="G2237" t="s">
        <v>3432</v>
      </c>
      <c r="H2237" t="s">
        <v>2898</v>
      </c>
      <c r="I2237">
        <v>1</v>
      </c>
      <c r="J2237">
        <v>0</v>
      </c>
      <c r="AT2237">
        <v>0</v>
      </c>
    </row>
    <row r="2238" spans="1:46" x14ac:dyDescent="0.3">
      <c r="A2238">
        <v>225</v>
      </c>
      <c r="B2238" t="s">
        <v>156</v>
      </c>
      <c r="C2238" t="s">
        <v>90</v>
      </c>
      <c r="D2238" t="s">
        <v>21</v>
      </c>
      <c r="E2238" t="s">
        <v>22</v>
      </c>
      <c r="F2238" s="101">
        <v>45688</v>
      </c>
      <c r="G2238" t="s">
        <v>3432</v>
      </c>
      <c r="H2238" t="s">
        <v>2891</v>
      </c>
      <c r="I2238">
        <v>1</v>
      </c>
      <c r="J2238">
        <v>10</v>
      </c>
      <c r="AT2238">
        <v>10</v>
      </c>
    </row>
    <row r="2239" spans="1:46" x14ac:dyDescent="0.3">
      <c r="A2239">
        <v>225</v>
      </c>
      <c r="B2239" t="s">
        <v>156</v>
      </c>
      <c r="C2239" t="s">
        <v>90</v>
      </c>
      <c r="D2239" t="s">
        <v>21</v>
      </c>
      <c r="E2239" t="s">
        <v>22</v>
      </c>
      <c r="F2239" s="101">
        <v>45688</v>
      </c>
      <c r="G2239" t="s">
        <v>3432</v>
      </c>
      <c r="H2239" t="s">
        <v>2895</v>
      </c>
      <c r="I2239">
        <v>1</v>
      </c>
      <c r="J2239">
        <v>1</v>
      </c>
      <c r="AT2239">
        <v>1</v>
      </c>
    </row>
    <row r="2240" spans="1:46" x14ac:dyDescent="0.3">
      <c r="A2240">
        <v>225</v>
      </c>
      <c r="B2240" t="s">
        <v>156</v>
      </c>
      <c r="C2240" t="s">
        <v>90</v>
      </c>
      <c r="D2240" t="s">
        <v>21</v>
      </c>
      <c r="E2240" t="s">
        <v>22</v>
      </c>
      <c r="F2240" s="101">
        <v>45688</v>
      </c>
      <c r="G2240" t="s">
        <v>3432</v>
      </c>
      <c r="H2240" t="s">
        <v>2899</v>
      </c>
      <c r="I2240">
        <v>1</v>
      </c>
      <c r="J2240">
        <v>1</v>
      </c>
      <c r="AT2240">
        <v>1</v>
      </c>
    </row>
    <row r="2241" spans="1:136" x14ac:dyDescent="0.3">
      <c r="A2241">
        <v>434</v>
      </c>
      <c r="B2241" t="s">
        <v>403</v>
      </c>
      <c r="C2241" t="s">
        <v>90</v>
      </c>
      <c r="D2241" t="s">
        <v>21</v>
      </c>
      <c r="E2241" t="s">
        <v>54</v>
      </c>
      <c r="F2241" s="101">
        <v>45688</v>
      </c>
      <c r="G2241" t="s">
        <v>3433</v>
      </c>
      <c r="H2241" t="s">
        <v>2890</v>
      </c>
      <c r="I2241">
        <v>100</v>
      </c>
      <c r="J2241">
        <v>2071.719970703125</v>
      </c>
      <c r="AV2241">
        <v>2071.7199999999998</v>
      </c>
    </row>
    <row r="2242" spans="1:136" x14ac:dyDescent="0.3">
      <c r="A2242">
        <v>434</v>
      </c>
      <c r="B2242" t="s">
        <v>403</v>
      </c>
      <c r="C2242" t="s">
        <v>90</v>
      </c>
      <c r="D2242" t="s">
        <v>21</v>
      </c>
      <c r="E2242" t="s">
        <v>54</v>
      </c>
      <c r="F2242" s="101">
        <v>45688</v>
      </c>
      <c r="G2242" t="s">
        <v>3433</v>
      </c>
      <c r="H2242" t="s">
        <v>2898</v>
      </c>
      <c r="I2242">
        <v>200</v>
      </c>
      <c r="J2242">
        <v>0</v>
      </c>
      <c r="AV2242">
        <v>0</v>
      </c>
    </row>
    <row r="2243" spans="1:136" x14ac:dyDescent="0.3">
      <c r="A2243">
        <v>434</v>
      </c>
      <c r="B2243" t="s">
        <v>403</v>
      </c>
      <c r="C2243" t="s">
        <v>90</v>
      </c>
      <c r="D2243" t="s">
        <v>21</v>
      </c>
      <c r="E2243" t="s">
        <v>54</v>
      </c>
      <c r="F2243" s="101">
        <v>45688</v>
      </c>
      <c r="G2243" t="s">
        <v>3433</v>
      </c>
      <c r="H2243" t="s">
        <v>2891</v>
      </c>
      <c r="I2243">
        <v>25</v>
      </c>
      <c r="J2243">
        <v>0</v>
      </c>
      <c r="AV2243">
        <v>0</v>
      </c>
    </row>
    <row r="2244" spans="1:136" x14ac:dyDescent="0.3">
      <c r="A2244">
        <v>434</v>
      </c>
      <c r="B2244" t="s">
        <v>403</v>
      </c>
      <c r="C2244" t="s">
        <v>90</v>
      </c>
      <c r="D2244" t="s">
        <v>21</v>
      </c>
      <c r="E2244" t="s">
        <v>54</v>
      </c>
      <c r="F2244" s="101">
        <v>45688</v>
      </c>
      <c r="G2244" t="s">
        <v>3433</v>
      </c>
      <c r="H2244" t="s">
        <v>2895</v>
      </c>
      <c r="I2244">
        <v>10</v>
      </c>
      <c r="J2244">
        <v>0</v>
      </c>
      <c r="AV2244">
        <v>0</v>
      </c>
    </row>
    <row r="2245" spans="1:136" x14ac:dyDescent="0.3">
      <c r="A2245">
        <v>434</v>
      </c>
      <c r="B2245" t="s">
        <v>403</v>
      </c>
      <c r="C2245" t="s">
        <v>90</v>
      </c>
      <c r="D2245" t="s">
        <v>21</v>
      </c>
      <c r="E2245" t="s">
        <v>54</v>
      </c>
      <c r="F2245" s="101">
        <v>45688</v>
      </c>
      <c r="G2245" t="s">
        <v>3433</v>
      </c>
      <c r="H2245" t="s">
        <v>2899</v>
      </c>
      <c r="I2245">
        <v>200</v>
      </c>
      <c r="J2245">
        <v>0</v>
      </c>
      <c r="AV2245">
        <v>0</v>
      </c>
    </row>
    <row r="2246" spans="1:136" x14ac:dyDescent="0.3">
      <c r="A2246">
        <v>434</v>
      </c>
      <c r="B2246" t="s">
        <v>403</v>
      </c>
      <c r="C2246" t="s">
        <v>90</v>
      </c>
      <c r="D2246" t="s">
        <v>21</v>
      </c>
      <c r="E2246" t="s">
        <v>54</v>
      </c>
      <c r="F2246" s="101">
        <v>45688</v>
      </c>
      <c r="G2246" t="s">
        <v>3433</v>
      </c>
      <c r="H2246" t="s">
        <v>2892</v>
      </c>
      <c r="I2246">
        <v>25</v>
      </c>
      <c r="J2246">
        <v>0.75</v>
      </c>
      <c r="AV2246">
        <v>0.75</v>
      </c>
    </row>
    <row r="2247" spans="1:136" x14ac:dyDescent="0.3">
      <c r="A2247">
        <v>436</v>
      </c>
      <c r="B2247" t="s">
        <v>121</v>
      </c>
      <c r="C2247" t="s">
        <v>93</v>
      </c>
      <c r="D2247" t="s">
        <v>21</v>
      </c>
      <c r="E2247" t="s">
        <v>54</v>
      </c>
      <c r="F2247" s="101">
        <v>45688</v>
      </c>
      <c r="G2247" t="s">
        <v>3434</v>
      </c>
      <c r="H2247" t="s">
        <v>3075</v>
      </c>
      <c r="I2247">
        <v>7</v>
      </c>
      <c r="J2247">
        <v>3.0999999046325679</v>
      </c>
      <c r="CP2247">
        <v>3.1</v>
      </c>
    </row>
    <row r="2248" spans="1:136" x14ac:dyDescent="0.3">
      <c r="A2248">
        <v>436</v>
      </c>
      <c r="B2248" t="s">
        <v>121</v>
      </c>
      <c r="C2248" t="s">
        <v>93</v>
      </c>
      <c r="D2248" t="s">
        <v>21</v>
      </c>
      <c r="E2248" t="s">
        <v>54</v>
      </c>
      <c r="F2248" s="101">
        <v>45688</v>
      </c>
      <c r="G2248" t="s">
        <v>3434</v>
      </c>
      <c r="H2248" t="s">
        <v>3074</v>
      </c>
      <c r="I2248">
        <v>7</v>
      </c>
      <c r="J2248">
        <v>6.0999999046325684</v>
      </c>
      <c r="CP2248">
        <v>6.1</v>
      </c>
    </row>
    <row r="2249" spans="1:136" x14ac:dyDescent="0.3">
      <c r="A2249">
        <v>485</v>
      </c>
      <c r="B2249" t="s">
        <v>450</v>
      </c>
      <c r="C2249" t="s">
        <v>93</v>
      </c>
      <c r="D2249" t="s">
        <v>21</v>
      </c>
      <c r="E2249" t="s">
        <v>22</v>
      </c>
      <c r="F2249" s="101">
        <v>45688</v>
      </c>
      <c r="G2249" t="s">
        <v>3435</v>
      </c>
      <c r="H2249" t="s">
        <v>3330</v>
      </c>
      <c r="I2249">
        <v>80</v>
      </c>
      <c r="J2249">
        <v>100</v>
      </c>
      <c r="EC2249">
        <v>0</v>
      </c>
      <c r="ED2249">
        <v>0</v>
      </c>
    </row>
    <row r="2250" spans="1:136" x14ac:dyDescent="0.3">
      <c r="A2250">
        <v>485</v>
      </c>
      <c r="B2250" t="s">
        <v>450</v>
      </c>
      <c r="C2250" t="s">
        <v>93</v>
      </c>
      <c r="D2250" t="s">
        <v>21</v>
      </c>
      <c r="E2250" t="s">
        <v>22</v>
      </c>
      <c r="F2250" s="101">
        <v>45688</v>
      </c>
      <c r="G2250" t="s">
        <v>3435</v>
      </c>
      <c r="H2250" t="s">
        <v>3328</v>
      </c>
      <c r="I2250">
        <v>80</v>
      </c>
      <c r="J2250">
        <v>100</v>
      </c>
      <c r="EC2250">
        <v>0</v>
      </c>
      <c r="ED2250">
        <v>0</v>
      </c>
    </row>
    <row r="2251" spans="1:136" x14ac:dyDescent="0.3">
      <c r="A2251">
        <v>485</v>
      </c>
      <c r="B2251" t="s">
        <v>450</v>
      </c>
      <c r="C2251" t="s">
        <v>93</v>
      </c>
      <c r="D2251" t="s">
        <v>21</v>
      </c>
      <c r="E2251" t="s">
        <v>22</v>
      </c>
      <c r="F2251" s="101">
        <v>45688</v>
      </c>
      <c r="G2251" t="s">
        <v>3435</v>
      </c>
      <c r="H2251" t="s">
        <v>3332</v>
      </c>
      <c r="I2251">
        <v>80</v>
      </c>
      <c r="J2251">
        <v>100</v>
      </c>
      <c r="EC2251">
        <v>1</v>
      </c>
      <c r="ED2251">
        <v>1</v>
      </c>
    </row>
    <row r="2252" spans="1:136" x14ac:dyDescent="0.3">
      <c r="A2252">
        <v>488</v>
      </c>
      <c r="B2252" t="s">
        <v>453</v>
      </c>
      <c r="C2252" t="s">
        <v>93</v>
      </c>
      <c r="D2252" t="s">
        <v>21</v>
      </c>
      <c r="E2252" t="s">
        <v>22</v>
      </c>
      <c r="F2252" s="101">
        <v>45688</v>
      </c>
      <c r="G2252" t="s">
        <v>3436</v>
      </c>
      <c r="H2252" t="s">
        <v>3328</v>
      </c>
      <c r="I2252">
        <v>85</v>
      </c>
      <c r="J2252">
        <v>78.790000915527344</v>
      </c>
      <c r="EE2252">
        <v>26</v>
      </c>
      <c r="EF2252">
        <v>33</v>
      </c>
    </row>
    <row r="2253" spans="1:136" x14ac:dyDescent="0.3">
      <c r="A2253">
        <v>488</v>
      </c>
      <c r="B2253" t="s">
        <v>453</v>
      </c>
      <c r="C2253" t="s">
        <v>93</v>
      </c>
      <c r="D2253" t="s">
        <v>21</v>
      </c>
      <c r="E2253" t="s">
        <v>22</v>
      </c>
      <c r="F2253" s="101">
        <v>45688</v>
      </c>
      <c r="G2253" t="s">
        <v>3436</v>
      </c>
      <c r="H2253" t="s">
        <v>3329</v>
      </c>
      <c r="I2253">
        <v>85</v>
      </c>
      <c r="J2253">
        <v>40</v>
      </c>
      <c r="EE2253">
        <v>2</v>
      </c>
      <c r="EF2253">
        <v>5</v>
      </c>
    </row>
    <row r="2254" spans="1:136" x14ac:dyDescent="0.3">
      <c r="A2254">
        <v>488</v>
      </c>
      <c r="B2254" t="s">
        <v>453</v>
      </c>
      <c r="C2254" t="s">
        <v>93</v>
      </c>
      <c r="D2254" t="s">
        <v>21</v>
      </c>
      <c r="E2254" t="s">
        <v>22</v>
      </c>
      <c r="F2254" s="101">
        <v>45688</v>
      </c>
      <c r="G2254" t="s">
        <v>3436</v>
      </c>
      <c r="H2254" t="s">
        <v>3330</v>
      </c>
      <c r="I2254">
        <v>85</v>
      </c>
      <c r="J2254">
        <v>82.610000610351563</v>
      </c>
      <c r="EE2254">
        <v>19</v>
      </c>
      <c r="EF2254">
        <v>23</v>
      </c>
    </row>
    <row r="2255" spans="1:136" x14ac:dyDescent="0.3">
      <c r="A2255">
        <v>488</v>
      </c>
      <c r="B2255" t="s">
        <v>453</v>
      </c>
      <c r="C2255" t="s">
        <v>93</v>
      </c>
      <c r="D2255" t="s">
        <v>21</v>
      </c>
      <c r="E2255" t="s">
        <v>22</v>
      </c>
      <c r="F2255" s="101">
        <v>45688</v>
      </c>
      <c r="G2255" t="s">
        <v>3436</v>
      </c>
      <c r="H2255" t="s">
        <v>3064</v>
      </c>
      <c r="I2255">
        <v>85</v>
      </c>
      <c r="J2255">
        <v>0</v>
      </c>
      <c r="EE2255">
        <v>0</v>
      </c>
      <c r="EF2255">
        <v>0</v>
      </c>
    </row>
    <row r="2256" spans="1:136" x14ac:dyDescent="0.3">
      <c r="A2256">
        <v>488</v>
      </c>
      <c r="B2256" t="s">
        <v>453</v>
      </c>
      <c r="C2256" t="s">
        <v>93</v>
      </c>
      <c r="D2256" t="s">
        <v>21</v>
      </c>
      <c r="E2256" t="s">
        <v>22</v>
      </c>
      <c r="F2256" s="101">
        <v>45688</v>
      </c>
      <c r="G2256" t="s">
        <v>3436</v>
      </c>
      <c r="H2256" t="s">
        <v>68</v>
      </c>
      <c r="I2256">
        <v>85</v>
      </c>
      <c r="J2256">
        <v>0</v>
      </c>
      <c r="EE2256">
        <v>0</v>
      </c>
      <c r="EF2256">
        <v>0</v>
      </c>
    </row>
    <row r="2257" spans="1:141" x14ac:dyDescent="0.3">
      <c r="A2257">
        <v>488</v>
      </c>
      <c r="B2257" t="s">
        <v>453</v>
      </c>
      <c r="C2257" t="s">
        <v>93</v>
      </c>
      <c r="D2257" t="s">
        <v>21</v>
      </c>
      <c r="E2257" t="s">
        <v>22</v>
      </c>
      <c r="F2257" s="101">
        <v>45688</v>
      </c>
      <c r="G2257" t="s">
        <v>3436</v>
      </c>
      <c r="H2257" t="s">
        <v>3331</v>
      </c>
      <c r="I2257">
        <v>85</v>
      </c>
      <c r="J2257">
        <v>0</v>
      </c>
      <c r="EE2257">
        <v>0</v>
      </c>
      <c r="EF2257">
        <v>0</v>
      </c>
    </row>
    <row r="2258" spans="1:141" x14ac:dyDescent="0.3">
      <c r="A2258">
        <v>488</v>
      </c>
      <c r="B2258" t="s">
        <v>453</v>
      </c>
      <c r="C2258" t="s">
        <v>93</v>
      </c>
      <c r="D2258" t="s">
        <v>21</v>
      </c>
      <c r="E2258" t="s">
        <v>22</v>
      </c>
      <c r="F2258" s="101">
        <v>45688</v>
      </c>
      <c r="G2258" t="s">
        <v>3436</v>
      </c>
      <c r="H2258" t="s">
        <v>3332</v>
      </c>
      <c r="I2258">
        <v>85</v>
      </c>
      <c r="J2258">
        <v>79.029998779296875</v>
      </c>
      <c r="EE2258">
        <v>49</v>
      </c>
      <c r="EF2258">
        <v>62</v>
      </c>
    </row>
    <row r="2259" spans="1:141" x14ac:dyDescent="0.3">
      <c r="A2259">
        <v>488</v>
      </c>
      <c r="B2259" t="s">
        <v>453</v>
      </c>
      <c r="C2259" t="s">
        <v>93</v>
      </c>
      <c r="D2259" t="s">
        <v>21</v>
      </c>
      <c r="E2259" t="s">
        <v>22</v>
      </c>
      <c r="F2259" s="101">
        <v>45688</v>
      </c>
      <c r="G2259" t="s">
        <v>3436</v>
      </c>
      <c r="H2259" t="s">
        <v>3018</v>
      </c>
      <c r="I2259">
        <v>85</v>
      </c>
      <c r="J2259">
        <v>0</v>
      </c>
      <c r="EE2259">
        <v>0</v>
      </c>
      <c r="EF2259">
        <v>0</v>
      </c>
    </row>
    <row r="2260" spans="1:141" x14ac:dyDescent="0.3">
      <c r="A2260">
        <v>488</v>
      </c>
      <c r="B2260" t="s">
        <v>453</v>
      </c>
      <c r="C2260" t="s">
        <v>93</v>
      </c>
      <c r="D2260" t="s">
        <v>21</v>
      </c>
      <c r="E2260" t="s">
        <v>22</v>
      </c>
      <c r="F2260" s="101">
        <v>45688</v>
      </c>
      <c r="G2260" t="s">
        <v>3436</v>
      </c>
      <c r="H2260" t="s">
        <v>3355</v>
      </c>
      <c r="I2260">
        <v>85</v>
      </c>
      <c r="J2260">
        <v>0</v>
      </c>
      <c r="EE2260">
        <v>0</v>
      </c>
      <c r="EF2260">
        <v>0</v>
      </c>
    </row>
    <row r="2261" spans="1:141" x14ac:dyDescent="0.3">
      <c r="A2261">
        <v>509</v>
      </c>
      <c r="B2261" t="s">
        <v>2156</v>
      </c>
      <c r="C2261" t="s">
        <v>29</v>
      </c>
      <c r="D2261" t="s">
        <v>21</v>
      </c>
      <c r="E2261" t="s">
        <v>22</v>
      </c>
      <c r="F2261" s="101">
        <v>45688</v>
      </c>
      <c r="G2261" t="s">
        <v>2193</v>
      </c>
      <c r="H2261" t="s">
        <v>3437</v>
      </c>
      <c r="I2261">
        <v>90</v>
      </c>
      <c r="J2261">
        <v>100</v>
      </c>
      <c r="EJ2261">
        <v>6</v>
      </c>
      <c r="EK2261">
        <v>6</v>
      </c>
    </row>
    <row r="2262" spans="1:141" x14ac:dyDescent="0.3">
      <c r="A2262">
        <v>509</v>
      </c>
      <c r="B2262" t="s">
        <v>2156</v>
      </c>
      <c r="C2262" t="s">
        <v>29</v>
      </c>
      <c r="D2262" t="s">
        <v>21</v>
      </c>
      <c r="E2262" t="s">
        <v>22</v>
      </c>
      <c r="F2262" s="101">
        <v>45688</v>
      </c>
      <c r="G2262" t="s">
        <v>2193</v>
      </c>
      <c r="H2262" t="s">
        <v>3438</v>
      </c>
      <c r="I2262">
        <v>90</v>
      </c>
      <c r="J2262">
        <v>0</v>
      </c>
      <c r="EJ2262">
        <v>0</v>
      </c>
      <c r="EK2262">
        <v>0</v>
      </c>
    </row>
    <row r="2263" spans="1:141" x14ac:dyDescent="0.3">
      <c r="A2263">
        <v>509</v>
      </c>
      <c r="B2263" t="s">
        <v>2156</v>
      </c>
      <c r="C2263" t="s">
        <v>29</v>
      </c>
      <c r="D2263" t="s">
        <v>21</v>
      </c>
      <c r="E2263" t="s">
        <v>22</v>
      </c>
      <c r="F2263" s="101">
        <v>45688</v>
      </c>
      <c r="G2263" t="s">
        <v>2193</v>
      </c>
      <c r="H2263" t="s">
        <v>479</v>
      </c>
      <c r="I2263">
        <v>90</v>
      </c>
      <c r="J2263">
        <v>100</v>
      </c>
      <c r="EJ2263">
        <v>95</v>
      </c>
      <c r="EK2263">
        <v>95</v>
      </c>
    </row>
    <row r="2264" spans="1:141" x14ac:dyDescent="0.3">
      <c r="A2264">
        <v>509</v>
      </c>
      <c r="B2264" t="s">
        <v>2156</v>
      </c>
      <c r="C2264" t="s">
        <v>29</v>
      </c>
      <c r="D2264" t="s">
        <v>21</v>
      </c>
      <c r="E2264" t="s">
        <v>22</v>
      </c>
      <c r="F2264" s="101">
        <v>45688</v>
      </c>
      <c r="G2264" t="s">
        <v>2193</v>
      </c>
      <c r="H2264" t="s">
        <v>3439</v>
      </c>
      <c r="I2264">
        <v>90</v>
      </c>
      <c r="J2264">
        <v>0</v>
      </c>
      <c r="EJ2264">
        <v>0</v>
      </c>
      <c r="EK2264">
        <v>0</v>
      </c>
    </row>
    <row r="2265" spans="1:141" x14ac:dyDescent="0.3">
      <c r="A2265">
        <v>509</v>
      </c>
      <c r="B2265" t="s">
        <v>2156</v>
      </c>
      <c r="C2265" t="s">
        <v>29</v>
      </c>
      <c r="D2265" t="s">
        <v>21</v>
      </c>
      <c r="E2265" t="s">
        <v>22</v>
      </c>
      <c r="F2265" s="101">
        <v>45688</v>
      </c>
      <c r="G2265" t="s">
        <v>2193</v>
      </c>
      <c r="H2265" t="s">
        <v>2698</v>
      </c>
      <c r="I2265">
        <v>90</v>
      </c>
      <c r="J2265">
        <v>98.769996643066406</v>
      </c>
      <c r="EJ2265">
        <v>81</v>
      </c>
      <c r="EK2265">
        <v>80</v>
      </c>
    </row>
    <row r="2266" spans="1:141" x14ac:dyDescent="0.3">
      <c r="A2266">
        <v>509</v>
      </c>
      <c r="B2266" t="s">
        <v>2156</v>
      </c>
      <c r="C2266" t="s">
        <v>29</v>
      </c>
      <c r="D2266" t="s">
        <v>21</v>
      </c>
      <c r="E2266" t="s">
        <v>22</v>
      </c>
      <c r="F2266" s="101">
        <v>45688</v>
      </c>
      <c r="G2266" t="s">
        <v>2193</v>
      </c>
      <c r="H2266" t="s">
        <v>2702</v>
      </c>
      <c r="I2266">
        <v>90</v>
      </c>
      <c r="J2266">
        <v>0</v>
      </c>
      <c r="EJ2266">
        <v>0</v>
      </c>
      <c r="EK2266">
        <v>0</v>
      </c>
    </row>
    <row r="2267" spans="1:141" x14ac:dyDescent="0.3">
      <c r="A2267">
        <v>509</v>
      </c>
      <c r="B2267" t="s">
        <v>2156</v>
      </c>
      <c r="C2267" t="s">
        <v>29</v>
      </c>
      <c r="D2267" t="s">
        <v>21</v>
      </c>
      <c r="E2267" t="s">
        <v>22</v>
      </c>
      <c r="F2267" s="101">
        <v>45688</v>
      </c>
      <c r="G2267" t="s">
        <v>2193</v>
      </c>
      <c r="H2267" t="s">
        <v>2703</v>
      </c>
      <c r="I2267">
        <v>90</v>
      </c>
      <c r="J2267">
        <v>0</v>
      </c>
      <c r="EJ2267">
        <v>0</v>
      </c>
      <c r="EK2267">
        <v>0</v>
      </c>
    </row>
    <row r="2268" spans="1:141" x14ac:dyDescent="0.3">
      <c r="A2268">
        <v>509</v>
      </c>
      <c r="B2268" t="s">
        <v>2156</v>
      </c>
      <c r="C2268" t="s">
        <v>29</v>
      </c>
      <c r="D2268" t="s">
        <v>21</v>
      </c>
      <c r="E2268" t="s">
        <v>22</v>
      </c>
      <c r="F2268" s="101">
        <v>45688</v>
      </c>
      <c r="G2268" t="s">
        <v>2193</v>
      </c>
      <c r="H2268" t="s">
        <v>3440</v>
      </c>
      <c r="I2268">
        <v>90</v>
      </c>
      <c r="J2268">
        <v>0</v>
      </c>
      <c r="EJ2268">
        <v>0</v>
      </c>
      <c r="EK2268">
        <v>0</v>
      </c>
    </row>
    <row r="2269" spans="1:141" x14ac:dyDescent="0.3">
      <c r="A2269">
        <v>509</v>
      </c>
      <c r="B2269" t="s">
        <v>2156</v>
      </c>
      <c r="C2269" t="s">
        <v>29</v>
      </c>
      <c r="D2269" t="s">
        <v>21</v>
      </c>
      <c r="E2269" t="s">
        <v>22</v>
      </c>
      <c r="F2269" s="101">
        <v>45688</v>
      </c>
      <c r="G2269" t="s">
        <v>2193</v>
      </c>
      <c r="H2269" t="s">
        <v>2705</v>
      </c>
      <c r="I2269">
        <v>90</v>
      </c>
      <c r="J2269">
        <v>0</v>
      </c>
      <c r="EJ2269">
        <v>0</v>
      </c>
      <c r="EK2269">
        <v>0</v>
      </c>
    </row>
    <row r="2270" spans="1:141" x14ac:dyDescent="0.3">
      <c r="A2270">
        <v>509</v>
      </c>
      <c r="B2270" t="s">
        <v>2156</v>
      </c>
      <c r="C2270" t="s">
        <v>29</v>
      </c>
      <c r="D2270" t="s">
        <v>21</v>
      </c>
      <c r="E2270" t="s">
        <v>22</v>
      </c>
      <c r="F2270" s="101">
        <v>45688</v>
      </c>
      <c r="G2270" t="s">
        <v>2193</v>
      </c>
      <c r="H2270" t="s">
        <v>3441</v>
      </c>
      <c r="I2270">
        <v>90</v>
      </c>
      <c r="J2270">
        <v>0</v>
      </c>
      <c r="EJ2270">
        <v>0</v>
      </c>
      <c r="EK2270">
        <v>0</v>
      </c>
    </row>
    <row r="2271" spans="1:141" x14ac:dyDescent="0.3">
      <c r="A2271">
        <v>509</v>
      </c>
      <c r="B2271" t="s">
        <v>2156</v>
      </c>
      <c r="C2271" t="s">
        <v>29</v>
      </c>
      <c r="D2271" t="s">
        <v>21</v>
      </c>
      <c r="E2271" t="s">
        <v>22</v>
      </c>
      <c r="F2271" s="101">
        <v>45688</v>
      </c>
      <c r="G2271" t="s">
        <v>2193</v>
      </c>
      <c r="H2271" t="s">
        <v>3442</v>
      </c>
      <c r="I2271">
        <v>90</v>
      </c>
      <c r="J2271">
        <v>0</v>
      </c>
      <c r="EJ2271">
        <v>0</v>
      </c>
      <c r="EK2271">
        <v>0</v>
      </c>
    </row>
    <row r="2272" spans="1:141" x14ac:dyDescent="0.3">
      <c r="A2272">
        <v>509</v>
      </c>
      <c r="B2272" t="s">
        <v>2156</v>
      </c>
      <c r="C2272" t="s">
        <v>29</v>
      </c>
      <c r="D2272" t="s">
        <v>21</v>
      </c>
      <c r="E2272" t="s">
        <v>22</v>
      </c>
      <c r="F2272" s="101">
        <v>45688</v>
      </c>
      <c r="G2272" t="s">
        <v>2193</v>
      </c>
      <c r="H2272" t="s">
        <v>3443</v>
      </c>
      <c r="I2272">
        <v>90</v>
      </c>
      <c r="J2272">
        <v>0</v>
      </c>
      <c r="EJ2272">
        <v>0</v>
      </c>
      <c r="EK2272">
        <v>0</v>
      </c>
    </row>
    <row r="2273" spans="1:141" x14ac:dyDescent="0.3">
      <c r="A2273">
        <v>509</v>
      </c>
      <c r="B2273" t="s">
        <v>2156</v>
      </c>
      <c r="C2273" t="s">
        <v>29</v>
      </c>
      <c r="D2273" t="s">
        <v>21</v>
      </c>
      <c r="E2273" t="s">
        <v>22</v>
      </c>
      <c r="F2273" s="101">
        <v>45688</v>
      </c>
      <c r="G2273" t="s">
        <v>2193</v>
      </c>
      <c r="H2273" t="s">
        <v>3444</v>
      </c>
      <c r="I2273">
        <v>90</v>
      </c>
      <c r="J2273">
        <v>0</v>
      </c>
      <c r="EJ2273">
        <v>0</v>
      </c>
      <c r="EK2273">
        <v>0</v>
      </c>
    </row>
    <row r="2274" spans="1:141" x14ac:dyDescent="0.3">
      <c r="A2274">
        <v>509</v>
      </c>
      <c r="B2274" t="s">
        <v>2156</v>
      </c>
      <c r="C2274" t="s">
        <v>29</v>
      </c>
      <c r="D2274" t="s">
        <v>21</v>
      </c>
      <c r="E2274" t="s">
        <v>22</v>
      </c>
      <c r="F2274" s="101">
        <v>45688</v>
      </c>
      <c r="G2274" t="s">
        <v>2193</v>
      </c>
      <c r="H2274" t="s">
        <v>3445</v>
      </c>
      <c r="I2274">
        <v>90</v>
      </c>
      <c r="J2274">
        <v>0</v>
      </c>
      <c r="EJ2274">
        <v>0</v>
      </c>
      <c r="EK2274">
        <v>0</v>
      </c>
    </row>
    <row r="2275" spans="1:141" x14ac:dyDescent="0.3">
      <c r="A2275">
        <v>509</v>
      </c>
      <c r="B2275" t="s">
        <v>2156</v>
      </c>
      <c r="C2275" t="s">
        <v>29</v>
      </c>
      <c r="D2275" t="s">
        <v>21</v>
      </c>
      <c r="E2275" t="s">
        <v>22</v>
      </c>
      <c r="F2275" s="101">
        <v>45688</v>
      </c>
      <c r="G2275" t="s">
        <v>2193</v>
      </c>
      <c r="H2275" t="s">
        <v>3446</v>
      </c>
      <c r="I2275">
        <v>90</v>
      </c>
      <c r="J2275">
        <v>0</v>
      </c>
      <c r="EJ2275">
        <v>0</v>
      </c>
      <c r="EK2275">
        <v>0</v>
      </c>
    </row>
    <row r="2276" spans="1:141" x14ac:dyDescent="0.3">
      <c r="A2276">
        <v>509</v>
      </c>
      <c r="B2276" t="s">
        <v>2156</v>
      </c>
      <c r="C2276" t="s">
        <v>29</v>
      </c>
      <c r="D2276" t="s">
        <v>21</v>
      </c>
      <c r="E2276" t="s">
        <v>22</v>
      </c>
      <c r="F2276" s="101">
        <v>45688</v>
      </c>
      <c r="G2276" t="s">
        <v>2193</v>
      </c>
      <c r="H2276" t="s">
        <v>3447</v>
      </c>
      <c r="I2276">
        <v>90</v>
      </c>
      <c r="J2276">
        <v>0</v>
      </c>
      <c r="EJ2276">
        <v>0</v>
      </c>
      <c r="EK2276">
        <v>0</v>
      </c>
    </row>
    <row r="2277" spans="1:141" x14ac:dyDescent="0.3">
      <c r="A2277">
        <v>509</v>
      </c>
      <c r="B2277" t="s">
        <v>2156</v>
      </c>
      <c r="C2277" t="s">
        <v>29</v>
      </c>
      <c r="D2277" t="s">
        <v>21</v>
      </c>
      <c r="E2277" t="s">
        <v>22</v>
      </c>
      <c r="F2277" s="101">
        <v>45688</v>
      </c>
      <c r="G2277" t="s">
        <v>2193</v>
      </c>
      <c r="H2277" t="s">
        <v>3448</v>
      </c>
      <c r="I2277">
        <v>90</v>
      </c>
      <c r="J2277">
        <v>0</v>
      </c>
      <c r="EJ2277">
        <v>0</v>
      </c>
      <c r="EK2277">
        <v>0</v>
      </c>
    </row>
    <row r="2278" spans="1:141" x14ac:dyDescent="0.3">
      <c r="A2278">
        <v>509</v>
      </c>
      <c r="B2278" t="s">
        <v>2156</v>
      </c>
      <c r="C2278" t="s">
        <v>29</v>
      </c>
      <c r="D2278" t="s">
        <v>21</v>
      </c>
      <c r="E2278" t="s">
        <v>22</v>
      </c>
      <c r="F2278" s="101">
        <v>45688</v>
      </c>
      <c r="G2278" t="s">
        <v>2193</v>
      </c>
      <c r="H2278" t="s">
        <v>3449</v>
      </c>
      <c r="I2278">
        <v>90</v>
      </c>
      <c r="J2278">
        <v>0</v>
      </c>
      <c r="EJ2278">
        <v>0</v>
      </c>
      <c r="EK2278">
        <v>0</v>
      </c>
    </row>
    <row r="2279" spans="1:141" x14ac:dyDescent="0.3">
      <c r="A2279">
        <v>208</v>
      </c>
      <c r="B2279" t="s">
        <v>140</v>
      </c>
      <c r="C2279" t="s">
        <v>90</v>
      </c>
      <c r="D2279" t="s">
        <v>21</v>
      </c>
      <c r="E2279" t="s">
        <v>54</v>
      </c>
      <c r="F2279" s="101">
        <v>45716</v>
      </c>
      <c r="G2279" t="s">
        <v>3450</v>
      </c>
      <c r="H2279" t="s">
        <v>2890</v>
      </c>
      <c r="I2279">
        <v>950</v>
      </c>
      <c r="J2279">
        <v>632</v>
      </c>
      <c r="K2279">
        <v>632</v>
      </c>
    </row>
    <row r="2280" spans="1:141" x14ac:dyDescent="0.3">
      <c r="A2280">
        <v>208</v>
      </c>
      <c r="B2280" t="s">
        <v>140</v>
      </c>
      <c r="C2280" t="s">
        <v>90</v>
      </c>
      <c r="D2280" t="s">
        <v>21</v>
      </c>
      <c r="E2280" t="s">
        <v>54</v>
      </c>
      <c r="F2280" s="101">
        <v>45716</v>
      </c>
      <c r="G2280" t="s">
        <v>3450</v>
      </c>
      <c r="H2280" t="s">
        <v>2898</v>
      </c>
      <c r="I2280">
        <v>25</v>
      </c>
      <c r="J2280">
        <v>13.5</v>
      </c>
      <c r="K2280">
        <v>13.5</v>
      </c>
    </row>
    <row r="2281" spans="1:141" x14ac:dyDescent="0.3">
      <c r="A2281">
        <v>208</v>
      </c>
      <c r="B2281" t="s">
        <v>140</v>
      </c>
      <c r="C2281" t="s">
        <v>90</v>
      </c>
      <c r="D2281" t="s">
        <v>21</v>
      </c>
      <c r="E2281" t="s">
        <v>54</v>
      </c>
      <c r="F2281" s="101">
        <v>45716</v>
      </c>
      <c r="G2281" t="s">
        <v>3450</v>
      </c>
      <c r="H2281" t="s">
        <v>2891</v>
      </c>
      <c r="I2281">
        <v>200</v>
      </c>
      <c r="J2281">
        <v>228</v>
      </c>
      <c r="K2281">
        <v>228</v>
      </c>
    </row>
    <row r="2282" spans="1:141" x14ac:dyDescent="0.3">
      <c r="A2282">
        <v>208</v>
      </c>
      <c r="B2282" t="s">
        <v>140</v>
      </c>
      <c r="C2282" t="s">
        <v>90</v>
      </c>
      <c r="D2282" t="s">
        <v>21</v>
      </c>
      <c r="E2282" t="s">
        <v>54</v>
      </c>
      <c r="F2282" s="101">
        <v>45716</v>
      </c>
      <c r="G2282" t="s">
        <v>3450</v>
      </c>
      <c r="H2282" t="s">
        <v>2895</v>
      </c>
      <c r="I2282">
        <v>0</v>
      </c>
      <c r="J2282">
        <v>0</v>
      </c>
      <c r="K2282">
        <v>0</v>
      </c>
    </row>
    <row r="2283" spans="1:141" x14ac:dyDescent="0.3">
      <c r="A2283">
        <v>208</v>
      </c>
      <c r="B2283" t="s">
        <v>140</v>
      </c>
      <c r="C2283" t="s">
        <v>90</v>
      </c>
      <c r="D2283" t="s">
        <v>21</v>
      </c>
      <c r="E2283" t="s">
        <v>54</v>
      </c>
      <c r="F2283" s="101">
        <v>45716</v>
      </c>
      <c r="G2283" t="s">
        <v>3450</v>
      </c>
      <c r="H2283" t="s">
        <v>2899</v>
      </c>
      <c r="I2283">
        <v>25</v>
      </c>
      <c r="J2283">
        <v>0</v>
      </c>
      <c r="K2283">
        <v>0</v>
      </c>
    </row>
    <row r="2284" spans="1:141" x14ac:dyDescent="0.3">
      <c r="A2284">
        <v>208</v>
      </c>
      <c r="B2284" t="s">
        <v>140</v>
      </c>
      <c r="C2284" t="s">
        <v>90</v>
      </c>
      <c r="D2284" t="s">
        <v>21</v>
      </c>
      <c r="E2284" t="s">
        <v>54</v>
      </c>
      <c r="F2284" s="101">
        <v>45716</v>
      </c>
      <c r="G2284" t="s">
        <v>3450</v>
      </c>
      <c r="H2284" t="s">
        <v>2892</v>
      </c>
      <c r="I2284">
        <v>350</v>
      </c>
      <c r="J2284">
        <v>249.5</v>
      </c>
      <c r="K2284">
        <v>249.5</v>
      </c>
    </row>
    <row r="2285" spans="1:141" x14ac:dyDescent="0.3">
      <c r="A2285">
        <v>214</v>
      </c>
      <c r="B2285" t="s">
        <v>143</v>
      </c>
      <c r="C2285" t="s">
        <v>90</v>
      </c>
      <c r="D2285" t="s">
        <v>21</v>
      </c>
      <c r="E2285" t="s">
        <v>54</v>
      </c>
      <c r="F2285" s="101">
        <v>45716</v>
      </c>
      <c r="G2285" t="s">
        <v>3451</v>
      </c>
      <c r="H2285" t="s">
        <v>2892</v>
      </c>
      <c r="I2285">
        <v>1000</v>
      </c>
      <c r="J2285">
        <v>1009.260009765625</v>
      </c>
      <c r="L2285">
        <v>102.1</v>
      </c>
      <c r="M2285">
        <v>907.16</v>
      </c>
    </row>
    <row r="2286" spans="1:141" x14ac:dyDescent="0.3">
      <c r="A2286">
        <v>214</v>
      </c>
      <c r="B2286" t="s">
        <v>143</v>
      </c>
      <c r="C2286" t="s">
        <v>90</v>
      </c>
      <c r="D2286" t="s">
        <v>21</v>
      </c>
      <c r="E2286" t="s">
        <v>54</v>
      </c>
      <c r="F2286" s="101">
        <v>45716</v>
      </c>
      <c r="G2286" t="s">
        <v>3451</v>
      </c>
      <c r="H2286" t="s">
        <v>2898</v>
      </c>
      <c r="I2286">
        <v>7500</v>
      </c>
      <c r="J2286">
        <v>0</v>
      </c>
      <c r="L2286">
        <v>0</v>
      </c>
      <c r="M2286">
        <v>0</v>
      </c>
    </row>
    <row r="2287" spans="1:141" x14ac:dyDescent="0.3">
      <c r="A2287">
        <v>214</v>
      </c>
      <c r="B2287" t="s">
        <v>143</v>
      </c>
      <c r="C2287" t="s">
        <v>90</v>
      </c>
      <c r="D2287" t="s">
        <v>21</v>
      </c>
      <c r="E2287" t="s">
        <v>54</v>
      </c>
      <c r="F2287" s="101">
        <v>45716</v>
      </c>
      <c r="G2287" t="s">
        <v>3451</v>
      </c>
      <c r="H2287" t="s">
        <v>2891</v>
      </c>
      <c r="I2287">
        <v>1000</v>
      </c>
      <c r="J2287">
        <v>886.79998779296875</v>
      </c>
      <c r="L2287">
        <v>148.9</v>
      </c>
      <c r="M2287">
        <v>737.9</v>
      </c>
    </row>
    <row r="2288" spans="1:141" x14ac:dyDescent="0.3">
      <c r="A2288">
        <v>214</v>
      </c>
      <c r="B2288" t="s">
        <v>143</v>
      </c>
      <c r="C2288" t="s">
        <v>90</v>
      </c>
      <c r="D2288" t="s">
        <v>21</v>
      </c>
      <c r="E2288" t="s">
        <v>54</v>
      </c>
      <c r="F2288" s="101">
        <v>45716</v>
      </c>
      <c r="G2288" t="s">
        <v>3451</v>
      </c>
      <c r="H2288" t="s">
        <v>2895</v>
      </c>
      <c r="I2288">
        <v>1</v>
      </c>
      <c r="J2288">
        <v>0</v>
      </c>
      <c r="L2288">
        <v>0</v>
      </c>
      <c r="M2288">
        <v>0</v>
      </c>
    </row>
    <row r="2289" spans="1:46" x14ac:dyDescent="0.3">
      <c r="A2289">
        <v>214</v>
      </c>
      <c r="B2289" t="s">
        <v>143</v>
      </c>
      <c r="C2289" t="s">
        <v>90</v>
      </c>
      <c r="D2289" t="s">
        <v>21</v>
      </c>
      <c r="E2289" t="s">
        <v>54</v>
      </c>
      <c r="F2289" s="101">
        <v>45716</v>
      </c>
      <c r="G2289" t="s">
        <v>3451</v>
      </c>
      <c r="H2289" t="s">
        <v>2899</v>
      </c>
      <c r="I2289">
        <v>1</v>
      </c>
      <c r="J2289">
        <v>28.420000076293949</v>
      </c>
      <c r="L2289">
        <v>5.0599999999999996</v>
      </c>
      <c r="M2289">
        <v>23.36</v>
      </c>
    </row>
    <row r="2290" spans="1:46" x14ac:dyDescent="0.3">
      <c r="A2290">
        <v>214</v>
      </c>
      <c r="B2290" t="s">
        <v>143</v>
      </c>
      <c r="C2290" t="s">
        <v>90</v>
      </c>
      <c r="D2290" t="s">
        <v>21</v>
      </c>
      <c r="E2290" t="s">
        <v>54</v>
      </c>
      <c r="F2290" s="101">
        <v>45716</v>
      </c>
      <c r="G2290" t="s">
        <v>3451</v>
      </c>
      <c r="H2290" t="s">
        <v>2890</v>
      </c>
      <c r="I2290">
        <v>5500</v>
      </c>
      <c r="J2290">
        <v>3092.35009765625</v>
      </c>
      <c r="L2290">
        <v>1028.9000000000001</v>
      </c>
      <c r="M2290">
        <v>2063.4499999999998</v>
      </c>
    </row>
    <row r="2291" spans="1:46" x14ac:dyDescent="0.3">
      <c r="A2291">
        <v>217</v>
      </c>
      <c r="B2291" t="s">
        <v>147</v>
      </c>
      <c r="C2291" t="s">
        <v>90</v>
      </c>
      <c r="D2291" t="s">
        <v>21</v>
      </c>
      <c r="E2291" t="s">
        <v>22</v>
      </c>
      <c r="F2291" s="101">
        <v>45716</v>
      </c>
      <c r="G2291" t="s">
        <v>3452</v>
      </c>
      <c r="H2291" t="s">
        <v>2892</v>
      </c>
      <c r="I2291">
        <v>20</v>
      </c>
      <c r="J2291">
        <v>10.11999988555908</v>
      </c>
      <c r="L2291">
        <v>102.1</v>
      </c>
      <c r="M2291">
        <v>907.16</v>
      </c>
      <c r="AS2291">
        <v>102.1</v>
      </c>
    </row>
    <row r="2292" spans="1:46" x14ac:dyDescent="0.3">
      <c r="A2292">
        <v>217</v>
      </c>
      <c r="B2292" t="s">
        <v>147</v>
      </c>
      <c r="C2292" t="s">
        <v>90</v>
      </c>
      <c r="D2292" t="s">
        <v>21</v>
      </c>
      <c r="E2292" t="s">
        <v>22</v>
      </c>
      <c r="F2292" s="101">
        <v>45716</v>
      </c>
      <c r="G2292" t="s">
        <v>3452</v>
      </c>
      <c r="H2292" t="s">
        <v>2898</v>
      </c>
      <c r="I2292">
        <v>20</v>
      </c>
      <c r="J2292">
        <v>0</v>
      </c>
      <c r="L2292">
        <v>0</v>
      </c>
      <c r="M2292">
        <v>0</v>
      </c>
      <c r="AS2292">
        <v>0</v>
      </c>
    </row>
    <row r="2293" spans="1:46" x14ac:dyDescent="0.3">
      <c r="A2293">
        <v>217</v>
      </c>
      <c r="B2293" t="s">
        <v>147</v>
      </c>
      <c r="C2293" t="s">
        <v>90</v>
      </c>
      <c r="D2293" t="s">
        <v>21</v>
      </c>
      <c r="E2293" t="s">
        <v>22</v>
      </c>
      <c r="F2293" s="101">
        <v>45716</v>
      </c>
      <c r="G2293" t="s">
        <v>3452</v>
      </c>
      <c r="H2293" t="s">
        <v>2891</v>
      </c>
      <c r="I2293">
        <v>20</v>
      </c>
      <c r="J2293">
        <v>16.79000091552734</v>
      </c>
      <c r="L2293">
        <v>148.9</v>
      </c>
      <c r="M2293">
        <v>737.9</v>
      </c>
      <c r="AS2293">
        <v>148.9</v>
      </c>
    </row>
    <row r="2294" spans="1:46" x14ac:dyDescent="0.3">
      <c r="A2294">
        <v>217</v>
      </c>
      <c r="B2294" t="s">
        <v>147</v>
      </c>
      <c r="C2294" t="s">
        <v>90</v>
      </c>
      <c r="D2294" t="s">
        <v>21</v>
      </c>
      <c r="E2294" t="s">
        <v>22</v>
      </c>
      <c r="F2294" s="101">
        <v>45716</v>
      </c>
      <c r="G2294" t="s">
        <v>3452</v>
      </c>
      <c r="H2294" t="s">
        <v>2895</v>
      </c>
      <c r="I2294">
        <v>20</v>
      </c>
      <c r="J2294">
        <v>0</v>
      </c>
      <c r="L2294">
        <v>0</v>
      </c>
      <c r="M2294">
        <v>0</v>
      </c>
      <c r="AS2294">
        <v>0</v>
      </c>
    </row>
    <row r="2295" spans="1:46" x14ac:dyDescent="0.3">
      <c r="A2295">
        <v>217</v>
      </c>
      <c r="B2295" t="s">
        <v>147</v>
      </c>
      <c r="C2295" t="s">
        <v>90</v>
      </c>
      <c r="D2295" t="s">
        <v>21</v>
      </c>
      <c r="E2295" t="s">
        <v>22</v>
      </c>
      <c r="F2295" s="101">
        <v>45716</v>
      </c>
      <c r="G2295" t="s">
        <v>3452</v>
      </c>
      <c r="H2295" t="s">
        <v>2899</v>
      </c>
      <c r="I2295">
        <v>20</v>
      </c>
      <c r="J2295">
        <v>17.79999923706055</v>
      </c>
      <c r="L2295">
        <v>5.0599999999999996</v>
      </c>
      <c r="M2295">
        <v>23.36</v>
      </c>
      <c r="AS2295">
        <v>5.0599999999999996</v>
      </c>
    </row>
    <row r="2296" spans="1:46" x14ac:dyDescent="0.3">
      <c r="A2296">
        <v>217</v>
      </c>
      <c r="B2296" t="s">
        <v>147</v>
      </c>
      <c r="C2296" t="s">
        <v>90</v>
      </c>
      <c r="D2296" t="s">
        <v>21</v>
      </c>
      <c r="E2296" t="s">
        <v>22</v>
      </c>
      <c r="F2296" s="101">
        <v>45716</v>
      </c>
      <c r="G2296" t="s">
        <v>3452</v>
      </c>
      <c r="H2296" t="s">
        <v>2890</v>
      </c>
      <c r="I2296">
        <v>20</v>
      </c>
      <c r="J2296">
        <v>61.299999237060547</v>
      </c>
      <c r="L2296">
        <v>1028.9000000000001</v>
      </c>
      <c r="M2296">
        <v>2063.4499999999998</v>
      </c>
      <c r="AS2296">
        <v>1895.64</v>
      </c>
    </row>
    <row r="2297" spans="1:46" x14ac:dyDescent="0.3">
      <c r="A2297">
        <v>218</v>
      </c>
      <c r="B2297" t="s">
        <v>148</v>
      </c>
      <c r="C2297" t="s">
        <v>90</v>
      </c>
      <c r="D2297" t="s">
        <v>21</v>
      </c>
      <c r="E2297" t="s">
        <v>54</v>
      </c>
      <c r="F2297" s="101">
        <v>45716</v>
      </c>
      <c r="G2297" t="s">
        <v>3453</v>
      </c>
      <c r="H2297" t="s">
        <v>2890</v>
      </c>
      <c r="I2297">
        <v>76000</v>
      </c>
      <c r="J2297">
        <v>66782.390625</v>
      </c>
      <c r="N2297">
        <v>66782.39</v>
      </c>
    </row>
    <row r="2298" spans="1:46" x14ac:dyDescent="0.3">
      <c r="A2298">
        <v>218</v>
      </c>
      <c r="B2298" t="s">
        <v>148</v>
      </c>
      <c r="C2298" t="s">
        <v>90</v>
      </c>
      <c r="D2298" t="s">
        <v>21</v>
      </c>
      <c r="E2298" t="s">
        <v>54</v>
      </c>
      <c r="F2298" s="101">
        <v>45716</v>
      </c>
      <c r="G2298" t="s">
        <v>3453</v>
      </c>
      <c r="H2298" t="s">
        <v>2898</v>
      </c>
      <c r="I2298">
        <v>5000</v>
      </c>
      <c r="J2298">
        <v>3660</v>
      </c>
      <c r="N2298">
        <v>3660</v>
      </c>
    </row>
    <row r="2299" spans="1:46" x14ac:dyDescent="0.3">
      <c r="A2299">
        <v>218</v>
      </c>
      <c r="B2299" t="s">
        <v>148</v>
      </c>
      <c r="C2299" t="s">
        <v>90</v>
      </c>
      <c r="D2299" t="s">
        <v>21</v>
      </c>
      <c r="E2299" t="s">
        <v>54</v>
      </c>
      <c r="F2299" s="101">
        <v>45716</v>
      </c>
      <c r="G2299" t="s">
        <v>3453</v>
      </c>
      <c r="H2299" t="s">
        <v>2891</v>
      </c>
      <c r="I2299">
        <v>24000</v>
      </c>
      <c r="J2299">
        <v>20253</v>
      </c>
      <c r="N2299">
        <v>20253</v>
      </c>
    </row>
    <row r="2300" spans="1:46" x14ac:dyDescent="0.3">
      <c r="A2300">
        <v>218</v>
      </c>
      <c r="B2300" t="s">
        <v>148</v>
      </c>
      <c r="C2300" t="s">
        <v>90</v>
      </c>
      <c r="D2300" t="s">
        <v>21</v>
      </c>
      <c r="E2300" t="s">
        <v>54</v>
      </c>
      <c r="F2300" s="101">
        <v>45716</v>
      </c>
      <c r="G2300" t="s">
        <v>3453</v>
      </c>
      <c r="H2300" t="s">
        <v>2895</v>
      </c>
      <c r="I2300">
        <v>5000</v>
      </c>
      <c r="J2300">
        <v>600</v>
      </c>
      <c r="N2300">
        <v>600</v>
      </c>
    </row>
    <row r="2301" spans="1:46" x14ac:dyDescent="0.3">
      <c r="A2301">
        <v>218</v>
      </c>
      <c r="B2301" t="s">
        <v>148</v>
      </c>
      <c r="C2301" t="s">
        <v>90</v>
      </c>
      <c r="D2301" t="s">
        <v>21</v>
      </c>
      <c r="E2301" t="s">
        <v>54</v>
      </c>
      <c r="F2301" s="101">
        <v>45716</v>
      </c>
      <c r="G2301" t="s">
        <v>3453</v>
      </c>
      <c r="H2301" t="s">
        <v>2899</v>
      </c>
      <c r="I2301">
        <v>2000</v>
      </c>
      <c r="J2301">
        <v>1368</v>
      </c>
      <c r="N2301">
        <v>1368</v>
      </c>
    </row>
    <row r="2302" spans="1:46" x14ac:dyDescent="0.3">
      <c r="A2302">
        <v>218</v>
      </c>
      <c r="B2302" t="s">
        <v>148</v>
      </c>
      <c r="C2302" t="s">
        <v>90</v>
      </c>
      <c r="D2302" t="s">
        <v>21</v>
      </c>
      <c r="E2302" t="s">
        <v>54</v>
      </c>
      <c r="F2302" s="101">
        <v>45716</v>
      </c>
      <c r="G2302" t="s">
        <v>3453</v>
      </c>
      <c r="H2302" t="s">
        <v>2892</v>
      </c>
      <c r="I2302">
        <v>76000</v>
      </c>
      <c r="J2302">
        <v>42100</v>
      </c>
      <c r="N2302">
        <v>42100</v>
      </c>
    </row>
    <row r="2303" spans="1:46" x14ac:dyDescent="0.3">
      <c r="A2303">
        <v>225</v>
      </c>
      <c r="B2303" t="s">
        <v>156</v>
      </c>
      <c r="C2303" t="s">
        <v>90</v>
      </c>
      <c r="D2303" t="s">
        <v>21</v>
      </c>
      <c r="E2303" t="s">
        <v>22</v>
      </c>
      <c r="F2303" s="101">
        <v>45716</v>
      </c>
      <c r="G2303" t="s">
        <v>3454</v>
      </c>
      <c r="H2303" t="s">
        <v>2890</v>
      </c>
      <c r="I2303">
        <v>1</v>
      </c>
      <c r="J2303">
        <v>5</v>
      </c>
      <c r="AT2303">
        <v>5</v>
      </c>
    </row>
    <row r="2304" spans="1:46" x14ac:dyDescent="0.3">
      <c r="A2304">
        <v>225</v>
      </c>
      <c r="B2304" t="s">
        <v>156</v>
      </c>
      <c r="C2304" t="s">
        <v>90</v>
      </c>
      <c r="D2304" t="s">
        <v>21</v>
      </c>
      <c r="E2304" t="s">
        <v>22</v>
      </c>
      <c r="F2304" s="101">
        <v>45716</v>
      </c>
      <c r="G2304" t="s">
        <v>3454</v>
      </c>
      <c r="H2304" t="s">
        <v>2892</v>
      </c>
      <c r="I2304">
        <v>1</v>
      </c>
      <c r="J2304">
        <v>3</v>
      </c>
      <c r="AT2304">
        <v>3</v>
      </c>
    </row>
    <row r="2305" spans="1:134" x14ac:dyDescent="0.3">
      <c r="A2305">
        <v>225</v>
      </c>
      <c r="B2305" t="s">
        <v>156</v>
      </c>
      <c r="C2305" t="s">
        <v>90</v>
      </c>
      <c r="D2305" t="s">
        <v>21</v>
      </c>
      <c r="E2305" t="s">
        <v>22</v>
      </c>
      <c r="F2305" s="101">
        <v>45716</v>
      </c>
      <c r="G2305" t="s">
        <v>3454</v>
      </c>
      <c r="H2305" t="s">
        <v>2898</v>
      </c>
      <c r="I2305">
        <v>1</v>
      </c>
      <c r="J2305">
        <v>0</v>
      </c>
      <c r="AT2305">
        <v>0</v>
      </c>
    </row>
    <row r="2306" spans="1:134" x14ac:dyDescent="0.3">
      <c r="A2306">
        <v>225</v>
      </c>
      <c r="B2306" t="s">
        <v>156</v>
      </c>
      <c r="C2306" t="s">
        <v>90</v>
      </c>
      <c r="D2306" t="s">
        <v>21</v>
      </c>
      <c r="E2306" t="s">
        <v>22</v>
      </c>
      <c r="F2306" s="101">
        <v>45716</v>
      </c>
      <c r="G2306" t="s">
        <v>3454</v>
      </c>
      <c r="H2306" t="s">
        <v>2891</v>
      </c>
      <c r="I2306">
        <v>1</v>
      </c>
      <c r="J2306">
        <v>10</v>
      </c>
      <c r="AT2306">
        <v>10</v>
      </c>
    </row>
    <row r="2307" spans="1:134" x14ac:dyDescent="0.3">
      <c r="A2307">
        <v>225</v>
      </c>
      <c r="B2307" t="s">
        <v>156</v>
      </c>
      <c r="C2307" t="s">
        <v>90</v>
      </c>
      <c r="D2307" t="s">
        <v>21</v>
      </c>
      <c r="E2307" t="s">
        <v>22</v>
      </c>
      <c r="F2307" s="101">
        <v>45716</v>
      </c>
      <c r="G2307" t="s">
        <v>3454</v>
      </c>
      <c r="H2307" t="s">
        <v>2895</v>
      </c>
      <c r="I2307">
        <v>1</v>
      </c>
      <c r="J2307">
        <v>1</v>
      </c>
      <c r="AT2307">
        <v>1</v>
      </c>
    </row>
    <row r="2308" spans="1:134" x14ac:dyDescent="0.3">
      <c r="A2308">
        <v>225</v>
      </c>
      <c r="B2308" t="s">
        <v>156</v>
      </c>
      <c r="C2308" t="s">
        <v>90</v>
      </c>
      <c r="D2308" t="s">
        <v>21</v>
      </c>
      <c r="E2308" t="s">
        <v>22</v>
      </c>
      <c r="F2308" s="101">
        <v>45716</v>
      </c>
      <c r="G2308" t="s">
        <v>3454</v>
      </c>
      <c r="H2308" t="s">
        <v>2899</v>
      </c>
      <c r="I2308">
        <v>1</v>
      </c>
      <c r="J2308">
        <v>1</v>
      </c>
      <c r="AT2308">
        <v>1</v>
      </c>
    </row>
    <row r="2309" spans="1:134" x14ac:dyDescent="0.3">
      <c r="A2309">
        <v>434</v>
      </c>
      <c r="B2309" t="s">
        <v>403</v>
      </c>
      <c r="C2309" t="s">
        <v>90</v>
      </c>
      <c r="D2309" t="s">
        <v>21</v>
      </c>
      <c r="E2309" t="s">
        <v>54</v>
      </c>
      <c r="F2309" s="101">
        <v>45716</v>
      </c>
      <c r="G2309" t="s">
        <v>3455</v>
      </c>
      <c r="H2309" t="s">
        <v>2892</v>
      </c>
      <c r="I2309">
        <v>25</v>
      </c>
      <c r="J2309">
        <v>1.169999957084656</v>
      </c>
      <c r="AV2309">
        <v>1.17</v>
      </c>
    </row>
    <row r="2310" spans="1:134" x14ac:dyDescent="0.3">
      <c r="A2310">
        <v>434</v>
      </c>
      <c r="B2310" t="s">
        <v>403</v>
      </c>
      <c r="C2310" t="s">
        <v>90</v>
      </c>
      <c r="D2310" t="s">
        <v>21</v>
      </c>
      <c r="E2310" t="s">
        <v>54</v>
      </c>
      <c r="F2310" s="101">
        <v>45716</v>
      </c>
      <c r="G2310" t="s">
        <v>3455</v>
      </c>
      <c r="H2310" t="s">
        <v>2898</v>
      </c>
      <c r="I2310">
        <v>200</v>
      </c>
      <c r="J2310">
        <v>0</v>
      </c>
      <c r="AV2310">
        <v>0</v>
      </c>
    </row>
    <row r="2311" spans="1:134" x14ac:dyDescent="0.3">
      <c r="A2311">
        <v>434</v>
      </c>
      <c r="B2311" t="s">
        <v>403</v>
      </c>
      <c r="C2311" t="s">
        <v>90</v>
      </c>
      <c r="D2311" t="s">
        <v>21</v>
      </c>
      <c r="E2311" t="s">
        <v>54</v>
      </c>
      <c r="F2311" s="101">
        <v>45716</v>
      </c>
      <c r="G2311" t="s">
        <v>3455</v>
      </c>
      <c r="H2311" t="s">
        <v>2891</v>
      </c>
      <c r="I2311">
        <v>25</v>
      </c>
      <c r="J2311">
        <v>11.80000019073486</v>
      </c>
      <c r="AV2311">
        <v>11.8</v>
      </c>
    </row>
    <row r="2312" spans="1:134" x14ac:dyDescent="0.3">
      <c r="A2312">
        <v>434</v>
      </c>
      <c r="B2312" t="s">
        <v>403</v>
      </c>
      <c r="C2312" t="s">
        <v>90</v>
      </c>
      <c r="D2312" t="s">
        <v>21</v>
      </c>
      <c r="E2312" t="s">
        <v>54</v>
      </c>
      <c r="F2312" s="101">
        <v>45716</v>
      </c>
      <c r="G2312" t="s">
        <v>3455</v>
      </c>
      <c r="H2312" t="s">
        <v>2895</v>
      </c>
      <c r="I2312">
        <v>10</v>
      </c>
      <c r="J2312">
        <v>0</v>
      </c>
      <c r="AV2312">
        <v>0</v>
      </c>
    </row>
    <row r="2313" spans="1:134" x14ac:dyDescent="0.3">
      <c r="A2313">
        <v>434</v>
      </c>
      <c r="B2313" t="s">
        <v>403</v>
      </c>
      <c r="C2313" t="s">
        <v>90</v>
      </c>
      <c r="D2313" t="s">
        <v>21</v>
      </c>
      <c r="E2313" t="s">
        <v>54</v>
      </c>
      <c r="F2313" s="101">
        <v>45716</v>
      </c>
      <c r="G2313" t="s">
        <v>3455</v>
      </c>
      <c r="H2313" t="s">
        <v>2899</v>
      </c>
      <c r="I2313">
        <v>200</v>
      </c>
      <c r="J2313">
        <v>0</v>
      </c>
      <c r="AV2313">
        <v>0</v>
      </c>
    </row>
    <row r="2314" spans="1:134" x14ac:dyDescent="0.3">
      <c r="A2314">
        <v>434</v>
      </c>
      <c r="B2314" t="s">
        <v>403</v>
      </c>
      <c r="C2314" t="s">
        <v>90</v>
      </c>
      <c r="D2314" t="s">
        <v>21</v>
      </c>
      <c r="E2314" t="s">
        <v>54</v>
      </c>
      <c r="F2314" s="101">
        <v>45716</v>
      </c>
      <c r="G2314" t="s">
        <v>3455</v>
      </c>
      <c r="H2314" t="s">
        <v>2890</v>
      </c>
      <c r="I2314">
        <v>100</v>
      </c>
      <c r="J2314">
        <v>58.709999084472663</v>
      </c>
      <c r="AV2314">
        <v>58.71</v>
      </c>
    </row>
    <row r="2315" spans="1:134" x14ac:dyDescent="0.3">
      <c r="A2315">
        <v>436</v>
      </c>
      <c r="B2315" t="s">
        <v>121</v>
      </c>
      <c r="C2315" t="s">
        <v>93</v>
      </c>
      <c r="D2315" t="s">
        <v>21</v>
      </c>
      <c r="E2315" t="s">
        <v>54</v>
      </c>
      <c r="F2315" s="101">
        <v>45716</v>
      </c>
      <c r="G2315" t="s">
        <v>3456</v>
      </c>
      <c r="H2315" t="s">
        <v>3075</v>
      </c>
      <c r="I2315">
        <v>7</v>
      </c>
      <c r="J2315">
        <v>1.4099999666213989</v>
      </c>
      <c r="CP2315">
        <v>1.41</v>
      </c>
    </row>
    <row r="2316" spans="1:134" x14ac:dyDescent="0.3">
      <c r="A2316">
        <v>436</v>
      </c>
      <c r="B2316" t="s">
        <v>121</v>
      </c>
      <c r="C2316" t="s">
        <v>93</v>
      </c>
      <c r="D2316" t="s">
        <v>21</v>
      </c>
      <c r="E2316" t="s">
        <v>54</v>
      </c>
      <c r="F2316" s="101">
        <v>45716</v>
      </c>
      <c r="G2316" t="s">
        <v>3456</v>
      </c>
      <c r="H2316" t="s">
        <v>3074</v>
      </c>
      <c r="I2316">
        <v>7</v>
      </c>
      <c r="J2316">
        <v>1.929999947547913</v>
      </c>
      <c r="CP2316">
        <v>1.93</v>
      </c>
    </row>
    <row r="2317" spans="1:134" x14ac:dyDescent="0.3">
      <c r="A2317">
        <v>485</v>
      </c>
      <c r="B2317" t="s">
        <v>450</v>
      </c>
      <c r="C2317" t="s">
        <v>93</v>
      </c>
      <c r="D2317" t="s">
        <v>21</v>
      </c>
      <c r="E2317" t="s">
        <v>22</v>
      </c>
      <c r="F2317" s="101">
        <v>45716</v>
      </c>
      <c r="G2317" t="s">
        <v>3457</v>
      </c>
      <c r="H2317" t="s">
        <v>3328</v>
      </c>
      <c r="I2317">
        <v>80</v>
      </c>
      <c r="J2317">
        <v>33.330001831054688</v>
      </c>
      <c r="EC2317">
        <v>1</v>
      </c>
      <c r="ED2317">
        <v>3</v>
      </c>
    </row>
    <row r="2318" spans="1:134" x14ac:dyDescent="0.3">
      <c r="A2318">
        <v>485</v>
      </c>
      <c r="B2318" t="s">
        <v>450</v>
      </c>
      <c r="C2318" t="s">
        <v>93</v>
      </c>
      <c r="D2318" t="s">
        <v>21</v>
      </c>
      <c r="E2318" t="s">
        <v>22</v>
      </c>
      <c r="F2318" s="101">
        <v>45716</v>
      </c>
      <c r="G2318" t="s">
        <v>3457</v>
      </c>
      <c r="H2318" t="s">
        <v>3329</v>
      </c>
      <c r="I2318">
        <v>80</v>
      </c>
      <c r="J2318">
        <v>0</v>
      </c>
      <c r="EC2318">
        <v>0</v>
      </c>
      <c r="ED2318">
        <v>0</v>
      </c>
    </row>
    <row r="2319" spans="1:134" x14ac:dyDescent="0.3">
      <c r="A2319">
        <v>485</v>
      </c>
      <c r="B2319" t="s">
        <v>450</v>
      </c>
      <c r="C2319" t="s">
        <v>93</v>
      </c>
      <c r="D2319" t="s">
        <v>21</v>
      </c>
      <c r="E2319" t="s">
        <v>22</v>
      </c>
      <c r="F2319" s="101">
        <v>45716</v>
      </c>
      <c r="G2319" t="s">
        <v>3457</v>
      </c>
      <c r="H2319" t="s">
        <v>3330</v>
      </c>
      <c r="I2319">
        <v>80</v>
      </c>
      <c r="J2319">
        <v>0</v>
      </c>
      <c r="EC2319">
        <v>0</v>
      </c>
      <c r="ED2319">
        <v>0</v>
      </c>
    </row>
    <row r="2320" spans="1:134" x14ac:dyDescent="0.3">
      <c r="A2320">
        <v>485</v>
      </c>
      <c r="B2320" t="s">
        <v>450</v>
      </c>
      <c r="C2320" t="s">
        <v>93</v>
      </c>
      <c r="D2320" t="s">
        <v>21</v>
      </c>
      <c r="E2320" t="s">
        <v>22</v>
      </c>
      <c r="F2320" s="101">
        <v>45716</v>
      </c>
      <c r="G2320" t="s">
        <v>3457</v>
      </c>
      <c r="H2320" t="s">
        <v>3064</v>
      </c>
      <c r="I2320">
        <v>80</v>
      </c>
      <c r="J2320">
        <v>0</v>
      </c>
      <c r="EC2320">
        <v>0</v>
      </c>
      <c r="ED2320">
        <v>0</v>
      </c>
    </row>
    <row r="2321" spans="1:141" x14ac:dyDescent="0.3">
      <c r="A2321">
        <v>485</v>
      </c>
      <c r="B2321" t="s">
        <v>450</v>
      </c>
      <c r="C2321" t="s">
        <v>93</v>
      </c>
      <c r="D2321" t="s">
        <v>21</v>
      </c>
      <c r="E2321" t="s">
        <v>22</v>
      </c>
      <c r="F2321" s="101">
        <v>45716</v>
      </c>
      <c r="G2321" t="s">
        <v>3457</v>
      </c>
      <c r="H2321" t="s">
        <v>68</v>
      </c>
      <c r="I2321">
        <v>80</v>
      </c>
      <c r="J2321">
        <v>0</v>
      </c>
      <c r="EC2321">
        <v>0</v>
      </c>
      <c r="ED2321">
        <v>0</v>
      </c>
    </row>
    <row r="2322" spans="1:141" x14ac:dyDescent="0.3">
      <c r="A2322">
        <v>485</v>
      </c>
      <c r="B2322" t="s">
        <v>450</v>
      </c>
      <c r="C2322" t="s">
        <v>93</v>
      </c>
      <c r="D2322" t="s">
        <v>21</v>
      </c>
      <c r="E2322" t="s">
        <v>22</v>
      </c>
      <c r="F2322" s="101">
        <v>45716</v>
      </c>
      <c r="G2322" t="s">
        <v>3457</v>
      </c>
      <c r="H2322" t="s">
        <v>3331</v>
      </c>
      <c r="I2322">
        <v>80</v>
      </c>
      <c r="J2322">
        <v>0</v>
      </c>
      <c r="EC2322">
        <v>0</v>
      </c>
      <c r="ED2322">
        <v>0</v>
      </c>
    </row>
    <row r="2323" spans="1:141" x14ac:dyDescent="0.3">
      <c r="A2323">
        <v>485</v>
      </c>
      <c r="B2323" t="s">
        <v>450</v>
      </c>
      <c r="C2323" t="s">
        <v>93</v>
      </c>
      <c r="D2323" t="s">
        <v>21</v>
      </c>
      <c r="E2323" t="s">
        <v>22</v>
      </c>
      <c r="F2323" s="101">
        <v>45716</v>
      </c>
      <c r="G2323" t="s">
        <v>3457</v>
      </c>
      <c r="H2323" t="s">
        <v>3018</v>
      </c>
      <c r="I2323">
        <v>80</v>
      </c>
      <c r="J2323">
        <v>0</v>
      </c>
      <c r="EC2323">
        <v>0</v>
      </c>
      <c r="ED2323">
        <v>0</v>
      </c>
    </row>
    <row r="2324" spans="1:141" x14ac:dyDescent="0.3">
      <c r="A2324">
        <v>485</v>
      </c>
      <c r="B2324" t="s">
        <v>450</v>
      </c>
      <c r="C2324" t="s">
        <v>93</v>
      </c>
      <c r="D2324" t="s">
        <v>21</v>
      </c>
      <c r="E2324" t="s">
        <v>22</v>
      </c>
      <c r="F2324" s="101">
        <v>45716</v>
      </c>
      <c r="G2324" t="s">
        <v>3457</v>
      </c>
      <c r="H2324" t="s">
        <v>3355</v>
      </c>
      <c r="I2324">
        <v>80</v>
      </c>
      <c r="J2324">
        <v>0</v>
      </c>
      <c r="EC2324">
        <v>0</v>
      </c>
      <c r="ED2324">
        <v>0</v>
      </c>
    </row>
    <row r="2325" spans="1:141" x14ac:dyDescent="0.3">
      <c r="A2325">
        <v>485</v>
      </c>
      <c r="B2325" t="s">
        <v>450</v>
      </c>
      <c r="C2325" t="s">
        <v>93</v>
      </c>
      <c r="D2325" t="s">
        <v>21</v>
      </c>
      <c r="E2325" t="s">
        <v>22</v>
      </c>
      <c r="F2325" s="101">
        <v>45716</v>
      </c>
      <c r="G2325" t="s">
        <v>3457</v>
      </c>
      <c r="H2325" t="s">
        <v>3332</v>
      </c>
      <c r="I2325">
        <v>80</v>
      </c>
      <c r="J2325">
        <v>66.669998168945313</v>
      </c>
      <c r="EC2325">
        <v>2</v>
      </c>
      <c r="ED2325">
        <v>3</v>
      </c>
    </row>
    <row r="2326" spans="1:141" x14ac:dyDescent="0.3">
      <c r="A2326">
        <v>488</v>
      </c>
      <c r="B2326" t="s">
        <v>453</v>
      </c>
      <c r="C2326" t="s">
        <v>93</v>
      </c>
      <c r="D2326" t="s">
        <v>21</v>
      </c>
      <c r="E2326" t="s">
        <v>22</v>
      </c>
      <c r="F2326" s="101">
        <v>45716</v>
      </c>
      <c r="G2326" t="s">
        <v>3458</v>
      </c>
      <c r="H2326" t="s">
        <v>3328</v>
      </c>
      <c r="I2326">
        <v>85</v>
      </c>
      <c r="J2326">
        <v>73.330001831054688</v>
      </c>
      <c r="EE2326">
        <v>22</v>
      </c>
      <c r="EF2326">
        <v>30</v>
      </c>
    </row>
    <row r="2327" spans="1:141" x14ac:dyDescent="0.3">
      <c r="A2327">
        <v>488</v>
      </c>
      <c r="B2327" t="s">
        <v>453</v>
      </c>
      <c r="C2327" t="s">
        <v>93</v>
      </c>
      <c r="D2327" t="s">
        <v>21</v>
      </c>
      <c r="E2327" t="s">
        <v>22</v>
      </c>
      <c r="F2327" s="101">
        <v>45716</v>
      </c>
      <c r="G2327" t="s">
        <v>3458</v>
      </c>
      <c r="H2327" t="s">
        <v>3329</v>
      </c>
      <c r="I2327">
        <v>85</v>
      </c>
      <c r="J2327">
        <v>40</v>
      </c>
      <c r="EE2327">
        <v>4</v>
      </c>
      <c r="EF2327">
        <v>10</v>
      </c>
    </row>
    <row r="2328" spans="1:141" x14ac:dyDescent="0.3">
      <c r="A2328">
        <v>488</v>
      </c>
      <c r="B2328" t="s">
        <v>453</v>
      </c>
      <c r="C2328" t="s">
        <v>93</v>
      </c>
      <c r="D2328" t="s">
        <v>21</v>
      </c>
      <c r="E2328" t="s">
        <v>22</v>
      </c>
      <c r="F2328" s="101">
        <v>45716</v>
      </c>
      <c r="G2328" t="s">
        <v>3458</v>
      </c>
      <c r="H2328" t="s">
        <v>3064</v>
      </c>
      <c r="I2328">
        <v>85</v>
      </c>
      <c r="J2328">
        <v>0</v>
      </c>
      <c r="EE2328">
        <v>0</v>
      </c>
      <c r="EF2328">
        <v>0</v>
      </c>
    </row>
    <row r="2329" spans="1:141" x14ac:dyDescent="0.3">
      <c r="A2329">
        <v>488</v>
      </c>
      <c r="B2329" t="s">
        <v>453</v>
      </c>
      <c r="C2329" t="s">
        <v>93</v>
      </c>
      <c r="D2329" t="s">
        <v>21</v>
      </c>
      <c r="E2329" t="s">
        <v>22</v>
      </c>
      <c r="F2329" s="101">
        <v>45716</v>
      </c>
      <c r="G2329" t="s">
        <v>3458</v>
      </c>
      <c r="H2329" t="s">
        <v>68</v>
      </c>
      <c r="I2329">
        <v>85</v>
      </c>
      <c r="J2329">
        <v>0</v>
      </c>
      <c r="EE2329">
        <v>0</v>
      </c>
      <c r="EF2329">
        <v>0</v>
      </c>
    </row>
    <row r="2330" spans="1:141" x14ac:dyDescent="0.3">
      <c r="A2330">
        <v>488</v>
      </c>
      <c r="B2330" t="s">
        <v>453</v>
      </c>
      <c r="C2330" t="s">
        <v>93</v>
      </c>
      <c r="D2330" t="s">
        <v>21</v>
      </c>
      <c r="E2330" t="s">
        <v>22</v>
      </c>
      <c r="F2330" s="101">
        <v>45716</v>
      </c>
      <c r="G2330" t="s">
        <v>3458</v>
      </c>
      <c r="H2330" t="s">
        <v>3331</v>
      </c>
      <c r="I2330">
        <v>85</v>
      </c>
      <c r="J2330">
        <v>0</v>
      </c>
      <c r="EE2330">
        <v>0</v>
      </c>
      <c r="EF2330">
        <v>0</v>
      </c>
    </row>
    <row r="2331" spans="1:141" x14ac:dyDescent="0.3">
      <c r="A2331">
        <v>488</v>
      </c>
      <c r="B2331" t="s">
        <v>453</v>
      </c>
      <c r="C2331" t="s">
        <v>93</v>
      </c>
      <c r="D2331" t="s">
        <v>21</v>
      </c>
      <c r="E2331" t="s">
        <v>22</v>
      </c>
      <c r="F2331" s="101">
        <v>45716</v>
      </c>
      <c r="G2331" t="s">
        <v>3458</v>
      </c>
      <c r="H2331" t="s">
        <v>3332</v>
      </c>
      <c r="I2331">
        <v>85</v>
      </c>
      <c r="J2331">
        <v>81.360000610351563</v>
      </c>
      <c r="EE2331">
        <v>48</v>
      </c>
      <c r="EF2331">
        <v>59</v>
      </c>
    </row>
    <row r="2332" spans="1:141" x14ac:dyDescent="0.3">
      <c r="A2332">
        <v>488</v>
      </c>
      <c r="B2332" t="s">
        <v>453</v>
      </c>
      <c r="C2332" t="s">
        <v>93</v>
      </c>
      <c r="D2332" t="s">
        <v>21</v>
      </c>
      <c r="E2332" t="s">
        <v>22</v>
      </c>
      <c r="F2332" s="101">
        <v>45716</v>
      </c>
      <c r="G2332" t="s">
        <v>3458</v>
      </c>
      <c r="H2332" t="s">
        <v>3018</v>
      </c>
      <c r="I2332">
        <v>85</v>
      </c>
      <c r="J2332">
        <v>0</v>
      </c>
      <c r="EE2332">
        <v>0</v>
      </c>
      <c r="EF2332">
        <v>0</v>
      </c>
    </row>
    <row r="2333" spans="1:141" x14ac:dyDescent="0.3">
      <c r="A2333">
        <v>488</v>
      </c>
      <c r="B2333" t="s">
        <v>453</v>
      </c>
      <c r="C2333" t="s">
        <v>93</v>
      </c>
      <c r="D2333" t="s">
        <v>21</v>
      </c>
      <c r="E2333" t="s">
        <v>22</v>
      </c>
      <c r="F2333" s="101">
        <v>45716</v>
      </c>
      <c r="G2333" t="s">
        <v>3458</v>
      </c>
      <c r="H2333" t="s">
        <v>3355</v>
      </c>
      <c r="I2333">
        <v>85</v>
      </c>
      <c r="J2333">
        <v>100</v>
      </c>
      <c r="EE2333">
        <v>11</v>
      </c>
      <c r="EF2333">
        <v>11</v>
      </c>
    </row>
    <row r="2334" spans="1:141" x14ac:dyDescent="0.3">
      <c r="A2334">
        <v>488</v>
      </c>
      <c r="B2334" t="s">
        <v>453</v>
      </c>
      <c r="C2334" t="s">
        <v>93</v>
      </c>
      <c r="D2334" t="s">
        <v>21</v>
      </c>
      <c r="E2334" t="s">
        <v>22</v>
      </c>
      <c r="F2334" s="101">
        <v>45716</v>
      </c>
      <c r="G2334" t="s">
        <v>3458</v>
      </c>
      <c r="H2334" t="s">
        <v>3330</v>
      </c>
      <c r="I2334">
        <v>85</v>
      </c>
      <c r="J2334">
        <v>76.919998168945313</v>
      </c>
      <c r="EE2334">
        <v>20</v>
      </c>
      <c r="EF2334">
        <v>26</v>
      </c>
    </row>
    <row r="2335" spans="1:141" x14ac:dyDescent="0.3">
      <c r="A2335">
        <v>509</v>
      </c>
      <c r="B2335" t="s">
        <v>2156</v>
      </c>
      <c r="C2335" t="s">
        <v>29</v>
      </c>
      <c r="D2335" t="s">
        <v>21</v>
      </c>
      <c r="E2335" t="s">
        <v>22</v>
      </c>
      <c r="F2335" s="101">
        <v>45716</v>
      </c>
      <c r="G2335" t="s">
        <v>2194</v>
      </c>
      <c r="H2335" t="s">
        <v>3437</v>
      </c>
      <c r="I2335">
        <v>90</v>
      </c>
      <c r="J2335">
        <v>100</v>
      </c>
      <c r="EJ2335">
        <v>6</v>
      </c>
      <c r="EK2335">
        <v>6</v>
      </c>
    </row>
    <row r="2336" spans="1:141" x14ac:dyDescent="0.3">
      <c r="A2336">
        <v>509</v>
      </c>
      <c r="B2336" t="s">
        <v>2156</v>
      </c>
      <c r="C2336" t="s">
        <v>29</v>
      </c>
      <c r="D2336" t="s">
        <v>21</v>
      </c>
      <c r="E2336" t="s">
        <v>22</v>
      </c>
      <c r="F2336" s="101">
        <v>45716</v>
      </c>
      <c r="G2336" t="s">
        <v>2194</v>
      </c>
      <c r="H2336" t="s">
        <v>3438</v>
      </c>
      <c r="I2336">
        <v>90</v>
      </c>
      <c r="J2336">
        <v>0</v>
      </c>
      <c r="EJ2336">
        <v>0</v>
      </c>
      <c r="EK2336">
        <v>0</v>
      </c>
    </row>
    <row r="2337" spans="1:141" x14ac:dyDescent="0.3">
      <c r="A2337">
        <v>509</v>
      </c>
      <c r="B2337" t="s">
        <v>2156</v>
      </c>
      <c r="C2337" t="s">
        <v>29</v>
      </c>
      <c r="D2337" t="s">
        <v>21</v>
      </c>
      <c r="E2337" t="s">
        <v>22</v>
      </c>
      <c r="F2337" s="101">
        <v>45716</v>
      </c>
      <c r="G2337" t="s">
        <v>2194</v>
      </c>
      <c r="H2337" t="s">
        <v>479</v>
      </c>
      <c r="I2337">
        <v>90</v>
      </c>
      <c r="J2337">
        <v>100</v>
      </c>
      <c r="EJ2337">
        <v>100</v>
      </c>
      <c r="EK2337">
        <v>100</v>
      </c>
    </row>
    <row r="2338" spans="1:141" x14ac:dyDescent="0.3">
      <c r="A2338">
        <v>509</v>
      </c>
      <c r="B2338" t="s">
        <v>2156</v>
      </c>
      <c r="C2338" t="s">
        <v>29</v>
      </c>
      <c r="D2338" t="s">
        <v>21</v>
      </c>
      <c r="E2338" t="s">
        <v>22</v>
      </c>
      <c r="F2338" s="101">
        <v>45716</v>
      </c>
      <c r="G2338" t="s">
        <v>2194</v>
      </c>
      <c r="H2338" t="s">
        <v>3439</v>
      </c>
      <c r="I2338">
        <v>90</v>
      </c>
      <c r="J2338">
        <v>0</v>
      </c>
      <c r="EJ2338">
        <v>0</v>
      </c>
      <c r="EK2338">
        <v>0</v>
      </c>
    </row>
    <row r="2339" spans="1:141" x14ac:dyDescent="0.3">
      <c r="A2339">
        <v>509</v>
      </c>
      <c r="B2339" t="s">
        <v>2156</v>
      </c>
      <c r="C2339" t="s">
        <v>29</v>
      </c>
      <c r="D2339" t="s">
        <v>21</v>
      </c>
      <c r="E2339" t="s">
        <v>22</v>
      </c>
      <c r="F2339" s="101">
        <v>45716</v>
      </c>
      <c r="G2339" t="s">
        <v>2194</v>
      </c>
      <c r="H2339" t="s">
        <v>2698</v>
      </c>
      <c r="I2339">
        <v>90</v>
      </c>
      <c r="J2339">
        <v>97.529998779296875</v>
      </c>
      <c r="EJ2339">
        <v>81</v>
      </c>
      <c r="EK2339">
        <v>79</v>
      </c>
    </row>
    <row r="2340" spans="1:141" x14ac:dyDescent="0.3">
      <c r="A2340">
        <v>509</v>
      </c>
      <c r="B2340" t="s">
        <v>2156</v>
      </c>
      <c r="C2340" t="s">
        <v>29</v>
      </c>
      <c r="D2340" t="s">
        <v>21</v>
      </c>
      <c r="E2340" t="s">
        <v>22</v>
      </c>
      <c r="F2340" s="101">
        <v>45716</v>
      </c>
      <c r="G2340" t="s">
        <v>2194</v>
      </c>
      <c r="H2340" t="s">
        <v>2702</v>
      </c>
      <c r="I2340">
        <v>90</v>
      </c>
      <c r="J2340">
        <v>0</v>
      </c>
      <c r="EJ2340">
        <v>0</v>
      </c>
      <c r="EK2340">
        <v>0</v>
      </c>
    </row>
    <row r="2341" spans="1:141" x14ac:dyDescent="0.3">
      <c r="A2341">
        <v>509</v>
      </c>
      <c r="B2341" t="s">
        <v>2156</v>
      </c>
      <c r="C2341" t="s">
        <v>29</v>
      </c>
      <c r="D2341" t="s">
        <v>21</v>
      </c>
      <c r="E2341" t="s">
        <v>22</v>
      </c>
      <c r="F2341" s="101">
        <v>45716</v>
      </c>
      <c r="G2341" t="s">
        <v>2194</v>
      </c>
      <c r="H2341" t="s">
        <v>2703</v>
      </c>
      <c r="I2341">
        <v>90</v>
      </c>
      <c r="J2341">
        <v>0</v>
      </c>
      <c r="EJ2341">
        <v>0</v>
      </c>
      <c r="EK2341">
        <v>0</v>
      </c>
    </row>
    <row r="2342" spans="1:141" x14ac:dyDescent="0.3">
      <c r="A2342">
        <v>509</v>
      </c>
      <c r="B2342" t="s">
        <v>2156</v>
      </c>
      <c r="C2342" t="s">
        <v>29</v>
      </c>
      <c r="D2342" t="s">
        <v>21</v>
      </c>
      <c r="E2342" t="s">
        <v>22</v>
      </c>
      <c r="F2342" s="101">
        <v>45716</v>
      </c>
      <c r="G2342" t="s">
        <v>2194</v>
      </c>
      <c r="H2342" t="s">
        <v>3440</v>
      </c>
      <c r="I2342">
        <v>90</v>
      </c>
      <c r="J2342">
        <v>97.220001220703125</v>
      </c>
      <c r="EJ2342">
        <v>36</v>
      </c>
      <c r="EK2342">
        <v>35</v>
      </c>
    </row>
    <row r="2343" spans="1:141" x14ac:dyDescent="0.3">
      <c r="A2343">
        <v>509</v>
      </c>
      <c r="B2343" t="s">
        <v>2156</v>
      </c>
      <c r="C2343" t="s">
        <v>29</v>
      </c>
      <c r="D2343" t="s">
        <v>21</v>
      </c>
      <c r="E2343" t="s">
        <v>22</v>
      </c>
      <c r="F2343" s="101">
        <v>45716</v>
      </c>
      <c r="G2343" t="s">
        <v>2194</v>
      </c>
      <c r="H2343" t="s">
        <v>2705</v>
      </c>
      <c r="I2343">
        <v>90</v>
      </c>
      <c r="J2343">
        <v>0</v>
      </c>
      <c r="EJ2343">
        <v>0</v>
      </c>
      <c r="EK2343">
        <v>0</v>
      </c>
    </row>
    <row r="2344" spans="1:141" x14ac:dyDescent="0.3">
      <c r="A2344">
        <v>509</v>
      </c>
      <c r="B2344" t="s">
        <v>2156</v>
      </c>
      <c r="C2344" t="s">
        <v>29</v>
      </c>
      <c r="D2344" t="s">
        <v>21</v>
      </c>
      <c r="E2344" t="s">
        <v>22</v>
      </c>
      <c r="F2344" s="101">
        <v>45716</v>
      </c>
      <c r="G2344" t="s">
        <v>2194</v>
      </c>
      <c r="H2344" t="s">
        <v>3441</v>
      </c>
      <c r="I2344">
        <v>90</v>
      </c>
      <c r="J2344">
        <v>0</v>
      </c>
      <c r="EJ2344">
        <v>0</v>
      </c>
      <c r="EK2344">
        <v>0</v>
      </c>
    </row>
    <row r="2345" spans="1:141" x14ac:dyDescent="0.3">
      <c r="A2345">
        <v>509</v>
      </c>
      <c r="B2345" t="s">
        <v>2156</v>
      </c>
      <c r="C2345" t="s">
        <v>29</v>
      </c>
      <c r="D2345" t="s">
        <v>21</v>
      </c>
      <c r="E2345" t="s">
        <v>22</v>
      </c>
      <c r="F2345" s="101">
        <v>45716</v>
      </c>
      <c r="G2345" t="s">
        <v>2194</v>
      </c>
      <c r="H2345" t="s">
        <v>3442</v>
      </c>
      <c r="I2345">
        <v>90</v>
      </c>
      <c r="J2345">
        <v>0</v>
      </c>
      <c r="EJ2345">
        <v>0</v>
      </c>
      <c r="EK2345">
        <v>0</v>
      </c>
    </row>
    <row r="2346" spans="1:141" x14ac:dyDescent="0.3">
      <c r="A2346">
        <v>509</v>
      </c>
      <c r="B2346" t="s">
        <v>2156</v>
      </c>
      <c r="C2346" t="s">
        <v>29</v>
      </c>
      <c r="D2346" t="s">
        <v>21</v>
      </c>
      <c r="E2346" t="s">
        <v>22</v>
      </c>
      <c r="F2346" s="101">
        <v>45716</v>
      </c>
      <c r="G2346" t="s">
        <v>2194</v>
      </c>
      <c r="H2346" t="s">
        <v>3443</v>
      </c>
      <c r="I2346">
        <v>90</v>
      </c>
      <c r="J2346">
        <v>0</v>
      </c>
      <c r="EJ2346">
        <v>0</v>
      </c>
      <c r="EK2346">
        <v>0</v>
      </c>
    </row>
    <row r="2347" spans="1:141" x14ac:dyDescent="0.3">
      <c r="A2347">
        <v>509</v>
      </c>
      <c r="B2347" t="s">
        <v>2156</v>
      </c>
      <c r="C2347" t="s">
        <v>29</v>
      </c>
      <c r="D2347" t="s">
        <v>21</v>
      </c>
      <c r="E2347" t="s">
        <v>22</v>
      </c>
      <c r="F2347" s="101">
        <v>45716</v>
      </c>
      <c r="G2347" t="s">
        <v>2194</v>
      </c>
      <c r="H2347" t="s">
        <v>3445</v>
      </c>
      <c r="I2347">
        <v>90</v>
      </c>
      <c r="J2347">
        <v>0</v>
      </c>
      <c r="EJ2347">
        <v>0</v>
      </c>
      <c r="EK2347">
        <v>0</v>
      </c>
    </row>
    <row r="2348" spans="1:141" x14ac:dyDescent="0.3">
      <c r="A2348">
        <v>509</v>
      </c>
      <c r="B2348" t="s">
        <v>2156</v>
      </c>
      <c r="C2348" t="s">
        <v>29</v>
      </c>
      <c r="D2348" t="s">
        <v>21</v>
      </c>
      <c r="E2348" t="s">
        <v>22</v>
      </c>
      <c r="F2348" s="101">
        <v>45716</v>
      </c>
      <c r="G2348" t="s">
        <v>2194</v>
      </c>
      <c r="H2348" t="s">
        <v>3446</v>
      </c>
      <c r="I2348">
        <v>90</v>
      </c>
      <c r="J2348">
        <v>0</v>
      </c>
      <c r="EJ2348">
        <v>0</v>
      </c>
      <c r="EK2348">
        <v>0</v>
      </c>
    </row>
    <row r="2349" spans="1:141" x14ac:dyDescent="0.3">
      <c r="A2349">
        <v>509</v>
      </c>
      <c r="B2349" t="s">
        <v>2156</v>
      </c>
      <c r="C2349" t="s">
        <v>29</v>
      </c>
      <c r="D2349" t="s">
        <v>21</v>
      </c>
      <c r="E2349" t="s">
        <v>22</v>
      </c>
      <c r="F2349" s="101">
        <v>45716</v>
      </c>
      <c r="G2349" t="s">
        <v>2194</v>
      </c>
      <c r="H2349" t="s">
        <v>3447</v>
      </c>
      <c r="I2349">
        <v>90</v>
      </c>
      <c r="J2349">
        <v>0</v>
      </c>
      <c r="EJ2349">
        <v>0</v>
      </c>
      <c r="EK2349">
        <v>0</v>
      </c>
    </row>
    <row r="2350" spans="1:141" x14ac:dyDescent="0.3">
      <c r="A2350">
        <v>509</v>
      </c>
      <c r="B2350" t="s">
        <v>2156</v>
      </c>
      <c r="C2350" t="s">
        <v>29</v>
      </c>
      <c r="D2350" t="s">
        <v>21</v>
      </c>
      <c r="E2350" t="s">
        <v>22</v>
      </c>
      <c r="F2350" s="101">
        <v>45716</v>
      </c>
      <c r="G2350" t="s">
        <v>2194</v>
      </c>
      <c r="H2350" t="s">
        <v>3448</v>
      </c>
      <c r="I2350">
        <v>90</v>
      </c>
      <c r="J2350">
        <v>0</v>
      </c>
      <c r="EJ2350">
        <v>0</v>
      </c>
      <c r="EK2350">
        <v>0</v>
      </c>
    </row>
    <row r="2351" spans="1:141" x14ac:dyDescent="0.3">
      <c r="A2351">
        <v>509</v>
      </c>
      <c r="B2351" t="s">
        <v>2156</v>
      </c>
      <c r="C2351" t="s">
        <v>29</v>
      </c>
      <c r="D2351" t="s">
        <v>21</v>
      </c>
      <c r="E2351" t="s">
        <v>22</v>
      </c>
      <c r="F2351" s="101">
        <v>45716</v>
      </c>
      <c r="G2351" t="s">
        <v>2194</v>
      </c>
      <c r="H2351" t="s">
        <v>3449</v>
      </c>
      <c r="I2351">
        <v>90</v>
      </c>
      <c r="J2351">
        <v>0</v>
      </c>
      <c r="EJ2351">
        <v>0</v>
      </c>
      <c r="EK2351">
        <v>0</v>
      </c>
    </row>
    <row r="2352" spans="1:141" x14ac:dyDescent="0.3">
      <c r="A2352">
        <v>208</v>
      </c>
      <c r="B2352" t="s">
        <v>140</v>
      </c>
      <c r="C2352" t="s">
        <v>90</v>
      </c>
      <c r="D2352" t="s">
        <v>21</v>
      </c>
      <c r="E2352" t="s">
        <v>54</v>
      </c>
      <c r="F2352" s="101">
        <v>45747</v>
      </c>
      <c r="G2352" t="s">
        <v>3459</v>
      </c>
      <c r="H2352" t="s">
        <v>2890</v>
      </c>
      <c r="I2352">
        <v>950</v>
      </c>
      <c r="J2352">
        <v>721</v>
      </c>
      <c r="K2352">
        <v>721</v>
      </c>
    </row>
    <row r="2353" spans="1:45" x14ac:dyDescent="0.3">
      <c r="A2353">
        <v>208</v>
      </c>
      <c r="B2353" t="s">
        <v>140</v>
      </c>
      <c r="C2353" t="s">
        <v>90</v>
      </c>
      <c r="D2353" t="s">
        <v>21</v>
      </c>
      <c r="E2353" t="s">
        <v>54</v>
      </c>
      <c r="F2353" s="101">
        <v>45747</v>
      </c>
      <c r="G2353" t="s">
        <v>3459</v>
      </c>
      <c r="H2353" t="s">
        <v>2892</v>
      </c>
      <c r="I2353">
        <v>350</v>
      </c>
      <c r="J2353">
        <v>371</v>
      </c>
      <c r="K2353">
        <v>371</v>
      </c>
    </row>
    <row r="2354" spans="1:45" x14ac:dyDescent="0.3">
      <c r="A2354">
        <v>208</v>
      </c>
      <c r="B2354" t="s">
        <v>140</v>
      </c>
      <c r="C2354" t="s">
        <v>90</v>
      </c>
      <c r="D2354" t="s">
        <v>21</v>
      </c>
      <c r="E2354" t="s">
        <v>54</v>
      </c>
      <c r="F2354" s="101">
        <v>45747</v>
      </c>
      <c r="G2354" t="s">
        <v>3459</v>
      </c>
      <c r="H2354" t="s">
        <v>2891</v>
      </c>
      <c r="I2354">
        <v>200</v>
      </c>
      <c r="J2354">
        <v>204</v>
      </c>
      <c r="K2354">
        <v>204</v>
      </c>
    </row>
    <row r="2355" spans="1:45" x14ac:dyDescent="0.3">
      <c r="A2355">
        <v>208</v>
      </c>
      <c r="B2355" t="s">
        <v>140</v>
      </c>
      <c r="C2355" t="s">
        <v>90</v>
      </c>
      <c r="D2355" t="s">
        <v>21</v>
      </c>
      <c r="E2355" t="s">
        <v>54</v>
      </c>
      <c r="F2355" s="101">
        <v>45747</v>
      </c>
      <c r="G2355" t="s">
        <v>3459</v>
      </c>
      <c r="H2355" t="s">
        <v>2895</v>
      </c>
      <c r="I2355">
        <v>0</v>
      </c>
      <c r="J2355">
        <v>0</v>
      </c>
      <c r="K2355">
        <v>0</v>
      </c>
    </row>
    <row r="2356" spans="1:45" x14ac:dyDescent="0.3">
      <c r="A2356">
        <v>208</v>
      </c>
      <c r="B2356" t="s">
        <v>140</v>
      </c>
      <c r="C2356" t="s">
        <v>90</v>
      </c>
      <c r="D2356" t="s">
        <v>21</v>
      </c>
      <c r="E2356" t="s">
        <v>54</v>
      </c>
      <c r="F2356" s="101">
        <v>45747</v>
      </c>
      <c r="G2356" t="s">
        <v>3459</v>
      </c>
      <c r="H2356" t="s">
        <v>2899</v>
      </c>
      <c r="I2356">
        <v>25</v>
      </c>
      <c r="J2356">
        <v>0</v>
      </c>
      <c r="K2356">
        <v>0</v>
      </c>
    </row>
    <row r="2357" spans="1:45" x14ac:dyDescent="0.3">
      <c r="A2357">
        <v>208</v>
      </c>
      <c r="B2357" t="s">
        <v>140</v>
      </c>
      <c r="C2357" t="s">
        <v>90</v>
      </c>
      <c r="D2357" t="s">
        <v>21</v>
      </c>
      <c r="E2357" t="s">
        <v>54</v>
      </c>
      <c r="F2357" s="101">
        <v>45747</v>
      </c>
      <c r="G2357" t="s">
        <v>3459</v>
      </c>
      <c r="H2357" t="s">
        <v>2898</v>
      </c>
      <c r="I2357">
        <v>25</v>
      </c>
      <c r="J2357">
        <v>13.5</v>
      </c>
      <c r="K2357">
        <v>13.5</v>
      </c>
    </row>
    <row r="2358" spans="1:45" x14ac:dyDescent="0.3">
      <c r="A2358">
        <v>214</v>
      </c>
      <c r="B2358" t="s">
        <v>143</v>
      </c>
      <c r="C2358" t="s">
        <v>90</v>
      </c>
      <c r="D2358" t="s">
        <v>21</v>
      </c>
      <c r="E2358" t="s">
        <v>54</v>
      </c>
      <c r="F2358" s="101">
        <v>45747</v>
      </c>
      <c r="G2358" t="s">
        <v>3460</v>
      </c>
      <c r="H2358" t="s">
        <v>2892</v>
      </c>
      <c r="I2358">
        <v>1000</v>
      </c>
      <c r="J2358">
        <v>1286.890014648438</v>
      </c>
      <c r="L2358">
        <v>210.69</v>
      </c>
      <c r="M2358">
        <v>1076.2</v>
      </c>
    </row>
    <row r="2359" spans="1:45" x14ac:dyDescent="0.3">
      <c r="A2359">
        <v>214</v>
      </c>
      <c r="B2359" t="s">
        <v>143</v>
      </c>
      <c r="C2359" t="s">
        <v>90</v>
      </c>
      <c r="D2359" t="s">
        <v>21</v>
      </c>
      <c r="E2359" t="s">
        <v>54</v>
      </c>
      <c r="F2359" s="101">
        <v>45747</v>
      </c>
      <c r="G2359" t="s">
        <v>3460</v>
      </c>
      <c r="H2359" t="s">
        <v>2898</v>
      </c>
      <c r="I2359">
        <v>7500</v>
      </c>
      <c r="J2359">
        <v>37.709999084472663</v>
      </c>
      <c r="L2359">
        <v>22.73</v>
      </c>
      <c r="M2359">
        <v>14.98</v>
      </c>
    </row>
    <row r="2360" spans="1:45" x14ac:dyDescent="0.3">
      <c r="A2360">
        <v>214</v>
      </c>
      <c r="B2360" t="s">
        <v>143</v>
      </c>
      <c r="C2360" t="s">
        <v>90</v>
      </c>
      <c r="D2360" t="s">
        <v>21</v>
      </c>
      <c r="E2360" t="s">
        <v>54</v>
      </c>
      <c r="F2360" s="101">
        <v>45747</v>
      </c>
      <c r="G2360" t="s">
        <v>3460</v>
      </c>
      <c r="H2360" t="s">
        <v>2891</v>
      </c>
      <c r="I2360">
        <v>1000</v>
      </c>
      <c r="J2360">
        <v>1257.77001953125</v>
      </c>
      <c r="L2360">
        <v>120.47</v>
      </c>
      <c r="M2360">
        <v>1137.3</v>
      </c>
    </row>
    <row r="2361" spans="1:45" x14ac:dyDescent="0.3">
      <c r="A2361">
        <v>214</v>
      </c>
      <c r="B2361" t="s">
        <v>143</v>
      </c>
      <c r="C2361" t="s">
        <v>90</v>
      </c>
      <c r="D2361" t="s">
        <v>21</v>
      </c>
      <c r="E2361" t="s">
        <v>54</v>
      </c>
      <c r="F2361" s="101">
        <v>45747</v>
      </c>
      <c r="G2361" t="s">
        <v>3460</v>
      </c>
      <c r="H2361" t="s">
        <v>2895</v>
      </c>
      <c r="I2361">
        <v>1</v>
      </c>
      <c r="J2361">
        <v>0</v>
      </c>
      <c r="L2361">
        <v>0</v>
      </c>
      <c r="M2361">
        <v>0</v>
      </c>
    </row>
    <row r="2362" spans="1:45" x14ac:dyDescent="0.3">
      <c r="A2362">
        <v>214</v>
      </c>
      <c r="B2362" t="s">
        <v>143</v>
      </c>
      <c r="C2362" t="s">
        <v>90</v>
      </c>
      <c r="D2362" t="s">
        <v>21</v>
      </c>
      <c r="E2362" t="s">
        <v>54</v>
      </c>
      <c r="F2362" s="101">
        <v>45747</v>
      </c>
      <c r="G2362" t="s">
        <v>3460</v>
      </c>
      <c r="H2362" t="s">
        <v>2899</v>
      </c>
      <c r="I2362">
        <v>1</v>
      </c>
      <c r="J2362">
        <v>50.580001831054688</v>
      </c>
      <c r="L2362">
        <v>25.82</v>
      </c>
      <c r="M2362">
        <v>24.76</v>
      </c>
    </row>
    <row r="2363" spans="1:45" x14ac:dyDescent="0.3">
      <c r="A2363">
        <v>214</v>
      </c>
      <c r="B2363" t="s">
        <v>143</v>
      </c>
      <c r="C2363" t="s">
        <v>90</v>
      </c>
      <c r="D2363" t="s">
        <v>21</v>
      </c>
      <c r="E2363" t="s">
        <v>54</v>
      </c>
      <c r="F2363" s="101">
        <v>45747</v>
      </c>
      <c r="G2363" t="s">
        <v>3460</v>
      </c>
      <c r="H2363" t="s">
        <v>2890</v>
      </c>
      <c r="I2363">
        <v>5500</v>
      </c>
      <c r="J2363">
        <v>3844.31005859375</v>
      </c>
      <c r="L2363">
        <v>423.31</v>
      </c>
      <c r="M2363">
        <v>3421</v>
      </c>
    </row>
    <row r="2364" spans="1:45" x14ac:dyDescent="0.3">
      <c r="A2364">
        <v>217</v>
      </c>
      <c r="B2364" t="s">
        <v>147</v>
      </c>
      <c r="C2364" t="s">
        <v>90</v>
      </c>
      <c r="D2364" t="s">
        <v>21</v>
      </c>
      <c r="E2364" t="s">
        <v>22</v>
      </c>
      <c r="F2364" s="101">
        <v>45747</v>
      </c>
      <c r="G2364" t="s">
        <v>3461</v>
      </c>
      <c r="H2364" t="s">
        <v>2892</v>
      </c>
      <c r="I2364">
        <v>20</v>
      </c>
      <c r="J2364">
        <v>16.370000839233398</v>
      </c>
      <c r="L2364">
        <v>210.69</v>
      </c>
      <c r="M2364">
        <v>1076.2</v>
      </c>
      <c r="AS2364">
        <v>210.69</v>
      </c>
    </row>
    <row r="2365" spans="1:45" x14ac:dyDescent="0.3">
      <c r="A2365">
        <v>217</v>
      </c>
      <c r="B2365" t="s">
        <v>147</v>
      </c>
      <c r="C2365" t="s">
        <v>90</v>
      </c>
      <c r="D2365" t="s">
        <v>21</v>
      </c>
      <c r="E2365" t="s">
        <v>22</v>
      </c>
      <c r="F2365" s="101">
        <v>45747</v>
      </c>
      <c r="G2365" t="s">
        <v>3461</v>
      </c>
      <c r="H2365" t="s">
        <v>2898</v>
      </c>
      <c r="I2365">
        <v>20</v>
      </c>
      <c r="J2365">
        <v>60.279998779296882</v>
      </c>
      <c r="L2365">
        <v>22.73</v>
      </c>
      <c r="M2365">
        <v>14.98</v>
      </c>
      <c r="AS2365">
        <v>22.73</v>
      </c>
    </row>
    <row r="2366" spans="1:45" x14ac:dyDescent="0.3">
      <c r="A2366">
        <v>217</v>
      </c>
      <c r="B2366" t="s">
        <v>147</v>
      </c>
      <c r="C2366" t="s">
        <v>90</v>
      </c>
      <c r="D2366" t="s">
        <v>21</v>
      </c>
      <c r="E2366" t="s">
        <v>22</v>
      </c>
      <c r="F2366" s="101">
        <v>45747</v>
      </c>
      <c r="G2366" t="s">
        <v>3461</v>
      </c>
      <c r="H2366" t="s">
        <v>2891</v>
      </c>
      <c r="I2366">
        <v>20</v>
      </c>
      <c r="J2366">
        <v>9.5799999237060547</v>
      </c>
      <c r="L2366">
        <v>120.47</v>
      </c>
      <c r="M2366">
        <v>1137.3</v>
      </c>
      <c r="AS2366">
        <v>120.47</v>
      </c>
    </row>
    <row r="2367" spans="1:45" x14ac:dyDescent="0.3">
      <c r="A2367">
        <v>217</v>
      </c>
      <c r="B2367" t="s">
        <v>147</v>
      </c>
      <c r="C2367" t="s">
        <v>90</v>
      </c>
      <c r="D2367" t="s">
        <v>21</v>
      </c>
      <c r="E2367" t="s">
        <v>22</v>
      </c>
      <c r="F2367" s="101">
        <v>45747</v>
      </c>
      <c r="G2367" t="s">
        <v>3461</v>
      </c>
      <c r="H2367" t="s">
        <v>2895</v>
      </c>
      <c r="I2367">
        <v>20</v>
      </c>
      <c r="J2367">
        <v>0</v>
      </c>
      <c r="L2367">
        <v>0</v>
      </c>
      <c r="M2367">
        <v>0</v>
      </c>
      <c r="AS2367">
        <v>0</v>
      </c>
    </row>
    <row r="2368" spans="1:45" x14ac:dyDescent="0.3">
      <c r="A2368">
        <v>217</v>
      </c>
      <c r="B2368" t="s">
        <v>147</v>
      </c>
      <c r="C2368" t="s">
        <v>90</v>
      </c>
      <c r="D2368" t="s">
        <v>21</v>
      </c>
      <c r="E2368" t="s">
        <v>22</v>
      </c>
      <c r="F2368" s="101">
        <v>45747</v>
      </c>
      <c r="G2368" t="s">
        <v>3461</v>
      </c>
      <c r="H2368" t="s">
        <v>2899</v>
      </c>
      <c r="I2368">
        <v>20</v>
      </c>
      <c r="J2368">
        <v>51.049999237060547</v>
      </c>
      <c r="L2368">
        <v>25.82</v>
      </c>
      <c r="M2368">
        <v>24.76</v>
      </c>
      <c r="AS2368">
        <v>25.82</v>
      </c>
    </row>
    <row r="2369" spans="1:47" x14ac:dyDescent="0.3">
      <c r="A2369">
        <v>217</v>
      </c>
      <c r="B2369" t="s">
        <v>147</v>
      </c>
      <c r="C2369" t="s">
        <v>90</v>
      </c>
      <c r="D2369" t="s">
        <v>21</v>
      </c>
      <c r="E2369" t="s">
        <v>22</v>
      </c>
      <c r="F2369" s="101">
        <v>45747</v>
      </c>
      <c r="G2369" t="s">
        <v>3461</v>
      </c>
      <c r="H2369" t="s">
        <v>2890</v>
      </c>
      <c r="I2369">
        <v>20</v>
      </c>
      <c r="J2369">
        <v>36.569999694824219</v>
      </c>
      <c r="L2369">
        <v>423.31</v>
      </c>
      <c r="M2369">
        <v>3421</v>
      </c>
      <c r="AS2369">
        <v>1405.91</v>
      </c>
    </row>
    <row r="2370" spans="1:47" x14ac:dyDescent="0.3">
      <c r="A2370">
        <v>218</v>
      </c>
      <c r="B2370" t="s">
        <v>148</v>
      </c>
      <c r="C2370" t="s">
        <v>90</v>
      </c>
      <c r="D2370" t="s">
        <v>21</v>
      </c>
      <c r="E2370" t="s">
        <v>54</v>
      </c>
      <c r="F2370" s="101">
        <v>45747</v>
      </c>
      <c r="G2370" t="s">
        <v>3462</v>
      </c>
      <c r="H2370" t="s">
        <v>2890</v>
      </c>
      <c r="I2370">
        <v>76000</v>
      </c>
      <c r="J2370">
        <v>76546.4609375</v>
      </c>
      <c r="N2370">
        <v>76546.460000000006</v>
      </c>
    </row>
    <row r="2371" spans="1:47" x14ac:dyDescent="0.3">
      <c r="A2371">
        <v>218</v>
      </c>
      <c r="B2371" t="s">
        <v>148</v>
      </c>
      <c r="C2371" t="s">
        <v>90</v>
      </c>
      <c r="D2371" t="s">
        <v>21</v>
      </c>
      <c r="E2371" t="s">
        <v>54</v>
      </c>
      <c r="F2371" s="101">
        <v>45747</v>
      </c>
      <c r="G2371" t="s">
        <v>3462</v>
      </c>
      <c r="H2371" t="s">
        <v>2892</v>
      </c>
      <c r="I2371">
        <v>76000</v>
      </c>
      <c r="J2371">
        <v>49020</v>
      </c>
      <c r="N2371">
        <v>49020</v>
      </c>
    </row>
    <row r="2372" spans="1:47" x14ac:dyDescent="0.3">
      <c r="A2372">
        <v>218</v>
      </c>
      <c r="B2372" t="s">
        <v>148</v>
      </c>
      <c r="C2372" t="s">
        <v>90</v>
      </c>
      <c r="D2372" t="s">
        <v>21</v>
      </c>
      <c r="E2372" t="s">
        <v>54</v>
      </c>
      <c r="F2372" s="101">
        <v>45747</v>
      </c>
      <c r="G2372" t="s">
        <v>3462</v>
      </c>
      <c r="H2372" t="s">
        <v>2898</v>
      </c>
      <c r="I2372">
        <v>5000</v>
      </c>
      <c r="J2372">
        <v>4260</v>
      </c>
      <c r="N2372">
        <v>4260</v>
      </c>
    </row>
    <row r="2373" spans="1:47" x14ac:dyDescent="0.3">
      <c r="A2373">
        <v>218</v>
      </c>
      <c r="B2373" t="s">
        <v>148</v>
      </c>
      <c r="C2373" t="s">
        <v>90</v>
      </c>
      <c r="D2373" t="s">
        <v>21</v>
      </c>
      <c r="E2373" t="s">
        <v>54</v>
      </c>
      <c r="F2373" s="101">
        <v>45747</v>
      </c>
      <c r="G2373" t="s">
        <v>3462</v>
      </c>
      <c r="H2373" t="s">
        <v>2891</v>
      </c>
      <c r="I2373">
        <v>24000</v>
      </c>
      <c r="J2373">
        <v>24510</v>
      </c>
      <c r="N2373">
        <v>24510</v>
      </c>
    </row>
    <row r="2374" spans="1:47" x14ac:dyDescent="0.3">
      <c r="A2374">
        <v>218</v>
      </c>
      <c r="B2374" t="s">
        <v>148</v>
      </c>
      <c r="C2374" t="s">
        <v>90</v>
      </c>
      <c r="D2374" t="s">
        <v>21</v>
      </c>
      <c r="E2374" t="s">
        <v>54</v>
      </c>
      <c r="F2374" s="101">
        <v>45747</v>
      </c>
      <c r="G2374" t="s">
        <v>3462</v>
      </c>
      <c r="H2374" t="s">
        <v>2895</v>
      </c>
      <c r="I2374">
        <v>5000</v>
      </c>
      <c r="J2374">
        <v>120</v>
      </c>
      <c r="N2374">
        <v>120</v>
      </c>
    </row>
    <row r="2375" spans="1:47" x14ac:dyDescent="0.3">
      <c r="A2375">
        <v>218</v>
      </c>
      <c r="B2375" t="s">
        <v>148</v>
      </c>
      <c r="C2375" t="s">
        <v>90</v>
      </c>
      <c r="D2375" t="s">
        <v>21</v>
      </c>
      <c r="E2375" t="s">
        <v>54</v>
      </c>
      <c r="F2375" s="101">
        <v>45747</v>
      </c>
      <c r="G2375" t="s">
        <v>3462</v>
      </c>
      <c r="H2375" t="s">
        <v>2899</v>
      </c>
      <c r="I2375">
        <v>2000</v>
      </c>
      <c r="J2375">
        <v>1647.079956054688</v>
      </c>
      <c r="N2375">
        <v>1647.08</v>
      </c>
    </row>
    <row r="2376" spans="1:47" x14ac:dyDescent="0.3">
      <c r="A2376">
        <v>225</v>
      </c>
      <c r="B2376" t="s">
        <v>156</v>
      </c>
      <c r="C2376" t="s">
        <v>90</v>
      </c>
      <c r="D2376" t="s">
        <v>21</v>
      </c>
      <c r="E2376" t="s">
        <v>22</v>
      </c>
      <c r="F2376" s="101">
        <v>45747</v>
      </c>
      <c r="G2376" t="s">
        <v>3463</v>
      </c>
      <c r="H2376" t="s">
        <v>2890</v>
      </c>
      <c r="I2376">
        <v>1</v>
      </c>
      <c r="J2376">
        <v>5</v>
      </c>
      <c r="AT2376">
        <v>5</v>
      </c>
    </row>
    <row r="2377" spans="1:47" x14ac:dyDescent="0.3">
      <c r="A2377">
        <v>225</v>
      </c>
      <c r="B2377" t="s">
        <v>156</v>
      </c>
      <c r="C2377" t="s">
        <v>90</v>
      </c>
      <c r="D2377" t="s">
        <v>21</v>
      </c>
      <c r="E2377" t="s">
        <v>22</v>
      </c>
      <c r="F2377" s="101">
        <v>45747</v>
      </c>
      <c r="G2377" t="s">
        <v>3463</v>
      </c>
      <c r="H2377" t="s">
        <v>2892</v>
      </c>
      <c r="I2377">
        <v>1</v>
      </c>
      <c r="J2377">
        <v>3</v>
      </c>
      <c r="AT2377">
        <v>3</v>
      </c>
    </row>
    <row r="2378" spans="1:47" x14ac:dyDescent="0.3">
      <c r="A2378">
        <v>225</v>
      </c>
      <c r="B2378" t="s">
        <v>156</v>
      </c>
      <c r="C2378" t="s">
        <v>90</v>
      </c>
      <c r="D2378" t="s">
        <v>21</v>
      </c>
      <c r="E2378" t="s">
        <v>22</v>
      </c>
      <c r="F2378" s="101">
        <v>45747</v>
      </c>
      <c r="G2378" t="s">
        <v>3463</v>
      </c>
      <c r="H2378" t="s">
        <v>2898</v>
      </c>
      <c r="I2378">
        <v>1</v>
      </c>
      <c r="J2378">
        <v>0</v>
      </c>
      <c r="AT2378">
        <v>0</v>
      </c>
    </row>
    <row r="2379" spans="1:47" x14ac:dyDescent="0.3">
      <c r="A2379">
        <v>225</v>
      </c>
      <c r="B2379" t="s">
        <v>156</v>
      </c>
      <c r="C2379" t="s">
        <v>90</v>
      </c>
      <c r="D2379" t="s">
        <v>21</v>
      </c>
      <c r="E2379" t="s">
        <v>22</v>
      </c>
      <c r="F2379" s="101">
        <v>45747</v>
      </c>
      <c r="G2379" t="s">
        <v>3463</v>
      </c>
      <c r="H2379" t="s">
        <v>2891</v>
      </c>
      <c r="I2379">
        <v>1</v>
      </c>
      <c r="J2379">
        <v>10</v>
      </c>
      <c r="AT2379">
        <v>10</v>
      </c>
    </row>
    <row r="2380" spans="1:47" x14ac:dyDescent="0.3">
      <c r="A2380">
        <v>225</v>
      </c>
      <c r="B2380" t="s">
        <v>156</v>
      </c>
      <c r="C2380" t="s">
        <v>90</v>
      </c>
      <c r="D2380" t="s">
        <v>21</v>
      </c>
      <c r="E2380" t="s">
        <v>22</v>
      </c>
      <c r="F2380" s="101">
        <v>45747</v>
      </c>
      <c r="G2380" t="s">
        <v>3463</v>
      </c>
      <c r="H2380" t="s">
        <v>2895</v>
      </c>
      <c r="I2380">
        <v>1</v>
      </c>
      <c r="J2380">
        <v>2</v>
      </c>
      <c r="AT2380">
        <v>2</v>
      </c>
    </row>
    <row r="2381" spans="1:47" x14ac:dyDescent="0.3">
      <c r="A2381">
        <v>225</v>
      </c>
      <c r="B2381" t="s">
        <v>156</v>
      </c>
      <c r="C2381" t="s">
        <v>90</v>
      </c>
      <c r="D2381" t="s">
        <v>21</v>
      </c>
      <c r="E2381" t="s">
        <v>22</v>
      </c>
      <c r="F2381" s="101">
        <v>45747</v>
      </c>
      <c r="G2381" t="s">
        <v>3463</v>
      </c>
      <c r="H2381" t="s">
        <v>2899</v>
      </c>
      <c r="I2381">
        <v>1</v>
      </c>
      <c r="J2381">
        <v>1</v>
      </c>
      <c r="AT2381">
        <v>1</v>
      </c>
    </row>
    <row r="2382" spans="1:47" x14ac:dyDescent="0.3">
      <c r="A2382">
        <v>239</v>
      </c>
      <c r="B2382" t="s">
        <v>1226</v>
      </c>
      <c r="C2382" t="s">
        <v>29</v>
      </c>
      <c r="D2382" t="s">
        <v>21</v>
      </c>
      <c r="E2382" t="s">
        <v>22</v>
      </c>
      <c r="F2382" s="101">
        <v>45747</v>
      </c>
      <c r="G2382" t="s">
        <v>3464</v>
      </c>
      <c r="H2382" t="s">
        <v>2905</v>
      </c>
      <c r="J2382">
        <v>4</v>
      </c>
      <c r="AU2382">
        <v>4</v>
      </c>
    </row>
    <row r="2383" spans="1:47" x14ac:dyDescent="0.3">
      <c r="A2383">
        <v>239</v>
      </c>
      <c r="B2383" t="s">
        <v>1226</v>
      </c>
      <c r="C2383" t="s">
        <v>29</v>
      </c>
      <c r="D2383" t="s">
        <v>21</v>
      </c>
      <c r="E2383" t="s">
        <v>22</v>
      </c>
      <c r="F2383" s="101">
        <v>45747</v>
      </c>
      <c r="G2383" t="s">
        <v>3464</v>
      </c>
      <c r="H2383" t="s">
        <v>2906</v>
      </c>
      <c r="J2383">
        <v>12</v>
      </c>
      <c r="AU2383">
        <v>12</v>
      </c>
    </row>
    <row r="2384" spans="1:47" x14ac:dyDescent="0.3">
      <c r="A2384">
        <v>239</v>
      </c>
      <c r="B2384" t="s">
        <v>1226</v>
      </c>
      <c r="C2384" t="s">
        <v>29</v>
      </c>
      <c r="D2384" t="s">
        <v>21</v>
      </c>
      <c r="E2384" t="s">
        <v>22</v>
      </c>
      <c r="F2384" s="101">
        <v>45747</v>
      </c>
      <c r="G2384" t="s">
        <v>3464</v>
      </c>
      <c r="H2384" t="s">
        <v>2907</v>
      </c>
      <c r="J2384">
        <v>1</v>
      </c>
      <c r="AU2384">
        <v>1</v>
      </c>
    </row>
    <row r="2385" spans="1:134" x14ac:dyDescent="0.3">
      <c r="A2385">
        <v>239</v>
      </c>
      <c r="B2385" t="s">
        <v>1226</v>
      </c>
      <c r="C2385" t="s">
        <v>29</v>
      </c>
      <c r="D2385" t="s">
        <v>21</v>
      </c>
      <c r="E2385" t="s">
        <v>22</v>
      </c>
      <c r="F2385" s="101">
        <v>45747</v>
      </c>
      <c r="G2385" t="s">
        <v>3464</v>
      </c>
      <c r="H2385" t="s">
        <v>2908</v>
      </c>
      <c r="J2385">
        <v>22</v>
      </c>
      <c r="AU2385">
        <v>22</v>
      </c>
    </row>
    <row r="2386" spans="1:134" x14ac:dyDescent="0.3">
      <c r="A2386">
        <v>239</v>
      </c>
      <c r="B2386" t="s">
        <v>1226</v>
      </c>
      <c r="C2386" t="s">
        <v>29</v>
      </c>
      <c r="D2386" t="s">
        <v>21</v>
      </c>
      <c r="E2386" t="s">
        <v>22</v>
      </c>
      <c r="F2386" s="101">
        <v>45747</v>
      </c>
      <c r="G2386" t="s">
        <v>3464</v>
      </c>
      <c r="H2386" t="s">
        <v>2695</v>
      </c>
      <c r="J2386">
        <v>3</v>
      </c>
      <c r="AU2386">
        <v>3</v>
      </c>
    </row>
    <row r="2387" spans="1:134" x14ac:dyDescent="0.3">
      <c r="A2387">
        <v>434</v>
      </c>
      <c r="B2387" t="s">
        <v>403</v>
      </c>
      <c r="C2387" t="s">
        <v>90</v>
      </c>
      <c r="D2387" t="s">
        <v>21</v>
      </c>
      <c r="E2387" t="s">
        <v>54</v>
      </c>
      <c r="F2387" s="101">
        <v>45747</v>
      </c>
      <c r="G2387" t="s">
        <v>3465</v>
      </c>
      <c r="H2387" t="s">
        <v>2892</v>
      </c>
      <c r="I2387">
        <v>25</v>
      </c>
      <c r="J2387">
        <v>1.8400000333786011</v>
      </c>
      <c r="AV2387">
        <v>1.84</v>
      </c>
    </row>
    <row r="2388" spans="1:134" x14ac:dyDescent="0.3">
      <c r="A2388">
        <v>434</v>
      </c>
      <c r="B2388" t="s">
        <v>403</v>
      </c>
      <c r="C2388" t="s">
        <v>90</v>
      </c>
      <c r="D2388" t="s">
        <v>21</v>
      </c>
      <c r="E2388" t="s">
        <v>54</v>
      </c>
      <c r="F2388" s="101">
        <v>45747</v>
      </c>
      <c r="G2388" t="s">
        <v>3465</v>
      </c>
      <c r="H2388" t="s">
        <v>2898</v>
      </c>
      <c r="I2388">
        <v>200</v>
      </c>
      <c r="J2388">
        <v>0</v>
      </c>
      <c r="AV2388">
        <v>0</v>
      </c>
    </row>
    <row r="2389" spans="1:134" x14ac:dyDescent="0.3">
      <c r="A2389">
        <v>434</v>
      </c>
      <c r="B2389" t="s">
        <v>403</v>
      </c>
      <c r="C2389" t="s">
        <v>90</v>
      </c>
      <c r="D2389" t="s">
        <v>21</v>
      </c>
      <c r="E2389" t="s">
        <v>54</v>
      </c>
      <c r="F2389" s="101">
        <v>45747</v>
      </c>
      <c r="G2389" t="s">
        <v>3465</v>
      </c>
      <c r="H2389" t="s">
        <v>2891</v>
      </c>
      <c r="I2389">
        <v>25</v>
      </c>
      <c r="J2389">
        <v>1.3999999761581421</v>
      </c>
      <c r="AV2389">
        <v>1.4</v>
      </c>
    </row>
    <row r="2390" spans="1:134" x14ac:dyDescent="0.3">
      <c r="A2390">
        <v>434</v>
      </c>
      <c r="B2390" t="s">
        <v>403</v>
      </c>
      <c r="C2390" t="s">
        <v>90</v>
      </c>
      <c r="D2390" t="s">
        <v>21</v>
      </c>
      <c r="E2390" t="s">
        <v>54</v>
      </c>
      <c r="F2390" s="101">
        <v>45747</v>
      </c>
      <c r="G2390" t="s">
        <v>3465</v>
      </c>
      <c r="H2390" t="s">
        <v>2895</v>
      </c>
      <c r="I2390">
        <v>10</v>
      </c>
      <c r="J2390">
        <v>0</v>
      </c>
      <c r="AV2390">
        <v>0</v>
      </c>
    </row>
    <row r="2391" spans="1:134" x14ac:dyDescent="0.3">
      <c r="A2391">
        <v>434</v>
      </c>
      <c r="B2391" t="s">
        <v>403</v>
      </c>
      <c r="C2391" t="s">
        <v>90</v>
      </c>
      <c r="D2391" t="s">
        <v>21</v>
      </c>
      <c r="E2391" t="s">
        <v>54</v>
      </c>
      <c r="F2391" s="101">
        <v>45747</v>
      </c>
      <c r="G2391" t="s">
        <v>3465</v>
      </c>
      <c r="H2391" t="s">
        <v>2899</v>
      </c>
      <c r="I2391">
        <v>200</v>
      </c>
      <c r="J2391">
        <v>0</v>
      </c>
      <c r="AV2391">
        <v>0</v>
      </c>
    </row>
    <row r="2392" spans="1:134" x14ac:dyDescent="0.3">
      <c r="A2392">
        <v>434</v>
      </c>
      <c r="B2392" t="s">
        <v>403</v>
      </c>
      <c r="C2392" t="s">
        <v>90</v>
      </c>
      <c r="D2392" t="s">
        <v>21</v>
      </c>
      <c r="E2392" t="s">
        <v>54</v>
      </c>
      <c r="F2392" s="101">
        <v>45747</v>
      </c>
      <c r="G2392" t="s">
        <v>3465</v>
      </c>
      <c r="H2392" t="s">
        <v>2890</v>
      </c>
      <c r="I2392">
        <v>100</v>
      </c>
      <c r="J2392">
        <v>50.049999237060547</v>
      </c>
      <c r="AV2392">
        <v>50.05</v>
      </c>
    </row>
    <row r="2393" spans="1:134" x14ac:dyDescent="0.3">
      <c r="A2393">
        <v>436</v>
      </c>
      <c r="B2393" t="s">
        <v>121</v>
      </c>
      <c r="C2393" t="s">
        <v>93</v>
      </c>
      <c r="D2393" t="s">
        <v>21</v>
      </c>
      <c r="E2393" t="s">
        <v>54</v>
      </c>
      <c r="F2393" s="101">
        <v>45747</v>
      </c>
      <c r="G2393" t="s">
        <v>3466</v>
      </c>
      <c r="H2393" t="s">
        <v>3074</v>
      </c>
      <c r="I2393">
        <v>7</v>
      </c>
      <c r="J2393">
        <v>6.6700000762939453</v>
      </c>
      <c r="CP2393">
        <v>6.67</v>
      </c>
    </row>
    <row r="2394" spans="1:134" x14ac:dyDescent="0.3">
      <c r="A2394">
        <v>436</v>
      </c>
      <c r="B2394" t="s">
        <v>121</v>
      </c>
      <c r="C2394" t="s">
        <v>93</v>
      </c>
      <c r="D2394" t="s">
        <v>21</v>
      </c>
      <c r="E2394" t="s">
        <v>54</v>
      </c>
      <c r="F2394" s="101">
        <v>45747</v>
      </c>
      <c r="G2394" t="s">
        <v>3466</v>
      </c>
      <c r="H2394" t="s">
        <v>3075</v>
      </c>
      <c r="I2394">
        <v>7</v>
      </c>
      <c r="J2394">
        <v>3.9300000667572021</v>
      </c>
      <c r="CP2394">
        <v>3.93</v>
      </c>
    </row>
    <row r="2395" spans="1:134" x14ac:dyDescent="0.3">
      <c r="A2395">
        <v>485</v>
      </c>
      <c r="B2395" t="s">
        <v>450</v>
      </c>
      <c r="C2395" t="s">
        <v>93</v>
      </c>
      <c r="D2395" t="s">
        <v>21</v>
      </c>
      <c r="E2395" t="s">
        <v>22</v>
      </c>
      <c r="F2395" s="101">
        <v>45747</v>
      </c>
      <c r="G2395" t="s">
        <v>3467</v>
      </c>
      <c r="H2395" t="s">
        <v>3328</v>
      </c>
      <c r="I2395">
        <v>80</v>
      </c>
      <c r="J2395">
        <v>100</v>
      </c>
      <c r="EC2395">
        <v>2</v>
      </c>
      <c r="ED2395">
        <v>2</v>
      </c>
    </row>
    <row r="2396" spans="1:134" x14ac:dyDescent="0.3">
      <c r="A2396">
        <v>485</v>
      </c>
      <c r="B2396" t="s">
        <v>450</v>
      </c>
      <c r="C2396" t="s">
        <v>93</v>
      </c>
      <c r="D2396" t="s">
        <v>21</v>
      </c>
      <c r="E2396" t="s">
        <v>22</v>
      </c>
      <c r="F2396" s="101">
        <v>45747</v>
      </c>
      <c r="G2396" t="s">
        <v>3467</v>
      </c>
      <c r="H2396" t="s">
        <v>3329</v>
      </c>
      <c r="I2396">
        <v>80</v>
      </c>
      <c r="J2396">
        <v>0</v>
      </c>
      <c r="EC2396">
        <v>0</v>
      </c>
      <c r="ED2396">
        <v>0</v>
      </c>
    </row>
    <row r="2397" spans="1:134" x14ac:dyDescent="0.3">
      <c r="A2397">
        <v>485</v>
      </c>
      <c r="B2397" t="s">
        <v>450</v>
      </c>
      <c r="C2397" t="s">
        <v>93</v>
      </c>
      <c r="D2397" t="s">
        <v>21</v>
      </c>
      <c r="E2397" t="s">
        <v>22</v>
      </c>
      <c r="F2397" s="101">
        <v>45747</v>
      </c>
      <c r="G2397" t="s">
        <v>3467</v>
      </c>
      <c r="H2397" t="s">
        <v>3330</v>
      </c>
      <c r="I2397">
        <v>80</v>
      </c>
      <c r="J2397">
        <v>0</v>
      </c>
      <c r="EC2397">
        <v>0</v>
      </c>
      <c r="ED2397">
        <v>0</v>
      </c>
    </row>
    <row r="2398" spans="1:134" x14ac:dyDescent="0.3">
      <c r="A2398">
        <v>485</v>
      </c>
      <c r="B2398" t="s">
        <v>450</v>
      </c>
      <c r="C2398" t="s">
        <v>93</v>
      </c>
      <c r="D2398" t="s">
        <v>21</v>
      </c>
      <c r="E2398" t="s">
        <v>22</v>
      </c>
      <c r="F2398" s="101">
        <v>45747</v>
      </c>
      <c r="G2398" t="s">
        <v>3467</v>
      </c>
      <c r="H2398" t="s">
        <v>3064</v>
      </c>
      <c r="I2398">
        <v>80</v>
      </c>
      <c r="J2398">
        <v>0</v>
      </c>
      <c r="EC2398">
        <v>0</v>
      </c>
      <c r="ED2398">
        <v>0</v>
      </c>
    </row>
    <row r="2399" spans="1:134" x14ac:dyDescent="0.3">
      <c r="A2399">
        <v>485</v>
      </c>
      <c r="B2399" t="s">
        <v>450</v>
      </c>
      <c r="C2399" t="s">
        <v>93</v>
      </c>
      <c r="D2399" t="s">
        <v>21</v>
      </c>
      <c r="E2399" t="s">
        <v>22</v>
      </c>
      <c r="F2399" s="101">
        <v>45747</v>
      </c>
      <c r="G2399" t="s">
        <v>3467</v>
      </c>
      <c r="H2399" t="s">
        <v>68</v>
      </c>
      <c r="I2399">
        <v>80</v>
      </c>
      <c r="J2399">
        <v>0</v>
      </c>
      <c r="EC2399">
        <v>0</v>
      </c>
      <c r="ED2399">
        <v>0</v>
      </c>
    </row>
    <row r="2400" spans="1:134" x14ac:dyDescent="0.3">
      <c r="A2400">
        <v>485</v>
      </c>
      <c r="B2400" t="s">
        <v>450</v>
      </c>
      <c r="C2400" t="s">
        <v>93</v>
      </c>
      <c r="D2400" t="s">
        <v>21</v>
      </c>
      <c r="E2400" t="s">
        <v>22</v>
      </c>
      <c r="F2400" s="101">
        <v>45747</v>
      </c>
      <c r="G2400" t="s">
        <v>3467</v>
      </c>
      <c r="H2400" t="s">
        <v>3331</v>
      </c>
      <c r="I2400">
        <v>80</v>
      </c>
      <c r="J2400">
        <v>0</v>
      </c>
      <c r="EC2400">
        <v>0</v>
      </c>
      <c r="ED2400">
        <v>0</v>
      </c>
    </row>
    <row r="2401" spans="1:141" x14ac:dyDescent="0.3">
      <c r="A2401">
        <v>485</v>
      </c>
      <c r="B2401" t="s">
        <v>450</v>
      </c>
      <c r="C2401" t="s">
        <v>93</v>
      </c>
      <c r="D2401" t="s">
        <v>21</v>
      </c>
      <c r="E2401" t="s">
        <v>22</v>
      </c>
      <c r="F2401" s="101">
        <v>45747</v>
      </c>
      <c r="G2401" t="s">
        <v>3467</v>
      </c>
      <c r="H2401" t="s">
        <v>3332</v>
      </c>
      <c r="I2401">
        <v>80</v>
      </c>
      <c r="J2401">
        <v>0</v>
      </c>
      <c r="EC2401">
        <v>0</v>
      </c>
      <c r="ED2401">
        <v>0</v>
      </c>
    </row>
    <row r="2402" spans="1:141" x14ac:dyDescent="0.3">
      <c r="A2402">
        <v>485</v>
      </c>
      <c r="B2402" t="s">
        <v>450</v>
      </c>
      <c r="C2402" t="s">
        <v>93</v>
      </c>
      <c r="D2402" t="s">
        <v>21</v>
      </c>
      <c r="E2402" t="s">
        <v>22</v>
      </c>
      <c r="F2402" s="101">
        <v>45747</v>
      </c>
      <c r="G2402" t="s">
        <v>3467</v>
      </c>
      <c r="H2402" t="s">
        <v>3018</v>
      </c>
      <c r="I2402">
        <v>80</v>
      </c>
      <c r="J2402">
        <v>0</v>
      </c>
      <c r="EC2402">
        <v>0</v>
      </c>
      <c r="ED2402">
        <v>0</v>
      </c>
    </row>
    <row r="2403" spans="1:141" x14ac:dyDescent="0.3">
      <c r="A2403">
        <v>485</v>
      </c>
      <c r="B2403" t="s">
        <v>450</v>
      </c>
      <c r="C2403" t="s">
        <v>93</v>
      </c>
      <c r="D2403" t="s">
        <v>21</v>
      </c>
      <c r="E2403" t="s">
        <v>22</v>
      </c>
      <c r="F2403" s="101">
        <v>45747</v>
      </c>
      <c r="G2403" t="s">
        <v>3467</v>
      </c>
      <c r="H2403" t="s">
        <v>3355</v>
      </c>
      <c r="I2403">
        <v>80</v>
      </c>
      <c r="J2403">
        <v>0</v>
      </c>
      <c r="EC2403">
        <v>0</v>
      </c>
      <c r="ED2403">
        <v>0</v>
      </c>
    </row>
    <row r="2404" spans="1:141" x14ac:dyDescent="0.3">
      <c r="A2404">
        <v>488</v>
      </c>
      <c r="B2404" t="s">
        <v>453</v>
      </c>
      <c r="C2404" t="s">
        <v>93</v>
      </c>
      <c r="D2404" t="s">
        <v>21</v>
      </c>
      <c r="E2404" t="s">
        <v>22</v>
      </c>
      <c r="F2404" s="101">
        <v>45747</v>
      </c>
      <c r="G2404" t="s">
        <v>2131</v>
      </c>
      <c r="H2404" t="s">
        <v>3328</v>
      </c>
      <c r="I2404">
        <v>85</v>
      </c>
      <c r="J2404">
        <v>0</v>
      </c>
      <c r="EE2404">
        <v>0</v>
      </c>
      <c r="EF2404">
        <v>0</v>
      </c>
    </row>
    <row r="2405" spans="1:141" x14ac:dyDescent="0.3">
      <c r="A2405">
        <v>488</v>
      </c>
      <c r="B2405" t="s">
        <v>453</v>
      </c>
      <c r="C2405" t="s">
        <v>93</v>
      </c>
      <c r="D2405" t="s">
        <v>21</v>
      </c>
      <c r="E2405" t="s">
        <v>22</v>
      </c>
      <c r="F2405" s="101">
        <v>45747</v>
      </c>
      <c r="G2405" t="s">
        <v>2131</v>
      </c>
      <c r="H2405" t="s">
        <v>3329</v>
      </c>
      <c r="I2405">
        <v>85</v>
      </c>
      <c r="J2405">
        <v>0</v>
      </c>
      <c r="EE2405">
        <v>0</v>
      </c>
      <c r="EF2405">
        <v>0</v>
      </c>
    </row>
    <row r="2406" spans="1:141" x14ac:dyDescent="0.3">
      <c r="A2406">
        <v>488</v>
      </c>
      <c r="B2406" t="s">
        <v>453</v>
      </c>
      <c r="C2406" t="s">
        <v>93</v>
      </c>
      <c r="D2406" t="s">
        <v>21</v>
      </c>
      <c r="E2406" t="s">
        <v>22</v>
      </c>
      <c r="F2406" s="101">
        <v>45747</v>
      </c>
      <c r="G2406" t="s">
        <v>2131</v>
      </c>
      <c r="H2406" t="s">
        <v>3330</v>
      </c>
      <c r="I2406">
        <v>85</v>
      </c>
      <c r="J2406">
        <v>0</v>
      </c>
      <c r="EE2406">
        <v>0</v>
      </c>
      <c r="EF2406">
        <v>0</v>
      </c>
    </row>
    <row r="2407" spans="1:141" x14ac:dyDescent="0.3">
      <c r="A2407">
        <v>488</v>
      </c>
      <c r="B2407" t="s">
        <v>453</v>
      </c>
      <c r="C2407" t="s">
        <v>93</v>
      </c>
      <c r="D2407" t="s">
        <v>21</v>
      </c>
      <c r="E2407" t="s">
        <v>22</v>
      </c>
      <c r="F2407" s="101">
        <v>45747</v>
      </c>
      <c r="G2407" t="s">
        <v>2131</v>
      </c>
      <c r="H2407" t="s">
        <v>3064</v>
      </c>
      <c r="I2407">
        <v>85</v>
      </c>
      <c r="J2407">
        <v>0</v>
      </c>
      <c r="EE2407">
        <v>0</v>
      </c>
      <c r="EF2407">
        <v>0</v>
      </c>
    </row>
    <row r="2408" spans="1:141" x14ac:dyDescent="0.3">
      <c r="A2408">
        <v>488</v>
      </c>
      <c r="B2408" t="s">
        <v>453</v>
      </c>
      <c r="C2408" t="s">
        <v>93</v>
      </c>
      <c r="D2408" t="s">
        <v>21</v>
      </c>
      <c r="E2408" t="s">
        <v>22</v>
      </c>
      <c r="F2408" s="101">
        <v>45747</v>
      </c>
      <c r="G2408" t="s">
        <v>2131</v>
      </c>
      <c r="H2408" t="s">
        <v>68</v>
      </c>
      <c r="I2408">
        <v>85</v>
      </c>
      <c r="J2408">
        <v>0</v>
      </c>
      <c r="EE2408">
        <v>0</v>
      </c>
      <c r="EF2408">
        <v>0</v>
      </c>
    </row>
    <row r="2409" spans="1:141" x14ac:dyDescent="0.3">
      <c r="A2409">
        <v>488</v>
      </c>
      <c r="B2409" t="s">
        <v>453</v>
      </c>
      <c r="C2409" t="s">
        <v>93</v>
      </c>
      <c r="D2409" t="s">
        <v>21</v>
      </c>
      <c r="E2409" t="s">
        <v>22</v>
      </c>
      <c r="F2409" s="101">
        <v>45747</v>
      </c>
      <c r="G2409" t="s">
        <v>2131</v>
      </c>
      <c r="H2409" t="s">
        <v>3331</v>
      </c>
      <c r="I2409">
        <v>85</v>
      </c>
      <c r="J2409">
        <v>0</v>
      </c>
      <c r="EE2409">
        <v>0</v>
      </c>
      <c r="EF2409">
        <v>0</v>
      </c>
    </row>
    <row r="2410" spans="1:141" x14ac:dyDescent="0.3">
      <c r="A2410">
        <v>488</v>
      </c>
      <c r="B2410" t="s">
        <v>453</v>
      </c>
      <c r="C2410" t="s">
        <v>93</v>
      </c>
      <c r="D2410" t="s">
        <v>21</v>
      </c>
      <c r="E2410" t="s">
        <v>22</v>
      </c>
      <c r="F2410" s="101">
        <v>45747</v>
      </c>
      <c r="G2410" t="s">
        <v>2131</v>
      </c>
      <c r="H2410" t="s">
        <v>3332</v>
      </c>
      <c r="I2410">
        <v>85</v>
      </c>
      <c r="J2410">
        <v>0</v>
      </c>
      <c r="EE2410">
        <v>0</v>
      </c>
      <c r="EF2410">
        <v>0</v>
      </c>
    </row>
    <row r="2411" spans="1:141" x14ac:dyDescent="0.3">
      <c r="A2411">
        <v>488</v>
      </c>
      <c r="B2411" t="s">
        <v>453</v>
      </c>
      <c r="C2411" t="s">
        <v>93</v>
      </c>
      <c r="D2411" t="s">
        <v>21</v>
      </c>
      <c r="E2411" t="s">
        <v>22</v>
      </c>
      <c r="F2411" s="101">
        <v>45747</v>
      </c>
      <c r="G2411" t="s">
        <v>2131</v>
      </c>
      <c r="H2411" t="s">
        <v>3018</v>
      </c>
      <c r="I2411">
        <v>85</v>
      </c>
      <c r="J2411">
        <v>0</v>
      </c>
      <c r="EE2411">
        <v>0</v>
      </c>
      <c r="EF2411">
        <v>0</v>
      </c>
    </row>
    <row r="2412" spans="1:141" x14ac:dyDescent="0.3">
      <c r="A2412">
        <v>488</v>
      </c>
      <c r="B2412" t="s">
        <v>453</v>
      </c>
      <c r="C2412" t="s">
        <v>93</v>
      </c>
      <c r="D2412" t="s">
        <v>21</v>
      </c>
      <c r="E2412" t="s">
        <v>22</v>
      </c>
      <c r="F2412" s="101">
        <v>45747</v>
      </c>
      <c r="G2412" t="s">
        <v>2131</v>
      </c>
      <c r="H2412" t="s">
        <v>3355</v>
      </c>
      <c r="I2412">
        <v>85</v>
      </c>
      <c r="J2412">
        <v>0</v>
      </c>
      <c r="EE2412">
        <v>0</v>
      </c>
      <c r="EF2412">
        <v>0</v>
      </c>
    </row>
    <row r="2413" spans="1:141" x14ac:dyDescent="0.3">
      <c r="A2413">
        <v>509</v>
      </c>
      <c r="B2413" t="s">
        <v>2156</v>
      </c>
      <c r="C2413" t="s">
        <v>29</v>
      </c>
      <c r="D2413" t="s">
        <v>21</v>
      </c>
      <c r="E2413" t="s">
        <v>22</v>
      </c>
      <c r="F2413" s="101">
        <v>45747</v>
      </c>
      <c r="G2413" t="s">
        <v>2195</v>
      </c>
      <c r="H2413" t="s">
        <v>3437</v>
      </c>
      <c r="I2413">
        <v>90</v>
      </c>
      <c r="J2413">
        <v>100</v>
      </c>
      <c r="EJ2413">
        <v>20</v>
      </c>
      <c r="EK2413">
        <v>20</v>
      </c>
    </row>
    <row r="2414" spans="1:141" x14ac:dyDescent="0.3">
      <c r="A2414">
        <v>509</v>
      </c>
      <c r="B2414" t="s">
        <v>2156</v>
      </c>
      <c r="C2414" t="s">
        <v>29</v>
      </c>
      <c r="D2414" t="s">
        <v>21</v>
      </c>
      <c r="E2414" t="s">
        <v>22</v>
      </c>
      <c r="F2414" s="101">
        <v>45747</v>
      </c>
      <c r="G2414" t="s">
        <v>2195</v>
      </c>
      <c r="H2414" t="s">
        <v>3438</v>
      </c>
      <c r="I2414">
        <v>90</v>
      </c>
      <c r="J2414">
        <v>80</v>
      </c>
      <c r="EJ2414">
        <v>35</v>
      </c>
      <c r="EK2414">
        <v>28</v>
      </c>
    </row>
    <row r="2415" spans="1:141" x14ac:dyDescent="0.3">
      <c r="A2415">
        <v>509</v>
      </c>
      <c r="B2415" t="s">
        <v>2156</v>
      </c>
      <c r="C2415" t="s">
        <v>29</v>
      </c>
      <c r="D2415" t="s">
        <v>21</v>
      </c>
      <c r="E2415" t="s">
        <v>22</v>
      </c>
      <c r="F2415" s="101">
        <v>45747</v>
      </c>
      <c r="G2415" t="s">
        <v>2195</v>
      </c>
      <c r="H2415" t="s">
        <v>479</v>
      </c>
      <c r="I2415">
        <v>90</v>
      </c>
      <c r="J2415">
        <v>100</v>
      </c>
      <c r="EJ2415">
        <v>73</v>
      </c>
      <c r="EK2415">
        <v>73</v>
      </c>
    </row>
    <row r="2416" spans="1:141" x14ac:dyDescent="0.3">
      <c r="A2416">
        <v>509</v>
      </c>
      <c r="B2416" t="s">
        <v>2156</v>
      </c>
      <c r="C2416" t="s">
        <v>29</v>
      </c>
      <c r="D2416" t="s">
        <v>21</v>
      </c>
      <c r="E2416" t="s">
        <v>22</v>
      </c>
      <c r="F2416" s="101">
        <v>45747</v>
      </c>
      <c r="G2416" t="s">
        <v>2195</v>
      </c>
      <c r="H2416" t="s">
        <v>2698</v>
      </c>
      <c r="I2416">
        <v>90</v>
      </c>
      <c r="J2416">
        <v>94</v>
      </c>
      <c r="EJ2416">
        <v>50</v>
      </c>
      <c r="EK2416">
        <v>47</v>
      </c>
    </row>
    <row r="2417" spans="1:141" x14ac:dyDescent="0.3">
      <c r="A2417">
        <v>509</v>
      </c>
      <c r="B2417" t="s">
        <v>2156</v>
      </c>
      <c r="C2417" t="s">
        <v>29</v>
      </c>
      <c r="D2417" t="s">
        <v>21</v>
      </c>
      <c r="E2417" t="s">
        <v>22</v>
      </c>
      <c r="F2417" s="101">
        <v>45747</v>
      </c>
      <c r="G2417" t="s">
        <v>2195</v>
      </c>
      <c r="H2417" t="s">
        <v>2702</v>
      </c>
      <c r="I2417">
        <v>90</v>
      </c>
      <c r="J2417">
        <v>83.330001831054688</v>
      </c>
      <c r="EJ2417">
        <v>12</v>
      </c>
      <c r="EK2417">
        <v>10</v>
      </c>
    </row>
    <row r="2418" spans="1:141" x14ac:dyDescent="0.3">
      <c r="A2418">
        <v>509</v>
      </c>
      <c r="B2418" t="s">
        <v>2156</v>
      </c>
      <c r="C2418" t="s">
        <v>29</v>
      </c>
      <c r="D2418" t="s">
        <v>21</v>
      </c>
      <c r="E2418" t="s">
        <v>22</v>
      </c>
      <c r="F2418" s="101">
        <v>45747</v>
      </c>
      <c r="G2418" t="s">
        <v>2195</v>
      </c>
      <c r="H2418" t="s">
        <v>2703</v>
      </c>
      <c r="I2418">
        <v>90</v>
      </c>
      <c r="J2418">
        <v>100</v>
      </c>
      <c r="EJ2418">
        <v>3</v>
      </c>
      <c r="EK2418">
        <v>3</v>
      </c>
    </row>
    <row r="2419" spans="1:141" x14ac:dyDescent="0.3">
      <c r="A2419">
        <v>509</v>
      </c>
      <c r="B2419" t="s">
        <v>2156</v>
      </c>
      <c r="C2419" t="s">
        <v>29</v>
      </c>
      <c r="D2419" t="s">
        <v>21</v>
      </c>
      <c r="E2419" t="s">
        <v>22</v>
      </c>
      <c r="F2419" s="101">
        <v>45747</v>
      </c>
      <c r="G2419" t="s">
        <v>2195</v>
      </c>
      <c r="H2419" t="s">
        <v>3440</v>
      </c>
      <c r="I2419">
        <v>90</v>
      </c>
      <c r="J2419">
        <v>94.44000244140625</v>
      </c>
      <c r="EJ2419">
        <v>54</v>
      </c>
      <c r="EK2419">
        <v>51</v>
      </c>
    </row>
    <row r="2420" spans="1:141" x14ac:dyDescent="0.3">
      <c r="A2420">
        <v>509</v>
      </c>
      <c r="B2420" t="s">
        <v>2156</v>
      </c>
      <c r="C2420" t="s">
        <v>29</v>
      </c>
      <c r="D2420" t="s">
        <v>21</v>
      </c>
      <c r="E2420" t="s">
        <v>22</v>
      </c>
      <c r="F2420" s="101">
        <v>45747</v>
      </c>
      <c r="G2420" t="s">
        <v>2195</v>
      </c>
      <c r="H2420" t="s">
        <v>2705</v>
      </c>
      <c r="I2420">
        <v>90</v>
      </c>
      <c r="J2420">
        <v>100</v>
      </c>
      <c r="EJ2420">
        <v>25</v>
      </c>
      <c r="EK2420">
        <v>25</v>
      </c>
    </row>
    <row r="2421" spans="1:141" x14ac:dyDescent="0.3">
      <c r="A2421">
        <v>213</v>
      </c>
      <c r="B2421" t="s">
        <v>142</v>
      </c>
      <c r="C2421" t="s">
        <v>90</v>
      </c>
      <c r="D2421" t="s">
        <v>47</v>
      </c>
      <c r="E2421" t="s">
        <v>22</v>
      </c>
      <c r="F2421" s="101">
        <v>45747</v>
      </c>
      <c r="G2421" t="s">
        <v>1032</v>
      </c>
      <c r="H2421" t="s">
        <v>2927</v>
      </c>
      <c r="I2421">
        <v>90</v>
      </c>
      <c r="J2421">
        <v>100</v>
      </c>
      <c r="AW2421">
        <v>51</v>
      </c>
      <c r="AX2421">
        <v>51</v>
      </c>
    </row>
    <row r="2422" spans="1:141" x14ac:dyDescent="0.3">
      <c r="A2422">
        <v>213</v>
      </c>
      <c r="B2422" t="s">
        <v>142</v>
      </c>
      <c r="C2422" t="s">
        <v>90</v>
      </c>
      <c r="D2422" t="s">
        <v>47</v>
      </c>
      <c r="E2422" t="s">
        <v>22</v>
      </c>
      <c r="F2422" s="101">
        <v>45747</v>
      </c>
      <c r="G2422" t="s">
        <v>1032</v>
      </c>
      <c r="H2422" t="s">
        <v>2922</v>
      </c>
      <c r="I2422">
        <v>90</v>
      </c>
      <c r="J2422">
        <v>100</v>
      </c>
      <c r="AW2422">
        <v>9</v>
      </c>
      <c r="AX2422">
        <v>9</v>
      </c>
    </row>
    <row r="2423" spans="1:141" x14ac:dyDescent="0.3">
      <c r="A2423">
        <v>213</v>
      </c>
      <c r="B2423" t="s">
        <v>142</v>
      </c>
      <c r="C2423" t="s">
        <v>90</v>
      </c>
      <c r="D2423" t="s">
        <v>47</v>
      </c>
      <c r="E2423" t="s">
        <v>22</v>
      </c>
      <c r="F2423" s="101">
        <v>45747</v>
      </c>
      <c r="G2423" t="s">
        <v>1032</v>
      </c>
      <c r="H2423" t="s">
        <v>2923</v>
      </c>
      <c r="I2423">
        <v>90</v>
      </c>
      <c r="J2423">
        <v>100</v>
      </c>
      <c r="AW2423">
        <v>19</v>
      </c>
      <c r="AX2423">
        <v>19</v>
      </c>
    </row>
    <row r="2424" spans="1:141" x14ac:dyDescent="0.3">
      <c r="A2424">
        <v>213</v>
      </c>
      <c r="B2424" t="s">
        <v>142</v>
      </c>
      <c r="C2424" t="s">
        <v>90</v>
      </c>
      <c r="D2424" t="s">
        <v>47</v>
      </c>
      <c r="E2424" t="s">
        <v>22</v>
      </c>
      <c r="F2424" s="101">
        <v>45747</v>
      </c>
      <c r="G2424" t="s">
        <v>1032</v>
      </c>
      <c r="H2424" t="s">
        <v>2924</v>
      </c>
      <c r="I2424">
        <v>90</v>
      </c>
      <c r="J2424">
        <v>100</v>
      </c>
      <c r="AW2424">
        <v>6</v>
      </c>
      <c r="AX2424">
        <v>6</v>
      </c>
    </row>
    <row r="2425" spans="1:141" x14ac:dyDescent="0.3">
      <c r="A2425">
        <v>213</v>
      </c>
      <c r="B2425" t="s">
        <v>142</v>
      </c>
      <c r="C2425" t="s">
        <v>90</v>
      </c>
      <c r="D2425" t="s">
        <v>47</v>
      </c>
      <c r="E2425" t="s">
        <v>22</v>
      </c>
      <c r="F2425" s="101">
        <v>45747</v>
      </c>
      <c r="G2425" t="s">
        <v>1032</v>
      </c>
      <c r="H2425" t="s">
        <v>3011</v>
      </c>
      <c r="I2425">
        <v>90</v>
      </c>
      <c r="J2425">
        <v>100</v>
      </c>
      <c r="AW2425">
        <v>10</v>
      </c>
      <c r="AX2425">
        <v>10</v>
      </c>
    </row>
    <row r="2426" spans="1:141" x14ac:dyDescent="0.3">
      <c r="A2426">
        <v>213</v>
      </c>
      <c r="B2426" t="s">
        <v>142</v>
      </c>
      <c r="C2426" t="s">
        <v>90</v>
      </c>
      <c r="D2426" t="s">
        <v>47</v>
      </c>
      <c r="E2426" t="s">
        <v>22</v>
      </c>
      <c r="F2426" s="101">
        <v>45747</v>
      </c>
      <c r="G2426" t="s">
        <v>1032</v>
      </c>
      <c r="H2426" t="s">
        <v>3012</v>
      </c>
      <c r="I2426">
        <v>90</v>
      </c>
      <c r="J2426">
        <v>100</v>
      </c>
      <c r="AW2426">
        <v>2</v>
      </c>
      <c r="AX2426">
        <v>2</v>
      </c>
    </row>
    <row r="2427" spans="1:141" x14ac:dyDescent="0.3">
      <c r="A2427">
        <v>213</v>
      </c>
      <c r="B2427" t="s">
        <v>142</v>
      </c>
      <c r="C2427" t="s">
        <v>90</v>
      </c>
      <c r="D2427" t="s">
        <v>47</v>
      </c>
      <c r="E2427" t="s">
        <v>22</v>
      </c>
      <c r="F2427" s="101">
        <v>45747</v>
      </c>
      <c r="G2427" t="s">
        <v>1032</v>
      </c>
      <c r="H2427" t="s">
        <v>2926</v>
      </c>
      <c r="I2427">
        <v>90</v>
      </c>
      <c r="J2427">
        <v>100</v>
      </c>
      <c r="AW2427">
        <v>24</v>
      </c>
      <c r="AX2427">
        <v>24</v>
      </c>
    </row>
    <row r="2428" spans="1:141" x14ac:dyDescent="0.3">
      <c r="A2428">
        <v>213</v>
      </c>
      <c r="B2428" t="s">
        <v>142</v>
      </c>
      <c r="C2428" t="s">
        <v>90</v>
      </c>
      <c r="D2428" t="s">
        <v>47</v>
      </c>
      <c r="E2428" t="s">
        <v>22</v>
      </c>
      <c r="F2428" s="101">
        <v>45747</v>
      </c>
      <c r="G2428" t="s">
        <v>1032</v>
      </c>
      <c r="H2428" t="s">
        <v>2925</v>
      </c>
      <c r="I2428">
        <v>90</v>
      </c>
      <c r="J2428">
        <v>100</v>
      </c>
      <c r="AW2428">
        <v>10</v>
      </c>
      <c r="AX2428">
        <v>10</v>
      </c>
    </row>
    <row r="2429" spans="1:141" x14ac:dyDescent="0.3">
      <c r="A2429">
        <v>238</v>
      </c>
      <c r="B2429" t="s">
        <v>168</v>
      </c>
      <c r="C2429" t="s">
        <v>90</v>
      </c>
      <c r="D2429" t="s">
        <v>47</v>
      </c>
      <c r="E2429" t="s">
        <v>22</v>
      </c>
      <c r="F2429" s="101">
        <v>45747</v>
      </c>
      <c r="G2429" t="s">
        <v>1222</v>
      </c>
      <c r="H2429" t="s">
        <v>2929</v>
      </c>
      <c r="I2429">
        <v>90</v>
      </c>
      <c r="J2429">
        <v>95.239997863769531</v>
      </c>
      <c r="AY2429">
        <v>20</v>
      </c>
      <c r="AZ2429">
        <v>21</v>
      </c>
    </row>
    <row r="2430" spans="1:141" x14ac:dyDescent="0.3">
      <c r="A2430">
        <v>238</v>
      </c>
      <c r="B2430" t="s">
        <v>168</v>
      </c>
      <c r="C2430" t="s">
        <v>90</v>
      </c>
      <c r="D2430" t="s">
        <v>47</v>
      </c>
      <c r="E2430" t="s">
        <v>22</v>
      </c>
      <c r="F2430" s="101">
        <v>45747</v>
      </c>
      <c r="G2430" t="s">
        <v>1222</v>
      </c>
      <c r="H2430" t="s">
        <v>2930</v>
      </c>
      <c r="I2430">
        <v>90</v>
      </c>
      <c r="J2430">
        <v>88.889999389648438</v>
      </c>
      <c r="AY2430">
        <v>8</v>
      </c>
      <c r="AZ2430">
        <v>9</v>
      </c>
    </row>
    <row r="2431" spans="1:141" x14ac:dyDescent="0.3">
      <c r="A2431">
        <v>238</v>
      </c>
      <c r="B2431" t="s">
        <v>168</v>
      </c>
      <c r="C2431" t="s">
        <v>90</v>
      </c>
      <c r="D2431" t="s">
        <v>47</v>
      </c>
      <c r="E2431" t="s">
        <v>22</v>
      </c>
      <c r="F2431" s="101">
        <v>45747</v>
      </c>
      <c r="G2431" t="s">
        <v>1222</v>
      </c>
      <c r="H2431" t="s">
        <v>2931</v>
      </c>
      <c r="I2431">
        <v>90</v>
      </c>
      <c r="J2431">
        <v>100</v>
      </c>
      <c r="AY2431">
        <v>3</v>
      </c>
      <c r="AZ2431">
        <v>3</v>
      </c>
    </row>
    <row r="2432" spans="1:141" x14ac:dyDescent="0.3">
      <c r="A2432">
        <v>238</v>
      </c>
      <c r="B2432" t="s">
        <v>168</v>
      </c>
      <c r="C2432" t="s">
        <v>90</v>
      </c>
      <c r="D2432" t="s">
        <v>47</v>
      </c>
      <c r="E2432" t="s">
        <v>22</v>
      </c>
      <c r="F2432" s="101">
        <v>45747</v>
      </c>
      <c r="G2432" t="s">
        <v>1222</v>
      </c>
      <c r="H2432" t="s">
        <v>2932</v>
      </c>
      <c r="I2432">
        <v>90</v>
      </c>
      <c r="J2432">
        <v>100</v>
      </c>
      <c r="AY2432">
        <v>3</v>
      </c>
      <c r="AZ2432">
        <v>3</v>
      </c>
    </row>
    <row r="2433" spans="1:81" x14ac:dyDescent="0.3">
      <c r="A2433">
        <v>238</v>
      </c>
      <c r="B2433" t="s">
        <v>168</v>
      </c>
      <c r="C2433" t="s">
        <v>90</v>
      </c>
      <c r="D2433" t="s">
        <v>47</v>
      </c>
      <c r="E2433" t="s">
        <v>22</v>
      </c>
      <c r="F2433" s="101">
        <v>45747</v>
      </c>
      <c r="G2433" t="s">
        <v>1222</v>
      </c>
      <c r="H2433" t="s">
        <v>3014</v>
      </c>
      <c r="I2433">
        <v>90</v>
      </c>
      <c r="J2433">
        <v>0</v>
      </c>
      <c r="AY2433">
        <v>0</v>
      </c>
      <c r="AZ2433">
        <v>0</v>
      </c>
    </row>
    <row r="2434" spans="1:81" x14ac:dyDescent="0.3">
      <c r="A2434">
        <v>238</v>
      </c>
      <c r="B2434" t="s">
        <v>168</v>
      </c>
      <c r="C2434" t="s">
        <v>90</v>
      </c>
      <c r="D2434" t="s">
        <v>47</v>
      </c>
      <c r="E2434" t="s">
        <v>22</v>
      </c>
      <c r="F2434" s="101">
        <v>45747</v>
      </c>
      <c r="G2434" t="s">
        <v>1222</v>
      </c>
      <c r="H2434" t="s">
        <v>3015</v>
      </c>
      <c r="I2434">
        <v>90</v>
      </c>
      <c r="J2434">
        <v>0</v>
      </c>
      <c r="AY2434">
        <v>0</v>
      </c>
      <c r="AZ2434">
        <v>0</v>
      </c>
    </row>
    <row r="2435" spans="1:81" x14ac:dyDescent="0.3">
      <c r="A2435">
        <v>238</v>
      </c>
      <c r="B2435" t="s">
        <v>168</v>
      </c>
      <c r="C2435" t="s">
        <v>90</v>
      </c>
      <c r="D2435" t="s">
        <v>47</v>
      </c>
      <c r="E2435" t="s">
        <v>22</v>
      </c>
      <c r="F2435" s="101">
        <v>45747</v>
      </c>
      <c r="G2435" t="s">
        <v>1222</v>
      </c>
      <c r="H2435" t="s">
        <v>2934</v>
      </c>
      <c r="I2435">
        <v>90</v>
      </c>
      <c r="J2435">
        <v>100</v>
      </c>
      <c r="AY2435">
        <v>2</v>
      </c>
      <c r="AZ2435">
        <v>2</v>
      </c>
    </row>
    <row r="2436" spans="1:81" x14ac:dyDescent="0.3">
      <c r="A2436">
        <v>238</v>
      </c>
      <c r="B2436" t="s">
        <v>168</v>
      </c>
      <c r="C2436" t="s">
        <v>90</v>
      </c>
      <c r="D2436" t="s">
        <v>47</v>
      </c>
      <c r="E2436" t="s">
        <v>22</v>
      </c>
      <c r="F2436" s="101">
        <v>45747</v>
      </c>
      <c r="G2436" t="s">
        <v>1222</v>
      </c>
      <c r="H2436" t="s">
        <v>2933</v>
      </c>
      <c r="I2436">
        <v>90</v>
      </c>
      <c r="J2436">
        <v>100</v>
      </c>
      <c r="AY2436">
        <v>3</v>
      </c>
      <c r="AZ2436">
        <v>3</v>
      </c>
    </row>
    <row r="2437" spans="1:81" x14ac:dyDescent="0.3">
      <c r="A2437">
        <v>373</v>
      </c>
      <c r="B2437" t="s">
        <v>328</v>
      </c>
      <c r="C2437" t="s">
        <v>190</v>
      </c>
      <c r="D2437" t="s">
        <v>47</v>
      </c>
      <c r="E2437" t="s">
        <v>22</v>
      </c>
      <c r="F2437" s="101">
        <v>45747</v>
      </c>
      <c r="G2437" t="s">
        <v>1486</v>
      </c>
      <c r="H2437" t="s">
        <v>3021</v>
      </c>
      <c r="I2437">
        <v>100</v>
      </c>
      <c r="J2437">
        <v>110.5299987792969</v>
      </c>
      <c r="BZ2437">
        <v>21</v>
      </c>
      <c r="CA2437">
        <v>19</v>
      </c>
    </row>
    <row r="2438" spans="1:81" x14ac:dyDescent="0.3">
      <c r="A2438">
        <v>373</v>
      </c>
      <c r="B2438" t="s">
        <v>328</v>
      </c>
      <c r="C2438" t="s">
        <v>190</v>
      </c>
      <c r="D2438" t="s">
        <v>47</v>
      </c>
      <c r="E2438" t="s">
        <v>22</v>
      </c>
      <c r="F2438" s="101">
        <v>45747</v>
      </c>
      <c r="G2438" t="s">
        <v>1486</v>
      </c>
      <c r="H2438" t="s">
        <v>3020</v>
      </c>
      <c r="I2438">
        <v>100</v>
      </c>
      <c r="J2438">
        <v>92</v>
      </c>
      <c r="BZ2438">
        <v>23</v>
      </c>
      <c r="CA2438">
        <v>25</v>
      </c>
    </row>
    <row r="2439" spans="1:81" x14ac:dyDescent="0.3">
      <c r="A2439">
        <v>373</v>
      </c>
      <c r="B2439" t="s">
        <v>328</v>
      </c>
      <c r="C2439" t="s">
        <v>190</v>
      </c>
      <c r="D2439" t="s">
        <v>47</v>
      </c>
      <c r="E2439" t="s">
        <v>22</v>
      </c>
      <c r="F2439" s="101">
        <v>45747</v>
      </c>
      <c r="G2439" t="s">
        <v>1486</v>
      </c>
      <c r="H2439" t="s">
        <v>3019</v>
      </c>
      <c r="I2439">
        <v>100</v>
      </c>
      <c r="J2439">
        <v>106.4499969482422</v>
      </c>
      <c r="BZ2439">
        <v>33</v>
      </c>
      <c r="CA2439">
        <v>31</v>
      </c>
    </row>
    <row r="2440" spans="1:81" x14ac:dyDescent="0.3">
      <c r="A2440">
        <v>373</v>
      </c>
      <c r="B2440" t="s">
        <v>328</v>
      </c>
      <c r="C2440" t="s">
        <v>190</v>
      </c>
      <c r="D2440" t="s">
        <v>47</v>
      </c>
      <c r="E2440" t="s">
        <v>22</v>
      </c>
      <c r="F2440" s="101">
        <v>45747</v>
      </c>
      <c r="G2440" t="s">
        <v>1486</v>
      </c>
      <c r="H2440" t="s">
        <v>3018</v>
      </c>
      <c r="I2440">
        <v>100</v>
      </c>
      <c r="J2440">
        <v>102.94000244140619</v>
      </c>
      <c r="BZ2440">
        <v>35</v>
      </c>
      <c r="CA2440">
        <v>34</v>
      </c>
    </row>
    <row r="2441" spans="1:81" x14ac:dyDescent="0.3">
      <c r="A2441">
        <v>373</v>
      </c>
      <c r="B2441" t="s">
        <v>328</v>
      </c>
      <c r="C2441" t="s">
        <v>190</v>
      </c>
      <c r="D2441" t="s">
        <v>47</v>
      </c>
      <c r="E2441" t="s">
        <v>22</v>
      </c>
      <c r="F2441" s="101">
        <v>45747</v>
      </c>
      <c r="G2441" t="s">
        <v>1486</v>
      </c>
      <c r="H2441" t="s">
        <v>3017</v>
      </c>
      <c r="I2441">
        <v>100</v>
      </c>
      <c r="J2441">
        <v>112</v>
      </c>
      <c r="BZ2441">
        <v>28</v>
      </c>
      <c r="CA2441">
        <v>25</v>
      </c>
    </row>
    <row r="2442" spans="1:81" x14ac:dyDescent="0.3">
      <c r="A2442">
        <v>373</v>
      </c>
      <c r="B2442" t="s">
        <v>328</v>
      </c>
      <c r="C2442" t="s">
        <v>190</v>
      </c>
      <c r="D2442" t="s">
        <v>47</v>
      </c>
      <c r="E2442" t="s">
        <v>22</v>
      </c>
      <c r="F2442" s="101">
        <v>45747</v>
      </c>
      <c r="G2442" t="s">
        <v>1486</v>
      </c>
      <c r="H2442" t="s">
        <v>3022</v>
      </c>
      <c r="I2442">
        <v>100</v>
      </c>
      <c r="J2442">
        <v>120.8300018310547</v>
      </c>
      <c r="BZ2442">
        <v>29</v>
      </c>
      <c r="CA2442">
        <v>24</v>
      </c>
    </row>
    <row r="2443" spans="1:81" x14ac:dyDescent="0.3">
      <c r="A2443">
        <v>390</v>
      </c>
      <c r="B2443" t="s">
        <v>348</v>
      </c>
      <c r="C2443" t="s">
        <v>190</v>
      </c>
      <c r="D2443" t="s">
        <v>47</v>
      </c>
      <c r="E2443" t="s">
        <v>22</v>
      </c>
      <c r="F2443" s="101">
        <v>45747</v>
      </c>
      <c r="G2443" t="s">
        <v>1539</v>
      </c>
      <c r="H2443" t="s">
        <v>2984</v>
      </c>
      <c r="I2443">
        <v>100</v>
      </c>
      <c r="J2443">
        <v>190.9100036621094</v>
      </c>
      <c r="CB2443">
        <v>21</v>
      </c>
      <c r="CC2443">
        <v>11</v>
      </c>
    </row>
    <row r="2444" spans="1:81" x14ac:dyDescent="0.3">
      <c r="A2444">
        <v>390</v>
      </c>
      <c r="B2444" t="s">
        <v>348</v>
      </c>
      <c r="C2444" t="s">
        <v>190</v>
      </c>
      <c r="D2444" t="s">
        <v>47</v>
      </c>
      <c r="E2444" t="s">
        <v>22</v>
      </c>
      <c r="F2444" s="101">
        <v>45747</v>
      </c>
      <c r="G2444" t="s">
        <v>1539</v>
      </c>
      <c r="H2444" t="s">
        <v>2985</v>
      </c>
      <c r="I2444">
        <v>100</v>
      </c>
      <c r="J2444">
        <v>87.120002746582031</v>
      </c>
      <c r="CB2444">
        <v>16.170000000000002</v>
      </c>
      <c r="CC2444">
        <v>18.559999999999999</v>
      </c>
    </row>
    <row r="2445" spans="1:81" x14ac:dyDescent="0.3">
      <c r="A2445">
        <v>390</v>
      </c>
      <c r="B2445" t="s">
        <v>348</v>
      </c>
      <c r="C2445" t="s">
        <v>190</v>
      </c>
      <c r="D2445" t="s">
        <v>47</v>
      </c>
      <c r="E2445" t="s">
        <v>22</v>
      </c>
      <c r="F2445" s="101">
        <v>45747</v>
      </c>
      <c r="G2445" t="s">
        <v>1539</v>
      </c>
      <c r="H2445" t="s">
        <v>2986</v>
      </c>
      <c r="I2445">
        <v>100</v>
      </c>
      <c r="J2445">
        <v>226.21000671386719</v>
      </c>
      <c r="CB2445">
        <v>33.75</v>
      </c>
      <c r="CC2445">
        <v>14.92</v>
      </c>
    </row>
    <row r="2446" spans="1:81" x14ac:dyDescent="0.3">
      <c r="A2446">
        <v>390</v>
      </c>
      <c r="B2446" t="s">
        <v>348</v>
      </c>
      <c r="C2446" t="s">
        <v>190</v>
      </c>
      <c r="D2446" t="s">
        <v>47</v>
      </c>
      <c r="E2446" t="s">
        <v>22</v>
      </c>
      <c r="F2446" s="101">
        <v>45747</v>
      </c>
      <c r="G2446" t="s">
        <v>1539</v>
      </c>
      <c r="H2446" t="s">
        <v>2987</v>
      </c>
      <c r="I2446">
        <v>100</v>
      </c>
      <c r="J2446">
        <v>184.5899963378906</v>
      </c>
      <c r="CB2446">
        <v>19.399999999999999</v>
      </c>
      <c r="CC2446">
        <v>10.51</v>
      </c>
    </row>
    <row r="2447" spans="1:81" x14ac:dyDescent="0.3">
      <c r="A2447">
        <v>390</v>
      </c>
      <c r="B2447" t="s">
        <v>348</v>
      </c>
      <c r="C2447" t="s">
        <v>190</v>
      </c>
      <c r="D2447" t="s">
        <v>47</v>
      </c>
      <c r="E2447" t="s">
        <v>22</v>
      </c>
      <c r="F2447" s="101">
        <v>45747</v>
      </c>
      <c r="G2447" t="s">
        <v>1539</v>
      </c>
      <c r="H2447" t="s">
        <v>2988</v>
      </c>
      <c r="I2447">
        <v>100</v>
      </c>
      <c r="J2447">
        <v>93.05999755859375</v>
      </c>
      <c r="CB2447">
        <v>15.83</v>
      </c>
      <c r="CC2447">
        <v>17.010000000000002</v>
      </c>
    </row>
    <row r="2448" spans="1:81" x14ac:dyDescent="0.3">
      <c r="A2448">
        <v>390</v>
      </c>
      <c r="B2448" t="s">
        <v>348</v>
      </c>
      <c r="C2448" t="s">
        <v>190</v>
      </c>
      <c r="D2448" t="s">
        <v>47</v>
      </c>
      <c r="E2448" t="s">
        <v>22</v>
      </c>
      <c r="F2448" s="101">
        <v>45747</v>
      </c>
      <c r="G2448" t="s">
        <v>1539</v>
      </c>
      <c r="H2448" t="s">
        <v>2989</v>
      </c>
      <c r="I2448">
        <v>100</v>
      </c>
      <c r="J2448">
        <v>154.8800048828125</v>
      </c>
      <c r="CB2448">
        <v>30</v>
      </c>
      <c r="CC2448">
        <v>19.37</v>
      </c>
    </row>
    <row r="2449" spans="1:96" x14ac:dyDescent="0.3">
      <c r="A2449">
        <v>390</v>
      </c>
      <c r="B2449" t="s">
        <v>348</v>
      </c>
      <c r="C2449" t="s">
        <v>190</v>
      </c>
      <c r="D2449" t="s">
        <v>47</v>
      </c>
      <c r="E2449" t="s">
        <v>22</v>
      </c>
      <c r="F2449" s="101">
        <v>45747</v>
      </c>
      <c r="G2449" t="s">
        <v>1539</v>
      </c>
      <c r="H2449" t="s">
        <v>2990</v>
      </c>
      <c r="I2449">
        <v>100</v>
      </c>
      <c r="J2449">
        <v>175.67999267578119</v>
      </c>
      <c r="CB2449">
        <v>39</v>
      </c>
      <c r="CC2449">
        <v>22.2</v>
      </c>
    </row>
    <row r="2450" spans="1:96" x14ac:dyDescent="0.3">
      <c r="A2450">
        <v>390</v>
      </c>
      <c r="B2450" t="s">
        <v>348</v>
      </c>
      <c r="C2450" t="s">
        <v>190</v>
      </c>
      <c r="D2450" t="s">
        <v>47</v>
      </c>
      <c r="E2450" t="s">
        <v>22</v>
      </c>
      <c r="F2450" s="101">
        <v>45747</v>
      </c>
      <c r="G2450" t="s">
        <v>1539</v>
      </c>
      <c r="H2450" t="s">
        <v>2991</v>
      </c>
      <c r="I2450">
        <v>100</v>
      </c>
      <c r="J2450">
        <v>120.0800018310547</v>
      </c>
      <c r="CB2450">
        <v>25</v>
      </c>
      <c r="CC2450">
        <v>20.82</v>
      </c>
    </row>
    <row r="2451" spans="1:96" x14ac:dyDescent="0.3">
      <c r="A2451">
        <v>390</v>
      </c>
      <c r="B2451" t="s">
        <v>348</v>
      </c>
      <c r="C2451" t="s">
        <v>190</v>
      </c>
      <c r="D2451" t="s">
        <v>47</v>
      </c>
      <c r="E2451" t="s">
        <v>22</v>
      </c>
      <c r="F2451" s="101">
        <v>45747</v>
      </c>
      <c r="G2451" t="s">
        <v>1539</v>
      </c>
      <c r="H2451" t="s">
        <v>2993</v>
      </c>
      <c r="I2451">
        <v>100</v>
      </c>
      <c r="J2451">
        <v>120.0800018310547</v>
      </c>
      <c r="CB2451">
        <v>25</v>
      </c>
      <c r="CC2451">
        <v>20.82</v>
      </c>
    </row>
    <row r="2452" spans="1:96" x14ac:dyDescent="0.3">
      <c r="A2452">
        <v>390</v>
      </c>
      <c r="B2452" t="s">
        <v>348</v>
      </c>
      <c r="C2452" t="s">
        <v>190</v>
      </c>
      <c r="D2452" t="s">
        <v>47</v>
      </c>
      <c r="E2452" t="s">
        <v>22</v>
      </c>
      <c r="F2452" s="101">
        <v>45747</v>
      </c>
      <c r="G2452" t="s">
        <v>1539</v>
      </c>
      <c r="H2452" t="s">
        <v>2994</v>
      </c>
      <c r="I2452">
        <v>100</v>
      </c>
      <c r="J2452">
        <v>100</v>
      </c>
      <c r="CB2452">
        <v>20.82</v>
      </c>
      <c r="CC2452">
        <v>20.82</v>
      </c>
    </row>
    <row r="2453" spans="1:96" x14ac:dyDescent="0.3">
      <c r="A2453">
        <v>390</v>
      </c>
      <c r="B2453" t="s">
        <v>348</v>
      </c>
      <c r="C2453" t="s">
        <v>190</v>
      </c>
      <c r="D2453" t="s">
        <v>47</v>
      </c>
      <c r="E2453" t="s">
        <v>22</v>
      </c>
      <c r="F2453" s="101">
        <v>45747</v>
      </c>
      <c r="G2453" t="s">
        <v>1539</v>
      </c>
      <c r="H2453" t="s">
        <v>2995</v>
      </c>
      <c r="I2453">
        <v>100</v>
      </c>
      <c r="J2453">
        <v>116.4700012207031</v>
      </c>
      <c r="CB2453">
        <v>24.25</v>
      </c>
      <c r="CC2453">
        <v>20.82</v>
      </c>
    </row>
    <row r="2454" spans="1:96" x14ac:dyDescent="0.3">
      <c r="A2454">
        <v>390</v>
      </c>
      <c r="B2454" t="s">
        <v>348</v>
      </c>
      <c r="C2454" t="s">
        <v>190</v>
      </c>
      <c r="D2454" t="s">
        <v>47</v>
      </c>
      <c r="E2454" t="s">
        <v>22</v>
      </c>
      <c r="F2454" s="101">
        <v>45747</v>
      </c>
      <c r="G2454" t="s">
        <v>1539</v>
      </c>
      <c r="H2454" t="s">
        <v>2992</v>
      </c>
      <c r="I2454">
        <v>100</v>
      </c>
      <c r="J2454">
        <v>117.6999969482422</v>
      </c>
      <c r="CB2454">
        <v>25</v>
      </c>
      <c r="CC2454">
        <v>21.24</v>
      </c>
    </row>
    <row r="2455" spans="1:96" x14ac:dyDescent="0.3">
      <c r="A2455">
        <v>409</v>
      </c>
      <c r="B2455" t="s">
        <v>375</v>
      </c>
      <c r="C2455" t="s">
        <v>41</v>
      </c>
      <c r="D2455" t="s">
        <v>47</v>
      </c>
      <c r="E2455" t="s">
        <v>22</v>
      </c>
      <c r="F2455" s="101">
        <v>45747</v>
      </c>
      <c r="G2455" t="s">
        <v>1583</v>
      </c>
      <c r="H2455" t="s">
        <v>3096</v>
      </c>
      <c r="I2455">
        <v>95</v>
      </c>
      <c r="J2455">
        <v>100</v>
      </c>
      <c r="CQ2455">
        <v>163</v>
      </c>
      <c r="CR2455">
        <v>163</v>
      </c>
    </row>
    <row r="2456" spans="1:96" x14ac:dyDescent="0.3">
      <c r="A2456">
        <v>409</v>
      </c>
      <c r="B2456" t="s">
        <v>375</v>
      </c>
      <c r="C2456" t="s">
        <v>41</v>
      </c>
      <c r="D2456" t="s">
        <v>47</v>
      </c>
      <c r="E2456" t="s">
        <v>22</v>
      </c>
      <c r="F2456" s="101">
        <v>45747</v>
      </c>
      <c r="G2456" t="s">
        <v>1583</v>
      </c>
      <c r="H2456" t="s">
        <v>3095</v>
      </c>
      <c r="I2456">
        <v>95</v>
      </c>
      <c r="J2456">
        <v>100</v>
      </c>
      <c r="CQ2456">
        <v>1308</v>
      </c>
      <c r="CR2456">
        <v>1308</v>
      </c>
    </row>
    <row r="2457" spans="1:96" x14ac:dyDescent="0.3">
      <c r="A2457">
        <v>414</v>
      </c>
      <c r="B2457" t="s">
        <v>382</v>
      </c>
      <c r="C2457" t="s">
        <v>190</v>
      </c>
      <c r="D2457" t="s">
        <v>47</v>
      </c>
      <c r="E2457" t="s">
        <v>22</v>
      </c>
      <c r="F2457" s="101">
        <v>45747</v>
      </c>
      <c r="G2457" t="s">
        <v>1598</v>
      </c>
      <c r="H2457" t="s">
        <v>3026</v>
      </c>
      <c r="I2457">
        <v>100</v>
      </c>
      <c r="J2457">
        <v>96.300003051757813</v>
      </c>
      <c r="CD2457">
        <v>20.83</v>
      </c>
      <c r="CE2457">
        <v>21.63</v>
      </c>
    </row>
    <row r="2458" spans="1:96" x14ac:dyDescent="0.3">
      <c r="A2458">
        <v>414</v>
      </c>
      <c r="B2458" t="s">
        <v>382</v>
      </c>
      <c r="C2458" t="s">
        <v>190</v>
      </c>
      <c r="D2458" t="s">
        <v>47</v>
      </c>
      <c r="E2458" t="s">
        <v>22</v>
      </c>
      <c r="F2458" s="101">
        <v>45747</v>
      </c>
      <c r="G2458" t="s">
        <v>1598</v>
      </c>
      <c r="H2458" t="s">
        <v>3027</v>
      </c>
      <c r="I2458">
        <v>100</v>
      </c>
      <c r="J2458">
        <v>95.319999694824219</v>
      </c>
      <c r="CD2458">
        <v>43.36</v>
      </c>
      <c r="CE2458">
        <v>45.49</v>
      </c>
    </row>
    <row r="2459" spans="1:96" x14ac:dyDescent="0.3">
      <c r="A2459">
        <v>414</v>
      </c>
      <c r="B2459" t="s">
        <v>382</v>
      </c>
      <c r="C2459" t="s">
        <v>190</v>
      </c>
      <c r="D2459" t="s">
        <v>47</v>
      </c>
      <c r="E2459" t="s">
        <v>22</v>
      </c>
      <c r="F2459" s="101">
        <v>45747</v>
      </c>
      <c r="G2459" t="s">
        <v>1598</v>
      </c>
      <c r="H2459" t="s">
        <v>3028</v>
      </c>
      <c r="I2459">
        <v>100</v>
      </c>
      <c r="J2459">
        <v>91.19000244140625</v>
      </c>
      <c r="CD2459">
        <v>38.92</v>
      </c>
      <c r="CE2459">
        <v>42.68</v>
      </c>
    </row>
    <row r="2460" spans="1:96" x14ac:dyDescent="0.3">
      <c r="A2460">
        <v>414</v>
      </c>
      <c r="B2460" t="s">
        <v>382</v>
      </c>
      <c r="C2460" t="s">
        <v>190</v>
      </c>
      <c r="D2460" t="s">
        <v>47</v>
      </c>
      <c r="E2460" t="s">
        <v>22</v>
      </c>
      <c r="F2460" s="101">
        <v>45747</v>
      </c>
      <c r="G2460" t="s">
        <v>1598</v>
      </c>
      <c r="H2460" t="s">
        <v>3030</v>
      </c>
      <c r="I2460">
        <v>100</v>
      </c>
      <c r="J2460">
        <v>186.3399963378906</v>
      </c>
      <c r="CD2460">
        <v>21</v>
      </c>
      <c r="CE2460">
        <v>11.27</v>
      </c>
    </row>
    <row r="2461" spans="1:96" x14ac:dyDescent="0.3">
      <c r="A2461">
        <v>414</v>
      </c>
      <c r="B2461" t="s">
        <v>382</v>
      </c>
      <c r="C2461" t="s">
        <v>190</v>
      </c>
      <c r="D2461" t="s">
        <v>47</v>
      </c>
      <c r="E2461" t="s">
        <v>22</v>
      </c>
      <c r="F2461" s="101">
        <v>45747</v>
      </c>
      <c r="G2461" t="s">
        <v>1598</v>
      </c>
      <c r="H2461" t="s">
        <v>3031</v>
      </c>
      <c r="I2461">
        <v>100</v>
      </c>
      <c r="J2461">
        <v>123.629997253418</v>
      </c>
      <c r="CD2461">
        <v>41.12</v>
      </c>
      <c r="CE2461">
        <v>33.26</v>
      </c>
    </row>
    <row r="2462" spans="1:96" x14ac:dyDescent="0.3">
      <c r="A2462">
        <v>414</v>
      </c>
      <c r="B2462" t="s">
        <v>382</v>
      </c>
      <c r="C2462" t="s">
        <v>190</v>
      </c>
      <c r="D2462" t="s">
        <v>47</v>
      </c>
      <c r="E2462" t="s">
        <v>22</v>
      </c>
      <c r="F2462" s="101">
        <v>45747</v>
      </c>
      <c r="G2462" t="s">
        <v>1598</v>
      </c>
      <c r="H2462" t="s">
        <v>3032</v>
      </c>
      <c r="I2462">
        <v>100</v>
      </c>
      <c r="J2462">
        <v>50.159999847412109</v>
      </c>
      <c r="CD2462">
        <v>23.5</v>
      </c>
      <c r="CE2462">
        <v>46.85</v>
      </c>
    </row>
    <row r="2463" spans="1:96" x14ac:dyDescent="0.3">
      <c r="A2463">
        <v>414</v>
      </c>
      <c r="B2463" t="s">
        <v>382</v>
      </c>
      <c r="C2463" t="s">
        <v>190</v>
      </c>
      <c r="D2463" t="s">
        <v>47</v>
      </c>
      <c r="E2463" t="s">
        <v>22</v>
      </c>
      <c r="F2463" s="101">
        <v>45747</v>
      </c>
      <c r="G2463" t="s">
        <v>1598</v>
      </c>
      <c r="H2463" t="s">
        <v>3033</v>
      </c>
      <c r="I2463">
        <v>100</v>
      </c>
      <c r="J2463">
        <v>89.169998168945313</v>
      </c>
      <c r="CD2463">
        <v>33.75</v>
      </c>
      <c r="CE2463">
        <v>37.85</v>
      </c>
    </row>
    <row r="2464" spans="1:96" x14ac:dyDescent="0.3">
      <c r="A2464">
        <v>414</v>
      </c>
      <c r="B2464" t="s">
        <v>382</v>
      </c>
      <c r="C2464" t="s">
        <v>190</v>
      </c>
      <c r="D2464" t="s">
        <v>47</v>
      </c>
      <c r="E2464" t="s">
        <v>22</v>
      </c>
      <c r="F2464" s="101">
        <v>45747</v>
      </c>
      <c r="G2464" t="s">
        <v>1598</v>
      </c>
      <c r="H2464" t="s">
        <v>3196</v>
      </c>
      <c r="I2464">
        <v>100</v>
      </c>
      <c r="J2464">
        <v>0</v>
      </c>
      <c r="CD2464">
        <v>0</v>
      </c>
      <c r="CE2464">
        <v>0</v>
      </c>
    </row>
    <row r="2465" spans="1:87" x14ac:dyDescent="0.3">
      <c r="A2465">
        <v>414</v>
      </c>
      <c r="B2465" t="s">
        <v>382</v>
      </c>
      <c r="C2465" t="s">
        <v>190</v>
      </c>
      <c r="D2465" t="s">
        <v>47</v>
      </c>
      <c r="E2465" t="s">
        <v>22</v>
      </c>
      <c r="F2465" s="101">
        <v>45747</v>
      </c>
      <c r="G2465" t="s">
        <v>1598</v>
      </c>
      <c r="H2465" t="s">
        <v>3029</v>
      </c>
      <c r="I2465">
        <v>100</v>
      </c>
      <c r="J2465">
        <v>154.16999816894531</v>
      </c>
      <c r="CD2465">
        <v>33.67</v>
      </c>
      <c r="CE2465">
        <v>21.84</v>
      </c>
    </row>
    <row r="2466" spans="1:87" x14ac:dyDescent="0.3">
      <c r="A2466">
        <v>415</v>
      </c>
      <c r="B2466" t="s">
        <v>383</v>
      </c>
      <c r="C2466" t="s">
        <v>190</v>
      </c>
      <c r="D2466" t="s">
        <v>47</v>
      </c>
      <c r="E2466" t="s">
        <v>22</v>
      </c>
      <c r="F2466" s="101">
        <v>45747</v>
      </c>
      <c r="G2466" t="s">
        <v>1614</v>
      </c>
      <c r="H2466" t="s">
        <v>3035</v>
      </c>
      <c r="I2466">
        <v>100</v>
      </c>
      <c r="J2466">
        <v>98.05999755859375</v>
      </c>
      <c r="CF2466">
        <v>30.79</v>
      </c>
      <c r="CG2466">
        <v>31.4</v>
      </c>
    </row>
    <row r="2467" spans="1:87" x14ac:dyDescent="0.3">
      <c r="A2467">
        <v>415</v>
      </c>
      <c r="B2467" t="s">
        <v>383</v>
      </c>
      <c r="C2467" t="s">
        <v>190</v>
      </c>
      <c r="D2467" t="s">
        <v>47</v>
      </c>
      <c r="E2467" t="s">
        <v>22</v>
      </c>
      <c r="F2467" s="101">
        <v>45747</v>
      </c>
      <c r="G2467" t="s">
        <v>1614</v>
      </c>
      <c r="H2467" t="s">
        <v>3036</v>
      </c>
      <c r="I2467">
        <v>100</v>
      </c>
      <c r="J2467">
        <v>91.989997863769531</v>
      </c>
      <c r="CF2467">
        <v>55.9</v>
      </c>
      <c r="CG2467">
        <v>60.77</v>
      </c>
    </row>
    <row r="2468" spans="1:87" x14ac:dyDescent="0.3">
      <c r="A2468">
        <v>415</v>
      </c>
      <c r="B2468" t="s">
        <v>383</v>
      </c>
      <c r="C2468" t="s">
        <v>190</v>
      </c>
      <c r="D2468" t="s">
        <v>47</v>
      </c>
      <c r="E2468" t="s">
        <v>22</v>
      </c>
      <c r="F2468" s="101">
        <v>45747</v>
      </c>
      <c r="G2468" t="s">
        <v>1614</v>
      </c>
      <c r="H2468" t="s">
        <v>3037</v>
      </c>
      <c r="I2468">
        <v>100</v>
      </c>
      <c r="J2468">
        <v>86.529998779296875</v>
      </c>
      <c r="CF2468">
        <v>37.08</v>
      </c>
      <c r="CG2468">
        <v>42.85</v>
      </c>
    </row>
    <row r="2469" spans="1:87" x14ac:dyDescent="0.3">
      <c r="A2469">
        <v>415</v>
      </c>
      <c r="B2469" t="s">
        <v>383</v>
      </c>
      <c r="C2469" t="s">
        <v>190</v>
      </c>
      <c r="D2469" t="s">
        <v>47</v>
      </c>
      <c r="E2469" t="s">
        <v>22</v>
      </c>
      <c r="F2469" s="101">
        <v>45747</v>
      </c>
      <c r="G2469" t="s">
        <v>1614</v>
      </c>
      <c r="H2469" t="s">
        <v>3038</v>
      </c>
      <c r="I2469">
        <v>100</v>
      </c>
      <c r="J2469">
        <v>235.28999328613281</v>
      </c>
      <c r="CF2469">
        <v>63.34</v>
      </c>
      <c r="CG2469">
        <v>26.92</v>
      </c>
    </row>
    <row r="2470" spans="1:87" x14ac:dyDescent="0.3">
      <c r="A2470">
        <v>415</v>
      </c>
      <c r="B2470" t="s">
        <v>383</v>
      </c>
      <c r="C2470" t="s">
        <v>190</v>
      </c>
      <c r="D2470" t="s">
        <v>47</v>
      </c>
      <c r="E2470" t="s">
        <v>22</v>
      </c>
      <c r="F2470" s="101">
        <v>45747</v>
      </c>
      <c r="G2470" t="s">
        <v>1614</v>
      </c>
      <c r="H2470" t="s">
        <v>3039</v>
      </c>
      <c r="I2470">
        <v>100</v>
      </c>
      <c r="J2470">
        <v>86.650001525878906</v>
      </c>
      <c r="CF2470">
        <v>27.66</v>
      </c>
      <c r="CG2470">
        <v>31.92</v>
      </c>
    </row>
    <row r="2471" spans="1:87" x14ac:dyDescent="0.3">
      <c r="A2471">
        <v>415</v>
      </c>
      <c r="B2471" t="s">
        <v>383</v>
      </c>
      <c r="C2471" t="s">
        <v>190</v>
      </c>
      <c r="D2471" t="s">
        <v>47</v>
      </c>
      <c r="E2471" t="s">
        <v>22</v>
      </c>
      <c r="F2471" s="101">
        <v>45747</v>
      </c>
      <c r="G2471" t="s">
        <v>1614</v>
      </c>
      <c r="H2471" t="s">
        <v>3040</v>
      </c>
      <c r="I2471">
        <v>100</v>
      </c>
      <c r="J2471">
        <v>125.0400009155273</v>
      </c>
      <c r="CF2471">
        <v>37.5</v>
      </c>
      <c r="CG2471">
        <v>29.99</v>
      </c>
    </row>
    <row r="2472" spans="1:87" x14ac:dyDescent="0.3">
      <c r="A2472">
        <v>415</v>
      </c>
      <c r="B2472" t="s">
        <v>383</v>
      </c>
      <c r="C2472" t="s">
        <v>190</v>
      </c>
      <c r="D2472" t="s">
        <v>47</v>
      </c>
      <c r="E2472" t="s">
        <v>22</v>
      </c>
      <c r="F2472" s="101">
        <v>45747</v>
      </c>
      <c r="G2472" t="s">
        <v>1614</v>
      </c>
      <c r="H2472" t="s">
        <v>3159</v>
      </c>
      <c r="I2472">
        <v>100</v>
      </c>
      <c r="J2472">
        <v>86.529998779296875</v>
      </c>
      <c r="CF2472">
        <v>37.08</v>
      </c>
      <c r="CG2472">
        <v>42.85</v>
      </c>
    </row>
    <row r="2473" spans="1:87" x14ac:dyDescent="0.3">
      <c r="A2473">
        <v>415</v>
      </c>
      <c r="B2473" t="s">
        <v>383</v>
      </c>
      <c r="C2473" t="s">
        <v>190</v>
      </c>
      <c r="D2473" t="s">
        <v>47</v>
      </c>
      <c r="E2473" t="s">
        <v>22</v>
      </c>
      <c r="F2473" s="101">
        <v>45747</v>
      </c>
      <c r="G2473" t="s">
        <v>1614</v>
      </c>
      <c r="H2473" t="s">
        <v>3200</v>
      </c>
      <c r="I2473">
        <v>100</v>
      </c>
      <c r="J2473">
        <v>0</v>
      </c>
      <c r="CF2473">
        <v>0</v>
      </c>
      <c r="CG2473">
        <v>0</v>
      </c>
    </row>
    <row r="2474" spans="1:87" x14ac:dyDescent="0.3">
      <c r="A2474">
        <v>415</v>
      </c>
      <c r="B2474" t="s">
        <v>383</v>
      </c>
      <c r="C2474" t="s">
        <v>190</v>
      </c>
      <c r="D2474" t="s">
        <v>47</v>
      </c>
      <c r="E2474" t="s">
        <v>22</v>
      </c>
      <c r="F2474" s="101">
        <v>45747</v>
      </c>
      <c r="G2474" t="s">
        <v>1614</v>
      </c>
      <c r="H2474" t="s">
        <v>3198</v>
      </c>
      <c r="I2474">
        <v>100</v>
      </c>
      <c r="J2474">
        <v>86.529998779296875</v>
      </c>
      <c r="CF2474">
        <v>37.08</v>
      </c>
      <c r="CG2474">
        <v>42.85</v>
      </c>
    </row>
    <row r="2475" spans="1:87" x14ac:dyDescent="0.3">
      <c r="A2475">
        <v>415</v>
      </c>
      <c r="B2475" t="s">
        <v>383</v>
      </c>
      <c r="C2475" t="s">
        <v>190</v>
      </c>
      <c r="D2475" t="s">
        <v>47</v>
      </c>
      <c r="E2475" t="s">
        <v>22</v>
      </c>
      <c r="F2475" s="101">
        <v>45747</v>
      </c>
      <c r="G2475" t="s">
        <v>1614</v>
      </c>
      <c r="H2475" t="s">
        <v>3203</v>
      </c>
      <c r="I2475">
        <v>100</v>
      </c>
      <c r="J2475">
        <v>76.629997253417969</v>
      </c>
      <c r="CF2475">
        <v>40.549999999999997</v>
      </c>
      <c r="CG2475">
        <v>52.92</v>
      </c>
    </row>
    <row r="2476" spans="1:87" x14ac:dyDescent="0.3">
      <c r="A2476">
        <v>415</v>
      </c>
      <c r="B2476" t="s">
        <v>383</v>
      </c>
      <c r="C2476" t="s">
        <v>190</v>
      </c>
      <c r="D2476" t="s">
        <v>47</v>
      </c>
      <c r="E2476" t="s">
        <v>22</v>
      </c>
      <c r="F2476" s="101">
        <v>45747</v>
      </c>
      <c r="G2476" t="s">
        <v>1614</v>
      </c>
      <c r="H2476" t="s">
        <v>3201</v>
      </c>
      <c r="I2476">
        <v>100</v>
      </c>
      <c r="J2476">
        <v>106.1999969482422</v>
      </c>
      <c r="CF2476">
        <v>33.92</v>
      </c>
      <c r="CG2476">
        <v>31.94</v>
      </c>
    </row>
    <row r="2477" spans="1:87" x14ac:dyDescent="0.3">
      <c r="A2477">
        <v>415</v>
      </c>
      <c r="B2477" t="s">
        <v>383</v>
      </c>
      <c r="C2477" t="s">
        <v>190</v>
      </c>
      <c r="D2477" t="s">
        <v>47</v>
      </c>
      <c r="E2477" t="s">
        <v>22</v>
      </c>
      <c r="F2477" s="101">
        <v>45747</v>
      </c>
      <c r="G2477" t="s">
        <v>1614</v>
      </c>
      <c r="H2477" t="s">
        <v>3199</v>
      </c>
      <c r="I2477">
        <v>100</v>
      </c>
      <c r="J2477">
        <v>88.779998779296875</v>
      </c>
      <c r="CF2477">
        <v>65.62</v>
      </c>
      <c r="CG2477">
        <v>73.91</v>
      </c>
    </row>
    <row r="2478" spans="1:87" x14ac:dyDescent="0.3">
      <c r="A2478">
        <v>415</v>
      </c>
      <c r="B2478" t="s">
        <v>383</v>
      </c>
      <c r="C2478" t="s">
        <v>190</v>
      </c>
      <c r="D2478" t="s">
        <v>47</v>
      </c>
      <c r="E2478" t="s">
        <v>22</v>
      </c>
      <c r="F2478" s="101">
        <v>45747</v>
      </c>
      <c r="G2478" t="s">
        <v>1614</v>
      </c>
      <c r="H2478" t="s">
        <v>3202</v>
      </c>
      <c r="I2478">
        <v>100</v>
      </c>
      <c r="J2478">
        <v>99.120002746582031</v>
      </c>
      <c r="CF2478">
        <v>65</v>
      </c>
      <c r="CG2478">
        <v>65.58</v>
      </c>
    </row>
    <row r="2479" spans="1:87" x14ac:dyDescent="0.3">
      <c r="A2479">
        <v>415</v>
      </c>
      <c r="B2479" t="s">
        <v>383</v>
      </c>
      <c r="C2479" t="s">
        <v>190</v>
      </c>
      <c r="D2479" t="s">
        <v>47</v>
      </c>
      <c r="E2479" t="s">
        <v>22</v>
      </c>
      <c r="F2479" s="101">
        <v>45747</v>
      </c>
      <c r="G2479" t="s">
        <v>1614</v>
      </c>
      <c r="H2479" t="s">
        <v>3041</v>
      </c>
      <c r="I2479">
        <v>100</v>
      </c>
      <c r="J2479">
        <v>94.550003051757813</v>
      </c>
      <c r="CF2479">
        <v>54.77</v>
      </c>
      <c r="CG2479">
        <v>57.93</v>
      </c>
    </row>
    <row r="2480" spans="1:87" x14ac:dyDescent="0.3">
      <c r="A2480">
        <v>416</v>
      </c>
      <c r="B2480" t="s">
        <v>384</v>
      </c>
      <c r="C2480" t="s">
        <v>190</v>
      </c>
      <c r="D2480" t="s">
        <v>47</v>
      </c>
      <c r="E2480" t="s">
        <v>22</v>
      </c>
      <c r="F2480" s="101">
        <v>45747</v>
      </c>
      <c r="G2480" t="s">
        <v>1630</v>
      </c>
      <c r="H2480" t="s">
        <v>3043</v>
      </c>
      <c r="I2480">
        <v>100</v>
      </c>
      <c r="J2480">
        <v>98.199996948242188</v>
      </c>
      <c r="CH2480">
        <v>30</v>
      </c>
      <c r="CI2480">
        <v>30.55</v>
      </c>
    </row>
    <row r="2481" spans="1:91" x14ac:dyDescent="0.3">
      <c r="A2481">
        <v>416</v>
      </c>
      <c r="B2481" t="s">
        <v>384</v>
      </c>
      <c r="C2481" t="s">
        <v>190</v>
      </c>
      <c r="D2481" t="s">
        <v>47</v>
      </c>
      <c r="E2481" t="s">
        <v>22</v>
      </c>
      <c r="F2481" s="101">
        <v>45747</v>
      </c>
      <c r="G2481" t="s">
        <v>1630</v>
      </c>
      <c r="H2481" t="s">
        <v>3044</v>
      </c>
      <c r="I2481">
        <v>100</v>
      </c>
      <c r="J2481">
        <v>94.639999389648438</v>
      </c>
      <c r="CH2481">
        <v>16.25</v>
      </c>
      <c r="CI2481">
        <v>17.170000000000002</v>
      </c>
    </row>
    <row r="2482" spans="1:91" x14ac:dyDescent="0.3">
      <c r="A2482">
        <v>416</v>
      </c>
      <c r="B2482" t="s">
        <v>384</v>
      </c>
      <c r="C2482" t="s">
        <v>190</v>
      </c>
      <c r="D2482" t="s">
        <v>47</v>
      </c>
      <c r="E2482" t="s">
        <v>22</v>
      </c>
      <c r="F2482" s="101">
        <v>45747</v>
      </c>
      <c r="G2482" t="s">
        <v>1630</v>
      </c>
      <c r="H2482" t="s">
        <v>3206</v>
      </c>
      <c r="I2482">
        <v>100</v>
      </c>
      <c r="J2482">
        <v>121.73000335693359</v>
      </c>
      <c r="CH2482">
        <v>33</v>
      </c>
      <c r="CI2482">
        <v>27.11</v>
      </c>
    </row>
    <row r="2483" spans="1:91" x14ac:dyDescent="0.3">
      <c r="A2483">
        <v>416</v>
      </c>
      <c r="B2483" t="s">
        <v>384</v>
      </c>
      <c r="C2483" t="s">
        <v>190</v>
      </c>
      <c r="D2483" t="s">
        <v>47</v>
      </c>
      <c r="E2483" t="s">
        <v>22</v>
      </c>
      <c r="F2483" s="101">
        <v>45747</v>
      </c>
      <c r="G2483" t="s">
        <v>1630</v>
      </c>
      <c r="H2483" t="s">
        <v>3207</v>
      </c>
      <c r="I2483">
        <v>100</v>
      </c>
      <c r="J2483">
        <v>85.050003051757813</v>
      </c>
      <c r="CH2483">
        <v>19</v>
      </c>
      <c r="CI2483">
        <v>22.34</v>
      </c>
    </row>
    <row r="2484" spans="1:91" x14ac:dyDescent="0.3">
      <c r="A2484">
        <v>416</v>
      </c>
      <c r="B2484" t="s">
        <v>384</v>
      </c>
      <c r="C2484" t="s">
        <v>190</v>
      </c>
      <c r="D2484" t="s">
        <v>47</v>
      </c>
      <c r="E2484" t="s">
        <v>22</v>
      </c>
      <c r="F2484" s="101">
        <v>45747</v>
      </c>
      <c r="G2484" t="s">
        <v>1630</v>
      </c>
      <c r="H2484" t="s">
        <v>3208</v>
      </c>
      <c r="I2484">
        <v>100</v>
      </c>
      <c r="J2484">
        <v>553.0999755859375</v>
      </c>
      <c r="CH2484">
        <v>6.25</v>
      </c>
      <c r="CI2484">
        <v>1.1299999999999999</v>
      </c>
    </row>
    <row r="2485" spans="1:91" x14ac:dyDescent="0.3">
      <c r="A2485">
        <v>416</v>
      </c>
      <c r="B2485" t="s">
        <v>384</v>
      </c>
      <c r="C2485" t="s">
        <v>190</v>
      </c>
      <c r="D2485" t="s">
        <v>47</v>
      </c>
      <c r="E2485" t="s">
        <v>22</v>
      </c>
      <c r="F2485" s="101">
        <v>45747</v>
      </c>
      <c r="G2485" t="s">
        <v>1630</v>
      </c>
      <c r="H2485" t="s">
        <v>3205</v>
      </c>
      <c r="I2485">
        <v>100</v>
      </c>
      <c r="J2485">
        <v>72.800003051757813</v>
      </c>
      <c r="CH2485">
        <v>25</v>
      </c>
      <c r="CI2485">
        <v>34.340000000000003</v>
      </c>
    </row>
    <row r="2486" spans="1:91" x14ac:dyDescent="0.3">
      <c r="A2486">
        <v>417</v>
      </c>
      <c r="B2486" t="s">
        <v>385</v>
      </c>
      <c r="C2486" t="s">
        <v>190</v>
      </c>
      <c r="D2486" t="s">
        <v>47</v>
      </c>
      <c r="E2486" t="s">
        <v>22</v>
      </c>
      <c r="F2486" s="101">
        <v>45747</v>
      </c>
      <c r="G2486" t="s">
        <v>1646</v>
      </c>
      <c r="H2486" t="s">
        <v>3046</v>
      </c>
      <c r="I2486">
        <v>100</v>
      </c>
      <c r="J2486">
        <v>71.069999694824219</v>
      </c>
      <c r="CJ2486">
        <v>29.33</v>
      </c>
      <c r="CK2486">
        <v>41.27</v>
      </c>
    </row>
    <row r="2487" spans="1:91" x14ac:dyDescent="0.3">
      <c r="A2487">
        <v>417</v>
      </c>
      <c r="B2487" t="s">
        <v>385</v>
      </c>
      <c r="C2487" t="s">
        <v>190</v>
      </c>
      <c r="D2487" t="s">
        <v>47</v>
      </c>
      <c r="E2487" t="s">
        <v>22</v>
      </c>
      <c r="F2487" s="101">
        <v>45747</v>
      </c>
      <c r="G2487" t="s">
        <v>1646</v>
      </c>
      <c r="H2487" t="s">
        <v>3047</v>
      </c>
      <c r="I2487">
        <v>100</v>
      </c>
      <c r="J2487">
        <v>109.0299987792969</v>
      </c>
      <c r="CJ2487">
        <v>44.79</v>
      </c>
      <c r="CK2487">
        <v>41.08</v>
      </c>
    </row>
    <row r="2488" spans="1:91" x14ac:dyDescent="0.3">
      <c r="A2488">
        <v>417</v>
      </c>
      <c r="B2488" t="s">
        <v>385</v>
      </c>
      <c r="C2488" t="s">
        <v>190</v>
      </c>
      <c r="D2488" t="s">
        <v>47</v>
      </c>
      <c r="E2488" t="s">
        <v>22</v>
      </c>
      <c r="F2488" s="101">
        <v>45747</v>
      </c>
      <c r="G2488" t="s">
        <v>1646</v>
      </c>
      <c r="H2488" t="s">
        <v>3048</v>
      </c>
      <c r="I2488">
        <v>100</v>
      </c>
      <c r="J2488">
        <v>93.709999084472656</v>
      </c>
      <c r="CJ2488">
        <v>28.6</v>
      </c>
      <c r="CK2488">
        <v>30.52</v>
      </c>
    </row>
    <row r="2489" spans="1:91" x14ac:dyDescent="0.3">
      <c r="A2489">
        <v>417</v>
      </c>
      <c r="B2489" t="s">
        <v>385</v>
      </c>
      <c r="C2489" t="s">
        <v>190</v>
      </c>
      <c r="D2489" t="s">
        <v>47</v>
      </c>
      <c r="E2489" t="s">
        <v>22</v>
      </c>
      <c r="F2489" s="101">
        <v>45747</v>
      </c>
      <c r="G2489" t="s">
        <v>1646</v>
      </c>
      <c r="H2489" t="s">
        <v>3050</v>
      </c>
      <c r="I2489">
        <v>100</v>
      </c>
      <c r="J2489">
        <v>94.790000915527344</v>
      </c>
      <c r="CJ2489">
        <v>30</v>
      </c>
      <c r="CK2489">
        <v>31.65</v>
      </c>
    </row>
    <row r="2490" spans="1:91" x14ac:dyDescent="0.3">
      <c r="A2490">
        <v>417</v>
      </c>
      <c r="B2490" t="s">
        <v>385</v>
      </c>
      <c r="C2490" t="s">
        <v>190</v>
      </c>
      <c r="D2490" t="s">
        <v>47</v>
      </c>
      <c r="E2490" t="s">
        <v>22</v>
      </c>
      <c r="F2490" s="101">
        <v>45747</v>
      </c>
      <c r="G2490" t="s">
        <v>1646</v>
      </c>
      <c r="H2490" t="s">
        <v>3051</v>
      </c>
      <c r="I2490">
        <v>100</v>
      </c>
      <c r="J2490">
        <v>86.419998168945313</v>
      </c>
      <c r="CJ2490">
        <v>24.25</v>
      </c>
      <c r="CK2490">
        <v>28.06</v>
      </c>
    </row>
    <row r="2491" spans="1:91" x14ac:dyDescent="0.3">
      <c r="A2491">
        <v>417</v>
      </c>
      <c r="B2491" t="s">
        <v>385</v>
      </c>
      <c r="C2491" t="s">
        <v>190</v>
      </c>
      <c r="D2491" t="s">
        <v>47</v>
      </c>
      <c r="E2491" t="s">
        <v>22</v>
      </c>
      <c r="F2491" s="101">
        <v>45747</v>
      </c>
      <c r="G2491" t="s">
        <v>1646</v>
      </c>
      <c r="H2491" t="s">
        <v>3049</v>
      </c>
      <c r="I2491">
        <v>100</v>
      </c>
      <c r="J2491">
        <v>107.0500030517578</v>
      </c>
      <c r="CJ2491">
        <v>25.21</v>
      </c>
      <c r="CK2491">
        <v>23.55</v>
      </c>
    </row>
    <row r="2492" spans="1:91" x14ac:dyDescent="0.3">
      <c r="A2492">
        <v>418</v>
      </c>
      <c r="B2492" t="s">
        <v>386</v>
      </c>
      <c r="C2492" t="s">
        <v>190</v>
      </c>
      <c r="D2492" t="s">
        <v>47</v>
      </c>
      <c r="E2492" t="s">
        <v>22</v>
      </c>
      <c r="F2492" s="101">
        <v>45747</v>
      </c>
      <c r="G2492" t="s">
        <v>1662</v>
      </c>
      <c r="H2492" t="s">
        <v>3053</v>
      </c>
      <c r="I2492">
        <v>100</v>
      </c>
      <c r="J2492">
        <v>105.7200012207031</v>
      </c>
      <c r="CL2492">
        <v>26.6</v>
      </c>
      <c r="CM2492">
        <v>25.16</v>
      </c>
    </row>
    <row r="2493" spans="1:91" x14ac:dyDescent="0.3">
      <c r="A2493">
        <v>418</v>
      </c>
      <c r="B2493" t="s">
        <v>386</v>
      </c>
      <c r="C2493" t="s">
        <v>190</v>
      </c>
      <c r="D2493" t="s">
        <v>47</v>
      </c>
      <c r="E2493" t="s">
        <v>22</v>
      </c>
      <c r="F2493" s="101">
        <v>45747</v>
      </c>
      <c r="G2493" t="s">
        <v>1662</v>
      </c>
      <c r="H2493" t="s">
        <v>3055</v>
      </c>
      <c r="I2493">
        <v>100</v>
      </c>
      <c r="J2493">
        <v>69.279998779296875</v>
      </c>
      <c r="CL2493">
        <v>35</v>
      </c>
      <c r="CM2493">
        <v>50.52</v>
      </c>
    </row>
    <row r="2494" spans="1:91" x14ac:dyDescent="0.3">
      <c r="A2494">
        <v>418</v>
      </c>
      <c r="B2494" t="s">
        <v>386</v>
      </c>
      <c r="C2494" t="s">
        <v>190</v>
      </c>
      <c r="D2494" t="s">
        <v>47</v>
      </c>
      <c r="E2494" t="s">
        <v>22</v>
      </c>
      <c r="F2494" s="101">
        <v>45747</v>
      </c>
      <c r="G2494" t="s">
        <v>1662</v>
      </c>
      <c r="H2494" t="s">
        <v>3056</v>
      </c>
      <c r="I2494">
        <v>100</v>
      </c>
      <c r="J2494">
        <v>422.82998657226563</v>
      </c>
      <c r="CL2494">
        <v>20</v>
      </c>
      <c r="CM2494">
        <v>4.7300000000000004</v>
      </c>
    </row>
    <row r="2495" spans="1:91" x14ac:dyDescent="0.3">
      <c r="A2495">
        <v>418</v>
      </c>
      <c r="B2495" t="s">
        <v>386</v>
      </c>
      <c r="C2495" t="s">
        <v>190</v>
      </c>
      <c r="D2495" t="s">
        <v>47</v>
      </c>
      <c r="E2495" t="s">
        <v>22</v>
      </c>
      <c r="F2495" s="101">
        <v>45747</v>
      </c>
      <c r="G2495" t="s">
        <v>1662</v>
      </c>
      <c r="H2495" t="s">
        <v>3057</v>
      </c>
      <c r="I2495">
        <v>100</v>
      </c>
      <c r="J2495">
        <v>118.0699996948242</v>
      </c>
      <c r="CL2495">
        <v>38.75</v>
      </c>
      <c r="CM2495">
        <v>32.82</v>
      </c>
    </row>
    <row r="2496" spans="1:91" x14ac:dyDescent="0.3">
      <c r="A2496">
        <v>418</v>
      </c>
      <c r="B2496" t="s">
        <v>386</v>
      </c>
      <c r="C2496" t="s">
        <v>190</v>
      </c>
      <c r="D2496" t="s">
        <v>47</v>
      </c>
      <c r="E2496" t="s">
        <v>22</v>
      </c>
      <c r="F2496" s="101">
        <v>45747</v>
      </c>
      <c r="G2496" t="s">
        <v>1662</v>
      </c>
      <c r="H2496" t="s">
        <v>3058</v>
      </c>
      <c r="I2496">
        <v>100</v>
      </c>
      <c r="J2496">
        <v>28.010000228881839</v>
      </c>
      <c r="CL2496">
        <v>6.33</v>
      </c>
      <c r="CM2496">
        <v>22.6</v>
      </c>
    </row>
    <row r="2497" spans="1:98" x14ac:dyDescent="0.3">
      <c r="A2497">
        <v>418</v>
      </c>
      <c r="B2497" t="s">
        <v>386</v>
      </c>
      <c r="C2497" t="s">
        <v>190</v>
      </c>
      <c r="D2497" t="s">
        <v>47</v>
      </c>
      <c r="E2497" t="s">
        <v>22</v>
      </c>
      <c r="F2497" s="101">
        <v>45747</v>
      </c>
      <c r="G2497" t="s">
        <v>1662</v>
      </c>
      <c r="H2497" t="s">
        <v>3059</v>
      </c>
      <c r="I2497">
        <v>100</v>
      </c>
      <c r="J2497">
        <v>129.4100036621094</v>
      </c>
      <c r="CL2497">
        <v>37.75</v>
      </c>
      <c r="CM2497">
        <v>29.17</v>
      </c>
    </row>
    <row r="2498" spans="1:98" x14ac:dyDescent="0.3">
      <c r="A2498">
        <v>418</v>
      </c>
      <c r="B2498" t="s">
        <v>386</v>
      </c>
      <c r="C2498" t="s">
        <v>190</v>
      </c>
      <c r="D2498" t="s">
        <v>47</v>
      </c>
      <c r="E2498" t="s">
        <v>22</v>
      </c>
      <c r="F2498" s="101">
        <v>45747</v>
      </c>
      <c r="G2498" t="s">
        <v>1662</v>
      </c>
      <c r="H2498" t="s">
        <v>3060</v>
      </c>
      <c r="I2498">
        <v>100</v>
      </c>
      <c r="J2498">
        <v>35.139999389648438</v>
      </c>
      <c r="CL2498">
        <v>15.6</v>
      </c>
      <c r="CM2498">
        <v>44.39</v>
      </c>
    </row>
    <row r="2499" spans="1:98" x14ac:dyDescent="0.3">
      <c r="A2499">
        <v>418</v>
      </c>
      <c r="B2499" t="s">
        <v>386</v>
      </c>
      <c r="C2499" t="s">
        <v>190</v>
      </c>
      <c r="D2499" t="s">
        <v>47</v>
      </c>
      <c r="E2499" t="s">
        <v>22</v>
      </c>
      <c r="F2499" s="101">
        <v>45747</v>
      </c>
      <c r="G2499" t="s">
        <v>1662</v>
      </c>
      <c r="H2499" t="s">
        <v>2999</v>
      </c>
      <c r="I2499">
        <v>100</v>
      </c>
      <c r="J2499">
        <v>136.8800048828125</v>
      </c>
      <c r="CL2499">
        <v>35.11</v>
      </c>
      <c r="CM2499">
        <v>25.65</v>
      </c>
    </row>
    <row r="2500" spans="1:98" x14ac:dyDescent="0.3">
      <c r="A2500">
        <v>418</v>
      </c>
      <c r="B2500" t="s">
        <v>386</v>
      </c>
      <c r="C2500" t="s">
        <v>190</v>
      </c>
      <c r="D2500" t="s">
        <v>47</v>
      </c>
      <c r="E2500" t="s">
        <v>22</v>
      </c>
      <c r="F2500" s="101">
        <v>45747</v>
      </c>
      <c r="G2500" t="s">
        <v>1662</v>
      </c>
      <c r="H2500" t="s">
        <v>3054</v>
      </c>
      <c r="I2500">
        <v>100</v>
      </c>
      <c r="J2500">
        <v>1175</v>
      </c>
      <c r="CL2500">
        <v>11.75</v>
      </c>
      <c r="CM2500">
        <v>1</v>
      </c>
    </row>
    <row r="2501" spans="1:98" x14ac:dyDescent="0.3">
      <c r="A2501">
        <v>420</v>
      </c>
      <c r="B2501" t="s">
        <v>388</v>
      </c>
      <c r="C2501" t="s">
        <v>190</v>
      </c>
      <c r="D2501" t="s">
        <v>47</v>
      </c>
      <c r="E2501" t="s">
        <v>22</v>
      </c>
      <c r="F2501" s="101">
        <v>45747</v>
      </c>
      <c r="G2501" t="s">
        <v>1678</v>
      </c>
      <c r="H2501" t="s">
        <v>3062</v>
      </c>
      <c r="I2501">
        <v>100</v>
      </c>
      <c r="J2501">
        <v>129.6600036621094</v>
      </c>
      <c r="CN2501">
        <v>32.04</v>
      </c>
      <c r="CO2501">
        <v>24.71</v>
      </c>
    </row>
    <row r="2502" spans="1:98" x14ac:dyDescent="0.3">
      <c r="A2502">
        <v>420</v>
      </c>
      <c r="B2502" t="s">
        <v>388</v>
      </c>
      <c r="C2502" t="s">
        <v>190</v>
      </c>
      <c r="D2502" t="s">
        <v>47</v>
      </c>
      <c r="E2502" t="s">
        <v>22</v>
      </c>
      <c r="F2502" s="101">
        <v>45747</v>
      </c>
      <c r="G2502" t="s">
        <v>1678</v>
      </c>
      <c r="H2502" t="s">
        <v>3063</v>
      </c>
      <c r="I2502">
        <v>100</v>
      </c>
      <c r="J2502">
        <v>122.0400009155273</v>
      </c>
      <c r="CN2502">
        <v>22.81</v>
      </c>
      <c r="CO2502">
        <v>18.690000000000001</v>
      </c>
    </row>
    <row r="2503" spans="1:98" x14ac:dyDescent="0.3">
      <c r="A2503">
        <v>420</v>
      </c>
      <c r="B2503" t="s">
        <v>388</v>
      </c>
      <c r="C2503" t="s">
        <v>190</v>
      </c>
      <c r="D2503" t="s">
        <v>47</v>
      </c>
      <c r="E2503" t="s">
        <v>22</v>
      </c>
      <c r="F2503" s="101">
        <v>45747</v>
      </c>
      <c r="G2503" t="s">
        <v>1678</v>
      </c>
      <c r="H2503" t="s">
        <v>3064</v>
      </c>
      <c r="I2503">
        <v>100</v>
      </c>
      <c r="J2503">
        <v>142.2200012207031</v>
      </c>
      <c r="CN2503">
        <v>32</v>
      </c>
      <c r="CO2503">
        <v>22.5</v>
      </c>
    </row>
    <row r="2504" spans="1:98" x14ac:dyDescent="0.3">
      <c r="A2504">
        <v>420</v>
      </c>
      <c r="B2504" t="s">
        <v>388</v>
      </c>
      <c r="C2504" t="s">
        <v>190</v>
      </c>
      <c r="D2504" t="s">
        <v>47</v>
      </c>
      <c r="E2504" t="s">
        <v>22</v>
      </c>
      <c r="F2504" s="101">
        <v>45747</v>
      </c>
      <c r="G2504" t="s">
        <v>1678</v>
      </c>
      <c r="H2504" t="s">
        <v>3065</v>
      </c>
      <c r="I2504">
        <v>100</v>
      </c>
      <c r="J2504">
        <v>113.7600021362305</v>
      </c>
      <c r="CN2504">
        <v>11.16</v>
      </c>
      <c r="CO2504">
        <v>9.81</v>
      </c>
    </row>
    <row r="2505" spans="1:98" x14ac:dyDescent="0.3">
      <c r="A2505">
        <v>420</v>
      </c>
      <c r="B2505" t="s">
        <v>388</v>
      </c>
      <c r="C2505" t="s">
        <v>190</v>
      </c>
      <c r="D2505" t="s">
        <v>47</v>
      </c>
      <c r="E2505" t="s">
        <v>22</v>
      </c>
      <c r="F2505" s="101">
        <v>45747</v>
      </c>
      <c r="G2505" t="s">
        <v>1678</v>
      </c>
      <c r="H2505" t="s">
        <v>3066</v>
      </c>
      <c r="I2505">
        <v>100</v>
      </c>
      <c r="J2505">
        <v>111.34999847412109</v>
      </c>
      <c r="CN2505">
        <v>40.92</v>
      </c>
      <c r="CO2505">
        <v>36.75</v>
      </c>
    </row>
    <row r="2506" spans="1:98" x14ac:dyDescent="0.3">
      <c r="A2506">
        <v>420</v>
      </c>
      <c r="B2506" t="s">
        <v>388</v>
      </c>
      <c r="C2506" t="s">
        <v>190</v>
      </c>
      <c r="D2506" t="s">
        <v>47</v>
      </c>
      <c r="E2506" t="s">
        <v>22</v>
      </c>
      <c r="F2506" s="101">
        <v>45747</v>
      </c>
      <c r="G2506" t="s">
        <v>1678</v>
      </c>
      <c r="H2506" t="s">
        <v>653</v>
      </c>
      <c r="I2506">
        <v>100</v>
      </c>
      <c r="J2506">
        <v>114.1600036621094</v>
      </c>
      <c r="CN2506">
        <v>10</v>
      </c>
      <c r="CO2506">
        <v>8.76</v>
      </c>
    </row>
    <row r="2507" spans="1:98" x14ac:dyDescent="0.3">
      <c r="A2507">
        <v>432</v>
      </c>
      <c r="B2507" t="s">
        <v>401</v>
      </c>
      <c r="C2507" t="s">
        <v>64</v>
      </c>
      <c r="D2507" t="s">
        <v>47</v>
      </c>
      <c r="E2507" t="s">
        <v>22</v>
      </c>
      <c r="F2507" s="101">
        <v>45747</v>
      </c>
      <c r="G2507" t="s">
        <v>3468</v>
      </c>
      <c r="H2507" t="s">
        <v>3104</v>
      </c>
      <c r="I2507">
        <v>90</v>
      </c>
      <c r="J2507">
        <v>100</v>
      </c>
      <c r="CS2507">
        <v>7</v>
      </c>
      <c r="CT2507">
        <v>7</v>
      </c>
    </row>
    <row r="2508" spans="1:98" x14ac:dyDescent="0.3">
      <c r="A2508">
        <v>432</v>
      </c>
      <c r="B2508" t="s">
        <v>401</v>
      </c>
      <c r="C2508" t="s">
        <v>64</v>
      </c>
      <c r="D2508" t="s">
        <v>47</v>
      </c>
      <c r="E2508" t="s">
        <v>22</v>
      </c>
      <c r="F2508" s="101">
        <v>45747</v>
      </c>
      <c r="G2508" t="s">
        <v>3468</v>
      </c>
      <c r="H2508" t="s">
        <v>3105</v>
      </c>
      <c r="I2508">
        <v>90</v>
      </c>
      <c r="J2508">
        <v>100</v>
      </c>
      <c r="CS2508">
        <v>7</v>
      </c>
      <c r="CT2508">
        <v>7</v>
      </c>
    </row>
    <row r="2509" spans="1:98" x14ac:dyDescent="0.3">
      <c r="A2509">
        <v>432</v>
      </c>
      <c r="B2509" t="s">
        <v>401</v>
      </c>
      <c r="C2509" t="s">
        <v>64</v>
      </c>
      <c r="D2509" t="s">
        <v>47</v>
      </c>
      <c r="E2509" t="s">
        <v>22</v>
      </c>
      <c r="F2509" s="101">
        <v>45747</v>
      </c>
      <c r="G2509" t="s">
        <v>3468</v>
      </c>
      <c r="H2509" t="s">
        <v>3106</v>
      </c>
      <c r="I2509">
        <v>90</v>
      </c>
      <c r="J2509">
        <v>100</v>
      </c>
      <c r="CS2509">
        <v>7</v>
      </c>
      <c r="CT2509">
        <v>7</v>
      </c>
    </row>
    <row r="2510" spans="1:98" x14ac:dyDescent="0.3">
      <c r="A2510">
        <v>432</v>
      </c>
      <c r="B2510" t="s">
        <v>401</v>
      </c>
      <c r="C2510" t="s">
        <v>64</v>
      </c>
      <c r="D2510" t="s">
        <v>47</v>
      </c>
      <c r="E2510" t="s">
        <v>22</v>
      </c>
      <c r="F2510" s="101">
        <v>45747</v>
      </c>
      <c r="G2510" t="s">
        <v>3468</v>
      </c>
      <c r="H2510" t="s">
        <v>3107</v>
      </c>
      <c r="I2510">
        <v>90</v>
      </c>
      <c r="J2510">
        <v>100</v>
      </c>
      <c r="CS2510">
        <v>10</v>
      </c>
      <c r="CT2510">
        <v>10</v>
      </c>
    </row>
    <row r="2511" spans="1:98" x14ac:dyDescent="0.3">
      <c r="A2511">
        <v>432</v>
      </c>
      <c r="B2511" t="s">
        <v>401</v>
      </c>
      <c r="C2511" t="s">
        <v>64</v>
      </c>
      <c r="D2511" t="s">
        <v>47</v>
      </c>
      <c r="E2511" t="s">
        <v>22</v>
      </c>
      <c r="F2511" s="101">
        <v>45747</v>
      </c>
      <c r="G2511" t="s">
        <v>3468</v>
      </c>
      <c r="H2511" t="s">
        <v>3109</v>
      </c>
      <c r="I2511">
        <v>90</v>
      </c>
      <c r="J2511">
        <v>100</v>
      </c>
      <c r="CS2511">
        <v>4</v>
      </c>
      <c r="CT2511">
        <v>4</v>
      </c>
    </row>
    <row r="2512" spans="1:98" x14ac:dyDescent="0.3">
      <c r="A2512">
        <v>432</v>
      </c>
      <c r="B2512" t="s">
        <v>401</v>
      </c>
      <c r="C2512" t="s">
        <v>64</v>
      </c>
      <c r="D2512" t="s">
        <v>47</v>
      </c>
      <c r="E2512" t="s">
        <v>22</v>
      </c>
      <c r="F2512" s="101">
        <v>45747</v>
      </c>
      <c r="G2512" t="s">
        <v>3468</v>
      </c>
      <c r="H2512" t="s">
        <v>3110</v>
      </c>
      <c r="I2512">
        <v>90</v>
      </c>
      <c r="J2512">
        <v>100</v>
      </c>
      <c r="CS2512">
        <v>2</v>
      </c>
      <c r="CT2512">
        <v>2</v>
      </c>
    </row>
    <row r="2513" spans="1:132" x14ac:dyDescent="0.3">
      <c r="A2513">
        <v>432</v>
      </c>
      <c r="B2513" t="s">
        <v>401</v>
      </c>
      <c r="C2513" t="s">
        <v>64</v>
      </c>
      <c r="D2513" t="s">
        <v>47</v>
      </c>
      <c r="E2513" t="s">
        <v>22</v>
      </c>
      <c r="F2513" s="101">
        <v>45747</v>
      </c>
      <c r="G2513" t="s">
        <v>3468</v>
      </c>
      <c r="H2513" t="s">
        <v>3111</v>
      </c>
      <c r="I2513">
        <v>90</v>
      </c>
      <c r="J2513">
        <v>100</v>
      </c>
      <c r="CS2513">
        <v>1</v>
      </c>
      <c r="CT2513">
        <v>1</v>
      </c>
    </row>
    <row r="2514" spans="1:132" x14ac:dyDescent="0.3">
      <c r="A2514">
        <v>432</v>
      </c>
      <c r="B2514" t="s">
        <v>401</v>
      </c>
      <c r="C2514" t="s">
        <v>64</v>
      </c>
      <c r="D2514" t="s">
        <v>47</v>
      </c>
      <c r="E2514" t="s">
        <v>22</v>
      </c>
      <c r="F2514" s="101">
        <v>45747</v>
      </c>
      <c r="G2514" t="s">
        <v>3468</v>
      </c>
      <c r="H2514" t="s">
        <v>3112</v>
      </c>
      <c r="I2514">
        <v>90</v>
      </c>
      <c r="J2514">
        <v>100</v>
      </c>
      <c r="CS2514">
        <v>20</v>
      </c>
      <c r="CT2514">
        <v>20</v>
      </c>
    </row>
    <row r="2515" spans="1:132" x14ac:dyDescent="0.3">
      <c r="A2515">
        <v>432</v>
      </c>
      <c r="B2515" t="s">
        <v>401</v>
      </c>
      <c r="C2515" t="s">
        <v>64</v>
      </c>
      <c r="D2515" t="s">
        <v>47</v>
      </c>
      <c r="E2515" t="s">
        <v>22</v>
      </c>
      <c r="F2515" s="101">
        <v>45747</v>
      </c>
      <c r="G2515" t="s">
        <v>3468</v>
      </c>
      <c r="H2515" t="s">
        <v>3108</v>
      </c>
      <c r="I2515">
        <v>90</v>
      </c>
      <c r="J2515">
        <v>100</v>
      </c>
      <c r="CS2515">
        <v>3</v>
      </c>
      <c r="CT2515">
        <v>3</v>
      </c>
    </row>
    <row r="2516" spans="1:132" x14ac:dyDescent="0.3">
      <c r="A2516">
        <v>456</v>
      </c>
      <c r="B2516" t="s">
        <v>421</v>
      </c>
      <c r="C2516" t="s">
        <v>395</v>
      </c>
      <c r="D2516" t="s">
        <v>47</v>
      </c>
      <c r="E2516" t="s">
        <v>22</v>
      </c>
      <c r="F2516" s="101">
        <v>45747</v>
      </c>
      <c r="G2516" t="s">
        <v>3469</v>
      </c>
      <c r="H2516" t="s">
        <v>2981</v>
      </c>
      <c r="I2516">
        <v>100</v>
      </c>
      <c r="J2516">
        <v>105.7099990844727</v>
      </c>
      <c r="DY2516">
        <v>70</v>
      </c>
      <c r="DZ2516">
        <v>74</v>
      </c>
    </row>
    <row r="2517" spans="1:132" x14ac:dyDescent="0.3">
      <c r="A2517">
        <v>456</v>
      </c>
      <c r="B2517" t="s">
        <v>421</v>
      </c>
      <c r="C2517" t="s">
        <v>395</v>
      </c>
      <c r="D2517" t="s">
        <v>47</v>
      </c>
      <c r="E2517" t="s">
        <v>22</v>
      </c>
      <c r="F2517" s="101">
        <v>45747</v>
      </c>
      <c r="G2517" t="s">
        <v>3469</v>
      </c>
      <c r="H2517" t="s">
        <v>2982</v>
      </c>
      <c r="I2517">
        <v>100</v>
      </c>
      <c r="J2517">
        <v>110</v>
      </c>
      <c r="DY2517">
        <v>20</v>
      </c>
      <c r="DZ2517">
        <v>22</v>
      </c>
    </row>
    <row r="2518" spans="1:132" x14ac:dyDescent="0.3">
      <c r="A2518">
        <v>456</v>
      </c>
      <c r="B2518" t="s">
        <v>421</v>
      </c>
      <c r="C2518" t="s">
        <v>395</v>
      </c>
      <c r="D2518" t="s">
        <v>47</v>
      </c>
      <c r="E2518" t="s">
        <v>22</v>
      </c>
      <c r="F2518" s="101">
        <v>45747</v>
      </c>
      <c r="G2518" t="s">
        <v>3469</v>
      </c>
      <c r="H2518" t="s">
        <v>3301</v>
      </c>
      <c r="I2518">
        <v>100</v>
      </c>
      <c r="J2518">
        <v>104.5500030517578</v>
      </c>
      <c r="DY2518">
        <v>22</v>
      </c>
      <c r="DZ2518">
        <v>23</v>
      </c>
    </row>
    <row r="2519" spans="1:132" x14ac:dyDescent="0.3">
      <c r="A2519">
        <v>457</v>
      </c>
      <c r="B2519" t="s">
        <v>422</v>
      </c>
      <c r="C2519" t="s">
        <v>395</v>
      </c>
      <c r="D2519" t="s">
        <v>47</v>
      </c>
      <c r="E2519" t="s">
        <v>22</v>
      </c>
      <c r="F2519" s="101">
        <v>45747</v>
      </c>
      <c r="G2519" t="s">
        <v>3470</v>
      </c>
      <c r="H2519" t="s">
        <v>2981</v>
      </c>
      <c r="I2519">
        <v>100</v>
      </c>
      <c r="J2519">
        <v>300</v>
      </c>
      <c r="EA2519">
        <v>2</v>
      </c>
      <c r="EB2519">
        <v>6</v>
      </c>
    </row>
    <row r="2520" spans="1:132" x14ac:dyDescent="0.3">
      <c r="A2520">
        <v>457</v>
      </c>
      <c r="B2520" t="s">
        <v>422</v>
      </c>
      <c r="C2520" t="s">
        <v>395</v>
      </c>
      <c r="D2520" t="s">
        <v>47</v>
      </c>
      <c r="E2520" t="s">
        <v>22</v>
      </c>
      <c r="F2520" s="101">
        <v>45747</v>
      </c>
      <c r="G2520" t="s">
        <v>3470</v>
      </c>
      <c r="H2520" t="s">
        <v>2982</v>
      </c>
      <c r="I2520">
        <v>100</v>
      </c>
      <c r="J2520">
        <v>200</v>
      </c>
      <c r="EA2520">
        <v>3</v>
      </c>
      <c r="EB2520">
        <v>6</v>
      </c>
    </row>
    <row r="2521" spans="1:132" x14ac:dyDescent="0.3">
      <c r="A2521">
        <v>457</v>
      </c>
      <c r="B2521" t="s">
        <v>422</v>
      </c>
      <c r="C2521" t="s">
        <v>395</v>
      </c>
      <c r="D2521" t="s">
        <v>47</v>
      </c>
      <c r="E2521" t="s">
        <v>22</v>
      </c>
      <c r="F2521" s="101">
        <v>45747</v>
      </c>
      <c r="G2521" t="s">
        <v>3470</v>
      </c>
      <c r="H2521" t="s">
        <v>3301</v>
      </c>
      <c r="I2521">
        <v>100</v>
      </c>
      <c r="J2521">
        <v>100</v>
      </c>
      <c r="EA2521">
        <v>2</v>
      </c>
      <c r="EB2521">
        <v>2</v>
      </c>
    </row>
    <row r="2522" spans="1:132" x14ac:dyDescent="0.3">
      <c r="A2522">
        <v>469</v>
      </c>
      <c r="B2522" t="s">
        <v>387</v>
      </c>
      <c r="C2522" t="s">
        <v>190</v>
      </c>
      <c r="D2522" t="s">
        <v>47</v>
      </c>
      <c r="E2522" t="s">
        <v>22</v>
      </c>
      <c r="F2522" s="101">
        <v>45747</v>
      </c>
      <c r="G2522" t="s">
        <v>1896</v>
      </c>
      <c r="H2522" t="s">
        <v>3218</v>
      </c>
      <c r="I2522">
        <v>100</v>
      </c>
      <c r="J2522">
        <v>132.08000183105469</v>
      </c>
      <c r="DF2522">
        <v>27.5</v>
      </c>
      <c r="DG2522">
        <v>20.82</v>
      </c>
    </row>
    <row r="2523" spans="1:132" x14ac:dyDescent="0.3">
      <c r="A2523">
        <v>469</v>
      </c>
      <c r="B2523" t="s">
        <v>387</v>
      </c>
      <c r="C2523" t="s">
        <v>190</v>
      </c>
      <c r="D2523" t="s">
        <v>47</v>
      </c>
      <c r="E2523" t="s">
        <v>22</v>
      </c>
      <c r="F2523" s="101">
        <v>45747</v>
      </c>
      <c r="G2523" t="s">
        <v>1896</v>
      </c>
      <c r="H2523" t="s">
        <v>3223</v>
      </c>
      <c r="I2523">
        <v>100</v>
      </c>
      <c r="J2523">
        <v>186.49000549316409</v>
      </c>
      <c r="DF2523">
        <v>19.600000000000001</v>
      </c>
      <c r="DG2523">
        <v>10.51</v>
      </c>
    </row>
    <row r="2524" spans="1:132" x14ac:dyDescent="0.3">
      <c r="A2524">
        <v>469</v>
      </c>
      <c r="B2524" t="s">
        <v>387</v>
      </c>
      <c r="C2524" t="s">
        <v>190</v>
      </c>
      <c r="D2524" t="s">
        <v>47</v>
      </c>
      <c r="E2524" t="s">
        <v>22</v>
      </c>
      <c r="F2524" s="101">
        <v>45747</v>
      </c>
      <c r="G2524" t="s">
        <v>1896</v>
      </c>
      <c r="H2524" t="s">
        <v>3220</v>
      </c>
      <c r="I2524">
        <v>100</v>
      </c>
      <c r="J2524">
        <v>86.629997253417969</v>
      </c>
      <c r="DF2524">
        <v>18.600000000000001</v>
      </c>
      <c r="DG2524">
        <v>21.47</v>
      </c>
    </row>
    <row r="2525" spans="1:132" x14ac:dyDescent="0.3">
      <c r="A2525">
        <v>469</v>
      </c>
      <c r="B2525" t="s">
        <v>387</v>
      </c>
      <c r="C2525" t="s">
        <v>190</v>
      </c>
      <c r="D2525" t="s">
        <v>47</v>
      </c>
      <c r="E2525" t="s">
        <v>22</v>
      </c>
      <c r="F2525" s="101">
        <v>45747</v>
      </c>
      <c r="G2525" t="s">
        <v>1896</v>
      </c>
      <c r="H2525" t="s">
        <v>3215</v>
      </c>
      <c r="I2525">
        <v>100</v>
      </c>
      <c r="J2525">
        <v>149.8500061035156</v>
      </c>
      <c r="DF2525">
        <v>40.369999999999997</v>
      </c>
      <c r="DG2525">
        <v>26.94</v>
      </c>
    </row>
    <row r="2526" spans="1:132" x14ac:dyDescent="0.3">
      <c r="A2526">
        <v>469</v>
      </c>
      <c r="B2526" t="s">
        <v>387</v>
      </c>
      <c r="C2526" t="s">
        <v>190</v>
      </c>
      <c r="D2526" t="s">
        <v>47</v>
      </c>
      <c r="E2526" t="s">
        <v>22</v>
      </c>
      <c r="F2526" s="101">
        <v>45747</v>
      </c>
      <c r="G2526" t="s">
        <v>1896</v>
      </c>
      <c r="H2526" t="s">
        <v>3222</v>
      </c>
      <c r="I2526">
        <v>100</v>
      </c>
      <c r="J2526">
        <v>149.16999816894531</v>
      </c>
      <c r="DF2526">
        <v>26</v>
      </c>
      <c r="DG2526">
        <v>17.43</v>
      </c>
    </row>
    <row r="2527" spans="1:132" x14ac:dyDescent="0.3">
      <c r="A2527">
        <v>469</v>
      </c>
      <c r="B2527" t="s">
        <v>387</v>
      </c>
      <c r="C2527" t="s">
        <v>190</v>
      </c>
      <c r="D2527" t="s">
        <v>47</v>
      </c>
      <c r="E2527" t="s">
        <v>22</v>
      </c>
      <c r="F2527" s="101">
        <v>45747</v>
      </c>
      <c r="G2527" t="s">
        <v>1896</v>
      </c>
      <c r="H2527" t="s">
        <v>3219</v>
      </c>
      <c r="I2527">
        <v>100</v>
      </c>
      <c r="J2527">
        <v>114.94000244140619</v>
      </c>
      <c r="DF2527">
        <v>21</v>
      </c>
      <c r="DG2527">
        <v>18.27</v>
      </c>
    </row>
    <row r="2528" spans="1:132" x14ac:dyDescent="0.3">
      <c r="A2528">
        <v>469</v>
      </c>
      <c r="B2528" t="s">
        <v>387</v>
      </c>
      <c r="C2528" t="s">
        <v>190</v>
      </c>
      <c r="D2528" t="s">
        <v>47</v>
      </c>
      <c r="E2528" t="s">
        <v>22</v>
      </c>
      <c r="F2528" s="101">
        <v>45747</v>
      </c>
      <c r="G2528" t="s">
        <v>1896</v>
      </c>
      <c r="H2528" t="s">
        <v>3217</v>
      </c>
      <c r="I2528">
        <v>100</v>
      </c>
      <c r="J2528">
        <v>93.989997863769531</v>
      </c>
      <c r="DF2528">
        <v>27.86</v>
      </c>
      <c r="DG2528">
        <v>29.64</v>
      </c>
    </row>
    <row r="2529" spans="1:145" x14ac:dyDescent="0.3">
      <c r="A2529">
        <v>469</v>
      </c>
      <c r="B2529" t="s">
        <v>387</v>
      </c>
      <c r="C2529" t="s">
        <v>190</v>
      </c>
      <c r="D2529" t="s">
        <v>47</v>
      </c>
      <c r="E2529" t="s">
        <v>22</v>
      </c>
      <c r="F2529" s="101">
        <v>45747</v>
      </c>
      <c r="G2529" t="s">
        <v>1896</v>
      </c>
      <c r="H2529" t="s">
        <v>3221</v>
      </c>
      <c r="I2529">
        <v>100</v>
      </c>
      <c r="J2529">
        <v>30.020000457763668</v>
      </c>
      <c r="DF2529">
        <v>6.25</v>
      </c>
      <c r="DG2529">
        <v>20.82</v>
      </c>
    </row>
    <row r="2530" spans="1:145" x14ac:dyDescent="0.3">
      <c r="A2530">
        <v>469</v>
      </c>
      <c r="B2530" t="s">
        <v>387</v>
      </c>
      <c r="C2530" t="s">
        <v>190</v>
      </c>
      <c r="D2530" t="s">
        <v>47</v>
      </c>
      <c r="E2530" t="s">
        <v>22</v>
      </c>
      <c r="F2530" s="101">
        <v>45747</v>
      </c>
      <c r="G2530" t="s">
        <v>1896</v>
      </c>
      <c r="H2530" t="s">
        <v>3216</v>
      </c>
      <c r="I2530">
        <v>100</v>
      </c>
      <c r="J2530">
        <v>119.120002746582</v>
      </c>
      <c r="DF2530">
        <v>19.5</v>
      </c>
      <c r="DG2530">
        <v>16.37</v>
      </c>
    </row>
    <row r="2531" spans="1:145" x14ac:dyDescent="0.3">
      <c r="A2531">
        <v>470</v>
      </c>
      <c r="B2531" t="s">
        <v>433</v>
      </c>
      <c r="C2531" t="s">
        <v>190</v>
      </c>
      <c r="D2531" t="s">
        <v>47</v>
      </c>
      <c r="E2531" t="s">
        <v>22</v>
      </c>
      <c r="F2531" s="101">
        <v>45747</v>
      </c>
      <c r="G2531" t="s">
        <v>1914</v>
      </c>
      <c r="H2531" t="s">
        <v>3228</v>
      </c>
      <c r="I2531">
        <v>100</v>
      </c>
      <c r="J2531">
        <v>355.08999633789063</v>
      </c>
      <c r="DH2531">
        <v>34.159999999999997</v>
      </c>
      <c r="DI2531">
        <v>9.6199999999999992</v>
      </c>
    </row>
    <row r="2532" spans="1:145" x14ac:dyDescent="0.3">
      <c r="A2532">
        <v>470</v>
      </c>
      <c r="B2532" t="s">
        <v>433</v>
      </c>
      <c r="C2532" t="s">
        <v>190</v>
      </c>
      <c r="D2532" t="s">
        <v>47</v>
      </c>
      <c r="E2532" t="s">
        <v>22</v>
      </c>
      <c r="F2532" s="101">
        <v>45747</v>
      </c>
      <c r="G2532" t="s">
        <v>1914</v>
      </c>
      <c r="H2532" t="s">
        <v>3229</v>
      </c>
      <c r="I2532">
        <v>100</v>
      </c>
      <c r="J2532">
        <v>107.55999755859381</v>
      </c>
      <c r="DH2532">
        <v>16.5</v>
      </c>
      <c r="DI2532">
        <v>15.34</v>
      </c>
    </row>
    <row r="2533" spans="1:145" x14ac:dyDescent="0.3">
      <c r="A2533">
        <v>470</v>
      </c>
      <c r="B2533" t="s">
        <v>433</v>
      </c>
      <c r="C2533" t="s">
        <v>190</v>
      </c>
      <c r="D2533" t="s">
        <v>47</v>
      </c>
      <c r="E2533" t="s">
        <v>22</v>
      </c>
      <c r="F2533" s="101">
        <v>45747</v>
      </c>
      <c r="G2533" t="s">
        <v>1914</v>
      </c>
      <c r="H2533" t="s">
        <v>3226</v>
      </c>
      <c r="I2533">
        <v>100</v>
      </c>
      <c r="J2533">
        <v>98.169998168945313</v>
      </c>
      <c r="DH2533">
        <v>15</v>
      </c>
      <c r="DI2533">
        <v>15.28</v>
      </c>
    </row>
    <row r="2534" spans="1:145" x14ac:dyDescent="0.3">
      <c r="A2534">
        <v>470</v>
      </c>
      <c r="B2534" t="s">
        <v>433</v>
      </c>
      <c r="C2534" t="s">
        <v>190</v>
      </c>
      <c r="D2534" t="s">
        <v>47</v>
      </c>
      <c r="E2534" t="s">
        <v>22</v>
      </c>
      <c r="F2534" s="101">
        <v>45747</v>
      </c>
      <c r="G2534" t="s">
        <v>1914</v>
      </c>
      <c r="H2534" t="s">
        <v>3225</v>
      </c>
      <c r="I2534">
        <v>100</v>
      </c>
      <c r="J2534">
        <v>1095.52001953125</v>
      </c>
      <c r="DH2534">
        <v>85.56</v>
      </c>
      <c r="DI2534">
        <v>7.81</v>
      </c>
    </row>
    <row r="2535" spans="1:145" x14ac:dyDescent="0.3">
      <c r="A2535">
        <v>470</v>
      </c>
      <c r="B2535" t="s">
        <v>433</v>
      </c>
      <c r="C2535" t="s">
        <v>190</v>
      </c>
      <c r="D2535" t="s">
        <v>47</v>
      </c>
      <c r="E2535" t="s">
        <v>22</v>
      </c>
      <c r="F2535" s="101">
        <v>45747</v>
      </c>
      <c r="G2535" t="s">
        <v>1914</v>
      </c>
      <c r="H2535" t="s">
        <v>3227</v>
      </c>
      <c r="I2535">
        <v>100</v>
      </c>
      <c r="J2535">
        <v>107.69000244140619</v>
      </c>
      <c r="DH2535">
        <v>14</v>
      </c>
      <c r="DI2535">
        <v>13</v>
      </c>
    </row>
    <row r="2536" spans="1:145" x14ac:dyDescent="0.3">
      <c r="A2536">
        <v>471</v>
      </c>
      <c r="B2536" t="s">
        <v>434</v>
      </c>
      <c r="C2536" t="s">
        <v>190</v>
      </c>
      <c r="D2536" t="s">
        <v>47</v>
      </c>
      <c r="E2536" t="s">
        <v>22</v>
      </c>
      <c r="F2536" s="101">
        <v>45747</v>
      </c>
      <c r="G2536" t="s">
        <v>1933</v>
      </c>
      <c r="H2536" t="s">
        <v>3233</v>
      </c>
      <c r="I2536">
        <v>100</v>
      </c>
      <c r="J2536">
        <v>100.4199981689453</v>
      </c>
      <c r="DJ2536">
        <v>33.119999999999997</v>
      </c>
      <c r="DK2536">
        <v>32.979999999999997</v>
      </c>
    </row>
    <row r="2537" spans="1:145" x14ac:dyDescent="0.3">
      <c r="A2537">
        <v>471</v>
      </c>
      <c r="B2537" t="s">
        <v>434</v>
      </c>
      <c r="C2537" t="s">
        <v>190</v>
      </c>
      <c r="D2537" t="s">
        <v>47</v>
      </c>
      <c r="E2537" t="s">
        <v>22</v>
      </c>
      <c r="F2537" s="101">
        <v>45747</v>
      </c>
      <c r="G2537" t="s">
        <v>1933</v>
      </c>
      <c r="H2537" t="s">
        <v>3231</v>
      </c>
      <c r="I2537">
        <v>100</v>
      </c>
      <c r="J2537">
        <v>73.410003662109375</v>
      </c>
      <c r="DJ2537">
        <v>22.25</v>
      </c>
      <c r="DK2537">
        <v>30.31</v>
      </c>
    </row>
    <row r="2538" spans="1:145" x14ac:dyDescent="0.3">
      <c r="A2538">
        <v>471</v>
      </c>
      <c r="B2538" t="s">
        <v>434</v>
      </c>
      <c r="C2538" t="s">
        <v>190</v>
      </c>
      <c r="D2538" t="s">
        <v>47</v>
      </c>
      <c r="E2538" t="s">
        <v>22</v>
      </c>
      <c r="F2538" s="101">
        <v>45747</v>
      </c>
      <c r="G2538" t="s">
        <v>1933</v>
      </c>
      <c r="H2538" t="s">
        <v>3234</v>
      </c>
      <c r="I2538">
        <v>100</v>
      </c>
      <c r="J2538">
        <v>86.160003662109375</v>
      </c>
      <c r="DJ2538">
        <v>33.75</v>
      </c>
      <c r="DK2538">
        <v>39.17</v>
      </c>
    </row>
    <row r="2539" spans="1:145" x14ac:dyDescent="0.3">
      <c r="A2539">
        <v>471</v>
      </c>
      <c r="B2539" t="s">
        <v>434</v>
      </c>
      <c r="C2539" t="s">
        <v>190</v>
      </c>
      <c r="D2539" t="s">
        <v>47</v>
      </c>
      <c r="E2539" t="s">
        <v>22</v>
      </c>
      <c r="F2539" s="101">
        <v>45747</v>
      </c>
      <c r="G2539" t="s">
        <v>1933</v>
      </c>
      <c r="H2539" t="s">
        <v>3235</v>
      </c>
      <c r="I2539">
        <v>100</v>
      </c>
      <c r="J2539">
        <v>57.590000152587891</v>
      </c>
      <c r="DJ2539">
        <v>21.25</v>
      </c>
      <c r="DK2539">
        <v>36.9</v>
      </c>
    </row>
    <row r="2540" spans="1:145" x14ac:dyDescent="0.3">
      <c r="A2540">
        <v>471</v>
      </c>
      <c r="B2540" t="s">
        <v>434</v>
      </c>
      <c r="C2540" t="s">
        <v>190</v>
      </c>
      <c r="D2540" t="s">
        <v>47</v>
      </c>
      <c r="E2540" t="s">
        <v>22</v>
      </c>
      <c r="F2540" s="101">
        <v>45747</v>
      </c>
      <c r="G2540" t="s">
        <v>1933</v>
      </c>
      <c r="H2540" t="s">
        <v>3232</v>
      </c>
      <c r="I2540">
        <v>100</v>
      </c>
      <c r="J2540">
        <v>103.5100021362305</v>
      </c>
      <c r="DJ2540">
        <v>24.17</v>
      </c>
      <c r="DK2540">
        <v>23.35</v>
      </c>
    </row>
    <row r="2541" spans="1:145" x14ac:dyDescent="0.3">
      <c r="A2541">
        <v>471</v>
      </c>
      <c r="B2541" t="s">
        <v>434</v>
      </c>
      <c r="C2541" t="s">
        <v>190</v>
      </c>
      <c r="D2541" t="s">
        <v>47</v>
      </c>
      <c r="E2541" t="s">
        <v>22</v>
      </c>
      <c r="F2541" s="101">
        <v>45747</v>
      </c>
      <c r="G2541" t="s">
        <v>1933</v>
      </c>
      <c r="H2541" t="s">
        <v>3237</v>
      </c>
      <c r="I2541">
        <v>100</v>
      </c>
      <c r="J2541">
        <v>116.90000152587891</v>
      </c>
      <c r="DJ2541">
        <v>51.11</v>
      </c>
      <c r="DK2541">
        <v>43.72</v>
      </c>
    </row>
    <row r="2542" spans="1:145" x14ac:dyDescent="0.3">
      <c r="A2542">
        <v>471</v>
      </c>
      <c r="B2542" t="s">
        <v>434</v>
      </c>
      <c r="C2542" t="s">
        <v>190</v>
      </c>
      <c r="D2542" t="s">
        <v>47</v>
      </c>
      <c r="E2542" t="s">
        <v>22</v>
      </c>
      <c r="F2542" s="101">
        <v>45747</v>
      </c>
      <c r="G2542" t="s">
        <v>1933</v>
      </c>
      <c r="H2542" t="s">
        <v>3236</v>
      </c>
      <c r="I2542">
        <v>100</v>
      </c>
      <c r="J2542">
        <v>186.57000732421881</v>
      </c>
      <c r="DJ2542">
        <v>50</v>
      </c>
      <c r="DK2542">
        <v>26.8</v>
      </c>
    </row>
    <row r="2543" spans="1:145" x14ac:dyDescent="0.3">
      <c r="A2543">
        <v>510</v>
      </c>
      <c r="B2543" t="s">
        <v>2204</v>
      </c>
      <c r="C2543" t="s">
        <v>241</v>
      </c>
      <c r="D2543" t="s">
        <v>47</v>
      </c>
      <c r="E2543" t="s">
        <v>22</v>
      </c>
      <c r="F2543" s="101">
        <v>45747</v>
      </c>
      <c r="G2543" t="s">
        <v>2224</v>
      </c>
      <c r="H2543" t="s">
        <v>3471</v>
      </c>
      <c r="EL2543">
        <v>0</v>
      </c>
      <c r="EM2543">
        <v>128</v>
      </c>
    </row>
    <row r="2544" spans="1:145" x14ac:dyDescent="0.3">
      <c r="A2544">
        <v>511</v>
      </c>
      <c r="B2544" t="s">
        <v>2228</v>
      </c>
      <c r="C2544" t="s">
        <v>241</v>
      </c>
      <c r="D2544" t="s">
        <v>47</v>
      </c>
      <c r="E2544" t="s">
        <v>22</v>
      </c>
      <c r="F2544" s="101">
        <v>45747</v>
      </c>
      <c r="G2544" t="s">
        <v>2249</v>
      </c>
      <c r="H2544" t="s">
        <v>3472</v>
      </c>
      <c r="J2544">
        <v>80.849998474121094</v>
      </c>
      <c r="EN2544">
        <v>0</v>
      </c>
      <c r="EO2544">
        <v>0</v>
      </c>
    </row>
    <row r="2545" spans="1:145" x14ac:dyDescent="0.3">
      <c r="A2545">
        <v>511</v>
      </c>
      <c r="B2545" t="s">
        <v>2228</v>
      </c>
      <c r="C2545" t="s">
        <v>241</v>
      </c>
      <c r="D2545" t="s">
        <v>47</v>
      </c>
      <c r="E2545" t="s">
        <v>22</v>
      </c>
      <c r="F2545" s="101">
        <v>45747</v>
      </c>
      <c r="G2545" t="s">
        <v>2249</v>
      </c>
      <c r="H2545" t="s">
        <v>3473</v>
      </c>
      <c r="J2545">
        <v>100</v>
      </c>
      <c r="EN2545">
        <v>0</v>
      </c>
      <c r="EO2545">
        <v>0</v>
      </c>
    </row>
    <row r="2546" spans="1:145" x14ac:dyDescent="0.3">
      <c r="A2546">
        <v>511</v>
      </c>
      <c r="B2546" t="s">
        <v>2228</v>
      </c>
      <c r="C2546" t="s">
        <v>241</v>
      </c>
      <c r="D2546" t="s">
        <v>47</v>
      </c>
      <c r="E2546" t="s">
        <v>22</v>
      </c>
      <c r="F2546" s="101">
        <v>45747</v>
      </c>
      <c r="G2546" t="s">
        <v>2249</v>
      </c>
      <c r="H2546" t="s">
        <v>3474</v>
      </c>
      <c r="J2546">
        <v>100</v>
      </c>
      <c r="EN2546">
        <v>0</v>
      </c>
      <c r="EO2546">
        <v>0</v>
      </c>
    </row>
    <row r="2547" spans="1:145" x14ac:dyDescent="0.3">
      <c r="A2547">
        <v>511</v>
      </c>
      <c r="B2547" t="s">
        <v>2228</v>
      </c>
      <c r="C2547" t="s">
        <v>241</v>
      </c>
      <c r="D2547" t="s">
        <v>47</v>
      </c>
      <c r="E2547" t="s">
        <v>22</v>
      </c>
      <c r="F2547" s="101">
        <v>45747</v>
      </c>
      <c r="G2547" t="s">
        <v>2249</v>
      </c>
      <c r="H2547" t="s">
        <v>3475</v>
      </c>
      <c r="J2547">
        <v>92.860000610351563</v>
      </c>
      <c r="EN2547">
        <v>0</v>
      </c>
      <c r="EO2547">
        <v>0</v>
      </c>
    </row>
    <row r="2548" spans="1:145" x14ac:dyDescent="0.3">
      <c r="A2548">
        <v>511</v>
      </c>
      <c r="B2548" t="s">
        <v>2228</v>
      </c>
      <c r="C2548" t="s">
        <v>241</v>
      </c>
      <c r="D2548" t="s">
        <v>47</v>
      </c>
      <c r="E2548" t="s">
        <v>22</v>
      </c>
      <c r="F2548" s="101">
        <v>45747</v>
      </c>
      <c r="G2548" t="s">
        <v>2249</v>
      </c>
      <c r="H2548" t="s">
        <v>3476</v>
      </c>
      <c r="J2548">
        <v>0</v>
      </c>
      <c r="EN2548">
        <v>0</v>
      </c>
      <c r="EO2548">
        <v>0</v>
      </c>
    </row>
    <row r="2549" spans="1:145" x14ac:dyDescent="0.3">
      <c r="A2549">
        <v>511</v>
      </c>
      <c r="B2549" t="s">
        <v>2228</v>
      </c>
      <c r="C2549" t="s">
        <v>241</v>
      </c>
      <c r="D2549" t="s">
        <v>47</v>
      </c>
      <c r="E2549" t="s">
        <v>22</v>
      </c>
      <c r="F2549" s="101">
        <v>45747</v>
      </c>
      <c r="G2549" t="s">
        <v>2249</v>
      </c>
      <c r="H2549" t="s">
        <v>3477</v>
      </c>
      <c r="J2549">
        <v>0</v>
      </c>
      <c r="EN2549">
        <v>0</v>
      </c>
      <c r="EO2549">
        <v>0</v>
      </c>
    </row>
    <row r="2550" spans="1:145" x14ac:dyDescent="0.3">
      <c r="A2550">
        <v>511</v>
      </c>
      <c r="B2550" t="s">
        <v>2228</v>
      </c>
      <c r="C2550" t="s">
        <v>241</v>
      </c>
      <c r="D2550" t="s">
        <v>47</v>
      </c>
      <c r="E2550" t="s">
        <v>22</v>
      </c>
      <c r="F2550" s="101">
        <v>45747</v>
      </c>
      <c r="G2550" t="s">
        <v>2249</v>
      </c>
      <c r="H2550" t="s">
        <v>3478</v>
      </c>
      <c r="J2550">
        <v>0</v>
      </c>
      <c r="EN2550">
        <v>0</v>
      </c>
      <c r="EO2550">
        <v>0</v>
      </c>
    </row>
    <row r="2551" spans="1:145" x14ac:dyDescent="0.3">
      <c r="A2551">
        <v>208</v>
      </c>
      <c r="B2551" t="s">
        <v>140</v>
      </c>
      <c r="C2551" t="s">
        <v>90</v>
      </c>
      <c r="D2551" t="s">
        <v>21</v>
      </c>
      <c r="E2551" t="s">
        <v>54</v>
      </c>
      <c r="F2551" s="101">
        <v>45777</v>
      </c>
      <c r="G2551" t="s">
        <v>3479</v>
      </c>
      <c r="H2551" t="s">
        <v>2890</v>
      </c>
      <c r="I2551">
        <v>950</v>
      </c>
      <c r="J2551">
        <v>653</v>
      </c>
      <c r="K2551">
        <v>653</v>
      </c>
    </row>
    <row r="2552" spans="1:145" x14ac:dyDescent="0.3">
      <c r="A2552">
        <v>208</v>
      </c>
      <c r="B2552" t="s">
        <v>140</v>
      </c>
      <c r="C2552" t="s">
        <v>90</v>
      </c>
      <c r="D2552" t="s">
        <v>21</v>
      </c>
      <c r="E2552" t="s">
        <v>54</v>
      </c>
      <c r="F2552" s="101">
        <v>45777</v>
      </c>
      <c r="G2552" t="s">
        <v>3479</v>
      </c>
      <c r="H2552" t="s">
        <v>2892</v>
      </c>
      <c r="I2552">
        <v>350</v>
      </c>
      <c r="J2552">
        <v>371</v>
      </c>
      <c r="K2552">
        <v>371</v>
      </c>
    </row>
    <row r="2553" spans="1:145" x14ac:dyDescent="0.3">
      <c r="A2553">
        <v>208</v>
      </c>
      <c r="B2553" t="s">
        <v>140</v>
      </c>
      <c r="C2553" t="s">
        <v>90</v>
      </c>
      <c r="D2553" t="s">
        <v>21</v>
      </c>
      <c r="E2553" t="s">
        <v>54</v>
      </c>
      <c r="F2553" s="101">
        <v>45777</v>
      </c>
      <c r="G2553" t="s">
        <v>3479</v>
      </c>
      <c r="H2553" t="s">
        <v>2898</v>
      </c>
      <c r="I2553">
        <v>25</v>
      </c>
      <c r="J2553">
        <v>20</v>
      </c>
      <c r="K2553">
        <v>20</v>
      </c>
    </row>
    <row r="2554" spans="1:145" x14ac:dyDescent="0.3">
      <c r="A2554">
        <v>208</v>
      </c>
      <c r="B2554" t="s">
        <v>140</v>
      </c>
      <c r="C2554" t="s">
        <v>90</v>
      </c>
      <c r="D2554" t="s">
        <v>21</v>
      </c>
      <c r="E2554" t="s">
        <v>54</v>
      </c>
      <c r="F2554" s="101">
        <v>45777</v>
      </c>
      <c r="G2554" t="s">
        <v>3479</v>
      </c>
      <c r="H2554" t="s">
        <v>2891</v>
      </c>
      <c r="I2554">
        <v>200</v>
      </c>
      <c r="J2554">
        <v>211</v>
      </c>
      <c r="K2554">
        <v>211</v>
      </c>
    </row>
    <row r="2555" spans="1:145" x14ac:dyDescent="0.3">
      <c r="A2555">
        <v>208</v>
      </c>
      <c r="B2555" t="s">
        <v>140</v>
      </c>
      <c r="C2555" t="s">
        <v>90</v>
      </c>
      <c r="D2555" t="s">
        <v>21</v>
      </c>
      <c r="E2555" t="s">
        <v>54</v>
      </c>
      <c r="F2555" s="101">
        <v>45777</v>
      </c>
      <c r="G2555" t="s">
        <v>3479</v>
      </c>
      <c r="H2555" t="s">
        <v>2895</v>
      </c>
      <c r="I2555">
        <v>0</v>
      </c>
      <c r="J2555">
        <v>0</v>
      </c>
      <c r="K2555">
        <v>0</v>
      </c>
    </row>
    <row r="2556" spans="1:145" x14ac:dyDescent="0.3">
      <c r="A2556">
        <v>208</v>
      </c>
      <c r="B2556" t="s">
        <v>140</v>
      </c>
      <c r="C2556" t="s">
        <v>90</v>
      </c>
      <c r="D2556" t="s">
        <v>21</v>
      </c>
      <c r="E2556" t="s">
        <v>54</v>
      </c>
      <c r="F2556" s="101">
        <v>45777</v>
      </c>
      <c r="G2556" t="s">
        <v>3479</v>
      </c>
      <c r="H2556" t="s">
        <v>2899</v>
      </c>
      <c r="I2556">
        <v>25</v>
      </c>
      <c r="J2556">
        <v>16</v>
      </c>
      <c r="K2556">
        <v>16</v>
      </c>
    </row>
    <row r="2557" spans="1:145" x14ac:dyDescent="0.3">
      <c r="A2557">
        <v>214</v>
      </c>
      <c r="B2557" t="s">
        <v>143</v>
      </c>
      <c r="C2557" t="s">
        <v>90</v>
      </c>
      <c r="D2557" t="s">
        <v>21</v>
      </c>
      <c r="E2557" t="s">
        <v>54</v>
      </c>
      <c r="F2557" s="101">
        <v>45777</v>
      </c>
      <c r="G2557" t="s">
        <v>3480</v>
      </c>
      <c r="H2557" t="s">
        <v>2892</v>
      </c>
      <c r="I2557">
        <v>1000</v>
      </c>
      <c r="J2557">
        <v>998.42999267578125</v>
      </c>
      <c r="L2557">
        <v>176.66</v>
      </c>
      <c r="M2557">
        <v>821.77</v>
      </c>
    </row>
    <row r="2558" spans="1:145" x14ac:dyDescent="0.3">
      <c r="A2558">
        <v>214</v>
      </c>
      <c r="B2558" t="s">
        <v>143</v>
      </c>
      <c r="C2558" t="s">
        <v>90</v>
      </c>
      <c r="D2558" t="s">
        <v>21</v>
      </c>
      <c r="E2558" t="s">
        <v>54</v>
      </c>
      <c r="F2558" s="101">
        <v>45777</v>
      </c>
      <c r="G2558" t="s">
        <v>3480</v>
      </c>
      <c r="H2558" t="s">
        <v>2898</v>
      </c>
      <c r="I2558">
        <v>7500</v>
      </c>
      <c r="J2558">
        <v>110.98000335693359</v>
      </c>
      <c r="L2558">
        <v>47.69</v>
      </c>
      <c r="M2558">
        <v>63.29</v>
      </c>
    </row>
    <row r="2559" spans="1:145" x14ac:dyDescent="0.3">
      <c r="A2559">
        <v>214</v>
      </c>
      <c r="B2559" t="s">
        <v>143</v>
      </c>
      <c r="C2559" t="s">
        <v>90</v>
      </c>
      <c r="D2559" t="s">
        <v>21</v>
      </c>
      <c r="E2559" t="s">
        <v>54</v>
      </c>
      <c r="F2559" s="101">
        <v>45777</v>
      </c>
      <c r="G2559" t="s">
        <v>3480</v>
      </c>
      <c r="H2559" t="s">
        <v>2891</v>
      </c>
      <c r="I2559">
        <v>1000</v>
      </c>
      <c r="J2559">
        <v>649.5</v>
      </c>
      <c r="L2559">
        <v>50.4</v>
      </c>
      <c r="M2559">
        <v>599.1</v>
      </c>
    </row>
    <row r="2560" spans="1:145" x14ac:dyDescent="0.3">
      <c r="A2560">
        <v>214</v>
      </c>
      <c r="B2560" t="s">
        <v>143</v>
      </c>
      <c r="C2560" t="s">
        <v>90</v>
      </c>
      <c r="D2560" t="s">
        <v>21</v>
      </c>
      <c r="E2560" t="s">
        <v>54</v>
      </c>
      <c r="F2560" s="101">
        <v>45777</v>
      </c>
      <c r="G2560" t="s">
        <v>3480</v>
      </c>
      <c r="H2560" t="s">
        <v>2895</v>
      </c>
      <c r="I2560">
        <v>1</v>
      </c>
      <c r="J2560">
        <v>0</v>
      </c>
      <c r="L2560">
        <v>0</v>
      </c>
      <c r="M2560">
        <v>0</v>
      </c>
    </row>
    <row r="2561" spans="1:46" x14ac:dyDescent="0.3">
      <c r="A2561">
        <v>214</v>
      </c>
      <c r="B2561" t="s">
        <v>143</v>
      </c>
      <c r="C2561" t="s">
        <v>90</v>
      </c>
      <c r="D2561" t="s">
        <v>21</v>
      </c>
      <c r="E2561" t="s">
        <v>54</v>
      </c>
      <c r="F2561" s="101">
        <v>45777</v>
      </c>
      <c r="G2561" t="s">
        <v>3480</v>
      </c>
      <c r="H2561" t="s">
        <v>2899</v>
      </c>
      <c r="I2561">
        <v>1</v>
      </c>
      <c r="J2561">
        <v>36.939998626708977</v>
      </c>
      <c r="L2561">
        <v>14.8</v>
      </c>
      <c r="M2561">
        <v>22.14</v>
      </c>
    </row>
    <row r="2562" spans="1:46" x14ac:dyDescent="0.3">
      <c r="A2562">
        <v>214</v>
      </c>
      <c r="B2562" t="s">
        <v>143</v>
      </c>
      <c r="C2562" t="s">
        <v>90</v>
      </c>
      <c r="D2562" t="s">
        <v>21</v>
      </c>
      <c r="E2562" t="s">
        <v>54</v>
      </c>
      <c r="F2562" s="101">
        <v>45777</v>
      </c>
      <c r="G2562" t="s">
        <v>3480</v>
      </c>
      <c r="H2562" t="s">
        <v>2890</v>
      </c>
      <c r="I2562">
        <v>5500</v>
      </c>
      <c r="J2562">
        <v>3516.7900390625</v>
      </c>
      <c r="L2562">
        <v>1017.34</v>
      </c>
      <c r="M2562">
        <v>2499.4499999999998</v>
      </c>
    </row>
    <row r="2563" spans="1:46" x14ac:dyDescent="0.3">
      <c r="A2563">
        <v>217</v>
      </c>
      <c r="B2563" t="s">
        <v>147</v>
      </c>
      <c r="C2563" t="s">
        <v>90</v>
      </c>
      <c r="D2563" t="s">
        <v>21</v>
      </c>
      <c r="E2563" t="s">
        <v>22</v>
      </c>
      <c r="F2563" s="101">
        <v>45777</v>
      </c>
      <c r="G2563" t="s">
        <v>3481</v>
      </c>
      <c r="H2563" t="s">
        <v>2892</v>
      </c>
      <c r="I2563">
        <v>20</v>
      </c>
      <c r="J2563">
        <v>17.690000534057621</v>
      </c>
      <c r="L2563">
        <v>176.66</v>
      </c>
      <c r="M2563">
        <v>821.77</v>
      </c>
      <c r="AS2563">
        <v>176.66</v>
      </c>
    </row>
    <row r="2564" spans="1:46" x14ac:dyDescent="0.3">
      <c r="A2564">
        <v>217</v>
      </c>
      <c r="B2564" t="s">
        <v>147</v>
      </c>
      <c r="C2564" t="s">
        <v>90</v>
      </c>
      <c r="D2564" t="s">
        <v>21</v>
      </c>
      <c r="E2564" t="s">
        <v>22</v>
      </c>
      <c r="F2564" s="101">
        <v>45777</v>
      </c>
      <c r="G2564" t="s">
        <v>3481</v>
      </c>
      <c r="H2564" t="s">
        <v>2898</v>
      </c>
      <c r="I2564">
        <v>20</v>
      </c>
      <c r="J2564">
        <v>42.970001220703118</v>
      </c>
      <c r="L2564">
        <v>47.69</v>
      </c>
      <c r="M2564">
        <v>63.29</v>
      </c>
      <c r="AS2564">
        <v>47.69</v>
      </c>
    </row>
    <row r="2565" spans="1:46" x14ac:dyDescent="0.3">
      <c r="A2565">
        <v>217</v>
      </c>
      <c r="B2565" t="s">
        <v>147</v>
      </c>
      <c r="C2565" t="s">
        <v>90</v>
      </c>
      <c r="D2565" t="s">
        <v>21</v>
      </c>
      <c r="E2565" t="s">
        <v>22</v>
      </c>
      <c r="F2565" s="101">
        <v>45777</v>
      </c>
      <c r="G2565" t="s">
        <v>3481</v>
      </c>
      <c r="H2565" t="s">
        <v>2891</v>
      </c>
      <c r="I2565">
        <v>20</v>
      </c>
      <c r="J2565">
        <v>7.7600002288818359</v>
      </c>
      <c r="L2565">
        <v>50.4</v>
      </c>
      <c r="M2565">
        <v>599.1</v>
      </c>
      <c r="AS2565">
        <v>50.4</v>
      </c>
    </row>
    <row r="2566" spans="1:46" x14ac:dyDescent="0.3">
      <c r="A2566">
        <v>217</v>
      </c>
      <c r="B2566" t="s">
        <v>147</v>
      </c>
      <c r="C2566" t="s">
        <v>90</v>
      </c>
      <c r="D2566" t="s">
        <v>21</v>
      </c>
      <c r="E2566" t="s">
        <v>22</v>
      </c>
      <c r="F2566" s="101">
        <v>45777</v>
      </c>
      <c r="G2566" t="s">
        <v>3481</v>
      </c>
      <c r="H2566" t="s">
        <v>2895</v>
      </c>
      <c r="I2566">
        <v>20</v>
      </c>
      <c r="J2566">
        <v>0</v>
      </c>
      <c r="L2566">
        <v>0</v>
      </c>
      <c r="M2566">
        <v>0</v>
      </c>
      <c r="AS2566">
        <v>0</v>
      </c>
    </row>
    <row r="2567" spans="1:46" x14ac:dyDescent="0.3">
      <c r="A2567">
        <v>217</v>
      </c>
      <c r="B2567" t="s">
        <v>147</v>
      </c>
      <c r="C2567" t="s">
        <v>90</v>
      </c>
      <c r="D2567" t="s">
        <v>21</v>
      </c>
      <c r="E2567" t="s">
        <v>22</v>
      </c>
      <c r="F2567" s="101">
        <v>45777</v>
      </c>
      <c r="G2567" t="s">
        <v>3481</v>
      </c>
      <c r="H2567" t="s">
        <v>2899</v>
      </c>
      <c r="I2567">
        <v>20</v>
      </c>
      <c r="J2567">
        <v>40.060001373291023</v>
      </c>
      <c r="L2567">
        <v>14.8</v>
      </c>
      <c r="M2567">
        <v>22.14</v>
      </c>
      <c r="AS2567">
        <v>14.8</v>
      </c>
    </row>
    <row r="2568" spans="1:46" x14ac:dyDescent="0.3">
      <c r="A2568">
        <v>217</v>
      </c>
      <c r="B2568" t="s">
        <v>147</v>
      </c>
      <c r="C2568" t="s">
        <v>90</v>
      </c>
      <c r="D2568" t="s">
        <v>21</v>
      </c>
      <c r="E2568" t="s">
        <v>22</v>
      </c>
      <c r="F2568" s="101">
        <v>45777</v>
      </c>
      <c r="G2568" t="s">
        <v>3481</v>
      </c>
      <c r="H2568" t="s">
        <v>2890</v>
      </c>
      <c r="I2568">
        <v>20</v>
      </c>
      <c r="J2568">
        <v>60.270000457763672</v>
      </c>
      <c r="L2568">
        <v>1017.34</v>
      </c>
      <c r="M2568">
        <v>2499.4499999999998</v>
      </c>
      <c r="AS2568">
        <v>2119.58</v>
      </c>
    </row>
    <row r="2569" spans="1:46" x14ac:dyDescent="0.3">
      <c r="A2569">
        <v>218</v>
      </c>
      <c r="B2569" t="s">
        <v>148</v>
      </c>
      <c r="C2569" t="s">
        <v>90</v>
      </c>
      <c r="D2569" t="s">
        <v>21</v>
      </c>
      <c r="E2569" t="s">
        <v>54</v>
      </c>
      <c r="F2569" s="101">
        <v>45777</v>
      </c>
      <c r="G2569" t="s">
        <v>3482</v>
      </c>
      <c r="H2569" t="s">
        <v>2890</v>
      </c>
      <c r="I2569">
        <v>76000</v>
      </c>
      <c r="J2569">
        <v>64284.8515625</v>
      </c>
      <c r="N2569">
        <v>64284.85</v>
      </c>
    </row>
    <row r="2570" spans="1:46" x14ac:dyDescent="0.3">
      <c r="A2570">
        <v>218</v>
      </c>
      <c r="B2570" t="s">
        <v>148</v>
      </c>
      <c r="C2570" t="s">
        <v>90</v>
      </c>
      <c r="D2570" t="s">
        <v>21</v>
      </c>
      <c r="E2570" t="s">
        <v>54</v>
      </c>
      <c r="F2570" s="101">
        <v>45777</v>
      </c>
      <c r="G2570" t="s">
        <v>3482</v>
      </c>
      <c r="H2570" t="s">
        <v>2898</v>
      </c>
      <c r="I2570">
        <v>5000</v>
      </c>
      <c r="J2570">
        <v>4020</v>
      </c>
      <c r="N2570">
        <v>4020</v>
      </c>
    </row>
    <row r="2571" spans="1:46" x14ac:dyDescent="0.3">
      <c r="A2571">
        <v>218</v>
      </c>
      <c r="B2571" t="s">
        <v>148</v>
      </c>
      <c r="C2571" t="s">
        <v>90</v>
      </c>
      <c r="D2571" t="s">
        <v>21</v>
      </c>
      <c r="E2571" t="s">
        <v>54</v>
      </c>
      <c r="F2571" s="101">
        <v>45777</v>
      </c>
      <c r="G2571" t="s">
        <v>3482</v>
      </c>
      <c r="H2571" t="s">
        <v>2891</v>
      </c>
      <c r="I2571">
        <v>24000</v>
      </c>
      <c r="J2571">
        <v>20556</v>
      </c>
      <c r="N2571">
        <v>20556</v>
      </c>
    </row>
    <row r="2572" spans="1:46" x14ac:dyDescent="0.3">
      <c r="A2572">
        <v>218</v>
      </c>
      <c r="B2572" t="s">
        <v>148</v>
      </c>
      <c r="C2572" t="s">
        <v>90</v>
      </c>
      <c r="D2572" t="s">
        <v>21</v>
      </c>
      <c r="E2572" t="s">
        <v>54</v>
      </c>
      <c r="F2572" s="101">
        <v>45777</v>
      </c>
      <c r="G2572" t="s">
        <v>3482</v>
      </c>
      <c r="H2572" t="s">
        <v>2895</v>
      </c>
      <c r="I2572">
        <v>5000</v>
      </c>
      <c r="J2572">
        <v>120</v>
      </c>
      <c r="N2572">
        <v>120</v>
      </c>
    </row>
    <row r="2573" spans="1:46" x14ac:dyDescent="0.3">
      <c r="A2573">
        <v>218</v>
      </c>
      <c r="B2573" t="s">
        <v>148</v>
      </c>
      <c r="C2573" t="s">
        <v>90</v>
      </c>
      <c r="D2573" t="s">
        <v>21</v>
      </c>
      <c r="E2573" t="s">
        <v>54</v>
      </c>
      <c r="F2573" s="101">
        <v>45777</v>
      </c>
      <c r="G2573" t="s">
        <v>3482</v>
      </c>
      <c r="H2573" t="s">
        <v>2899</v>
      </c>
      <c r="I2573">
        <v>2000</v>
      </c>
      <c r="J2573">
        <v>2609</v>
      </c>
      <c r="N2573">
        <v>2609</v>
      </c>
    </row>
    <row r="2574" spans="1:46" x14ac:dyDescent="0.3">
      <c r="A2574">
        <v>218</v>
      </c>
      <c r="B2574" t="s">
        <v>148</v>
      </c>
      <c r="C2574" t="s">
        <v>90</v>
      </c>
      <c r="D2574" t="s">
        <v>21</v>
      </c>
      <c r="E2574" t="s">
        <v>54</v>
      </c>
      <c r="F2574" s="101">
        <v>45777</v>
      </c>
      <c r="G2574" t="s">
        <v>3482</v>
      </c>
      <c r="H2574" t="s">
        <v>2892</v>
      </c>
      <c r="I2574">
        <v>76000</v>
      </c>
      <c r="J2574">
        <v>47880</v>
      </c>
      <c r="N2574">
        <v>47880</v>
      </c>
    </row>
    <row r="2575" spans="1:46" x14ac:dyDescent="0.3">
      <c r="A2575">
        <v>225</v>
      </c>
      <c r="B2575" t="s">
        <v>156</v>
      </c>
      <c r="C2575" t="s">
        <v>90</v>
      </c>
      <c r="D2575" t="s">
        <v>21</v>
      </c>
      <c r="E2575" t="s">
        <v>22</v>
      </c>
      <c r="F2575" s="101">
        <v>45777</v>
      </c>
      <c r="G2575" t="s">
        <v>3483</v>
      </c>
      <c r="H2575" t="s">
        <v>2890</v>
      </c>
      <c r="I2575">
        <v>1</v>
      </c>
      <c r="J2575">
        <v>8</v>
      </c>
      <c r="AT2575">
        <v>8</v>
      </c>
    </row>
    <row r="2576" spans="1:46" x14ac:dyDescent="0.3">
      <c r="A2576">
        <v>225</v>
      </c>
      <c r="B2576" t="s">
        <v>156</v>
      </c>
      <c r="C2576" t="s">
        <v>90</v>
      </c>
      <c r="D2576" t="s">
        <v>21</v>
      </c>
      <c r="E2576" t="s">
        <v>22</v>
      </c>
      <c r="F2576" s="101">
        <v>45777</v>
      </c>
      <c r="G2576" t="s">
        <v>3483</v>
      </c>
      <c r="H2576" t="s">
        <v>2892</v>
      </c>
      <c r="I2576">
        <v>1</v>
      </c>
      <c r="J2576">
        <v>5</v>
      </c>
      <c r="AT2576">
        <v>5</v>
      </c>
    </row>
    <row r="2577" spans="1:94" x14ac:dyDescent="0.3">
      <c r="A2577">
        <v>225</v>
      </c>
      <c r="B2577" t="s">
        <v>156</v>
      </c>
      <c r="C2577" t="s">
        <v>90</v>
      </c>
      <c r="D2577" t="s">
        <v>21</v>
      </c>
      <c r="E2577" t="s">
        <v>22</v>
      </c>
      <c r="F2577" s="101">
        <v>45777</v>
      </c>
      <c r="G2577" t="s">
        <v>3483</v>
      </c>
      <c r="H2577" t="s">
        <v>2898</v>
      </c>
      <c r="I2577">
        <v>1</v>
      </c>
      <c r="J2577">
        <v>0</v>
      </c>
      <c r="AT2577">
        <v>0</v>
      </c>
    </row>
    <row r="2578" spans="1:94" x14ac:dyDescent="0.3">
      <c r="A2578">
        <v>225</v>
      </c>
      <c r="B2578" t="s">
        <v>156</v>
      </c>
      <c r="C2578" t="s">
        <v>90</v>
      </c>
      <c r="D2578" t="s">
        <v>21</v>
      </c>
      <c r="E2578" t="s">
        <v>22</v>
      </c>
      <c r="F2578" s="101">
        <v>45777</v>
      </c>
      <c r="G2578" t="s">
        <v>3483</v>
      </c>
      <c r="H2578" t="s">
        <v>2891</v>
      </c>
      <c r="I2578">
        <v>1</v>
      </c>
      <c r="J2578">
        <v>10</v>
      </c>
      <c r="AT2578">
        <v>10</v>
      </c>
    </row>
    <row r="2579" spans="1:94" x14ac:dyDescent="0.3">
      <c r="A2579">
        <v>225</v>
      </c>
      <c r="B2579" t="s">
        <v>156</v>
      </c>
      <c r="C2579" t="s">
        <v>90</v>
      </c>
      <c r="D2579" t="s">
        <v>21</v>
      </c>
      <c r="E2579" t="s">
        <v>22</v>
      </c>
      <c r="F2579" s="101">
        <v>45777</v>
      </c>
      <c r="G2579" t="s">
        <v>3483</v>
      </c>
      <c r="H2579" t="s">
        <v>2895</v>
      </c>
      <c r="I2579">
        <v>1</v>
      </c>
      <c r="J2579">
        <v>2</v>
      </c>
      <c r="AT2579">
        <v>2</v>
      </c>
    </row>
    <row r="2580" spans="1:94" x14ac:dyDescent="0.3">
      <c r="A2580">
        <v>225</v>
      </c>
      <c r="B2580" t="s">
        <v>156</v>
      </c>
      <c r="C2580" t="s">
        <v>90</v>
      </c>
      <c r="D2580" t="s">
        <v>21</v>
      </c>
      <c r="E2580" t="s">
        <v>22</v>
      </c>
      <c r="F2580" s="101">
        <v>45777</v>
      </c>
      <c r="G2580" t="s">
        <v>3483</v>
      </c>
      <c r="H2580" t="s">
        <v>2899</v>
      </c>
      <c r="I2580">
        <v>1</v>
      </c>
      <c r="J2580">
        <v>1</v>
      </c>
      <c r="AT2580">
        <v>1</v>
      </c>
    </row>
    <row r="2581" spans="1:94" x14ac:dyDescent="0.3">
      <c r="A2581">
        <v>239</v>
      </c>
      <c r="B2581" t="s">
        <v>1226</v>
      </c>
      <c r="C2581" t="s">
        <v>29</v>
      </c>
      <c r="D2581" t="s">
        <v>21</v>
      </c>
      <c r="E2581" t="s">
        <v>22</v>
      </c>
      <c r="F2581" s="101">
        <v>45777</v>
      </c>
      <c r="G2581" t="s">
        <v>3484</v>
      </c>
      <c r="H2581" t="s">
        <v>2905</v>
      </c>
      <c r="J2581">
        <v>3</v>
      </c>
      <c r="AU2581">
        <v>3</v>
      </c>
    </row>
    <row r="2582" spans="1:94" x14ac:dyDescent="0.3">
      <c r="A2582">
        <v>239</v>
      </c>
      <c r="B2582" t="s">
        <v>1226</v>
      </c>
      <c r="C2582" t="s">
        <v>29</v>
      </c>
      <c r="D2582" t="s">
        <v>21</v>
      </c>
      <c r="E2582" t="s">
        <v>22</v>
      </c>
      <c r="F2582" s="101">
        <v>45777</v>
      </c>
      <c r="G2582" t="s">
        <v>3484</v>
      </c>
      <c r="H2582" t="s">
        <v>2906</v>
      </c>
      <c r="J2582">
        <v>11</v>
      </c>
      <c r="AU2582">
        <v>11</v>
      </c>
    </row>
    <row r="2583" spans="1:94" x14ac:dyDescent="0.3">
      <c r="A2583">
        <v>239</v>
      </c>
      <c r="B2583" t="s">
        <v>1226</v>
      </c>
      <c r="C2583" t="s">
        <v>29</v>
      </c>
      <c r="D2583" t="s">
        <v>21</v>
      </c>
      <c r="E2583" t="s">
        <v>22</v>
      </c>
      <c r="F2583" s="101">
        <v>45777</v>
      </c>
      <c r="G2583" t="s">
        <v>3484</v>
      </c>
      <c r="H2583" t="s">
        <v>2907</v>
      </c>
      <c r="J2583">
        <v>1</v>
      </c>
      <c r="AU2583">
        <v>1</v>
      </c>
    </row>
    <row r="2584" spans="1:94" x14ac:dyDescent="0.3">
      <c r="A2584">
        <v>239</v>
      </c>
      <c r="B2584" t="s">
        <v>1226</v>
      </c>
      <c r="C2584" t="s">
        <v>29</v>
      </c>
      <c r="D2584" t="s">
        <v>21</v>
      </c>
      <c r="E2584" t="s">
        <v>22</v>
      </c>
      <c r="F2584" s="101">
        <v>45777</v>
      </c>
      <c r="G2584" t="s">
        <v>3484</v>
      </c>
      <c r="H2584" t="s">
        <v>2695</v>
      </c>
      <c r="J2584">
        <v>3</v>
      </c>
      <c r="AU2584">
        <v>3</v>
      </c>
    </row>
    <row r="2585" spans="1:94" x14ac:dyDescent="0.3">
      <c r="A2585">
        <v>239</v>
      </c>
      <c r="B2585" t="s">
        <v>1226</v>
      </c>
      <c r="C2585" t="s">
        <v>29</v>
      </c>
      <c r="D2585" t="s">
        <v>21</v>
      </c>
      <c r="E2585" t="s">
        <v>22</v>
      </c>
      <c r="F2585" s="101">
        <v>45777</v>
      </c>
      <c r="G2585" t="s">
        <v>3484</v>
      </c>
      <c r="H2585" t="s">
        <v>2908</v>
      </c>
      <c r="J2585">
        <v>22</v>
      </c>
      <c r="AU2585">
        <v>22</v>
      </c>
    </row>
    <row r="2586" spans="1:94" x14ac:dyDescent="0.3">
      <c r="A2586">
        <v>434</v>
      </c>
      <c r="B2586" t="s">
        <v>403</v>
      </c>
      <c r="C2586" t="s">
        <v>90</v>
      </c>
      <c r="D2586" t="s">
        <v>21</v>
      </c>
      <c r="E2586" t="s">
        <v>54</v>
      </c>
      <c r="F2586" s="101">
        <v>45777</v>
      </c>
      <c r="G2586" t="s">
        <v>3485</v>
      </c>
      <c r="H2586" t="s">
        <v>2890</v>
      </c>
      <c r="I2586">
        <v>100</v>
      </c>
      <c r="J2586">
        <v>118.9599990844727</v>
      </c>
      <c r="AV2586">
        <v>118.96</v>
      </c>
    </row>
    <row r="2587" spans="1:94" x14ac:dyDescent="0.3">
      <c r="A2587">
        <v>434</v>
      </c>
      <c r="B2587" t="s">
        <v>403</v>
      </c>
      <c r="C2587" t="s">
        <v>90</v>
      </c>
      <c r="D2587" t="s">
        <v>21</v>
      </c>
      <c r="E2587" t="s">
        <v>54</v>
      </c>
      <c r="F2587" s="101">
        <v>45777</v>
      </c>
      <c r="G2587" t="s">
        <v>3485</v>
      </c>
      <c r="H2587" t="s">
        <v>2892</v>
      </c>
      <c r="I2587">
        <v>25</v>
      </c>
      <c r="J2587">
        <v>1.179999947547913</v>
      </c>
      <c r="AV2587">
        <v>1.18</v>
      </c>
    </row>
    <row r="2588" spans="1:94" x14ac:dyDescent="0.3">
      <c r="A2588">
        <v>434</v>
      </c>
      <c r="B2588" t="s">
        <v>403</v>
      </c>
      <c r="C2588" t="s">
        <v>90</v>
      </c>
      <c r="D2588" t="s">
        <v>21</v>
      </c>
      <c r="E2588" t="s">
        <v>54</v>
      </c>
      <c r="F2588" s="101">
        <v>45777</v>
      </c>
      <c r="G2588" t="s">
        <v>3485</v>
      </c>
      <c r="H2588" t="s">
        <v>2898</v>
      </c>
      <c r="I2588">
        <v>200</v>
      </c>
      <c r="J2588">
        <v>0</v>
      </c>
      <c r="AV2588">
        <v>0</v>
      </c>
    </row>
    <row r="2589" spans="1:94" x14ac:dyDescent="0.3">
      <c r="A2589">
        <v>434</v>
      </c>
      <c r="B2589" t="s">
        <v>403</v>
      </c>
      <c r="C2589" t="s">
        <v>90</v>
      </c>
      <c r="D2589" t="s">
        <v>21</v>
      </c>
      <c r="E2589" t="s">
        <v>54</v>
      </c>
      <c r="F2589" s="101">
        <v>45777</v>
      </c>
      <c r="G2589" t="s">
        <v>3485</v>
      </c>
      <c r="H2589" t="s">
        <v>2891</v>
      </c>
      <c r="I2589">
        <v>25</v>
      </c>
      <c r="J2589">
        <v>6.4000000953674316</v>
      </c>
      <c r="AV2589">
        <v>6.4</v>
      </c>
    </row>
    <row r="2590" spans="1:94" x14ac:dyDescent="0.3">
      <c r="A2590">
        <v>434</v>
      </c>
      <c r="B2590" t="s">
        <v>403</v>
      </c>
      <c r="C2590" t="s">
        <v>90</v>
      </c>
      <c r="D2590" t="s">
        <v>21</v>
      </c>
      <c r="E2590" t="s">
        <v>54</v>
      </c>
      <c r="F2590" s="101">
        <v>45777</v>
      </c>
      <c r="G2590" t="s">
        <v>3485</v>
      </c>
      <c r="H2590" t="s">
        <v>2899</v>
      </c>
      <c r="I2590">
        <v>200</v>
      </c>
      <c r="J2590">
        <v>0</v>
      </c>
      <c r="AV2590">
        <v>0</v>
      </c>
    </row>
    <row r="2591" spans="1:94" x14ac:dyDescent="0.3">
      <c r="A2591">
        <v>434</v>
      </c>
      <c r="B2591" t="s">
        <v>403</v>
      </c>
      <c r="C2591" t="s">
        <v>90</v>
      </c>
      <c r="D2591" t="s">
        <v>21</v>
      </c>
      <c r="E2591" t="s">
        <v>54</v>
      </c>
      <c r="F2591" s="101">
        <v>45777</v>
      </c>
      <c r="G2591" t="s">
        <v>3485</v>
      </c>
      <c r="H2591" t="s">
        <v>2895</v>
      </c>
      <c r="I2591">
        <v>10</v>
      </c>
      <c r="J2591">
        <v>0.20000000298023221</v>
      </c>
      <c r="AV2591">
        <v>0.2</v>
      </c>
    </row>
    <row r="2592" spans="1:94" x14ac:dyDescent="0.3">
      <c r="A2592">
        <v>436</v>
      </c>
      <c r="B2592" t="s">
        <v>121</v>
      </c>
      <c r="C2592" t="s">
        <v>93</v>
      </c>
      <c r="D2592" t="s">
        <v>21</v>
      </c>
      <c r="E2592" t="s">
        <v>54</v>
      </c>
      <c r="F2592" s="101">
        <v>45777</v>
      </c>
      <c r="G2592" t="s">
        <v>3486</v>
      </c>
      <c r="H2592" t="s">
        <v>3074</v>
      </c>
      <c r="I2592">
        <v>7</v>
      </c>
      <c r="J2592">
        <v>3.720000028610229</v>
      </c>
      <c r="CP2592">
        <v>3.72</v>
      </c>
    </row>
    <row r="2593" spans="1:136" x14ac:dyDescent="0.3">
      <c r="A2593">
        <v>436</v>
      </c>
      <c r="B2593" t="s">
        <v>121</v>
      </c>
      <c r="C2593" t="s">
        <v>93</v>
      </c>
      <c r="D2593" t="s">
        <v>21</v>
      </c>
      <c r="E2593" t="s">
        <v>54</v>
      </c>
      <c r="F2593" s="101">
        <v>45777</v>
      </c>
      <c r="G2593" t="s">
        <v>3486</v>
      </c>
      <c r="H2593" t="s">
        <v>3075</v>
      </c>
      <c r="I2593">
        <v>7</v>
      </c>
      <c r="J2593">
        <v>2.6800000667572021</v>
      </c>
      <c r="CP2593">
        <v>2.68</v>
      </c>
    </row>
    <row r="2594" spans="1:136" x14ac:dyDescent="0.3">
      <c r="A2594">
        <v>485</v>
      </c>
      <c r="B2594" t="s">
        <v>450</v>
      </c>
      <c r="C2594" t="s">
        <v>93</v>
      </c>
      <c r="D2594" t="s">
        <v>21</v>
      </c>
      <c r="E2594" t="s">
        <v>22</v>
      </c>
      <c r="F2594" s="101">
        <v>45777</v>
      </c>
      <c r="G2594" t="s">
        <v>3487</v>
      </c>
      <c r="H2594" t="s">
        <v>3328</v>
      </c>
      <c r="I2594">
        <v>80</v>
      </c>
      <c r="J2594">
        <v>100</v>
      </c>
      <c r="EC2594">
        <v>4</v>
      </c>
      <c r="ED2594">
        <v>4</v>
      </c>
    </row>
    <row r="2595" spans="1:136" x14ac:dyDescent="0.3">
      <c r="A2595">
        <v>485</v>
      </c>
      <c r="B2595" t="s">
        <v>450</v>
      </c>
      <c r="C2595" t="s">
        <v>93</v>
      </c>
      <c r="D2595" t="s">
        <v>21</v>
      </c>
      <c r="E2595" t="s">
        <v>22</v>
      </c>
      <c r="F2595" s="101">
        <v>45777</v>
      </c>
      <c r="G2595" t="s">
        <v>3487</v>
      </c>
      <c r="H2595" t="s">
        <v>3329</v>
      </c>
      <c r="I2595">
        <v>80</v>
      </c>
      <c r="J2595">
        <v>0</v>
      </c>
      <c r="EC2595">
        <v>0</v>
      </c>
      <c r="ED2595">
        <v>0</v>
      </c>
    </row>
    <row r="2596" spans="1:136" x14ac:dyDescent="0.3">
      <c r="A2596">
        <v>485</v>
      </c>
      <c r="B2596" t="s">
        <v>450</v>
      </c>
      <c r="C2596" t="s">
        <v>93</v>
      </c>
      <c r="D2596" t="s">
        <v>21</v>
      </c>
      <c r="E2596" t="s">
        <v>22</v>
      </c>
      <c r="F2596" s="101">
        <v>45777</v>
      </c>
      <c r="G2596" t="s">
        <v>3487</v>
      </c>
      <c r="H2596" t="s">
        <v>3330</v>
      </c>
      <c r="I2596">
        <v>80</v>
      </c>
      <c r="J2596">
        <v>0</v>
      </c>
      <c r="EC2596">
        <v>0</v>
      </c>
      <c r="ED2596">
        <v>0</v>
      </c>
    </row>
    <row r="2597" spans="1:136" x14ac:dyDescent="0.3">
      <c r="A2597">
        <v>485</v>
      </c>
      <c r="B2597" t="s">
        <v>450</v>
      </c>
      <c r="C2597" t="s">
        <v>93</v>
      </c>
      <c r="D2597" t="s">
        <v>21</v>
      </c>
      <c r="E2597" t="s">
        <v>22</v>
      </c>
      <c r="F2597" s="101">
        <v>45777</v>
      </c>
      <c r="G2597" t="s">
        <v>3487</v>
      </c>
      <c r="H2597" t="s">
        <v>3064</v>
      </c>
      <c r="I2597">
        <v>80</v>
      </c>
      <c r="J2597">
        <v>0</v>
      </c>
      <c r="EC2597">
        <v>0</v>
      </c>
      <c r="ED2597">
        <v>0</v>
      </c>
    </row>
    <row r="2598" spans="1:136" x14ac:dyDescent="0.3">
      <c r="A2598">
        <v>485</v>
      </c>
      <c r="B2598" t="s">
        <v>450</v>
      </c>
      <c r="C2598" t="s">
        <v>93</v>
      </c>
      <c r="D2598" t="s">
        <v>21</v>
      </c>
      <c r="E2598" t="s">
        <v>22</v>
      </c>
      <c r="F2598" s="101">
        <v>45777</v>
      </c>
      <c r="G2598" t="s">
        <v>3487</v>
      </c>
      <c r="H2598" t="s">
        <v>68</v>
      </c>
      <c r="I2598">
        <v>80</v>
      </c>
      <c r="J2598">
        <v>0</v>
      </c>
      <c r="EC2598">
        <v>0</v>
      </c>
      <c r="ED2598">
        <v>0</v>
      </c>
    </row>
    <row r="2599" spans="1:136" x14ac:dyDescent="0.3">
      <c r="A2599">
        <v>485</v>
      </c>
      <c r="B2599" t="s">
        <v>450</v>
      </c>
      <c r="C2599" t="s">
        <v>93</v>
      </c>
      <c r="D2599" t="s">
        <v>21</v>
      </c>
      <c r="E2599" t="s">
        <v>22</v>
      </c>
      <c r="F2599" s="101">
        <v>45777</v>
      </c>
      <c r="G2599" t="s">
        <v>3487</v>
      </c>
      <c r="H2599" t="s">
        <v>3331</v>
      </c>
      <c r="I2599">
        <v>80</v>
      </c>
      <c r="J2599">
        <v>0</v>
      </c>
      <c r="EC2599">
        <v>0</v>
      </c>
      <c r="ED2599">
        <v>0</v>
      </c>
    </row>
    <row r="2600" spans="1:136" x14ac:dyDescent="0.3">
      <c r="A2600">
        <v>485</v>
      </c>
      <c r="B2600" t="s">
        <v>450</v>
      </c>
      <c r="C2600" t="s">
        <v>93</v>
      </c>
      <c r="D2600" t="s">
        <v>21</v>
      </c>
      <c r="E2600" t="s">
        <v>22</v>
      </c>
      <c r="F2600" s="101">
        <v>45777</v>
      </c>
      <c r="G2600" t="s">
        <v>3487</v>
      </c>
      <c r="H2600" t="s">
        <v>3332</v>
      </c>
      <c r="I2600">
        <v>80</v>
      </c>
      <c r="J2600">
        <v>0</v>
      </c>
      <c r="EC2600">
        <v>0</v>
      </c>
      <c r="ED2600">
        <v>0</v>
      </c>
    </row>
    <row r="2601" spans="1:136" x14ac:dyDescent="0.3">
      <c r="A2601">
        <v>485</v>
      </c>
      <c r="B2601" t="s">
        <v>450</v>
      </c>
      <c r="C2601" t="s">
        <v>93</v>
      </c>
      <c r="D2601" t="s">
        <v>21</v>
      </c>
      <c r="E2601" t="s">
        <v>22</v>
      </c>
      <c r="F2601" s="101">
        <v>45777</v>
      </c>
      <c r="G2601" t="s">
        <v>3487</v>
      </c>
      <c r="H2601" t="s">
        <v>3018</v>
      </c>
      <c r="I2601">
        <v>80</v>
      </c>
      <c r="J2601">
        <v>0</v>
      </c>
      <c r="EC2601">
        <v>0</v>
      </c>
      <c r="ED2601">
        <v>0</v>
      </c>
    </row>
    <row r="2602" spans="1:136" x14ac:dyDescent="0.3">
      <c r="A2602">
        <v>485</v>
      </c>
      <c r="B2602" t="s">
        <v>450</v>
      </c>
      <c r="C2602" t="s">
        <v>93</v>
      </c>
      <c r="D2602" t="s">
        <v>21</v>
      </c>
      <c r="E2602" t="s">
        <v>22</v>
      </c>
      <c r="F2602" s="101">
        <v>45777</v>
      </c>
      <c r="G2602" t="s">
        <v>3487</v>
      </c>
      <c r="H2602" t="s">
        <v>3355</v>
      </c>
      <c r="I2602">
        <v>80</v>
      </c>
      <c r="J2602">
        <v>0</v>
      </c>
      <c r="EC2602">
        <v>0</v>
      </c>
      <c r="ED2602">
        <v>0</v>
      </c>
    </row>
    <row r="2603" spans="1:136" x14ac:dyDescent="0.3">
      <c r="A2603">
        <v>488</v>
      </c>
      <c r="B2603" t="s">
        <v>453</v>
      </c>
      <c r="C2603" t="s">
        <v>93</v>
      </c>
      <c r="D2603" t="s">
        <v>21</v>
      </c>
      <c r="E2603" t="s">
        <v>22</v>
      </c>
      <c r="F2603" s="101">
        <v>45777</v>
      </c>
      <c r="G2603" t="s">
        <v>3488</v>
      </c>
      <c r="H2603" t="s">
        <v>3328</v>
      </c>
      <c r="I2603">
        <v>85</v>
      </c>
      <c r="J2603">
        <v>60</v>
      </c>
      <c r="EE2603">
        <v>3</v>
      </c>
      <c r="EF2603">
        <v>5</v>
      </c>
    </row>
    <row r="2604" spans="1:136" x14ac:dyDescent="0.3">
      <c r="A2604">
        <v>488</v>
      </c>
      <c r="B2604" t="s">
        <v>453</v>
      </c>
      <c r="C2604" t="s">
        <v>93</v>
      </c>
      <c r="D2604" t="s">
        <v>21</v>
      </c>
      <c r="E2604" t="s">
        <v>22</v>
      </c>
      <c r="F2604" s="101">
        <v>45777</v>
      </c>
      <c r="G2604" t="s">
        <v>3488</v>
      </c>
      <c r="H2604" t="s">
        <v>3329</v>
      </c>
      <c r="I2604">
        <v>85</v>
      </c>
      <c r="J2604">
        <v>47.369998931884773</v>
      </c>
      <c r="EE2604">
        <v>9</v>
      </c>
      <c r="EF2604">
        <v>19</v>
      </c>
    </row>
    <row r="2605" spans="1:136" x14ac:dyDescent="0.3">
      <c r="A2605">
        <v>488</v>
      </c>
      <c r="B2605" t="s">
        <v>453</v>
      </c>
      <c r="C2605" t="s">
        <v>93</v>
      </c>
      <c r="D2605" t="s">
        <v>21</v>
      </c>
      <c r="E2605" t="s">
        <v>22</v>
      </c>
      <c r="F2605" s="101">
        <v>45777</v>
      </c>
      <c r="G2605" t="s">
        <v>3488</v>
      </c>
      <c r="H2605" t="s">
        <v>3330</v>
      </c>
      <c r="I2605">
        <v>85</v>
      </c>
      <c r="J2605">
        <v>60</v>
      </c>
      <c r="EE2605">
        <v>3</v>
      </c>
      <c r="EF2605">
        <v>5</v>
      </c>
    </row>
    <row r="2606" spans="1:136" x14ac:dyDescent="0.3">
      <c r="A2606">
        <v>488</v>
      </c>
      <c r="B2606" t="s">
        <v>453</v>
      </c>
      <c r="C2606" t="s">
        <v>93</v>
      </c>
      <c r="D2606" t="s">
        <v>21</v>
      </c>
      <c r="E2606" t="s">
        <v>22</v>
      </c>
      <c r="F2606" s="101">
        <v>45777</v>
      </c>
      <c r="G2606" t="s">
        <v>3488</v>
      </c>
      <c r="H2606" t="s">
        <v>68</v>
      </c>
      <c r="I2606">
        <v>85</v>
      </c>
      <c r="J2606">
        <v>0</v>
      </c>
      <c r="EE2606">
        <v>0</v>
      </c>
      <c r="EF2606">
        <v>0</v>
      </c>
    </row>
    <row r="2607" spans="1:136" x14ac:dyDescent="0.3">
      <c r="A2607">
        <v>488</v>
      </c>
      <c r="B2607" t="s">
        <v>453</v>
      </c>
      <c r="C2607" t="s">
        <v>93</v>
      </c>
      <c r="D2607" t="s">
        <v>21</v>
      </c>
      <c r="E2607" t="s">
        <v>22</v>
      </c>
      <c r="F2607" s="101">
        <v>45777</v>
      </c>
      <c r="G2607" t="s">
        <v>3488</v>
      </c>
      <c r="H2607" t="s">
        <v>3331</v>
      </c>
      <c r="I2607">
        <v>85</v>
      </c>
      <c r="J2607">
        <v>0</v>
      </c>
      <c r="EE2607">
        <v>0</v>
      </c>
      <c r="EF2607">
        <v>0</v>
      </c>
    </row>
    <row r="2608" spans="1:136" x14ac:dyDescent="0.3">
      <c r="A2608">
        <v>488</v>
      </c>
      <c r="B2608" t="s">
        <v>453</v>
      </c>
      <c r="C2608" t="s">
        <v>93</v>
      </c>
      <c r="D2608" t="s">
        <v>21</v>
      </c>
      <c r="E2608" t="s">
        <v>22</v>
      </c>
      <c r="F2608" s="101">
        <v>45777</v>
      </c>
      <c r="G2608" t="s">
        <v>3488</v>
      </c>
      <c r="H2608" t="s">
        <v>3332</v>
      </c>
      <c r="I2608">
        <v>85</v>
      </c>
      <c r="J2608">
        <v>70</v>
      </c>
      <c r="EE2608">
        <v>14</v>
      </c>
      <c r="EF2608">
        <v>20</v>
      </c>
    </row>
    <row r="2609" spans="1:141" x14ac:dyDescent="0.3">
      <c r="A2609">
        <v>488</v>
      </c>
      <c r="B2609" t="s">
        <v>453</v>
      </c>
      <c r="C2609" t="s">
        <v>93</v>
      </c>
      <c r="D2609" t="s">
        <v>21</v>
      </c>
      <c r="E2609" t="s">
        <v>22</v>
      </c>
      <c r="F2609" s="101">
        <v>45777</v>
      </c>
      <c r="G2609" t="s">
        <v>3488</v>
      </c>
      <c r="H2609" t="s">
        <v>3018</v>
      </c>
      <c r="I2609">
        <v>85</v>
      </c>
      <c r="J2609">
        <v>0</v>
      </c>
      <c r="EE2609">
        <v>0</v>
      </c>
      <c r="EF2609">
        <v>0</v>
      </c>
    </row>
    <row r="2610" spans="1:141" x14ac:dyDescent="0.3">
      <c r="A2610">
        <v>488</v>
      </c>
      <c r="B2610" t="s">
        <v>453</v>
      </c>
      <c r="C2610" t="s">
        <v>93</v>
      </c>
      <c r="D2610" t="s">
        <v>21</v>
      </c>
      <c r="E2610" t="s">
        <v>22</v>
      </c>
      <c r="F2610" s="101">
        <v>45777</v>
      </c>
      <c r="G2610" t="s">
        <v>3488</v>
      </c>
      <c r="H2610" t="s">
        <v>3355</v>
      </c>
      <c r="I2610">
        <v>85</v>
      </c>
      <c r="J2610">
        <v>0</v>
      </c>
      <c r="EE2610">
        <v>0</v>
      </c>
      <c r="EF2610">
        <v>0</v>
      </c>
    </row>
    <row r="2611" spans="1:141" x14ac:dyDescent="0.3">
      <c r="A2611">
        <v>488</v>
      </c>
      <c r="B2611" t="s">
        <v>453</v>
      </c>
      <c r="C2611" t="s">
        <v>93</v>
      </c>
      <c r="D2611" t="s">
        <v>21</v>
      </c>
      <c r="E2611" t="s">
        <v>22</v>
      </c>
      <c r="F2611" s="101">
        <v>45777</v>
      </c>
      <c r="G2611" t="s">
        <v>3488</v>
      </c>
      <c r="H2611" t="s">
        <v>3064</v>
      </c>
      <c r="I2611">
        <v>85</v>
      </c>
      <c r="J2611">
        <v>100</v>
      </c>
      <c r="EE2611">
        <v>8</v>
      </c>
      <c r="EF2611">
        <v>8</v>
      </c>
    </row>
    <row r="2612" spans="1:141" x14ac:dyDescent="0.3">
      <c r="A2612">
        <v>509</v>
      </c>
      <c r="B2612" t="s">
        <v>2156</v>
      </c>
      <c r="C2612" t="s">
        <v>29</v>
      </c>
      <c r="D2612" t="s">
        <v>21</v>
      </c>
      <c r="E2612" t="s">
        <v>22</v>
      </c>
      <c r="F2612" s="101">
        <v>45777</v>
      </c>
      <c r="G2612" t="s">
        <v>2196</v>
      </c>
      <c r="H2612" t="s">
        <v>3437</v>
      </c>
      <c r="I2612">
        <v>90</v>
      </c>
      <c r="J2612">
        <v>100</v>
      </c>
      <c r="EJ2612">
        <v>31</v>
      </c>
      <c r="EK2612">
        <v>31</v>
      </c>
    </row>
    <row r="2613" spans="1:141" x14ac:dyDescent="0.3">
      <c r="A2613">
        <v>509</v>
      </c>
      <c r="B2613" t="s">
        <v>2156</v>
      </c>
      <c r="C2613" t="s">
        <v>29</v>
      </c>
      <c r="D2613" t="s">
        <v>21</v>
      </c>
      <c r="E2613" t="s">
        <v>22</v>
      </c>
      <c r="F2613" s="101">
        <v>45777</v>
      </c>
      <c r="G2613" t="s">
        <v>2196</v>
      </c>
      <c r="H2613" t="s">
        <v>3438</v>
      </c>
      <c r="I2613">
        <v>90</v>
      </c>
      <c r="J2613">
        <v>80.769996643066406</v>
      </c>
      <c r="EJ2613">
        <v>52</v>
      </c>
      <c r="EK2613">
        <v>42</v>
      </c>
    </row>
    <row r="2614" spans="1:141" x14ac:dyDescent="0.3">
      <c r="A2614">
        <v>509</v>
      </c>
      <c r="B2614" t="s">
        <v>2156</v>
      </c>
      <c r="C2614" t="s">
        <v>29</v>
      </c>
      <c r="D2614" t="s">
        <v>21</v>
      </c>
      <c r="E2614" t="s">
        <v>22</v>
      </c>
      <c r="F2614" s="101">
        <v>45777</v>
      </c>
      <c r="G2614" t="s">
        <v>2196</v>
      </c>
      <c r="H2614" t="s">
        <v>3439</v>
      </c>
      <c r="I2614">
        <v>90</v>
      </c>
      <c r="J2614">
        <v>100</v>
      </c>
      <c r="EJ2614">
        <v>4</v>
      </c>
      <c r="EK2614">
        <v>4</v>
      </c>
    </row>
    <row r="2615" spans="1:141" x14ac:dyDescent="0.3">
      <c r="A2615">
        <v>509</v>
      </c>
      <c r="B2615" t="s">
        <v>2156</v>
      </c>
      <c r="C2615" t="s">
        <v>29</v>
      </c>
      <c r="D2615" t="s">
        <v>21</v>
      </c>
      <c r="E2615" t="s">
        <v>22</v>
      </c>
      <c r="F2615" s="101">
        <v>45777</v>
      </c>
      <c r="G2615" t="s">
        <v>2196</v>
      </c>
      <c r="H2615" t="s">
        <v>2698</v>
      </c>
      <c r="I2615">
        <v>90</v>
      </c>
      <c r="J2615">
        <v>100</v>
      </c>
      <c r="EJ2615">
        <v>59</v>
      </c>
      <c r="EK2615">
        <v>59</v>
      </c>
    </row>
    <row r="2616" spans="1:141" x14ac:dyDescent="0.3">
      <c r="A2616">
        <v>509</v>
      </c>
      <c r="B2616" t="s">
        <v>2156</v>
      </c>
      <c r="C2616" t="s">
        <v>29</v>
      </c>
      <c r="D2616" t="s">
        <v>21</v>
      </c>
      <c r="E2616" t="s">
        <v>22</v>
      </c>
      <c r="F2616" s="101">
        <v>45777</v>
      </c>
      <c r="G2616" t="s">
        <v>2196</v>
      </c>
      <c r="H2616" t="s">
        <v>3440</v>
      </c>
      <c r="I2616">
        <v>90</v>
      </c>
      <c r="J2616">
        <v>95.709999084472656</v>
      </c>
      <c r="EJ2616">
        <v>70</v>
      </c>
      <c r="EK2616">
        <v>67</v>
      </c>
    </row>
    <row r="2617" spans="1:141" x14ac:dyDescent="0.3">
      <c r="A2617">
        <v>509</v>
      </c>
      <c r="B2617" t="s">
        <v>2156</v>
      </c>
      <c r="C2617" t="s">
        <v>29</v>
      </c>
      <c r="D2617" t="s">
        <v>21</v>
      </c>
      <c r="E2617" t="s">
        <v>22</v>
      </c>
      <c r="F2617" s="101">
        <v>45777</v>
      </c>
      <c r="G2617" t="s">
        <v>2196</v>
      </c>
      <c r="H2617" t="s">
        <v>2705</v>
      </c>
      <c r="I2617">
        <v>90</v>
      </c>
      <c r="J2617">
        <v>90.319999694824219</v>
      </c>
      <c r="EJ2617">
        <v>31</v>
      </c>
      <c r="EK2617">
        <v>28</v>
      </c>
    </row>
    <row r="2618" spans="1:141" x14ac:dyDescent="0.3">
      <c r="A2618">
        <v>509</v>
      </c>
      <c r="B2618" t="s">
        <v>2156</v>
      </c>
      <c r="C2618" t="s">
        <v>29</v>
      </c>
      <c r="D2618" t="s">
        <v>21</v>
      </c>
      <c r="E2618" t="s">
        <v>22</v>
      </c>
      <c r="F2618" s="101">
        <v>45777</v>
      </c>
      <c r="G2618" t="s">
        <v>2196</v>
      </c>
      <c r="H2618" t="s">
        <v>3441</v>
      </c>
      <c r="I2618">
        <v>90</v>
      </c>
      <c r="J2618">
        <v>95</v>
      </c>
      <c r="EJ2618">
        <v>80</v>
      </c>
      <c r="EK2618">
        <v>76</v>
      </c>
    </row>
    <row r="2619" spans="1:141" x14ac:dyDescent="0.3">
      <c r="A2619">
        <v>208</v>
      </c>
      <c r="B2619" t="s">
        <v>140</v>
      </c>
      <c r="C2619" t="s">
        <v>90</v>
      </c>
      <c r="D2619" t="s">
        <v>21</v>
      </c>
      <c r="E2619" t="s">
        <v>54</v>
      </c>
      <c r="F2619" s="101">
        <v>45808</v>
      </c>
      <c r="G2619" t="s">
        <v>3489</v>
      </c>
      <c r="H2619" t="s">
        <v>2890</v>
      </c>
      <c r="I2619">
        <v>950</v>
      </c>
      <c r="J2619">
        <v>687</v>
      </c>
      <c r="K2619">
        <v>687</v>
      </c>
    </row>
    <row r="2620" spans="1:141" x14ac:dyDescent="0.3">
      <c r="A2620">
        <v>208</v>
      </c>
      <c r="B2620" t="s">
        <v>140</v>
      </c>
      <c r="C2620" t="s">
        <v>90</v>
      </c>
      <c r="D2620" t="s">
        <v>21</v>
      </c>
      <c r="E2620" t="s">
        <v>54</v>
      </c>
      <c r="F2620" s="101">
        <v>45808</v>
      </c>
      <c r="G2620" t="s">
        <v>3489</v>
      </c>
      <c r="H2620" t="s">
        <v>2898</v>
      </c>
      <c r="I2620">
        <v>25</v>
      </c>
      <c r="J2620">
        <v>20</v>
      </c>
      <c r="K2620">
        <v>20</v>
      </c>
    </row>
    <row r="2621" spans="1:141" x14ac:dyDescent="0.3">
      <c r="A2621">
        <v>208</v>
      </c>
      <c r="B2621" t="s">
        <v>140</v>
      </c>
      <c r="C2621" t="s">
        <v>90</v>
      </c>
      <c r="D2621" t="s">
        <v>21</v>
      </c>
      <c r="E2621" t="s">
        <v>54</v>
      </c>
      <c r="F2621" s="101">
        <v>45808</v>
      </c>
      <c r="G2621" t="s">
        <v>3489</v>
      </c>
      <c r="H2621" t="s">
        <v>2891</v>
      </c>
      <c r="I2621">
        <v>200</v>
      </c>
      <c r="J2621">
        <v>190</v>
      </c>
      <c r="K2621">
        <v>190</v>
      </c>
    </row>
    <row r="2622" spans="1:141" x14ac:dyDescent="0.3">
      <c r="A2622">
        <v>208</v>
      </c>
      <c r="B2622" t="s">
        <v>140</v>
      </c>
      <c r="C2622" t="s">
        <v>90</v>
      </c>
      <c r="D2622" t="s">
        <v>21</v>
      </c>
      <c r="E2622" t="s">
        <v>54</v>
      </c>
      <c r="F2622" s="101">
        <v>45808</v>
      </c>
      <c r="G2622" t="s">
        <v>3489</v>
      </c>
      <c r="H2622" t="s">
        <v>2895</v>
      </c>
      <c r="I2622">
        <v>0</v>
      </c>
      <c r="J2622">
        <v>0</v>
      </c>
      <c r="K2622">
        <v>0</v>
      </c>
    </row>
    <row r="2623" spans="1:141" x14ac:dyDescent="0.3">
      <c r="A2623">
        <v>208</v>
      </c>
      <c r="B2623" t="s">
        <v>140</v>
      </c>
      <c r="C2623" t="s">
        <v>90</v>
      </c>
      <c r="D2623" t="s">
        <v>21</v>
      </c>
      <c r="E2623" t="s">
        <v>54</v>
      </c>
      <c r="F2623" s="101">
        <v>45808</v>
      </c>
      <c r="G2623" t="s">
        <v>3489</v>
      </c>
      <c r="H2623" t="s">
        <v>2899</v>
      </c>
      <c r="I2623">
        <v>25</v>
      </c>
      <c r="J2623">
        <v>26</v>
      </c>
      <c r="K2623">
        <v>26</v>
      </c>
    </row>
    <row r="2624" spans="1:141" x14ac:dyDescent="0.3">
      <c r="A2624">
        <v>208</v>
      </c>
      <c r="B2624" t="s">
        <v>140</v>
      </c>
      <c r="C2624" t="s">
        <v>90</v>
      </c>
      <c r="D2624" t="s">
        <v>21</v>
      </c>
      <c r="E2624" t="s">
        <v>54</v>
      </c>
      <c r="F2624" s="101">
        <v>45808</v>
      </c>
      <c r="G2624" t="s">
        <v>3489</v>
      </c>
      <c r="H2624" t="s">
        <v>2892</v>
      </c>
      <c r="I2624">
        <v>350</v>
      </c>
      <c r="J2624">
        <v>517.5</v>
      </c>
      <c r="K2624">
        <v>517.5</v>
      </c>
    </row>
    <row r="2625" spans="1:45" x14ac:dyDescent="0.3">
      <c r="A2625">
        <v>214</v>
      </c>
      <c r="B2625" t="s">
        <v>143</v>
      </c>
      <c r="C2625" t="s">
        <v>90</v>
      </c>
      <c r="D2625" t="s">
        <v>21</v>
      </c>
      <c r="E2625" t="s">
        <v>54</v>
      </c>
      <c r="F2625" s="101">
        <v>45808</v>
      </c>
      <c r="G2625" t="s">
        <v>3490</v>
      </c>
      <c r="H2625" t="s">
        <v>2892</v>
      </c>
      <c r="I2625">
        <v>1000</v>
      </c>
      <c r="J2625">
        <v>1181.579956054688</v>
      </c>
      <c r="L2625">
        <v>107.87</v>
      </c>
      <c r="M2625">
        <v>1073.71</v>
      </c>
    </row>
    <row r="2626" spans="1:45" x14ac:dyDescent="0.3">
      <c r="A2626">
        <v>214</v>
      </c>
      <c r="B2626" t="s">
        <v>143</v>
      </c>
      <c r="C2626" t="s">
        <v>90</v>
      </c>
      <c r="D2626" t="s">
        <v>21</v>
      </c>
      <c r="E2626" t="s">
        <v>54</v>
      </c>
      <c r="F2626" s="101">
        <v>45808</v>
      </c>
      <c r="G2626" t="s">
        <v>3490</v>
      </c>
      <c r="H2626" t="s">
        <v>2898</v>
      </c>
      <c r="I2626">
        <v>7500</v>
      </c>
      <c r="J2626">
        <v>30.079999923706051</v>
      </c>
      <c r="L2626">
        <v>8.06</v>
      </c>
      <c r="M2626">
        <v>22.02</v>
      </c>
    </row>
    <row r="2627" spans="1:45" x14ac:dyDescent="0.3">
      <c r="A2627">
        <v>214</v>
      </c>
      <c r="B2627" t="s">
        <v>143</v>
      </c>
      <c r="C2627" t="s">
        <v>90</v>
      </c>
      <c r="D2627" t="s">
        <v>21</v>
      </c>
      <c r="E2627" t="s">
        <v>54</v>
      </c>
      <c r="F2627" s="101">
        <v>45808</v>
      </c>
      <c r="G2627" t="s">
        <v>3490</v>
      </c>
      <c r="H2627" t="s">
        <v>2891</v>
      </c>
      <c r="I2627">
        <v>1000</v>
      </c>
      <c r="J2627">
        <v>944.20001220703125</v>
      </c>
      <c r="L2627">
        <v>76.099999999999994</v>
      </c>
      <c r="M2627">
        <v>868.1</v>
      </c>
    </row>
    <row r="2628" spans="1:45" x14ac:dyDescent="0.3">
      <c r="A2628">
        <v>214</v>
      </c>
      <c r="B2628" t="s">
        <v>143</v>
      </c>
      <c r="C2628" t="s">
        <v>90</v>
      </c>
      <c r="D2628" t="s">
        <v>21</v>
      </c>
      <c r="E2628" t="s">
        <v>54</v>
      </c>
      <c r="F2628" s="101">
        <v>45808</v>
      </c>
      <c r="G2628" t="s">
        <v>3490</v>
      </c>
      <c r="H2628" t="s">
        <v>2895</v>
      </c>
      <c r="I2628">
        <v>1</v>
      </c>
      <c r="J2628">
        <v>242.25</v>
      </c>
      <c r="L2628">
        <v>35.14</v>
      </c>
      <c r="M2628">
        <v>207.11</v>
      </c>
    </row>
    <row r="2629" spans="1:45" x14ac:dyDescent="0.3">
      <c r="A2629">
        <v>214</v>
      </c>
      <c r="B2629" t="s">
        <v>143</v>
      </c>
      <c r="C2629" t="s">
        <v>90</v>
      </c>
      <c r="D2629" t="s">
        <v>21</v>
      </c>
      <c r="E2629" t="s">
        <v>54</v>
      </c>
      <c r="F2629" s="101">
        <v>45808</v>
      </c>
      <c r="G2629" t="s">
        <v>3490</v>
      </c>
      <c r="H2629" t="s">
        <v>2899</v>
      </c>
      <c r="I2629">
        <v>1</v>
      </c>
      <c r="J2629">
        <v>36.270000457763672</v>
      </c>
      <c r="L2629">
        <v>7.66</v>
      </c>
      <c r="M2629">
        <v>28.61</v>
      </c>
    </row>
    <row r="2630" spans="1:45" x14ac:dyDescent="0.3">
      <c r="A2630">
        <v>214</v>
      </c>
      <c r="B2630" t="s">
        <v>143</v>
      </c>
      <c r="C2630" t="s">
        <v>90</v>
      </c>
      <c r="D2630" t="s">
        <v>21</v>
      </c>
      <c r="E2630" t="s">
        <v>54</v>
      </c>
      <c r="F2630" s="101">
        <v>45808</v>
      </c>
      <c r="G2630" t="s">
        <v>3490</v>
      </c>
      <c r="H2630" t="s">
        <v>2890</v>
      </c>
      <c r="I2630">
        <v>5500</v>
      </c>
      <c r="J2630">
        <v>3065.1298828125</v>
      </c>
      <c r="L2630">
        <v>400.13</v>
      </c>
      <c r="M2630">
        <v>2665</v>
      </c>
    </row>
    <row r="2631" spans="1:45" x14ac:dyDescent="0.3">
      <c r="A2631">
        <v>217</v>
      </c>
      <c r="B2631" t="s">
        <v>147</v>
      </c>
      <c r="C2631" t="s">
        <v>90</v>
      </c>
      <c r="D2631" t="s">
        <v>21</v>
      </c>
      <c r="E2631" t="s">
        <v>22</v>
      </c>
      <c r="F2631" s="101">
        <v>45808</v>
      </c>
      <c r="G2631" t="s">
        <v>3491</v>
      </c>
      <c r="H2631" t="s">
        <v>2892</v>
      </c>
      <c r="I2631">
        <v>20</v>
      </c>
      <c r="J2631">
        <v>9.130000114440918</v>
      </c>
      <c r="L2631">
        <v>107.87</v>
      </c>
      <c r="M2631">
        <v>1073.71</v>
      </c>
      <c r="AS2631">
        <v>107.87</v>
      </c>
    </row>
    <row r="2632" spans="1:45" x14ac:dyDescent="0.3">
      <c r="A2632">
        <v>217</v>
      </c>
      <c r="B2632" t="s">
        <v>147</v>
      </c>
      <c r="C2632" t="s">
        <v>90</v>
      </c>
      <c r="D2632" t="s">
        <v>21</v>
      </c>
      <c r="E2632" t="s">
        <v>22</v>
      </c>
      <c r="F2632" s="101">
        <v>45808</v>
      </c>
      <c r="G2632" t="s">
        <v>3491</v>
      </c>
      <c r="H2632" t="s">
        <v>2898</v>
      </c>
      <c r="I2632">
        <v>20</v>
      </c>
      <c r="J2632">
        <v>26.79999923706055</v>
      </c>
      <c r="L2632">
        <v>8.06</v>
      </c>
      <c r="M2632">
        <v>22.02</v>
      </c>
      <c r="AS2632">
        <v>8.06</v>
      </c>
    </row>
    <row r="2633" spans="1:45" x14ac:dyDescent="0.3">
      <c r="A2633">
        <v>217</v>
      </c>
      <c r="B2633" t="s">
        <v>147</v>
      </c>
      <c r="C2633" t="s">
        <v>90</v>
      </c>
      <c r="D2633" t="s">
        <v>21</v>
      </c>
      <c r="E2633" t="s">
        <v>22</v>
      </c>
      <c r="F2633" s="101">
        <v>45808</v>
      </c>
      <c r="G2633" t="s">
        <v>3491</v>
      </c>
      <c r="H2633" t="s">
        <v>2891</v>
      </c>
      <c r="I2633">
        <v>20</v>
      </c>
      <c r="J2633">
        <v>8.0600004196166992</v>
      </c>
      <c r="L2633">
        <v>76.099999999999994</v>
      </c>
      <c r="M2633">
        <v>868.1</v>
      </c>
      <c r="AS2633">
        <v>76.099999999999994</v>
      </c>
    </row>
    <row r="2634" spans="1:45" x14ac:dyDescent="0.3">
      <c r="A2634">
        <v>217</v>
      </c>
      <c r="B2634" t="s">
        <v>147</v>
      </c>
      <c r="C2634" t="s">
        <v>90</v>
      </c>
      <c r="D2634" t="s">
        <v>21</v>
      </c>
      <c r="E2634" t="s">
        <v>22</v>
      </c>
      <c r="F2634" s="101">
        <v>45808</v>
      </c>
      <c r="G2634" t="s">
        <v>3491</v>
      </c>
      <c r="H2634" t="s">
        <v>2895</v>
      </c>
      <c r="I2634">
        <v>20</v>
      </c>
      <c r="J2634">
        <v>14.510000228881839</v>
      </c>
      <c r="L2634">
        <v>35.14</v>
      </c>
      <c r="M2634">
        <v>207.11</v>
      </c>
      <c r="AS2634">
        <v>35.14</v>
      </c>
    </row>
    <row r="2635" spans="1:45" x14ac:dyDescent="0.3">
      <c r="A2635">
        <v>217</v>
      </c>
      <c r="B2635" t="s">
        <v>147</v>
      </c>
      <c r="C2635" t="s">
        <v>90</v>
      </c>
      <c r="D2635" t="s">
        <v>21</v>
      </c>
      <c r="E2635" t="s">
        <v>22</v>
      </c>
      <c r="F2635" s="101">
        <v>45808</v>
      </c>
      <c r="G2635" t="s">
        <v>3491</v>
      </c>
      <c r="H2635" t="s">
        <v>2899</v>
      </c>
      <c r="I2635">
        <v>20</v>
      </c>
      <c r="J2635">
        <v>21.120000839233398</v>
      </c>
      <c r="L2635">
        <v>7.66</v>
      </c>
      <c r="M2635">
        <v>28.61</v>
      </c>
      <c r="AS2635">
        <v>7.66</v>
      </c>
    </row>
    <row r="2636" spans="1:45" x14ac:dyDescent="0.3">
      <c r="A2636">
        <v>217</v>
      </c>
      <c r="B2636" t="s">
        <v>147</v>
      </c>
      <c r="C2636" t="s">
        <v>90</v>
      </c>
      <c r="D2636" t="s">
        <v>21</v>
      </c>
      <c r="E2636" t="s">
        <v>22</v>
      </c>
      <c r="F2636" s="101">
        <v>45808</v>
      </c>
      <c r="G2636" t="s">
        <v>3491</v>
      </c>
      <c r="H2636" t="s">
        <v>2890</v>
      </c>
      <c r="I2636">
        <v>20</v>
      </c>
      <c r="J2636">
        <v>45.799999237060547</v>
      </c>
      <c r="L2636">
        <v>400.13</v>
      </c>
      <c r="M2636">
        <v>2665</v>
      </c>
      <c r="AS2636">
        <v>1403.83</v>
      </c>
    </row>
    <row r="2637" spans="1:45" x14ac:dyDescent="0.3">
      <c r="A2637">
        <v>218</v>
      </c>
      <c r="B2637" t="s">
        <v>148</v>
      </c>
      <c r="C2637" t="s">
        <v>90</v>
      </c>
      <c r="D2637" t="s">
        <v>21</v>
      </c>
      <c r="E2637" t="s">
        <v>54</v>
      </c>
      <c r="F2637" s="101">
        <v>45808</v>
      </c>
      <c r="G2637" t="s">
        <v>1116</v>
      </c>
      <c r="H2637" t="s">
        <v>2890</v>
      </c>
      <c r="I2637">
        <v>76000</v>
      </c>
      <c r="J2637">
        <v>71249.6328125</v>
      </c>
      <c r="N2637">
        <v>71249.63</v>
      </c>
    </row>
    <row r="2638" spans="1:45" x14ac:dyDescent="0.3">
      <c r="A2638">
        <v>218</v>
      </c>
      <c r="B2638" t="s">
        <v>148</v>
      </c>
      <c r="C2638" t="s">
        <v>90</v>
      </c>
      <c r="D2638" t="s">
        <v>21</v>
      </c>
      <c r="E2638" t="s">
        <v>54</v>
      </c>
      <c r="F2638" s="101">
        <v>45808</v>
      </c>
      <c r="G2638" t="s">
        <v>1116</v>
      </c>
      <c r="H2638" t="s">
        <v>2892</v>
      </c>
      <c r="I2638">
        <v>76000</v>
      </c>
      <c r="J2638">
        <v>46740</v>
      </c>
      <c r="N2638">
        <v>46740</v>
      </c>
    </row>
    <row r="2639" spans="1:45" x14ac:dyDescent="0.3">
      <c r="A2639">
        <v>218</v>
      </c>
      <c r="B2639" t="s">
        <v>148</v>
      </c>
      <c r="C2639" t="s">
        <v>90</v>
      </c>
      <c r="D2639" t="s">
        <v>21</v>
      </c>
      <c r="E2639" t="s">
        <v>54</v>
      </c>
      <c r="F2639" s="101">
        <v>45808</v>
      </c>
      <c r="G2639" t="s">
        <v>1116</v>
      </c>
      <c r="H2639" t="s">
        <v>2891</v>
      </c>
      <c r="I2639">
        <v>24000</v>
      </c>
      <c r="J2639">
        <v>21705</v>
      </c>
      <c r="N2639">
        <v>21705</v>
      </c>
    </row>
    <row r="2640" spans="1:45" x14ac:dyDescent="0.3">
      <c r="A2640">
        <v>218</v>
      </c>
      <c r="B2640" t="s">
        <v>148</v>
      </c>
      <c r="C2640" t="s">
        <v>90</v>
      </c>
      <c r="D2640" t="s">
        <v>21</v>
      </c>
      <c r="E2640" t="s">
        <v>54</v>
      </c>
      <c r="F2640" s="101">
        <v>45808</v>
      </c>
      <c r="G2640" t="s">
        <v>1116</v>
      </c>
      <c r="H2640" t="s">
        <v>2895</v>
      </c>
      <c r="I2640">
        <v>5000</v>
      </c>
      <c r="J2640">
        <v>0</v>
      </c>
      <c r="N2640">
        <v>0</v>
      </c>
    </row>
    <row r="2641" spans="1:48" x14ac:dyDescent="0.3">
      <c r="A2641">
        <v>218</v>
      </c>
      <c r="B2641" t="s">
        <v>148</v>
      </c>
      <c r="C2641" t="s">
        <v>90</v>
      </c>
      <c r="D2641" t="s">
        <v>21</v>
      </c>
      <c r="E2641" t="s">
        <v>54</v>
      </c>
      <c r="F2641" s="101">
        <v>45808</v>
      </c>
      <c r="G2641" t="s">
        <v>1116</v>
      </c>
      <c r="H2641" t="s">
        <v>2899</v>
      </c>
      <c r="I2641">
        <v>2000</v>
      </c>
      <c r="J2641">
        <v>2553</v>
      </c>
      <c r="N2641">
        <v>2553</v>
      </c>
    </row>
    <row r="2642" spans="1:48" x14ac:dyDescent="0.3">
      <c r="A2642">
        <v>218</v>
      </c>
      <c r="B2642" t="s">
        <v>148</v>
      </c>
      <c r="C2642" t="s">
        <v>90</v>
      </c>
      <c r="D2642" t="s">
        <v>21</v>
      </c>
      <c r="E2642" t="s">
        <v>54</v>
      </c>
      <c r="F2642" s="101">
        <v>45808</v>
      </c>
      <c r="G2642" t="s">
        <v>1116</v>
      </c>
      <c r="H2642" t="s">
        <v>2898</v>
      </c>
      <c r="I2642">
        <v>5000</v>
      </c>
      <c r="J2642">
        <v>4080</v>
      </c>
      <c r="N2642">
        <v>4080</v>
      </c>
    </row>
    <row r="2643" spans="1:48" x14ac:dyDescent="0.3">
      <c r="A2643">
        <v>225</v>
      </c>
      <c r="B2643" t="s">
        <v>156</v>
      </c>
      <c r="C2643" t="s">
        <v>90</v>
      </c>
      <c r="D2643" t="s">
        <v>21</v>
      </c>
      <c r="E2643" t="s">
        <v>22</v>
      </c>
      <c r="F2643" s="101">
        <v>45808</v>
      </c>
      <c r="G2643" t="s">
        <v>3492</v>
      </c>
      <c r="H2643" t="s">
        <v>2890</v>
      </c>
      <c r="I2643">
        <v>1</v>
      </c>
      <c r="J2643">
        <v>11</v>
      </c>
      <c r="AT2643">
        <v>11</v>
      </c>
    </row>
    <row r="2644" spans="1:48" x14ac:dyDescent="0.3">
      <c r="A2644">
        <v>225</v>
      </c>
      <c r="B2644" t="s">
        <v>156</v>
      </c>
      <c r="C2644" t="s">
        <v>90</v>
      </c>
      <c r="D2644" t="s">
        <v>21</v>
      </c>
      <c r="E2644" t="s">
        <v>22</v>
      </c>
      <c r="F2644" s="101">
        <v>45808</v>
      </c>
      <c r="G2644" t="s">
        <v>3492</v>
      </c>
      <c r="H2644" t="s">
        <v>2892</v>
      </c>
      <c r="I2644">
        <v>1</v>
      </c>
      <c r="J2644">
        <v>4</v>
      </c>
      <c r="AT2644">
        <v>4</v>
      </c>
    </row>
    <row r="2645" spans="1:48" x14ac:dyDescent="0.3">
      <c r="A2645">
        <v>225</v>
      </c>
      <c r="B2645" t="s">
        <v>156</v>
      </c>
      <c r="C2645" t="s">
        <v>90</v>
      </c>
      <c r="D2645" t="s">
        <v>21</v>
      </c>
      <c r="E2645" t="s">
        <v>22</v>
      </c>
      <c r="F2645" s="101">
        <v>45808</v>
      </c>
      <c r="G2645" t="s">
        <v>3492</v>
      </c>
      <c r="H2645" t="s">
        <v>2898</v>
      </c>
      <c r="I2645">
        <v>1</v>
      </c>
      <c r="J2645">
        <v>0</v>
      </c>
      <c r="AT2645">
        <v>0</v>
      </c>
    </row>
    <row r="2646" spans="1:48" x14ac:dyDescent="0.3">
      <c r="A2646">
        <v>225</v>
      </c>
      <c r="B2646" t="s">
        <v>156</v>
      </c>
      <c r="C2646" t="s">
        <v>90</v>
      </c>
      <c r="D2646" t="s">
        <v>21</v>
      </c>
      <c r="E2646" t="s">
        <v>22</v>
      </c>
      <c r="F2646" s="101">
        <v>45808</v>
      </c>
      <c r="G2646" t="s">
        <v>3492</v>
      </c>
      <c r="H2646" t="s">
        <v>2891</v>
      </c>
      <c r="I2646">
        <v>1</v>
      </c>
      <c r="J2646">
        <v>10</v>
      </c>
      <c r="AT2646">
        <v>10</v>
      </c>
    </row>
    <row r="2647" spans="1:48" x14ac:dyDescent="0.3">
      <c r="A2647">
        <v>225</v>
      </c>
      <c r="B2647" t="s">
        <v>156</v>
      </c>
      <c r="C2647" t="s">
        <v>90</v>
      </c>
      <c r="D2647" t="s">
        <v>21</v>
      </c>
      <c r="E2647" t="s">
        <v>22</v>
      </c>
      <c r="F2647" s="101">
        <v>45808</v>
      </c>
      <c r="G2647" t="s">
        <v>3492</v>
      </c>
      <c r="H2647" t="s">
        <v>2895</v>
      </c>
      <c r="I2647">
        <v>1</v>
      </c>
      <c r="J2647">
        <v>2</v>
      </c>
      <c r="AT2647">
        <v>2</v>
      </c>
    </row>
    <row r="2648" spans="1:48" x14ac:dyDescent="0.3">
      <c r="A2648">
        <v>225</v>
      </c>
      <c r="B2648" t="s">
        <v>156</v>
      </c>
      <c r="C2648" t="s">
        <v>90</v>
      </c>
      <c r="D2648" t="s">
        <v>21</v>
      </c>
      <c r="E2648" t="s">
        <v>22</v>
      </c>
      <c r="F2648" s="101">
        <v>45808</v>
      </c>
      <c r="G2648" t="s">
        <v>3492</v>
      </c>
      <c r="H2648" t="s">
        <v>2899</v>
      </c>
      <c r="I2648">
        <v>1</v>
      </c>
      <c r="J2648">
        <v>1</v>
      </c>
      <c r="AT2648">
        <v>1</v>
      </c>
    </row>
    <row r="2649" spans="1:48" x14ac:dyDescent="0.3">
      <c r="A2649">
        <v>239</v>
      </c>
      <c r="B2649" t="s">
        <v>1226</v>
      </c>
      <c r="C2649" t="s">
        <v>29</v>
      </c>
      <c r="D2649" t="s">
        <v>21</v>
      </c>
      <c r="E2649" t="s">
        <v>22</v>
      </c>
      <c r="F2649" s="101">
        <v>45808</v>
      </c>
      <c r="G2649" t="s">
        <v>3493</v>
      </c>
      <c r="H2649" t="s">
        <v>2905</v>
      </c>
      <c r="J2649">
        <v>3</v>
      </c>
      <c r="AU2649">
        <v>3</v>
      </c>
    </row>
    <row r="2650" spans="1:48" x14ac:dyDescent="0.3">
      <c r="A2650">
        <v>239</v>
      </c>
      <c r="B2650" t="s">
        <v>1226</v>
      </c>
      <c r="C2650" t="s">
        <v>29</v>
      </c>
      <c r="D2650" t="s">
        <v>21</v>
      </c>
      <c r="E2650" t="s">
        <v>22</v>
      </c>
      <c r="F2650" s="101">
        <v>45808</v>
      </c>
      <c r="G2650" t="s">
        <v>3493</v>
      </c>
      <c r="H2650" t="s">
        <v>2906</v>
      </c>
      <c r="J2650">
        <v>14</v>
      </c>
      <c r="AU2650">
        <v>14</v>
      </c>
    </row>
    <row r="2651" spans="1:48" x14ac:dyDescent="0.3">
      <c r="A2651">
        <v>239</v>
      </c>
      <c r="B2651" t="s">
        <v>1226</v>
      </c>
      <c r="C2651" t="s">
        <v>29</v>
      </c>
      <c r="D2651" t="s">
        <v>21</v>
      </c>
      <c r="E2651" t="s">
        <v>22</v>
      </c>
      <c r="F2651" s="101">
        <v>45808</v>
      </c>
      <c r="G2651" t="s">
        <v>3493</v>
      </c>
      <c r="H2651" t="s">
        <v>2907</v>
      </c>
      <c r="J2651">
        <v>0</v>
      </c>
      <c r="AU2651">
        <v>0</v>
      </c>
    </row>
    <row r="2652" spans="1:48" x14ac:dyDescent="0.3">
      <c r="A2652">
        <v>239</v>
      </c>
      <c r="B2652" t="s">
        <v>1226</v>
      </c>
      <c r="C2652" t="s">
        <v>29</v>
      </c>
      <c r="D2652" t="s">
        <v>21</v>
      </c>
      <c r="E2652" t="s">
        <v>22</v>
      </c>
      <c r="F2652" s="101">
        <v>45808</v>
      </c>
      <c r="G2652" t="s">
        <v>3493</v>
      </c>
      <c r="H2652" t="s">
        <v>2908</v>
      </c>
      <c r="J2652">
        <v>22</v>
      </c>
      <c r="AU2652">
        <v>22</v>
      </c>
    </row>
    <row r="2653" spans="1:48" x14ac:dyDescent="0.3">
      <c r="A2653">
        <v>239</v>
      </c>
      <c r="B2653" t="s">
        <v>1226</v>
      </c>
      <c r="C2653" t="s">
        <v>29</v>
      </c>
      <c r="D2653" t="s">
        <v>21</v>
      </c>
      <c r="E2653" t="s">
        <v>22</v>
      </c>
      <c r="F2653" s="101">
        <v>45808</v>
      </c>
      <c r="G2653" t="s">
        <v>3493</v>
      </c>
      <c r="H2653" t="s">
        <v>2695</v>
      </c>
      <c r="J2653">
        <v>3</v>
      </c>
      <c r="AU2653">
        <v>3</v>
      </c>
    </row>
    <row r="2654" spans="1:48" x14ac:dyDescent="0.3">
      <c r="A2654">
        <v>434</v>
      </c>
      <c r="B2654" t="s">
        <v>403</v>
      </c>
      <c r="C2654" t="s">
        <v>90</v>
      </c>
      <c r="D2654" t="s">
        <v>21</v>
      </c>
      <c r="E2654" t="s">
        <v>54</v>
      </c>
      <c r="F2654" s="101">
        <v>45808</v>
      </c>
      <c r="G2654" t="s">
        <v>3494</v>
      </c>
      <c r="H2654" t="s">
        <v>2890</v>
      </c>
      <c r="I2654">
        <v>100</v>
      </c>
      <c r="J2654">
        <v>9.8199996948242188</v>
      </c>
      <c r="AV2654">
        <v>9.82</v>
      </c>
    </row>
    <row r="2655" spans="1:48" x14ac:dyDescent="0.3">
      <c r="A2655">
        <v>434</v>
      </c>
      <c r="B2655" t="s">
        <v>403</v>
      </c>
      <c r="C2655" t="s">
        <v>90</v>
      </c>
      <c r="D2655" t="s">
        <v>21</v>
      </c>
      <c r="E2655" t="s">
        <v>54</v>
      </c>
      <c r="F2655" s="101">
        <v>45808</v>
      </c>
      <c r="G2655" t="s">
        <v>3494</v>
      </c>
      <c r="H2655" t="s">
        <v>2898</v>
      </c>
      <c r="I2655">
        <v>200</v>
      </c>
      <c r="J2655">
        <v>0</v>
      </c>
      <c r="AV2655">
        <v>0</v>
      </c>
    </row>
    <row r="2656" spans="1:48" x14ac:dyDescent="0.3">
      <c r="A2656">
        <v>434</v>
      </c>
      <c r="B2656" t="s">
        <v>403</v>
      </c>
      <c r="C2656" t="s">
        <v>90</v>
      </c>
      <c r="D2656" t="s">
        <v>21</v>
      </c>
      <c r="E2656" t="s">
        <v>54</v>
      </c>
      <c r="F2656" s="101">
        <v>45808</v>
      </c>
      <c r="G2656" t="s">
        <v>3494</v>
      </c>
      <c r="H2656" t="s">
        <v>2891</v>
      </c>
      <c r="I2656">
        <v>25</v>
      </c>
      <c r="J2656">
        <v>1.6000000238418579</v>
      </c>
      <c r="AV2656">
        <v>1.6</v>
      </c>
    </row>
    <row r="2657" spans="1:136" x14ac:dyDescent="0.3">
      <c r="A2657">
        <v>434</v>
      </c>
      <c r="B2657" t="s">
        <v>403</v>
      </c>
      <c r="C2657" t="s">
        <v>90</v>
      </c>
      <c r="D2657" t="s">
        <v>21</v>
      </c>
      <c r="E2657" t="s">
        <v>54</v>
      </c>
      <c r="F2657" s="101">
        <v>45808</v>
      </c>
      <c r="G2657" t="s">
        <v>3494</v>
      </c>
      <c r="H2657" t="s">
        <v>2895</v>
      </c>
      <c r="I2657">
        <v>10</v>
      </c>
      <c r="J2657">
        <v>0.10000000149011611</v>
      </c>
      <c r="AV2657">
        <v>0.1</v>
      </c>
    </row>
    <row r="2658" spans="1:136" x14ac:dyDescent="0.3">
      <c r="A2658">
        <v>434</v>
      </c>
      <c r="B2658" t="s">
        <v>403</v>
      </c>
      <c r="C2658" t="s">
        <v>90</v>
      </c>
      <c r="D2658" t="s">
        <v>21</v>
      </c>
      <c r="E2658" t="s">
        <v>54</v>
      </c>
      <c r="F2658" s="101">
        <v>45808</v>
      </c>
      <c r="G2658" t="s">
        <v>3494</v>
      </c>
      <c r="H2658" t="s">
        <v>2899</v>
      </c>
      <c r="I2658">
        <v>200</v>
      </c>
      <c r="J2658">
        <v>0</v>
      </c>
      <c r="AV2658">
        <v>0</v>
      </c>
    </row>
    <row r="2659" spans="1:136" x14ac:dyDescent="0.3">
      <c r="A2659">
        <v>434</v>
      </c>
      <c r="B2659" t="s">
        <v>403</v>
      </c>
      <c r="C2659" t="s">
        <v>90</v>
      </c>
      <c r="D2659" t="s">
        <v>21</v>
      </c>
      <c r="E2659" t="s">
        <v>54</v>
      </c>
      <c r="F2659" s="101">
        <v>45808</v>
      </c>
      <c r="G2659" t="s">
        <v>3494</v>
      </c>
      <c r="H2659" t="s">
        <v>2892</v>
      </c>
      <c r="I2659">
        <v>25</v>
      </c>
      <c r="J2659">
        <v>1.080000042915344</v>
      </c>
      <c r="AV2659">
        <v>1.08</v>
      </c>
    </row>
    <row r="2660" spans="1:136" x14ac:dyDescent="0.3">
      <c r="A2660">
        <v>436</v>
      </c>
      <c r="B2660" t="s">
        <v>121</v>
      </c>
      <c r="C2660" t="s">
        <v>93</v>
      </c>
      <c r="D2660" t="s">
        <v>21</v>
      </c>
      <c r="E2660" t="s">
        <v>54</v>
      </c>
      <c r="F2660" s="101">
        <v>45808</v>
      </c>
      <c r="G2660" t="s">
        <v>3495</v>
      </c>
      <c r="H2660" t="s">
        <v>3074</v>
      </c>
      <c r="I2660">
        <v>7</v>
      </c>
      <c r="J2660">
        <v>4.690000057220459</v>
      </c>
      <c r="CP2660">
        <v>4.6900000000000004</v>
      </c>
    </row>
    <row r="2661" spans="1:136" x14ac:dyDescent="0.3">
      <c r="A2661">
        <v>436</v>
      </c>
      <c r="B2661" t="s">
        <v>121</v>
      </c>
      <c r="C2661" t="s">
        <v>93</v>
      </c>
      <c r="D2661" t="s">
        <v>21</v>
      </c>
      <c r="E2661" t="s">
        <v>54</v>
      </c>
      <c r="F2661" s="101">
        <v>45808</v>
      </c>
      <c r="G2661" t="s">
        <v>3495</v>
      </c>
      <c r="H2661" t="s">
        <v>3075</v>
      </c>
      <c r="I2661">
        <v>7</v>
      </c>
      <c r="J2661">
        <v>5.4800000190734863</v>
      </c>
      <c r="CP2661">
        <v>5.48</v>
      </c>
    </row>
    <row r="2662" spans="1:136" x14ac:dyDescent="0.3">
      <c r="A2662">
        <v>485</v>
      </c>
      <c r="B2662" t="s">
        <v>450</v>
      </c>
      <c r="C2662" t="s">
        <v>93</v>
      </c>
      <c r="D2662" t="s">
        <v>21</v>
      </c>
      <c r="E2662" t="s">
        <v>22</v>
      </c>
      <c r="F2662" s="101">
        <v>45808</v>
      </c>
      <c r="G2662" t="s">
        <v>3496</v>
      </c>
      <c r="H2662" t="s">
        <v>3328</v>
      </c>
      <c r="I2662">
        <v>80</v>
      </c>
      <c r="J2662">
        <v>100</v>
      </c>
      <c r="EC2662">
        <v>2</v>
      </c>
      <c r="ED2662">
        <v>2</v>
      </c>
    </row>
    <row r="2663" spans="1:136" x14ac:dyDescent="0.3">
      <c r="A2663">
        <v>485</v>
      </c>
      <c r="B2663" t="s">
        <v>450</v>
      </c>
      <c r="C2663" t="s">
        <v>93</v>
      </c>
      <c r="D2663" t="s">
        <v>21</v>
      </c>
      <c r="E2663" t="s">
        <v>22</v>
      </c>
      <c r="F2663" s="101">
        <v>45808</v>
      </c>
      <c r="G2663" t="s">
        <v>3496</v>
      </c>
      <c r="H2663" t="s">
        <v>3329</v>
      </c>
      <c r="I2663">
        <v>80</v>
      </c>
      <c r="J2663">
        <v>0</v>
      </c>
      <c r="EC2663">
        <v>0</v>
      </c>
      <c r="ED2663">
        <v>0</v>
      </c>
    </row>
    <row r="2664" spans="1:136" x14ac:dyDescent="0.3">
      <c r="A2664">
        <v>485</v>
      </c>
      <c r="B2664" t="s">
        <v>450</v>
      </c>
      <c r="C2664" t="s">
        <v>93</v>
      </c>
      <c r="D2664" t="s">
        <v>21</v>
      </c>
      <c r="E2664" t="s">
        <v>22</v>
      </c>
      <c r="F2664" s="101">
        <v>45808</v>
      </c>
      <c r="G2664" t="s">
        <v>3496</v>
      </c>
      <c r="H2664" t="s">
        <v>3330</v>
      </c>
      <c r="I2664">
        <v>80</v>
      </c>
      <c r="J2664">
        <v>0</v>
      </c>
      <c r="EC2664">
        <v>0</v>
      </c>
      <c r="ED2664">
        <v>0</v>
      </c>
    </row>
    <row r="2665" spans="1:136" x14ac:dyDescent="0.3">
      <c r="A2665">
        <v>485</v>
      </c>
      <c r="B2665" t="s">
        <v>450</v>
      </c>
      <c r="C2665" t="s">
        <v>93</v>
      </c>
      <c r="D2665" t="s">
        <v>21</v>
      </c>
      <c r="E2665" t="s">
        <v>22</v>
      </c>
      <c r="F2665" s="101">
        <v>45808</v>
      </c>
      <c r="G2665" t="s">
        <v>3496</v>
      </c>
      <c r="H2665" t="s">
        <v>3064</v>
      </c>
      <c r="I2665">
        <v>80</v>
      </c>
      <c r="J2665">
        <v>0</v>
      </c>
      <c r="EC2665">
        <v>0</v>
      </c>
      <c r="ED2665">
        <v>0</v>
      </c>
    </row>
    <row r="2666" spans="1:136" x14ac:dyDescent="0.3">
      <c r="A2666">
        <v>485</v>
      </c>
      <c r="B2666" t="s">
        <v>450</v>
      </c>
      <c r="C2666" t="s">
        <v>93</v>
      </c>
      <c r="D2666" t="s">
        <v>21</v>
      </c>
      <c r="E2666" t="s">
        <v>22</v>
      </c>
      <c r="F2666" s="101">
        <v>45808</v>
      </c>
      <c r="G2666" t="s">
        <v>3496</v>
      </c>
      <c r="H2666" t="s">
        <v>68</v>
      </c>
      <c r="I2666">
        <v>80</v>
      </c>
      <c r="J2666">
        <v>0</v>
      </c>
      <c r="EC2666">
        <v>0</v>
      </c>
      <c r="ED2666">
        <v>0</v>
      </c>
    </row>
    <row r="2667" spans="1:136" x14ac:dyDescent="0.3">
      <c r="A2667">
        <v>485</v>
      </c>
      <c r="B2667" t="s">
        <v>450</v>
      </c>
      <c r="C2667" t="s">
        <v>93</v>
      </c>
      <c r="D2667" t="s">
        <v>21</v>
      </c>
      <c r="E2667" t="s">
        <v>22</v>
      </c>
      <c r="F2667" s="101">
        <v>45808</v>
      </c>
      <c r="G2667" t="s">
        <v>3496</v>
      </c>
      <c r="H2667" t="s">
        <v>3331</v>
      </c>
      <c r="I2667">
        <v>80</v>
      </c>
      <c r="J2667">
        <v>0</v>
      </c>
      <c r="EC2667">
        <v>0</v>
      </c>
      <c r="ED2667">
        <v>0</v>
      </c>
    </row>
    <row r="2668" spans="1:136" x14ac:dyDescent="0.3">
      <c r="A2668">
        <v>485</v>
      </c>
      <c r="B2668" t="s">
        <v>450</v>
      </c>
      <c r="C2668" t="s">
        <v>93</v>
      </c>
      <c r="D2668" t="s">
        <v>21</v>
      </c>
      <c r="E2668" t="s">
        <v>22</v>
      </c>
      <c r="F2668" s="101">
        <v>45808</v>
      </c>
      <c r="G2668" t="s">
        <v>3496</v>
      </c>
      <c r="H2668" t="s">
        <v>3332</v>
      </c>
      <c r="I2668">
        <v>80</v>
      </c>
      <c r="J2668">
        <v>0</v>
      </c>
      <c r="EC2668">
        <v>0</v>
      </c>
      <c r="ED2668">
        <v>0</v>
      </c>
    </row>
    <row r="2669" spans="1:136" x14ac:dyDescent="0.3">
      <c r="A2669">
        <v>485</v>
      </c>
      <c r="B2669" t="s">
        <v>450</v>
      </c>
      <c r="C2669" t="s">
        <v>93</v>
      </c>
      <c r="D2669" t="s">
        <v>21</v>
      </c>
      <c r="E2669" t="s">
        <v>22</v>
      </c>
      <c r="F2669" s="101">
        <v>45808</v>
      </c>
      <c r="G2669" t="s">
        <v>3496</v>
      </c>
      <c r="H2669" t="s">
        <v>3018</v>
      </c>
      <c r="I2669">
        <v>80</v>
      </c>
      <c r="J2669">
        <v>0</v>
      </c>
      <c r="EC2669">
        <v>0</v>
      </c>
      <c r="ED2669">
        <v>0</v>
      </c>
    </row>
    <row r="2670" spans="1:136" x14ac:dyDescent="0.3">
      <c r="A2670">
        <v>485</v>
      </c>
      <c r="B2670" t="s">
        <v>450</v>
      </c>
      <c r="C2670" t="s">
        <v>93</v>
      </c>
      <c r="D2670" t="s">
        <v>21</v>
      </c>
      <c r="E2670" t="s">
        <v>22</v>
      </c>
      <c r="F2670" s="101">
        <v>45808</v>
      </c>
      <c r="G2670" t="s">
        <v>3496</v>
      </c>
      <c r="H2670" t="s">
        <v>3355</v>
      </c>
      <c r="I2670">
        <v>80</v>
      </c>
      <c r="J2670">
        <v>0</v>
      </c>
      <c r="EC2670">
        <v>0</v>
      </c>
      <c r="ED2670">
        <v>0</v>
      </c>
    </row>
    <row r="2671" spans="1:136" x14ac:dyDescent="0.3">
      <c r="A2671">
        <v>488</v>
      </c>
      <c r="B2671" t="s">
        <v>453</v>
      </c>
      <c r="C2671" t="s">
        <v>93</v>
      </c>
      <c r="D2671" t="s">
        <v>21</v>
      </c>
      <c r="E2671" t="s">
        <v>22</v>
      </c>
      <c r="F2671" s="101">
        <v>45808</v>
      </c>
      <c r="G2671" t="s">
        <v>3497</v>
      </c>
      <c r="H2671" t="s">
        <v>3328</v>
      </c>
      <c r="I2671">
        <v>85</v>
      </c>
      <c r="J2671">
        <v>60</v>
      </c>
      <c r="EE2671">
        <v>3</v>
      </c>
      <c r="EF2671">
        <v>5</v>
      </c>
    </row>
    <row r="2672" spans="1:136" x14ac:dyDescent="0.3">
      <c r="A2672">
        <v>488</v>
      </c>
      <c r="B2672" t="s">
        <v>453</v>
      </c>
      <c r="C2672" t="s">
        <v>93</v>
      </c>
      <c r="D2672" t="s">
        <v>21</v>
      </c>
      <c r="E2672" t="s">
        <v>22</v>
      </c>
      <c r="F2672" s="101">
        <v>45808</v>
      </c>
      <c r="G2672" t="s">
        <v>3497</v>
      </c>
      <c r="H2672" t="s">
        <v>3329</v>
      </c>
      <c r="I2672">
        <v>85</v>
      </c>
      <c r="J2672">
        <v>25</v>
      </c>
      <c r="EE2672">
        <v>4</v>
      </c>
      <c r="EF2672">
        <v>16</v>
      </c>
    </row>
    <row r="2673" spans="1:141" x14ac:dyDescent="0.3">
      <c r="A2673">
        <v>488</v>
      </c>
      <c r="B2673" t="s">
        <v>453</v>
      </c>
      <c r="C2673" t="s">
        <v>93</v>
      </c>
      <c r="D2673" t="s">
        <v>21</v>
      </c>
      <c r="E2673" t="s">
        <v>22</v>
      </c>
      <c r="F2673" s="101">
        <v>45808</v>
      </c>
      <c r="G2673" t="s">
        <v>3497</v>
      </c>
      <c r="H2673" t="s">
        <v>3064</v>
      </c>
      <c r="I2673">
        <v>85</v>
      </c>
      <c r="J2673">
        <v>89.360000610351563</v>
      </c>
      <c r="EE2673">
        <v>42</v>
      </c>
      <c r="EF2673">
        <v>47</v>
      </c>
    </row>
    <row r="2674" spans="1:141" x14ac:dyDescent="0.3">
      <c r="A2674">
        <v>488</v>
      </c>
      <c r="B2674" t="s">
        <v>453</v>
      </c>
      <c r="C2674" t="s">
        <v>93</v>
      </c>
      <c r="D2674" t="s">
        <v>21</v>
      </c>
      <c r="E2674" t="s">
        <v>22</v>
      </c>
      <c r="F2674" s="101">
        <v>45808</v>
      </c>
      <c r="G2674" t="s">
        <v>3497</v>
      </c>
      <c r="H2674" t="s">
        <v>68</v>
      </c>
      <c r="I2674">
        <v>85</v>
      </c>
      <c r="J2674">
        <v>0</v>
      </c>
      <c r="EE2674">
        <v>0</v>
      </c>
      <c r="EF2674">
        <v>0</v>
      </c>
    </row>
    <row r="2675" spans="1:141" x14ac:dyDescent="0.3">
      <c r="A2675">
        <v>488</v>
      </c>
      <c r="B2675" t="s">
        <v>453</v>
      </c>
      <c r="C2675" t="s">
        <v>93</v>
      </c>
      <c r="D2675" t="s">
        <v>21</v>
      </c>
      <c r="E2675" t="s">
        <v>22</v>
      </c>
      <c r="F2675" s="101">
        <v>45808</v>
      </c>
      <c r="G2675" t="s">
        <v>3497</v>
      </c>
      <c r="H2675" t="s">
        <v>3331</v>
      </c>
      <c r="I2675">
        <v>85</v>
      </c>
      <c r="J2675">
        <v>0</v>
      </c>
      <c r="EE2675">
        <v>0</v>
      </c>
      <c r="EF2675">
        <v>0</v>
      </c>
    </row>
    <row r="2676" spans="1:141" x14ac:dyDescent="0.3">
      <c r="A2676">
        <v>488</v>
      </c>
      <c r="B2676" t="s">
        <v>453</v>
      </c>
      <c r="C2676" t="s">
        <v>93</v>
      </c>
      <c r="D2676" t="s">
        <v>21</v>
      </c>
      <c r="E2676" t="s">
        <v>22</v>
      </c>
      <c r="F2676" s="101">
        <v>45808</v>
      </c>
      <c r="G2676" t="s">
        <v>3497</v>
      </c>
      <c r="H2676" t="s">
        <v>3332</v>
      </c>
      <c r="I2676">
        <v>85</v>
      </c>
      <c r="J2676">
        <v>46.150001525878913</v>
      </c>
      <c r="EE2676">
        <v>6</v>
      </c>
      <c r="EF2676">
        <v>13</v>
      </c>
    </row>
    <row r="2677" spans="1:141" x14ac:dyDescent="0.3">
      <c r="A2677">
        <v>488</v>
      </c>
      <c r="B2677" t="s">
        <v>453</v>
      </c>
      <c r="C2677" t="s">
        <v>93</v>
      </c>
      <c r="D2677" t="s">
        <v>21</v>
      </c>
      <c r="E2677" t="s">
        <v>22</v>
      </c>
      <c r="F2677" s="101">
        <v>45808</v>
      </c>
      <c r="G2677" t="s">
        <v>3497</v>
      </c>
      <c r="H2677" t="s">
        <v>3018</v>
      </c>
      <c r="I2677">
        <v>85</v>
      </c>
      <c r="J2677">
        <v>0</v>
      </c>
      <c r="EE2677">
        <v>0</v>
      </c>
      <c r="EF2677">
        <v>0</v>
      </c>
    </row>
    <row r="2678" spans="1:141" x14ac:dyDescent="0.3">
      <c r="A2678">
        <v>488</v>
      </c>
      <c r="B2678" t="s">
        <v>453</v>
      </c>
      <c r="C2678" t="s">
        <v>93</v>
      </c>
      <c r="D2678" t="s">
        <v>21</v>
      </c>
      <c r="E2678" t="s">
        <v>22</v>
      </c>
      <c r="F2678" s="101">
        <v>45808</v>
      </c>
      <c r="G2678" t="s">
        <v>3497</v>
      </c>
      <c r="H2678" t="s">
        <v>3355</v>
      </c>
      <c r="I2678">
        <v>85</v>
      </c>
      <c r="J2678">
        <v>0</v>
      </c>
      <c r="EE2678">
        <v>0</v>
      </c>
      <c r="EF2678">
        <v>0</v>
      </c>
    </row>
    <row r="2679" spans="1:141" x14ac:dyDescent="0.3">
      <c r="A2679">
        <v>488</v>
      </c>
      <c r="B2679" t="s">
        <v>453</v>
      </c>
      <c r="C2679" t="s">
        <v>93</v>
      </c>
      <c r="D2679" t="s">
        <v>21</v>
      </c>
      <c r="E2679" t="s">
        <v>22</v>
      </c>
      <c r="F2679" s="101">
        <v>45808</v>
      </c>
      <c r="G2679" t="s">
        <v>3497</v>
      </c>
      <c r="H2679" t="s">
        <v>3330</v>
      </c>
      <c r="I2679">
        <v>85</v>
      </c>
      <c r="J2679">
        <v>66.669998168945313</v>
      </c>
      <c r="EE2679">
        <v>2</v>
      </c>
      <c r="EF2679">
        <v>3</v>
      </c>
    </row>
    <row r="2680" spans="1:141" x14ac:dyDescent="0.3">
      <c r="A2680">
        <v>509</v>
      </c>
      <c r="B2680" t="s">
        <v>2156</v>
      </c>
      <c r="C2680" t="s">
        <v>29</v>
      </c>
      <c r="D2680" t="s">
        <v>21</v>
      </c>
      <c r="E2680" t="s">
        <v>22</v>
      </c>
      <c r="F2680" s="101">
        <v>45808</v>
      </c>
      <c r="G2680" t="s">
        <v>2197</v>
      </c>
      <c r="H2680" t="s">
        <v>3440</v>
      </c>
      <c r="I2680">
        <v>90</v>
      </c>
      <c r="J2680">
        <v>94.290000915527344</v>
      </c>
      <c r="EJ2680">
        <v>70</v>
      </c>
      <c r="EK2680">
        <v>66</v>
      </c>
    </row>
    <row r="2681" spans="1:141" x14ac:dyDescent="0.3">
      <c r="A2681">
        <v>509</v>
      </c>
      <c r="B2681" t="s">
        <v>2156</v>
      </c>
      <c r="C2681" t="s">
        <v>29</v>
      </c>
      <c r="D2681" t="s">
        <v>21</v>
      </c>
      <c r="E2681" t="s">
        <v>22</v>
      </c>
      <c r="F2681" s="101">
        <v>45808</v>
      </c>
      <c r="G2681" t="s">
        <v>2197</v>
      </c>
      <c r="H2681" t="s">
        <v>2705</v>
      </c>
      <c r="I2681">
        <v>90</v>
      </c>
      <c r="J2681">
        <v>98.080001831054688</v>
      </c>
      <c r="EJ2681">
        <v>52</v>
      </c>
      <c r="EK2681">
        <v>51</v>
      </c>
    </row>
    <row r="2682" spans="1:141" x14ac:dyDescent="0.3">
      <c r="A2682">
        <v>509</v>
      </c>
      <c r="B2682" t="s">
        <v>2156</v>
      </c>
      <c r="C2682" t="s">
        <v>29</v>
      </c>
      <c r="D2682" t="s">
        <v>21</v>
      </c>
      <c r="E2682" t="s">
        <v>22</v>
      </c>
      <c r="F2682" s="101">
        <v>45808</v>
      </c>
      <c r="G2682" t="s">
        <v>2197</v>
      </c>
      <c r="H2682" t="s">
        <v>3441</v>
      </c>
      <c r="I2682">
        <v>90</v>
      </c>
      <c r="J2682">
        <v>97.730003356933594</v>
      </c>
      <c r="EJ2682">
        <v>88</v>
      </c>
      <c r="EK2682">
        <v>86</v>
      </c>
    </row>
    <row r="2683" spans="1:141" x14ac:dyDescent="0.3">
      <c r="A2683">
        <v>509</v>
      </c>
      <c r="B2683" t="s">
        <v>2156</v>
      </c>
      <c r="C2683" t="s">
        <v>29</v>
      </c>
      <c r="D2683" t="s">
        <v>21</v>
      </c>
      <c r="E2683" t="s">
        <v>22</v>
      </c>
      <c r="F2683" s="101">
        <v>45808</v>
      </c>
      <c r="G2683" t="s">
        <v>2197</v>
      </c>
      <c r="H2683" t="s">
        <v>3442</v>
      </c>
      <c r="I2683">
        <v>90</v>
      </c>
      <c r="J2683">
        <v>0</v>
      </c>
      <c r="EJ2683">
        <v>0</v>
      </c>
      <c r="EK2683">
        <v>0</v>
      </c>
    </row>
    <row r="2684" spans="1:141" x14ac:dyDescent="0.3">
      <c r="A2684">
        <v>509</v>
      </c>
      <c r="B2684" t="s">
        <v>2156</v>
      </c>
      <c r="C2684" t="s">
        <v>29</v>
      </c>
      <c r="D2684" t="s">
        <v>21</v>
      </c>
      <c r="E2684" t="s">
        <v>22</v>
      </c>
      <c r="F2684" s="101">
        <v>45808</v>
      </c>
      <c r="G2684" t="s">
        <v>2197</v>
      </c>
      <c r="H2684" t="s">
        <v>3443</v>
      </c>
      <c r="I2684">
        <v>90</v>
      </c>
      <c r="J2684">
        <v>0</v>
      </c>
      <c r="EJ2684">
        <v>0</v>
      </c>
      <c r="EK2684">
        <v>0</v>
      </c>
    </row>
    <row r="2685" spans="1:141" x14ac:dyDescent="0.3">
      <c r="A2685">
        <v>509</v>
      </c>
      <c r="B2685" t="s">
        <v>2156</v>
      </c>
      <c r="C2685" t="s">
        <v>29</v>
      </c>
      <c r="D2685" t="s">
        <v>21</v>
      </c>
      <c r="E2685" t="s">
        <v>22</v>
      </c>
      <c r="F2685" s="101">
        <v>45808</v>
      </c>
      <c r="G2685" t="s">
        <v>2197</v>
      </c>
      <c r="H2685" t="s">
        <v>3444</v>
      </c>
      <c r="I2685">
        <v>90</v>
      </c>
      <c r="J2685">
        <v>0</v>
      </c>
      <c r="EK2685">
        <v>0</v>
      </c>
    </row>
    <row r="2686" spans="1:141" x14ac:dyDescent="0.3">
      <c r="A2686">
        <v>509</v>
      </c>
      <c r="B2686" t="s">
        <v>2156</v>
      </c>
      <c r="C2686" t="s">
        <v>29</v>
      </c>
      <c r="D2686" t="s">
        <v>21</v>
      </c>
      <c r="E2686" t="s">
        <v>22</v>
      </c>
      <c r="F2686" s="101">
        <v>45808</v>
      </c>
      <c r="G2686" t="s">
        <v>2197</v>
      </c>
      <c r="H2686" t="s">
        <v>3445</v>
      </c>
      <c r="I2686">
        <v>90</v>
      </c>
      <c r="J2686">
        <v>0</v>
      </c>
      <c r="EJ2686">
        <v>0</v>
      </c>
      <c r="EK2686">
        <v>0</v>
      </c>
    </row>
    <row r="2687" spans="1:141" x14ac:dyDescent="0.3">
      <c r="A2687">
        <v>509</v>
      </c>
      <c r="B2687" t="s">
        <v>2156</v>
      </c>
      <c r="C2687" t="s">
        <v>29</v>
      </c>
      <c r="D2687" t="s">
        <v>21</v>
      </c>
      <c r="E2687" t="s">
        <v>22</v>
      </c>
      <c r="F2687" s="101">
        <v>45808</v>
      </c>
      <c r="G2687" t="s">
        <v>2197</v>
      </c>
      <c r="H2687" t="s">
        <v>3446</v>
      </c>
      <c r="I2687">
        <v>90</v>
      </c>
      <c r="J2687">
        <v>0</v>
      </c>
      <c r="EJ2687">
        <v>0</v>
      </c>
      <c r="EK2687">
        <v>0</v>
      </c>
    </row>
    <row r="2688" spans="1:141" x14ac:dyDescent="0.3">
      <c r="A2688">
        <v>208</v>
      </c>
      <c r="B2688" t="s">
        <v>140</v>
      </c>
      <c r="C2688" t="s">
        <v>90</v>
      </c>
      <c r="D2688" t="s">
        <v>21</v>
      </c>
      <c r="E2688" t="s">
        <v>54</v>
      </c>
      <c r="F2688" s="101">
        <v>45838</v>
      </c>
      <c r="G2688" t="s">
        <v>3498</v>
      </c>
      <c r="H2688" t="s">
        <v>2890</v>
      </c>
      <c r="I2688">
        <v>950</v>
      </c>
      <c r="J2688">
        <v>716</v>
      </c>
      <c r="K2688">
        <v>716</v>
      </c>
    </row>
    <row r="2689" spans="1:45" x14ac:dyDescent="0.3">
      <c r="A2689">
        <v>208</v>
      </c>
      <c r="B2689" t="s">
        <v>140</v>
      </c>
      <c r="C2689" t="s">
        <v>90</v>
      </c>
      <c r="D2689" t="s">
        <v>21</v>
      </c>
      <c r="E2689" t="s">
        <v>54</v>
      </c>
      <c r="F2689" s="101">
        <v>45838</v>
      </c>
      <c r="G2689" t="s">
        <v>3498</v>
      </c>
      <c r="H2689" t="s">
        <v>2898</v>
      </c>
      <c r="I2689">
        <v>25</v>
      </c>
      <c r="J2689">
        <v>13</v>
      </c>
      <c r="K2689">
        <v>13</v>
      </c>
    </row>
    <row r="2690" spans="1:45" x14ac:dyDescent="0.3">
      <c r="A2690">
        <v>208</v>
      </c>
      <c r="B2690" t="s">
        <v>140</v>
      </c>
      <c r="C2690" t="s">
        <v>90</v>
      </c>
      <c r="D2690" t="s">
        <v>21</v>
      </c>
      <c r="E2690" t="s">
        <v>54</v>
      </c>
      <c r="F2690" s="101">
        <v>45838</v>
      </c>
      <c r="G2690" t="s">
        <v>3498</v>
      </c>
      <c r="H2690" t="s">
        <v>2891</v>
      </c>
      <c r="I2690">
        <v>200</v>
      </c>
      <c r="J2690">
        <v>153</v>
      </c>
      <c r="K2690">
        <v>153</v>
      </c>
    </row>
    <row r="2691" spans="1:45" x14ac:dyDescent="0.3">
      <c r="A2691">
        <v>208</v>
      </c>
      <c r="B2691" t="s">
        <v>140</v>
      </c>
      <c r="C2691" t="s">
        <v>90</v>
      </c>
      <c r="D2691" t="s">
        <v>21</v>
      </c>
      <c r="E2691" t="s">
        <v>54</v>
      </c>
      <c r="F2691" s="101">
        <v>45838</v>
      </c>
      <c r="G2691" t="s">
        <v>3498</v>
      </c>
      <c r="H2691" t="s">
        <v>2895</v>
      </c>
      <c r="I2691">
        <v>0</v>
      </c>
      <c r="J2691">
        <v>0</v>
      </c>
      <c r="K2691">
        <v>0</v>
      </c>
    </row>
    <row r="2692" spans="1:45" x14ac:dyDescent="0.3">
      <c r="A2692">
        <v>208</v>
      </c>
      <c r="B2692" t="s">
        <v>140</v>
      </c>
      <c r="C2692" t="s">
        <v>90</v>
      </c>
      <c r="D2692" t="s">
        <v>21</v>
      </c>
      <c r="E2692" t="s">
        <v>54</v>
      </c>
      <c r="F2692" s="101">
        <v>45838</v>
      </c>
      <c r="G2692" t="s">
        <v>3498</v>
      </c>
      <c r="H2692" t="s">
        <v>2899</v>
      </c>
      <c r="I2692">
        <v>25</v>
      </c>
      <c r="J2692">
        <v>9</v>
      </c>
      <c r="K2692">
        <v>9</v>
      </c>
    </row>
    <row r="2693" spans="1:45" x14ac:dyDescent="0.3">
      <c r="A2693">
        <v>208</v>
      </c>
      <c r="B2693" t="s">
        <v>140</v>
      </c>
      <c r="C2693" t="s">
        <v>90</v>
      </c>
      <c r="D2693" t="s">
        <v>21</v>
      </c>
      <c r="E2693" t="s">
        <v>54</v>
      </c>
      <c r="F2693" s="101">
        <v>45838</v>
      </c>
      <c r="G2693" t="s">
        <v>3498</v>
      </c>
      <c r="H2693" t="s">
        <v>2892</v>
      </c>
      <c r="I2693">
        <v>350</v>
      </c>
      <c r="J2693">
        <v>517.5</v>
      </c>
      <c r="K2693">
        <v>517.5</v>
      </c>
    </row>
    <row r="2694" spans="1:45" x14ac:dyDescent="0.3">
      <c r="A2694">
        <v>214</v>
      </c>
      <c r="B2694" t="s">
        <v>143</v>
      </c>
      <c r="C2694" t="s">
        <v>90</v>
      </c>
      <c r="D2694" t="s">
        <v>21</v>
      </c>
      <c r="E2694" t="s">
        <v>54</v>
      </c>
      <c r="F2694" s="101">
        <v>45838</v>
      </c>
      <c r="G2694" t="s">
        <v>3499</v>
      </c>
      <c r="H2694" t="s">
        <v>2892</v>
      </c>
      <c r="I2694">
        <v>1000</v>
      </c>
      <c r="J2694">
        <v>681.8900146484375</v>
      </c>
      <c r="L2694">
        <v>69.010000000000005</v>
      </c>
      <c r="M2694">
        <v>612.88</v>
      </c>
    </row>
    <row r="2695" spans="1:45" x14ac:dyDescent="0.3">
      <c r="A2695">
        <v>214</v>
      </c>
      <c r="B2695" t="s">
        <v>143</v>
      </c>
      <c r="C2695" t="s">
        <v>90</v>
      </c>
      <c r="D2695" t="s">
        <v>21</v>
      </c>
      <c r="E2695" t="s">
        <v>54</v>
      </c>
      <c r="F2695" s="101">
        <v>45838</v>
      </c>
      <c r="G2695" t="s">
        <v>3499</v>
      </c>
      <c r="H2695" t="s">
        <v>2898</v>
      </c>
      <c r="I2695">
        <v>7500</v>
      </c>
      <c r="J2695">
        <v>49.919998168945313</v>
      </c>
      <c r="L2695">
        <v>15.06</v>
      </c>
      <c r="M2695">
        <v>34.86</v>
      </c>
    </row>
    <row r="2696" spans="1:45" x14ac:dyDescent="0.3">
      <c r="A2696">
        <v>214</v>
      </c>
      <c r="B2696" t="s">
        <v>143</v>
      </c>
      <c r="C2696" t="s">
        <v>90</v>
      </c>
      <c r="D2696" t="s">
        <v>21</v>
      </c>
      <c r="E2696" t="s">
        <v>54</v>
      </c>
      <c r="F2696" s="101">
        <v>45838</v>
      </c>
      <c r="G2696" t="s">
        <v>3499</v>
      </c>
      <c r="H2696" t="s">
        <v>2891</v>
      </c>
      <c r="I2696">
        <v>1000</v>
      </c>
      <c r="J2696">
        <v>492.79998779296881</v>
      </c>
      <c r="L2696">
        <v>13.7</v>
      </c>
      <c r="M2696">
        <v>479.1</v>
      </c>
    </row>
    <row r="2697" spans="1:45" x14ac:dyDescent="0.3">
      <c r="A2697">
        <v>214</v>
      </c>
      <c r="B2697" t="s">
        <v>143</v>
      </c>
      <c r="C2697" t="s">
        <v>90</v>
      </c>
      <c r="D2697" t="s">
        <v>21</v>
      </c>
      <c r="E2697" t="s">
        <v>54</v>
      </c>
      <c r="F2697" s="101">
        <v>45838</v>
      </c>
      <c r="G2697" t="s">
        <v>3499</v>
      </c>
      <c r="H2697" t="s">
        <v>2895</v>
      </c>
      <c r="I2697">
        <v>1</v>
      </c>
      <c r="J2697">
        <v>116.9199981689453</v>
      </c>
      <c r="L2697">
        <v>8.5500000000000007</v>
      </c>
      <c r="M2697">
        <v>108.37</v>
      </c>
    </row>
    <row r="2698" spans="1:45" x14ac:dyDescent="0.3">
      <c r="A2698">
        <v>214</v>
      </c>
      <c r="B2698" t="s">
        <v>143</v>
      </c>
      <c r="C2698" t="s">
        <v>90</v>
      </c>
      <c r="D2698" t="s">
        <v>21</v>
      </c>
      <c r="E2698" t="s">
        <v>54</v>
      </c>
      <c r="F2698" s="101">
        <v>45838</v>
      </c>
      <c r="G2698" t="s">
        <v>3499</v>
      </c>
      <c r="H2698" t="s">
        <v>2899</v>
      </c>
      <c r="I2698">
        <v>1</v>
      </c>
      <c r="J2698">
        <v>24.159999847412109</v>
      </c>
      <c r="L2698">
        <v>9</v>
      </c>
      <c r="M2698">
        <v>15.16</v>
      </c>
    </row>
    <row r="2699" spans="1:45" x14ac:dyDescent="0.3">
      <c r="A2699">
        <v>214</v>
      </c>
      <c r="B2699" t="s">
        <v>143</v>
      </c>
      <c r="C2699" t="s">
        <v>90</v>
      </c>
      <c r="D2699" t="s">
        <v>21</v>
      </c>
      <c r="E2699" t="s">
        <v>54</v>
      </c>
      <c r="F2699" s="101">
        <v>45838</v>
      </c>
      <c r="G2699" t="s">
        <v>3499</v>
      </c>
      <c r="H2699" t="s">
        <v>2890</v>
      </c>
      <c r="I2699">
        <v>5500</v>
      </c>
      <c r="J2699">
        <v>1264.469970703125</v>
      </c>
      <c r="L2699">
        <v>353.99</v>
      </c>
      <c r="M2699">
        <v>910.48</v>
      </c>
    </row>
    <row r="2700" spans="1:45" x14ac:dyDescent="0.3">
      <c r="A2700">
        <v>217</v>
      </c>
      <c r="B2700" t="s">
        <v>147</v>
      </c>
      <c r="C2700" t="s">
        <v>90</v>
      </c>
      <c r="D2700" t="s">
        <v>21</v>
      </c>
      <c r="E2700" t="s">
        <v>22</v>
      </c>
      <c r="F2700" s="101">
        <v>45838</v>
      </c>
      <c r="G2700" t="s">
        <v>3500</v>
      </c>
      <c r="H2700" t="s">
        <v>2892</v>
      </c>
      <c r="I2700">
        <v>20</v>
      </c>
      <c r="J2700">
        <v>19.95000076293945</v>
      </c>
      <c r="L2700">
        <v>69.010000000000005</v>
      </c>
      <c r="M2700">
        <v>612.88</v>
      </c>
      <c r="AS2700">
        <v>136.01</v>
      </c>
    </row>
    <row r="2701" spans="1:45" x14ac:dyDescent="0.3">
      <c r="A2701">
        <v>217</v>
      </c>
      <c r="B2701" t="s">
        <v>147</v>
      </c>
      <c r="C2701" t="s">
        <v>90</v>
      </c>
      <c r="D2701" t="s">
        <v>21</v>
      </c>
      <c r="E2701" t="s">
        <v>22</v>
      </c>
      <c r="F2701" s="101">
        <v>45838</v>
      </c>
      <c r="G2701" t="s">
        <v>3500</v>
      </c>
      <c r="H2701" t="s">
        <v>2898</v>
      </c>
      <c r="I2701">
        <v>20</v>
      </c>
      <c r="J2701">
        <v>30.170000076293949</v>
      </c>
      <c r="L2701">
        <v>15.06</v>
      </c>
      <c r="M2701">
        <v>34.86</v>
      </c>
      <c r="AS2701">
        <v>15.06</v>
      </c>
    </row>
    <row r="2702" spans="1:45" x14ac:dyDescent="0.3">
      <c r="A2702">
        <v>217</v>
      </c>
      <c r="B2702" t="s">
        <v>147</v>
      </c>
      <c r="C2702" t="s">
        <v>90</v>
      </c>
      <c r="D2702" t="s">
        <v>21</v>
      </c>
      <c r="E2702" t="s">
        <v>22</v>
      </c>
      <c r="F2702" s="101">
        <v>45838</v>
      </c>
      <c r="G2702" t="s">
        <v>3500</v>
      </c>
      <c r="H2702" t="s">
        <v>2891</v>
      </c>
      <c r="I2702">
        <v>20</v>
      </c>
      <c r="J2702">
        <v>2.6400001049041748</v>
      </c>
      <c r="L2702">
        <v>13.7</v>
      </c>
      <c r="M2702">
        <v>479.1</v>
      </c>
      <c r="AS2702">
        <v>13</v>
      </c>
    </row>
    <row r="2703" spans="1:45" x14ac:dyDescent="0.3">
      <c r="A2703">
        <v>217</v>
      </c>
      <c r="B2703" t="s">
        <v>147</v>
      </c>
      <c r="C2703" t="s">
        <v>90</v>
      </c>
      <c r="D2703" t="s">
        <v>21</v>
      </c>
      <c r="E2703" t="s">
        <v>22</v>
      </c>
      <c r="F2703" s="101">
        <v>45838</v>
      </c>
      <c r="G2703" t="s">
        <v>3500</v>
      </c>
      <c r="H2703" t="s">
        <v>2895</v>
      </c>
      <c r="I2703">
        <v>20</v>
      </c>
      <c r="J2703">
        <v>0</v>
      </c>
      <c r="L2703">
        <v>8.5500000000000007</v>
      </c>
      <c r="M2703">
        <v>108.37</v>
      </c>
      <c r="AS2703">
        <v>0</v>
      </c>
    </row>
    <row r="2704" spans="1:45" x14ac:dyDescent="0.3">
      <c r="A2704">
        <v>217</v>
      </c>
      <c r="B2704" t="s">
        <v>147</v>
      </c>
      <c r="C2704" t="s">
        <v>90</v>
      </c>
      <c r="D2704" t="s">
        <v>21</v>
      </c>
      <c r="E2704" t="s">
        <v>22</v>
      </c>
      <c r="F2704" s="101">
        <v>45838</v>
      </c>
      <c r="G2704" t="s">
        <v>3500</v>
      </c>
      <c r="H2704" t="s">
        <v>2899</v>
      </c>
      <c r="I2704">
        <v>20</v>
      </c>
      <c r="J2704">
        <v>37.25</v>
      </c>
      <c r="L2704">
        <v>9</v>
      </c>
      <c r="M2704">
        <v>15.16</v>
      </c>
      <c r="AS2704">
        <v>9</v>
      </c>
    </row>
    <row r="2705" spans="1:47" x14ac:dyDescent="0.3">
      <c r="A2705">
        <v>217</v>
      </c>
      <c r="B2705" t="s">
        <v>147</v>
      </c>
      <c r="C2705" t="s">
        <v>90</v>
      </c>
      <c r="D2705" t="s">
        <v>21</v>
      </c>
      <c r="E2705" t="s">
        <v>22</v>
      </c>
      <c r="F2705" s="101">
        <v>45838</v>
      </c>
      <c r="G2705" t="s">
        <v>3500</v>
      </c>
      <c r="H2705" t="s">
        <v>2890</v>
      </c>
      <c r="I2705">
        <v>20</v>
      </c>
      <c r="J2705">
        <v>83.589996337890625</v>
      </c>
      <c r="L2705">
        <v>353.99</v>
      </c>
      <c r="M2705">
        <v>910.48</v>
      </c>
      <c r="AS2705">
        <v>1056.99</v>
      </c>
    </row>
    <row r="2706" spans="1:47" x14ac:dyDescent="0.3">
      <c r="A2706">
        <v>218</v>
      </c>
      <c r="B2706" t="s">
        <v>148</v>
      </c>
      <c r="C2706" t="s">
        <v>90</v>
      </c>
      <c r="D2706" t="s">
        <v>21</v>
      </c>
      <c r="E2706" t="s">
        <v>54</v>
      </c>
      <c r="F2706" s="101">
        <v>45838</v>
      </c>
      <c r="G2706" t="s">
        <v>1117</v>
      </c>
      <c r="H2706" t="s">
        <v>2890</v>
      </c>
      <c r="I2706">
        <v>76000</v>
      </c>
      <c r="J2706">
        <v>57969.87890625</v>
      </c>
      <c r="N2706">
        <v>57969.88</v>
      </c>
    </row>
    <row r="2707" spans="1:47" x14ac:dyDescent="0.3">
      <c r="A2707">
        <v>218</v>
      </c>
      <c r="B2707" t="s">
        <v>148</v>
      </c>
      <c r="C2707" t="s">
        <v>90</v>
      </c>
      <c r="D2707" t="s">
        <v>21</v>
      </c>
      <c r="E2707" t="s">
        <v>54</v>
      </c>
      <c r="F2707" s="101">
        <v>45838</v>
      </c>
      <c r="G2707" t="s">
        <v>1117</v>
      </c>
      <c r="H2707" t="s">
        <v>2892</v>
      </c>
      <c r="I2707">
        <v>76000</v>
      </c>
      <c r="J2707">
        <v>46740</v>
      </c>
      <c r="N2707">
        <v>46740</v>
      </c>
    </row>
    <row r="2708" spans="1:47" x14ac:dyDescent="0.3">
      <c r="A2708">
        <v>218</v>
      </c>
      <c r="B2708" t="s">
        <v>148</v>
      </c>
      <c r="C2708" t="s">
        <v>90</v>
      </c>
      <c r="D2708" t="s">
        <v>21</v>
      </c>
      <c r="E2708" t="s">
        <v>54</v>
      </c>
      <c r="F2708" s="101">
        <v>45838</v>
      </c>
      <c r="G2708" t="s">
        <v>1117</v>
      </c>
      <c r="H2708" t="s">
        <v>2898</v>
      </c>
      <c r="I2708">
        <v>5000</v>
      </c>
      <c r="J2708">
        <v>4380</v>
      </c>
      <c r="N2708">
        <v>4380</v>
      </c>
    </row>
    <row r="2709" spans="1:47" x14ac:dyDescent="0.3">
      <c r="A2709">
        <v>218</v>
      </c>
      <c r="B2709" t="s">
        <v>148</v>
      </c>
      <c r="C2709" t="s">
        <v>90</v>
      </c>
      <c r="D2709" t="s">
        <v>21</v>
      </c>
      <c r="E2709" t="s">
        <v>54</v>
      </c>
      <c r="F2709" s="101">
        <v>45838</v>
      </c>
      <c r="G2709" t="s">
        <v>1117</v>
      </c>
      <c r="H2709" t="s">
        <v>2895</v>
      </c>
      <c r="I2709">
        <v>5000</v>
      </c>
      <c r="J2709">
        <v>0</v>
      </c>
      <c r="N2709">
        <v>0</v>
      </c>
    </row>
    <row r="2710" spans="1:47" x14ac:dyDescent="0.3">
      <c r="A2710">
        <v>218</v>
      </c>
      <c r="B2710" t="s">
        <v>148</v>
      </c>
      <c r="C2710" t="s">
        <v>90</v>
      </c>
      <c r="D2710" t="s">
        <v>21</v>
      </c>
      <c r="E2710" t="s">
        <v>54</v>
      </c>
      <c r="F2710" s="101">
        <v>45838</v>
      </c>
      <c r="G2710" t="s">
        <v>1117</v>
      </c>
      <c r="H2710" t="s">
        <v>2899</v>
      </c>
      <c r="I2710">
        <v>2000</v>
      </c>
      <c r="J2710">
        <v>2835</v>
      </c>
      <c r="N2710">
        <v>2835</v>
      </c>
    </row>
    <row r="2711" spans="1:47" x14ac:dyDescent="0.3">
      <c r="A2711">
        <v>218</v>
      </c>
      <c r="B2711" t="s">
        <v>148</v>
      </c>
      <c r="C2711" t="s">
        <v>90</v>
      </c>
      <c r="D2711" t="s">
        <v>21</v>
      </c>
      <c r="E2711" t="s">
        <v>54</v>
      </c>
      <c r="F2711" s="101">
        <v>45838</v>
      </c>
      <c r="G2711" t="s">
        <v>1117</v>
      </c>
      <c r="H2711" t="s">
        <v>2891</v>
      </c>
      <c r="I2711">
        <v>24000</v>
      </c>
      <c r="J2711">
        <v>18604</v>
      </c>
      <c r="N2711">
        <v>18604</v>
      </c>
    </row>
    <row r="2712" spans="1:47" x14ac:dyDescent="0.3">
      <c r="A2712">
        <v>225</v>
      </c>
      <c r="B2712" t="s">
        <v>156</v>
      </c>
      <c r="C2712" t="s">
        <v>90</v>
      </c>
      <c r="D2712" t="s">
        <v>21</v>
      </c>
      <c r="E2712" t="s">
        <v>22</v>
      </c>
      <c r="F2712" s="101">
        <v>45838</v>
      </c>
      <c r="G2712" t="s">
        <v>3501</v>
      </c>
      <c r="H2712" t="s">
        <v>2890</v>
      </c>
      <c r="I2712">
        <v>1</v>
      </c>
      <c r="J2712">
        <v>9</v>
      </c>
      <c r="AT2712">
        <v>9</v>
      </c>
    </row>
    <row r="2713" spans="1:47" x14ac:dyDescent="0.3">
      <c r="A2713">
        <v>225</v>
      </c>
      <c r="B2713" t="s">
        <v>156</v>
      </c>
      <c r="C2713" t="s">
        <v>90</v>
      </c>
      <c r="D2713" t="s">
        <v>21</v>
      </c>
      <c r="E2713" t="s">
        <v>22</v>
      </c>
      <c r="F2713" s="101">
        <v>45838</v>
      </c>
      <c r="G2713" t="s">
        <v>3501</v>
      </c>
      <c r="H2713" t="s">
        <v>2892</v>
      </c>
      <c r="I2713">
        <v>1</v>
      </c>
      <c r="J2713">
        <v>5</v>
      </c>
      <c r="AT2713">
        <v>5</v>
      </c>
    </row>
    <row r="2714" spans="1:47" x14ac:dyDescent="0.3">
      <c r="A2714">
        <v>225</v>
      </c>
      <c r="B2714" t="s">
        <v>156</v>
      </c>
      <c r="C2714" t="s">
        <v>90</v>
      </c>
      <c r="D2714" t="s">
        <v>21</v>
      </c>
      <c r="E2714" t="s">
        <v>22</v>
      </c>
      <c r="F2714" s="101">
        <v>45838</v>
      </c>
      <c r="G2714" t="s">
        <v>3501</v>
      </c>
      <c r="H2714" t="s">
        <v>2898</v>
      </c>
      <c r="I2714">
        <v>1</v>
      </c>
      <c r="J2714">
        <v>0</v>
      </c>
      <c r="AT2714">
        <v>0</v>
      </c>
    </row>
    <row r="2715" spans="1:47" x14ac:dyDescent="0.3">
      <c r="A2715">
        <v>225</v>
      </c>
      <c r="B2715" t="s">
        <v>156</v>
      </c>
      <c r="C2715" t="s">
        <v>90</v>
      </c>
      <c r="D2715" t="s">
        <v>21</v>
      </c>
      <c r="E2715" t="s">
        <v>22</v>
      </c>
      <c r="F2715" s="101">
        <v>45838</v>
      </c>
      <c r="G2715" t="s">
        <v>3501</v>
      </c>
      <c r="H2715" t="s">
        <v>2891</v>
      </c>
      <c r="I2715">
        <v>1</v>
      </c>
      <c r="J2715">
        <v>10</v>
      </c>
      <c r="AT2715">
        <v>10</v>
      </c>
    </row>
    <row r="2716" spans="1:47" x14ac:dyDescent="0.3">
      <c r="A2716">
        <v>225</v>
      </c>
      <c r="B2716" t="s">
        <v>156</v>
      </c>
      <c r="C2716" t="s">
        <v>90</v>
      </c>
      <c r="D2716" t="s">
        <v>21</v>
      </c>
      <c r="E2716" t="s">
        <v>22</v>
      </c>
      <c r="F2716" s="101">
        <v>45838</v>
      </c>
      <c r="G2716" t="s">
        <v>3501</v>
      </c>
      <c r="H2716" t="s">
        <v>2895</v>
      </c>
      <c r="I2716">
        <v>1</v>
      </c>
      <c r="J2716">
        <v>1</v>
      </c>
      <c r="AT2716">
        <v>1</v>
      </c>
    </row>
    <row r="2717" spans="1:47" x14ac:dyDescent="0.3">
      <c r="A2717">
        <v>225</v>
      </c>
      <c r="B2717" t="s">
        <v>156</v>
      </c>
      <c r="C2717" t="s">
        <v>90</v>
      </c>
      <c r="D2717" t="s">
        <v>21</v>
      </c>
      <c r="E2717" t="s">
        <v>22</v>
      </c>
      <c r="F2717" s="101">
        <v>45838</v>
      </c>
      <c r="G2717" t="s">
        <v>3501</v>
      </c>
      <c r="H2717" t="s">
        <v>2899</v>
      </c>
      <c r="I2717">
        <v>1</v>
      </c>
      <c r="J2717">
        <v>1</v>
      </c>
      <c r="AT2717">
        <v>1</v>
      </c>
    </row>
    <row r="2718" spans="1:47" x14ac:dyDescent="0.3">
      <c r="A2718">
        <v>239</v>
      </c>
      <c r="B2718" t="s">
        <v>1226</v>
      </c>
      <c r="C2718" t="s">
        <v>29</v>
      </c>
      <c r="D2718" t="s">
        <v>21</v>
      </c>
      <c r="E2718" t="s">
        <v>22</v>
      </c>
      <c r="F2718" s="101">
        <v>45838</v>
      </c>
      <c r="G2718" t="s">
        <v>3502</v>
      </c>
      <c r="H2718" t="s">
        <v>2905</v>
      </c>
      <c r="J2718">
        <v>1</v>
      </c>
      <c r="AU2718">
        <v>1</v>
      </c>
    </row>
    <row r="2719" spans="1:47" x14ac:dyDescent="0.3">
      <c r="A2719">
        <v>239</v>
      </c>
      <c r="B2719" t="s">
        <v>1226</v>
      </c>
      <c r="C2719" t="s">
        <v>29</v>
      </c>
      <c r="D2719" t="s">
        <v>21</v>
      </c>
      <c r="E2719" t="s">
        <v>22</v>
      </c>
      <c r="F2719" s="101">
        <v>45838</v>
      </c>
      <c r="G2719" t="s">
        <v>3502</v>
      </c>
      <c r="H2719" t="s">
        <v>2906</v>
      </c>
      <c r="J2719">
        <v>14</v>
      </c>
      <c r="AU2719">
        <v>14</v>
      </c>
    </row>
    <row r="2720" spans="1:47" x14ac:dyDescent="0.3">
      <c r="A2720">
        <v>239</v>
      </c>
      <c r="B2720" t="s">
        <v>1226</v>
      </c>
      <c r="C2720" t="s">
        <v>29</v>
      </c>
      <c r="D2720" t="s">
        <v>21</v>
      </c>
      <c r="E2720" t="s">
        <v>22</v>
      </c>
      <c r="F2720" s="101">
        <v>45838</v>
      </c>
      <c r="G2720" t="s">
        <v>3502</v>
      </c>
      <c r="H2720" t="s">
        <v>2907</v>
      </c>
      <c r="J2720">
        <v>0</v>
      </c>
      <c r="AU2720">
        <v>0</v>
      </c>
    </row>
    <row r="2721" spans="1:134" x14ac:dyDescent="0.3">
      <c r="A2721">
        <v>239</v>
      </c>
      <c r="B2721" t="s">
        <v>1226</v>
      </c>
      <c r="C2721" t="s">
        <v>29</v>
      </c>
      <c r="D2721" t="s">
        <v>21</v>
      </c>
      <c r="E2721" t="s">
        <v>22</v>
      </c>
      <c r="F2721" s="101">
        <v>45838</v>
      </c>
      <c r="G2721" t="s">
        <v>3502</v>
      </c>
      <c r="H2721" t="s">
        <v>2908</v>
      </c>
      <c r="J2721">
        <v>23</v>
      </c>
      <c r="AU2721">
        <v>23</v>
      </c>
    </row>
    <row r="2722" spans="1:134" x14ac:dyDescent="0.3">
      <c r="A2722">
        <v>239</v>
      </c>
      <c r="B2722" t="s">
        <v>1226</v>
      </c>
      <c r="C2722" t="s">
        <v>29</v>
      </c>
      <c r="D2722" t="s">
        <v>21</v>
      </c>
      <c r="E2722" t="s">
        <v>22</v>
      </c>
      <c r="F2722" s="101">
        <v>45838</v>
      </c>
      <c r="G2722" t="s">
        <v>3502</v>
      </c>
      <c r="H2722" t="s">
        <v>2695</v>
      </c>
      <c r="J2722">
        <v>3</v>
      </c>
      <c r="AU2722">
        <v>3</v>
      </c>
    </row>
    <row r="2723" spans="1:134" x14ac:dyDescent="0.3">
      <c r="A2723">
        <v>434</v>
      </c>
      <c r="B2723" t="s">
        <v>403</v>
      </c>
      <c r="C2723" t="s">
        <v>90</v>
      </c>
      <c r="D2723" t="s">
        <v>21</v>
      </c>
      <c r="E2723" t="s">
        <v>54</v>
      </c>
      <c r="F2723" s="101">
        <v>45838</v>
      </c>
      <c r="G2723" t="s">
        <v>2620</v>
      </c>
      <c r="H2723" t="s">
        <v>2890</v>
      </c>
      <c r="I2723">
        <v>100</v>
      </c>
      <c r="J2723">
        <v>18.829999923706051</v>
      </c>
      <c r="AV2723">
        <v>18.829999999999998</v>
      </c>
    </row>
    <row r="2724" spans="1:134" x14ac:dyDescent="0.3">
      <c r="A2724">
        <v>434</v>
      </c>
      <c r="B2724" t="s">
        <v>403</v>
      </c>
      <c r="C2724" t="s">
        <v>90</v>
      </c>
      <c r="D2724" t="s">
        <v>21</v>
      </c>
      <c r="E2724" t="s">
        <v>54</v>
      </c>
      <c r="F2724" s="101">
        <v>45838</v>
      </c>
      <c r="G2724" t="s">
        <v>2620</v>
      </c>
      <c r="H2724" t="s">
        <v>2898</v>
      </c>
      <c r="I2724">
        <v>200</v>
      </c>
      <c r="J2724">
        <v>0</v>
      </c>
      <c r="AV2724">
        <v>0</v>
      </c>
    </row>
    <row r="2725" spans="1:134" x14ac:dyDescent="0.3">
      <c r="A2725">
        <v>434</v>
      </c>
      <c r="B2725" t="s">
        <v>403</v>
      </c>
      <c r="C2725" t="s">
        <v>90</v>
      </c>
      <c r="D2725" t="s">
        <v>21</v>
      </c>
      <c r="E2725" t="s">
        <v>54</v>
      </c>
      <c r="F2725" s="101">
        <v>45838</v>
      </c>
      <c r="G2725" t="s">
        <v>2620</v>
      </c>
      <c r="H2725" t="s">
        <v>2891</v>
      </c>
      <c r="I2725">
        <v>25</v>
      </c>
      <c r="J2725">
        <v>0</v>
      </c>
      <c r="AV2725">
        <v>0</v>
      </c>
    </row>
    <row r="2726" spans="1:134" x14ac:dyDescent="0.3">
      <c r="A2726">
        <v>434</v>
      </c>
      <c r="B2726" t="s">
        <v>403</v>
      </c>
      <c r="C2726" t="s">
        <v>90</v>
      </c>
      <c r="D2726" t="s">
        <v>21</v>
      </c>
      <c r="E2726" t="s">
        <v>54</v>
      </c>
      <c r="F2726" s="101">
        <v>45838</v>
      </c>
      <c r="G2726" t="s">
        <v>2620</v>
      </c>
      <c r="H2726" t="s">
        <v>2895</v>
      </c>
      <c r="I2726">
        <v>10</v>
      </c>
      <c r="J2726">
        <v>0</v>
      </c>
      <c r="AV2726">
        <v>0</v>
      </c>
    </row>
    <row r="2727" spans="1:134" x14ac:dyDescent="0.3">
      <c r="A2727">
        <v>434</v>
      </c>
      <c r="B2727" t="s">
        <v>403</v>
      </c>
      <c r="C2727" t="s">
        <v>90</v>
      </c>
      <c r="D2727" t="s">
        <v>21</v>
      </c>
      <c r="E2727" t="s">
        <v>54</v>
      </c>
      <c r="F2727" s="101">
        <v>45838</v>
      </c>
      <c r="G2727" t="s">
        <v>2620</v>
      </c>
      <c r="H2727" t="s">
        <v>2899</v>
      </c>
      <c r="I2727">
        <v>200</v>
      </c>
      <c r="J2727">
        <v>0</v>
      </c>
      <c r="AV2727">
        <v>0</v>
      </c>
    </row>
    <row r="2728" spans="1:134" x14ac:dyDescent="0.3">
      <c r="A2728">
        <v>434</v>
      </c>
      <c r="B2728" t="s">
        <v>403</v>
      </c>
      <c r="C2728" t="s">
        <v>90</v>
      </c>
      <c r="D2728" t="s">
        <v>21</v>
      </c>
      <c r="E2728" t="s">
        <v>54</v>
      </c>
      <c r="F2728" s="101">
        <v>45838</v>
      </c>
      <c r="G2728" t="s">
        <v>2620</v>
      </c>
      <c r="H2728" t="s">
        <v>2892</v>
      </c>
      <c r="I2728">
        <v>25</v>
      </c>
      <c r="J2728">
        <v>111.75</v>
      </c>
      <c r="AV2728">
        <v>111.75</v>
      </c>
    </row>
    <row r="2729" spans="1:134" x14ac:dyDescent="0.3">
      <c r="A2729">
        <v>436</v>
      </c>
      <c r="B2729" t="s">
        <v>121</v>
      </c>
      <c r="C2729" t="s">
        <v>93</v>
      </c>
      <c r="D2729" t="s">
        <v>21</v>
      </c>
      <c r="E2729" t="s">
        <v>54</v>
      </c>
      <c r="F2729" s="101">
        <v>45838</v>
      </c>
      <c r="G2729" t="s">
        <v>2622</v>
      </c>
      <c r="H2729" t="s">
        <v>3074</v>
      </c>
      <c r="I2729">
        <v>7</v>
      </c>
      <c r="J2729">
        <v>5.0500001907348633</v>
      </c>
      <c r="CP2729">
        <v>5.05</v>
      </c>
    </row>
    <row r="2730" spans="1:134" x14ac:dyDescent="0.3">
      <c r="A2730">
        <v>436</v>
      </c>
      <c r="B2730" t="s">
        <v>121</v>
      </c>
      <c r="C2730" t="s">
        <v>93</v>
      </c>
      <c r="D2730" t="s">
        <v>21</v>
      </c>
      <c r="E2730" t="s">
        <v>54</v>
      </c>
      <c r="F2730" s="101">
        <v>45838</v>
      </c>
      <c r="G2730" t="s">
        <v>2622</v>
      </c>
      <c r="H2730" t="s">
        <v>3075</v>
      </c>
      <c r="I2730">
        <v>7</v>
      </c>
      <c r="J2730">
        <v>6.880000114440918</v>
      </c>
      <c r="CP2730">
        <v>6.88</v>
      </c>
    </row>
    <row r="2731" spans="1:134" x14ac:dyDescent="0.3">
      <c r="A2731">
        <v>485</v>
      </c>
      <c r="B2731" t="s">
        <v>450</v>
      </c>
      <c r="C2731" t="s">
        <v>93</v>
      </c>
      <c r="D2731" t="s">
        <v>21</v>
      </c>
      <c r="E2731" t="s">
        <v>22</v>
      </c>
      <c r="F2731" s="101">
        <v>45838</v>
      </c>
      <c r="G2731" t="s">
        <v>2638</v>
      </c>
      <c r="H2731" t="s">
        <v>3328</v>
      </c>
      <c r="I2731">
        <v>80</v>
      </c>
      <c r="J2731">
        <v>0</v>
      </c>
      <c r="EC2731">
        <v>0</v>
      </c>
      <c r="ED2731">
        <v>0</v>
      </c>
    </row>
    <row r="2732" spans="1:134" x14ac:dyDescent="0.3">
      <c r="A2732">
        <v>485</v>
      </c>
      <c r="B2732" t="s">
        <v>450</v>
      </c>
      <c r="C2732" t="s">
        <v>93</v>
      </c>
      <c r="D2732" t="s">
        <v>21</v>
      </c>
      <c r="E2732" t="s">
        <v>22</v>
      </c>
      <c r="F2732" s="101">
        <v>45838</v>
      </c>
      <c r="G2732" t="s">
        <v>2638</v>
      </c>
      <c r="H2732" t="s">
        <v>3329</v>
      </c>
      <c r="I2732">
        <v>80</v>
      </c>
      <c r="J2732">
        <v>0</v>
      </c>
      <c r="EC2732">
        <v>0</v>
      </c>
      <c r="ED2732">
        <v>0</v>
      </c>
    </row>
    <row r="2733" spans="1:134" x14ac:dyDescent="0.3">
      <c r="A2733">
        <v>485</v>
      </c>
      <c r="B2733" t="s">
        <v>450</v>
      </c>
      <c r="C2733" t="s">
        <v>93</v>
      </c>
      <c r="D2733" t="s">
        <v>21</v>
      </c>
      <c r="E2733" t="s">
        <v>22</v>
      </c>
      <c r="F2733" s="101">
        <v>45838</v>
      </c>
      <c r="G2733" t="s">
        <v>2638</v>
      </c>
      <c r="H2733" t="s">
        <v>3064</v>
      </c>
      <c r="I2733">
        <v>80</v>
      </c>
      <c r="J2733">
        <v>0</v>
      </c>
      <c r="EC2733">
        <v>0</v>
      </c>
      <c r="ED2733">
        <v>0</v>
      </c>
    </row>
    <row r="2734" spans="1:134" x14ac:dyDescent="0.3">
      <c r="A2734">
        <v>485</v>
      </c>
      <c r="B2734" t="s">
        <v>450</v>
      </c>
      <c r="C2734" t="s">
        <v>93</v>
      </c>
      <c r="D2734" t="s">
        <v>21</v>
      </c>
      <c r="E2734" t="s">
        <v>22</v>
      </c>
      <c r="F2734" s="101">
        <v>45838</v>
      </c>
      <c r="G2734" t="s">
        <v>2638</v>
      </c>
      <c r="H2734" t="s">
        <v>68</v>
      </c>
      <c r="I2734">
        <v>80</v>
      </c>
      <c r="J2734">
        <v>0</v>
      </c>
      <c r="EC2734">
        <v>0</v>
      </c>
      <c r="ED2734">
        <v>0</v>
      </c>
    </row>
    <row r="2735" spans="1:134" x14ac:dyDescent="0.3">
      <c r="A2735">
        <v>485</v>
      </c>
      <c r="B2735" t="s">
        <v>450</v>
      </c>
      <c r="C2735" t="s">
        <v>93</v>
      </c>
      <c r="D2735" t="s">
        <v>21</v>
      </c>
      <c r="E2735" t="s">
        <v>22</v>
      </c>
      <c r="F2735" s="101">
        <v>45838</v>
      </c>
      <c r="G2735" t="s">
        <v>2638</v>
      </c>
      <c r="H2735" t="s">
        <v>3331</v>
      </c>
      <c r="I2735">
        <v>80</v>
      </c>
      <c r="J2735">
        <v>0</v>
      </c>
      <c r="EC2735">
        <v>0</v>
      </c>
      <c r="ED2735">
        <v>0</v>
      </c>
    </row>
    <row r="2736" spans="1:134" x14ac:dyDescent="0.3">
      <c r="A2736">
        <v>485</v>
      </c>
      <c r="B2736" t="s">
        <v>450</v>
      </c>
      <c r="C2736" t="s">
        <v>93</v>
      </c>
      <c r="D2736" t="s">
        <v>21</v>
      </c>
      <c r="E2736" t="s">
        <v>22</v>
      </c>
      <c r="F2736" s="101">
        <v>45838</v>
      </c>
      <c r="G2736" t="s">
        <v>2638</v>
      </c>
      <c r="H2736" t="s">
        <v>3332</v>
      </c>
      <c r="I2736">
        <v>80</v>
      </c>
      <c r="J2736">
        <v>100</v>
      </c>
      <c r="EC2736">
        <v>1</v>
      </c>
      <c r="ED2736">
        <v>1</v>
      </c>
    </row>
    <row r="2737" spans="1:141" x14ac:dyDescent="0.3">
      <c r="A2737">
        <v>485</v>
      </c>
      <c r="B2737" t="s">
        <v>450</v>
      </c>
      <c r="C2737" t="s">
        <v>93</v>
      </c>
      <c r="D2737" t="s">
        <v>21</v>
      </c>
      <c r="E2737" t="s">
        <v>22</v>
      </c>
      <c r="F2737" s="101">
        <v>45838</v>
      </c>
      <c r="G2737" t="s">
        <v>2638</v>
      </c>
      <c r="H2737" t="s">
        <v>3018</v>
      </c>
      <c r="I2737">
        <v>80</v>
      </c>
      <c r="J2737">
        <v>0</v>
      </c>
      <c r="EC2737">
        <v>0</v>
      </c>
      <c r="ED2737">
        <v>0</v>
      </c>
    </row>
    <row r="2738" spans="1:141" x14ac:dyDescent="0.3">
      <c r="A2738">
        <v>485</v>
      </c>
      <c r="B2738" t="s">
        <v>450</v>
      </c>
      <c r="C2738" t="s">
        <v>93</v>
      </c>
      <c r="D2738" t="s">
        <v>21</v>
      </c>
      <c r="E2738" t="s">
        <v>22</v>
      </c>
      <c r="F2738" s="101">
        <v>45838</v>
      </c>
      <c r="G2738" t="s">
        <v>2638</v>
      </c>
      <c r="H2738" t="s">
        <v>3355</v>
      </c>
      <c r="I2738">
        <v>80</v>
      </c>
      <c r="J2738">
        <v>0</v>
      </c>
      <c r="EC2738">
        <v>0</v>
      </c>
      <c r="ED2738">
        <v>0</v>
      </c>
    </row>
    <row r="2739" spans="1:141" x14ac:dyDescent="0.3">
      <c r="A2739">
        <v>485</v>
      </c>
      <c r="B2739" t="s">
        <v>450</v>
      </c>
      <c r="C2739" t="s">
        <v>93</v>
      </c>
      <c r="D2739" t="s">
        <v>21</v>
      </c>
      <c r="E2739" t="s">
        <v>22</v>
      </c>
      <c r="F2739" s="101">
        <v>45838</v>
      </c>
      <c r="G2739" t="s">
        <v>2638</v>
      </c>
      <c r="H2739" t="s">
        <v>3330</v>
      </c>
      <c r="I2739">
        <v>80</v>
      </c>
      <c r="J2739">
        <v>50</v>
      </c>
      <c r="EC2739">
        <v>1</v>
      </c>
      <c r="ED2739">
        <v>2</v>
      </c>
    </row>
    <row r="2740" spans="1:141" x14ac:dyDescent="0.3">
      <c r="A2740">
        <v>488</v>
      </c>
      <c r="B2740" t="s">
        <v>453</v>
      </c>
      <c r="C2740" t="s">
        <v>93</v>
      </c>
      <c r="D2740" t="s">
        <v>21</v>
      </c>
      <c r="E2740" t="s">
        <v>22</v>
      </c>
      <c r="F2740" s="101">
        <v>45838</v>
      </c>
      <c r="G2740" t="s">
        <v>2639</v>
      </c>
      <c r="H2740" t="s">
        <v>3328</v>
      </c>
      <c r="I2740">
        <v>85</v>
      </c>
      <c r="J2740">
        <v>66.669998168945313</v>
      </c>
      <c r="EE2740">
        <v>2</v>
      </c>
      <c r="EF2740">
        <v>3</v>
      </c>
    </row>
    <row r="2741" spans="1:141" x14ac:dyDescent="0.3">
      <c r="A2741">
        <v>488</v>
      </c>
      <c r="B2741" t="s">
        <v>453</v>
      </c>
      <c r="C2741" t="s">
        <v>93</v>
      </c>
      <c r="D2741" t="s">
        <v>21</v>
      </c>
      <c r="E2741" t="s">
        <v>22</v>
      </c>
      <c r="F2741" s="101">
        <v>45838</v>
      </c>
      <c r="G2741" t="s">
        <v>2639</v>
      </c>
      <c r="H2741" t="s">
        <v>3330</v>
      </c>
      <c r="I2741">
        <v>85</v>
      </c>
      <c r="J2741">
        <v>0</v>
      </c>
      <c r="EE2741">
        <v>0</v>
      </c>
      <c r="EF2741">
        <v>3</v>
      </c>
    </row>
    <row r="2742" spans="1:141" x14ac:dyDescent="0.3">
      <c r="A2742">
        <v>488</v>
      </c>
      <c r="B2742" t="s">
        <v>453</v>
      </c>
      <c r="C2742" t="s">
        <v>93</v>
      </c>
      <c r="D2742" t="s">
        <v>21</v>
      </c>
      <c r="E2742" t="s">
        <v>22</v>
      </c>
      <c r="F2742" s="101">
        <v>45838</v>
      </c>
      <c r="G2742" t="s">
        <v>2639</v>
      </c>
      <c r="H2742" t="s">
        <v>3064</v>
      </c>
      <c r="I2742">
        <v>85</v>
      </c>
      <c r="J2742">
        <v>100</v>
      </c>
      <c r="EE2742">
        <v>28</v>
      </c>
      <c r="EF2742">
        <v>28</v>
      </c>
    </row>
    <row r="2743" spans="1:141" x14ac:dyDescent="0.3">
      <c r="A2743">
        <v>488</v>
      </c>
      <c r="B2743" t="s">
        <v>453</v>
      </c>
      <c r="C2743" t="s">
        <v>93</v>
      </c>
      <c r="D2743" t="s">
        <v>21</v>
      </c>
      <c r="E2743" t="s">
        <v>22</v>
      </c>
      <c r="F2743" s="101">
        <v>45838</v>
      </c>
      <c r="G2743" t="s">
        <v>2639</v>
      </c>
      <c r="H2743" t="s">
        <v>68</v>
      </c>
      <c r="I2743">
        <v>85</v>
      </c>
      <c r="J2743">
        <v>0</v>
      </c>
      <c r="EE2743">
        <v>0</v>
      </c>
      <c r="EF2743">
        <v>0</v>
      </c>
    </row>
    <row r="2744" spans="1:141" x14ac:dyDescent="0.3">
      <c r="A2744">
        <v>488</v>
      </c>
      <c r="B2744" t="s">
        <v>453</v>
      </c>
      <c r="C2744" t="s">
        <v>93</v>
      </c>
      <c r="D2744" t="s">
        <v>21</v>
      </c>
      <c r="E2744" t="s">
        <v>22</v>
      </c>
      <c r="F2744" s="101">
        <v>45838</v>
      </c>
      <c r="G2744" t="s">
        <v>2639</v>
      </c>
      <c r="H2744" t="s">
        <v>3331</v>
      </c>
      <c r="I2744">
        <v>85</v>
      </c>
      <c r="J2744">
        <v>0</v>
      </c>
      <c r="EE2744">
        <v>0</v>
      </c>
      <c r="EF2744">
        <v>0</v>
      </c>
    </row>
    <row r="2745" spans="1:141" x14ac:dyDescent="0.3">
      <c r="A2745">
        <v>488</v>
      </c>
      <c r="B2745" t="s">
        <v>453</v>
      </c>
      <c r="C2745" t="s">
        <v>93</v>
      </c>
      <c r="D2745" t="s">
        <v>21</v>
      </c>
      <c r="E2745" t="s">
        <v>22</v>
      </c>
      <c r="F2745" s="101">
        <v>45838</v>
      </c>
      <c r="G2745" t="s">
        <v>2639</v>
      </c>
      <c r="H2745" t="s">
        <v>3332</v>
      </c>
      <c r="I2745">
        <v>85</v>
      </c>
      <c r="J2745">
        <v>44.439998626708977</v>
      </c>
      <c r="EE2745">
        <v>4</v>
      </c>
      <c r="EF2745">
        <v>9</v>
      </c>
    </row>
    <row r="2746" spans="1:141" x14ac:dyDescent="0.3">
      <c r="A2746">
        <v>488</v>
      </c>
      <c r="B2746" t="s">
        <v>453</v>
      </c>
      <c r="C2746" t="s">
        <v>93</v>
      </c>
      <c r="D2746" t="s">
        <v>21</v>
      </c>
      <c r="E2746" t="s">
        <v>22</v>
      </c>
      <c r="F2746" s="101">
        <v>45838</v>
      </c>
      <c r="G2746" t="s">
        <v>2639</v>
      </c>
      <c r="H2746" t="s">
        <v>3018</v>
      </c>
      <c r="I2746">
        <v>85</v>
      </c>
      <c r="J2746">
        <v>0</v>
      </c>
      <c r="EE2746">
        <v>0</v>
      </c>
      <c r="EF2746">
        <v>0</v>
      </c>
    </row>
    <row r="2747" spans="1:141" x14ac:dyDescent="0.3">
      <c r="A2747">
        <v>488</v>
      </c>
      <c r="B2747" t="s">
        <v>453</v>
      </c>
      <c r="C2747" t="s">
        <v>93</v>
      </c>
      <c r="D2747" t="s">
        <v>21</v>
      </c>
      <c r="E2747" t="s">
        <v>22</v>
      </c>
      <c r="F2747" s="101">
        <v>45838</v>
      </c>
      <c r="G2747" t="s">
        <v>2639</v>
      </c>
      <c r="H2747" t="s">
        <v>3355</v>
      </c>
      <c r="I2747">
        <v>85</v>
      </c>
      <c r="J2747">
        <v>0</v>
      </c>
      <c r="EE2747">
        <v>0</v>
      </c>
      <c r="EF2747">
        <v>0</v>
      </c>
    </row>
    <row r="2748" spans="1:141" x14ac:dyDescent="0.3">
      <c r="A2748">
        <v>488</v>
      </c>
      <c r="B2748" t="s">
        <v>453</v>
      </c>
      <c r="C2748" t="s">
        <v>93</v>
      </c>
      <c r="D2748" t="s">
        <v>21</v>
      </c>
      <c r="E2748" t="s">
        <v>22</v>
      </c>
      <c r="F2748" s="101">
        <v>45838</v>
      </c>
      <c r="G2748" t="s">
        <v>2639</v>
      </c>
      <c r="H2748" t="s">
        <v>3329</v>
      </c>
      <c r="I2748">
        <v>85</v>
      </c>
      <c r="J2748">
        <v>53.330001831054688</v>
      </c>
      <c r="EE2748">
        <v>8</v>
      </c>
      <c r="EF2748">
        <v>15</v>
      </c>
    </row>
    <row r="2749" spans="1:141" x14ac:dyDescent="0.3">
      <c r="A2749">
        <v>509</v>
      </c>
      <c r="B2749" t="s">
        <v>2156</v>
      </c>
      <c r="C2749" t="s">
        <v>29</v>
      </c>
      <c r="D2749" t="s">
        <v>21</v>
      </c>
      <c r="E2749" t="s">
        <v>22</v>
      </c>
      <c r="F2749" s="101">
        <v>45838</v>
      </c>
      <c r="G2749" t="s">
        <v>2198</v>
      </c>
      <c r="H2749" t="s">
        <v>3437</v>
      </c>
      <c r="I2749">
        <v>90</v>
      </c>
      <c r="J2749">
        <v>100</v>
      </c>
      <c r="EJ2749">
        <v>55</v>
      </c>
      <c r="EK2749">
        <v>55</v>
      </c>
    </row>
    <row r="2750" spans="1:141" x14ac:dyDescent="0.3">
      <c r="A2750">
        <v>509</v>
      </c>
      <c r="B2750" t="s">
        <v>2156</v>
      </c>
      <c r="C2750" t="s">
        <v>29</v>
      </c>
      <c r="D2750" t="s">
        <v>21</v>
      </c>
      <c r="E2750" t="s">
        <v>22</v>
      </c>
      <c r="F2750" s="101">
        <v>45838</v>
      </c>
      <c r="G2750" t="s">
        <v>2198</v>
      </c>
      <c r="H2750" t="s">
        <v>3438</v>
      </c>
      <c r="I2750">
        <v>90</v>
      </c>
      <c r="J2750">
        <v>109.879997253418</v>
      </c>
      <c r="EJ2750">
        <v>81</v>
      </c>
      <c r="EK2750">
        <v>89</v>
      </c>
    </row>
    <row r="2751" spans="1:141" x14ac:dyDescent="0.3">
      <c r="A2751">
        <v>509</v>
      </c>
      <c r="B2751" t="s">
        <v>2156</v>
      </c>
      <c r="C2751" t="s">
        <v>29</v>
      </c>
      <c r="D2751" t="s">
        <v>21</v>
      </c>
      <c r="E2751" t="s">
        <v>22</v>
      </c>
      <c r="F2751" s="101">
        <v>45838</v>
      </c>
      <c r="G2751" t="s">
        <v>2198</v>
      </c>
      <c r="H2751" t="s">
        <v>479</v>
      </c>
      <c r="I2751">
        <v>90</v>
      </c>
      <c r="J2751">
        <v>95.919998168945313</v>
      </c>
      <c r="EJ2751">
        <v>98</v>
      </c>
      <c r="EK2751">
        <v>94</v>
      </c>
    </row>
    <row r="2752" spans="1:141" x14ac:dyDescent="0.3">
      <c r="A2752">
        <v>509</v>
      </c>
      <c r="B2752" t="s">
        <v>2156</v>
      </c>
      <c r="C2752" t="s">
        <v>29</v>
      </c>
      <c r="D2752" t="s">
        <v>21</v>
      </c>
      <c r="E2752" t="s">
        <v>22</v>
      </c>
      <c r="F2752" s="101">
        <v>45838</v>
      </c>
      <c r="G2752" t="s">
        <v>2198</v>
      </c>
      <c r="H2752" t="s">
        <v>3439</v>
      </c>
      <c r="I2752">
        <v>90</v>
      </c>
      <c r="J2752">
        <v>97.139999389648438</v>
      </c>
      <c r="EJ2752">
        <v>35</v>
      </c>
      <c r="EK2752">
        <v>34</v>
      </c>
    </row>
    <row r="2753" spans="1:141" x14ac:dyDescent="0.3">
      <c r="A2753">
        <v>509</v>
      </c>
      <c r="B2753" t="s">
        <v>2156</v>
      </c>
      <c r="C2753" t="s">
        <v>29</v>
      </c>
      <c r="D2753" t="s">
        <v>21</v>
      </c>
      <c r="E2753" t="s">
        <v>22</v>
      </c>
      <c r="F2753" s="101">
        <v>45838</v>
      </c>
      <c r="G2753" t="s">
        <v>2198</v>
      </c>
      <c r="H2753" t="s">
        <v>2698</v>
      </c>
      <c r="I2753">
        <v>90</v>
      </c>
      <c r="J2753">
        <v>98.569999694824219</v>
      </c>
      <c r="EJ2753">
        <v>70</v>
      </c>
      <c r="EK2753">
        <v>69</v>
      </c>
    </row>
    <row r="2754" spans="1:141" x14ac:dyDescent="0.3">
      <c r="A2754">
        <v>509</v>
      </c>
      <c r="B2754" t="s">
        <v>2156</v>
      </c>
      <c r="C2754" t="s">
        <v>29</v>
      </c>
      <c r="D2754" t="s">
        <v>21</v>
      </c>
      <c r="E2754" t="s">
        <v>22</v>
      </c>
      <c r="F2754" s="101">
        <v>45838</v>
      </c>
      <c r="G2754" t="s">
        <v>2198</v>
      </c>
      <c r="H2754" t="s">
        <v>2702</v>
      </c>
      <c r="I2754">
        <v>90</v>
      </c>
      <c r="J2754">
        <v>0</v>
      </c>
      <c r="EJ2754">
        <v>0</v>
      </c>
      <c r="EK2754">
        <v>0</v>
      </c>
    </row>
    <row r="2755" spans="1:141" x14ac:dyDescent="0.3">
      <c r="A2755">
        <v>509</v>
      </c>
      <c r="B2755" t="s">
        <v>2156</v>
      </c>
      <c r="C2755" t="s">
        <v>29</v>
      </c>
      <c r="D2755" t="s">
        <v>21</v>
      </c>
      <c r="E2755" t="s">
        <v>22</v>
      </c>
      <c r="F2755" s="101">
        <v>45838</v>
      </c>
      <c r="G2755" t="s">
        <v>2198</v>
      </c>
      <c r="H2755" t="s">
        <v>2703</v>
      </c>
      <c r="I2755">
        <v>90</v>
      </c>
      <c r="J2755">
        <v>0</v>
      </c>
      <c r="EJ2755">
        <v>0</v>
      </c>
      <c r="EK2755">
        <v>0</v>
      </c>
    </row>
    <row r="2756" spans="1:141" x14ac:dyDescent="0.3">
      <c r="A2756">
        <v>509</v>
      </c>
      <c r="B2756" t="s">
        <v>2156</v>
      </c>
      <c r="C2756" t="s">
        <v>29</v>
      </c>
      <c r="D2756" t="s">
        <v>21</v>
      </c>
      <c r="E2756" t="s">
        <v>22</v>
      </c>
      <c r="F2756" s="101">
        <v>45838</v>
      </c>
      <c r="G2756" t="s">
        <v>2198</v>
      </c>
      <c r="H2756" t="s">
        <v>3440</v>
      </c>
      <c r="I2756">
        <v>90</v>
      </c>
      <c r="J2756">
        <v>0</v>
      </c>
      <c r="EJ2756">
        <v>0</v>
      </c>
      <c r="EK2756">
        <v>0</v>
      </c>
    </row>
    <row r="2757" spans="1:141" x14ac:dyDescent="0.3">
      <c r="A2757">
        <v>509</v>
      </c>
      <c r="B2757" t="s">
        <v>2156</v>
      </c>
      <c r="C2757" t="s">
        <v>29</v>
      </c>
      <c r="D2757" t="s">
        <v>21</v>
      </c>
      <c r="E2757" t="s">
        <v>22</v>
      </c>
      <c r="F2757" s="101">
        <v>45838</v>
      </c>
      <c r="G2757" t="s">
        <v>2198</v>
      </c>
      <c r="H2757" t="s">
        <v>2705</v>
      </c>
      <c r="I2757">
        <v>90</v>
      </c>
      <c r="J2757">
        <v>0</v>
      </c>
      <c r="EJ2757">
        <v>0</v>
      </c>
      <c r="EK2757">
        <v>0</v>
      </c>
    </row>
    <row r="2758" spans="1:141" x14ac:dyDescent="0.3">
      <c r="A2758">
        <v>509</v>
      </c>
      <c r="B2758" t="s">
        <v>2156</v>
      </c>
      <c r="C2758" t="s">
        <v>29</v>
      </c>
      <c r="D2758" t="s">
        <v>21</v>
      </c>
      <c r="E2758" t="s">
        <v>22</v>
      </c>
      <c r="F2758" s="101">
        <v>45838</v>
      </c>
      <c r="G2758" t="s">
        <v>2198</v>
      </c>
      <c r="H2758" t="s">
        <v>3441</v>
      </c>
      <c r="I2758">
        <v>90</v>
      </c>
      <c r="J2758">
        <v>0</v>
      </c>
      <c r="EJ2758">
        <v>0</v>
      </c>
      <c r="EK2758">
        <v>0</v>
      </c>
    </row>
    <row r="2759" spans="1:141" x14ac:dyDescent="0.3">
      <c r="A2759">
        <v>509</v>
      </c>
      <c r="B2759" t="s">
        <v>2156</v>
      </c>
      <c r="C2759" t="s">
        <v>29</v>
      </c>
      <c r="D2759" t="s">
        <v>21</v>
      </c>
      <c r="E2759" t="s">
        <v>22</v>
      </c>
      <c r="F2759" s="101">
        <v>45838</v>
      </c>
      <c r="G2759" t="s">
        <v>2198</v>
      </c>
      <c r="H2759" t="s">
        <v>3442</v>
      </c>
      <c r="I2759">
        <v>90</v>
      </c>
      <c r="J2759">
        <v>0</v>
      </c>
      <c r="EJ2759">
        <v>0</v>
      </c>
      <c r="EK2759">
        <v>0</v>
      </c>
    </row>
    <row r="2760" spans="1:141" x14ac:dyDescent="0.3">
      <c r="A2760">
        <v>509</v>
      </c>
      <c r="B2760" t="s">
        <v>2156</v>
      </c>
      <c r="C2760" t="s">
        <v>29</v>
      </c>
      <c r="D2760" t="s">
        <v>21</v>
      </c>
      <c r="E2760" t="s">
        <v>22</v>
      </c>
      <c r="F2760" s="101">
        <v>45838</v>
      </c>
      <c r="G2760" t="s">
        <v>2198</v>
      </c>
      <c r="H2760" t="s">
        <v>3443</v>
      </c>
      <c r="I2760">
        <v>90</v>
      </c>
      <c r="J2760">
        <v>0</v>
      </c>
      <c r="EJ2760">
        <v>0</v>
      </c>
      <c r="EK2760">
        <v>0</v>
      </c>
    </row>
    <row r="2761" spans="1:141" x14ac:dyDescent="0.3">
      <c r="A2761">
        <v>509</v>
      </c>
      <c r="B2761" t="s">
        <v>2156</v>
      </c>
      <c r="C2761" t="s">
        <v>29</v>
      </c>
      <c r="D2761" t="s">
        <v>21</v>
      </c>
      <c r="E2761" t="s">
        <v>22</v>
      </c>
      <c r="F2761" s="101">
        <v>45838</v>
      </c>
      <c r="G2761" t="s">
        <v>2198</v>
      </c>
      <c r="H2761" t="s">
        <v>3444</v>
      </c>
      <c r="I2761">
        <v>90</v>
      </c>
      <c r="J2761">
        <v>0</v>
      </c>
      <c r="EJ2761">
        <v>0</v>
      </c>
      <c r="EK2761">
        <v>0</v>
      </c>
    </row>
    <row r="2762" spans="1:141" x14ac:dyDescent="0.3">
      <c r="A2762">
        <v>509</v>
      </c>
      <c r="B2762" t="s">
        <v>2156</v>
      </c>
      <c r="C2762" t="s">
        <v>29</v>
      </c>
      <c r="D2762" t="s">
        <v>21</v>
      </c>
      <c r="E2762" t="s">
        <v>22</v>
      </c>
      <c r="F2762" s="101">
        <v>45838</v>
      </c>
      <c r="G2762" t="s">
        <v>2198</v>
      </c>
      <c r="H2762" t="s">
        <v>3445</v>
      </c>
      <c r="I2762">
        <v>90</v>
      </c>
      <c r="J2762">
        <v>0</v>
      </c>
      <c r="EJ2762">
        <v>0</v>
      </c>
      <c r="EK2762">
        <v>0</v>
      </c>
    </row>
    <row r="2763" spans="1:141" x14ac:dyDescent="0.3">
      <c r="A2763">
        <v>509</v>
      </c>
      <c r="B2763" t="s">
        <v>2156</v>
      </c>
      <c r="C2763" t="s">
        <v>29</v>
      </c>
      <c r="D2763" t="s">
        <v>21</v>
      </c>
      <c r="E2763" t="s">
        <v>22</v>
      </c>
      <c r="F2763" s="101">
        <v>45838</v>
      </c>
      <c r="G2763" t="s">
        <v>2198</v>
      </c>
      <c r="H2763" t="s">
        <v>3446</v>
      </c>
      <c r="I2763">
        <v>90</v>
      </c>
      <c r="J2763">
        <v>0</v>
      </c>
      <c r="EJ2763">
        <v>0</v>
      </c>
      <c r="EK2763">
        <v>0</v>
      </c>
    </row>
    <row r="2764" spans="1:141" x14ac:dyDescent="0.3">
      <c r="A2764">
        <v>509</v>
      </c>
      <c r="B2764" t="s">
        <v>2156</v>
      </c>
      <c r="C2764" t="s">
        <v>29</v>
      </c>
      <c r="D2764" t="s">
        <v>21</v>
      </c>
      <c r="E2764" t="s">
        <v>22</v>
      </c>
      <c r="F2764" s="101">
        <v>45838</v>
      </c>
      <c r="G2764" t="s">
        <v>2198</v>
      </c>
      <c r="H2764" t="s">
        <v>3447</v>
      </c>
      <c r="I2764">
        <v>90</v>
      </c>
      <c r="J2764">
        <v>0</v>
      </c>
      <c r="EJ2764">
        <v>0</v>
      </c>
      <c r="EK2764">
        <v>0</v>
      </c>
    </row>
    <row r="2765" spans="1:141" x14ac:dyDescent="0.3">
      <c r="A2765">
        <v>509</v>
      </c>
      <c r="B2765" t="s">
        <v>2156</v>
      </c>
      <c r="C2765" t="s">
        <v>29</v>
      </c>
      <c r="D2765" t="s">
        <v>21</v>
      </c>
      <c r="E2765" t="s">
        <v>22</v>
      </c>
      <c r="F2765" s="101">
        <v>45838</v>
      </c>
      <c r="G2765" t="s">
        <v>2198</v>
      </c>
      <c r="H2765" t="s">
        <v>3448</v>
      </c>
      <c r="I2765">
        <v>90</v>
      </c>
      <c r="J2765">
        <v>0</v>
      </c>
      <c r="EJ2765">
        <v>0</v>
      </c>
      <c r="EK2765">
        <v>0</v>
      </c>
    </row>
    <row r="2766" spans="1:141" x14ac:dyDescent="0.3">
      <c r="A2766">
        <v>509</v>
      </c>
      <c r="B2766" t="s">
        <v>2156</v>
      </c>
      <c r="C2766" t="s">
        <v>29</v>
      </c>
      <c r="D2766" t="s">
        <v>21</v>
      </c>
      <c r="E2766" t="s">
        <v>22</v>
      </c>
      <c r="F2766" s="101">
        <v>45838</v>
      </c>
      <c r="G2766" t="s">
        <v>2198</v>
      </c>
      <c r="H2766" t="s">
        <v>3449</v>
      </c>
      <c r="I2766">
        <v>90</v>
      </c>
      <c r="J2766">
        <v>0</v>
      </c>
      <c r="EJ2766">
        <v>0</v>
      </c>
      <c r="EK2766">
        <v>0</v>
      </c>
    </row>
    <row r="2767" spans="1:141" x14ac:dyDescent="0.3">
      <c r="A2767">
        <v>203</v>
      </c>
      <c r="B2767" t="s">
        <v>135</v>
      </c>
      <c r="C2767" t="s">
        <v>86</v>
      </c>
      <c r="D2767" t="s">
        <v>52</v>
      </c>
      <c r="E2767" t="s">
        <v>22</v>
      </c>
      <c r="F2767" s="101">
        <v>45838</v>
      </c>
      <c r="G2767" t="s">
        <v>3503</v>
      </c>
      <c r="H2767" t="s">
        <v>2954</v>
      </c>
      <c r="I2767">
        <v>95</v>
      </c>
      <c r="J2767">
        <v>110.7799987792969</v>
      </c>
      <c r="BA2767">
        <v>137196246234</v>
      </c>
      <c r="BB2767">
        <v>151992602412</v>
      </c>
    </row>
    <row r="2768" spans="1:141" x14ac:dyDescent="0.3">
      <c r="A2768">
        <v>203</v>
      </c>
      <c r="B2768" t="s">
        <v>135</v>
      </c>
      <c r="C2768" t="s">
        <v>86</v>
      </c>
      <c r="D2768" t="s">
        <v>52</v>
      </c>
      <c r="E2768" t="s">
        <v>22</v>
      </c>
      <c r="F2768" s="101">
        <v>45838</v>
      </c>
      <c r="G2768" t="s">
        <v>3503</v>
      </c>
      <c r="H2768" t="s">
        <v>2955</v>
      </c>
      <c r="I2768">
        <v>95</v>
      </c>
      <c r="J2768">
        <v>128.4100036621094</v>
      </c>
      <c r="BA2768">
        <v>6845877311</v>
      </c>
      <c r="BB2768">
        <v>8790948119</v>
      </c>
    </row>
    <row r="2769" spans="1:54" x14ac:dyDescent="0.3">
      <c r="A2769">
        <v>203</v>
      </c>
      <c r="B2769" t="s">
        <v>135</v>
      </c>
      <c r="C2769" t="s">
        <v>86</v>
      </c>
      <c r="D2769" t="s">
        <v>52</v>
      </c>
      <c r="E2769" t="s">
        <v>22</v>
      </c>
      <c r="F2769" s="101">
        <v>45838</v>
      </c>
      <c r="G2769" t="s">
        <v>3503</v>
      </c>
      <c r="H2769" t="s">
        <v>2956</v>
      </c>
      <c r="I2769">
        <v>95</v>
      </c>
      <c r="J2769">
        <v>115.2799987792969</v>
      </c>
      <c r="BA2769">
        <v>5908643785</v>
      </c>
      <c r="BB2769">
        <v>6811594765.8999996</v>
      </c>
    </row>
    <row r="2770" spans="1:54" x14ac:dyDescent="0.3">
      <c r="A2770">
        <v>215</v>
      </c>
      <c r="B2770" t="s">
        <v>145</v>
      </c>
      <c r="C2770" t="s">
        <v>90</v>
      </c>
      <c r="D2770" t="s">
        <v>52</v>
      </c>
      <c r="E2770" t="s">
        <v>22</v>
      </c>
      <c r="F2770" s="101">
        <v>45838</v>
      </c>
      <c r="G2770" t="s">
        <v>1070</v>
      </c>
      <c r="H2770" t="s">
        <v>2890</v>
      </c>
      <c r="I2770">
        <v>1</v>
      </c>
      <c r="J2770">
        <v>0</v>
      </c>
      <c r="AC2770">
        <v>1.04</v>
      </c>
      <c r="AD2770">
        <v>1.04</v>
      </c>
    </row>
    <row r="2771" spans="1:54" x14ac:dyDescent="0.3">
      <c r="A2771">
        <v>215</v>
      </c>
      <c r="B2771" t="s">
        <v>145</v>
      </c>
      <c r="C2771" t="s">
        <v>90</v>
      </c>
      <c r="D2771" t="s">
        <v>52</v>
      </c>
      <c r="E2771" t="s">
        <v>22</v>
      </c>
      <c r="F2771" s="101">
        <v>45838</v>
      </c>
      <c r="G2771" t="s">
        <v>1070</v>
      </c>
      <c r="H2771" t="s">
        <v>2892</v>
      </c>
      <c r="I2771">
        <v>1</v>
      </c>
      <c r="J2771">
        <v>22.219999313354489</v>
      </c>
      <c r="AC2771">
        <v>0.45</v>
      </c>
      <c r="AD2771">
        <v>0.35</v>
      </c>
    </row>
    <row r="2772" spans="1:54" x14ac:dyDescent="0.3">
      <c r="A2772">
        <v>215</v>
      </c>
      <c r="B2772" t="s">
        <v>145</v>
      </c>
      <c r="C2772" t="s">
        <v>90</v>
      </c>
      <c r="D2772" t="s">
        <v>52</v>
      </c>
      <c r="E2772" t="s">
        <v>22</v>
      </c>
      <c r="F2772" s="101">
        <v>45838</v>
      </c>
      <c r="G2772" t="s">
        <v>1070</v>
      </c>
      <c r="H2772" t="s">
        <v>2898</v>
      </c>
      <c r="I2772">
        <v>1</v>
      </c>
      <c r="J2772">
        <v>0</v>
      </c>
      <c r="AC2772">
        <v>0</v>
      </c>
      <c r="AD2772">
        <v>0.82</v>
      </c>
    </row>
    <row r="2773" spans="1:54" x14ac:dyDescent="0.3">
      <c r="A2773">
        <v>215</v>
      </c>
      <c r="B2773" t="s">
        <v>145</v>
      </c>
      <c r="C2773" t="s">
        <v>90</v>
      </c>
      <c r="D2773" t="s">
        <v>52</v>
      </c>
      <c r="E2773" t="s">
        <v>22</v>
      </c>
      <c r="F2773" s="101">
        <v>45838</v>
      </c>
      <c r="G2773" t="s">
        <v>1070</v>
      </c>
      <c r="H2773" t="s">
        <v>2891</v>
      </c>
      <c r="I2773">
        <v>0</v>
      </c>
      <c r="J2773">
        <v>-16.670000076293949</v>
      </c>
      <c r="AC2773">
        <v>0.3</v>
      </c>
      <c r="AD2773">
        <v>0.35</v>
      </c>
    </row>
    <row r="2774" spans="1:54" x14ac:dyDescent="0.3">
      <c r="A2774">
        <v>215</v>
      </c>
      <c r="B2774" t="s">
        <v>145</v>
      </c>
      <c r="C2774" t="s">
        <v>90</v>
      </c>
      <c r="D2774" t="s">
        <v>52</v>
      </c>
      <c r="E2774" t="s">
        <v>22</v>
      </c>
      <c r="F2774" s="101">
        <v>45838</v>
      </c>
      <c r="G2774" t="s">
        <v>1070</v>
      </c>
      <c r="H2774" t="s">
        <v>2895</v>
      </c>
      <c r="I2774">
        <v>1</v>
      </c>
      <c r="J2774">
        <v>0</v>
      </c>
      <c r="AC2774">
        <v>0</v>
      </c>
      <c r="AD2774">
        <v>0.03</v>
      </c>
    </row>
    <row r="2775" spans="1:54" x14ac:dyDescent="0.3">
      <c r="A2775">
        <v>215</v>
      </c>
      <c r="B2775" t="s">
        <v>145</v>
      </c>
      <c r="C2775" t="s">
        <v>90</v>
      </c>
      <c r="D2775" t="s">
        <v>52</v>
      </c>
      <c r="E2775" t="s">
        <v>22</v>
      </c>
      <c r="F2775" s="101">
        <v>45838</v>
      </c>
      <c r="G2775" t="s">
        <v>1070</v>
      </c>
      <c r="H2775" t="s">
        <v>2899</v>
      </c>
      <c r="I2775">
        <v>1</v>
      </c>
      <c r="J2775">
        <v>-255.05999755859381</v>
      </c>
      <c r="AC2775">
        <v>0.89</v>
      </c>
      <c r="AD2775">
        <v>3.16</v>
      </c>
    </row>
    <row r="2776" spans="1:54" x14ac:dyDescent="0.3">
      <c r="A2776">
        <v>219</v>
      </c>
      <c r="B2776" t="s">
        <v>150</v>
      </c>
      <c r="C2776" t="s">
        <v>90</v>
      </c>
      <c r="D2776" t="s">
        <v>52</v>
      </c>
      <c r="E2776" t="s">
        <v>22</v>
      </c>
      <c r="F2776" s="101">
        <v>45838</v>
      </c>
      <c r="G2776" t="s">
        <v>1126</v>
      </c>
      <c r="H2776" t="s">
        <v>2890</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150</v>
      </c>
      <c r="C2777" t="s">
        <v>90</v>
      </c>
      <c r="D2777" t="s">
        <v>52</v>
      </c>
      <c r="E2777" t="s">
        <v>22</v>
      </c>
      <c r="F2777" s="101">
        <v>45838</v>
      </c>
      <c r="G2777" t="s">
        <v>1126</v>
      </c>
      <c r="H2777" t="s">
        <v>2898</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150</v>
      </c>
      <c r="C2778" t="s">
        <v>90</v>
      </c>
      <c r="D2778" t="s">
        <v>52</v>
      </c>
      <c r="E2778" t="s">
        <v>22</v>
      </c>
      <c r="F2778" s="101">
        <v>45838</v>
      </c>
      <c r="G2778" t="s">
        <v>1126</v>
      </c>
      <c r="H2778" t="s">
        <v>2891</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150</v>
      </c>
      <c r="C2779" t="s">
        <v>90</v>
      </c>
      <c r="D2779" t="s">
        <v>52</v>
      </c>
      <c r="E2779" t="s">
        <v>22</v>
      </c>
      <c r="F2779" s="101">
        <v>45838</v>
      </c>
      <c r="G2779" t="s">
        <v>1126</v>
      </c>
      <c r="H2779" t="s">
        <v>2895</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150</v>
      </c>
      <c r="C2780" t="s">
        <v>90</v>
      </c>
      <c r="D2780" t="s">
        <v>52</v>
      </c>
      <c r="E2780" t="s">
        <v>22</v>
      </c>
      <c r="F2780" s="101">
        <v>45838</v>
      </c>
      <c r="G2780" t="s">
        <v>1126</v>
      </c>
      <c r="H2780" t="s">
        <v>2899</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150</v>
      </c>
      <c r="C2781" t="s">
        <v>90</v>
      </c>
      <c r="D2781" t="s">
        <v>52</v>
      </c>
      <c r="E2781" t="s">
        <v>22</v>
      </c>
      <c r="F2781" s="101">
        <v>45838</v>
      </c>
      <c r="G2781" t="s">
        <v>1126</v>
      </c>
      <c r="H2781" t="s">
        <v>2892</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151</v>
      </c>
      <c r="C2782" t="s">
        <v>90</v>
      </c>
      <c r="D2782" t="s">
        <v>52</v>
      </c>
      <c r="E2782" t="s">
        <v>22</v>
      </c>
      <c r="F2782" s="101">
        <v>45838</v>
      </c>
      <c r="G2782" t="s">
        <v>1131</v>
      </c>
      <c r="H2782" t="s">
        <v>2890</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151</v>
      </c>
      <c r="C2783" t="s">
        <v>90</v>
      </c>
      <c r="D2783" t="s">
        <v>52</v>
      </c>
      <c r="E2783" t="s">
        <v>22</v>
      </c>
      <c r="F2783" s="101">
        <v>45838</v>
      </c>
      <c r="G2783" t="s">
        <v>1131</v>
      </c>
      <c r="H2783" t="s">
        <v>2892</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151</v>
      </c>
      <c r="C2784" t="s">
        <v>90</v>
      </c>
      <c r="D2784" t="s">
        <v>52</v>
      </c>
      <c r="E2784" t="s">
        <v>22</v>
      </c>
      <c r="F2784" s="101">
        <v>45838</v>
      </c>
      <c r="G2784" t="s">
        <v>1131</v>
      </c>
      <c r="H2784" t="s">
        <v>2898</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151</v>
      </c>
      <c r="C2785" t="s">
        <v>90</v>
      </c>
      <c r="D2785" t="s">
        <v>52</v>
      </c>
      <c r="E2785" t="s">
        <v>22</v>
      </c>
      <c r="F2785" s="101">
        <v>45838</v>
      </c>
      <c r="G2785" t="s">
        <v>1131</v>
      </c>
      <c r="H2785" t="s">
        <v>2891</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151</v>
      </c>
      <c r="C2786" t="s">
        <v>90</v>
      </c>
      <c r="D2786" t="s">
        <v>52</v>
      </c>
      <c r="E2786" t="s">
        <v>22</v>
      </c>
      <c r="F2786" s="101">
        <v>45838</v>
      </c>
      <c r="G2786" t="s">
        <v>1131</v>
      </c>
      <c r="H2786" t="s">
        <v>2899</v>
      </c>
      <c r="I2786">
        <v>1</v>
      </c>
      <c r="J2786">
        <v>98.760002136230469</v>
      </c>
      <c r="O2786">
        <v>12</v>
      </c>
      <c r="P2786">
        <v>10</v>
      </c>
      <c r="Q2786">
        <v>60</v>
      </c>
      <c r="R2786">
        <v>0</v>
      </c>
      <c r="S2786">
        <v>10</v>
      </c>
      <c r="T2786">
        <v>10</v>
      </c>
      <c r="U2786">
        <v>48</v>
      </c>
      <c r="V2786">
        <v>0</v>
      </c>
      <c r="Y2786">
        <v>1</v>
      </c>
      <c r="Z2786">
        <v>67</v>
      </c>
    </row>
    <row r="2787" spans="1:137" x14ac:dyDescent="0.3">
      <c r="A2787">
        <v>220</v>
      </c>
      <c r="B2787" t="s">
        <v>151</v>
      </c>
      <c r="C2787" t="s">
        <v>90</v>
      </c>
      <c r="D2787" t="s">
        <v>52</v>
      </c>
      <c r="E2787" t="s">
        <v>22</v>
      </c>
      <c r="F2787" s="101">
        <v>45838</v>
      </c>
      <c r="G2787" t="s">
        <v>1131</v>
      </c>
      <c r="H2787" t="s">
        <v>2895</v>
      </c>
      <c r="I2787">
        <v>1</v>
      </c>
      <c r="O2787">
        <v>24</v>
      </c>
      <c r="P2787">
        <v>24</v>
      </c>
      <c r="Q2787">
        <v>3553</v>
      </c>
      <c r="R2787">
        <v>0</v>
      </c>
      <c r="S2787">
        <v>9</v>
      </c>
      <c r="T2787">
        <v>26</v>
      </c>
      <c r="U2787">
        <v>2938</v>
      </c>
      <c r="V2787">
        <v>0</v>
      </c>
      <c r="Y2787">
        <v>0</v>
      </c>
      <c r="Z2787">
        <v>0</v>
      </c>
    </row>
    <row r="2788" spans="1:137" x14ac:dyDescent="0.3">
      <c r="A2788">
        <v>274</v>
      </c>
      <c r="B2788" t="s">
        <v>215</v>
      </c>
      <c r="C2788" t="s">
        <v>197</v>
      </c>
      <c r="D2788" t="s">
        <v>52</v>
      </c>
      <c r="E2788" t="s">
        <v>22</v>
      </c>
      <c r="F2788" s="101">
        <v>45838</v>
      </c>
      <c r="G2788" t="s">
        <v>3504</v>
      </c>
      <c r="H2788" t="s">
        <v>2961</v>
      </c>
      <c r="I2788">
        <v>100</v>
      </c>
      <c r="J2788">
        <v>106.38999938964839</v>
      </c>
      <c r="BC2788">
        <v>283</v>
      </c>
      <c r="BD2788">
        <v>266</v>
      </c>
    </row>
    <row r="2789" spans="1:137" x14ac:dyDescent="0.3">
      <c r="A2789">
        <v>274</v>
      </c>
      <c r="B2789" t="s">
        <v>215</v>
      </c>
      <c r="C2789" t="s">
        <v>197</v>
      </c>
      <c r="D2789" t="s">
        <v>52</v>
      </c>
      <c r="E2789" t="s">
        <v>22</v>
      </c>
      <c r="F2789" s="101">
        <v>45838</v>
      </c>
      <c r="G2789" t="s">
        <v>3504</v>
      </c>
      <c r="H2789" t="s">
        <v>2962</v>
      </c>
      <c r="I2789">
        <v>100</v>
      </c>
      <c r="J2789">
        <v>103.86000061035161</v>
      </c>
      <c r="BC2789">
        <v>6504</v>
      </c>
      <c r="BD2789">
        <v>6262</v>
      </c>
    </row>
    <row r="2790" spans="1:137" x14ac:dyDescent="0.3">
      <c r="A2790">
        <v>274</v>
      </c>
      <c r="B2790" t="s">
        <v>215</v>
      </c>
      <c r="C2790" t="s">
        <v>197</v>
      </c>
      <c r="D2790" t="s">
        <v>52</v>
      </c>
      <c r="E2790" t="s">
        <v>22</v>
      </c>
      <c r="F2790" s="101">
        <v>45838</v>
      </c>
      <c r="G2790" t="s">
        <v>3504</v>
      </c>
      <c r="H2790" t="s">
        <v>2963</v>
      </c>
      <c r="I2790">
        <v>100</v>
      </c>
      <c r="J2790">
        <v>107.05999755859381</v>
      </c>
      <c r="BC2790">
        <v>33982</v>
      </c>
      <c r="BD2790">
        <v>31740</v>
      </c>
    </row>
    <row r="2791" spans="1:137" x14ac:dyDescent="0.3">
      <c r="A2791">
        <v>274</v>
      </c>
      <c r="B2791" t="s">
        <v>215</v>
      </c>
      <c r="C2791" t="s">
        <v>197</v>
      </c>
      <c r="D2791" t="s">
        <v>52</v>
      </c>
      <c r="E2791" t="s">
        <v>22</v>
      </c>
      <c r="F2791" s="101">
        <v>45838</v>
      </c>
      <c r="G2791" t="s">
        <v>3504</v>
      </c>
      <c r="H2791" t="s">
        <v>2964</v>
      </c>
      <c r="I2791">
        <v>100</v>
      </c>
      <c r="J2791">
        <v>89.870002746582031</v>
      </c>
      <c r="BC2791">
        <v>1580</v>
      </c>
      <c r="BD2791">
        <v>1758</v>
      </c>
    </row>
    <row r="2792" spans="1:137" x14ac:dyDescent="0.3">
      <c r="A2792">
        <v>275</v>
      </c>
      <c r="B2792" t="s">
        <v>216</v>
      </c>
      <c r="C2792" t="s">
        <v>217</v>
      </c>
      <c r="D2792" t="s">
        <v>52</v>
      </c>
      <c r="E2792" t="s">
        <v>22</v>
      </c>
      <c r="F2792" s="101">
        <v>45838</v>
      </c>
      <c r="G2792" t="s">
        <v>2609</v>
      </c>
      <c r="H2792" t="s">
        <v>2982</v>
      </c>
      <c r="I2792">
        <v>80</v>
      </c>
      <c r="J2792">
        <v>90</v>
      </c>
      <c r="EG2792">
        <v>90</v>
      </c>
    </row>
    <row r="2793" spans="1:137" x14ac:dyDescent="0.3">
      <c r="A2793">
        <v>278</v>
      </c>
      <c r="B2793" t="s">
        <v>1325</v>
      </c>
      <c r="C2793" t="s">
        <v>219</v>
      </c>
      <c r="D2793" t="s">
        <v>52</v>
      </c>
      <c r="E2793" t="s">
        <v>22</v>
      </c>
      <c r="F2793" s="101">
        <v>45838</v>
      </c>
      <c r="G2793" t="s">
        <v>1334</v>
      </c>
      <c r="H2793" t="s">
        <v>2966</v>
      </c>
      <c r="J2793">
        <v>671</v>
      </c>
      <c r="BE2793">
        <v>671</v>
      </c>
    </row>
    <row r="2794" spans="1:137" x14ac:dyDescent="0.3">
      <c r="A2794">
        <v>278</v>
      </c>
      <c r="B2794" t="s">
        <v>1325</v>
      </c>
      <c r="C2794" t="s">
        <v>219</v>
      </c>
      <c r="D2794" t="s">
        <v>52</v>
      </c>
      <c r="E2794" t="s">
        <v>22</v>
      </c>
      <c r="F2794" s="101">
        <v>45838</v>
      </c>
      <c r="G2794" t="s">
        <v>1334</v>
      </c>
      <c r="H2794" t="s">
        <v>2968</v>
      </c>
      <c r="J2794">
        <v>142</v>
      </c>
      <c r="BE2794">
        <v>142</v>
      </c>
    </row>
    <row r="2795" spans="1:137" x14ac:dyDescent="0.3">
      <c r="A2795">
        <v>278</v>
      </c>
      <c r="B2795" t="s">
        <v>1325</v>
      </c>
      <c r="C2795" t="s">
        <v>219</v>
      </c>
      <c r="D2795" t="s">
        <v>52</v>
      </c>
      <c r="E2795" t="s">
        <v>22</v>
      </c>
      <c r="F2795" s="101">
        <v>45838</v>
      </c>
      <c r="G2795" t="s">
        <v>1334</v>
      </c>
      <c r="H2795" t="s">
        <v>2967</v>
      </c>
      <c r="J2795">
        <v>286</v>
      </c>
      <c r="BE2795">
        <v>286</v>
      </c>
    </row>
    <row r="2796" spans="1:137" x14ac:dyDescent="0.3">
      <c r="A2796">
        <v>286</v>
      </c>
      <c r="B2796" t="s">
        <v>1339</v>
      </c>
      <c r="C2796" t="s">
        <v>219</v>
      </c>
      <c r="D2796" t="s">
        <v>52</v>
      </c>
      <c r="E2796" t="s">
        <v>22</v>
      </c>
      <c r="F2796" s="101">
        <v>45838</v>
      </c>
      <c r="G2796" t="s">
        <v>1348</v>
      </c>
      <c r="H2796" t="s">
        <v>2970</v>
      </c>
      <c r="J2796">
        <v>94</v>
      </c>
      <c r="BF2796">
        <v>94</v>
      </c>
    </row>
    <row r="2797" spans="1:137" x14ac:dyDescent="0.3">
      <c r="A2797">
        <v>286</v>
      </c>
      <c r="B2797" t="s">
        <v>1339</v>
      </c>
      <c r="C2797" t="s">
        <v>219</v>
      </c>
      <c r="D2797" t="s">
        <v>52</v>
      </c>
      <c r="E2797" t="s">
        <v>22</v>
      </c>
      <c r="F2797" s="101">
        <v>45838</v>
      </c>
      <c r="G2797" t="s">
        <v>1348</v>
      </c>
      <c r="H2797" t="s">
        <v>2971</v>
      </c>
      <c r="J2797">
        <v>846</v>
      </c>
      <c r="BF2797">
        <v>846</v>
      </c>
    </row>
    <row r="2798" spans="1:137" x14ac:dyDescent="0.3">
      <c r="A2798">
        <v>286</v>
      </c>
      <c r="B2798" t="s">
        <v>1339</v>
      </c>
      <c r="C2798" t="s">
        <v>219</v>
      </c>
      <c r="D2798" t="s">
        <v>52</v>
      </c>
      <c r="E2798" t="s">
        <v>22</v>
      </c>
      <c r="F2798" s="101">
        <v>45838</v>
      </c>
      <c r="G2798" t="s">
        <v>1348</v>
      </c>
      <c r="H2798" t="s">
        <v>2972</v>
      </c>
      <c r="J2798">
        <v>90</v>
      </c>
      <c r="BF2798">
        <v>90</v>
      </c>
    </row>
    <row r="2799" spans="1:137" x14ac:dyDescent="0.3">
      <c r="A2799">
        <v>286</v>
      </c>
      <c r="B2799" t="s">
        <v>1339</v>
      </c>
      <c r="C2799" t="s">
        <v>219</v>
      </c>
      <c r="D2799" t="s">
        <v>52</v>
      </c>
      <c r="E2799" t="s">
        <v>22</v>
      </c>
      <c r="F2799" s="101">
        <v>45838</v>
      </c>
      <c r="G2799" t="s">
        <v>1348</v>
      </c>
      <c r="H2799" t="s">
        <v>2973</v>
      </c>
      <c r="J2799">
        <v>69</v>
      </c>
      <c r="BF2799">
        <v>69</v>
      </c>
    </row>
    <row r="2800" spans="1:137" x14ac:dyDescent="0.3">
      <c r="A2800">
        <v>292</v>
      </c>
      <c r="B2800" t="s">
        <v>235</v>
      </c>
      <c r="C2800" t="s">
        <v>234</v>
      </c>
      <c r="D2800" t="s">
        <v>52</v>
      </c>
      <c r="E2800" t="s">
        <v>22</v>
      </c>
      <c r="F2800" s="101">
        <v>45838</v>
      </c>
      <c r="G2800" t="s">
        <v>3505</v>
      </c>
      <c r="H2800" t="s">
        <v>2975</v>
      </c>
      <c r="I2800">
        <v>8</v>
      </c>
      <c r="J2800">
        <v>0.17000000178813929</v>
      </c>
      <c r="BG2800">
        <v>1784</v>
      </c>
      <c r="BH2800">
        <v>1781</v>
      </c>
    </row>
    <row r="2801" spans="1:116" x14ac:dyDescent="0.3">
      <c r="A2801">
        <v>292</v>
      </c>
      <c r="B2801" t="s">
        <v>235</v>
      </c>
      <c r="C2801" t="s">
        <v>234</v>
      </c>
      <c r="D2801" t="s">
        <v>52</v>
      </c>
      <c r="E2801" t="s">
        <v>22</v>
      </c>
      <c r="F2801" s="101">
        <v>45838</v>
      </c>
      <c r="G2801" t="s">
        <v>3505</v>
      </c>
      <c r="H2801" t="s">
        <v>2976</v>
      </c>
      <c r="I2801">
        <v>8</v>
      </c>
      <c r="J2801">
        <v>-17.680000305175781</v>
      </c>
      <c r="BG2801">
        <v>689</v>
      </c>
      <c r="BH2801">
        <v>837</v>
      </c>
    </row>
    <row r="2802" spans="1:116" x14ac:dyDescent="0.3">
      <c r="A2802">
        <v>292</v>
      </c>
      <c r="B2802" t="s">
        <v>235</v>
      </c>
      <c r="C2802" t="s">
        <v>234</v>
      </c>
      <c r="D2802" t="s">
        <v>52</v>
      </c>
      <c r="E2802" t="s">
        <v>22</v>
      </c>
      <c r="F2802" s="101">
        <v>45838</v>
      </c>
      <c r="G2802" t="s">
        <v>3505</v>
      </c>
      <c r="H2802" t="s">
        <v>2977</v>
      </c>
      <c r="I2802">
        <v>8</v>
      </c>
      <c r="J2802">
        <v>126.4499969482422</v>
      </c>
      <c r="BG2802">
        <v>779</v>
      </c>
      <c r="BH2802">
        <v>344</v>
      </c>
    </row>
    <row r="2803" spans="1:116" x14ac:dyDescent="0.3">
      <c r="A2803">
        <v>294</v>
      </c>
      <c r="B2803" t="s">
        <v>238</v>
      </c>
      <c r="C2803" t="s">
        <v>234</v>
      </c>
      <c r="D2803" t="s">
        <v>52</v>
      </c>
      <c r="E2803" t="s">
        <v>22</v>
      </c>
      <c r="F2803" s="101">
        <v>45838</v>
      </c>
      <c r="G2803" t="s">
        <v>3506</v>
      </c>
      <c r="H2803" t="s">
        <v>2976</v>
      </c>
      <c r="I2803">
        <v>8</v>
      </c>
      <c r="J2803">
        <v>-17.360000610351559</v>
      </c>
      <c r="BI2803">
        <v>376</v>
      </c>
      <c r="BJ2803">
        <v>455</v>
      </c>
    </row>
    <row r="2804" spans="1:116" x14ac:dyDescent="0.3">
      <c r="A2804">
        <v>294</v>
      </c>
      <c r="B2804" t="s">
        <v>238</v>
      </c>
      <c r="C2804" t="s">
        <v>234</v>
      </c>
      <c r="D2804" t="s">
        <v>52</v>
      </c>
      <c r="E2804" t="s">
        <v>22</v>
      </c>
      <c r="F2804" s="101">
        <v>45838</v>
      </c>
      <c r="G2804" t="s">
        <v>3506</v>
      </c>
      <c r="H2804" t="s">
        <v>2977</v>
      </c>
      <c r="I2804">
        <v>8</v>
      </c>
      <c r="J2804">
        <v>-22.989999771118161</v>
      </c>
      <c r="BI2804">
        <v>134</v>
      </c>
      <c r="BJ2804">
        <v>174</v>
      </c>
    </row>
    <row r="2805" spans="1:116" x14ac:dyDescent="0.3">
      <c r="A2805">
        <v>294</v>
      </c>
      <c r="B2805" t="s">
        <v>238</v>
      </c>
      <c r="C2805" t="s">
        <v>234</v>
      </c>
      <c r="D2805" t="s">
        <v>52</v>
      </c>
      <c r="E2805" t="s">
        <v>22</v>
      </c>
      <c r="F2805" s="101">
        <v>45838</v>
      </c>
      <c r="G2805" t="s">
        <v>3506</v>
      </c>
      <c r="H2805" t="s">
        <v>2975</v>
      </c>
      <c r="I2805">
        <v>8</v>
      </c>
      <c r="J2805">
        <v>-0.81999999284744263</v>
      </c>
      <c r="BI2805">
        <v>725</v>
      </c>
      <c r="BJ2805">
        <v>731</v>
      </c>
    </row>
    <row r="2806" spans="1:116" x14ac:dyDescent="0.3">
      <c r="A2806">
        <v>302</v>
      </c>
      <c r="B2806" t="s">
        <v>1379</v>
      </c>
      <c r="C2806" t="s">
        <v>208</v>
      </c>
      <c r="D2806" t="s">
        <v>52</v>
      </c>
      <c r="E2806" t="s">
        <v>22</v>
      </c>
      <c r="F2806" s="101">
        <v>45838</v>
      </c>
      <c r="G2806" t="s">
        <v>1384</v>
      </c>
      <c r="H2806" t="s">
        <v>3264</v>
      </c>
      <c r="J2806">
        <v>19569</v>
      </c>
      <c r="DL2806">
        <v>19569</v>
      </c>
    </row>
    <row r="2807" spans="1:116" x14ac:dyDescent="0.3">
      <c r="A2807">
        <v>302</v>
      </c>
      <c r="B2807" t="s">
        <v>1379</v>
      </c>
      <c r="C2807" t="s">
        <v>208</v>
      </c>
      <c r="D2807" t="s">
        <v>52</v>
      </c>
      <c r="E2807" t="s">
        <v>22</v>
      </c>
      <c r="F2807" s="101">
        <v>45838</v>
      </c>
      <c r="G2807" t="s">
        <v>1384</v>
      </c>
      <c r="H2807" t="s">
        <v>3267</v>
      </c>
      <c r="J2807">
        <v>778</v>
      </c>
      <c r="DL2807">
        <v>778</v>
      </c>
    </row>
    <row r="2808" spans="1:116" x14ac:dyDescent="0.3">
      <c r="A2808">
        <v>302</v>
      </c>
      <c r="B2808" t="s">
        <v>1379</v>
      </c>
      <c r="C2808" t="s">
        <v>208</v>
      </c>
      <c r="D2808" t="s">
        <v>52</v>
      </c>
      <c r="E2808" t="s">
        <v>22</v>
      </c>
      <c r="F2808" s="101">
        <v>45838</v>
      </c>
      <c r="G2808" t="s">
        <v>1384</v>
      </c>
      <c r="H2808" t="s">
        <v>3265</v>
      </c>
      <c r="J2808">
        <v>997</v>
      </c>
      <c r="DL2808">
        <v>997</v>
      </c>
    </row>
    <row r="2809" spans="1:116" x14ac:dyDescent="0.3">
      <c r="A2809">
        <v>302</v>
      </c>
      <c r="B2809" t="s">
        <v>1379</v>
      </c>
      <c r="C2809" t="s">
        <v>208</v>
      </c>
      <c r="D2809" t="s">
        <v>52</v>
      </c>
      <c r="E2809" t="s">
        <v>22</v>
      </c>
      <c r="F2809" s="101">
        <v>45838</v>
      </c>
      <c r="G2809" t="s">
        <v>1384</v>
      </c>
      <c r="H2809" t="s">
        <v>3266</v>
      </c>
      <c r="J2809">
        <v>368</v>
      </c>
      <c r="DL2809">
        <v>368</v>
      </c>
    </row>
    <row r="2810" spans="1:116" x14ac:dyDescent="0.3">
      <c r="A2810">
        <v>303</v>
      </c>
      <c r="B2810" t="s">
        <v>248</v>
      </c>
      <c r="C2810" t="s">
        <v>249</v>
      </c>
      <c r="D2810" t="s">
        <v>52</v>
      </c>
      <c r="E2810" t="s">
        <v>22</v>
      </c>
      <c r="F2810" s="101">
        <v>45838</v>
      </c>
      <c r="G2810" t="s">
        <v>3507</v>
      </c>
      <c r="H2810" t="s">
        <v>2976</v>
      </c>
      <c r="I2810">
        <v>95</v>
      </c>
      <c r="J2810">
        <v>100</v>
      </c>
      <c r="BK2810">
        <v>14</v>
      </c>
      <c r="BL2810">
        <v>14</v>
      </c>
    </row>
    <row r="2811" spans="1:116" x14ac:dyDescent="0.3">
      <c r="A2811">
        <v>303</v>
      </c>
      <c r="B2811" t="s">
        <v>248</v>
      </c>
      <c r="C2811" t="s">
        <v>249</v>
      </c>
      <c r="D2811" t="s">
        <v>52</v>
      </c>
      <c r="E2811" t="s">
        <v>22</v>
      </c>
      <c r="F2811" s="101">
        <v>45838</v>
      </c>
      <c r="G2811" t="s">
        <v>3507</v>
      </c>
      <c r="H2811" t="s">
        <v>2977</v>
      </c>
      <c r="I2811">
        <v>95</v>
      </c>
      <c r="J2811">
        <v>0</v>
      </c>
      <c r="BK2811">
        <v>0</v>
      </c>
      <c r="BL2811">
        <v>0</v>
      </c>
    </row>
    <row r="2812" spans="1:116" x14ac:dyDescent="0.3">
      <c r="A2812">
        <v>303</v>
      </c>
      <c r="B2812" t="s">
        <v>248</v>
      </c>
      <c r="C2812" t="s">
        <v>249</v>
      </c>
      <c r="D2812" t="s">
        <v>52</v>
      </c>
      <c r="E2812" t="s">
        <v>22</v>
      </c>
      <c r="F2812" s="101">
        <v>45838</v>
      </c>
      <c r="G2812" t="s">
        <v>3507</v>
      </c>
      <c r="H2812" t="s">
        <v>2975</v>
      </c>
      <c r="I2812">
        <v>95</v>
      </c>
      <c r="J2812">
        <v>82.349998474121094</v>
      </c>
      <c r="BK2812">
        <v>14</v>
      </c>
      <c r="BL2812">
        <v>17</v>
      </c>
    </row>
    <row r="2813" spans="1:116" x14ac:dyDescent="0.3">
      <c r="A2813">
        <v>362</v>
      </c>
      <c r="B2813" t="s">
        <v>314</v>
      </c>
      <c r="C2813" t="s">
        <v>315</v>
      </c>
      <c r="D2813" t="s">
        <v>52</v>
      </c>
      <c r="E2813" t="s">
        <v>22</v>
      </c>
      <c r="F2813" s="101">
        <v>45838</v>
      </c>
      <c r="G2813" t="s">
        <v>3508</v>
      </c>
      <c r="H2813" t="s">
        <v>2961</v>
      </c>
      <c r="I2813">
        <v>98</v>
      </c>
      <c r="J2813">
        <v>98.639999389648438</v>
      </c>
      <c r="CU2813">
        <v>655</v>
      </c>
      <c r="CV2813">
        <v>664</v>
      </c>
    </row>
    <row r="2814" spans="1:116" x14ac:dyDescent="0.3">
      <c r="A2814">
        <v>362</v>
      </c>
      <c r="B2814" t="s">
        <v>314</v>
      </c>
      <c r="C2814" t="s">
        <v>315</v>
      </c>
      <c r="D2814" t="s">
        <v>52</v>
      </c>
      <c r="E2814" t="s">
        <v>22</v>
      </c>
      <c r="F2814" s="101">
        <v>45838</v>
      </c>
      <c r="G2814" t="s">
        <v>3508</v>
      </c>
      <c r="H2814" t="s">
        <v>2962</v>
      </c>
      <c r="I2814">
        <v>98</v>
      </c>
      <c r="J2814">
        <v>99.720001220703125</v>
      </c>
      <c r="CU2814">
        <v>8056</v>
      </c>
      <c r="CV2814">
        <v>8079</v>
      </c>
    </row>
    <row r="2815" spans="1:116" x14ac:dyDescent="0.3">
      <c r="A2815">
        <v>369</v>
      </c>
      <c r="B2815" t="s">
        <v>324</v>
      </c>
      <c r="C2815" t="s">
        <v>32</v>
      </c>
      <c r="D2815" t="s">
        <v>52</v>
      </c>
      <c r="E2815" t="s">
        <v>22</v>
      </c>
      <c r="F2815" s="101">
        <v>45838</v>
      </c>
      <c r="G2815" t="s">
        <v>1469</v>
      </c>
      <c r="H2815" t="s">
        <v>2982</v>
      </c>
      <c r="I2815">
        <v>100</v>
      </c>
      <c r="J2815">
        <v>90.139999389648438</v>
      </c>
      <c r="BM2815">
        <v>64</v>
      </c>
      <c r="BN2815">
        <v>71</v>
      </c>
    </row>
    <row r="2816" spans="1:116" x14ac:dyDescent="0.3">
      <c r="A2816">
        <v>369</v>
      </c>
      <c r="B2816" t="s">
        <v>324</v>
      </c>
      <c r="C2816" t="s">
        <v>32</v>
      </c>
      <c r="D2816" t="s">
        <v>52</v>
      </c>
      <c r="E2816" t="s">
        <v>22</v>
      </c>
      <c r="F2816" s="101">
        <v>45838</v>
      </c>
      <c r="G2816" t="s">
        <v>1469</v>
      </c>
      <c r="H2816" t="s">
        <v>2981</v>
      </c>
      <c r="I2816">
        <v>100</v>
      </c>
      <c r="J2816">
        <v>80</v>
      </c>
      <c r="BM2816">
        <v>8</v>
      </c>
      <c r="BN2816">
        <v>10</v>
      </c>
    </row>
    <row r="2817" spans="1:102" x14ac:dyDescent="0.3">
      <c r="A2817">
        <v>375</v>
      </c>
      <c r="B2817" t="s">
        <v>330</v>
      </c>
      <c r="C2817" t="s">
        <v>315</v>
      </c>
      <c r="D2817" t="s">
        <v>52</v>
      </c>
      <c r="E2817" t="s">
        <v>22</v>
      </c>
      <c r="F2817" s="101">
        <v>45838</v>
      </c>
      <c r="G2817" t="s">
        <v>3509</v>
      </c>
      <c r="H2817" t="s">
        <v>2961</v>
      </c>
      <c r="I2817">
        <v>100</v>
      </c>
      <c r="J2817">
        <v>100</v>
      </c>
      <c r="CW2817">
        <v>354</v>
      </c>
      <c r="CX2817">
        <v>354</v>
      </c>
    </row>
    <row r="2818" spans="1:102" x14ac:dyDescent="0.3">
      <c r="A2818">
        <v>375</v>
      </c>
      <c r="B2818" t="s">
        <v>330</v>
      </c>
      <c r="C2818" t="s">
        <v>315</v>
      </c>
      <c r="D2818" t="s">
        <v>52</v>
      </c>
      <c r="E2818" t="s">
        <v>22</v>
      </c>
      <c r="F2818" s="101">
        <v>45838</v>
      </c>
      <c r="G2818" t="s">
        <v>3509</v>
      </c>
      <c r="H2818" t="s">
        <v>2962</v>
      </c>
      <c r="I2818">
        <v>100</v>
      </c>
      <c r="J2818">
        <v>100</v>
      </c>
      <c r="CW2818">
        <v>816</v>
      </c>
      <c r="CX2818">
        <v>816</v>
      </c>
    </row>
    <row r="2819" spans="1:102" x14ac:dyDescent="0.3">
      <c r="A2819">
        <v>386</v>
      </c>
      <c r="B2819" t="s">
        <v>344</v>
      </c>
      <c r="C2819" t="s">
        <v>343</v>
      </c>
      <c r="D2819" t="s">
        <v>52</v>
      </c>
      <c r="E2819" t="s">
        <v>22</v>
      </c>
      <c r="F2819" s="101">
        <v>45838</v>
      </c>
      <c r="G2819" t="s">
        <v>3510</v>
      </c>
      <c r="H2819" t="s">
        <v>520</v>
      </c>
      <c r="I2819">
        <v>100</v>
      </c>
      <c r="J2819">
        <v>116.8399963378906</v>
      </c>
      <c r="BO2819">
        <v>1447414435</v>
      </c>
      <c r="BP2819">
        <v>1238772716</v>
      </c>
    </row>
    <row r="2820" spans="1:102" x14ac:dyDescent="0.3">
      <c r="A2820">
        <v>386</v>
      </c>
      <c r="B2820" t="s">
        <v>344</v>
      </c>
      <c r="C2820" t="s">
        <v>343</v>
      </c>
      <c r="D2820" t="s">
        <v>52</v>
      </c>
      <c r="E2820" t="s">
        <v>22</v>
      </c>
      <c r="F2820" s="101">
        <v>45838</v>
      </c>
      <c r="G2820" t="s">
        <v>3510</v>
      </c>
      <c r="H2820" t="s">
        <v>522</v>
      </c>
      <c r="I2820">
        <v>100</v>
      </c>
      <c r="J2820">
        <v>126.48000335693359</v>
      </c>
      <c r="BO2820">
        <v>3358906184</v>
      </c>
      <c r="BP2820">
        <v>2655651556</v>
      </c>
    </row>
    <row r="2821" spans="1:102" x14ac:dyDescent="0.3">
      <c r="A2821">
        <v>386</v>
      </c>
      <c r="B2821" t="s">
        <v>344</v>
      </c>
      <c r="C2821" t="s">
        <v>343</v>
      </c>
      <c r="D2821" t="s">
        <v>52</v>
      </c>
      <c r="E2821" t="s">
        <v>22</v>
      </c>
      <c r="F2821" s="101">
        <v>45838</v>
      </c>
      <c r="G2821" t="s">
        <v>3510</v>
      </c>
      <c r="H2821" t="s">
        <v>524</v>
      </c>
      <c r="I2821">
        <v>100</v>
      </c>
      <c r="J2821">
        <v>112.9899978637695</v>
      </c>
      <c r="BO2821">
        <v>3334725583</v>
      </c>
      <c r="BP2821">
        <v>2951453039</v>
      </c>
    </row>
    <row r="2822" spans="1:102" x14ac:dyDescent="0.3">
      <c r="A2822">
        <v>408</v>
      </c>
      <c r="B2822" t="s">
        <v>374</v>
      </c>
      <c r="C2822" t="s">
        <v>39</v>
      </c>
      <c r="D2822" t="s">
        <v>52</v>
      </c>
      <c r="E2822" t="s">
        <v>22</v>
      </c>
      <c r="F2822" s="101">
        <v>45838</v>
      </c>
      <c r="G2822" t="s">
        <v>1570</v>
      </c>
      <c r="H2822" t="s">
        <v>2999</v>
      </c>
      <c r="I2822">
        <v>100</v>
      </c>
      <c r="J2822">
        <v>100</v>
      </c>
      <c r="BR2822">
        <v>2</v>
      </c>
      <c r="BS2822">
        <v>2</v>
      </c>
    </row>
    <row r="2823" spans="1:102" x14ac:dyDescent="0.3">
      <c r="A2823">
        <v>427</v>
      </c>
      <c r="B2823" t="s">
        <v>396</v>
      </c>
      <c r="C2823" t="s">
        <v>90</v>
      </c>
      <c r="D2823" t="s">
        <v>52</v>
      </c>
      <c r="E2823" t="s">
        <v>54</v>
      </c>
      <c r="F2823" s="101">
        <v>45838</v>
      </c>
      <c r="G2823" t="s">
        <v>2615</v>
      </c>
      <c r="H2823" t="s">
        <v>2890</v>
      </c>
      <c r="I2823">
        <v>0.3</v>
      </c>
      <c r="J2823">
        <v>0.20000000298023221</v>
      </c>
      <c r="O2823">
        <v>2338</v>
      </c>
      <c r="P2823">
        <v>2240</v>
      </c>
      <c r="Q2823">
        <v>14736</v>
      </c>
      <c r="R2823">
        <v>0</v>
      </c>
      <c r="Y2823">
        <v>3849</v>
      </c>
    </row>
    <row r="2824" spans="1:102" x14ac:dyDescent="0.3">
      <c r="A2824">
        <v>427</v>
      </c>
      <c r="B2824" t="s">
        <v>396</v>
      </c>
      <c r="C2824" t="s">
        <v>90</v>
      </c>
      <c r="D2824" t="s">
        <v>52</v>
      </c>
      <c r="E2824" t="s">
        <v>54</v>
      </c>
      <c r="F2824" s="101">
        <v>45838</v>
      </c>
      <c r="G2824" t="s">
        <v>2615</v>
      </c>
      <c r="H2824" t="s">
        <v>2892</v>
      </c>
      <c r="I2824">
        <v>0.15</v>
      </c>
      <c r="J2824">
        <v>0.15000000596046451</v>
      </c>
      <c r="O2824">
        <v>483</v>
      </c>
      <c r="P2824">
        <v>23</v>
      </c>
      <c r="Q2824">
        <v>11976</v>
      </c>
      <c r="R2824">
        <v>3010</v>
      </c>
      <c r="Y2824">
        <v>2273</v>
      </c>
    </row>
    <row r="2825" spans="1:102" x14ac:dyDescent="0.3">
      <c r="A2825">
        <v>427</v>
      </c>
      <c r="B2825" t="s">
        <v>396</v>
      </c>
      <c r="C2825" t="s">
        <v>90</v>
      </c>
      <c r="D2825" t="s">
        <v>52</v>
      </c>
      <c r="E2825" t="s">
        <v>54</v>
      </c>
      <c r="F2825" s="101">
        <v>45838</v>
      </c>
      <c r="G2825" t="s">
        <v>2615</v>
      </c>
      <c r="H2825" t="s">
        <v>2898</v>
      </c>
      <c r="I2825">
        <v>0.2</v>
      </c>
      <c r="J2825">
        <v>0.37000000476837158</v>
      </c>
      <c r="O2825">
        <v>51</v>
      </c>
      <c r="P2825">
        <v>38</v>
      </c>
      <c r="Q2825">
        <v>189</v>
      </c>
      <c r="R2825">
        <v>0</v>
      </c>
      <c r="Y2825">
        <v>102.5</v>
      </c>
    </row>
    <row r="2826" spans="1:102" x14ac:dyDescent="0.3">
      <c r="A2826">
        <v>427</v>
      </c>
      <c r="B2826" t="s">
        <v>396</v>
      </c>
      <c r="C2826" t="s">
        <v>90</v>
      </c>
      <c r="D2826" t="s">
        <v>52</v>
      </c>
      <c r="E2826" t="s">
        <v>54</v>
      </c>
      <c r="F2826" s="101">
        <v>45838</v>
      </c>
      <c r="G2826" t="s">
        <v>2615</v>
      </c>
      <c r="H2826" t="s">
        <v>2891</v>
      </c>
      <c r="I2826">
        <v>0.1</v>
      </c>
      <c r="J2826">
        <v>7.9999998211860657E-2</v>
      </c>
      <c r="O2826">
        <v>387</v>
      </c>
      <c r="P2826">
        <v>810</v>
      </c>
      <c r="Q2826">
        <v>13541</v>
      </c>
      <c r="R2826">
        <v>144</v>
      </c>
      <c r="Y2826">
        <v>1125</v>
      </c>
    </row>
    <row r="2827" spans="1:102" x14ac:dyDescent="0.3">
      <c r="A2827">
        <v>427</v>
      </c>
      <c r="B2827" t="s">
        <v>396</v>
      </c>
      <c r="C2827" t="s">
        <v>90</v>
      </c>
      <c r="D2827" t="s">
        <v>52</v>
      </c>
      <c r="E2827" t="s">
        <v>54</v>
      </c>
      <c r="F2827" s="101">
        <v>45838</v>
      </c>
      <c r="G2827" t="s">
        <v>2615</v>
      </c>
      <c r="H2827" t="s">
        <v>2899</v>
      </c>
      <c r="I2827">
        <v>0.2</v>
      </c>
      <c r="J2827">
        <v>9.9999997764825821E-3</v>
      </c>
      <c r="O2827">
        <v>12</v>
      </c>
      <c r="P2827">
        <v>10</v>
      </c>
      <c r="Q2827">
        <v>60</v>
      </c>
      <c r="R2827">
        <v>0</v>
      </c>
      <c r="Y2827">
        <v>1</v>
      </c>
    </row>
    <row r="2828" spans="1:102" x14ac:dyDescent="0.3">
      <c r="A2828">
        <v>427</v>
      </c>
      <c r="B2828" t="s">
        <v>396</v>
      </c>
      <c r="C2828" t="s">
        <v>90</v>
      </c>
      <c r="D2828" t="s">
        <v>52</v>
      </c>
      <c r="E2828" t="s">
        <v>54</v>
      </c>
      <c r="F2828" s="101">
        <v>45838</v>
      </c>
      <c r="G2828" t="s">
        <v>2615</v>
      </c>
      <c r="H2828" t="s">
        <v>2895</v>
      </c>
      <c r="I2828">
        <v>0.2</v>
      </c>
      <c r="O2828">
        <v>24</v>
      </c>
      <c r="P2828">
        <v>24</v>
      </c>
      <c r="Q2828">
        <v>3553</v>
      </c>
      <c r="R2828">
        <v>0</v>
      </c>
      <c r="Y2828">
        <v>0</v>
      </c>
    </row>
    <row r="2829" spans="1:102" x14ac:dyDescent="0.3">
      <c r="A2829">
        <v>428</v>
      </c>
      <c r="B2829" t="s">
        <v>397</v>
      </c>
      <c r="C2829" t="s">
        <v>90</v>
      </c>
      <c r="D2829" t="s">
        <v>52</v>
      </c>
      <c r="E2829" t="s">
        <v>54</v>
      </c>
      <c r="F2829" s="101">
        <v>45838</v>
      </c>
      <c r="G2829" t="s">
        <v>2616</v>
      </c>
      <c r="H2829" t="s">
        <v>2890</v>
      </c>
      <c r="I2829">
        <v>22</v>
      </c>
      <c r="J2829">
        <v>20.260000228881839</v>
      </c>
      <c r="O2829">
        <v>2338</v>
      </c>
      <c r="P2829">
        <v>2240</v>
      </c>
      <c r="Q2829">
        <v>14736</v>
      </c>
      <c r="R2829">
        <v>0</v>
      </c>
      <c r="W2829">
        <v>391333.21</v>
      </c>
    </row>
    <row r="2830" spans="1:102" x14ac:dyDescent="0.3">
      <c r="A2830">
        <v>428</v>
      </c>
      <c r="B2830" t="s">
        <v>397</v>
      </c>
      <c r="C2830" t="s">
        <v>90</v>
      </c>
      <c r="D2830" t="s">
        <v>52</v>
      </c>
      <c r="E2830" t="s">
        <v>54</v>
      </c>
      <c r="F2830" s="101">
        <v>45838</v>
      </c>
      <c r="G2830" t="s">
        <v>2616</v>
      </c>
      <c r="H2830" t="s">
        <v>2898</v>
      </c>
      <c r="I2830">
        <v>1</v>
      </c>
      <c r="J2830">
        <v>86.330001831054688</v>
      </c>
      <c r="O2830">
        <v>51</v>
      </c>
      <c r="P2830">
        <v>38</v>
      </c>
      <c r="Q2830">
        <v>189</v>
      </c>
      <c r="R2830">
        <v>0</v>
      </c>
      <c r="W2830">
        <v>24000</v>
      </c>
    </row>
    <row r="2831" spans="1:102" x14ac:dyDescent="0.3">
      <c r="A2831">
        <v>428</v>
      </c>
      <c r="B2831" t="s">
        <v>397</v>
      </c>
      <c r="C2831" t="s">
        <v>90</v>
      </c>
      <c r="D2831" t="s">
        <v>52</v>
      </c>
      <c r="E2831" t="s">
        <v>54</v>
      </c>
      <c r="F2831" s="101">
        <v>45838</v>
      </c>
      <c r="G2831" t="s">
        <v>2616</v>
      </c>
      <c r="H2831" t="s">
        <v>2891</v>
      </c>
      <c r="I2831">
        <v>11</v>
      </c>
      <c r="J2831">
        <v>7.2699999809265137</v>
      </c>
      <c r="O2831">
        <v>387</v>
      </c>
      <c r="P2831">
        <v>810</v>
      </c>
      <c r="Q2831">
        <v>13541</v>
      </c>
      <c r="R2831">
        <v>144</v>
      </c>
      <c r="W2831">
        <v>108240</v>
      </c>
    </row>
    <row r="2832" spans="1:102" x14ac:dyDescent="0.3">
      <c r="A2832">
        <v>428</v>
      </c>
      <c r="B2832" t="s">
        <v>397</v>
      </c>
      <c r="C2832" t="s">
        <v>90</v>
      </c>
      <c r="D2832" t="s">
        <v>52</v>
      </c>
      <c r="E2832" t="s">
        <v>54</v>
      </c>
      <c r="F2832" s="101">
        <v>45838</v>
      </c>
      <c r="G2832" t="s">
        <v>2616</v>
      </c>
      <c r="H2832" t="s">
        <v>2895</v>
      </c>
      <c r="I2832">
        <v>7</v>
      </c>
      <c r="J2832">
        <v>0.27000001072883612</v>
      </c>
      <c r="O2832">
        <v>24</v>
      </c>
      <c r="P2832">
        <v>24</v>
      </c>
      <c r="Q2832">
        <v>3553</v>
      </c>
      <c r="R2832">
        <v>0</v>
      </c>
      <c r="W2832">
        <v>960</v>
      </c>
    </row>
    <row r="2833" spans="1:74" x14ac:dyDescent="0.3">
      <c r="A2833">
        <v>428</v>
      </c>
      <c r="B2833" t="s">
        <v>397</v>
      </c>
      <c r="C2833" t="s">
        <v>90</v>
      </c>
      <c r="D2833" t="s">
        <v>52</v>
      </c>
      <c r="E2833" t="s">
        <v>54</v>
      </c>
      <c r="F2833" s="101">
        <v>45838</v>
      </c>
      <c r="G2833" t="s">
        <v>2616</v>
      </c>
      <c r="H2833" t="s">
        <v>2899</v>
      </c>
      <c r="I2833">
        <v>1</v>
      </c>
      <c r="J2833">
        <v>171.69999694824219</v>
      </c>
      <c r="O2833">
        <v>12</v>
      </c>
      <c r="P2833">
        <v>10</v>
      </c>
      <c r="Q2833">
        <v>60</v>
      </c>
      <c r="R2833">
        <v>0</v>
      </c>
      <c r="W2833">
        <v>14079</v>
      </c>
    </row>
    <row r="2834" spans="1:74" x14ac:dyDescent="0.3">
      <c r="A2834">
        <v>428</v>
      </c>
      <c r="B2834" t="s">
        <v>397</v>
      </c>
      <c r="C2834" t="s">
        <v>90</v>
      </c>
      <c r="D2834" t="s">
        <v>52</v>
      </c>
      <c r="E2834" t="s">
        <v>54</v>
      </c>
      <c r="F2834" s="101">
        <v>45838</v>
      </c>
      <c r="G2834" t="s">
        <v>2616</v>
      </c>
      <c r="H2834" t="s">
        <v>2892</v>
      </c>
      <c r="I2834">
        <v>25</v>
      </c>
      <c r="J2834">
        <v>17.590000152587891</v>
      </c>
      <c r="O2834">
        <v>483</v>
      </c>
      <c r="P2834">
        <v>23</v>
      </c>
      <c r="Q2834">
        <v>11976</v>
      </c>
      <c r="R2834">
        <v>3010</v>
      </c>
      <c r="W2834">
        <v>272460</v>
      </c>
    </row>
    <row r="2835" spans="1:74" x14ac:dyDescent="0.3">
      <c r="A2835">
        <v>429</v>
      </c>
      <c r="B2835" t="s">
        <v>398</v>
      </c>
      <c r="C2835" t="s">
        <v>90</v>
      </c>
      <c r="D2835" t="s">
        <v>52</v>
      </c>
      <c r="E2835" t="s">
        <v>54</v>
      </c>
      <c r="F2835" s="101">
        <v>45838</v>
      </c>
      <c r="G2835" t="s">
        <v>2617</v>
      </c>
      <c r="H2835" t="s">
        <v>2890</v>
      </c>
      <c r="I2835">
        <v>0.4</v>
      </c>
      <c r="J2835">
        <v>1.0399999618530269</v>
      </c>
      <c r="O2835">
        <v>2338</v>
      </c>
      <c r="P2835">
        <v>2240</v>
      </c>
      <c r="Q2835">
        <v>14736</v>
      </c>
      <c r="R2835">
        <v>0</v>
      </c>
      <c r="AA2835">
        <v>5366</v>
      </c>
      <c r="AB2835">
        <v>14776</v>
      </c>
    </row>
    <row r="2836" spans="1:74" x14ac:dyDescent="0.3">
      <c r="A2836">
        <v>429</v>
      </c>
      <c r="B2836" t="s">
        <v>398</v>
      </c>
      <c r="C2836" t="s">
        <v>90</v>
      </c>
      <c r="D2836" t="s">
        <v>52</v>
      </c>
      <c r="E2836" t="s">
        <v>54</v>
      </c>
      <c r="F2836" s="101">
        <v>45838</v>
      </c>
      <c r="G2836" t="s">
        <v>2617</v>
      </c>
      <c r="H2836" t="s">
        <v>2892</v>
      </c>
      <c r="I2836">
        <v>0.38</v>
      </c>
      <c r="J2836">
        <v>0.34999999403953552</v>
      </c>
      <c r="O2836">
        <v>483</v>
      </c>
      <c r="P2836">
        <v>23</v>
      </c>
      <c r="Q2836">
        <v>11976</v>
      </c>
      <c r="R2836">
        <v>3010</v>
      </c>
      <c r="AA2836">
        <v>1002.36</v>
      </c>
      <c r="AB2836">
        <v>4453.6099999999997</v>
      </c>
    </row>
    <row r="2837" spans="1:74" x14ac:dyDescent="0.3">
      <c r="A2837">
        <v>429</v>
      </c>
      <c r="B2837" t="s">
        <v>398</v>
      </c>
      <c r="C2837" t="s">
        <v>90</v>
      </c>
      <c r="D2837" t="s">
        <v>52</v>
      </c>
      <c r="E2837" t="s">
        <v>54</v>
      </c>
      <c r="F2837" s="101">
        <v>45838</v>
      </c>
      <c r="G2837" t="s">
        <v>2617</v>
      </c>
      <c r="H2837" t="s">
        <v>2891</v>
      </c>
      <c r="I2837">
        <v>0.41</v>
      </c>
      <c r="J2837">
        <v>0.34999999403953552</v>
      </c>
      <c r="O2837">
        <v>387</v>
      </c>
      <c r="P2837">
        <v>810</v>
      </c>
      <c r="Q2837">
        <v>13541</v>
      </c>
      <c r="R2837">
        <v>144</v>
      </c>
      <c r="AA2837">
        <v>671.5</v>
      </c>
      <c r="AB2837">
        <v>4565.8999999999996</v>
      </c>
    </row>
    <row r="2838" spans="1:74" x14ac:dyDescent="0.3">
      <c r="A2838">
        <v>429</v>
      </c>
      <c r="B2838" t="s">
        <v>398</v>
      </c>
      <c r="C2838" t="s">
        <v>90</v>
      </c>
      <c r="D2838" t="s">
        <v>52</v>
      </c>
      <c r="E2838" t="s">
        <v>54</v>
      </c>
      <c r="F2838" s="101">
        <v>45838</v>
      </c>
      <c r="G2838" t="s">
        <v>2617</v>
      </c>
      <c r="H2838" t="s">
        <v>2895</v>
      </c>
      <c r="I2838">
        <v>0.76</v>
      </c>
      <c r="J2838">
        <v>2.999999932944775E-2</v>
      </c>
      <c r="O2838">
        <v>24</v>
      </c>
      <c r="P2838">
        <v>24</v>
      </c>
      <c r="Q2838">
        <v>3553</v>
      </c>
      <c r="R2838">
        <v>0</v>
      </c>
      <c r="AA2838">
        <v>0</v>
      </c>
      <c r="AB2838">
        <v>113.5</v>
      </c>
    </row>
    <row r="2839" spans="1:74" x14ac:dyDescent="0.3">
      <c r="A2839">
        <v>429</v>
      </c>
      <c r="B2839" t="s">
        <v>398</v>
      </c>
      <c r="C2839" t="s">
        <v>90</v>
      </c>
      <c r="D2839" t="s">
        <v>52</v>
      </c>
      <c r="E2839" t="s">
        <v>54</v>
      </c>
      <c r="F2839" s="101">
        <v>45838</v>
      </c>
      <c r="G2839" t="s">
        <v>2617</v>
      </c>
      <c r="H2839" t="s">
        <v>2899</v>
      </c>
      <c r="I2839">
        <v>0.76</v>
      </c>
      <c r="J2839">
        <v>3.160000085830688</v>
      </c>
      <c r="O2839">
        <v>12</v>
      </c>
      <c r="P2839">
        <v>10</v>
      </c>
      <c r="Q2839">
        <v>60</v>
      </c>
      <c r="R2839">
        <v>0</v>
      </c>
      <c r="AA2839">
        <v>119.68</v>
      </c>
      <c r="AB2839">
        <v>139.75</v>
      </c>
    </row>
    <row r="2840" spans="1:74" x14ac:dyDescent="0.3">
      <c r="A2840">
        <v>429</v>
      </c>
      <c r="B2840" t="s">
        <v>398</v>
      </c>
      <c r="C2840" t="s">
        <v>90</v>
      </c>
      <c r="D2840" t="s">
        <v>52</v>
      </c>
      <c r="E2840" t="s">
        <v>54</v>
      </c>
      <c r="F2840" s="101">
        <v>45838</v>
      </c>
      <c r="G2840" t="s">
        <v>2617</v>
      </c>
      <c r="H2840" t="s">
        <v>2898</v>
      </c>
      <c r="I2840">
        <v>0.76</v>
      </c>
      <c r="J2840">
        <v>0.81999999284744263</v>
      </c>
      <c r="O2840">
        <v>51</v>
      </c>
      <c r="P2840">
        <v>38</v>
      </c>
      <c r="Q2840">
        <v>189</v>
      </c>
      <c r="R2840">
        <v>0</v>
      </c>
      <c r="AA2840">
        <v>97.09</v>
      </c>
      <c r="AB2840">
        <v>130.69999999999999</v>
      </c>
    </row>
    <row r="2841" spans="1:74" x14ac:dyDescent="0.3">
      <c r="A2841">
        <v>430</v>
      </c>
      <c r="B2841" t="s">
        <v>399</v>
      </c>
      <c r="C2841" t="s">
        <v>86</v>
      </c>
      <c r="D2841" t="s">
        <v>52</v>
      </c>
      <c r="E2841" t="s">
        <v>22</v>
      </c>
      <c r="F2841" s="101">
        <v>45838</v>
      </c>
      <c r="G2841" t="s">
        <v>2618</v>
      </c>
      <c r="H2841" t="s">
        <v>3004</v>
      </c>
      <c r="I2841">
        <v>95</v>
      </c>
      <c r="J2841">
        <v>105.86000061035161</v>
      </c>
      <c r="BT2841">
        <v>7801404954</v>
      </c>
      <c r="BU2841">
        <v>8258189707</v>
      </c>
    </row>
    <row r="2842" spans="1:74" x14ac:dyDescent="0.3">
      <c r="A2842">
        <v>430</v>
      </c>
      <c r="B2842" t="s">
        <v>399</v>
      </c>
      <c r="C2842" t="s">
        <v>86</v>
      </c>
      <c r="D2842" t="s">
        <v>52</v>
      </c>
      <c r="E2842" t="s">
        <v>22</v>
      </c>
      <c r="F2842" s="101">
        <v>45838</v>
      </c>
      <c r="G2842" t="s">
        <v>2618</v>
      </c>
      <c r="H2842" t="s">
        <v>3005</v>
      </c>
      <c r="I2842">
        <v>95</v>
      </c>
      <c r="J2842">
        <v>140.3500061035156</v>
      </c>
      <c r="BT2842">
        <v>19813377903</v>
      </c>
      <c r="BU2842">
        <v>27807465798</v>
      </c>
    </row>
    <row r="2843" spans="1:74" x14ac:dyDescent="0.3">
      <c r="A2843">
        <v>430</v>
      </c>
      <c r="B2843" t="s">
        <v>399</v>
      </c>
      <c r="C2843" t="s">
        <v>86</v>
      </c>
      <c r="D2843" t="s">
        <v>52</v>
      </c>
      <c r="E2843" t="s">
        <v>22</v>
      </c>
      <c r="F2843" s="101">
        <v>45838</v>
      </c>
      <c r="G2843" t="s">
        <v>2618</v>
      </c>
      <c r="H2843" t="s">
        <v>3006</v>
      </c>
      <c r="I2843">
        <v>95</v>
      </c>
      <c r="J2843">
        <v>104.0100021362305</v>
      </c>
      <c r="BT2843">
        <v>32422336096</v>
      </c>
      <c r="BU2843">
        <v>33721059502</v>
      </c>
    </row>
    <row r="2844" spans="1:74" x14ac:dyDescent="0.3">
      <c r="A2844">
        <v>430</v>
      </c>
      <c r="B2844" t="s">
        <v>399</v>
      </c>
      <c r="C2844" t="s">
        <v>86</v>
      </c>
      <c r="D2844" t="s">
        <v>52</v>
      </c>
      <c r="E2844" t="s">
        <v>22</v>
      </c>
      <c r="F2844" s="101">
        <v>45838</v>
      </c>
      <c r="G2844" t="s">
        <v>2618</v>
      </c>
      <c r="H2844" t="s">
        <v>3007</v>
      </c>
      <c r="I2844">
        <v>95</v>
      </c>
      <c r="J2844">
        <v>106.5500030517578</v>
      </c>
      <c r="BT2844">
        <v>77159127282</v>
      </c>
      <c r="BU2844">
        <v>82213230475</v>
      </c>
    </row>
    <row r="2845" spans="1:74" x14ac:dyDescent="0.3">
      <c r="A2845">
        <v>433</v>
      </c>
      <c r="B2845" t="s">
        <v>402</v>
      </c>
      <c r="C2845" t="s">
        <v>90</v>
      </c>
      <c r="D2845" t="s">
        <v>52</v>
      </c>
      <c r="E2845" t="s">
        <v>54</v>
      </c>
      <c r="F2845" s="101">
        <v>45838</v>
      </c>
      <c r="G2845" t="s">
        <v>2619</v>
      </c>
      <c r="H2845" t="s">
        <v>2890</v>
      </c>
      <c r="I2845">
        <v>0.1</v>
      </c>
      <c r="J2845">
        <v>5.000000074505806E-2</v>
      </c>
      <c r="O2845">
        <v>2338</v>
      </c>
      <c r="P2845">
        <v>2240</v>
      </c>
      <c r="Q2845">
        <v>14736</v>
      </c>
      <c r="R2845">
        <v>0</v>
      </c>
      <c r="BV2845">
        <v>980.96</v>
      </c>
    </row>
    <row r="2846" spans="1:74" x14ac:dyDescent="0.3">
      <c r="A2846">
        <v>433</v>
      </c>
      <c r="B2846" t="s">
        <v>402</v>
      </c>
      <c r="C2846" t="s">
        <v>90</v>
      </c>
      <c r="D2846" t="s">
        <v>52</v>
      </c>
      <c r="E2846" t="s">
        <v>54</v>
      </c>
      <c r="F2846" s="101">
        <v>45838</v>
      </c>
      <c r="G2846" t="s">
        <v>2619</v>
      </c>
      <c r="H2846" t="s">
        <v>2892</v>
      </c>
      <c r="I2846">
        <v>0.05</v>
      </c>
      <c r="J2846">
        <v>0</v>
      </c>
      <c r="O2846">
        <v>483</v>
      </c>
      <c r="P2846">
        <v>23</v>
      </c>
      <c r="Q2846">
        <v>11976</v>
      </c>
      <c r="R2846">
        <v>3010</v>
      </c>
      <c r="BV2846">
        <v>57.32</v>
      </c>
    </row>
    <row r="2847" spans="1:74" x14ac:dyDescent="0.3">
      <c r="A2847">
        <v>433</v>
      </c>
      <c r="B2847" t="s">
        <v>402</v>
      </c>
      <c r="C2847" t="s">
        <v>90</v>
      </c>
      <c r="D2847" t="s">
        <v>52</v>
      </c>
      <c r="E2847" t="s">
        <v>54</v>
      </c>
      <c r="F2847" s="101">
        <v>45838</v>
      </c>
      <c r="G2847" t="s">
        <v>2619</v>
      </c>
      <c r="H2847" t="s">
        <v>2898</v>
      </c>
      <c r="I2847">
        <v>0.05</v>
      </c>
      <c r="J2847">
        <v>0</v>
      </c>
      <c r="O2847">
        <v>51</v>
      </c>
      <c r="P2847">
        <v>38</v>
      </c>
      <c r="Q2847">
        <v>189</v>
      </c>
      <c r="R2847">
        <v>0</v>
      </c>
      <c r="BV2847">
        <v>0</v>
      </c>
    </row>
    <row r="2848" spans="1:74" x14ac:dyDescent="0.3">
      <c r="A2848">
        <v>433</v>
      </c>
      <c r="B2848" t="s">
        <v>402</v>
      </c>
      <c r="C2848" t="s">
        <v>90</v>
      </c>
      <c r="D2848" t="s">
        <v>52</v>
      </c>
      <c r="E2848" t="s">
        <v>54</v>
      </c>
      <c r="F2848" s="101">
        <v>45838</v>
      </c>
      <c r="G2848" t="s">
        <v>2619</v>
      </c>
      <c r="H2848" t="s">
        <v>2891</v>
      </c>
      <c r="I2848">
        <v>0.05</v>
      </c>
      <c r="J2848">
        <v>0</v>
      </c>
      <c r="O2848">
        <v>387</v>
      </c>
      <c r="P2848">
        <v>810</v>
      </c>
      <c r="Q2848">
        <v>13541</v>
      </c>
      <c r="R2848">
        <v>144</v>
      </c>
      <c r="BV2848">
        <v>20.95</v>
      </c>
    </row>
    <row r="2849" spans="1:122" x14ac:dyDescent="0.3">
      <c r="A2849">
        <v>433</v>
      </c>
      <c r="B2849" t="s">
        <v>402</v>
      </c>
      <c r="C2849" t="s">
        <v>90</v>
      </c>
      <c r="D2849" t="s">
        <v>52</v>
      </c>
      <c r="E2849" t="s">
        <v>54</v>
      </c>
      <c r="F2849" s="101">
        <v>45838</v>
      </c>
      <c r="G2849" t="s">
        <v>2619</v>
      </c>
      <c r="H2849" t="s">
        <v>2895</v>
      </c>
      <c r="I2849">
        <v>0.05</v>
      </c>
      <c r="J2849">
        <v>0</v>
      </c>
      <c r="O2849">
        <v>24</v>
      </c>
      <c r="P2849">
        <v>24</v>
      </c>
      <c r="Q2849">
        <v>3553</v>
      </c>
      <c r="R2849">
        <v>0</v>
      </c>
      <c r="BV2849">
        <v>0.73</v>
      </c>
    </row>
    <row r="2850" spans="1:122" x14ac:dyDescent="0.3">
      <c r="A2850">
        <v>433</v>
      </c>
      <c r="B2850" t="s">
        <v>402</v>
      </c>
      <c r="C2850" t="s">
        <v>90</v>
      </c>
      <c r="D2850" t="s">
        <v>52</v>
      </c>
      <c r="E2850" t="s">
        <v>54</v>
      </c>
      <c r="F2850" s="101">
        <v>45838</v>
      </c>
      <c r="G2850" t="s">
        <v>2619</v>
      </c>
      <c r="H2850" t="s">
        <v>2899</v>
      </c>
      <c r="I2850">
        <v>0.05</v>
      </c>
      <c r="O2850">
        <v>12</v>
      </c>
      <c r="P2850">
        <v>10</v>
      </c>
      <c r="Q2850">
        <v>60</v>
      </c>
      <c r="R2850">
        <v>0</v>
      </c>
      <c r="BV2850">
        <v>0</v>
      </c>
    </row>
    <row r="2851" spans="1:122" x14ac:dyDescent="0.3">
      <c r="A2851">
        <v>435</v>
      </c>
      <c r="B2851" t="s">
        <v>404</v>
      </c>
      <c r="C2851" t="s">
        <v>90</v>
      </c>
      <c r="D2851" t="s">
        <v>52</v>
      </c>
      <c r="E2851" t="s">
        <v>22</v>
      </c>
      <c r="F2851" s="101">
        <v>45838</v>
      </c>
      <c r="G2851" t="s">
        <v>2621</v>
      </c>
      <c r="H2851" t="s">
        <v>2890</v>
      </c>
      <c r="I2851">
        <v>100</v>
      </c>
      <c r="J2851">
        <v>66.669998168945313</v>
      </c>
      <c r="BW2851">
        <v>0.15</v>
      </c>
      <c r="BX2851">
        <v>0.05</v>
      </c>
    </row>
    <row r="2852" spans="1:122" x14ac:dyDescent="0.3">
      <c r="A2852">
        <v>435</v>
      </c>
      <c r="B2852" t="s">
        <v>404</v>
      </c>
      <c r="C2852" t="s">
        <v>90</v>
      </c>
      <c r="D2852" t="s">
        <v>52</v>
      </c>
      <c r="E2852" t="s">
        <v>22</v>
      </c>
      <c r="F2852" s="101">
        <v>45838</v>
      </c>
      <c r="G2852" t="s">
        <v>2621</v>
      </c>
      <c r="H2852" t="s">
        <v>2898</v>
      </c>
      <c r="I2852">
        <v>100</v>
      </c>
      <c r="J2852">
        <v>0</v>
      </c>
      <c r="BW2852">
        <v>0</v>
      </c>
      <c r="BX2852">
        <v>0</v>
      </c>
    </row>
    <row r="2853" spans="1:122" x14ac:dyDescent="0.3">
      <c r="A2853">
        <v>435</v>
      </c>
      <c r="B2853" t="s">
        <v>404</v>
      </c>
      <c r="C2853" t="s">
        <v>90</v>
      </c>
      <c r="D2853" t="s">
        <v>52</v>
      </c>
      <c r="E2853" t="s">
        <v>22</v>
      </c>
      <c r="F2853" s="101">
        <v>45838</v>
      </c>
      <c r="G2853" t="s">
        <v>2621</v>
      </c>
      <c r="H2853" t="s">
        <v>2891</v>
      </c>
      <c r="I2853">
        <v>100</v>
      </c>
      <c r="J2853">
        <v>0</v>
      </c>
      <c r="BW2853">
        <v>0</v>
      </c>
      <c r="BX2853">
        <v>0</v>
      </c>
    </row>
    <row r="2854" spans="1:122" x14ac:dyDescent="0.3">
      <c r="A2854">
        <v>435</v>
      </c>
      <c r="B2854" t="s">
        <v>404</v>
      </c>
      <c r="C2854" t="s">
        <v>90</v>
      </c>
      <c r="D2854" t="s">
        <v>52</v>
      </c>
      <c r="E2854" t="s">
        <v>22</v>
      </c>
      <c r="F2854" s="101">
        <v>45838</v>
      </c>
      <c r="G2854" t="s">
        <v>2621</v>
      </c>
      <c r="H2854" t="s">
        <v>2895</v>
      </c>
      <c r="I2854">
        <v>100</v>
      </c>
      <c r="J2854">
        <v>100</v>
      </c>
      <c r="BW2854">
        <v>1.1000000000000001</v>
      </c>
      <c r="BX2854">
        <v>0</v>
      </c>
    </row>
    <row r="2855" spans="1:122" x14ac:dyDescent="0.3">
      <c r="A2855">
        <v>435</v>
      </c>
      <c r="B2855" t="s">
        <v>404</v>
      </c>
      <c r="C2855" t="s">
        <v>90</v>
      </c>
      <c r="D2855" t="s">
        <v>52</v>
      </c>
      <c r="E2855" t="s">
        <v>22</v>
      </c>
      <c r="F2855" s="101">
        <v>45838</v>
      </c>
      <c r="G2855" t="s">
        <v>2621</v>
      </c>
      <c r="H2855" t="s">
        <v>2892</v>
      </c>
      <c r="I2855">
        <v>100</v>
      </c>
      <c r="J2855">
        <v>100</v>
      </c>
      <c r="BW2855">
        <v>0.03</v>
      </c>
      <c r="BX2855">
        <v>0</v>
      </c>
    </row>
    <row r="2856" spans="1:122" x14ac:dyDescent="0.3">
      <c r="A2856">
        <v>439</v>
      </c>
      <c r="B2856" t="s">
        <v>407</v>
      </c>
      <c r="C2856" t="s">
        <v>315</v>
      </c>
      <c r="D2856" t="s">
        <v>52</v>
      </c>
      <c r="E2856" t="s">
        <v>22</v>
      </c>
      <c r="F2856" s="101">
        <v>45838</v>
      </c>
      <c r="G2856" t="s">
        <v>2623</v>
      </c>
      <c r="H2856" t="s">
        <v>2964</v>
      </c>
      <c r="I2856">
        <v>100</v>
      </c>
      <c r="J2856">
        <v>100</v>
      </c>
      <c r="CY2856">
        <v>342</v>
      </c>
      <c r="CZ2856">
        <v>342</v>
      </c>
    </row>
    <row r="2857" spans="1:122" x14ac:dyDescent="0.3">
      <c r="A2857">
        <v>439</v>
      </c>
      <c r="B2857" t="s">
        <v>407</v>
      </c>
      <c r="C2857" t="s">
        <v>315</v>
      </c>
      <c r="D2857" t="s">
        <v>52</v>
      </c>
      <c r="E2857" t="s">
        <v>22</v>
      </c>
      <c r="F2857" s="101">
        <v>45838</v>
      </c>
      <c r="G2857" t="s">
        <v>2623</v>
      </c>
      <c r="H2857" t="s">
        <v>2963</v>
      </c>
      <c r="I2857">
        <v>100</v>
      </c>
      <c r="J2857">
        <v>100</v>
      </c>
      <c r="CY2857">
        <v>824</v>
      </c>
      <c r="CZ2857">
        <v>824</v>
      </c>
    </row>
    <row r="2858" spans="1:122" x14ac:dyDescent="0.3">
      <c r="A2858">
        <v>440</v>
      </c>
      <c r="B2858" t="s">
        <v>408</v>
      </c>
      <c r="C2858" t="s">
        <v>315</v>
      </c>
      <c r="D2858" t="s">
        <v>52</v>
      </c>
      <c r="E2858" t="s">
        <v>22</v>
      </c>
      <c r="F2858" s="101">
        <v>45838</v>
      </c>
      <c r="G2858" t="s">
        <v>2624</v>
      </c>
      <c r="H2858" t="s">
        <v>2963</v>
      </c>
      <c r="I2858">
        <v>98</v>
      </c>
      <c r="J2858">
        <v>99.80999755859375</v>
      </c>
      <c r="DA2858">
        <v>43934</v>
      </c>
      <c r="DB2858">
        <v>44016</v>
      </c>
    </row>
    <row r="2859" spans="1:122" x14ac:dyDescent="0.3">
      <c r="A2859">
        <v>440</v>
      </c>
      <c r="B2859" t="s">
        <v>408</v>
      </c>
      <c r="C2859" t="s">
        <v>315</v>
      </c>
      <c r="D2859" t="s">
        <v>52</v>
      </c>
      <c r="E2859" t="s">
        <v>22</v>
      </c>
      <c r="F2859" s="101">
        <v>45838</v>
      </c>
      <c r="G2859" t="s">
        <v>2624</v>
      </c>
      <c r="H2859" t="s">
        <v>2964</v>
      </c>
      <c r="I2859">
        <v>98</v>
      </c>
      <c r="J2859">
        <v>99.25</v>
      </c>
      <c r="DA2859">
        <v>3717</v>
      </c>
      <c r="DB2859">
        <v>3745</v>
      </c>
    </row>
    <row r="2860" spans="1:122" x14ac:dyDescent="0.3">
      <c r="A2860">
        <v>473</v>
      </c>
      <c r="B2860" t="s">
        <v>437</v>
      </c>
      <c r="C2860" t="s">
        <v>20</v>
      </c>
      <c r="D2860" t="s">
        <v>52</v>
      </c>
      <c r="E2860" t="s">
        <v>22</v>
      </c>
      <c r="F2860" s="101">
        <v>45838</v>
      </c>
      <c r="G2860" t="s">
        <v>3511</v>
      </c>
      <c r="H2860" t="s">
        <v>3281</v>
      </c>
      <c r="I2860">
        <v>100</v>
      </c>
      <c r="J2860">
        <v>100</v>
      </c>
      <c r="DM2860">
        <v>1</v>
      </c>
      <c r="DN2860">
        <v>1</v>
      </c>
    </row>
    <row r="2861" spans="1:122" x14ac:dyDescent="0.3">
      <c r="A2861">
        <v>473</v>
      </c>
      <c r="B2861" t="s">
        <v>437</v>
      </c>
      <c r="C2861" t="s">
        <v>20</v>
      </c>
      <c r="D2861" t="s">
        <v>52</v>
      </c>
      <c r="E2861" t="s">
        <v>22</v>
      </c>
      <c r="F2861" s="101">
        <v>45838</v>
      </c>
      <c r="G2861" t="s">
        <v>3511</v>
      </c>
      <c r="H2861" t="s">
        <v>3282</v>
      </c>
      <c r="I2861">
        <v>100</v>
      </c>
      <c r="J2861">
        <v>100</v>
      </c>
      <c r="DM2861">
        <v>5</v>
      </c>
      <c r="DN2861">
        <v>5</v>
      </c>
    </row>
    <row r="2862" spans="1:122" x14ac:dyDescent="0.3">
      <c r="A2862">
        <v>473</v>
      </c>
      <c r="B2862" t="s">
        <v>437</v>
      </c>
      <c r="C2862" t="s">
        <v>20</v>
      </c>
      <c r="D2862" t="s">
        <v>52</v>
      </c>
      <c r="E2862" t="s">
        <v>22</v>
      </c>
      <c r="F2862" s="101">
        <v>45838</v>
      </c>
      <c r="G2862" t="s">
        <v>3511</v>
      </c>
      <c r="H2862" t="s">
        <v>3397</v>
      </c>
      <c r="I2862">
        <v>100</v>
      </c>
      <c r="J2862">
        <v>100</v>
      </c>
      <c r="DM2862">
        <v>66</v>
      </c>
      <c r="DN2862">
        <v>66</v>
      </c>
    </row>
    <row r="2863" spans="1:122" x14ac:dyDescent="0.3">
      <c r="A2863">
        <v>476</v>
      </c>
      <c r="B2863" t="s">
        <v>442</v>
      </c>
      <c r="C2863" t="s">
        <v>20</v>
      </c>
      <c r="D2863" t="s">
        <v>52</v>
      </c>
      <c r="E2863" t="s">
        <v>22</v>
      </c>
      <c r="F2863" s="101">
        <v>45838</v>
      </c>
      <c r="G2863" t="s">
        <v>3512</v>
      </c>
      <c r="H2863" t="s">
        <v>3281</v>
      </c>
      <c r="I2863">
        <v>100</v>
      </c>
      <c r="J2863">
        <v>100</v>
      </c>
      <c r="DQ2863">
        <v>1</v>
      </c>
      <c r="DR2863">
        <v>1</v>
      </c>
    </row>
    <row r="2864" spans="1:122" x14ac:dyDescent="0.3">
      <c r="A2864">
        <v>476</v>
      </c>
      <c r="B2864" t="s">
        <v>442</v>
      </c>
      <c r="C2864" t="s">
        <v>20</v>
      </c>
      <c r="D2864" t="s">
        <v>52</v>
      </c>
      <c r="E2864" t="s">
        <v>22</v>
      </c>
      <c r="F2864" s="101">
        <v>45838</v>
      </c>
      <c r="G2864" t="s">
        <v>3512</v>
      </c>
      <c r="H2864" t="s">
        <v>3282</v>
      </c>
      <c r="I2864">
        <v>100</v>
      </c>
      <c r="J2864">
        <v>100</v>
      </c>
      <c r="DQ2864">
        <v>5</v>
      </c>
      <c r="DR2864">
        <v>5</v>
      </c>
    </row>
    <row r="2865" spans="1:153" x14ac:dyDescent="0.3">
      <c r="A2865">
        <v>476</v>
      </c>
      <c r="B2865" t="s">
        <v>442</v>
      </c>
      <c r="C2865" t="s">
        <v>20</v>
      </c>
      <c r="D2865" t="s">
        <v>52</v>
      </c>
      <c r="E2865" t="s">
        <v>22</v>
      </c>
      <c r="F2865" s="101">
        <v>45838</v>
      </c>
      <c r="G2865" t="s">
        <v>3512</v>
      </c>
      <c r="H2865" t="s">
        <v>3397</v>
      </c>
      <c r="I2865">
        <v>100</v>
      </c>
      <c r="J2865">
        <v>0</v>
      </c>
      <c r="DQ2865">
        <v>0</v>
      </c>
      <c r="DR2865">
        <v>0</v>
      </c>
    </row>
    <row r="2866" spans="1:153" x14ac:dyDescent="0.3">
      <c r="A2866">
        <v>519</v>
      </c>
      <c r="B2866" t="s">
        <v>2267</v>
      </c>
      <c r="C2866" t="s">
        <v>354</v>
      </c>
      <c r="D2866" t="s">
        <v>52</v>
      </c>
      <c r="E2866" t="s">
        <v>22</v>
      </c>
      <c r="F2866" s="101">
        <v>45838</v>
      </c>
      <c r="G2866" t="s">
        <v>2278</v>
      </c>
      <c r="H2866" t="s">
        <v>3513</v>
      </c>
      <c r="I2866">
        <v>100</v>
      </c>
      <c r="J2866">
        <v>112.90000152587891</v>
      </c>
      <c r="EP2866">
        <v>45</v>
      </c>
      <c r="EQ2866">
        <v>39.86</v>
      </c>
    </row>
    <row r="2867" spans="1:153" x14ac:dyDescent="0.3">
      <c r="A2867">
        <v>519</v>
      </c>
      <c r="B2867" t="s">
        <v>2267</v>
      </c>
      <c r="C2867" t="s">
        <v>354</v>
      </c>
      <c r="D2867" t="s">
        <v>52</v>
      </c>
      <c r="E2867" t="s">
        <v>22</v>
      </c>
      <c r="F2867" s="101">
        <v>45838</v>
      </c>
      <c r="G2867" t="s">
        <v>2278</v>
      </c>
      <c r="H2867" t="s">
        <v>54</v>
      </c>
      <c r="I2867">
        <v>100</v>
      </c>
      <c r="J2867">
        <v>750</v>
      </c>
      <c r="EP2867">
        <v>3</v>
      </c>
      <c r="EQ2867">
        <v>0.4</v>
      </c>
    </row>
    <row r="2868" spans="1:153" x14ac:dyDescent="0.3">
      <c r="A2868">
        <v>523</v>
      </c>
      <c r="B2868" t="s">
        <v>342</v>
      </c>
      <c r="C2868" t="s">
        <v>86</v>
      </c>
      <c r="D2868" t="s">
        <v>52</v>
      </c>
      <c r="E2868" t="s">
        <v>22</v>
      </c>
      <c r="F2868" s="101">
        <v>45838</v>
      </c>
      <c r="G2868" t="s">
        <v>2292</v>
      </c>
      <c r="H2868" t="s">
        <v>522</v>
      </c>
      <c r="I2868">
        <v>95</v>
      </c>
      <c r="J2868">
        <v>126.48000335693359</v>
      </c>
      <c r="ER2868">
        <v>2655651556</v>
      </c>
      <c r="ES2868">
        <v>3358906184</v>
      </c>
    </row>
    <row r="2869" spans="1:153" x14ac:dyDescent="0.3">
      <c r="A2869">
        <v>523</v>
      </c>
      <c r="B2869" t="s">
        <v>342</v>
      </c>
      <c r="C2869" t="s">
        <v>86</v>
      </c>
      <c r="D2869" t="s">
        <v>52</v>
      </c>
      <c r="E2869" t="s">
        <v>22</v>
      </c>
      <c r="F2869" s="101">
        <v>45838</v>
      </c>
      <c r="G2869" t="s">
        <v>2292</v>
      </c>
      <c r="H2869" t="s">
        <v>3514</v>
      </c>
      <c r="I2869">
        <v>95</v>
      </c>
      <c r="J2869">
        <v>136.5899963378906</v>
      </c>
      <c r="ER2869">
        <v>2797663886</v>
      </c>
      <c r="ES2869">
        <v>3821459750</v>
      </c>
    </row>
    <row r="2870" spans="1:153" x14ac:dyDescent="0.3">
      <c r="A2870">
        <v>523</v>
      </c>
      <c r="B2870" t="s">
        <v>342</v>
      </c>
      <c r="C2870" t="s">
        <v>86</v>
      </c>
      <c r="D2870" t="s">
        <v>52</v>
      </c>
      <c r="E2870" t="s">
        <v>22</v>
      </c>
      <c r="F2870" s="101">
        <v>45838</v>
      </c>
      <c r="G2870" t="s">
        <v>2292</v>
      </c>
      <c r="H2870" t="s">
        <v>3515</v>
      </c>
      <c r="I2870">
        <v>95</v>
      </c>
      <c r="J2870">
        <v>102.5400009155273</v>
      </c>
      <c r="ER2870">
        <v>1392561870</v>
      </c>
      <c r="ES2870">
        <v>1427952335</v>
      </c>
    </row>
    <row r="2871" spans="1:153" x14ac:dyDescent="0.3">
      <c r="A2871">
        <v>524</v>
      </c>
      <c r="B2871" t="s">
        <v>389</v>
      </c>
      <c r="C2871" t="s">
        <v>79</v>
      </c>
      <c r="D2871" t="s">
        <v>52</v>
      </c>
      <c r="E2871" t="s">
        <v>22</v>
      </c>
      <c r="F2871" s="101">
        <v>45838</v>
      </c>
      <c r="G2871" t="s">
        <v>2303</v>
      </c>
      <c r="H2871" t="s">
        <v>3516</v>
      </c>
      <c r="I2871">
        <v>100</v>
      </c>
      <c r="J2871">
        <v>93.319999694824219</v>
      </c>
      <c r="ET2871">
        <v>107405</v>
      </c>
      <c r="EU2871">
        <v>115090</v>
      </c>
    </row>
    <row r="2872" spans="1:153" x14ac:dyDescent="0.3">
      <c r="A2872">
        <v>524</v>
      </c>
      <c r="B2872" t="s">
        <v>389</v>
      </c>
      <c r="C2872" t="s">
        <v>79</v>
      </c>
      <c r="D2872" t="s">
        <v>52</v>
      </c>
      <c r="E2872" t="s">
        <v>22</v>
      </c>
      <c r="F2872" s="101">
        <v>45838</v>
      </c>
      <c r="G2872" t="s">
        <v>2303</v>
      </c>
      <c r="H2872" t="s">
        <v>3517</v>
      </c>
      <c r="I2872">
        <v>100</v>
      </c>
      <c r="J2872">
        <v>112.9499969482422</v>
      </c>
      <c r="ET2872">
        <v>14925</v>
      </c>
      <c r="EU2872">
        <v>13214</v>
      </c>
    </row>
    <row r="2873" spans="1:153" x14ac:dyDescent="0.3">
      <c r="A2873">
        <v>524</v>
      </c>
      <c r="B2873" t="s">
        <v>389</v>
      </c>
      <c r="C2873" t="s">
        <v>79</v>
      </c>
      <c r="D2873" t="s">
        <v>52</v>
      </c>
      <c r="E2873" t="s">
        <v>22</v>
      </c>
      <c r="F2873" s="101">
        <v>45838</v>
      </c>
      <c r="G2873" t="s">
        <v>2303</v>
      </c>
      <c r="H2873" t="s">
        <v>3518</v>
      </c>
      <c r="I2873">
        <v>100</v>
      </c>
      <c r="J2873">
        <v>178.1199951171875</v>
      </c>
      <c r="ET2873">
        <v>5219</v>
      </c>
      <c r="EU2873">
        <v>2930</v>
      </c>
    </row>
    <row r="2874" spans="1:153" x14ac:dyDescent="0.3">
      <c r="A2874">
        <v>524</v>
      </c>
      <c r="B2874" t="s">
        <v>389</v>
      </c>
      <c r="C2874" t="s">
        <v>79</v>
      </c>
      <c r="D2874" t="s">
        <v>52</v>
      </c>
      <c r="E2874" t="s">
        <v>22</v>
      </c>
      <c r="F2874" s="101">
        <v>45838</v>
      </c>
      <c r="G2874" t="s">
        <v>2303</v>
      </c>
      <c r="H2874" t="s">
        <v>3519</v>
      </c>
      <c r="I2874">
        <v>100</v>
      </c>
      <c r="J2874">
        <v>104.61000061035161</v>
      </c>
      <c r="ET2874">
        <v>41780</v>
      </c>
      <c r="EU2874">
        <v>39937</v>
      </c>
    </row>
    <row r="2875" spans="1:153" x14ac:dyDescent="0.3">
      <c r="A2875">
        <v>524</v>
      </c>
      <c r="B2875" t="s">
        <v>389</v>
      </c>
      <c r="C2875" t="s">
        <v>79</v>
      </c>
      <c r="D2875" t="s">
        <v>52</v>
      </c>
      <c r="E2875" t="s">
        <v>22</v>
      </c>
      <c r="F2875" s="101">
        <v>45838</v>
      </c>
      <c r="G2875" t="s">
        <v>2303</v>
      </c>
      <c r="H2875" t="s">
        <v>3520</v>
      </c>
      <c r="I2875">
        <v>100</v>
      </c>
      <c r="J2875">
        <v>74.30999755859375</v>
      </c>
      <c r="ET2875">
        <v>1183</v>
      </c>
      <c r="EU2875">
        <v>1592</v>
      </c>
    </row>
    <row r="2876" spans="1:153" x14ac:dyDescent="0.3">
      <c r="A2876">
        <v>524</v>
      </c>
      <c r="B2876" t="s">
        <v>389</v>
      </c>
      <c r="C2876" t="s">
        <v>79</v>
      </c>
      <c r="D2876" t="s">
        <v>52</v>
      </c>
      <c r="E2876" t="s">
        <v>22</v>
      </c>
      <c r="F2876" s="101">
        <v>45838</v>
      </c>
      <c r="G2876" t="s">
        <v>2303</v>
      </c>
      <c r="H2876" t="s">
        <v>3521</v>
      </c>
      <c r="I2876">
        <v>100</v>
      </c>
      <c r="J2876">
        <v>221.3800048828125</v>
      </c>
      <c r="ET2876">
        <v>2143</v>
      </c>
      <c r="EU2876">
        <v>968</v>
      </c>
    </row>
    <row r="2877" spans="1:153" x14ac:dyDescent="0.3">
      <c r="A2877">
        <v>532</v>
      </c>
      <c r="B2877" t="s">
        <v>2339</v>
      </c>
      <c r="C2877" t="s">
        <v>102</v>
      </c>
      <c r="D2877" t="s">
        <v>52</v>
      </c>
      <c r="E2877" t="s">
        <v>22</v>
      </c>
      <c r="F2877" s="101">
        <v>45838</v>
      </c>
      <c r="G2877" t="s">
        <v>2348</v>
      </c>
      <c r="H2877" t="s">
        <v>254</v>
      </c>
      <c r="I2877">
        <v>100</v>
      </c>
      <c r="J2877">
        <v>132</v>
      </c>
      <c r="EV2877">
        <v>66</v>
      </c>
      <c r="EW2877">
        <v>50</v>
      </c>
    </row>
    <row r="2878" spans="1:153" x14ac:dyDescent="0.3">
      <c r="A2878">
        <v>532</v>
      </c>
      <c r="B2878" t="s">
        <v>2339</v>
      </c>
      <c r="C2878" t="s">
        <v>102</v>
      </c>
      <c r="D2878" t="s">
        <v>52</v>
      </c>
      <c r="E2878" t="s">
        <v>22</v>
      </c>
      <c r="F2878" s="101">
        <v>45838</v>
      </c>
      <c r="G2878" t="s">
        <v>2348</v>
      </c>
      <c r="H2878" t="s">
        <v>260</v>
      </c>
      <c r="I2878">
        <v>100</v>
      </c>
      <c r="J2878">
        <v>136</v>
      </c>
      <c r="EV2878">
        <v>136</v>
      </c>
      <c r="EW2878">
        <v>100</v>
      </c>
    </row>
    <row r="2879" spans="1:153" x14ac:dyDescent="0.3">
      <c r="A2879">
        <v>532</v>
      </c>
      <c r="B2879" t="s">
        <v>2339</v>
      </c>
      <c r="C2879" t="s">
        <v>102</v>
      </c>
      <c r="D2879" t="s">
        <v>52</v>
      </c>
      <c r="E2879" t="s">
        <v>22</v>
      </c>
      <c r="F2879" s="101">
        <v>45838</v>
      </c>
      <c r="G2879" t="s">
        <v>2348</v>
      </c>
      <c r="H2879" t="s">
        <v>261</v>
      </c>
      <c r="I2879">
        <v>100</v>
      </c>
      <c r="J2879">
        <v>100</v>
      </c>
      <c r="EV2879">
        <v>6</v>
      </c>
      <c r="EW2879">
        <v>6</v>
      </c>
    </row>
    <row r="2880" spans="1:153" x14ac:dyDescent="0.3">
      <c r="A2880">
        <v>532</v>
      </c>
      <c r="B2880" t="s">
        <v>2339</v>
      </c>
      <c r="C2880" t="s">
        <v>102</v>
      </c>
      <c r="D2880" t="s">
        <v>52</v>
      </c>
      <c r="E2880" t="s">
        <v>22</v>
      </c>
      <c r="F2880" s="101">
        <v>45838</v>
      </c>
      <c r="G2880" t="s">
        <v>2348</v>
      </c>
      <c r="H2880" t="s">
        <v>262</v>
      </c>
      <c r="I2880">
        <v>100</v>
      </c>
      <c r="J2880">
        <v>132</v>
      </c>
      <c r="EV2880">
        <v>33</v>
      </c>
      <c r="EW2880">
        <v>25</v>
      </c>
    </row>
    <row r="2881" spans="1:165" x14ac:dyDescent="0.3">
      <c r="A2881">
        <v>533</v>
      </c>
      <c r="B2881" t="s">
        <v>2350</v>
      </c>
      <c r="C2881" t="s">
        <v>102</v>
      </c>
      <c r="D2881" t="s">
        <v>52</v>
      </c>
      <c r="E2881" t="s">
        <v>22</v>
      </c>
      <c r="F2881" s="101">
        <v>45838</v>
      </c>
      <c r="G2881" t="s">
        <v>2360</v>
      </c>
      <c r="H2881" t="s">
        <v>258</v>
      </c>
      <c r="I2881">
        <v>100</v>
      </c>
      <c r="J2881">
        <v>103.75</v>
      </c>
      <c r="EX2881">
        <v>80</v>
      </c>
      <c r="EY2881">
        <v>83</v>
      </c>
    </row>
    <row r="2882" spans="1:165" x14ac:dyDescent="0.3">
      <c r="A2882">
        <v>533</v>
      </c>
      <c r="B2882" t="s">
        <v>2350</v>
      </c>
      <c r="C2882" t="s">
        <v>102</v>
      </c>
      <c r="D2882" t="s">
        <v>52</v>
      </c>
      <c r="E2882" t="s">
        <v>22</v>
      </c>
      <c r="F2882" s="101">
        <v>45838</v>
      </c>
      <c r="G2882" t="s">
        <v>2360</v>
      </c>
      <c r="H2882" t="s">
        <v>3522</v>
      </c>
      <c r="I2882">
        <v>100</v>
      </c>
      <c r="J2882">
        <v>127</v>
      </c>
      <c r="EX2882">
        <v>800</v>
      </c>
      <c r="EY2882">
        <v>1016</v>
      </c>
    </row>
    <row r="2883" spans="1:165" x14ac:dyDescent="0.3">
      <c r="A2883">
        <v>534</v>
      </c>
      <c r="B2883" t="s">
        <v>2362</v>
      </c>
      <c r="C2883" t="s">
        <v>102</v>
      </c>
      <c r="D2883" t="s">
        <v>52</v>
      </c>
      <c r="E2883" t="s">
        <v>22</v>
      </c>
      <c r="F2883" s="101">
        <v>45838</v>
      </c>
      <c r="G2883" t="s">
        <v>2372</v>
      </c>
      <c r="H2883" t="s">
        <v>259</v>
      </c>
      <c r="I2883">
        <v>100</v>
      </c>
      <c r="J2883">
        <v>103</v>
      </c>
      <c r="EZ2883">
        <v>100</v>
      </c>
      <c r="FA2883">
        <v>103</v>
      </c>
    </row>
    <row r="2884" spans="1:165" x14ac:dyDescent="0.3">
      <c r="A2884">
        <v>534</v>
      </c>
      <c r="B2884" t="s">
        <v>2362</v>
      </c>
      <c r="C2884" t="s">
        <v>102</v>
      </c>
      <c r="D2884" t="s">
        <v>52</v>
      </c>
      <c r="E2884" t="s">
        <v>22</v>
      </c>
      <c r="F2884" s="101">
        <v>45838</v>
      </c>
      <c r="G2884" t="s">
        <v>2372</v>
      </c>
      <c r="H2884" t="s">
        <v>3523</v>
      </c>
      <c r="I2884">
        <v>100</v>
      </c>
      <c r="J2884">
        <v>137.19999694824219</v>
      </c>
      <c r="EZ2884">
        <v>1000</v>
      </c>
      <c r="FA2884">
        <v>1372</v>
      </c>
    </row>
    <row r="2885" spans="1:165" x14ac:dyDescent="0.3">
      <c r="A2885">
        <v>535</v>
      </c>
      <c r="B2885" t="s">
        <v>2374</v>
      </c>
      <c r="C2885" t="s">
        <v>102</v>
      </c>
      <c r="D2885" t="s">
        <v>52</v>
      </c>
      <c r="E2885" t="s">
        <v>22</v>
      </c>
      <c r="F2885" s="101">
        <v>45838</v>
      </c>
      <c r="G2885" t="s">
        <v>2384</v>
      </c>
      <c r="H2885" t="s">
        <v>3524</v>
      </c>
      <c r="I2885">
        <v>100</v>
      </c>
      <c r="J2885">
        <v>151.25</v>
      </c>
      <c r="FB2885">
        <v>80</v>
      </c>
      <c r="FC2885">
        <v>121</v>
      </c>
    </row>
    <row r="2886" spans="1:165" x14ac:dyDescent="0.3">
      <c r="A2886">
        <v>535</v>
      </c>
      <c r="B2886" t="s">
        <v>2374</v>
      </c>
      <c r="C2886" t="s">
        <v>102</v>
      </c>
      <c r="D2886" t="s">
        <v>52</v>
      </c>
      <c r="E2886" t="s">
        <v>22</v>
      </c>
      <c r="F2886" s="101">
        <v>45838</v>
      </c>
      <c r="G2886" t="s">
        <v>2384</v>
      </c>
      <c r="H2886" t="s">
        <v>255</v>
      </c>
      <c r="I2886">
        <v>100</v>
      </c>
      <c r="J2886">
        <v>111.4300003051758</v>
      </c>
      <c r="FB2886">
        <v>70</v>
      </c>
      <c r="FC2886">
        <v>78</v>
      </c>
    </row>
    <row r="2887" spans="1:165" x14ac:dyDescent="0.3">
      <c r="A2887">
        <v>536</v>
      </c>
      <c r="B2887" t="s">
        <v>2386</v>
      </c>
      <c r="C2887" t="s">
        <v>102</v>
      </c>
      <c r="D2887" t="s">
        <v>52</v>
      </c>
      <c r="E2887" t="s">
        <v>22</v>
      </c>
      <c r="F2887" s="101">
        <v>45838</v>
      </c>
      <c r="G2887" t="s">
        <v>2396</v>
      </c>
      <c r="H2887" t="s">
        <v>256</v>
      </c>
      <c r="I2887">
        <v>100</v>
      </c>
      <c r="J2887">
        <v>111.4300003051758</v>
      </c>
      <c r="FD2887">
        <v>70</v>
      </c>
      <c r="FE2887">
        <v>78</v>
      </c>
    </row>
    <row r="2888" spans="1:165" x14ac:dyDescent="0.3">
      <c r="A2888">
        <v>536</v>
      </c>
      <c r="B2888" t="s">
        <v>2386</v>
      </c>
      <c r="C2888" t="s">
        <v>102</v>
      </c>
      <c r="D2888" t="s">
        <v>52</v>
      </c>
      <c r="E2888" t="s">
        <v>22</v>
      </c>
      <c r="F2888" s="101">
        <v>45838</v>
      </c>
      <c r="G2888" t="s">
        <v>2396</v>
      </c>
      <c r="H2888" t="s">
        <v>3525</v>
      </c>
      <c r="I2888">
        <v>100</v>
      </c>
      <c r="J2888">
        <v>107.5</v>
      </c>
      <c r="FD2888">
        <v>80</v>
      </c>
      <c r="FE2888">
        <v>86</v>
      </c>
    </row>
    <row r="2889" spans="1:165" x14ac:dyDescent="0.3">
      <c r="A2889">
        <v>543</v>
      </c>
      <c r="B2889" t="s">
        <v>2421</v>
      </c>
      <c r="C2889" t="s">
        <v>118</v>
      </c>
      <c r="D2889" t="s">
        <v>52</v>
      </c>
      <c r="E2889" t="s">
        <v>22</v>
      </c>
      <c r="F2889" s="101">
        <v>45838</v>
      </c>
      <c r="G2889" t="s">
        <v>2431</v>
      </c>
      <c r="H2889" t="s">
        <v>3526</v>
      </c>
      <c r="J2889">
        <v>7.4000000953674316</v>
      </c>
      <c r="FF2889">
        <v>37000</v>
      </c>
      <c r="FG2889">
        <v>5000</v>
      </c>
    </row>
    <row r="2890" spans="1:165" x14ac:dyDescent="0.3">
      <c r="A2890">
        <v>543</v>
      </c>
      <c r="B2890" t="s">
        <v>2421</v>
      </c>
      <c r="C2890" t="s">
        <v>118</v>
      </c>
      <c r="D2890" t="s">
        <v>52</v>
      </c>
      <c r="E2890" t="s">
        <v>22</v>
      </c>
      <c r="F2890" s="101">
        <v>45838</v>
      </c>
      <c r="G2890" t="s">
        <v>2431</v>
      </c>
      <c r="H2890" t="s">
        <v>3527</v>
      </c>
      <c r="J2890">
        <v>6.8499999046325684</v>
      </c>
      <c r="FF2890">
        <v>8900</v>
      </c>
      <c r="FG2890">
        <v>1300</v>
      </c>
    </row>
    <row r="2891" spans="1:165" x14ac:dyDescent="0.3">
      <c r="A2891">
        <v>544</v>
      </c>
      <c r="B2891" t="s">
        <v>2432</v>
      </c>
      <c r="C2891" t="s">
        <v>366</v>
      </c>
      <c r="D2891" t="s">
        <v>52</v>
      </c>
      <c r="E2891" t="s">
        <v>22</v>
      </c>
      <c r="F2891" s="101">
        <v>45838</v>
      </c>
      <c r="G2891" t="s">
        <v>2442</v>
      </c>
      <c r="H2891" t="s">
        <v>3528</v>
      </c>
      <c r="I2891">
        <v>100</v>
      </c>
      <c r="J2891">
        <v>200</v>
      </c>
      <c r="FH2891">
        <v>1</v>
      </c>
      <c r="FI2891">
        <v>2</v>
      </c>
    </row>
    <row r="2892" spans="1:165" x14ac:dyDescent="0.3">
      <c r="A2892">
        <v>544</v>
      </c>
      <c r="B2892" t="s">
        <v>2432</v>
      </c>
      <c r="C2892" t="s">
        <v>366</v>
      </c>
      <c r="D2892" t="s">
        <v>52</v>
      </c>
      <c r="E2892" t="s">
        <v>22</v>
      </c>
      <c r="F2892" s="101">
        <v>45838</v>
      </c>
      <c r="G2892" t="s">
        <v>2442</v>
      </c>
      <c r="H2892" t="s">
        <v>3529</v>
      </c>
      <c r="I2892">
        <v>100</v>
      </c>
      <c r="J2892">
        <v>400</v>
      </c>
      <c r="FH2892">
        <v>1</v>
      </c>
      <c r="FI2892">
        <v>4</v>
      </c>
    </row>
    <row r="2893" spans="1:165" x14ac:dyDescent="0.3">
      <c r="A2893">
        <v>544</v>
      </c>
      <c r="B2893" t="s">
        <v>2432</v>
      </c>
      <c r="C2893" t="s">
        <v>366</v>
      </c>
      <c r="D2893" t="s">
        <v>52</v>
      </c>
      <c r="E2893" t="s">
        <v>22</v>
      </c>
      <c r="F2893" s="101">
        <v>45838</v>
      </c>
      <c r="G2893" t="s">
        <v>2442</v>
      </c>
      <c r="H2893" t="s">
        <v>3530</v>
      </c>
      <c r="I2893">
        <v>100</v>
      </c>
      <c r="J2893">
        <v>100</v>
      </c>
      <c r="FH2893">
        <v>1</v>
      </c>
      <c r="FI2893">
        <v>1</v>
      </c>
    </row>
    <row r="2894" spans="1:165" x14ac:dyDescent="0.3">
      <c r="A2894">
        <v>544</v>
      </c>
      <c r="B2894" t="s">
        <v>2432</v>
      </c>
      <c r="C2894" t="s">
        <v>366</v>
      </c>
      <c r="D2894" t="s">
        <v>52</v>
      </c>
      <c r="E2894" t="s">
        <v>22</v>
      </c>
      <c r="F2894" s="101">
        <v>45838</v>
      </c>
      <c r="G2894" t="s">
        <v>2442</v>
      </c>
      <c r="H2894" t="s">
        <v>3531</v>
      </c>
      <c r="I2894">
        <v>100</v>
      </c>
      <c r="J2894">
        <v>300</v>
      </c>
      <c r="FH2894">
        <v>1</v>
      </c>
      <c r="FI2894">
        <v>3</v>
      </c>
    </row>
    <row r="2895" spans="1:165" x14ac:dyDescent="0.3">
      <c r="A2895">
        <v>213</v>
      </c>
      <c r="B2895" t="s">
        <v>142</v>
      </c>
      <c r="C2895" t="s">
        <v>90</v>
      </c>
      <c r="D2895" t="s">
        <v>47</v>
      </c>
      <c r="E2895" t="s">
        <v>22</v>
      </c>
      <c r="F2895" s="101">
        <v>45838</v>
      </c>
      <c r="G2895" t="s">
        <v>1033</v>
      </c>
      <c r="H2895" t="s">
        <v>2927</v>
      </c>
      <c r="I2895">
        <v>90</v>
      </c>
      <c r="J2895">
        <v>94.550003051757813</v>
      </c>
      <c r="AW2895">
        <v>55</v>
      </c>
      <c r="AX2895">
        <v>52</v>
      </c>
    </row>
    <row r="2896" spans="1:165" x14ac:dyDescent="0.3">
      <c r="A2896">
        <v>213</v>
      </c>
      <c r="B2896" t="s">
        <v>142</v>
      </c>
      <c r="C2896" t="s">
        <v>90</v>
      </c>
      <c r="D2896" t="s">
        <v>47</v>
      </c>
      <c r="E2896" t="s">
        <v>22</v>
      </c>
      <c r="F2896" s="101">
        <v>45838</v>
      </c>
      <c r="G2896" t="s">
        <v>1033</v>
      </c>
      <c r="H2896" t="s">
        <v>2922</v>
      </c>
      <c r="I2896">
        <v>90</v>
      </c>
      <c r="J2896">
        <v>100</v>
      </c>
      <c r="AW2896">
        <v>6</v>
      </c>
      <c r="AX2896">
        <v>6</v>
      </c>
    </row>
    <row r="2897" spans="1:77" x14ac:dyDescent="0.3">
      <c r="A2897">
        <v>213</v>
      </c>
      <c r="B2897" t="s">
        <v>142</v>
      </c>
      <c r="C2897" t="s">
        <v>90</v>
      </c>
      <c r="D2897" t="s">
        <v>47</v>
      </c>
      <c r="E2897" t="s">
        <v>22</v>
      </c>
      <c r="F2897" s="101">
        <v>45838</v>
      </c>
      <c r="G2897" t="s">
        <v>1033</v>
      </c>
      <c r="H2897" t="s">
        <v>2923</v>
      </c>
      <c r="I2897">
        <v>90</v>
      </c>
      <c r="J2897">
        <v>100</v>
      </c>
      <c r="AW2897">
        <v>25</v>
      </c>
      <c r="AX2897">
        <v>25</v>
      </c>
    </row>
    <row r="2898" spans="1:77" x14ac:dyDescent="0.3">
      <c r="A2898">
        <v>213</v>
      </c>
      <c r="B2898" t="s">
        <v>142</v>
      </c>
      <c r="C2898" t="s">
        <v>90</v>
      </c>
      <c r="D2898" t="s">
        <v>47</v>
      </c>
      <c r="E2898" t="s">
        <v>22</v>
      </c>
      <c r="F2898" s="101">
        <v>45838</v>
      </c>
      <c r="G2898" t="s">
        <v>1033</v>
      </c>
      <c r="H2898" t="s">
        <v>2924</v>
      </c>
      <c r="I2898">
        <v>90</v>
      </c>
      <c r="J2898">
        <v>100</v>
      </c>
      <c r="AW2898">
        <v>3</v>
      </c>
      <c r="AX2898">
        <v>3</v>
      </c>
    </row>
    <row r="2899" spans="1:77" x14ac:dyDescent="0.3">
      <c r="A2899">
        <v>213</v>
      </c>
      <c r="B2899" t="s">
        <v>142</v>
      </c>
      <c r="C2899" t="s">
        <v>90</v>
      </c>
      <c r="D2899" t="s">
        <v>47</v>
      </c>
      <c r="E2899" t="s">
        <v>22</v>
      </c>
      <c r="F2899" s="101">
        <v>45838</v>
      </c>
      <c r="G2899" t="s">
        <v>1033</v>
      </c>
      <c r="H2899" t="s">
        <v>3011</v>
      </c>
      <c r="I2899">
        <v>90</v>
      </c>
      <c r="J2899">
        <v>100</v>
      </c>
      <c r="AW2899">
        <v>10</v>
      </c>
      <c r="AX2899">
        <v>10</v>
      </c>
    </row>
    <row r="2900" spans="1:77" x14ac:dyDescent="0.3">
      <c r="A2900">
        <v>213</v>
      </c>
      <c r="B2900" t="s">
        <v>142</v>
      </c>
      <c r="C2900" t="s">
        <v>90</v>
      </c>
      <c r="D2900" t="s">
        <v>47</v>
      </c>
      <c r="E2900" t="s">
        <v>22</v>
      </c>
      <c r="F2900" s="101">
        <v>45838</v>
      </c>
      <c r="G2900" t="s">
        <v>1033</v>
      </c>
      <c r="H2900" t="s">
        <v>3012</v>
      </c>
      <c r="I2900">
        <v>90</v>
      </c>
      <c r="J2900">
        <v>0</v>
      </c>
      <c r="AW2900">
        <v>0</v>
      </c>
      <c r="AX2900">
        <v>0</v>
      </c>
    </row>
    <row r="2901" spans="1:77" x14ac:dyDescent="0.3">
      <c r="A2901">
        <v>213</v>
      </c>
      <c r="B2901" t="s">
        <v>142</v>
      </c>
      <c r="C2901" t="s">
        <v>90</v>
      </c>
      <c r="D2901" t="s">
        <v>47</v>
      </c>
      <c r="E2901" t="s">
        <v>22</v>
      </c>
      <c r="F2901" s="101">
        <v>45838</v>
      </c>
      <c r="G2901" t="s">
        <v>1033</v>
      </c>
      <c r="H2901" t="s">
        <v>2925</v>
      </c>
      <c r="I2901">
        <v>90</v>
      </c>
      <c r="J2901">
        <v>78.949996948242188</v>
      </c>
      <c r="AW2901">
        <v>19</v>
      </c>
      <c r="AX2901">
        <v>15</v>
      </c>
    </row>
    <row r="2902" spans="1:77" x14ac:dyDescent="0.3">
      <c r="A2902">
        <v>213</v>
      </c>
      <c r="B2902" t="s">
        <v>142</v>
      </c>
      <c r="C2902" t="s">
        <v>90</v>
      </c>
      <c r="D2902" t="s">
        <v>47</v>
      </c>
      <c r="E2902" t="s">
        <v>22</v>
      </c>
      <c r="F2902" s="101">
        <v>45838</v>
      </c>
      <c r="G2902" t="s">
        <v>1033</v>
      </c>
      <c r="H2902" t="s">
        <v>2926</v>
      </c>
      <c r="I2902">
        <v>90</v>
      </c>
      <c r="J2902">
        <v>88.889999389648438</v>
      </c>
      <c r="AW2902">
        <v>18</v>
      </c>
      <c r="AX2902">
        <v>16</v>
      </c>
    </row>
    <row r="2903" spans="1:77" x14ac:dyDescent="0.3">
      <c r="A2903">
        <v>238</v>
      </c>
      <c r="B2903" t="s">
        <v>168</v>
      </c>
      <c r="C2903" t="s">
        <v>90</v>
      </c>
      <c r="D2903" t="s">
        <v>47</v>
      </c>
      <c r="E2903" t="s">
        <v>22</v>
      </c>
      <c r="F2903" s="101">
        <v>45838</v>
      </c>
      <c r="G2903" t="s">
        <v>1223</v>
      </c>
      <c r="H2903" t="s">
        <v>2929</v>
      </c>
      <c r="I2903">
        <v>90</v>
      </c>
      <c r="J2903">
        <v>90.629997253417969</v>
      </c>
      <c r="AY2903">
        <v>29</v>
      </c>
      <c r="AZ2903">
        <v>32</v>
      </c>
    </row>
    <row r="2904" spans="1:77" x14ac:dyDescent="0.3">
      <c r="A2904">
        <v>238</v>
      </c>
      <c r="B2904" t="s">
        <v>168</v>
      </c>
      <c r="C2904" t="s">
        <v>90</v>
      </c>
      <c r="D2904" t="s">
        <v>47</v>
      </c>
      <c r="E2904" t="s">
        <v>22</v>
      </c>
      <c r="F2904" s="101">
        <v>45838</v>
      </c>
      <c r="G2904" t="s">
        <v>1223</v>
      </c>
      <c r="H2904" t="s">
        <v>2930</v>
      </c>
      <c r="I2904">
        <v>90</v>
      </c>
      <c r="J2904">
        <v>92.30999755859375</v>
      </c>
      <c r="AY2904">
        <v>12</v>
      </c>
      <c r="AZ2904">
        <v>13</v>
      </c>
    </row>
    <row r="2905" spans="1:77" x14ac:dyDescent="0.3">
      <c r="A2905">
        <v>238</v>
      </c>
      <c r="B2905" t="s">
        <v>168</v>
      </c>
      <c r="C2905" t="s">
        <v>90</v>
      </c>
      <c r="D2905" t="s">
        <v>47</v>
      </c>
      <c r="E2905" t="s">
        <v>22</v>
      </c>
      <c r="F2905" s="101">
        <v>45838</v>
      </c>
      <c r="G2905" t="s">
        <v>1223</v>
      </c>
      <c r="H2905" t="s">
        <v>2931</v>
      </c>
      <c r="I2905">
        <v>90</v>
      </c>
      <c r="J2905">
        <v>100</v>
      </c>
      <c r="AY2905">
        <v>5</v>
      </c>
      <c r="AZ2905">
        <v>5</v>
      </c>
    </row>
    <row r="2906" spans="1:77" x14ac:dyDescent="0.3">
      <c r="A2906">
        <v>238</v>
      </c>
      <c r="B2906" t="s">
        <v>168</v>
      </c>
      <c r="C2906" t="s">
        <v>90</v>
      </c>
      <c r="D2906" t="s">
        <v>47</v>
      </c>
      <c r="E2906" t="s">
        <v>22</v>
      </c>
      <c r="F2906" s="101">
        <v>45838</v>
      </c>
      <c r="G2906" t="s">
        <v>1223</v>
      </c>
      <c r="H2906" t="s">
        <v>2932</v>
      </c>
      <c r="I2906">
        <v>90</v>
      </c>
      <c r="J2906">
        <v>100</v>
      </c>
      <c r="AY2906">
        <v>5</v>
      </c>
      <c r="AZ2906">
        <v>5</v>
      </c>
    </row>
    <row r="2907" spans="1:77" x14ac:dyDescent="0.3">
      <c r="A2907">
        <v>238</v>
      </c>
      <c r="B2907" t="s">
        <v>168</v>
      </c>
      <c r="C2907" t="s">
        <v>90</v>
      </c>
      <c r="D2907" t="s">
        <v>47</v>
      </c>
      <c r="E2907" t="s">
        <v>22</v>
      </c>
      <c r="F2907" s="101">
        <v>45838</v>
      </c>
      <c r="G2907" t="s">
        <v>1223</v>
      </c>
      <c r="H2907" t="s">
        <v>3014</v>
      </c>
      <c r="I2907">
        <v>90</v>
      </c>
      <c r="J2907">
        <v>0</v>
      </c>
      <c r="AY2907">
        <v>0</v>
      </c>
      <c r="AZ2907">
        <v>0</v>
      </c>
    </row>
    <row r="2908" spans="1:77" x14ac:dyDescent="0.3">
      <c r="A2908">
        <v>238</v>
      </c>
      <c r="B2908" t="s">
        <v>168</v>
      </c>
      <c r="C2908" t="s">
        <v>90</v>
      </c>
      <c r="D2908" t="s">
        <v>47</v>
      </c>
      <c r="E2908" t="s">
        <v>22</v>
      </c>
      <c r="F2908" s="101">
        <v>45838</v>
      </c>
      <c r="G2908" t="s">
        <v>1223</v>
      </c>
      <c r="H2908" t="s">
        <v>2933</v>
      </c>
      <c r="I2908">
        <v>90</v>
      </c>
      <c r="J2908">
        <v>100</v>
      </c>
      <c r="AY2908">
        <v>3</v>
      </c>
      <c r="AZ2908">
        <v>3</v>
      </c>
    </row>
    <row r="2909" spans="1:77" x14ac:dyDescent="0.3">
      <c r="A2909">
        <v>238</v>
      </c>
      <c r="B2909" t="s">
        <v>168</v>
      </c>
      <c r="C2909" t="s">
        <v>90</v>
      </c>
      <c r="D2909" t="s">
        <v>47</v>
      </c>
      <c r="E2909" t="s">
        <v>22</v>
      </c>
      <c r="F2909" s="101">
        <v>45838</v>
      </c>
      <c r="G2909" t="s">
        <v>1223</v>
      </c>
      <c r="H2909" t="s">
        <v>3015</v>
      </c>
      <c r="I2909">
        <v>90</v>
      </c>
      <c r="J2909">
        <v>0</v>
      </c>
      <c r="AY2909">
        <v>0</v>
      </c>
      <c r="AZ2909">
        <v>0</v>
      </c>
    </row>
    <row r="2910" spans="1:77" x14ac:dyDescent="0.3">
      <c r="A2910">
        <v>238</v>
      </c>
      <c r="B2910" t="s">
        <v>168</v>
      </c>
      <c r="C2910" t="s">
        <v>90</v>
      </c>
      <c r="D2910" t="s">
        <v>47</v>
      </c>
      <c r="E2910" t="s">
        <v>22</v>
      </c>
      <c r="F2910" s="101">
        <v>45838</v>
      </c>
      <c r="G2910" t="s">
        <v>1223</v>
      </c>
      <c r="H2910" t="s">
        <v>2934</v>
      </c>
      <c r="I2910">
        <v>90</v>
      </c>
      <c r="J2910">
        <v>60</v>
      </c>
      <c r="AY2910">
        <v>3</v>
      </c>
      <c r="AZ2910">
        <v>5</v>
      </c>
    </row>
    <row r="2911" spans="1:77" x14ac:dyDescent="0.3">
      <c r="A2911">
        <v>306</v>
      </c>
      <c r="B2911" t="s">
        <v>252</v>
      </c>
      <c r="C2911" t="s">
        <v>186</v>
      </c>
      <c r="D2911" t="s">
        <v>47</v>
      </c>
      <c r="E2911" t="s">
        <v>22</v>
      </c>
      <c r="F2911" s="101">
        <v>45838</v>
      </c>
      <c r="G2911" t="s">
        <v>1397</v>
      </c>
      <c r="H2911" t="s">
        <v>3022</v>
      </c>
      <c r="I2911">
        <v>100</v>
      </c>
      <c r="J2911">
        <v>104</v>
      </c>
      <c r="BY2911">
        <v>104</v>
      </c>
    </row>
    <row r="2912" spans="1:77" x14ac:dyDescent="0.3">
      <c r="A2912">
        <v>306</v>
      </c>
      <c r="B2912" t="s">
        <v>252</v>
      </c>
      <c r="C2912" t="s">
        <v>186</v>
      </c>
      <c r="D2912" t="s">
        <v>47</v>
      </c>
      <c r="E2912" t="s">
        <v>22</v>
      </c>
      <c r="F2912" s="101">
        <v>45838</v>
      </c>
      <c r="G2912" t="s">
        <v>1397</v>
      </c>
      <c r="H2912" t="s">
        <v>3020</v>
      </c>
      <c r="I2912">
        <v>100</v>
      </c>
      <c r="J2912">
        <v>127</v>
      </c>
      <c r="BY2912">
        <v>127</v>
      </c>
    </row>
    <row r="2913" spans="1:81" x14ac:dyDescent="0.3">
      <c r="A2913">
        <v>306</v>
      </c>
      <c r="B2913" t="s">
        <v>252</v>
      </c>
      <c r="C2913" t="s">
        <v>186</v>
      </c>
      <c r="D2913" t="s">
        <v>47</v>
      </c>
      <c r="E2913" t="s">
        <v>22</v>
      </c>
      <c r="F2913" s="101">
        <v>45838</v>
      </c>
      <c r="G2913" t="s">
        <v>1397</v>
      </c>
      <c r="H2913" t="s">
        <v>3019</v>
      </c>
      <c r="I2913">
        <v>100</v>
      </c>
      <c r="J2913">
        <v>102</v>
      </c>
      <c r="BY2913">
        <v>102</v>
      </c>
    </row>
    <row r="2914" spans="1:81" x14ac:dyDescent="0.3">
      <c r="A2914">
        <v>306</v>
      </c>
      <c r="B2914" t="s">
        <v>252</v>
      </c>
      <c r="C2914" t="s">
        <v>186</v>
      </c>
      <c r="D2914" t="s">
        <v>47</v>
      </c>
      <c r="E2914" t="s">
        <v>22</v>
      </c>
      <c r="F2914" s="101">
        <v>45838</v>
      </c>
      <c r="G2914" t="s">
        <v>1397</v>
      </c>
      <c r="H2914" t="s">
        <v>3018</v>
      </c>
      <c r="I2914">
        <v>100</v>
      </c>
      <c r="J2914">
        <v>106</v>
      </c>
      <c r="BY2914">
        <v>106</v>
      </c>
    </row>
    <row r="2915" spans="1:81" x14ac:dyDescent="0.3">
      <c r="A2915">
        <v>306</v>
      </c>
      <c r="B2915" t="s">
        <v>252</v>
      </c>
      <c r="C2915" t="s">
        <v>186</v>
      </c>
      <c r="D2915" t="s">
        <v>47</v>
      </c>
      <c r="E2915" t="s">
        <v>22</v>
      </c>
      <c r="F2915" s="101">
        <v>45838</v>
      </c>
      <c r="G2915" t="s">
        <v>1397</v>
      </c>
      <c r="H2915" t="s">
        <v>3017</v>
      </c>
      <c r="I2915">
        <v>100</v>
      </c>
      <c r="J2915">
        <v>108</v>
      </c>
      <c r="BY2915">
        <v>108</v>
      </c>
    </row>
    <row r="2916" spans="1:81" x14ac:dyDescent="0.3">
      <c r="A2916">
        <v>306</v>
      </c>
      <c r="B2916" t="s">
        <v>252</v>
      </c>
      <c r="C2916" t="s">
        <v>186</v>
      </c>
      <c r="D2916" t="s">
        <v>47</v>
      </c>
      <c r="E2916" t="s">
        <v>22</v>
      </c>
      <c r="F2916" s="101">
        <v>45838</v>
      </c>
      <c r="G2916" t="s">
        <v>1397</v>
      </c>
      <c r="H2916" t="s">
        <v>3021</v>
      </c>
      <c r="I2916">
        <v>100</v>
      </c>
      <c r="J2916">
        <v>105</v>
      </c>
      <c r="BY2916">
        <v>105</v>
      </c>
    </row>
    <row r="2917" spans="1:81" x14ac:dyDescent="0.3">
      <c r="A2917">
        <v>373</v>
      </c>
      <c r="B2917" t="s">
        <v>328</v>
      </c>
      <c r="C2917" t="s">
        <v>190</v>
      </c>
      <c r="D2917" t="s">
        <v>47</v>
      </c>
      <c r="E2917" t="s">
        <v>22</v>
      </c>
      <c r="F2917" s="101">
        <v>45838</v>
      </c>
      <c r="G2917" t="s">
        <v>1487</v>
      </c>
      <c r="H2917" t="s">
        <v>3021</v>
      </c>
      <c r="I2917">
        <v>100</v>
      </c>
      <c r="J2917">
        <v>96.550003051757813</v>
      </c>
      <c r="BZ2917">
        <v>56</v>
      </c>
      <c r="CA2917">
        <v>58</v>
      </c>
    </row>
    <row r="2918" spans="1:81" x14ac:dyDescent="0.3">
      <c r="A2918">
        <v>373</v>
      </c>
      <c r="B2918" t="s">
        <v>328</v>
      </c>
      <c r="C2918" t="s">
        <v>190</v>
      </c>
      <c r="D2918" t="s">
        <v>47</v>
      </c>
      <c r="E2918" t="s">
        <v>22</v>
      </c>
      <c r="F2918" s="101">
        <v>45838</v>
      </c>
      <c r="G2918" t="s">
        <v>1487</v>
      </c>
      <c r="H2918" t="s">
        <v>3020</v>
      </c>
      <c r="I2918">
        <v>100</v>
      </c>
      <c r="J2918">
        <v>101.69000244140619</v>
      </c>
      <c r="BZ2918">
        <v>60</v>
      </c>
      <c r="CA2918">
        <v>59</v>
      </c>
    </row>
    <row r="2919" spans="1:81" x14ac:dyDescent="0.3">
      <c r="A2919">
        <v>373</v>
      </c>
      <c r="B2919" t="s">
        <v>328</v>
      </c>
      <c r="C2919" t="s">
        <v>190</v>
      </c>
      <c r="D2919" t="s">
        <v>47</v>
      </c>
      <c r="E2919" t="s">
        <v>22</v>
      </c>
      <c r="F2919" s="101">
        <v>45838</v>
      </c>
      <c r="G2919" t="s">
        <v>1487</v>
      </c>
      <c r="H2919" t="s">
        <v>3019</v>
      </c>
      <c r="I2919">
        <v>100</v>
      </c>
      <c r="J2919">
        <v>100</v>
      </c>
      <c r="BZ2919">
        <v>57</v>
      </c>
      <c r="CA2919">
        <v>57</v>
      </c>
    </row>
    <row r="2920" spans="1:81" x14ac:dyDescent="0.3">
      <c r="A2920">
        <v>373</v>
      </c>
      <c r="B2920" t="s">
        <v>328</v>
      </c>
      <c r="C2920" t="s">
        <v>190</v>
      </c>
      <c r="D2920" t="s">
        <v>47</v>
      </c>
      <c r="E2920" t="s">
        <v>22</v>
      </c>
      <c r="F2920" s="101">
        <v>45838</v>
      </c>
      <c r="G2920" t="s">
        <v>1487</v>
      </c>
      <c r="H2920" t="s">
        <v>3018</v>
      </c>
      <c r="I2920">
        <v>100</v>
      </c>
      <c r="J2920">
        <v>100</v>
      </c>
      <c r="BZ2920">
        <v>65</v>
      </c>
      <c r="CA2920">
        <v>65</v>
      </c>
    </row>
    <row r="2921" spans="1:81" x14ac:dyDescent="0.3">
      <c r="A2921">
        <v>373</v>
      </c>
      <c r="B2921" t="s">
        <v>328</v>
      </c>
      <c r="C2921" t="s">
        <v>190</v>
      </c>
      <c r="D2921" t="s">
        <v>47</v>
      </c>
      <c r="E2921" t="s">
        <v>22</v>
      </c>
      <c r="F2921" s="101">
        <v>45838</v>
      </c>
      <c r="G2921" t="s">
        <v>1487</v>
      </c>
      <c r="H2921" t="s">
        <v>3017</v>
      </c>
      <c r="I2921">
        <v>100</v>
      </c>
      <c r="J2921">
        <v>101.7200012207031</v>
      </c>
      <c r="BZ2921">
        <v>59</v>
      </c>
      <c r="CA2921">
        <v>58</v>
      </c>
    </row>
    <row r="2922" spans="1:81" x14ac:dyDescent="0.3">
      <c r="A2922">
        <v>373</v>
      </c>
      <c r="B2922" t="s">
        <v>328</v>
      </c>
      <c r="C2922" t="s">
        <v>190</v>
      </c>
      <c r="D2922" t="s">
        <v>47</v>
      </c>
      <c r="E2922" t="s">
        <v>22</v>
      </c>
      <c r="F2922" s="101">
        <v>45838</v>
      </c>
      <c r="G2922" t="s">
        <v>1487</v>
      </c>
      <c r="H2922" t="s">
        <v>3022</v>
      </c>
      <c r="I2922">
        <v>100</v>
      </c>
      <c r="J2922">
        <v>110.5299987792969</v>
      </c>
      <c r="BZ2922">
        <v>63</v>
      </c>
      <c r="CA2922">
        <v>57</v>
      </c>
    </row>
    <row r="2923" spans="1:81" x14ac:dyDescent="0.3">
      <c r="A2923">
        <v>390</v>
      </c>
      <c r="B2923" t="s">
        <v>348</v>
      </c>
      <c r="C2923" t="s">
        <v>190</v>
      </c>
      <c r="D2923" t="s">
        <v>47</v>
      </c>
      <c r="E2923" t="s">
        <v>22</v>
      </c>
      <c r="F2923" s="101">
        <v>45838</v>
      </c>
      <c r="G2923" t="s">
        <v>1540</v>
      </c>
      <c r="H2923" t="s">
        <v>2984</v>
      </c>
      <c r="I2923">
        <v>100</v>
      </c>
      <c r="J2923">
        <v>95.650001525878906</v>
      </c>
      <c r="CB2923">
        <v>44</v>
      </c>
      <c r="CC2923">
        <v>46</v>
      </c>
    </row>
    <row r="2924" spans="1:81" x14ac:dyDescent="0.3">
      <c r="A2924">
        <v>390</v>
      </c>
      <c r="B2924" t="s">
        <v>348</v>
      </c>
      <c r="C2924" t="s">
        <v>190</v>
      </c>
      <c r="D2924" t="s">
        <v>47</v>
      </c>
      <c r="E2924" t="s">
        <v>22</v>
      </c>
      <c r="F2924" s="101">
        <v>45838</v>
      </c>
      <c r="G2924" t="s">
        <v>1540</v>
      </c>
      <c r="H2924" t="s">
        <v>2985</v>
      </c>
      <c r="I2924">
        <v>100</v>
      </c>
      <c r="J2924">
        <v>92.160003662109375</v>
      </c>
      <c r="CB2924">
        <v>47</v>
      </c>
      <c r="CC2924">
        <v>51</v>
      </c>
    </row>
    <row r="2925" spans="1:81" x14ac:dyDescent="0.3">
      <c r="A2925">
        <v>390</v>
      </c>
      <c r="B2925" t="s">
        <v>348</v>
      </c>
      <c r="C2925" t="s">
        <v>190</v>
      </c>
      <c r="D2925" t="s">
        <v>47</v>
      </c>
      <c r="E2925" t="s">
        <v>22</v>
      </c>
      <c r="F2925" s="101">
        <v>45838</v>
      </c>
      <c r="G2925" t="s">
        <v>1540</v>
      </c>
      <c r="H2925" t="s">
        <v>2986</v>
      </c>
      <c r="I2925">
        <v>100</v>
      </c>
      <c r="J2925">
        <v>102</v>
      </c>
      <c r="CB2925">
        <v>51</v>
      </c>
      <c r="CC2925">
        <v>50</v>
      </c>
    </row>
    <row r="2926" spans="1:81" x14ac:dyDescent="0.3">
      <c r="A2926">
        <v>390</v>
      </c>
      <c r="B2926" t="s">
        <v>348</v>
      </c>
      <c r="C2926" t="s">
        <v>190</v>
      </c>
      <c r="D2926" t="s">
        <v>47</v>
      </c>
      <c r="E2926" t="s">
        <v>22</v>
      </c>
      <c r="F2926" s="101">
        <v>45838</v>
      </c>
      <c r="G2926" t="s">
        <v>1540</v>
      </c>
      <c r="H2926" t="s">
        <v>2987</v>
      </c>
      <c r="I2926">
        <v>100</v>
      </c>
      <c r="J2926">
        <v>95.650001525878906</v>
      </c>
      <c r="CB2926">
        <v>44</v>
      </c>
      <c r="CC2926">
        <v>46</v>
      </c>
    </row>
    <row r="2927" spans="1:81" x14ac:dyDescent="0.3">
      <c r="A2927">
        <v>390</v>
      </c>
      <c r="B2927" t="s">
        <v>348</v>
      </c>
      <c r="C2927" t="s">
        <v>190</v>
      </c>
      <c r="D2927" t="s">
        <v>47</v>
      </c>
      <c r="E2927" t="s">
        <v>22</v>
      </c>
      <c r="F2927" s="101">
        <v>45838</v>
      </c>
      <c r="G2927" t="s">
        <v>1540</v>
      </c>
      <c r="H2927" t="s">
        <v>2988</v>
      </c>
      <c r="I2927">
        <v>100</v>
      </c>
      <c r="J2927">
        <v>128.57000732421881</v>
      </c>
      <c r="CB2927">
        <v>63</v>
      </c>
      <c r="CC2927">
        <v>49</v>
      </c>
    </row>
    <row r="2928" spans="1:81" x14ac:dyDescent="0.3">
      <c r="A2928">
        <v>390</v>
      </c>
      <c r="B2928" t="s">
        <v>348</v>
      </c>
      <c r="C2928" t="s">
        <v>190</v>
      </c>
      <c r="D2928" t="s">
        <v>47</v>
      </c>
      <c r="E2928" t="s">
        <v>22</v>
      </c>
      <c r="F2928" s="101">
        <v>45838</v>
      </c>
      <c r="G2928" t="s">
        <v>1540</v>
      </c>
      <c r="H2928" t="s">
        <v>2989</v>
      </c>
      <c r="I2928">
        <v>100</v>
      </c>
      <c r="J2928">
        <v>113.3300018310547</v>
      </c>
      <c r="CB2928">
        <v>68</v>
      </c>
      <c r="CC2928">
        <v>60</v>
      </c>
    </row>
    <row r="2929" spans="1:85" x14ac:dyDescent="0.3">
      <c r="A2929">
        <v>390</v>
      </c>
      <c r="B2929" t="s">
        <v>348</v>
      </c>
      <c r="C2929" t="s">
        <v>190</v>
      </c>
      <c r="D2929" t="s">
        <v>47</v>
      </c>
      <c r="E2929" t="s">
        <v>22</v>
      </c>
      <c r="F2929" s="101">
        <v>45838</v>
      </c>
      <c r="G2929" t="s">
        <v>1540</v>
      </c>
      <c r="H2929" t="s">
        <v>2990</v>
      </c>
      <c r="I2929">
        <v>100</v>
      </c>
      <c r="J2929">
        <v>134.55000305175781</v>
      </c>
      <c r="CB2929">
        <v>74</v>
      </c>
      <c r="CC2929">
        <v>55</v>
      </c>
    </row>
    <row r="2930" spans="1:85" x14ac:dyDescent="0.3">
      <c r="A2930">
        <v>390</v>
      </c>
      <c r="B2930" t="s">
        <v>348</v>
      </c>
      <c r="C2930" t="s">
        <v>190</v>
      </c>
      <c r="D2930" t="s">
        <v>47</v>
      </c>
      <c r="E2930" t="s">
        <v>22</v>
      </c>
      <c r="F2930" s="101">
        <v>45838</v>
      </c>
      <c r="G2930" t="s">
        <v>1540</v>
      </c>
      <c r="H2930" t="s">
        <v>2991</v>
      </c>
      <c r="I2930">
        <v>100</v>
      </c>
      <c r="J2930">
        <v>92.589996337890625</v>
      </c>
      <c r="CB2930">
        <v>50</v>
      </c>
      <c r="CC2930">
        <v>54</v>
      </c>
    </row>
    <row r="2931" spans="1:85" x14ac:dyDescent="0.3">
      <c r="A2931">
        <v>390</v>
      </c>
      <c r="B2931" t="s">
        <v>348</v>
      </c>
      <c r="C2931" t="s">
        <v>190</v>
      </c>
      <c r="D2931" t="s">
        <v>47</v>
      </c>
      <c r="E2931" t="s">
        <v>22</v>
      </c>
      <c r="F2931" s="101">
        <v>45838</v>
      </c>
      <c r="G2931" t="s">
        <v>1540</v>
      </c>
      <c r="H2931" t="s">
        <v>2992</v>
      </c>
      <c r="I2931">
        <v>100</v>
      </c>
      <c r="J2931">
        <v>96.300003051757813</v>
      </c>
      <c r="CB2931">
        <v>52</v>
      </c>
      <c r="CC2931">
        <v>54</v>
      </c>
    </row>
    <row r="2932" spans="1:85" x14ac:dyDescent="0.3">
      <c r="A2932">
        <v>390</v>
      </c>
      <c r="B2932" t="s">
        <v>348</v>
      </c>
      <c r="C2932" t="s">
        <v>190</v>
      </c>
      <c r="D2932" t="s">
        <v>47</v>
      </c>
      <c r="E2932" t="s">
        <v>22</v>
      </c>
      <c r="F2932" s="101">
        <v>45838</v>
      </c>
      <c r="G2932" t="s">
        <v>1540</v>
      </c>
      <c r="H2932" t="s">
        <v>2993</v>
      </c>
      <c r="I2932">
        <v>100</v>
      </c>
      <c r="J2932">
        <v>107.4100036621094</v>
      </c>
      <c r="CB2932">
        <v>58</v>
      </c>
      <c r="CC2932">
        <v>54</v>
      </c>
    </row>
    <row r="2933" spans="1:85" x14ac:dyDescent="0.3">
      <c r="A2933">
        <v>390</v>
      </c>
      <c r="B2933" t="s">
        <v>348</v>
      </c>
      <c r="C2933" t="s">
        <v>190</v>
      </c>
      <c r="D2933" t="s">
        <v>47</v>
      </c>
      <c r="E2933" t="s">
        <v>22</v>
      </c>
      <c r="F2933" s="101">
        <v>45838</v>
      </c>
      <c r="G2933" t="s">
        <v>1540</v>
      </c>
      <c r="H2933" t="s">
        <v>2994</v>
      </c>
      <c r="I2933">
        <v>100</v>
      </c>
      <c r="J2933">
        <v>92.589996337890625</v>
      </c>
      <c r="CB2933">
        <v>50</v>
      </c>
      <c r="CC2933">
        <v>54</v>
      </c>
    </row>
    <row r="2934" spans="1:85" x14ac:dyDescent="0.3">
      <c r="A2934">
        <v>390</v>
      </c>
      <c r="B2934" t="s">
        <v>348</v>
      </c>
      <c r="C2934" t="s">
        <v>190</v>
      </c>
      <c r="D2934" t="s">
        <v>47</v>
      </c>
      <c r="E2934" t="s">
        <v>22</v>
      </c>
      <c r="F2934" s="101">
        <v>45838</v>
      </c>
      <c r="G2934" t="s">
        <v>1540</v>
      </c>
      <c r="H2934" t="s">
        <v>2995</v>
      </c>
      <c r="I2934">
        <v>100</v>
      </c>
      <c r="J2934">
        <v>91.800003051757813</v>
      </c>
      <c r="CB2934">
        <v>49.5</v>
      </c>
      <c r="CC2934">
        <v>53.92</v>
      </c>
    </row>
    <row r="2935" spans="1:85" x14ac:dyDescent="0.3">
      <c r="A2935">
        <v>414</v>
      </c>
      <c r="B2935" t="s">
        <v>382</v>
      </c>
      <c r="C2935" t="s">
        <v>190</v>
      </c>
      <c r="D2935" t="s">
        <v>47</v>
      </c>
      <c r="E2935" t="s">
        <v>22</v>
      </c>
      <c r="F2935" s="101">
        <v>45838</v>
      </c>
      <c r="G2935" t="s">
        <v>1599</v>
      </c>
      <c r="H2935" t="s">
        <v>3026</v>
      </c>
      <c r="I2935">
        <v>100</v>
      </c>
      <c r="J2935">
        <v>78.830001831054688</v>
      </c>
      <c r="CD2935">
        <v>68.3</v>
      </c>
      <c r="CE2935">
        <v>86.64</v>
      </c>
    </row>
    <row r="2936" spans="1:85" x14ac:dyDescent="0.3">
      <c r="A2936">
        <v>414</v>
      </c>
      <c r="B2936" t="s">
        <v>382</v>
      </c>
      <c r="C2936" t="s">
        <v>190</v>
      </c>
      <c r="D2936" t="s">
        <v>47</v>
      </c>
      <c r="E2936" t="s">
        <v>22</v>
      </c>
      <c r="F2936" s="101">
        <v>45838</v>
      </c>
      <c r="G2936" t="s">
        <v>1599</v>
      </c>
      <c r="H2936" t="s">
        <v>3027</v>
      </c>
      <c r="I2936">
        <v>100</v>
      </c>
      <c r="J2936">
        <v>83.129997253417969</v>
      </c>
      <c r="CD2936">
        <v>69</v>
      </c>
      <c r="CE2936">
        <v>83</v>
      </c>
    </row>
    <row r="2937" spans="1:85" x14ac:dyDescent="0.3">
      <c r="A2937">
        <v>414</v>
      </c>
      <c r="B2937" t="s">
        <v>382</v>
      </c>
      <c r="C2937" t="s">
        <v>190</v>
      </c>
      <c r="D2937" t="s">
        <v>47</v>
      </c>
      <c r="E2937" t="s">
        <v>22</v>
      </c>
      <c r="F2937" s="101">
        <v>45838</v>
      </c>
      <c r="G2937" t="s">
        <v>1599</v>
      </c>
      <c r="H2937" t="s">
        <v>3028</v>
      </c>
      <c r="I2937">
        <v>100</v>
      </c>
      <c r="J2937">
        <v>87.669998168945313</v>
      </c>
      <c r="CD2937">
        <v>64</v>
      </c>
      <c r="CE2937">
        <v>73</v>
      </c>
    </row>
    <row r="2938" spans="1:85" x14ac:dyDescent="0.3">
      <c r="A2938">
        <v>414</v>
      </c>
      <c r="B2938" t="s">
        <v>382</v>
      </c>
      <c r="C2938" t="s">
        <v>190</v>
      </c>
      <c r="D2938" t="s">
        <v>47</v>
      </c>
      <c r="E2938" t="s">
        <v>22</v>
      </c>
      <c r="F2938" s="101">
        <v>45838</v>
      </c>
      <c r="G2938" t="s">
        <v>1599</v>
      </c>
      <c r="H2938" t="s">
        <v>3029</v>
      </c>
      <c r="I2938">
        <v>100</v>
      </c>
      <c r="J2938">
        <v>116.36000061035161</v>
      </c>
      <c r="CD2938">
        <v>64</v>
      </c>
      <c r="CE2938">
        <v>55</v>
      </c>
    </row>
    <row r="2939" spans="1:85" x14ac:dyDescent="0.3">
      <c r="A2939">
        <v>414</v>
      </c>
      <c r="B2939" t="s">
        <v>382</v>
      </c>
      <c r="C2939" t="s">
        <v>190</v>
      </c>
      <c r="D2939" t="s">
        <v>47</v>
      </c>
      <c r="E2939" t="s">
        <v>22</v>
      </c>
      <c r="F2939" s="101">
        <v>45838</v>
      </c>
      <c r="G2939" t="s">
        <v>1599</v>
      </c>
      <c r="H2939" t="s">
        <v>3030</v>
      </c>
      <c r="I2939">
        <v>100</v>
      </c>
      <c r="J2939">
        <v>110.870002746582</v>
      </c>
      <c r="CD2939">
        <v>51</v>
      </c>
      <c r="CE2939">
        <v>46</v>
      </c>
    </row>
    <row r="2940" spans="1:85" x14ac:dyDescent="0.3">
      <c r="A2940">
        <v>414</v>
      </c>
      <c r="B2940" t="s">
        <v>382</v>
      </c>
      <c r="C2940" t="s">
        <v>190</v>
      </c>
      <c r="D2940" t="s">
        <v>47</v>
      </c>
      <c r="E2940" t="s">
        <v>22</v>
      </c>
      <c r="F2940" s="101">
        <v>45838</v>
      </c>
      <c r="G2940" t="s">
        <v>1599</v>
      </c>
      <c r="H2940" t="s">
        <v>3031</v>
      </c>
      <c r="I2940">
        <v>100</v>
      </c>
      <c r="J2940">
        <v>100</v>
      </c>
      <c r="CD2940">
        <v>31</v>
      </c>
      <c r="CE2940">
        <v>31</v>
      </c>
    </row>
    <row r="2941" spans="1:85" x14ac:dyDescent="0.3">
      <c r="A2941">
        <v>414</v>
      </c>
      <c r="B2941" t="s">
        <v>382</v>
      </c>
      <c r="C2941" t="s">
        <v>190</v>
      </c>
      <c r="D2941" t="s">
        <v>47</v>
      </c>
      <c r="E2941" t="s">
        <v>22</v>
      </c>
      <c r="F2941" s="101">
        <v>45838</v>
      </c>
      <c r="G2941" t="s">
        <v>1599</v>
      </c>
      <c r="H2941" t="s">
        <v>3032</v>
      </c>
      <c r="I2941">
        <v>100</v>
      </c>
      <c r="J2941">
        <v>68.120002746582031</v>
      </c>
      <c r="CD2941">
        <v>47</v>
      </c>
      <c r="CE2941">
        <v>69</v>
      </c>
    </row>
    <row r="2942" spans="1:85" x14ac:dyDescent="0.3">
      <c r="A2942">
        <v>414</v>
      </c>
      <c r="B2942" t="s">
        <v>382</v>
      </c>
      <c r="C2942" t="s">
        <v>190</v>
      </c>
      <c r="D2942" t="s">
        <v>47</v>
      </c>
      <c r="E2942" t="s">
        <v>22</v>
      </c>
      <c r="F2942" s="101">
        <v>45838</v>
      </c>
      <c r="G2942" t="s">
        <v>1599</v>
      </c>
      <c r="H2942" t="s">
        <v>3196</v>
      </c>
      <c r="I2942">
        <v>100</v>
      </c>
      <c r="J2942">
        <v>229.16999816894531</v>
      </c>
      <c r="CD2942">
        <v>55</v>
      </c>
      <c r="CE2942">
        <v>24</v>
      </c>
    </row>
    <row r="2943" spans="1:85" x14ac:dyDescent="0.3">
      <c r="A2943">
        <v>414</v>
      </c>
      <c r="B2943" t="s">
        <v>382</v>
      </c>
      <c r="C2943" t="s">
        <v>190</v>
      </c>
      <c r="D2943" t="s">
        <v>47</v>
      </c>
      <c r="E2943" t="s">
        <v>22</v>
      </c>
      <c r="F2943" s="101">
        <v>45838</v>
      </c>
      <c r="G2943" t="s">
        <v>1599</v>
      </c>
      <c r="H2943" t="s">
        <v>3033</v>
      </c>
      <c r="I2943">
        <v>100</v>
      </c>
      <c r="J2943">
        <v>102.8000030517578</v>
      </c>
      <c r="CD2943">
        <v>71.436999999999998</v>
      </c>
      <c r="CE2943">
        <v>69.489999999999995</v>
      </c>
    </row>
    <row r="2944" spans="1:85" x14ac:dyDescent="0.3">
      <c r="A2944">
        <v>415</v>
      </c>
      <c r="B2944" t="s">
        <v>383</v>
      </c>
      <c r="C2944" t="s">
        <v>190</v>
      </c>
      <c r="D2944" t="s">
        <v>47</v>
      </c>
      <c r="E2944" t="s">
        <v>22</v>
      </c>
      <c r="F2944" s="101">
        <v>45838</v>
      </c>
      <c r="G2944" t="s">
        <v>1615</v>
      </c>
      <c r="H2944" t="s">
        <v>3035</v>
      </c>
      <c r="I2944">
        <v>100</v>
      </c>
      <c r="J2944">
        <v>98.410003662109375</v>
      </c>
      <c r="CF2944">
        <v>62</v>
      </c>
      <c r="CG2944">
        <v>63</v>
      </c>
    </row>
    <row r="2945" spans="1:87" x14ac:dyDescent="0.3">
      <c r="A2945">
        <v>415</v>
      </c>
      <c r="B2945" t="s">
        <v>383</v>
      </c>
      <c r="C2945" t="s">
        <v>190</v>
      </c>
      <c r="D2945" t="s">
        <v>47</v>
      </c>
      <c r="E2945" t="s">
        <v>22</v>
      </c>
      <c r="F2945" s="101">
        <v>45838</v>
      </c>
      <c r="G2945" t="s">
        <v>1615</v>
      </c>
      <c r="H2945" t="s">
        <v>3036</v>
      </c>
      <c r="I2945">
        <v>100</v>
      </c>
      <c r="J2945">
        <v>88.510002136230469</v>
      </c>
      <c r="CF2945">
        <v>77</v>
      </c>
      <c r="CG2945">
        <v>87</v>
      </c>
    </row>
    <row r="2946" spans="1:87" x14ac:dyDescent="0.3">
      <c r="A2946">
        <v>415</v>
      </c>
      <c r="B2946" t="s">
        <v>383</v>
      </c>
      <c r="C2946" t="s">
        <v>190</v>
      </c>
      <c r="D2946" t="s">
        <v>47</v>
      </c>
      <c r="E2946" t="s">
        <v>22</v>
      </c>
      <c r="F2946" s="101">
        <v>45838</v>
      </c>
      <c r="G2946" t="s">
        <v>1615</v>
      </c>
      <c r="H2946" t="s">
        <v>3037</v>
      </c>
      <c r="I2946">
        <v>100</v>
      </c>
      <c r="J2946">
        <v>96.879997253417969</v>
      </c>
      <c r="CF2946">
        <v>62</v>
      </c>
      <c r="CG2946">
        <v>64</v>
      </c>
    </row>
    <row r="2947" spans="1:87" x14ac:dyDescent="0.3">
      <c r="A2947">
        <v>415</v>
      </c>
      <c r="B2947" t="s">
        <v>383</v>
      </c>
      <c r="C2947" t="s">
        <v>190</v>
      </c>
      <c r="D2947" t="s">
        <v>47</v>
      </c>
      <c r="E2947" t="s">
        <v>22</v>
      </c>
      <c r="F2947" s="101">
        <v>45838</v>
      </c>
      <c r="G2947" t="s">
        <v>1615</v>
      </c>
      <c r="H2947" t="s">
        <v>3038</v>
      </c>
      <c r="I2947">
        <v>100</v>
      </c>
      <c r="J2947">
        <v>119.61000061035161</v>
      </c>
      <c r="CF2947">
        <v>61</v>
      </c>
      <c r="CG2947">
        <v>51</v>
      </c>
    </row>
    <row r="2948" spans="1:87" x14ac:dyDescent="0.3">
      <c r="A2948">
        <v>415</v>
      </c>
      <c r="B2948" t="s">
        <v>383</v>
      </c>
      <c r="C2948" t="s">
        <v>190</v>
      </c>
      <c r="D2948" t="s">
        <v>47</v>
      </c>
      <c r="E2948" t="s">
        <v>22</v>
      </c>
      <c r="F2948" s="101">
        <v>45838</v>
      </c>
      <c r="G2948" t="s">
        <v>1615</v>
      </c>
      <c r="H2948" t="s">
        <v>3039</v>
      </c>
      <c r="I2948">
        <v>100</v>
      </c>
      <c r="J2948">
        <v>100</v>
      </c>
      <c r="CF2948">
        <v>67</v>
      </c>
      <c r="CG2948">
        <v>67</v>
      </c>
    </row>
    <row r="2949" spans="1:87" x14ac:dyDescent="0.3">
      <c r="A2949">
        <v>415</v>
      </c>
      <c r="B2949" t="s">
        <v>383</v>
      </c>
      <c r="C2949" t="s">
        <v>190</v>
      </c>
      <c r="D2949" t="s">
        <v>47</v>
      </c>
      <c r="E2949" t="s">
        <v>22</v>
      </c>
      <c r="F2949" s="101">
        <v>45838</v>
      </c>
      <c r="G2949" t="s">
        <v>1615</v>
      </c>
      <c r="H2949" t="s">
        <v>3040</v>
      </c>
      <c r="I2949">
        <v>100</v>
      </c>
      <c r="J2949">
        <v>84.930000305175781</v>
      </c>
      <c r="CF2949">
        <v>62</v>
      </c>
      <c r="CG2949">
        <v>73</v>
      </c>
    </row>
    <row r="2950" spans="1:87" x14ac:dyDescent="0.3">
      <c r="A2950">
        <v>415</v>
      </c>
      <c r="B2950" t="s">
        <v>383</v>
      </c>
      <c r="C2950" t="s">
        <v>190</v>
      </c>
      <c r="D2950" t="s">
        <v>47</v>
      </c>
      <c r="E2950" t="s">
        <v>22</v>
      </c>
      <c r="F2950" s="101">
        <v>45838</v>
      </c>
      <c r="G2950" t="s">
        <v>1615</v>
      </c>
      <c r="H2950" t="s">
        <v>3041</v>
      </c>
      <c r="I2950">
        <v>100</v>
      </c>
      <c r="J2950">
        <v>84.339996337890625</v>
      </c>
      <c r="CF2950">
        <v>70</v>
      </c>
      <c r="CG2950">
        <v>83</v>
      </c>
    </row>
    <row r="2951" spans="1:87" x14ac:dyDescent="0.3">
      <c r="A2951">
        <v>415</v>
      </c>
      <c r="B2951" t="s">
        <v>383</v>
      </c>
      <c r="C2951" t="s">
        <v>190</v>
      </c>
      <c r="D2951" t="s">
        <v>47</v>
      </c>
      <c r="E2951" t="s">
        <v>22</v>
      </c>
      <c r="F2951" s="101">
        <v>45838</v>
      </c>
      <c r="G2951" t="s">
        <v>1615</v>
      </c>
      <c r="H2951" t="s">
        <v>3159</v>
      </c>
      <c r="I2951">
        <v>100</v>
      </c>
      <c r="J2951">
        <v>103.129997253418</v>
      </c>
      <c r="CF2951">
        <v>66</v>
      </c>
      <c r="CG2951">
        <v>64</v>
      </c>
    </row>
    <row r="2952" spans="1:87" x14ac:dyDescent="0.3">
      <c r="A2952">
        <v>415</v>
      </c>
      <c r="B2952" t="s">
        <v>383</v>
      </c>
      <c r="C2952" t="s">
        <v>190</v>
      </c>
      <c r="D2952" t="s">
        <v>47</v>
      </c>
      <c r="E2952" t="s">
        <v>22</v>
      </c>
      <c r="F2952" s="101">
        <v>45838</v>
      </c>
      <c r="G2952" t="s">
        <v>1615</v>
      </c>
      <c r="H2952" t="s">
        <v>3200</v>
      </c>
      <c r="I2952">
        <v>100</v>
      </c>
      <c r="J2952">
        <v>0</v>
      </c>
      <c r="CF2952">
        <v>0</v>
      </c>
      <c r="CG2952">
        <v>0</v>
      </c>
    </row>
    <row r="2953" spans="1:87" x14ac:dyDescent="0.3">
      <c r="A2953">
        <v>415</v>
      </c>
      <c r="B2953" t="s">
        <v>383</v>
      </c>
      <c r="C2953" t="s">
        <v>190</v>
      </c>
      <c r="D2953" t="s">
        <v>47</v>
      </c>
      <c r="E2953" t="s">
        <v>22</v>
      </c>
      <c r="F2953" s="101">
        <v>45838</v>
      </c>
      <c r="G2953" t="s">
        <v>1615</v>
      </c>
      <c r="H2953" t="s">
        <v>3198</v>
      </c>
      <c r="I2953">
        <v>100</v>
      </c>
      <c r="J2953">
        <v>97.010002136230469</v>
      </c>
      <c r="CF2953">
        <v>65</v>
      </c>
      <c r="CG2953">
        <v>67</v>
      </c>
    </row>
    <row r="2954" spans="1:87" x14ac:dyDescent="0.3">
      <c r="A2954">
        <v>415</v>
      </c>
      <c r="B2954" t="s">
        <v>383</v>
      </c>
      <c r="C2954" t="s">
        <v>190</v>
      </c>
      <c r="D2954" t="s">
        <v>47</v>
      </c>
      <c r="E2954" t="s">
        <v>22</v>
      </c>
      <c r="F2954" s="101">
        <v>45838</v>
      </c>
      <c r="G2954" t="s">
        <v>1615</v>
      </c>
      <c r="H2954" t="s">
        <v>3203</v>
      </c>
      <c r="I2954">
        <v>100</v>
      </c>
      <c r="J2954">
        <v>102.8199996948242</v>
      </c>
      <c r="CF2954">
        <v>73</v>
      </c>
      <c r="CG2954">
        <v>71</v>
      </c>
    </row>
    <row r="2955" spans="1:87" x14ac:dyDescent="0.3">
      <c r="A2955">
        <v>415</v>
      </c>
      <c r="B2955" t="s">
        <v>383</v>
      </c>
      <c r="C2955" t="s">
        <v>190</v>
      </c>
      <c r="D2955" t="s">
        <v>47</v>
      </c>
      <c r="E2955" t="s">
        <v>22</v>
      </c>
      <c r="F2955" s="101">
        <v>45838</v>
      </c>
      <c r="G2955" t="s">
        <v>1615</v>
      </c>
      <c r="H2955" t="s">
        <v>3201</v>
      </c>
      <c r="I2955">
        <v>100</v>
      </c>
      <c r="J2955">
        <v>90.319999694824219</v>
      </c>
      <c r="CF2955">
        <v>56</v>
      </c>
      <c r="CG2955">
        <v>62</v>
      </c>
    </row>
    <row r="2956" spans="1:87" x14ac:dyDescent="0.3">
      <c r="A2956">
        <v>415</v>
      </c>
      <c r="B2956" t="s">
        <v>383</v>
      </c>
      <c r="C2956" t="s">
        <v>190</v>
      </c>
      <c r="D2956" t="s">
        <v>47</v>
      </c>
      <c r="E2956" t="s">
        <v>22</v>
      </c>
      <c r="F2956" s="101">
        <v>45838</v>
      </c>
      <c r="G2956" t="s">
        <v>1615</v>
      </c>
      <c r="H2956" t="s">
        <v>3199</v>
      </c>
      <c r="I2956">
        <v>100</v>
      </c>
      <c r="J2956">
        <v>87.760002136230469</v>
      </c>
      <c r="CF2956">
        <v>86</v>
      </c>
      <c r="CG2956">
        <v>98</v>
      </c>
    </row>
    <row r="2957" spans="1:87" x14ac:dyDescent="0.3">
      <c r="A2957">
        <v>415</v>
      </c>
      <c r="B2957" t="s">
        <v>383</v>
      </c>
      <c r="C2957" t="s">
        <v>190</v>
      </c>
      <c r="D2957" t="s">
        <v>47</v>
      </c>
      <c r="E2957" t="s">
        <v>22</v>
      </c>
      <c r="F2957" s="101">
        <v>45838</v>
      </c>
      <c r="G2957" t="s">
        <v>1615</v>
      </c>
      <c r="H2957" t="s">
        <v>3202</v>
      </c>
      <c r="I2957">
        <v>100</v>
      </c>
      <c r="J2957">
        <v>100</v>
      </c>
      <c r="CF2957">
        <v>81</v>
      </c>
      <c r="CG2957">
        <v>81</v>
      </c>
    </row>
    <row r="2958" spans="1:87" x14ac:dyDescent="0.3">
      <c r="A2958">
        <v>416</v>
      </c>
      <c r="B2958" t="s">
        <v>384</v>
      </c>
      <c r="C2958" t="s">
        <v>190</v>
      </c>
      <c r="D2958" t="s">
        <v>47</v>
      </c>
      <c r="E2958" t="s">
        <v>22</v>
      </c>
      <c r="F2958" s="101">
        <v>45838</v>
      </c>
      <c r="G2958" t="s">
        <v>1631</v>
      </c>
      <c r="H2958" t="s">
        <v>3043</v>
      </c>
      <c r="I2958">
        <v>100</v>
      </c>
      <c r="J2958">
        <v>117.7399978637695</v>
      </c>
      <c r="CH2958">
        <v>73</v>
      </c>
      <c r="CI2958">
        <v>62</v>
      </c>
    </row>
    <row r="2959" spans="1:87" x14ac:dyDescent="0.3">
      <c r="A2959">
        <v>416</v>
      </c>
      <c r="B2959" t="s">
        <v>384</v>
      </c>
      <c r="C2959" t="s">
        <v>190</v>
      </c>
      <c r="D2959" t="s">
        <v>47</v>
      </c>
      <c r="E2959" t="s">
        <v>22</v>
      </c>
      <c r="F2959" s="101">
        <v>45838</v>
      </c>
      <c r="G2959" t="s">
        <v>1631</v>
      </c>
      <c r="H2959" t="s">
        <v>3044</v>
      </c>
      <c r="I2959">
        <v>100</v>
      </c>
      <c r="J2959">
        <v>66.669998168945313</v>
      </c>
      <c r="CH2959">
        <v>66</v>
      </c>
      <c r="CI2959">
        <v>99</v>
      </c>
    </row>
    <row r="2960" spans="1:87" x14ac:dyDescent="0.3">
      <c r="A2960">
        <v>416</v>
      </c>
      <c r="B2960" t="s">
        <v>384</v>
      </c>
      <c r="C2960" t="s">
        <v>190</v>
      </c>
      <c r="D2960" t="s">
        <v>47</v>
      </c>
      <c r="E2960" t="s">
        <v>22</v>
      </c>
      <c r="F2960" s="101">
        <v>45838</v>
      </c>
      <c r="G2960" t="s">
        <v>1631</v>
      </c>
      <c r="H2960" t="s">
        <v>3206</v>
      </c>
      <c r="I2960">
        <v>100</v>
      </c>
      <c r="J2960">
        <v>100</v>
      </c>
      <c r="CH2960">
        <v>40</v>
      </c>
      <c r="CI2960">
        <v>40</v>
      </c>
    </row>
    <row r="2961" spans="1:91" x14ac:dyDescent="0.3">
      <c r="A2961">
        <v>416</v>
      </c>
      <c r="B2961" t="s">
        <v>384</v>
      </c>
      <c r="C2961" t="s">
        <v>190</v>
      </c>
      <c r="D2961" t="s">
        <v>47</v>
      </c>
      <c r="E2961" t="s">
        <v>22</v>
      </c>
      <c r="F2961" s="101">
        <v>45838</v>
      </c>
      <c r="G2961" t="s">
        <v>1631</v>
      </c>
      <c r="H2961" t="s">
        <v>3207</v>
      </c>
      <c r="I2961">
        <v>100</v>
      </c>
      <c r="J2961">
        <v>172.4100036621094</v>
      </c>
      <c r="CH2961">
        <v>100</v>
      </c>
      <c r="CI2961">
        <v>58</v>
      </c>
    </row>
    <row r="2962" spans="1:91" x14ac:dyDescent="0.3">
      <c r="A2962">
        <v>416</v>
      </c>
      <c r="B2962" t="s">
        <v>384</v>
      </c>
      <c r="C2962" t="s">
        <v>190</v>
      </c>
      <c r="D2962" t="s">
        <v>47</v>
      </c>
      <c r="E2962" t="s">
        <v>22</v>
      </c>
      <c r="F2962" s="101">
        <v>45838</v>
      </c>
      <c r="G2962" t="s">
        <v>1631</v>
      </c>
      <c r="H2962" t="s">
        <v>3208</v>
      </c>
      <c r="I2962">
        <v>100</v>
      </c>
      <c r="J2962">
        <v>118.59999847412109</v>
      </c>
      <c r="CH2962">
        <v>51</v>
      </c>
      <c r="CI2962">
        <v>43</v>
      </c>
    </row>
    <row r="2963" spans="1:91" x14ac:dyDescent="0.3">
      <c r="A2963">
        <v>416</v>
      </c>
      <c r="B2963" t="s">
        <v>384</v>
      </c>
      <c r="C2963" t="s">
        <v>190</v>
      </c>
      <c r="D2963" t="s">
        <v>47</v>
      </c>
      <c r="E2963" t="s">
        <v>22</v>
      </c>
      <c r="F2963" s="101">
        <v>45838</v>
      </c>
      <c r="G2963" t="s">
        <v>1631</v>
      </c>
      <c r="H2963" t="s">
        <v>3205</v>
      </c>
      <c r="I2963">
        <v>100</v>
      </c>
      <c r="J2963">
        <v>80</v>
      </c>
      <c r="CH2963">
        <v>80</v>
      </c>
      <c r="CI2963">
        <v>100</v>
      </c>
    </row>
    <row r="2964" spans="1:91" x14ac:dyDescent="0.3">
      <c r="A2964">
        <v>417</v>
      </c>
      <c r="B2964" t="s">
        <v>385</v>
      </c>
      <c r="C2964" t="s">
        <v>190</v>
      </c>
      <c r="D2964" t="s">
        <v>47</v>
      </c>
      <c r="E2964" t="s">
        <v>22</v>
      </c>
      <c r="F2964" s="101">
        <v>45838</v>
      </c>
      <c r="G2964" t="s">
        <v>1647</v>
      </c>
      <c r="H2964" t="s">
        <v>3046</v>
      </c>
      <c r="I2964">
        <v>100</v>
      </c>
      <c r="J2964">
        <v>117.9100036621094</v>
      </c>
      <c r="CJ2964">
        <v>79</v>
      </c>
      <c r="CK2964">
        <v>67</v>
      </c>
    </row>
    <row r="2965" spans="1:91" x14ac:dyDescent="0.3">
      <c r="A2965">
        <v>417</v>
      </c>
      <c r="B2965" t="s">
        <v>385</v>
      </c>
      <c r="C2965" t="s">
        <v>190</v>
      </c>
      <c r="D2965" t="s">
        <v>47</v>
      </c>
      <c r="E2965" t="s">
        <v>22</v>
      </c>
      <c r="F2965" s="101">
        <v>45838</v>
      </c>
      <c r="G2965" t="s">
        <v>1647</v>
      </c>
      <c r="H2965" t="s">
        <v>3047</v>
      </c>
      <c r="I2965">
        <v>100</v>
      </c>
      <c r="J2965">
        <v>88.889999389648438</v>
      </c>
      <c r="CJ2965">
        <v>64</v>
      </c>
      <c r="CK2965">
        <v>72</v>
      </c>
    </row>
    <row r="2966" spans="1:91" x14ac:dyDescent="0.3">
      <c r="A2966">
        <v>417</v>
      </c>
      <c r="B2966" t="s">
        <v>385</v>
      </c>
      <c r="C2966" t="s">
        <v>190</v>
      </c>
      <c r="D2966" t="s">
        <v>47</v>
      </c>
      <c r="E2966" t="s">
        <v>22</v>
      </c>
      <c r="F2966" s="101">
        <v>45838</v>
      </c>
      <c r="G2966" t="s">
        <v>1647</v>
      </c>
      <c r="H2966" t="s">
        <v>3048</v>
      </c>
      <c r="I2966">
        <v>100</v>
      </c>
      <c r="J2966">
        <v>112</v>
      </c>
      <c r="CJ2966">
        <v>84</v>
      </c>
      <c r="CK2966">
        <v>75</v>
      </c>
    </row>
    <row r="2967" spans="1:91" x14ac:dyDescent="0.3">
      <c r="A2967">
        <v>417</v>
      </c>
      <c r="B2967" t="s">
        <v>385</v>
      </c>
      <c r="C2967" t="s">
        <v>190</v>
      </c>
      <c r="D2967" t="s">
        <v>47</v>
      </c>
      <c r="E2967" t="s">
        <v>22</v>
      </c>
      <c r="F2967" s="101">
        <v>45838</v>
      </c>
      <c r="G2967" t="s">
        <v>1647</v>
      </c>
      <c r="H2967" t="s">
        <v>3050</v>
      </c>
      <c r="I2967">
        <v>100</v>
      </c>
      <c r="J2967">
        <v>88.889999389648438</v>
      </c>
      <c r="CJ2967">
        <v>48</v>
      </c>
      <c r="CK2967">
        <v>54</v>
      </c>
    </row>
    <row r="2968" spans="1:91" x14ac:dyDescent="0.3">
      <c r="A2968">
        <v>417</v>
      </c>
      <c r="B2968" t="s">
        <v>385</v>
      </c>
      <c r="C2968" t="s">
        <v>190</v>
      </c>
      <c r="D2968" t="s">
        <v>47</v>
      </c>
      <c r="E2968" t="s">
        <v>22</v>
      </c>
      <c r="F2968" s="101">
        <v>45838</v>
      </c>
      <c r="G2968" t="s">
        <v>1647</v>
      </c>
      <c r="H2968" t="s">
        <v>3051</v>
      </c>
      <c r="I2968">
        <v>100</v>
      </c>
      <c r="J2968">
        <v>90.910003662109375</v>
      </c>
      <c r="CJ2968">
        <v>50</v>
      </c>
      <c r="CK2968">
        <v>55</v>
      </c>
    </row>
    <row r="2969" spans="1:91" x14ac:dyDescent="0.3">
      <c r="A2969">
        <v>417</v>
      </c>
      <c r="B2969" t="s">
        <v>385</v>
      </c>
      <c r="C2969" t="s">
        <v>190</v>
      </c>
      <c r="D2969" t="s">
        <v>47</v>
      </c>
      <c r="E2969" t="s">
        <v>22</v>
      </c>
      <c r="F2969" s="101">
        <v>45838</v>
      </c>
      <c r="G2969" t="s">
        <v>1647</v>
      </c>
      <c r="H2969" t="s">
        <v>3049</v>
      </c>
      <c r="I2969">
        <v>100</v>
      </c>
      <c r="J2969">
        <v>109.0899963378906</v>
      </c>
      <c r="CJ2969">
        <v>60</v>
      </c>
      <c r="CK2969">
        <v>55</v>
      </c>
    </row>
    <row r="2970" spans="1:91" x14ac:dyDescent="0.3">
      <c r="A2970">
        <v>418</v>
      </c>
      <c r="B2970" t="s">
        <v>386</v>
      </c>
      <c r="C2970" t="s">
        <v>190</v>
      </c>
      <c r="D2970" t="s">
        <v>47</v>
      </c>
      <c r="E2970" t="s">
        <v>22</v>
      </c>
      <c r="F2970" s="101">
        <v>45838</v>
      </c>
      <c r="G2970" t="s">
        <v>1663</v>
      </c>
      <c r="H2970" t="s">
        <v>3053</v>
      </c>
      <c r="I2970">
        <v>100</v>
      </c>
      <c r="J2970">
        <v>105.6600036621094</v>
      </c>
      <c r="CL2970">
        <v>56</v>
      </c>
      <c r="CM2970">
        <v>53</v>
      </c>
    </row>
    <row r="2971" spans="1:91" x14ac:dyDescent="0.3">
      <c r="A2971">
        <v>418</v>
      </c>
      <c r="B2971" t="s">
        <v>386</v>
      </c>
      <c r="C2971" t="s">
        <v>190</v>
      </c>
      <c r="D2971" t="s">
        <v>47</v>
      </c>
      <c r="E2971" t="s">
        <v>22</v>
      </c>
      <c r="F2971" s="101">
        <v>45838</v>
      </c>
      <c r="G2971" t="s">
        <v>1663</v>
      </c>
      <c r="H2971" t="s">
        <v>3054</v>
      </c>
      <c r="I2971">
        <v>100</v>
      </c>
      <c r="J2971">
        <v>100</v>
      </c>
      <c r="CL2971">
        <v>32</v>
      </c>
      <c r="CM2971">
        <v>32</v>
      </c>
    </row>
    <row r="2972" spans="1:91" x14ac:dyDescent="0.3">
      <c r="A2972">
        <v>418</v>
      </c>
      <c r="B2972" t="s">
        <v>386</v>
      </c>
      <c r="C2972" t="s">
        <v>190</v>
      </c>
      <c r="D2972" t="s">
        <v>47</v>
      </c>
      <c r="E2972" t="s">
        <v>22</v>
      </c>
      <c r="F2972" s="101">
        <v>45838</v>
      </c>
      <c r="G2972" t="s">
        <v>1663</v>
      </c>
      <c r="H2972" t="s">
        <v>3055</v>
      </c>
      <c r="I2972">
        <v>100</v>
      </c>
      <c r="J2972">
        <v>100</v>
      </c>
      <c r="CL2972">
        <v>75</v>
      </c>
      <c r="CM2972">
        <v>75</v>
      </c>
    </row>
    <row r="2973" spans="1:91" x14ac:dyDescent="0.3">
      <c r="A2973">
        <v>418</v>
      </c>
      <c r="B2973" t="s">
        <v>386</v>
      </c>
      <c r="C2973" t="s">
        <v>190</v>
      </c>
      <c r="D2973" t="s">
        <v>47</v>
      </c>
      <c r="E2973" t="s">
        <v>22</v>
      </c>
      <c r="F2973" s="101">
        <v>45838</v>
      </c>
      <c r="G2973" t="s">
        <v>1663</v>
      </c>
      <c r="H2973" t="s">
        <v>3056</v>
      </c>
      <c r="I2973">
        <v>100</v>
      </c>
      <c r="J2973">
        <v>133.33000183105469</v>
      </c>
      <c r="CL2973">
        <v>76</v>
      </c>
      <c r="CM2973">
        <v>57</v>
      </c>
    </row>
    <row r="2974" spans="1:91" x14ac:dyDescent="0.3">
      <c r="A2974">
        <v>418</v>
      </c>
      <c r="B2974" t="s">
        <v>386</v>
      </c>
      <c r="C2974" t="s">
        <v>190</v>
      </c>
      <c r="D2974" t="s">
        <v>47</v>
      </c>
      <c r="E2974" t="s">
        <v>22</v>
      </c>
      <c r="F2974" s="101">
        <v>45838</v>
      </c>
      <c r="G2974" t="s">
        <v>1663</v>
      </c>
      <c r="H2974" t="s">
        <v>3057</v>
      </c>
      <c r="I2974">
        <v>100</v>
      </c>
      <c r="J2974">
        <v>0</v>
      </c>
      <c r="CL2974">
        <v>0</v>
      </c>
      <c r="CM2974">
        <v>0</v>
      </c>
    </row>
    <row r="2975" spans="1:91" x14ac:dyDescent="0.3">
      <c r="A2975">
        <v>418</v>
      </c>
      <c r="B2975" t="s">
        <v>386</v>
      </c>
      <c r="C2975" t="s">
        <v>190</v>
      </c>
      <c r="D2975" t="s">
        <v>47</v>
      </c>
      <c r="E2975" t="s">
        <v>22</v>
      </c>
      <c r="F2975" s="101">
        <v>45838</v>
      </c>
      <c r="G2975" t="s">
        <v>1663</v>
      </c>
      <c r="H2975" t="s">
        <v>3058</v>
      </c>
      <c r="I2975">
        <v>100</v>
      </c>
      <c r="J2975">
        <v>100</v>
      </c>
      <c r="CL2975">
        <v>78</v>
      </c>
      <c r="CM2975">
        <v>78</v>
      </c>
    </row>
    <row r="2976" spans="1:91" x14ac:dyDescent="0.3">
      <c r="A2976">
        <v>418</v>
      </c>
      <c r="B2976" t="s">
        <v>386</v>
      </c>
      <c r="C2976" t="s">
        <v>190</v>
      </c>
      <c r="D2976" t="s">
        <v>47</v>
      </c>
      <c r="E2976" t="s">
        <v>22</v>
      </c>
      <c r="F2976" s="101">
        <v>45838</v>
      </c>
      <c r="G2976" t="s">
        <v>1663</v>
      </c>
      <c r="H2976" t="s">
        <v>3059</v>
      </c>
      <c r="I2976">
        <v>100</v>
      </c>
      <c r="J2976">
        <v>98.610000610351563</v>
      </c>
      <c r="CL2976">
        <v>71</v>
      </c>
      <c r="CM2976">
        <v>72</v>
      </c>
    </row>
    <row r="2977" spans="1:98" x14ac:dyDescent="0.3">
      <c r="A2977">
        <v>418</v>
      </c>
      <c r="B2977" t="s">
        <v>386</v>
      </c>
      <c r="C2977" t="s">
        <v>190</v>
      </c>
      <c r="D2977" t="s">
        <v>47</v>
      </c>
      <c r="E2977" t="s">
        <v>22</v>
      </c>
      <c r="F2977" s="101">
        <v>45838</v>
      </c>
      <c r="G2977" t="s">
        <v>1663</v>
      </c>
      <c r="H2977" t="s">
        <v>3060</v>
      </c>
      <c r="I2977">
        <v>100</v>
      </c>
      <c r="J2977">
        <v>95.889999389648438</v>
      </c>
      <c r="CL2977">
        <v>70</v>
      </c>
      <c r="CM2977">
        <v>73</v>
      </c>
    </row>
    <row r="2978" spans="1:98" x14ac:dyDescent="0.3">
      <c r="A2978">
        <v>418</v>
      </c>
      <c r="B2978" t="s">
        <v>386</v>
      </c>
      <c r="C2978" t="s">
        <v>190</v>
      </c>
      <c r="D2978" t="s">
        <v>47</v>
      </c>
      <c r="E2978" t="s">
        <v>22</v>
      </c>
      <c r="F2978" s="101">
        <v>45838</v>
      </c>
      <c r="G2978" t="s">
        <v>1663</v>
      </c>
      <c r="H2978" t="s">
        <v>2999</v>
      </c>
      <c r="I2978">
        <v>100</v>
      </c>
      <c r="J2978">
        <v>113.1600036621094</v>
      </c>
      <c r="CL2978">
        <v>86</v>
      </c>
      <c r="CM2978">
        <v>76</v>
      </c>
    </row>
    <row r="2979" spans="1:98" x14ac:dyDescent="0.3">
      <c r="A2979">
        <v>420</v>
      </c>
      <c r="B2979" t="s">
        <v>388</v>
      </c>
      <c r="C2979" t="s">
        <v>190</v>
      </c>
      <c r="D2979" t="s">
        <v>47</v>
      </c>
      <c r="E2979" t="s">
        <v>22</v>
      </c>
      <c r="F2979" s="101">
        <v>45838</v>
      </c>
      <c r="G2979" t="s">
        <v>1679</v>
      </c>
      <c r="H2979" t="s">
        <v>3062</v>
      </c>
      <c r="I2979">
        <v>100</v>
      </c>
      <c r="J2979">
        <v>93.099998474121094</v>
      </c>
      <c r="CN2979">
        <v>54</v>
      </c>
      <c r="CO2979">
        <v>58</v>
      </c>
    </row>
    <row r="2980" spans="1:98" x14ac:dyDescent="0.3">
      <c r="A2980">
        <v>420</v>
      </c>
      <c r="B2980" t="s">
        <v>388</v>
      </c>
      <c r="C2980" t="s">
        <v>190</v>
      </c>
      <c r="D2980" t="s">
        <v>47</v>
      </c>
      <c r="E2980" t="s">
        <v>22</v>
      </c>
      <c r="F2980" s="101">
        <v>45838</v>
      </c>
      <c r="G2980" t="s">
        <v>1679</v>
      </c>
      <c r="H2980" t="s">
        <v>3063</v>
      </c>
      <c r="I2980">
        <v>100</v>
      </c>
      <c r="J2980">
        <v>134.7799987792969</v>
      </c>
      <c r="CN2980">
        <v>31</v>
      </c>
      <c r="CO2980">
        <v>23</v>
      </c>
    </row>
    <row r="2981" spans="1:98" x14ac:dyDescent="0.3">
      <c r="A2981">
        <v>420</v>
      </c>
      <c r="B2981" t="s">
        <v>388</v>
      </c>
      <c r="C2981" t="s">
        <v>190</v>
      </c>
      <c r="D2981" t="s">
        <v>47</v>
      </c>
      <c r="E2981" t="s">
        <v>22</v>
      </c>
      <c r="F2981" s="101">
        <v>45838</v>
      </c>
      <c r="G2981" t="s">
        <v>1679</v>
      </c>
      <c r="H2981" t="s">
        <v>3064</v>
      </c>
      <c r="I2981">
        <v>100</v>
      </c>
      <c r="J2981">
        <v>114.2900009155273</v>
      </c>
      <c r="CN2981">
        <v>64</v>
      </c>
      <c r="CO2981">
        <v>56</v>
      </c>
    </row>
    <row r="2982" spans="1:98" x14ac:dyDescent="0.3">
      <c r="A2982">
        <v>420</v>
      </c>
      <c r="B2982" t="s">
        <v>388</v>
      </c>
      <c r="C2982" t="s">
        <v>190</v>
      </c>
      <c r="D2982" t="s">
        <v>47</v>
      </c>
      <c r="E2982" t="s">
        <v>22</v>
      </c>
      <c r="F2982" s="101">
        <v>45838</v>
      </c>
      <c r="G2982" t="s">
        <v>1679</v>
      </c>
      <c r="H2982" t="s">
        <v>3065</v>
      </c>
      <c r="I2982">
        <v>100</v>
      </c>
      <c r="J2982">
        <v>107.69000244140619</v>
      </c>
      <c r="CN2982">
        <v>42</v>
      </c>
      <c r="CO2982">
        <v>39</v>
      </c>
    </row>
    <row r="2983" spans="1:98" x14ac:dyDescent="0.3">
      <c r="A2983">
        <v>420</v>
      </c>
      <c r="B2983" t="s">
        <v>388</v>
      </c>
      <c r="C2983" t="s">
        <v>190</v>
      </c>
      <c r="D2983" t="s">
        <v>47</v>
      </c>
      <c r="E2983" t="s">
        <v>22</v>
      </c>
      <c r="F2983" s="101">
        <v>45838</v>
      </c>
      <c r="G2983" t="s">
        <v>1679</v>
      </c>
      <c r="H2983" t="s">
        <v>653</v>
      </c>
      <c r="I2983">
        <v>100</v>
      </c>
      <c r="J2983">
        <v>101.75</v>
      </c>
      <c r="CN2983">
        <v>58</v>
      </c>
      <c r="CO2983">
        <v>57</v>
      </c>
    </row>
    <row r="2984" spans="1:98" x14ac:dyDescent="0.3">
      <c r="A2984">
        <v>420</v>
      </c>
      <c r="B2984" t="s">
        <v>388</v>
      </c>
      <c r="C2984" t="s">
        <v>190</v>
      </c>
      <c r="D2984" t="s">
        <v>47</v>
      </c>
      <c r="E2984" t="s">
        <v>22</v>
      </c>
      <c r="F2984" s="101">
        <v>45838</v>
      </c>
      <c r="G2984" t="s">
        <v>1679</v>
      </c>
      <c r="H2984" t="s">
        <v>3066</v>
      </c>
      <c r="I2984">
        <v>100</v>
      </c>
      <c r="J2984">
        <v>99.519996643066406</v>
      </c>
      <c r="CN2984">
        <v>68.39</v>
      </c>
      <c r="CO2984">
        <v>68.72</v>
      </c>
    </row>
    <row r="2985" spans="1:98" x14ac:dyDescent="0.3">
      <c r="A2985">
        <v>432</v>
      </c>
      <c r="B2985" t="s">
        <v>401</v>
      </c>
      <c r="C2985" t="s">
        <v>64</v>
      </c>
      <c r="D2985" t="s">
        <v>47</v>
      </c>
      <c r="E2985" t="s">
        <v>22</v>
      </c>
      <c r="F2985" s="101">
        <v>45838</v>
      </c>
      <c r="G2985" t="s">
        <v>3532</v>
      </c>
      <c r="H2985" t="s">
        <v>3104</v>
      </c>
      <c r="I2985">
        <v>90</v>
      </c>
      <c r="J2985">
        <v>100</v>
      </c>
      <c r="CS2985">
        <v>8</v>
      </c>
      <c r="CT2985">
        <v>8</v>
      </c>
    </row>
    <row r="2986" spans="1:98" x14ac:dyDescent="0.3">
      <c r="A2986">
        <v>432</v>
      </c>
      <c r="B2986" t="s">
        <v>401</v>
      </c>
      <c r="C2986" t="s">
        <v>64</v>
      </c>
      <c r="D2986" t="s">
        <v>47</v>
      </c>
      <c r="E2986" t="s">
        <v>22</v>
      </c>
      <c r="F2986" s="101">
        <v>45838</v>
      </c>
      <c r="G2986" t="s">
        <v>3532</v>
      </c>
      <c r="H2986" t="s">
        <v>3105</v>
      </c>
      <c r="I2986">
        <v>90</v>
      </c>
      <c r="J2986">
        <v>100</v>
      </c>
      <c r="CS2986">
        <v>16</v>
      </c>
      <c r="CT2986">
        <v>16</v>
      </c>
    </row>
    <row r="2987" spans="1:98" x14ac:dyDescent="0.3">
      <c r="A2987">
        <v>432</v>
      </c>
      <c r="B2987" t="s">
        <v>401</v>
      </c>
      <c r="C2987" t="s">
        <v>64</v>
      </c>
      <c r="D2987" t="s">
        <v>47</v>
      </c>
      <c r="E2987" t="s">
        <v>22</v>
      </c>
      <c r="F2987" s="101">
        <v>45838</v>
      </c>
      <c r="G2987" t="s">
        <v>3532</v>
      </c>
      <c r="H2987" t="s">
        <v>3106</v>
      </c>
      <c r="I2987">
        <v>90</v>
      </c>
      <c r="J2987">
        <v>100</v>
      </c>
      <c r="CS2987">
        <v>24</v>
      </c>
      <c r="CT2987">
        <v>24</v>
      </c>
    </row>
    <row r="2988" spans="1:98" x14ac:dyDescent="0.3">
      <c r="A2988">
        <v>432</v>
      </c>
      <c r="B2988" t="s">
        <v>401</v>
      </c>
      <c r="C2988" t="s">
        <v>64</v>
      </c>
      <c r="D2988" t="s">
        <v>47</v>
      </c>
      <c r="E2988" t="s">
        <v>22</v>
      </c>
      <c r="F2988" s="101">
        <v>45838</v>
      </c>
      <c r="G2988" t="s">
        <v>3532</v>
      </c>
      <c r="H2988" t="s">
        <v>3107</v>
      </c>
      <c r="I2988">
        <v>90</v>
      </c>
      <c r="J2988">
        <v>100</v>
      </c>
      <c r="CS2988">
        <v>10</v>
      </c>
      <c r="CT2988">
        <v>10</v>
      </c>
    </row>
    <row r="2989" spans="1:98" x14ac:dyDescent="0.3">
      <c r="A2989">
        <v>432</v>
      </c>
      <c r="B2989" t="s">
        <v>401</v>
      </c>
      <c r="C2989" t="s">
        <v>64</v>
      </c>
      <c r="D2989" t="s">
        <v>47</v>
      </c>
      <c r="E2989" t="s">
        <v>22</v>
      </c>
      <c r="F2989" s="101">
        <v>45838</v>
      </c>
      <c r="G2989" t="s">
        <v>3532</v>
      </c>
      <c r="H2989" t="s">
        <v>3109</v>
      </c>
      <c r="I2989">
        <v>90</v>
      </c>
      <c r="J2989">
        <v>100</v>
      </c>
      <c r="CS2989">
        <v>4</v>
      </c>
      <c r="CT2989">
        <v>4</v>
      </c>
    </row>
    <row r="2990" spans="1:98" x14ac:dyDescent="0.3">
      <c r="A2990">
        <v>432</v>
      </c>
      <c r="B2990" t="s">
        <v>401</v>
      </c>
      <c r="C2990" t="s">
        <v>64</v>
      </c>
      <c r="D2990" t="s">
        <v>47</v>
      </c>
      <c r="E2990" t="s">
        <v>22</v>
      </c>
      <c r="F2990" s="101">
        <v>45838</v>
      </c>
      <c r="G2990" t="s">
        <v>3532</v>
      </c>
      <c r="H2990" t="s">
        <v>3110</v>
      </c>
      <c r="I2990">
        <v>90</v>
      </c>
      <c r="J2990">
        <v>100</v>
      </c>
      <c r="CS2990">
        <v>1</v>
      </c>
      <c r="CT2990">
        <v>1</v>
      </c>
    </row>
    <row r="2991" spans="1:98" x14ac:dyDescent="0.3">
      <c r="A2991">
        <v>432</v>
      </c>
      <c r="B2991" t="s">
        <v>401</v>
      </c>
      <c r="C2991" t="s">
        <v>64</v>
      </c>
      <c r="D2991" t="s">
        <v>47</v>
      </c>
      <c r="E2991" t="s">
        <v>22</v>
      </c>
      <c r="F2991" s="101">
        <v>45838</v>
      </c>
      <c r="G2991" t="s">
        <v>3532</v>
      </c>
      <c r="H2991" t="s">
        <v>3111</v>
      </c>
      <c r="I2991">
        <v>90</v>
      </c>
      <c r="J2991">
        <v>100</v>
      </c>
      <c r="CS2991">
        <v>2</v>
      </c>
      <c r="CT2991">
        <v>2</v>
      </c>
    </row>
    <row r="2992" spans="1:98" x14ac:dyDescent="0.3">
      <c r="A2992">
        <v>432</v>
      </c>
      <c r="B2992" t="s">
        <v>401</v>
      </c>
      <c r="C2992" t="s">
        <v>64</v>
      </c>
      <c r="D2992" t="s">
        <v>47</v>
      </c>
      <c r="E2992" t="s">
        <v>22</v>
      </c>
      <c r="F2992" s="101">
        <v>45838</v>
      </c>
      <c r="G2992" t="s">
        <v>3532</v>
      </c>
      <c r="H2992" t="s">
        <v>3112</v>
      </c>
      <c r="I2992">
        <v>90</v>
      </c>
      <c r="J2992">
        <v>100</v>
      </c>
      <c r="CS2992">
        <v>15</v>
      </c>
      <c r="CT2992">
        <v>15</v>
      </c>
    </row>
    <row r="2993" spans="1:132" x14ac:dyDescent="0.3">
      <c r="A2993">
        <v>432</v>
      </c>
      <c r="B2993" t="s">
        <v>401</v>
      </c>
      <c r="C2993" t="s">
        <v>64</v>
      </c>
      <c r="D2993" t="s">
        <v>47</v>
      </c>
      <c r="E2993" t="s">
        <v>22</v>
      </c>
      <c r="F2993" s="101">
        <v>45838</v>
      </c>
      <c r="G2993" t="s">
        <v>3532</v>
      </c>
      <c r="H2993" t="s">
        <v>3108</v>
      </c>
      <c r="I2993">
        <v>90</v>
      </c>
      <c r="J2993">
        <v>100</v>
      </c>
      <c r="CS2993">
        <v>3</v>
      </c>
      <c r="CT2993">
        <v>3</v>
      </c>
    </row>
    <row r="2994" spans="1:132" x14ac:dyDescent="0.3">
      <c r="A2994">
        <v>456</v>
      </c>
      <c r="B2994" t="s">
        <v>421</v>
      </c>
      <c r="C2994" t="s">
        <v>395</v>
      </c>
      <c r="D2994" t="s">
        <v>47</v>
      </c>
      <c r="E2994" t="s">
        <v>22</v>
      </c>
      <c r="F2994" s="101">
        <v>45838</v>
      </c>
      <c r="G2994" t="s">
        <v>2631</v>
      </c>
      <c r="H2994" t="s">
        <v>2981</v>
      </c>
      <c r="I2994">
        <v>100</v>
      </c>
      <c r="J2994">
        <v>110</v>
      </c>
      <c r="DY2994">
        <v>60</v>
      </c>
      <c r="DZ2994">
        <v>66</v>
      </c>
    </row>
    <row r="2995" spans="1:132" x14ac:dyDescent="0.3">
      <c r="A2995">
        <v>456</v>
      </c>
      <c r="B2995" t="s">
        <v>421</v>
      </c>
      <c r="C2995" t="s">
        <v>395</v>
      </c>
      <c r="D2995" t="s">
        <v>47</v>
      </c>
      <c r="E2995" t="s">
        <v>22</v>
      </c>
      <c r="F2995" s="101">
        <v>45838</v>
      </c>
      <c r="G2995" t="s">
        <v>2631</v>
      </c>
      <c r="H2995" t="s">
        <v>2982</v>
      </c>
      <c r="I2995">
        <v>100</v>
      </c>
      <c r="J2995">
        <v>93.330001831054688</v>
      </c>
      <c r="DY2995">
        <v>15</v>
      </c>
      <c r="DZ2995">
        <v>14</v>
      </c>
    </row>
    <row r="2996" spans="1:132" x14ac:dyDescent="0.3">
      <c r="A2996">
        <v>456</v>
      </c>
      <c r="B2996" t="s">
        <v>421</v>
      </c>
      <c r="C2996" t="s">
        <v>395</v>
      </c>
      <c r="D2996" t="s">
        <v>47</v>
      </c>
      <c r="E2996" t="s">
        <v>22</v>
      </c>
      <c r="F2996" s="101">
        <v>45838</v>
      </c>
      <c r="G2996" t="s">
        <v>2631</v>
      </c>
      <c r="H2996" t="s">
        <v>3301</v>
      </c>
      <c r="I2996">
        <v>100</v>
      </c>
      <c r="J2996">
        <v>95.449996948242188</v>
      </c>
      <c r="DY2996">
        <v>22</v>
      </c>
      <c r="DZ2996">
        <v>21</v>
      </c>
    </row>
    <row r="2997" spans="1:132" x14ac:dyDescent="0.3">
      <c r="A2997">
        <v>457</v>
      </c>
      <c r="B2997" t="s">
        <v>422</v>
      </c>
      <c r="C2997" t="s">
        <v>395</v>
      </c>
      <c r="D2997" t="s">
        <v>47</v>
      </c>
      <c r="E2997" t="s">
        <v>22</v>
      </c>
      <c r="F2997" s="101">
        <v>45838</v>
      </c>
      <c r="G2997" t="s">
        <v>2632</v>
      </c>
      <c r="H2997" t="s">
        <v>2981</v>
      </c>
      <c r="I2997">
        <v>100</v>
      </c>
      <c r="J2997">
        <v>100</v>
      </c>
      <c r="EA2997">
        <v>2</v>
      </c>
      <c r="EB2997">
        <v>2</v>
      </c>
    </row>
    <row r="2998" spans="1:132" x14ac:dyDescent="0.3">
      <c r="A2998">
        <v>457</v>
      </c>
      <c r="B2998" t="s">
        <v>422</v>
      </c>
      <c r="C2998" t="s">
        <v>395</v>
      </c>
      <c r="D2998" t="s">
        <v>47</v>
      </c>
      <c r="E2998" t="s">
        <v>22</v>
      </c>
      <c r="F2998" s="101">
        <v>45838</v>
      </c>
      <c r="G2998" t="s">
        <v>2632</v>
      </c>
      <c r="H2998" t="s">
        <v>3301</v>
      </c>
      <c r="I2998">
        <v>100</v>
      </c>
      <c r="J2998">
        <v>50</v>
      </c>
      <c r="EA2998">
        <v>2</v>
      </c>
      <c r="EB2998">
        <v>1</v>
      </c>
    </row>
    <row r="2999" spans="1:132" x14ac:dyDescent="0.3">
      <c r="A2999">
        <v>457</v>
      </c>
      <c r="B2999" t="s">
        <v>422</v>
      </c>
      <c r="C2999" t="s">
        <v>395</v>
      </c>
      <c r="D2999" t="s">
        <v>47</v>
      </c>
      <c r="E2999" t="s">
        <v>22</v>
      </c>
      <c r="F2999" s="101">
        <v>45838</v>
      </c>
      <c r="G2999" t="s">
        <v>2632</v>
      </c>
      <c r="H2999" t="s">
        <v>2982</v>
      </c>
      <c r="I2999">
        <v>100</v>
      </c>
      <c r="J2999">
        <v>100</v>
      </c>
      <c r="EA2999">
        <v>2</v>
      </c>
      <c r="EB2999">
        <v>2</v>
      </c>
    </row>
    <row r="3000" spans="1:132" x14ac:dyDescent="0.3">
      <c r="A3000">
        <v>469</v>
      </c>
      <c r="B3000" t="s">
        <v>387</v>
      </c>
      <c r="C3000" t="s">
        <v>190</v>
      </c>
      <c r="D3000" t="s">
        <v>47</v>
      </c>
      <c r="E3000" t="s">
        <v>22</v>
      </c>
      <c r="F3000" s="101">
        <v>45838</v>
      </c>
      <c r="G3000" t="s">
        <v>1897</v>
      </c>
      <c r="H3000" t="s">
        <v>3218</v>
      </c>
      <c r="I3000">
        <v>100</v>
      </c>
      <c r="J3000">
        <v>114.80999755859381</v>
      </c>
      <c r="DF3000">
        <v>62</v>
      </c>
      <c r="DG3000">
        <v>54</v>
      </c>
    </row>
    <row r="3001" spans="1:132" x14ac:dyDescent="0.3">
      <c r="A3001">
        <v>469</v>
      </c>
      <c r="B3001" t="s">
        <v>387</v>
      </c>
      <c r="C3001" t="s">
        <v>190</v>
      </c>
      <c r="D3001" t="s">
        <v>47</v>
      </c>
      <c r="E3001" t="s">
        <v>22</v>
      </c>
      <c r="F3001" s="101">
        <v>45838</v>
      </c>
      <c r="G3001" t="s">
        <v>1897</v>
      </c>
      <c r="H3001" t="s">
        <v>3216</v>
      </c>
      <c r="I3001">
        <v>100</v>
      </c>
      <c r="J3001">
        <v>96</v>
      </c>
      <c r="DF3001">
        <v>48</v>
      </c>
      <c r="DG3001">
        <v>50</v>
      </c>
    </row>
    <row r="3002" spans="1:132" x14ac:dyDescent="0.3">
      <c r="A3002">
        <v>469</v>
      </c>
      <c r="B3002" t="s">
        <v>387</v>
      </c>
      <c r="C3002" t="s">
        <v>190</v>
      </c>
      <c r="D3002" t="s">
        <v>47</v>
      </c>
      <c r="E3002" t="s">
        <v>22</v>
      </c>
      <c r="F3002" s="101">
        <v>45838</v>
      </c>
      <c r="G3002" t="s">
        <v>1897</v>
      </c>
      <c r="H3002" t="s">
        <v>3223</v>
      </c>
      <c r="I3002">
        <v>100</v>
      </c>
      <c r="J3002">
        <v>113.0400009155273</v>
      </c>
      <c r="DF3002">
        <v>52</v>
      </c>
      <c r="DG3002">
        <v>46</v>
      </c>
    </row>
    <row r="3003" spans="1:132" x14ac:dyDescent="0.3">
      <c r="A3003">
        <v>469</v>
      </c>
      <c r="B3003" t="s">
        <v>387</v>
      </c>
      <c r="C3003" t="s">
        <v>190</v>
      </c>
      <c r="D3003" t="s">
        <v>47</v>
      </c>
      <c r="E3003" t="s">
        <v>22</v>
      </c>
      <c r="F3003" s="101">
        <v>45838</v>
      </c>
      <c r="G3003" t="s">
        <v>1897</v>
      </c>
      <c r="H3003" t="s">
        <v>3220</v>
      </c>
      <c r="I3003">
        <v>100</v>
      </c>
      <c r="J3003">
        <v>96.150001525878906</v>
      </c>
      <c r="DF3003">
        <v>50</v>
      </c>
      <c r="DG3003">
        <v>52</v>
      </c>
    </row>
    <row r="3004" spans="1:132" x14ac:dyDescent="0.3">
      <c r="A3004">
        <v>469</v>
      </c>
      <c r="B3004" t="s">
        <v>387</v>
      </c>
      <c r="C3004" t="s">
        <v>190</v>
      </c>
      <c r="D3004" t="s">
        <v>47</v>
      </c>
      <c r="E3004" t="s">
        <v>22</v>
      </c>
      <c r="F3004" s="101">
        <v>45838</v>
      </c>
      <c r="G3004" t="s">
        <v>1897</v>
      </c>
      <c r="H3004" t="s">
        <v>3215</v>
      </c>
      <c r="I3004">
        <v>100</v>
      </c>
      <c r="J3004">
        <v>122.9499969482422</v>
      </c>
      <c r="DF3004">
        <v>75</v>
      </c>
      <c r="DG3004">
        <v>61</v>
      </c>
    </row>
    <row r="3005" spans="1:132" x14ac:dyDescent="0.3">
      <c r="A3005">
        <v>469</v>
      </c>
      <c r="B3005" t="s">
        <v>387</v>
      </c>
      <c r="C3005" t="s">
        <v>190</v>
      </c>
      <c r="D3005" t="s">
        <v>47</v>
      </c>
      <c r="E3005" t="s">
        <v>22</v>
      </c>
      <c r="F3005" s="101">
        <v>45838</v>
      </c>
      <c r="G3005" t="s">
        <v>1897</v>
      </c>
      <c r="H3005" t="s">
        <v>3222</v>
      </c>
      <c r="I3005">
        <v>100</v>
      </c>
      <c r="J3005">
        <v>132.6499938964844</v>
      </c>
      <c r="DF3005">
        <v>65</v>
      </c>
      <c r="DG3005">
        <v>49</v>
      </c>
    </row>
    <row r="3006" spans="1:132" x14ac:dyDescent="0.3">
      <c r="A3006">
        <v>469</v>
      </c>
      <c r="B3006" t="s">
        <v>387</v>
      </c>
      <c r="C3006" t="s">
        <v>190</v>
      </c>
      <c r="D3006" t="s">
        <v>47</v>
      </c>
      <c r="E3006" t="s">
        <v>22</v>
      </c>
      <c r="F3006" s="101">
        <v>45838</v>
      </c>
      <c r="G3006" t="s">
        <v>1897</v>
      </c>
      <c r="H3006" t="s">
        <v>3219</v>
      </c>
      <c r="I3006">
        <v>100</v>
      </c>
      <c r="J3006">
        <v>81.129997253417969</v>
      </c>
      <c r="DF3006">
        <v>43</v>
      </c>
      <c r="DG3006">
        <v>53</v>
      </c>
    </row>
    <row r="3007" spans="1:132" x14ac:dyDescent="0.3">
      <c r="A3007">
        <v>469</v>
      </c>
      <c r="B3007" t="s">
        <v>387</v>
      </c>
      <c r="C3007" t="s">
        <v>190</v>
      </c>
      <c r="D3007" t="s">
        <v>47</v>
      </c>
      <c r="E3007" t="s">
        <v>22</v>
      </c>
      <c r="F3007" s="101">
        <v>45838</v>
      </c>
      <c r="G3007" t="s">
        <v>1897</v>
      </c>
      <c r="H3007" t="s">
        <v>3217</v>
      </c>
      <c r="I3007">
        <v>100</v>
      </c>
      <c r="J3007">
        <v>82.349998474121094</v>
      </c>
      <c r="DF3007">
        <v>56</v>
      </c>
      <c r="DG3007">
        <v>68</v>
      </c>
    </row>
    <row r="3008" spans="1:132" x14ac:dyDescent="0.3">
      <c r="A3008">
        <v>469</v>
      </c>
      <c r="B3008" t="s">
        <v>387</v>
      </c>
      <c r="C3008" t="s">
        <v>190</v>
      </c>
      <c r="D3008" t="s">
        <v>47</v>
      </c>
      <c r="E3008" t="s">
        <v>22</v>
      </c>
      <c r="F3008" s="101">
        <v>45838</v>
      </c>
      <c r="G3008" t="s">
        <v>1897</v>
      </c>
      <c r="H3008" t="s">
        <v>3221</v>
      </c>
      <c r="I3008">
        <v>100</v>
      </c>
      <c r="J3008">
        <v>92.589996337890625</v>
      </c>
      <c r="DF3008">
        <v>50</v>
      </c>
      <c r="DG3008">
        <v>54</v>
      </c>
    </row>
    <row r="3009" spans="1:145" x14ac:dyDescent="0.3">
      <c r="A3009">
        <v>470</v>
      </c>
      <c r="B3009" t="s">
        <v>433</v>
      </c>
      <c r="C3009" t="s">
        <v>190</v>
      </c>
      <c r="D3009" t="s">
        <v>47</v>
      </c>
      <c r="E3009" t="s">
        <v>22</v>
      </c>
      <c r="F3009" s="101">
        <v>45838</v>
      </c>
      <c r="G3009" t="s">
        <v>1915</v>
      </c>
      <c r="H3009" t="s">
        <v>3227</v>
      </c>
      <c r="I3009">
        <v>100</v>
      </c>
      <c r="J3009">
        <v>100</v>
      </c>
      <c r="DH3009">
        <v>38</v>
      </c>
      <c r="DI3009">
        <v>38</v>
      </c>
    </row>
    <row r="3010" spans="1:145" x14ac:dyDescent="0.3">
      <c r="A3010">
        <v>470</v>
      </c>
      <c r="B3010" t="s">
        <v>433</v>
      </c>
      <c r="C3010" t="s">
        <v>190</v>
      </c>
      <c r="D3010" t="s">
        <v>47</v>
      </c>
      <c r="E3010" t="s">
        <v>22</v>
      </c>
      <c r="F3010" s="101">
        <v>45838</v>
      </c>
      <c r="G3010" t="s">
        <v>1915</v>
      </c>
      <c r="H3010" t="s">
        <v>3228</v>
      </c>
      <c r="I3010">
        <v>100</v>
      </c>
      <c r="J3010">
        <v>172.9700012207031</v>
      </c>
      <c r="DH3010">
        <v>64</v>
      </c>
      <c r="DI3010">
        <v>37</v>
      </c>
    </row>
    <row r="3011" spans="1:145" x14ac:dyDescent="0.3">
      <c r="A3011">
        <v>470</v>
      </c>
      <c r="B3011" t="s">
        <v>433</v>
      </c>
      <c r="C3011" t="s">
        <v>190</v>
      </c>
      <c r="D3011" t="s">
        <v>47</v>
      </c>
      <c r="E3011" t="s">
        <v>22</v>
      </c>
      <c r="F3011" s="101">
        <v>45838</v>
      </c>
      <c r="G3011" t="s">
        <v>1915</v>
      </c>
      <c r="H3011" t="s">
        <v>3229</v>
      </c>
      <c r="I3011">
        <v>100</v>
      </c>
      <c r="J3011">
        <v>150.94000244140619</v>
      </c>
      <c r="DH3011">
        <v>80</v>
      </c>
      <c r="DI3011">
        <v>53</v>
      </c>
    </row>
    <row r="3012" spans="1:145" x14ac:dyDescent="0.3">
      <c r="A3012">
        <v>470</v>
      </c>
      <c r="B3012" t="s">
        <v>433</v>
      </c>
      <c r="C3012" t="s">
        <v>190</v>
      </c>
      <c r="D3012" t="s">
        <v>47</v>
      </c>
      <c r="E3012" t="s">
        <v>22</v>
      </c>
      <c r="F3012" s="101">
        <v>45838</v>
      </c>
      <c r="G3012" t="s">
        <v>1915</v>
      </c>
      <c r="H3012" t="s">
        <v>3226</v>
      </c>
      <c r="I3012">
        <v>100</v>
      </c>
      <c r="J3012">
        <v>81.129997253417969</v>
      </c>
      <c r="DH3012">
        <v>43</v>
      </c>
      <c r="DI3012">
        <v>53</v>
      </c>
    </row>
    <row r="3013" spans="1:145" x14ac:dyDescent="0.3">
      <c r="A3013">
        <v>470</v>
      </c>
      <c r="B3013" t="s">
        <v>433</v>
      </c>
      <c r="C3013" t="s">
        <v>190</v>
      </c>
      <c r="D3013" t="s">
        <v>47</v>
      </c>
      <c r="E3013" t="s">
        <v>22</v>
      </c>
      <c r="F3013" s="101">
        <v>45838</v>
      </c>
      <c r="G3013" t="s">
        <v>1915</v>
      </c>
      <c r="H3013" t="s">
        <v>3225</v>
      </c>
      <c r="I3013">
        <v>100</v>
      </c>
      <c r="J3013">
        <v>236.8399963378906</v>
      </c>
      <c r="DH3013">
        <v>90</v>
      </c>
      <c r="DI3013">
        <v>38</v>
      </c>
    </row>
    <row r="3014" spans="1:145" x14ac:dyDescent="0.3">
      <c r="A3014">
        <v>471</v>
      </c>
      <c r="B3014" t="s">
        <v>434</v>
      </c>
      <c r="C3014" t="s">
        <v>190</v>
      </c>
      <c r="D3014" t="s">
        <v>47</v>
      </c>
      <c r="E3014" t="s">
        <v>22</v>
      </c>
      <c r="F3014" s="101">
        <v>45838</v>
      </c>
      <c r="G3014" t="s">
        <v>1934</v>
      </c>
      <c r="H3014" t="s">
        <v>3233</v>
      </c>
      <c r="I3014">
        <v>100</v>
      </c>
      <c r="J3014">
        <v>100</v>
      </c>
      <c r="DJ3014">
        <v>34</v>
      </c>
      <c r="DK3014">
        <v>34</v>
      </c>
    </row>
    <row r="3015" spans="1:145" x14ac:dyDescent="0.3">
      <c r="A3015">
        <v>471</v>
      </c>
      <c r="B3015" t="s">
        <v>434</v>
      </c>
      <c r="C3015" t="s">
        <v>190</v>
      </c>
      <c r="D3015" t="s">
        <v>47</v>
      </c>
      <c r="E3015" t="s">
        <v>22</v>
      </c>
      <c r="F3015" s="101">
        <v>45838</v>
      </c>
      <c r="G3015" t="s">
        <v>1934</v>
      </c>
      <c r="H3015" t="s">
        <v>3231</v>
      </c>
      <c r="I3015">
        <v>100</v>
      </c>
      <c r="J3015">
        <v>73.330001831054688</v>
      </c>
      <c r="DJ3015">
        <v>22</v>
      </c>
      <c r="DK3015">
        <v>30</v>
      </c>
    </row>
    <row r="3016" spans="1:145" x14ac:dyDescent="0.3">
      <c r="A3016">
        <v>471</v>
      </c>
      <c r="B3016" t="s">
        <v>434</v>
      </c>
      <c r="C3016" t="s">
        <v>190</v>
      </c>
      <c r="D3016" t="s">
        <v>47</v>
      </c>
      <c r="E3016" t="s">
        <v>22</v>
      </c>
      <c r="F3016" s="101">
        <v>45838</v>
      </c>
      <c r="G3016" t="s">
        <v>1934</v>
      </c>
      <c r="H3016" t="s">
        <v>3234</v>
      </c>
      <c r="I3016">
        <v>100</v>
      </c>
      <c r="J3016">
        <v>87.180000305175781</v>
      </c>
      <c r="DJ3016">
        <v>34</v>
      </c>
      <c r="DK3016">
        <v>39</v>
      </c>
    </row>
    <row r="3017" spans="1:145" x14ac:dyDescent="0.3">
      <c r="A3017">
        <v>471</v>
      </c>
      <c r="B3017" t="s">
        <v>434</v>
      </c>
      <c r="C3017" t="s">
        <v>190</v>
      </c>
      <c r="D3017" t="s">
        <v>47</v>
      </c>
      <c r="E3017" t="s">
        <v>22</v>
      </c>
      <c r="F3017" s="101">
        <v>45838</v>
      </c>
      <c r="G3017" t="s">
        <v>1934</v>
      </c>
      <c r="H3017" t="s">
        <v>3235</v>
      </c>
      <c r="I3017">
        <v>100</v>
      </c>
      <c r="J3017">
        <v>87.5</v>
      </c>
      <c r="DJ3017">
        <v>21</v>
      </c>
      <c r="DK3017">
        <v>24</v>
      </c>
    </row>
    <row r="3018" spans="1:145" x14ac:dyDescent="0.3">
      <c r="A3018">
        <v>471</v>
      </c>
      <c r="B3018" t="s">
        <v>434</v>
      </c>
      <c r="C3018" t="s">
        <v>190</v>
      </c>
      <c r="D3018" t="s">
        <v>47</v>
      </c>
      <c r="E3018" t="s">
        <v>22</v>
      </c>
      <c r="F3018" s="101">
        <v>45838</v>
      </c>
      <c r="G3018" t="s">
        <v>1934</v>
      </c>
      <c r="H3018" t="s">
        <v>3232</v>
      </c>
      <c r="I3018">
        <v>100</v>
      </c>
      <c r="J3018">
        <v>104.34999847412109</v>
      </c>
      <c r="DJ3018">
        <v>24</v>
      </c>
      <c r="DK3018">
        <v>23</v>
      </c>
    </row>
    <row r="3019" spans="1:145" x14ac:dyDescent="0.3">
      <c r="A3019">
        <v>471</v>
      </c>
      <c r="B3019" t="s">
        <v>434</v>
      </c>
      <c r="C3019" t="s">
        <v>190</v>
      </c>
      <c r="D3019" t="s">
        <v>47</v>
      </c>
      <c r="E3019" t="s">
        <v>22</v>
      </c>
      <c r="F3019" s="101">
        <v>45838</v>
      </c>
      <c r="G3019" t="s">
        <v>1934</v>
      </c>
      <c r="H3019" t="s">
        <v>3237</v>
      </c>
      <c r="I3019">
        <v>100</v>
      </c>
      <c r="J3019">
        <v>105.879997253418</v>
      </c>
      <c r="DJ3019">
        <v>54</v>
      </c>
      <c r="DK3019">
        <v>51</v>
      </c>
    </row>
    <row r="3020" spans="1:145" x14ac:dyDescent="0.3">
      <c r="A3020">
        <v>471</v>
      </c>
      <c r="B3020" t="s">
        <v>434</v>
      </c>
      <c r="C3020" t="s">
        <v>190</v>
      </c>
      <c r="D3020" t="s">
        <v>47</v>
      </c>
      <c r="E3020" t="s">
        <v>22</v>
      </c>
      <c r="F3020" s="101">
        <v>45838</v>
      </c>
      <c r="G3020" t="s">
        <v>1934</v>
      </c>
      <c r="H3020" t="s">
        <v>3236</v>
      </c>
      <c r="I3020">
        <v>100</v>
      </c>
      <c r="J3020">
        <v>99.879997253417969</v>
      </c>
      <c r="DJ3020">
        <v>50</v>
      </c>
      <c r="DK3020">
        <v>50.06</v>
      </c>
    </row>
    <row r="3021" spans="1:145" x14ac:dyDescent="0.3">
      <c r="A3021">
        <v>510</v>
      </c>
      <c r="B3021" t="s">
        <v>2204</v>
      </c>
      <c r="C3021" t="s">
        <v>241</v>
      </c>
      <c r="D3021" t="s">
        <v>47</v>
      </c>
      <c r="E3021" t="s">
        <v>22</v>
      </c>
      <c r="F3021" s="101">
        <v>45838</v>
      </c>
      <c r="G3021" t="s">
        <v>2225</v>
      </c>
      <c r="H3021" t="s">
        <v>3471</v>
      </c>
      <c r="EL3021">
        <v>0</v>
      </c>
      <c r="EM3021">
        <v>128</v>
      </c>
    </row>
    <row r="3022" spans="1:145" x14ac:dyDescent="0.3">
      <c r="A3022">
        <v>511</v>
      </c>
      <c r="B3022" t="s">
        <v>2228</v>
      </c>
      <c r="C3022" t="s">
        <v>241</v>
      </c>
      <c r="D3022" t="s">
        <v>47</v>
      </c>
      <c r="E3022" t="s">
        <v>22</v>
      </c>
      <c r="F3022" s="101">
        <v>45838</v>
      </c>
      <c r="G3022" t="s">
        <v>2250</v>
      </c>
      <c r="H3022" t="s">
        <v>3472</v>
      </c>
      <c r="J3022">
        <v>80.849998474121094</v>
      </c>
      <c r="EN3022">
        <v>38</v>
      </c>
      <c r="EO3022">
        <v>47</v>
      </c>
    </row>
    <row r="3023" spans="1:145" x14ac:dyDescent="0.3">
      <c r="A3023">
        <v>511</v>
      </c>
      <c r="B3023" t="s">
        <v>2228</v>
      </c>
      <c r="C3023" t="s">
        <v>241</v>
      </c>
      <c r="D3023" t="s">
        <v>47</v>
      </c>
      <c r="E3023" t="s">
        <v>22</v>
      </c>
      <c r="F3023" s="101">
        <v>45838</v>
      </c>
      <c r="G3023" t="s">
        <v>2250</v>
      </c>
      <c r="H3023" t="s">
        <v>3473</v>
      </c>
      <c r="J3023">
        <v>100</v>
      </c>
      <c r="EN3023">
        <v>48</v>
      </c>
      <c r="EO3023">
        <v>48</v>
      </c>
    </row>
    <row r="3024" spans="1:145" x14ac:dyDescent="0.3">
      <c r="A3024">
        <v>511</v>
      </c>
      <c r="B3024" t="s">
        <v>2228</v>
      </c>
      <c r="C3024" t="s">
        <v>241</v>
      </c>
      <c r="D3024" t="s">
        <v>47</v>
      </c>
      <c r="E3024" t="s">
        <v>22</v>
      </c>
      <c r="F3024" s="101">
        <v>45838</v>
      </c>
      <c r="G3024" t="s">
        <v>2250</v>
      </c>
      <c r="H3024" t="s">
        <v>3474</v>
      </c>
      <c r="J3024">
        <v>100</v>
      </c>
      <c r="EN3024">
        <v>21</v>
      </c>
      <c r="EO3024">
        <v>21</v>
      </c>
    </row>
    <row r="3025" spans="1:145" x14ac:dyDescent="0.3">
      <c r="A3025">
        <v>511</v>
      </c>
      <c r="B3025" t="s">
        <v>2228</v>
      </c>
      <c r="C3025" t="s">
        <v>241</v>
      </c>
      <c r="D3025" t="s">
        <v>47</v>
      </c>
      <c r="E3025" t="s">
        <v>22</v>
      </c>
      <c r="F3025" s="101">
        <v>45838</v>
      </c>
      <c r="G3025" t="s">
        <v>2250</v>
      </c>
      <c r="H3025" t="s">
        <v>3475</v>
      </c>
      <c r="J3025">
        <v>92.860000610351563</v>
      </c>
      <c r="EN3025">
        <v>13</v>
      </c>
      <c r="EO3025">
        <v>14</v>
      </c>
    </row>
    <row r="3026" spans="1:145" x14ac:dyDescent="0.3">
      <c r="A3026">
        <v>511</v>
      </c>
      <c r="B3026" t="s">
        <v>2228</v>
      </c>
      <c r="C3026" t="s">
        <v>241</v>
      </c>
      <c r="D3026" t="s">
        <v>47</v>
      </c>
      <c r="E3026" t="s">
        <v>22</v>
      </c>
      <c r="F3026" s="101">
        <v>45838</v>
      </c>
      <c r="G3026" t="s">
        <v>2250</v>
      </c>
      <c r="H3026" t="s">
        <v>3476</v>
      </c>
      <c r="J3026">
        <v>75</v>
      </c>
      <c r="EN3026">
        <v>9</v>
      </c>
      <c r="EO3026">
        <v>12</v>
      </c>
    </row>
    <row r="3027" spans="1:145" x14ac:dyDescent="0.3">
      <c r="A3027">
        <v>511</v>
      </c>
      <c r="B3027" t="s">
        <v>2228</v>
      </c>
      <c r="C3027" t="s">
        <v>241</v>
      </c>
      <c r="D3027" t="s">
        <v>47</v>
      </c>
      <c r="E3027" t="s">
        <v>22</v>
      </c>
      <c r="F3027" s="101">
        <v>45838</v>
      </c>
      <c r="G3027" t="s">
        <v>2250</v>
      </c>
      <c r="H3027" t="s">
        <v>3477</v>
      </c>
      <c r="J3027">
        <v>82.319999694824219</v>
      </c>
      <c r="EN3027">
        <v>163</v>
      </c>
      <c r="EO3027">
        <v>198</v>
      </c>
    </row>
    <row r="3028" spans="1:145" x14ac:dyDescent="0.3">
      <c r="A3028">
        <v>511</v>
      </c>
      <c r="B3028" t="s">
        <v>2228</v>
      </c>
      <c r="C3028" t="s">
        <v>241</v>
      </c>
      <c r="D3028" t="s">
        <v>47</v>
      </c>
      <c r="E3028" t="s">
        <v>22</v>
      </c>
      <c r="F3028" s="101">
        <v>45838</v>
      </c>
      <c r="G3028" t="s">
        <v>2250</v>
      </c>
      <c r="H3028" t="s">
        <v>3478</v>
      </c>
      <c r="J3028">
        <v>100</v>
      </c>
      <c r="EN3028">
        <v>12</v>
      </c>
      <c r="EO3028">
        <v>12</v>
      </c>
    </row>
    <row r="3029" spans="1:145" x14ac:dyDescent="0.3">
      <c r="A3029">
        <v>208</v>
      </c>
      <c r="B3029" t="s">
        <v>140</v>
      </c>
      <c r="C3029" t="s">
        <v>90</v>
      </c>
      <c r="D3029" t="s">
        <v>21</v>
      </c>
      <c r="E3029" t="s">
        <v>54</v>
      </c>
      <c r="F3029" s="101">
        <v>45869</v>
      </c>
      <c r="G3029" t="s">
        <v>1014</v>
      </c>
      <c r="H3029" t="s">
        <v>2890</v>
      </c>
      <c r="I3029">
        <v>950</v>
      </c>
      <c r="J3029">
        <v>484</v>
      </c>
      <c r="K3029">
        <v>484</v>
      </c>
    </row>
    <row r="3030" spans="1:145" x14ac:dyDescent="0.3">
      <c r="A3030">
        <v>208</v>
      </c>
      <c r="B3030" t="s">
        <v>140</v>
      </c>
      <c r="C3030" t="s">
        <v>90</v>
      </c>
      <c r="D3030" t="s">
        <v>21</v>
      </c>
      <c r="E3030" t="s">
        <v>54</v>
      </c>
      <c r="F3030" s="101">
        <v>45869</v>
      </c>
      <c r="G3030" t="s">
        <v>1014</v>
      </c>
      <c r="H3030" t="s">
        <v>2898</v>
      </c>
      <c r="I3030">
        <v>25</v>
      </c>
      <c r="J3030">
        <v>13</v>
      </c>
      <c r="K3030">
        <v>13</v>
      </c>
    </row>
    <row r="3031" spans="1:145" x14ac:dyDescent="0.3">
      <c r="A3031">
        <v>208</v>
      </c>
      <c r="B3031" t="s">
        <v>140</v>
      </c>
      <c r="C3031" t="s">
        <v>90</v>
      </c>
      <c r="D3031" t="s">
        <v>21</v>
      </c>
      <c r="E3031" t="s">
        <v>54</v>
      </c>
      <c r="F3031" s="101">
        <v>45869</v>
      </c>
      <c r="G3031" t="s">
        <v>1014</v>
      </c>
      <c r="H3031" t="s">
        <v>2891</v>
      </c>
      <c r="I3031">
        <v>200</v>
      </c>
      <c r="J3031">
        <v>123</v>
      </c>
      <c r="K3031">
        <v>123</v>
      </c>
    </row>
    <row r="3032" spans="1:145" x14ac:dyDescent="0.3">
      <c r="A3032">
        <v>208</v>
      </c>
      <c r="B3032" t="s">
        <v>140</v>
      </c>
      <c r="C3032" t="s">
        <v>90</v>
      </c>
      <c r="D3032" t="s">
        <v>21</v>
      </c>
      <c r="E3032" t="s">
        <v>54</v>
      </c>
      <c r="F3032" s="101">
        <v>45869</v>
      </c>
      <c r="G3032" t="s">
        <v>1014</v>
      </c>
      <c r="H3032" t="s">
        <v>2895</v>
      </c>
      <c r="I3032">
        <v>0</v>
      </c>
      <c r="J3032">
        <v>0</v>
      </c>
      <c r="K3032">
        <v>0</v>
      </c>
    </row>
    <row r="3033" spans="1:145" x14ac:dyDescent="0.3">
      <c r="A3033">
        <v>208</v>
      </c>
      <c r="B3033" t="s">
        <v>140</v>
      </c>
      <c r="C3033" t="s">
        <v>90</v>
      </c>
      <c r="D3033" t="s">
        <v>21</v>
      </c>
      <c r="E3033" t="s">
        <v>54</v>
      </c>
      <c r="F3033" s="101">
        <v>45869</v>
      </c>
      <c r="G3033" t="s">
        <v>1014</v>
      </c>
      <c r="H3033" t="s">
        <v>2899</v>
      </c>
      <c r="I3033">
        <v>25</v>
      </c>
      <c r="J3033">
        <v>14</v>
      </c>
      <c r="K3033">
        <v>14</v>
      </c>
    </row>
    <row r="3034" spans="1:145" x14ac:dyDescent="0.3">
      <c r="A3034">
        <v>208</v>
      </c>
      <c r="B3034" t="s">
        <v>140</v>
      </c>
      <c r="C3034" t="s">
        <v>90</v>
      </c>
      <c r="D3034" t="s">
        <v>21</v>
      </c>
      <c r="E3034" t="s">
        <v>54</v>
      </c>
      <c r="F3034" s="101">
        <v>45869</v>
      </c>
      <c r="G3034" t="s">
        <v>1014</v>
      </c>
      <c r="H3034" t="s">
        <v>2892</v>
      </c>
      <c r="I3034">
        <v>350</v>
      </c>
      <c r="J3034">
        <v>409.5</v>
      </c>
      <c r="K3034">
        <v>409.5</v>
      </c>
    </row>
    <row r="3035" spans="1:145" x14ac:dyDescent="0.3">
      <c r="A3035">
        <v>214</v>
      </c>
      <c r="B3035" t="s">
        <v>143</v>
      </c>
      <c r="C3035" t="s">
        <v>90</v>
      </c>
      <c r="D3035" t="s">
        <v>21</v>
      </c>
      <c r="E3035" t="s">
        <v>54</v>
      </c>
      <c r="F3035" s="101">
        <v>45869</v>
      </c>
      <c r="G3035" t="s">
        <v>1059</v>
      </c>
      <c r="H3035" t="s">
        <v>2892</v>
      </c>
      <c r="I3035">
        <v>1000</v>
      </c>
      <c r="J3035">
        <v>992.47998046875</v>
      </c>
      <c r="L3035">
        <v>237.25</v>
      </c>
      <c r="M3035">
        <v>755.23</v>
      </c>
    </row>
    <row r="3036" spans="1:145" x14ac:dyDescent="0.3">
      <c r="A3036">
        <v>214</v>
      </c>
      <c r="B3036" t="s">
        <v>143</v>
      </c>
      <c r="C3036" t="s">
        <v>90</v>
      </c>
      <c r="D3036" t="s">
        <v>21</v>
      </c>
      <c r="E3036" t="s">
        <v>54</v>
      </c>
      <c r="F3036" s="101">
        <v>45869</v>
      </c>
      <c r="G3036" t="s">
        <v>1059</v>
      </c>
      <c r="H3036" t="s">
        <v>2898</v>
      </c>
      <c r="I3036">
        <v>7500</v>
      </c>
      <c r="J3036">
        <v>3.6400001049041748</v>
      </c>
      <c r="L3036">
        <v>0</v>
      </c>
      <c r="M3036">
        <v>3.64</v>
      </c>
    </row>
    <row r="3037" spans="1:145" x14ac:dyDescent="0.3">
      <c r="A3037">
        <v>214</v>
      </c>
      <c r="B3037" t="s">
        <v>143</v>
      </c>
      <c r="C3037" t="s">
        <v>90</v>
      </c>
      <c r="D3037" t="s">
        <v>21</v>
      </c>
      <c r="E3037" t="s">
        <v>54</v>
      </c>
      <c r="F3037" s="101">
        <v>45869</v>
      </c>
      <c r="G3037" t="s">
        <v>1059</v>
      </c>
      <c r="H3037" t="s">
        <v>2891</v>
      </c>
      <c r="I3037">
        <v>1000</v>
      </c>
      <c r="J3037">
        <v>496.10000610351563</v>
      </c>
      <c r="L3037">
        <v>23.6</v>
      </c>
      <c r="M3037">
        <v>472.5</v>
      </c>
    </row>
    <row r="3038" spans="1:145" x14ac:dyDescent="0.3">
      <c r="A3038">
        <v>214</v>
      </c>
      <c r="B3038" t="s">
        <v>143</v>
      </c>
      <c r="C3038" t="s">
        <v>90</v>
      </c>
      <c r="D3038" t="s">
        <v>21</v>
      </c>
      <c r="E3038" t="s">
        <v>54</v>
      </c>
      <c r="F3038" s="101">
        <v>45869</v>
      </c>
      <c r="G3038" t="s">
        <v>1059</v>
      </c>
      <c r="H3038" t="s">
        <v>2895</v>
      </c>
      <c r="I3038">
        <v>1</v>
      </c>
      <c r="J3038">
        <v>103.30999755859381</v>
      </c>
      <c r="L3038">
        <v>9.91</v>
      </c>
      <c r="M3038">
        <v>93.4</v>
      </c>
    </row>
    <row r="3039" spans="1:145" x14ac:dyDescent="0.3">
      <c r="A3039">
        <v>214</v>
      </c>
      <c r="B3039" t="s">
        <v>143</v>
      </c>
      <c r="C3039" t="s">
        <v>90</v>
      </c>
      <c r="D3039" t="s">
        <v>21</v>
      </c>
      <c r="E3039" t="s">
        <v>54</v>
      </c>
      <c r="F3039" s="101">
        <v>45869</v>
      </c>
      <c r="G3039" t="s">
        <v>1059</v>
      </c>
      <c r="H3039" t="s">
        <v>2899</v>
      </c>
      <c r="I3039">
        <v>1</v>
      </c>
      <c r="J3039">
        <v>48.950000762939453</v>
      </c>
      <c r="L3039">
        <v>22.15</v>
      </c>
      <c r="M3039">
        <v>26.8</v>
      </c>
    </row>
    <row r="3040" spans="1:145" x14ac:dyDescent="0.3">
      <c r="A3040">
        <v>214</v>
      </c>
      <c r="B3040" t="s">
        <v>143</v>
      </c>
      <c r="C3040" t="s">
        <v>90</v>
      </c>
      <c r="D3040" t="s">
        <v>21</v>
      </c>
      <c r="E3040" t="s">
        <v>54</v>
      </c>
      <c r="F3040" s="101">
        <v>45869</v>
      </c>
      <c r="G3040" t="s">
        <v>1059</v>
      </c>
      <c r="H3040" t="s">
        <v>2890</v>
      </c>
      <c r="I3040">
        <v>5500</v>
      </c>
      <c r="J3040">
        <v>812.3499755859375</v>
      </c>
      <c r="L3040">
        <v>194.75</v>
      </c>
      <c r="M3040">
        <v>617.6</v>
      </c>
    </row>
    <row r="3041" spans="1:46" x14ac:dyDescent="0.3">
      <c r="A3041">
        <v>217</v>
      </c>
      <c r="B3041" t="s">
        <v>147</v>
      </c>
      <c r="C3041" t="s">
        <v>90</v>
      </c>
      <c r="D3041" t="s">
        <v>21</v>
      </c>
      <c r="E3041" t="s">
        <v>22</v>
      </c>
      <c r="F3041" s="101">
        <v>45869</v>
      </c>
      <c r="G3041" t="s">
        <v>1087</v>
      </c>
      <c r="H3041" t="s">
        <v>2892</v>
      </c>
      <c r="I3041">
        <v>20</v>
      </c>
      <c r="J3041">
        <v>23.89999961853027</v>
      </c>
      <c r="L3041">
        <v>237.25</v>
      </c>
      <c r="M3041">
        <v>755.23</v>
      </c>
      <c r="AS3041">
        <v>237.25</v>
      </c>
    </row>
    <row r="3042" spans="1:46" x14ac:dyDescent="0.3">
      <c r="A3042">
        <v>217</v>
      </c>
      <c r="B3042" t="s">
        <v>147</v>
      </c>
      <c r="C3042" t="s">
        <v>90</v>
      </c>
      <c r="D3042" t="s">
        <v>21</v>
      </c>
      <c r="E3042" t="s">
        <v>22</v>
      </c>
      <c r="F3042" s="101">
        <v>45869</v>
      </c>
      <c r="G3042" t="s">
        <v>1087</v>
      </c>
      <c r="H3042" t="s">
        <v>2898</v>
      </c>
      <c r="I3042">
        <v>20</v>
      </c>
      <c r="J3042">
        <v>0</v>
      </c>
      <c r="L3042">
        <v>0</v>
      </c>
      <c r="M3042">
        <v>3.64</v>
      </c>
      <c r="AS3042">
        <v>0</v>
      </c>
    </row>
    <row r="3043" spans="1:46" x14ac:dyDescent="0.3">
      <c r="A3043">
        <v>217</v>
      </c>
      <c r="B3043" t="s">
        <v>147</v>
      </c>
      <c r="C3043" t="s">
        <v>90</v>
      </c>
      <c r="D3043" t="s">
        <v>21</v>
      </c>
      <c r="E3043" t="s">
        <v>22</v>
      </c>
      <c r="F3043" s="101">
        <v>45869</v>
      </c>
      <c r="G3043" t="s">
        <v>1087</v>
      </c>
      <c r="H3043" t="s">
        <v>2891</v>
      </c>
      <c r="I3043">
        <v>20</v>
      </c>
      <c r="J3043">
        <v>4.7600002288818359</v>
      </c>
      <c r="L3043">
        <v>23.6</v>
      </c>
      <c r="M3043">
        <v>472.5</v>
      </c>
      <c r="AS3043">
        <v>23.6</v>
      </c>
    </row>
    <row r="3044" spans="1:46" x14ac:dyDescent="0.3">
      <c r="A3044">
        <v>217</v>
      </c>
      <c r="B3044" t="s">
        <v>147</v>
      </c>
      <c r="C3044" t="s">
        <v>90</v>
      </c>
      <c r="D3044" t="s">
        <v>21</v>
      </c>
      <c r="E3044" t="s">
        <v>22</v>
      </c>
      <c r="F3044" s="101">
        <v>45869</v>
      </c>
      <c r="G3044" t="s">
        <v>1087</v>
      </c>
      <c r="H3044" t="s">
        <v>2895</v>
      </c>
      <c r="I3044">
        <v>20</v>
      </c>
      <c r="J3044">
        <v>9.5900001525878906</v>
      </c>
      <c r="L3044">
        <v>9.91</v>
      </c>
      <c r="M3044">
        <v>93.4</v>
      </c>
      <c r="AS3044">
        <v>9.91</v>
      </c>
    </row>
    <row r="3045" spans="1:46" x14ac:dyDescent="0.3">
      <c r="A3045">
        <v>217</v>
      </c>
      <c r="B3045" t="s">
        <v>147</v>
      </c>
      <c r="C3045" t="s">
        <v>90</v>
      </c>
      <c r="D3045" t="s">
        <v>21</v>
      </c>
      <c r="E3045" t="s">
        <v>22</v>
      </c>
      <c r="F3045" s="101">
        <v>45869</v>
      </c>
      <c r="G3045" t="s">
        <v>1087</v>
      </c>
      <c r="H3045" t="s">
        <v>2899</v>
      </c>
      <c r="I3045">
        <v>20</v>
      </c>
      <c r="J3045">
        <v>45.25</v>
      </c>
      <c r="L3045">
        <v>22.15</v>
      </c>
      <c r="M3045">
        <v>26.8</v>
      </c>
      <c r="AS3045">
        <v>22.15</v>
      </c>
    </row>
    <row r="3046" spans="1:46" x14ac:dyDescent="0.3">
      <c r="A3046">
        <v>217</v>
      </c>
      <c r="B3046" t="s">
        <v>147</v>
      </c>
      <c r="C3046" t="s">
        <v>90</v>
      </c>
      <c r="D3046" t="s">
        <v>21</v>
      </c>
      <c r="E3046" t="s">
        <v>22</v>
      </c>
      <c r="F3046" s="101">
        <v>45869</v>
      </c>
      <c r="G3046" t="s">
        <v>1087</v>
      </c>
      <c r="H3046" t="s">
        <v>2890</v>
      </c>
      <c r="I3046">
        <v>20</v>
      </c>
      <c r="J3046">
        <v>116.6699981689453</v>
      </c>
      <c r="L3046">
        <v>194.75</v>
      </c>
      <c r="M3046">
        <v>617.6</v>
      </c>
      <c r="AS3046">
        <v>947.75</v>
      </c>
    </row>
    <row r="3047" spans="1:46" x14ac:dyDescent="0.3">
      <c r="A3047">
        <v>218</v>
      </c>
      <c r="B3047" t="s">
        <v>148</v>
      </c>
      <c r="C3047" t="s">
        <v>90</v>
      </c>
      <c r="D3047" t="s">
        <v>21</v>
      </c>
      <c r="E3047" t="s">
        <v>54</v>
      </c>
      <c r="F3047" s="101">
        <v>45869</v>
      </c>
      <c r="G3047" t="s">
        <v>1118</v>
      </c>
      <c r="H3047" t="s">
        <v>2892</v>
      </c>
      <c r="I3047">
        <v>76000</v>
      </c>
      <c r="J3047">
        <v>39900</v>
      </c>
      <c r="N3047">
        <v>39900</v>
      </c>
    </row>
    <row r="3048" spans="1:46" x14ac:dyDescent="0.3">
      <c r="A3048">
        <v>218</v>
      </c>
      <c r="B3048" t="s">
        <v>148</v>
      </c>
      <c r="C3048" t="s">
        <v>90</v>
      </c>
      <c r="D3048" t="s">
        <v>21</v>
      </c>
      <c r="E3048" t="s">
        <v>54</v>
      </c>
      <c r="F3048" s="101">
        <v>45869</v>
      </c>
      <c r="G3048" t="s">
        <v>1118</v>
      </c>
      <c r="H3048" t="s">
        <v>2898</v>
      </c>
      <c r="I3048">
        <v>5000</v>
      </c>
      <c r="J3048">
        <v>3960</v>
      </c>
      <c r="N3048">
        <v>3960</v>
      </c>
    </row>
    <row r="3049" spans="1:46" x14ac:dyDescent="0.3">
      <c r="A3049">
        <v>218</v>
      </c>
      <c r="B3049" t="s">
        <v>148</v>
      </c>
      <c r="C3049" t="s">
        <v>90</v>
      </c>
      <c r="D3049" t="s">
        <v>21</v>
      </c>
      <c r="E3049" t="s">
        <v>54</v>
      </c>
      <c r="F3049" s="101">
        <v>45869</v>
      </c>
      <c r="G3049" t="s">
        <v>1118</v>
      </c>
      <c r="H3049" t="s">
        <v>2891</v>
      </c>
      <c r="I3049">
        <v>24000</v>
      </c>
      <c r="J3049">
        <v>15532</v>
      </c>
      <c r="N3049">
        <v>15532</v>
      </c>
    </row>
    <row r="3050" spans="1:46" x14ac:dyDescent="0.3">
      <c r="A3050">
        <v>218</v>
      </c>
      <c r="B3050" t="s">
        <v>148</v>
      </c>
      <c r="C3050" t="s">
        <v>90</v>
      </c>
      <c r="D3050" t="s">
        <v>21</v>
      </c>
      <c r="E3050" t="s">
        <v>54</v>
      </c>
      <c r="F3050" s="101">
        <v>45869</v>
      </c>
      <c r="G3050" t="s">
        <v>1118</v>
      </c>
      <c r="H3050" t="s">
        <v>2895</v>
      </c>
      <c r="I3050">
        <v>5000</v>
      </c>
      <c r="J3050">
        <v>4290</v>
      </c>
      <c r="N3050">
        <v>4290</v>
      </c>
    </row>
    <row r="3051" spans="1:46" x14ac:dyDescent="0.3">
      <c r="A3051">
        <v>218</v>
      </c>
      <c r="B3051" t="s">
        <v>148</v>
      </c>
      <c r="C3051" t="s">
        <v>90</v>
      </c>
      <c r="D3051" t="s">
        <v>21</v>
      </c>
      <c r="E3051" t="s">
        <v>54</v>
      </c>
      <c r="F3051" s="101">
        <v>45869</v>
      </c>
      <c r="G3051" t="s">
        <v>1118</v>
      </c>
      <c r="H3051" t="s">
        <v>2899</v>
      </c>
      <c r="I3051">
        <v>2000</v>
      </c>
      <c r="J3051">
        <v>2398</v>
      </c>
      <c r="N3051">
        <v>2398</v>
      </c>
    </row>
    <row r="3052" spans="1:46" x14ac:dyDescent="0.3">
      <c r="A3052">
        <v>218</v>
      </c>
      <c r="B3052" t="s">
        <v>148</v>
      </c>
      <c r="C3052" t="s">
        <v>90</v>
      </c>
      <c r="D3052" t="s">
        <v>21</v>
      </c>
      <c r="E3052" t="s">
        <v>54</v>
      </c>
      <c r="F3052" s="101">
        <v>45869</v>
      </c>
      <c r="G3052" t="s">
        <v>1118</v>
      </c>
      <c r="H3052" t="s">
        <v>2890</v>
      </c>
      <c r="I3052">
        <v>76000</v>
      </c>
      <c r="J3052">
        <v>60391.6484375</v>
      </c>
      <c r="N3052">
        <v>60391.65</v>
      </c>
    </row>
    <row r="3053" spans="1:46" x14ac:dyDescent="0.3">
      <c r="A3053">
        <v>225</v>
      </c>
      <c r="B3053" t="s">
        <v>156</v>
      </c>
      <c r="C3053" t="s">
        <v>90</v>
      </c>
      <c r="D3053" t="s">
        <v>21</v>
      </c>
      <c r="E3053" t="s">
        <v>22</v>
      </c>
      <c r="F3053" s="101">
        <v>45869</v>
      </c>
      <c r="G3053" t="s">
        <v>3533</v>
      </c>
      <c r="H3053" t="s">
        <v>2890</v>
      </c>
      <c r="I3053">
        <v>1</v>
      </c>
      <c r="J3053">
        <v>6</v>
      </c>
      <c r="AT3053">
        <v>6</v>
      </c>
    </row>
    <row r="3054" spans="1:46" x14ac:dyDescent="0.3">
      <c r="A3054">
        <v>225</v>
      </c>
      <c r="B3054" t="s">
        <v>156</v>
      </c>
      <c r="C3054" t="s">
        <v>90</v>
      </c>
      <c r="D3054" t="s">
        <v>21</v>
      </c>
      <c r="E3054" t="s">
        <v>22</v>
      </c>
      <c r="F3054" s="101">
        <v>45869</v>
      </c>
      <c r="G3054" t="s">
        <v>3533</v>
      </c>
      <c r="H3054" t="s">
        <v>2892</v>
      </c>
      <c r="I3054">
        <v>1</v>
      </c>
      <c r="J3054">
        <v>0</v>
      </c>
      <c r="AT3054">
        <v>0</v>
      </c>
    </row>
    <row r="3055" spans="1:46" x14ac:dyDescent="0.3">
      <c r="A3055">
        <v>225</v>
      </c>
      <c r="B3055" t="s">
        <v>156</v>
      </c>
      <c r="C3055" t="s">
        <v>90</v>
      </c>
      <c r="D3055" t="s">
        <v>21</v>
      </c>
      <c r="E3055" t="s">
        <v>22</v>
      </c>
      <c r="F3055" s="101">
        <v>45869</v>
      </c>
      <c r="G3055" t="s">
        <v>3533</v>
      </c>
      <c r="H3055" t="s">
        <v>2898</v>
      </c>
      <c r="I3055">
        <v>1</v>
      </c>
      <c r="J3055">
        <v>0</v>
      </c>
      <c r="AT3055">
        <v>0</v>
      </c>
    </row>
    <row r="3056" spans="1:46" x14ac:dyDescent="0.3">
      <c r="A3056">
        <v>225</v>
      </c>
      <c r="B3056" t="s">
        <v>156</v>
      </c>
      <c r="C3056" t="s">
        <v>90</v>
      </c>
      <c r="D3056" t="s">
        <v>21</v>
      </c>
      <c r="E3056" t="s">
        <v>22</v>
      </c>
      <c r="F3056" s="101">
        <v>45869</v>
      </c>
      <c r="G3056" t="s">
        <v>3533</v>
      </c>
      <c r="H3056" t="s">
        <v>2891</v>
      </c>
      <c r="I3056">
        <v>1</v>
      </c>
      <c r="J3056">
        <v>10</v>
      </c>
      <c r="AT3056">
        <v>10</v>
      </c>
    </row>
    <row r="3057" spans="1:134" x14ac:dyDescent="0.3">
      <c r="A3057">
        <v>225</v>
      </c>
      <c r="B3057" t="s">
        <v>156</v>
      </c>
      <c r="C3057" t="s">
        <v>90</v>
      </c>
      <c r="D3057" t="s">
        <v>21</v>
      </c>
      <c r="E3057" t="s">
        <v>22</v>
      </c>
      <c r="F3057" s="101">
        <v>45869</v>
      </c>
      <c r="G3057" t="s">
        <v>3533</v>
      </c>
      <c r="H3057" t="s">
        <v>2895</v>
      </c>
      <c r="I3057">
        <v>1</v>
      </c>
      <c r="J3057">
        <v>1</v>
      </c>
      <c r="AT3057">
        <v>1</v>
      </c>
    </row>
    <row r="3058" spans="1:134" x14ac:dyDescent="0.3">
      <c r="A3058">
        <v>225</v>
      </c>
      <c r="B3058" t="s">
        <v>156</v>
      </c>
      <c r="C3058" t="s">
        <v>90</v>
      </c>
      <c r="D3058" t="s">
        <v>21</v>
      </c>
      <c r="E3058" t="s">
        <v>22</v>
      </c>
      <c r="F3058" s="101">
        <v>45869</v>
      </c>
      <c r="G3058" t="s">
        <v>3533</v>
      </c>
      <c r="H3058" t="s">
        <v>2899</v>
      </c>
      <c r="I3058">
        <v>1</v>
      </c>
      <c r="J3058">
        <v>1</v>
      </c>
      <c r="AT3058">
        <v>1</v>
      </c>
    </row>
    <row r="3059" spans="1:134" x14ac:dyDescent="0.3">
      <c r="A3059">
        <v>239</v>
      </c>
      <c r="B3059" t="s">
        <v>1226</v>
      </c>
      <c r="C3059" t="s">
        <v>29</v>
      </c>
      <c r="D3059" t="s">
        <v>21</v>
      </c>
      <c r="E3059" t="s">
        <v>22</v>
      </c>
      <c r="F3059" s="101">
        <v>45869</v>
      </c>
      <c r="G3059" t="s">
        <v>3534</v>
      </c>
      <c r="H3059" t="s">
        <v>2905</v>
      </c>
      <c r="J3059">
        <v>1</v>
      </c>
      <c r="AU3059">
        <v>1</v>
      </c>
    </row>
    <row r="3060" spans="1:134" x14ac:dyDescent="0.3">
      <c r="A3060">
        <v>239</v>
      </c>
      <c r="B3060" t="s">
        <v>1226</v>
      </c>
      <c r="C3060" t="s">
        <v>29</v>
      </c>
      <c r="D3060" t="s">
        <v>21</v>
      </c>
      <c r="E3060" t="s">
        <v>22</v>
      </c>
      <c r="F3060" s="101">
        <v>45869</v>
      </c>
      <c r="G3060" t="s">
        <v>3534</v>
      </c>
      <c r="H3060" t="s">
        <v>2907</v>
      </c>
      <c r="J3060">
        <v>0</v>
      </c>
      <c r="AU3060">
        <v>0</v>
      </c>
    </row>
    <row r="3061" spans="1:134" x14ac:dyDescent="0.3">
      <c r="A3061">
        <v>239</v>
      </c>
      <c r="B3061" t="s">
        <v>1226</v>
      </c>
      <c r="C3061" t="s">
        <v>29</v>
      </c>
      <c r="D3061" t="s">
        <v>21</v>
      </c>
      <c r="E3061" t="s">
        <v>22</v>
      </c>
      <c r="F3061" s="101">
        <v>45869</v>
      </c>
      <c r="G3061" t="s">
        <v>3534</v>
      </c>
      <c r="H3061" t="s">
        <v>2908</v>
      </c>
      <c r="J3061">
        <v>23</v>
      </c>
      <c r="AU3061">
        <v>23</v>
      </c>
    </row>
    <row r="3062" spans="1:134" x14ac:dyDescent="0.3">
      <c r="A3062">
        <v>239</v>
      </c>
      <c r="B3062" t="s">
        <v>1226</v>
      </c>
      <c r="C3062" t="s">
        <v>29</v>
      </c>
      <c r="D3062" t="s">
        <v>21</v>
      </c>
      <c r="E3062" t="s">
        <v>22</v>
      </c>
      <c r="F3062" s="101">
        <v>45869</v>
      </c>
      <c r="G3062" t="s">
        <v>3534</v>
      </c>
      <c r="H3062" t="s">
        <v>2695</v>
      </c>
      <c r="J3062">
        <v>3</v>
      </c>
      <c r="AU3062">
        <v>3</v>
      </c>
    </row>
    <row r="3063" spans="1:134" x14ac:dyDescent="0.3">
      <c r="A3063">
        <v>239</v>
      </c>
      <c r="B3063" t="s">
        <v>1226</v>
      </c>
      <c r="C3063" t="s">
        <v>29</v>
      </c>
      <c r="D3063" t="s">
        <v>21</v>
      </c>
      <c r="E3063" t="s">
        <v>22</v>
      </c>
      <c r="F3063" s="101">
        <v>45869</v>
      </c>
      <c r="G3063" t="s">
        <v>3534</v>
      </c>
      <c r="H3063" t="s">
        <v>2906</v>
      </c>
      <c r="J3063">
        <v>15</v>
      </c>
      <c r="AU3063">
        <v>15</v>
      </c>
    </row>
    <row r="3064" spans="1:134" x14ac:dyDescent="0.3">
      <c r="A3064">
        <v>434</v>
      </c>
      <c r="B3064" t="s">
        <v>403</v>
      </c>
      <c r="C3064" t="s">
        <v>90</v>
      </c>
      <c r="D3064" t="s">
        <v>21</v>
      </c>
      <c r="E3064" t="s">
        <v>54</v>
      </c>
      <c r="F3064" s="101">
        <v>45869</v>
      </c>
      <c r="G3064" t="s">
        <v>1753</v>
      </c>
      <c r="H3064" t="s">
        <v>2890</v>
      </c>
      <c r="I3064">
        <v>100</v>
      </c>
      <c r="J3064">
        <v>310.39999389648438</v>
      </c>
      <c r="AV3064">
        <v>310.39999999999998</v>
      </c>
    </row>
    <row r="3065" spans="1:134" x14ac:dyDescent="0.3">
      <c r="A3065">
        <v>434</v>
      </c>
      <c r="B3065" t="s">
        <v>403</v>
      </c>
      <c r="C3065" t="s">
        <v>90</v>
      </c>
      <c r="D3065" t="s">
        <v>21</v>
      </c>
      <c r="E3065" t="s">
        <v>54</v>
      </c>
      <c r="F3065" s="101">
        <v>45869</v>
      </c>
      <c r="G3065" t="s">
        <v>1753</v>
      </c>
      <c r="H3065" t="s">
        <v>2898</v>
      </c>
      <c r="I3065">
        <v>200</v>
      </c>
      <c r="J3065">
        <v>0</v>
      </c>
      <c r="AV3065">
        <v>0</v>
      </c>
    </row>
    <row r="3066" spans="1:134" x14ac:dyDescent="0.3">
      <c r="A3066">
        <v>434</v>
      </c>
      <c r="B3066" t="s">
        <v>403</v>
      </c>
      <c r="C3066" t="s">
        <v>90</v>
      </c>
      <c r="D3066" t="s">
        <v>21</v>
      </c>
      <c r="E3066" t="s">
        <v>54</v>
      </c>
      <c r="F3066" s="101">
        <v>45869</v>
      </c>
      <c r="G3066" t="s">
        <v>1753</v>
      </c>
      <c r="H3066" t="s">
        <v>2891</v>
      </c>
      <c r="I3066">
        <v>25</v>
      </c>
      <c r="J3066">
        <v>0</v>
      </c>
      <c r="AV3066">
        <v>0</v>
      </c>
    </row>
    <row r="3067" spans="1:134" x14ac:dyDescent="0.3">
      <c r="A3067">
        <v>434</v>
      </c>
      <c r="B3067" t="s">
        <v>403</v>
      </c>
      <c r="C3067" t="s">
        <v>90</v>
      </c>
      <c r="D3067" t="s">
        <v>21</v>
      </c>
      <c r="E3067" t="s">
        <v>54</v>
      </c>
      <c r="F3067" s="101">
        <v>45869</v>
      </c>
      <c r="G3067" t="s">
        <v>1753</v>
      </c>
      <c r="H3067" t="s">
        <v>2895</v>
      </c>
      <c r="I3067">
        <v>10</v>
      </c>
      <c r="J3067">
        <v>0</v>
      </c>
      <c r="AV3067">
        <v>0</v>
      </c>
    </row>
    <row r="3068" spans="1:134" x14ac:dyDescent="0.3">
      <c r="A3068">
        <v>434</v>
      </c>
      <c r="B3068" t="s">
        <v>403</v>
      </c>
      <c r="C3068" t="s">
        <v>90</v>
      </c>
      <c r="D3068" t="s">
        <v>21</v>
      </c>
      <c r="E3068" t="s">
        <v>54</v>
      </c>
      <c r="F3068" s="101">
        <v>45869</v>
      </c>
      <c r="G3068" t="s">
        <v>1753</v>
      </c>
      <c r="H3068" t="s">
        <v>2899</v>
      </c>
      <c r="I3068">
        <v>200</v>
      </c>
      <c r="J3068">
        <v>0</v>
      </c>
      <c r="AV3068">
        <v>0</v>
      </c>
    </row>
    <row r="3069" spans="1:134" x14ac:dyDescent="0.3">
      <c r="A3069">
        <v>434</v>
      </c>
      <c r="B3069" t="s">
        <v>403</v>
      </c>
      <c r="C3069" t="s">
        <v>90</v>
      </c>
      <c r="D3069" t="s">
        <v>21</v>
      </c>
      <c r="E3069" t="s">
        <v>54</v>
      </c>
      <c r="F3069" s="101">
        <v>45869</v>
      </c>
      <c r="G3069" t="s">
        <v>1753</v>
      </c>
      <c r="H3069" t="s">
        <v>2892</v>
      </c>
      <c r="I3069">
        <v>25</v>
      </c>
      <c r="J3069">
        <v>1.7100000381469731</v>
      </c>
      <c r="AV3069">
        <v>1.71</v>
      </c>
    </row>
    <row r="3070" spans="1:134" x14ac:dyDescent="0.3">
      <c r="A3070">
        <v>436</v>
      </c>
      <c r="B3070" t="s">
        <v>121</v>
      </c>
      <c r="C3070" t="s">
        <v>93</v>
      </c>
      <c r="D3070" t="s">
        <v>21</v>
      </c>
      <c r="E3070" t="s">
        <v>54</v>
      </c>
      <c r="F3070" s="101">
        <v>45869</v>
      </c>
      <c r="G3070" t="s">
        <v>3535</v>
      </c>
      <c r="H3070" t="s">
        <v>3074</v>
      </c>
      <c r="I3070">
        <v>7</v>
      </c>
      <c r="J3070">
        <v>4.5900001525878906</v>
      </c>
      <c r="CP3070">
        <v>4.59</v>
      </c>
    </row>
    <row r="3071" spans="1:134" x14ac:dyDescent="0.3">
      <c r="A3071">
        <v>436</v>
      </c>
      <c r="B3071" t="s">
        <v>121</v>
      </c>
      <c r="C3071" t="s">
        <v>93</v>
      </c>
      <c r="D3071" t="s">
        <v>21</v>
      </c>
      <c r="E3071" t="s">
        <v>54</v>
      </c>
      <c r="F3071" s="101">
        <v>45869</v>
      </c>
      <c r="G3071" t="s">
        <v>3535</v>
      </c>
      <c r="H3071" t="s">
        <v>3075</v>
      </c>
      <c r="I3071">
        <v>7</v>
      </c>
      <c r="J3071">
        <v>8.8199996948242188</v>
      </c>
      <c r="CP3071">
        <v>8.82</v>
      </c>
    </row>
    <row r="3072" spans="1:134" x14ac:dyDescent="0.3">
      <c r="A3072">
        <v>485</v>
      </c>
      <c r="B3072" t="s">
        <v>450</v>
      </c>
      <c r="C3072" t="s">
        <v>93</v>
      </c>
      <c r="D3072" t="s">
        <v>21</v>
      </c>
      <c r="E3072" t="s">
        <v>22</v>
      </c>
      <c r="F3072" s="101">
        <v>45869</v>
      </c>
      <c r="G3072" t="s">
        <v>3536</v>
      </c>
      <c r="H3072" t="s">
        <v>3330</v>
      </c>
      <c r="I3072">
        <v>80</v>
      </c>
      <c r="J3072">
        <v>100</v>
      </c>
      <c r="EC3072">
        <v>1</v>
      </c>
      <c r="ED3072">
        <v>1</v>
      </c>
    </row>
    <row r="3073" spans="1:141" x14ac:dyDescent="0.3">
      <c r="A3073">
        <v>485</v>
      </c>
      <c r="B3073" t="s">
        <v>450</v>
      </c>
      <c r="C3073" t="s">
        <v>93</v>
      </c>
      <c r="D3073" t="s">
        <v>21</v>
      </c>
      <c r="E3073" t="s">
        <v>22</v>
      </c>
      <c r="F3073" s="101">
        <v>45869</v>
      </c>
      <c r="G3073" t="s">
        <v>3536</v>
      </c>
      <c r="H3073" t="s">
        <v>3064</v>
      </c>
      <c r="I3073">
        <v>80</v>
      </c>
      <c r="J3073">
        <v>100</v>
      </c>
      <c r="EC3073">
        <v>1</v>
      </c>
      <c r="ED3073">
        <v>1</v>
      </c>
    </row>
    <row r="3074" spans="1:141" x14ac:dyDescent="0.3">
      <c r="A3074">
        <v>485</v>
      </c>
      <c r="B3074" t="s">
        <v>450</v>
      </c>
      <c r="C3074" t="s">
        <v>93</v>
      </c>
      <c r="D3074" t="s">
        <v>21</v>
      </c>
      <c r="E3074" t="s">
        <v>22</v>
      </c>
      <c r="F3074" s="101">
        <v>45869</v>
      </c>
      <c r="G3074" t="s">
        <v>3536</v>
      </c>
      <c r="H3074" t="s">
        <v>68</v>
      </c>
      <c r="I3074">
        <v>80</v>
      </c>
      <c r="J3074">
        <v>0</v>
      </c>
      <c r="EC3074">
        <v>0</v>
      </c>
      <c r="ED3074">
        <v>0</v>
      </c>
    </row>
    <row r="3075" spans="1:141" x14ac:dyDescent="0.3">
      <c r="A3075">
        <v>485</v>
      </c>
      <c r="B3075" t="s">
        <v>450</v>
      </c>
      <c r="C3075" t="s">
        <v>93</v>
      </c>
      <c r="D3075" t="s">
        <v>21</v>
      </c>
      <c r="E3075" t="s">
        <v>22</v>
      </c>
      <c r="F3075" s="101">
        <v>45869</v>
      </c>
      <c r="G3075" t="s">
        <v>3536</v>
      </c>
      <c r="H3075" t="s">
        <v>3331</v>
      </c>
      <c r="I3075">
        <v>80</v>
      </c>
      <c r="J3075">
        <v>0</v>
      </c>
      <c r="EC3075">
        <v>0</v>
      </c>
      <c r="ED3075">
        <v>0</v>
      </c>
    </row>
    <row r="3076" spans="1:141" x14ac:dyDescent="0.3">
      <c r="A3076">
        <v>485</v>
      </c>
      <c r="B3076" t="s">
        <v>450</v>
      </c>
      <c r="C3076" t="s">
        <v>93</v>
      </c>
      <c r="D3076" t="s">
        <v>21</v>
      </c>
      <c r="E3076" t="s">
        <v>22</v>
      </c>
      <c r="F3076" s="101">
        <v>45869</v>
      </c>
      <c r="G3076" t="s">
        <v>3536</v>
      </c>
      <c r="H3076" t="s">
        <v>3332</v>
      </c>
      <c r="I3076">
        <v>80</v>
      </c>
      <c r="J3076">
        <v>0</v>
      </c>
      <c r="EC3076">
        <v>0</v>
      </c>
      <c r="ED3076">
        <v>1</v>
      </c>
    </row>
    <row r="3077" spans="1:141" x14ac:dyDescent="0.3">
      <c r="A3077">
        <v>488</v>
      </c>
      <c r="B3077" t="s">
        <v>453</v>
      </c>
      <c r="C3077" t="s">
        <v>93</v>
      </c>
      <c r="D3077" t="s">
        <v>21</v>
      </c>
      <c r="E3077" t="s">
        <v>22</v>
      </c>
      <c r="F3077" s="101">
        <v>45869</v>
      </c>
      <c r="G3077" t="s">
        <v>3537</v>
      </c>
      <c r="H3077" t="s">
        <v>3328</v>
      </c>
      <c r="I3077">
        <v>85</v>
      </c>
      <c r="J3077">
        <v>33.330001831054688</v>
      </c>
      <c r="EE3077">
        <v>1</v>
      </c>
      <c r="EF3077">
        <v>3</v>
      </c>
    </row>
    <row r="3078" spans="1:141" x14ac:dyDescent="0.3">
      <c r="A3078">
        <v>488</v>
      </c>
      <c r="B3078" t="s">
        <v>453</v>
      </c>
      <c r="C3078" t="s">
        <v>93</v>
      </c>
      <c r="D3078" t="s">
        <v>21</v>
      </c>
      <c r="E3078" t="s">
        <v>22</v>
      </c>
      <c r="F3078" s="101">
        <v>45869</v>
      </c>
      <c r="G3078" t="s">
        <v>3537</v>
      </c>
      <c r="H3078" t="s">
        <v>3329</v>
      </c>
      <c r="I3078">
        <v>85</v>
      </c>
      <c r="J3078">
        <v>60</v>
      </c>
      <c r="EE3078">
        <v>6</v>
      </c>
      <c r="EF3078">
        <v>10</v>
      </c>
    </row>
    <row r="3079" spans="1:141" x14ac:dyDescent="0.3">
      <c r="A3079">
        <v>488</v>
      </c>
      <c r="B3079" t="s">
        <v>453</v>
      </c>
      <c r="C3079" t="s">
        <v>93</v>
      </c>
      <c r="D3079" t="s">
        <v>21</v>
      </c>
      <c r="E3079" t="s">
        <v>22</v>
      </c>
      <c r="F3079" s="101">
        <v>45869</v>
      </c>
      <c r="G3079" t="s">
        <v>3537</v>
      </c>
      <c r="H3079" t="s">
        <v>3330</v>
      </c>
      <c r="I3079">
        <v>85</v>
      </c>
      <c r="J3079">
        <v>100</v>
      </c>
      <c r="EE3079">
        <v>7</v>
      </c>
      <c r="EF3079">
        <v>7</v>
      </c>
    </row>
    <row r="3080" spans="1:141" x14ac:dyDescent="0.3">
      <c r="A3080">
        <v>488</v>
      </c>
      <c r="B3080" t="s">
        <v>453</v>
      </c>
      <c r="C3080" t="s">
        <v>93</v>
      </c>
      <c r="D3080" t="s">
        <v>21</v>
      </c>
      <c r="E3080" t="s">
        <v>22</v>
      </c>
      <c r="F3080" s="101">
        <v>45869</v>
      </c>
      <c r="G3080" t="s">
        <v>3537</v>
      </c>
      <c r="H3080" t="s">
        <v>3064</v>
      </c>
      <c r="I3080">
        <v>85</v>
      </c>
      <c r="J3080">
        <v>89.470001220703125</v>
      </c>
      <c r="EE3080">
        <v>34</v>
      </c>
      <c r="EF3080">
        <v>38</v>
      </c>
    </row>
    <row r="3081" spans="1:141" x14ac:dyDescent="0.3">
      <c r="A3081">
        <v>488</v>
      </c>
      <c r="B3081" t="s">
        <v>453</v>
      </c>
      <c r="C3081" t="s">
        <v>93</v>
      </c>
      <c r="D3081" t="s">
        <v>21</v>
      </c>
      <c r="E3081" t="s">
        <v>22</v>
      </c>
      <c r="F3081" s="101">
        <v>45869</v>
      </c>
      <c r="G3081" t="s">
        <v>3537</v>
      </c>
      <c r="H3081" t="s">
        <v>68</v>
      </c>
      <c r="I3081">
        <v>85</v>
      </c>
      <c r="J3081">
        <v>0</v>
      </c>
      <c r="EE3081">
        <v>0</v>
      </c>
      <c r="EF3081">
        <v>0</v>
      </c>
    </row>
    <row r="3082" spans="1:141" x14ac:dyDescent="0.3">
      <c r="A3082">
        <v>488</v>
      </c>
      <c r="B3082" t="s">
        <v>453</v>
      </c>
      <c r="C3082" t="s">
        <v>93</v>
      </c>
      <c r="D3082" t="s">
        <v>21</v>
      </c>
      <c r="E3082" t="s">
        <v>22</v>
      </c>
      <c r="F3082" s="101">
        <v>45869</v>
      </c>
      <c r="G3082" t="s">
        <v>3537</v>
      </c>
      <c r="H3082" t="s">
        <v>3331</v>
      </c>
      <c r="I3082">
        <v>85</v>
      </c>
      <c r="J3082">
        <v>0</v>
      </c>
      <c r="EE3082">
        <v>0</v>
      </c>
      <c r="EF3082">
        <v>0</v>
      </c>
    </row>
    <row r="3083" spans="1:141" x14ac:dyDescent="0.3">
      <c r="A3083">
        <v>488</v>
      </c>
      <c r="B3083" t="s">
        <v>453</v>
      </c>
      <c r="C3083" t="s">
        <v>93</v>
      </c>
      <c r="D3083" t="s">
        <v>21</v>
      </c>
      <c r="E3083" t="s">
        <v>22</v>
      </c>
      <c r="F3083" s="101">
        <v>45869</v>
      </c>
      <c r="G3083" t="s">
        <v>3537</v>
      </c>
      <c r="H3083" t="s">
        <v>3018</v>
      </c>
      <c r="I3083">
        <v>85</v>
      </c>
      <c r="J3083">
        <v>0</v>
      </c>
      <c r="EE3083">
        <v>0</v>
      </c>
      <c r="EF3083">
        <v>0</v>
      </c>
    </row>
    <row r="3084" spans="1:141" x14ac:dyDescent="0.3">
      <c r="A3084">
        <v>488</v>
      </c>
      <c r="B3084" t="s">
        <v>453</v>
      </c>
      <c r="C3084" t="s">
        <v>93</v>
      </c>
      <c r="D3084" t="s">
        <v>21</v>
      </c>
      <c r="E3084" t="s">
        <v>22</v>
      </c>
      <c r="F3084" s="101">
        <v>45869</v>
      </c>
      <c r="G3084" t="s">
        <v>3537</v>
      </c>
      <c r="H3084" t="s">
        <v>3355</v>
      </c>
      <c r="I3084">
        <v>85</v>
      </c>
      <c r="J3084">
        <v>0</v>
      </c>
      <c r="EE3084">
        <v>0</v>
      </c>
      <c r="EF3084">
        <v>0</v>
      </c>
    </row>
    <row r="3085" spans="1:141" x14ac:dyDescent="0.3">
      <c r="A3085">
        <v>488</v>
      </c>
      <c r="B3085" t="s">
        <v>453</v>
      </c>
      <c r="C3085" t="s">
        <v>93</v>
      </c>
      <c r="D3085" t="s">
        <v>21</v>
      </c>
      <c r="E3085" t="s">
        <v>22</v>
      </c>
      <c r="F3085" s="101">
        <v>45869</v>
      </c>
      <c r="G3085" t="s">
        <v>3537</v>
      </c>
      <c r="H3085" t="s">
        <v>3332</v>
      </c>
      <c r="I3085">
        <v>85</v>
      </c>
      <c r="J3085">
        <v>85.709999084472656</v>
      </c>
      <c r="EE3085">
        <v>18</v>
      </c>
      <c r="EF3085">
        <v>21</v>
      </c>
    </row>
    <row r="3086" spans="1:141" x14ac:dyDescent="0.3">
      <c r="A3086">
        <v>509</v>
      </c>
      <c r="B3086" t="s">
        <v>2156</v>
      </c>
      <c r="C3086" t="s">
        <v>29</v>
      </c>
      <c r="D3086" t="s">
        <v>21</v>
      </c>
      <c r="E3086" t="s">
        <v>22</v>
      </c>
      <c r="F3086" s="101">
        <v>45869</v>
      </c>
      <c r="G3086" t="s">
        <v>2199</v>
      </c>
      <c r="H3086" t="s">
        <v>3437</v>
      </c>
      <c r="I3086">
        <v>90</v>
      </c>
      <c r="J3086">
        <v>100</v>
      </c>
      <c r="EJ3086">
        <v>55</v>
      </c>
      <c r="EK3086">
        <v>55</v>
      </c>
    </row>
    <row r="3087" spans="1:141" x14ac:dyDescent="0.3">
      <c r="A3087">
        <v>509</v>
      </c>
      <c r="B3087" t="s">
        <v>2156</v>
      </c>
      <c r="C3087" t="s">
        <v>29</v>
      </c>
      <c r="D3087" t="s">
        <v>21</v>
      </c>
      <c r="E3087" t="s">
        <v>22</v>
      </c>
      <c r="F3087" s="101">
        <v>45869</v>
      </c>
      <c r="G3087" t="s">
        <v>2199</v>
      </c>
      <c r="H3087" t="s">
        <v>3438</v>
      </c>
      <c r="I3087">
        <v>90</v>
      </c>
      <c r="J3087">
        <v>89.889999389648438</v>
      </c>
      <c r="EJ3087">
        <v>89</v>
      </c>
      <c r="EK3087">
        <v>80</v>
      </c>
    </row>
    <row r="3088" spans="1:141" x14ac:dyDescent="0.3">
      <c r="A3088">
        <v>509</v>
      </c>
      <c r="B3088" t="s">
        <v>2156</v>
      </c>
      <c r="C3088" t="s">
        <v>29</v>
      </c>
      <c r="D3088" t="s">
        <v>21</v>
      </c>
      <c r="E3088" t="s">
        <v>22</v>
      </c>
      <c r="F3088" s="101">
        <v>45869</v>
      </c>
      <c r="G3088" t="s">
        <v>2199</v>
      </c>
      <c r="H3088" t="s">
        <v>479</v>
      </c>
      <c r="I3088">
        <v>90</v>
      </c>
      <c r="J3088">
        <v>95.919998168945313</v>
      </c>
      <c r="EJ3088">
        <v>98</v>
      </c>
      <c r="EK3088">
        <v>94</v>
      </c>
    </row>
    <row r="3089" spans="1:141" x14ac:dyDescent="0.3">
      <c r="A3089">
        <v>509</v>
      </c>
      <c r="B3089" t="s">
        <v>2156</v>
      </c>
      <c r="C3089" t="s">
        <v>29</v>
      </c>
      <c r="D3089" t="s">
        <v>21</v>
      </c>
      <c r="E3089" t="s">
        <v>22</v>
      </c>
      <c r="F3089" s="101">
        <v>45869</v>
      </c>
      <c r="G3089" t="s">
        <v>2199</v>
      </c>
      <c r="H3089" t="s">
        <v>3439</v>
      </c>
      <c r="I3089">
        <v>90</v>
      </c>
      <c r="J3089">
        <v>0</v>
      </c>
      <c r="EJ3089">
        <v>0</v>
      </c>
      <c r="EK3089">
        <v>0</v>
      </c>
    </row>
    <row r="3090" spans="1:141" x14ac:dyDescent="0.3">
      <c r="A3090">
        <v>509</v>
      </c>
      <c r="B3090" t="s">
        <v>2156</v>
      </c>
      <c r="C3090" t="s">
        <v>29</v>
      </c>
      <c r="D3090" t="s">
        <v>21</v>
      </c>
      <c r="E3090" t="s">
        <v>22</v>
      </c>
      <c r="F3090" s="101">
        <v>45869</v>
      </c>
      <c r="G3090" t="s">
        <v>2199</v>
      </c>
      <c r="H3090" t="s">
        <v>2698</v>
      </c>
      <c r="I3090">
        <v>90</v>
      </c>
      <c r="J3090">
        <v>98.569999694824219</v>
      </c>
      <c r="EJ3090">
        <v>70</v>
      </c>
      <c r="EK3090">
        <v>69</v>
      </c>
    </row>
    <row r="3091" spans="1:141" x14ac:dyDescent="0.3">
      <c r="A3091">
        <v>509</v>
      </c>
      <c r="B3091" t="s">
        <v>2156</v>
      </c>
      <c r="C3091" t="s">
        <v>29</v>
      </c>
      <c r="D3091" t="s">
        <v>21</v>
      </c>
      <c r="E3091" t="s">
        <v>22</v>
      </c>
      <c r="F3091" s="101">
        <v>45869</v>
      </c>
      <c r="G3091" t="s">
        <v>2199</v>
      </c>
      <c r="H3091" t="s">
        <v>2702</v>
      </c>
      <c r="I3091">
        <v>90</v>
      </c>
      <c r="J3091">
        <v>0</v>
      </c>
      <c r="EJ3091">
        <v>0</v>
      </c>
      <c r="EK3091">
        <v>0</v>
      </c>
    </row>
    <row r="3092" spans="1:141" x14ac:dyDescent="0.3">
      <c r="A3092">
        <v>509</v>
      </c>
      <c r="B3092" t="s">
        <v>2156</v>
      </c>
      <c r="C3092" t="s">
        <v>29</v>
      </c>
      <c r="D3092" t="s">
        <v>21</v>
      </c>
      <c r="E3092" t="s">
        <v>22</v>
      </c>
      <c r="F3092" s="101">
        <v>45869</v>
      </c>
      <c r="G3092" t="s">
        <v>2199</v>
      </c>
      <c r="H3092" t="s">
        <v>2703</v>
      </c>
      <c r="I3092">
        <v>90</v>
      </c>
      <c r="J3092">
        <v>95.449996948242188</v>
      </c>
      <c r="EJ3092">
        <v>22</v>
      </c>
      <c r="EK3092">
        <v>21</v>
      </c>
    </row>
    <row r="3093" spans="1:141" x14ac:dyDescent="0.3">
      <c r="A3093">
        <v>509</v>
      </c>
      <c r="B3093" t="s">
        <v>2156</v>
      </c>
      <c r="C3093" t="s">
        <v>29</v>
      </c>
      <c r="D3093" t="s">
        <v>21</v>
      </c>
      <c r="E3093" t="s">
        <v>22</v>
      </c>
      <c r="F3093" s="101">
        <v>45869</v>
      </c>
      <c r="G3093" t="s">
        <v>2199</v>
      </c>
      <c r="H3093" t="s">
        <v>3440</v>
      </c>
      <c r="I3093">
        <v>90</v>
      </c>
      <c r="J3093">
        <v>0</v>
      </c>
      <c r="EJ3093">
        <v>0</v>
      </c>
      <c r="EK3093">
        <v>0</v>
      </c>
    </row>
    <row r="3094" spans="1:141" x14ac:dyDescent="0.3">
      <c r="A3094">
        <v>509</v>
      </c>
      <c r="B3094" t="s">
        <v>2156</v>
      </c>
      <c r="C3094" t="s">
        <v>29</v>
      </c>
      <c r="D3094" t="s">
        <v>21</v>
      </c>
      <c r="E3094" t="s">
        <v>22</v>
      </c>
      <c r="F3094" s="101">
        <v>45869</v>
      </c>
      <c r="G3094" t="s">
        <v>2199</v>
      </c>
      <c r="H3094" t="s">
        <v>2705</v>
      </c>
      <c r="I3094">
        <v>90</v>
      </c>
      <c r="J3094">
        <v>0</v>
      </c>
      <c r="EJ3094">
        <v>0</v>
      </c>
      <c r="EK3094">
        <v>0</v>
      </c>
    </row>
    <row r="3095" spans="1:141" x14ac:dyDescent="0.3">
      <c r="A3095">
        <v>509</v>
      </c>
      <c r="B3095" t="s">
        <v>2156</v>
      </c>
      <c r="C3095" t="s">
        <v>29</v>
      </c>
      <c r="D3095" t="s">
        <v>21</v>
      </c>
      <c r="E3095" t="s">
        <v>22</v>
      </c>
      <c r="F3095" s="101">
        <v>45869</v>
      </c>
      <c r="G3095" t="s">
        <v>2199</v>
      </c>
      <c r="H3095" t="s">
        <v>3441</v>
      </c>
      <c r="I3095">
        <v>90</v>
      </c>
      <c r="J3095">
        <v>0</v>
      </c>
      <c r="EJ3095">
        <v>0</v>
      </c>
      <c r="EK3095">
        <v>0</v>
      </c>
    </row>
    <row r="3096" spans="1:141" x14ac:dyDescent="0.3">
      <c r="A3096">
        <v>509</v>
      </c>
      <c r="B3096" t="s">
        <v>2156</v>
      </c>
      <c r="C3096" t="s">
        <v>29</v>
      </c>
      <c r="D3096" t="s">
        <v>21</v>
      </c>
      <c r="E3096" t="s">
        <v>22</v>
      </c>
      <c r="F3096" s="101">
        <v>45869</v>
      </c>
      <c r="G3096" t="s">
        <v>2199</v>
      </c>
      <c r="H3096" t="s">
        <v>3442</v>
      </c>
      <c r="I3096">
        <v>90</v>
      </c>
      <c r="J3096">
        <v>97.139999389648438</v>
      </c>
      <c r="EJ3096">
        <v>70</v>
      </c>
      <c r="EK3096">
        <v>68</v>
      </c>
    </row>
    <row r="3097" spans="1:141" x14ac:dyDescent="0.3">
      <c r="A3097">
        <v>509</v>
      </c>
      <c r="B3097" t="s">
        <v>2156</v>
      </c>
      <c r="C3097" t="s">
        <v>29</v>
      </c>
      <c r="D3097" t="s">
        <v>21</v>
      </c>
      <c r="E3097" t="s">
        <v>22</v>
      </c>
      <c r="F3097" s="101">
        <v>45869</v>
      </c>
      <c r="G3097" t="s">
        <v>2199</v>
      </c>
      <c r="H3097" t="s">
        <v>3443</v>
      </c>
      <c r="I3097">
        <v>90</v>
      </c>
      <c r="J3097">
        <v>0</v>
      </c>
      <c r="EJ3097">
        <v>0</v>
      </c>
      <c r="EK3097">
        <v>0</v>
      </c>
    </row>
    <row r="3098" spans="1:141" x14ac:dyDescent="0.3">
      <c r="A3098">
        <v>509</v>
      </c>
      <c r="B3098" t="s">
        <v>2156</v>
      </c>
      <c r="C3098" t="s">
        <v>29</v>
      </c>
      <c r="D3098" t="s">
        <v>21</v>
      </c>
      <c r="E3098" t="s">
        <v>22</v>
      </c>
      <c r="F3098" s="101">
        <v>45869</v>
      </c>
      <c r="G3098" t="s">
        <v>2199</v>
      </c>
      <c r="H3098" t="s">
        <v>3444</v>
      </c>
      <c r="I3098">
        <v>90</v>
      </c>
      <c r="J3098">
        <v>0</v>
      </c>
      <c r="EJ3098">
        <v>0</v>
      </c>
      <c r="EK3098">
        <v>0</v>
      </c>
    </row>
    <row r="3099" spans="1:141" x14ac:dyDescent="0.3">
      <c r="A3099">
        <v>509</v>
      </c>
      <c r="B3099" t="s">
        <v>2156</v>
      </c>
      <c r="C3099" t="s">
        <v>29</v>
      </c>
      <c r="D3099" t="s">
        <v>21</v>
      </c>
      <c r="E3099" t="s">
        <v>22</v>
      </c>
      <c r="F3099" s="101">
        <v>45869</v>
      </c>
      <c r="G3099" t="s">
        <v>2199</v>
      </c>
      <c r="H3099" t="s">
        <v>3445</v>
      </c>
      <c r="I3099">
        <v>90</v>
      </c>
      <c r="J3099">
        <v>0</v>
      </c>
      <c r="EJ3099">
        <v>0</v>
      </c>
      <c r="EK3099">
        <v>0</v>
      </c>
    </row>
    <row r="3100" spans="1:141" x14ac:dyDescent="0.3">
      <c r="A3100">
        <v>509</v>
      </c>
      <c r="B3100" t="s">
        <v>2156</v>
      </c>
      <c r="C3100" t="s">
        <v>29</v>
      </c>
      <c r="D3100" t="s">
        <v>21</v>
      </c>
      <c r="E3100" t="s">
        <v>22</v>
      </c>
      <c r="F3100" s="101">
        <v>45869</v>
      </c>
      <c r="G3100" t="s">
        <v>2199</v>
      </c>
      <c r="H3100" t="s">
        <v>3446</v>
      </c>
      <c r="I3100">
        <v>90</v>
      </c>
      <c r="J3100">
        <v>0</v>
      </c>
      <c r="EJ3100">
        <v>0</v>
      </c>
      <c r="EK3100">
        <v>0</v>
      </c>
    </row>
    <row r="3101" spans="1:141" x14ac:dyDescent="0.3">
      <c r="A3101">
        <v>509</v>
      </c>
      <c r="B3101" t="s">
        <v>2156</v>
      </c>
      <c r="C3101" t="s">
        <v>29</v>
      </c>
      <c r="D3101" t="s">
        <v>21</v>
      </c>
      <c r="E3101" t="s">
        <v>22</v>
      </c>
      <c r="F3101" s="101">
        <v>45869</v>
      </c>
      <c r="G3101" t="s">
        <v>2199</v>
      </c>
      <c r="H3101" t="s">
        <v>3447</v>
      </c>
      <c r="I3101">
        <v>90</v>
      </c>
      <c r="J3101">
        <v>0</v>
      </c>
      <c r="EJ3101">
        <v>0</v>
      </c>
      <c r="EK3101">
        <v>0</v>
      </c>
    </row>
    <row r="3102" spans="1:141" x14ac:dyDescent="0.3">
      <c r="A3102">
        <v>509</v>
      </c>
      <c r="B3102" t="s">
        <v>2156</v>
      </c>
      <c r="C3102" t="s">
        <v>29</v>
      </c>
      <c r="D3102" t="s">
        <v>21</v>
      </c>
      <c r="E3102" t="s">
        <v>22</v>
      </c>
      <c r="F3102" s="101">
        <v>45869</v>
      </c>
      <c r="G3102" t="s">
        <v>2199</v>
      </c>
      <c r="H3102" t="s">
        <v>3448</v>
      </c>
      <c r="I3102">
        <v>90</v>
      </c>
      <c r="J3102">
        <v>0</v>
      </c>
      <c r="EJ3102">
        <v>0</v>
      </c>
      <c r="EK3102">
        <v>0</v>
      </c>
    </row>
    <row r="3103" spans="1:141" x14ac:dyDescent="0.3">
      <c r="A3103">
        <v>509</v>
      </c>
      <c r="B3103" t="s">
        <v>2156</v>
      </c>
      <c r="C3103" t="s">
        <v>29</v>
      </c>
      <c r="D3103" t="s">
        <v>21</v>
      </c>
      <c r="E3103" t="s">
        <v>22</v>
      </c>
      <c r="F3103" s="101">
        <v>45869</v>
      </c>
      <c r="G3103" t="s">
        <v>2199</v>
      </c>
      <c r="H3103" t="s">
        <v>3449</v>
      </c>
      <c r="I3103">
        <v>90</v>
      </c>
      <c r="J3103">
        <v>100</v>
      </c>
      <c r="EJ3103">
        <v>25</v>
      </c>
      <c r="EK3103">
        <v>25</v>
      </c>
    </row>
    <row r="3104" spans="1:141" x14ac:dyDescent="0.3">
      <c r="A3104">
        <v>208</v>
      </c>
      <c r="B3104" t="s">
        <v>140</v>
      </c>
      <c r="C3104" t="s">
        <v>90</v>
      </c>
      <c r="D3104" t="s">
        <v>21</v>
      </c>
      <c r="E3104" t="s">
        <v>54</v>
      </c>
      <c r="F3104" s="101">
        <v>45900</v>
      </c>
      <c r="G3104" t="s">
        <v>1015</v>
      </c>
      <c r="H3104" t="s">
        <v>2890</v>
      </c>
      <c r="I3104">
        <v>950</v>
      </c>
      <c r="J3104">
        <v>659</v>
      </c>
      <c r="K3104">
        <v>659</v>
      </c>
    </row>
    <row r="3105" spans="1:45" x14ac:dyDescent="0.3">
      <c r="A3105">
        <v>208</v>
      </c>
      <c r="B3105" t="s">
        <v>140</v>
      </c>
      <c r="C3105" t="s">
        <v>90</v>
      </c>
      <c r="D3105" t="s">
        <v>21</v>
      </c>
      <c r="E3105" t="s">
        <v>54</v>
      </c>
      <c r="F3105" s="101">
        <v>45900</v>
      </c>
      <c r="G3105" t="s">
        <v>1015</v>
      </c>
      <c r="H3105" t="s">
        <v>2898</v>
      </c>
      <c r="I3105">
        <v>25</v>
      </c>
      <c r="J3105">
        <v>5.5</v>
      </c>
      <c r="K3105">
        <v>5.5</v>
      </c>
    </row>
    <row r="3106" spans="1:45" x14ac:dyDescent="0.3">
      <c r="A3106">
        <v>208</v>
      </c>
      <c r="B3106" t="s">
        <v>140</v>
      </c>
      <c r="C3106" t="s">
        <v>90</v>
      </c>
      <c r="D3106" t="s">
        <v>21</v>
      </c>
      <c r="E3106" t="s">
        <v>54</v>
      </c>
      <c r="F3106" s="101">
        <v>45900</v>
      </c>
      <c r="G3106" t="s">
        <v>1015</v>
      </c>
      <c r="H3106" t="s">
        <v>2891</v>
      </c>
      <c r="I3106">
        <v>200</v>
      </c>
      <c r="J3106">
        <v>169</v>
      </c>
      <c r="K3106">
        <v>169</v>
      </c>
    </row>
    <row r="3107" spans="1:45" x14ac:dyDescent="0.3">
      <c r="A3107">
        <v>208</v>
      </c>
      <c r="B3107" t="s">
        <v>140</v>
      </c>
      <c r="C3107" t="s">
        <v>90</v>
      </c>
      <c r="D3107" t="s">
        <v>21</v>
      </c>
      <c r="E3107" t="s">
        <v>54</v>
      </c>
      <c r="F3107" s="101">
        <v>45900</v>
      </c>
      <c r="G3107" t="s">
        <v>1015</v>
      </c>
      <c r="H3107" t="s">
        <v>2895</v>
      </c>
      <c r="I3107">
        <v>0</v>
      </c>
      <c r="J3107">
        <v>0</v>
      </c>
      <c r="K3107">
        <v>0</v>
      </c>
    </row>
    <row r="3108" spans="1:45" x14ac:dyDescent="0.3">
      <c r="A3108">
        <v>208</v>
      </c>
      <c r="B3108" t="s">
        <v>140</v>
      </c>
      <c r="C3108" t="s">
        <v>90</v>
      </c>
      <c r="D3108" t="s">
        <v>21</v>
      </c>
      <c r="E3108" t="s">
        <v>54</v>
      </c>
      <c r="F3108" s="101">
        <v>45900</v>
      </c>
      <c r="G3108" t="s">
        <v>1015</v>
      </c>
      <c r="H3108" t="s">
        <v>2899</v>
      </c>
      <c r="I3108">
        <v>25</v>
      </c>
      <c r="J3108">
        <v>18</v>
      </c>
      <c r="K3108">
        <v>18</v>
      </c>
    </row>
    <row r="3109" spans="1:45" x14ac:dyDescent="0.3">
      <c r="A3109">
        <v>208</v>
      </c>
      <c r="B3109" t="s">
        <v>140</v>
      </c>
      <c r="C3109" t="s">
        <v>90</v>
      </c>
      <c r="D3109" t="s">
        <v>21</v>
      </c>
      <c r="E3109" t="s">
        <v>54</v>
      </c>
      <c r="F3109" s="101">
        <v>45900</v>
      </c>
      <c r="G3109" t="s">
        <v>1015</v>
      </c>
      <c r="H3109" t="s">
        <v>2892</v>
      </c>
      <c r="I3109">
        <v>350</v>
      </c>
      <c r="J3109">
        <v>409.5</v>
      </c>
      <c r="K3109">
        <v>409.5</v>
      </c>
    </row>
    <row r="3110" spans="1:45" x14ac:dyDescent="0.3">
      <c r="A3110">
        <v>214</v>
      </c>
      <c r="B3110" t="s">
        <v>143</v>
      </c>
      <c r="C3110" t="s">
        <v>90</v>
      </c>
      <c r="D3110" t="s">
        <v>21</v>
      </c>
      <c r="E3110" t="s">
        <v>54</v>
      </c>
      <c r="F3110" s="101">
        <v>45900</v>
      </c>
      <c r="G3110" t="s">
        <v>1060</v>
      </c>
      <c r="H3110" t="s">
        <v>2890</v>
      </c>
      <c r="I3110">
        <v>5500</v>
      </c>
      <c r="J3110">
        <v>2743.510009765625</v>
      </c>
      <c r="L3110">
        <v>139.21</v>
      </c>
      <c r="M3110">
        <v>2604.3000000000002</v>
      </c>
    </row>
    <row r="3111" spans="1:45" x14ac:dyDescent="0.3">
      <c r="A3111">
        <v>214</v>
      </c>
      <c r="B3111" t="s">
        <v>143</v>
      </c>
      <c r="C3111" t="s">
        <v>90</v>
      </c>
      <c r="D3111" t="s">
        <v>21</v>
      </c>
      <c r="E3111" t="s">
        <v>54</v>
      </c>
      <c r="F3111" s="101">
        <v>45900</v>
      </c>
      <c r="G3111" t="s">
        <v>1060</v>
      </c>
      <c r="H3111" t="s">
        <v>2892</v>
      </c>
      <c r="I3111">
        <v>1000</v>
      </c>
      <c r="J3111">
        <v>1181.77001953125</v>
      </c>
      <c r="L3111">
        <v>251.79</v>
      </c>
      <c r="M3111">
        <v>929.98</v>
      </c>
    </row>
    <row r="3112" spans="1:45" x14ac:dyDescent="0.3">
      <c r="A3112">
        <v>214</v>
      </c>
      <c r="B3112" t="s">
        <v>143</v>
      </c>
      <c r="C3112" t="s">
        <v>90</v>
      </c>
      <c r="D3112" t="s">
        <v>21</v>
      </c>
      <c r="E3112" t="s">
        <v>54</v>
      </c>
      <c r="F3112" s="101">
        <v>45900</v>
      </c>
      <c r="G3112" t="s">
        <v>1060</v>
      </c>
      <c r="H3112" t="s">
        <v>2898</v>
      </c>
      <c r="I3112">
        <v>7500</v>
      </c>
      <c r="J3112">
        <v>18.670000076293949</v>
      </c>
      <c r="L3112">
        <v>10.6</v>
      </c>
      <c r="M3112">
        <v>8.07</v>
      </c>
    </row>
    <row r="3113" spans="1:45" x14ac:dyDescent="0.3">
      <c r="A3113">
        <v>214</v>
      </c>
      <c r="B3113" t="s">
        <v>143</v>
      </c>
      <c r="C3113" t="s">
        <v>90</v>
      </c>
      <c r="D3113" t="s">
        <v>21</v>
      </c>
      <c r="E3113" t="s">
        <v>54</v>
      </c>
      <c r="F3113" s="101">
        <v>45900</v>
      </c>
      <c r="G3113" t="s">
        <v>1060</v>
      </c>
      <c r="H3113" t="s">
        <v>2895</v>
      </c>
      <c r="I3113">
        <v>1</v>
      </c>
      <c r="J3113">
        <v>167.6499938964844</v>
      </c>
      <c r="L3113">
        <v>23.52</v>
      </c>
      <c r="M3113">
        <v>144.13</v>
      </c>
    </row>
    <row r="3114" spans="1:45" x14ac:dyDescent="0.3">
      <c r="A3114">
        <v>214</v>
      </c>
      <c r="B3114" t="s">
        <v>143</v>
      </c>
      <c r="C3114" t="s">
        <v>90</v>
      </c>
      <c r="D3114" t="s">
        <v>21</v>
      </c>
      <c r="E3114" t="s">
        <v>54</v>
      </c>
      <c r="F3114" s="101">
        <v>45900</v>
      </c>
      <c r="G3114" t="s">
        <v>1060</v>
      </c>
      <c r="H3114" t="s">
        <v>2899</v>
      </c>
      <c r="I3114">
        <v>1</v>
      </c>
      <c r="J3114">
        <v>25.29999923706055</v>
      </c>
      <c r="L3114">
        <v>4.88</v>
      </c>
      <c r="M3114">
        <v>20.420000000000002</v>
      </c>
    </row>
    <row r="3115" spans="1:45" x14ac:dyDescent="0.3">
      <c r="A3115">
        <v>214</v>
      </c>
      <c r="B3115" t="s">
        <v>143</v>
      </c>
      <c r="C3115" t="s">
        <v>90</v>
      </c>
      <c r="D3115" t="s">
        <v>21</v>
      </c>
      <c r="E3115" t="s">
        <v>54</v>
      </c>
      <c r="F3115" s="101">
        <v>45900</v>
      </c>
      <c r="G3115" t="s">
        <v>1060</v>
      </c>
      <c r="H3115" t="s">
        <v>2891</v>
      </c>
      <c r="I3115">
        <v>1000</v>
      </c>
      <c r="J3115">
        <v>983.97998046875</v>
      </c>
      <c r="L3115">
        <v>63.08</v>
      </c>
      <c r="M3115">
        <v>920.9</v>
      </c>
    </row>
    <row r="3116" spans="1:45" x14ac:dyDescent="0.3">
      <c r="A3116">
        <v>217</v>
      </c>
      <c r="B3116" t="s">
        <v>147</v>
      </c>
      <c r="C3116" t="s">
        <v>90</v>
      </c>
      <c r="D3116" t="s">
        <v>21</v>
      </c>
      <c r="E3116" t="s">
        <v>22</v>
      </c>
      <c r="F3116" s="101">
        <v>45900</v>
      </c>
      <c r="G3116" t="s">
        <v>1088</v>
      </c>
      <c r="H3116" t="s">
        <v>2890</v>
      </c>
      <c r="I3116">
        <v>20</v>
      </c>
      <c r="J3116">
        <v>38.310001373291023</v>
      </c>
      <c r="L3116">
        <v>139.21</v>
      </c>
      <c r="M3116">
        <v>2604.3000000000002</v>
      </c>
      <c r="AS3116">
        <v>1050.9100000000001</v>
      </c>
    </row>
    <row r="3117" spans="1:45" x14ac:dyDescent="0.3">
      <c r="A3117">
        <v>217</v>
      </c>
      <c r="B3117" t="s">
        <v>147</v>
      </c>
      <c r="C3117" t="s">
        <v>90</v>
      </c>
      <c r="D3117" t="s">
        <v>21</v>
      </c>
      <c r="E3117" t="s">
        <v>22</v>
      </c>
      <c r="F3117" s="101">
        <v>45900</v>
      </c>
      <c r="G3117" t="s">
        <v>1088</v>
      </c>
      <c r="H3117" t="s">
        <v>2892</v>
      </c>
      <c r="I3117">
        <v>20</v>
      </c>
      <c r="J3117">
        <v>21.309999465942379</v>
      </c>
      <c r="L3117">
        <v>251.79</v>
      </c>
      <c r="M3117">
        <v>929.98</v>
      </c>
      <c r="AS3117">
        <v>251.79</v>
      </c>
    </row>
    <row r="3118" spans="1:45" x14ac:dyDescent="0.3">
      <c r="A3118">
        <v>217</v>
      </c>
      <c r="B3118" t="s">
        <v>147</v>
      </c>
      <c r="C3118" t="s">
        <v>90</v>
      </c>
      <c r="D3118" t="s">
        <v>21</v>
      </c>
      <c r="E3118" t="s">
        <v>22</v>
      </c>
      <c r="F3118" s="101">
        <v>45900</v>
      </c>
      <c r="G3118" t="s">
        <v>1088</v>
      </c>
      <c r="H3118" t="s">
        <v>2898</v>
      </c>
      <c r="I3118">
        <v>20</v>
      </c>
      <c r="J3118">
        <v>56.779998779296882</v>
      </c>
      <c r="L3118">
        <v>10.6</v>
      </c>
      <c r="M3118">
        <v>8.07</v>
      </c>
      <c r="AS3118">
        <v>10.6</v>
      </c>
    </row>
    <row r="3119" spans="1:45" x14ac:dyDescent="0.3">
      <c r="A3119">
        <v>217</v>
      </c>
      <c r="B3119" t="s">
        <v>147</v>
      </c>
      <c r="C3119" t="s">
        <v>90</v>
      </c>
      <c r="D3119" t="s">
        <v>21</v>
      </c>
      <c r="E3119" t="s">
        <v>22</v>
      </c>
      <c r="F3119" s="101">
        <v>45900</v>
      </c>
      <c r="G3119" t="s">
        <v>1088</v>
      </c>
      <c r="H3119" t="s">
        <v>2895</v>
      </c>
      <c r="I3119">
        <v>20</v>
      </c>
      <c r="J3119">
        <v>14.02999973297119</v>
      </c>
      <c r="L3119">
        <v>23.52</v>
      </c>
      <c r="M3119">
        <v>144.13</v>
      </c>
      <c r="AS3119">
        <v>23.52</v>
      </c>
    </row>
    <row r="3120" spans="1:45" x14ac:dyDescent="0.3">
      <c r="A3120">
        <v>217</v>
      </c>
      <c r="B3120" t="s">
        <v>147</v>
      </c>
      <c r="C3120" t="s">
        <v>90</v>
      </c>
      <c r="D3120" t="s">
        <v>21</v>
      </c>
      <c r="E3120" t="s">
        <v>22</v>
      </c>
      <c r="F3120" s="101">
        <v>45900</v>
      </c>
      <c r="G3120" t="s">
        <v>1088</v>
      </c>
      <c r="H3120" t="s">
        <v>2899</v>
      </c>
      <c r="I3120">
        <v>20</v>
      </c>
      <c r="J3120">
        <v>19.29000091552734</v>
      </c>
      <c r="L3120">
        <v>4.88</v>
      </c>
      <c r="M3120">
        <v>20.420000000000002</v>
      </c>
      <c r="AS3120">
        <v>4.88</v>
      </c>
    </row>
    <row r="3121" spans="1:47" x14ac:dyDescent="0.3">
      <c r="A3121">
        <v>217</v>
      </c>
      <c r="B3121" t="s">
        <v>147</v>
      </c>
      <c r="C3121" t="s">
        <v>90</v>
      </c>
      <c r="D3121" t="s">
        <v>21</v>
      </c>
      <c r="E3121" t="s">
        <v>22</v>
      </c>
      <c r="F3121" s="101">
        <v>45900</v>
      </c>
      <c r="G3121" t="s">
        <v>1088</v>
      </c>
      <c r="H3121" t="s">
        <v>2891</v>
      </c>
      <c r="I3121">
        <v>20</v>
      </c>
      <c r="J3121">
        <v>6.4800000190734863</v>
      </c>
      <c r="L3121">
        <v>63.08</v>
      </c>
      <c r="M3121">
        <v>920.9</v>
      </c>
      <c r="AS3121">
        <v>63.8</v>
      </c>
    </row>
    <row r="3122" spans="1:47" x14ac:dyDescent="0.3">
      <c r="A3122">
        <v>218</v>
      </c>
      <c r="B3122" t="s">
        <v>148</v>
      </c>
      <c r="C3122" t="s">
        <v>90</v>
      </c>
      <c r="D3122" t="s">
        <v>21</v>
      </c>
      <c r="E3122" t="s">
        <v>54</v>
      </c>
      <c r="F3122" s="101">
        <v>45900</v>
      </c>
      <c r="G3122" t="s">
        <v>1119</v>
      </c>
      <c r="H3122" t="s">
        <v>2890</v>
      </c>
      <c r="I3122">
        <v>76000</v>
      </c>
      <c r="J3122">
        <v>66504.6171875</v>
      </c>
      <c r="N3122">
        <v>66504.62</v>
      </c>
    </row>
    <row r="3123" spans="1:47" x14ac:dyDescent="0.3">
      <c r="A3123">
        <v>218</v>
      </c>
      <c r="B3123" t="s">
        <v>148</v>
      </c>
      <c r="C3123" t="s">
        <v>90</v>
      </c>
      <c r="D3123" t="s">
        <v>21</v>
      </c>
      <c r="E3123" t="s">
        <v>54</v>
      </c>
      <c r="F3123" s="101">
        <v>45900</v>
      </c>
      <c r="G3123" t="s">
        <v>1119</v>
      </c>
      <c r="H3123" t="s">
        <v>2898</v>
      </c>
      <c r="I3123">
        <v>5000</v>
      </c>
      <c r="J3123">
        <v>3900</v>
      </c>
      <c r="N3123">
        <v>3900</v>
      </c>
    </row>
    <row r="3124" spans="1:47" x14ac:dyDescent="0.3">
      <c r="A3124">
        <v>218</v>
      </c>
      <c r="B3124" t="s">
        <v>148</v>
      </c>
      <c r="C3124" t="s">
        <v>90</v>
      </c>
      <c r="D3124" t="s">
        <v>21</v>
      </c>
      <c r="E3124" t="s">
        <v>54</v>
      </c>
      <c r="F3124" s="101">
        <v>45900</v>
      </c>
      <c r="G3124" t="s">
        <v>1119</v>
      </c>
      <c r="H3124" t="s">
        <v>2891</v>
      </c>
      <c r="I3124">
        <v>24000</v>
      </c>
      <c r="J3124">
        <v>20638</v>
      </c>
      <c r="N3124">
        <v>20638</v>
      </c>
    </row>
    <row r="3125" spans="1:47" x14ac:dyDescent="0.3">
      <c r="A3125">
        <v>218</v>
      </c>
      <c r="B3125" t="s">
        <v>148</v>
      </c>
      <c r="C3125" t="s">
        <v>90</v>
      </c>
      <c r="D3125" t="s">
        <v>21</v>
      </c>
      <c r="E3125" t="s">
        <v>54</v>
      </c>
      <c r="F3125" s="101">
        <v>45900</v>
      </c>
      <c r="G3125" t="s">
        <v>1119</v>
      </c>
      <c r="H3125" t="s">
        <v>2895</v>
      </c>
      <c r="I3125">
        <v>5000</v>
      </c>
      <c r="J3125">
        <v>6874</v>
      </c>
      <c r="N3125">
        <v>6874</v>
      </c>
    </row>
    <row r="3126" spans="1:47" x14ac:dyDescent="0.3">
      <c r="A3126">
        <v>218</v>
      </c>
      <c r="B3126" t="s">
        <v>148</v>
      </c>
      <c r="C3126" t="s">
        <v>90</v>
      </c>
      <c r="D3126" t="s">
        <v>21</v>
      </c>
      <c r="E3126" t="s">
        <v>54</v>
      </c>
      <c r="F3126" s="101">
        <v>45900</v>
      </c>
      <c r="G3126" t="s">
        <v>1119</v>
      </c>
      <c r="H3126" t="s">
        <v>2899</v>
      </c>
      <c r="I3126">
        <v>2000</v>
      </c>
      <c r="J3126">
        <v>2522</v>
      </c>
      <c r="N3126">
        <v>2522</v>
      </c>
    </row>
    <row r="3127" spans="1:47" x14ac:dyDescent="0.3">
      <c r="A3127">
        <v>218</v>
      </c>
      <c r="B3127" t="s">
        <v>148</v>
      </c>
      <c r="C3127" t="s">
        <v>90</v>
      </c>
      <c r="D3127" t="s">
        <v>21</v>
      </c>
      <c r="E3127" t="s">
        <v>54</v>
      </c>
      <c r="F3127" s="101">
        <v>45900</v>
      </c>
      <c r="G3127" t="s">
        <v>1119</v>
      </c>
      <c r="H3127" t="s">
        <v>2892</v>
      </c>
      <c r="I3127">
        <v>76000</v>
      </c>
      <c r="J3127">
        <v>42180</v>
      </c>
      <c r="N3127">
        <v>42180</v>
      </c>
    </row>
    <row r="3128" spans="1:47" x14ac:dyDescent="0.3">
      <c r="A3128">
        <v>225</v>
      </c>
      <c r="B3128" t="s">
        <v>156</v>
      </c>
      <c r="C3128" t="s">
        <v>90</v>
      </c>
      <c r="D3128" t="s">
        <v>21</v>
      </c>
      <c r="E3128" t="s">
        <v>22</v>
      </c>
      <c r="F3128" s="101">
        <v>45900</v>
      </c>
      <c r="G3128" t="s">
        <v>1174</v>
      </c>
      <c r="H3128" t="s">
        <v>2890</v>
      </c>
      <c r="I3128">
        <v>1</v>
      </c>
      <c r="J3128">
        <v>5</v>
      </c>
      <c r="AT3128">
        <v>5</v>
      </c>
    </row>
    <row r="3129" spans="1:47" x14ac:dyDescent="0.3">
      <c r="A3129">
        <v>225</v>
      </c>
      <c r="B3129" t="s">
        <v>156</v>
      </c>
      <c r="C3129" t="s">
        <v>90</v>
      </c>
      <c r="D3129" t="s">
        <v>21</v>
      </c>
      <c r="E3129" t="s">
        <v>22</v>
      </c>
      <c r="F3129" s="101">
        <v>45900</v>
      </c>
      <c r="G3129" t="s">
        <v>1174</v>
      </c>
      <c r="H3129" t="s">
        <v>2892</v>
      </c>
      <c r="I3129">
        <v>1</v>
      </c>
      <c r="J3129">
        <v>0</v>
      </c>
      <c r="AT3129">
        <v>0</v>
      </c>
    </row>
    <row r="3130" spans="1:47" x14ac:dyDescent="0.3">
      <c r="A3130">
        <v>225</v>
      </c>
      <c r="B3130" t="s">
        <v>156</v>
      </c>
      <c r="C3130" t="s">
        <v>90</v>
      </c>
      <c r="D3130" t="s">
        <v>21</v>
      </c>
      <c r="E3130" t="s">
        <v>22</v>
      </c>
      <c r="F3130" s="101">
        <v>45900</v>
      </c>
      <c r="G3130" t="s">
        <v>1174</v>
      </c>
      <c r="H3130" t="s">
        <v>2898</v>
      </c>
      <c r="I3130">
        <v>1</v>
      </c>
      <c r="J3130">
        <v>0</v>
      </c>
      <c r="AT3130">
        <v>0</v>
      </c>
    </row>
    <row r="3131" spans="1:47" x14ac:dyDescent="0.3">
      <c r="A3131">
        <v>225</v>
      </c>
      <c r="B3131" t="s">
        <v>156</v>
      </c>
      <c r="C3131" t="s">
        <v>90</v>
      </c>
      <c r="D3131" t="s">
        <v>21</v>
      </c>
      <c r="E3131" t="s">
        <v>22</v>
      </c>
      <c r="F3131" s="101">
        <v>45900</v>
      </c>
      <c r="G3131" t="s">
        <v>1174</v>
      </c>
      <c r="H3131" t="s">
        <v>2891</v>
      </c>
      <c r="I3131">
        <v>1</v>
      </c>
      <c r="J3131">
        <v>10</v>
      </c>
      <c r="AT3131">
        <v>10</v>
      </c>
    </row>
    <row r="3132" spans="1:47" x14ac:dyDescent="0.3">
      <c r="A3132">
        <v>225</v>
      </c>
      <c r="B3132" t="s">
        <v>156</v>
      </c>
      <c r="C3132" t="s">
        <v>90</v>
      </c>
      <c r="D3132" t="s">
        <v>21</v>
      </c>
      <c r="E3132" t="s">
        <v>22</v>
      </c>
      <c r="F3132" s="101">
        <v>45900</v>
      </c>
      <c r="G3132" t="s">
        <v>1174</v>
      </c>
      <c r="H3132" t="s">
        <v>2895</v>
      </c>
      <c r="I3132">
        <v>1</v>
      </c>
      <c r="J3132">
        <v>1</v>
      </c>
      <c r="AT3132">
        <v>1</v>
      </c>
    </row>
    <row r="3133" spans="1:47" x14ac:dyDescent="0.3">
      <c r="A3133">
        <v>225</v>
      </c>
      <c r="B3133" t="s">
        <v>156</v>
      </c>
      <c r="C3133" t="s">
        <v>90</v>
      </c>
      <c r="D3133" t="s">
        <v>21</v>
      </c>
      <c r="E3133" t="s">
        <v>22</v>
      </c>
      <c r="F3133" s="101">
        <v>45900</v>
      </c>
      <c r="G3133" t="s">
        <v>1174</v>
      </c>
      <c r="H3133" t="s">
        <v>2899</v>
      </c>
      <c r="I3133">
        <v>1</v>
      </c>
      <c r="J3133">
        <v>1</v>
      </c>
      <c r="AT3133">
        <v>1</v>
      </c>
    </row>
    <row r="3134" spans="1:47" x14ac:dyDescent="0.3">
      <c r="A3134">
        <v>239</v>
      </c>
      <c r="B3134" t="s">
        <v>1226</v>
      </c>
      <c r="C3134" t="s">
        <v>29</v>
      </c>
      <c r="D3134" t="s">
        <v>21</v>
      </c>
      <c r="E3134" t="s">
        <v>22</v>
      </c>
      <c r="F3134" s="101">
        <v>45900</v>
      </c>
      <c r="G3134" t="s">
        <v>3538</v>
      </c>
      <c r="H3134" t="s">
        <v>2905</v>
      </c>
      <c r="J3134">
        <v>1</v>
      </c>
      <c r="AU3134">
        <v>1</v>
      </c>
    </row>
    <row r="3135" spans="1:47" x14ac:dyDescent="0.3">
      <c r="A3135">
        <v>239</v>
      </c>
      <c r="B3135" t="s">
        <v>1226</v>
      </c>
      <c r="C3135" t="s">
        <v>29</v>
      </c>
      <c r="D3135" t="s">
        <v>21</v>
      </c>
      <c r="E3135" t="s">
        <v>22</v>
      </c>
      <c r="F3135" s="101">
        <v>45900</v>
      </c>
      <c r="G3135" t="s">
        <v>3538</v>
      </c>
      <c r="H3135" t="s">
        <v>2906</v>
      </c>
      <c r="J3135">
        <v>14</v>
      </c>
      <c r="AU3135">
        <v>14</v>
      </c>
    </row>
    <row r="3136" spans="1:47" x14ac:dyDescent="0.3">
      <c r="A3136">
        <v>239</v>
      </c>
      <c r="B3136" t="s">
        <v>1226</v>
      </c>
      <c r="C3136" t="s">
        <v>29</v>
      </c>
      <c r="D3136" t="s">
        <v>21</v>
      </c>
      <c r="E3136" t="s">
        <v>22</v>
      </c>
      <c r="F3136" s="101">
        <v>45900</v>
      </c>
      <c r="G3136" t="s">
        <v>3538</v>
      </c>
      <c r="H3136" t="s">
        <v>2908</v>
      </c>
      <c r="J3136">
        <v>23</v>
      </c>
      <c r="AU3136">
        <v>23</v>
      </c>
    </row>
    <row r="3137" spans="1:136" x14ac:dyDescent="0.3">
      <c r="A3137">
        <v>239</v>
      </c>
      <c r="B3137" t="s">
        <v>1226</v>
      </c>
      <c r="C3137" t="s">
        <v>29</v>
      </c>
      <c r="D3137" t="s">
        <v>21</v>
      </c>
      <c r="E3137" t="s">
        <v>22</v>
      </c>
      <c r="F3137" s="101">
        <v>45900</v>
      </c>
      <c r="G3137" t="s">
        <v>3538</v>
      </c>
      <c r="H3137" t="s">
        <v>2695</v>
      </c>
      <c r="J3137">
        <v>3</v>
      </c>
      <c r="AU3137">
        <v>3</v>
      </c>
    </row>
    <row r="3138" spans="1:136" x14ac:dyDescent="0.3">
      <c r="A3138">
        <v>239</v>
      </c>
      <c r="B3138" t="s">
        <v>1226</v>
      </c>
      <c r="C3138" t="s">
        <v>29</v>
      </c>
      <c r="D3138" t="s">
        <v>21</v>
      </c>
      <c r="E3138" t="s">
        <v>22</v>
      </c>
      <c r="F3138" s="101">
        <v>45900</v>
      </c>
      <c r="G3138" t="s">
        <v>3538</v>
      </c>
      <c r="H3138" t="s">
        <v>2907</v>
      </c>
      <c r="AU3138">
        <v>0</v>
      </c>
    </row>
    <row r="3139" spans="1:136" x14ac:dyDescent="0.3">
      <c r="A3139">
        <v>434</v>
      </c>
      <c r="B3139" t="s">
        <v>403</v>
      </c>
      <c r="C3139" t="s">
        <v>90</v>
      </c>
      <c r="D3139" t="s">
        <v>21</v>
      </c>
      <c r="E3139" t="s">
        <v>54</v>
      </c>
      <c r="F3139" s="101">
        <v>45900</v>
      </c>
      <c r="G3139" t="s">
        <v>1754</v>
      </c>
      <c r="H3139" t="s">
        <v>2890</v>
      </c>
      <c r="I3139">
        <v>100</v>
      </c>
      <c r="J3139">
        <v>63.909999847412109</v>
      </c>
      <c r="AV3139">
        <v>63.91</v>
      </c>
    </row>
    <row r="3140" spans="1:136" x14ac:dyDescent="0.3">
      <c r="A3140">
        <v>434</v>
      </c>
      <c r="B3140" t="s">
        <v>403</v>
      </c>
      <c r="C3140" t="s">
        <v>90</v>
      </c>
      <c r="D3140" t="s">
        <v>21</v>
      </c>
      <c r="E3140" t="s">
        <v>54</v>
      </c>
      <c r="F3140" s="101">
        <v>45900</v>
      </c>
      <c r="G3140" t="s">
        <v>1754</v>
      </c>
      <c r="H3140" t="s">
        <v>2898</v>
      </c>
      <c r="I3140">
        <v>200</v>
      </c>
      <c r="J3140">
        <v>0</v>
      </c>
      <c r="AV3140">
        <v>0</v>
      </c>
    </row>
    <row r="3141" spans="1:136" x14ac:dyDescent="0.3">
      <c r="A3141">
        <v>434</v>
      </c>
      <c r="B3141" t="s">
        <v>403</v>
      </c>
      <c r="C3141" t="s">
        <v>90</v>
      </c>
      <c r="D3141" t="s">
        <v>21</v>
      </c>
      <c r="E3141" t="s">
        <v>54</v>
      </c>
      <c r="F3141" s="101">
        <v>45900</v>
      </c>
      <c r="G3141" t="s">
        <v>1754</v>
      </c>
      <c r="H3141" t="s">
        <v>2891</v>
      </c>
      <c r="I3141">
        <v>25</v>
      </c>
      <c r="J3141">
        <v>19</v>
      </c>
      <c r="AV3141">
        <v>19</v>
      </c>
    </row>
    <row r="3142" spans="1:136" x14ac:dyDescent="0.3">
      <c r="A3142">
        <v>434</v>
      </c>
      <c r="B3142" t="s">
        <v>403</v>
      </c>
      <c r="C3142" t="s">
        <v>90</v>
      </c>
      <c r="D3142" t="s">
        <v>21</v>
      </c>
      <c r="E3142" t="s">
        <v>54</v>
      </c>
      <c r="F3142" s="101">
        <v>45900</v>
      </c>
      <c r="G3142" t="s">
        <v>1754</v>
      </c>
      <c r="H3142" t="s">
        <v>2895</v>
      </c>
      <c r="I3142">
        <v>10</v>
      </c>
      <c r="J3142">
        <v>0.5</v>
      </c>
      <c r="AV3142">
        <v>0.5</v>
      </c>
    </row>
    <row r="3143" spans="1:136" x14ac:dyDescent="0.3">
      <c r="A3143">
        <v>434</v>
      </c>
      <c r="B3143" t="s">
        <v>403</v>
      </c>
      <c r="C3143" t="s">
        <v>90</v>
      </c>
      <c r="D3143" t="s">
        <v>21</v>
      </c>
      <c r="E3143" t="s">
        <v>54</v>
      </c>
      <c r="F3143" s="101">
        <v>45900</v>
      </c>
      <c r="G3143" t="s">
        <v>1754</v>
      </c>
      <c r="H3143" t="s">
        <v>2899</v>
      </c>
      <c r="I3143">
        <v>200</v>
      </c>
      <c r="J3143">
        <v>0</v>
      </c>
      <c r="AV3143">
        <v>0</v>
      </c>
    </row>
    <row r="3144" spans="1:136" x14ac:dyDescent="0.3">
      <c r="A3144">
        <v>434</v>
      </c>
      <c r="B3144" t="s">
        <v>403</v>
      </c>
      <c r="C3144" t="s">
        <v>90</v>
      </c>
      <c r="D3144" t="s">
        <v>21</v>
      </c>
      <c r="E3144" t="s">
        <v>54</v>
      </c>
      <c r="F3144" s="101">
        <v>45900</v>
      </c>
      <c r="G3144" t="s">
        <v>1754</v>
      </c>
      <c r="H3144" t="s">
        <v>2892</v>
      </c>
      <c r="I3144">
        <v>25</v>
      </c>
      <c r="J3144">
        <v>1.3400000333786011</v>
      </c>
      <c r="AV3144">
        <v>1.34</v>
      </c>
    </row>
    <row r="3145" spans="1:136" x14ac:dyDescent="0.3">
      <c r="A3145">
        <v>436</v>
      </c>
      <c r="B3145" t="s">
        <v>121</v>
      </c>
      <c r="C3145" t="s">
        <v>93</v>
      </c>
      <c r="D3145" t="s">
        <v>21</v>
      </c>
      <c r="E3145" t="s">
        <v>54</v>
      </c>
      <c r="F3145" s="101">
        <v>45900</v>
      </c>
      <c r="G3145" t="s">
        <v>3539</v>
      </c>
      <c r="H3145" t="s">
        <v>3074</v>
      </c>
      <c r="I3145">
        <v>7</v>
      </c>
      <c r="J3145">
        <v>5.9499998092651367</v>
      </c>
      <c r="CP3145">
        <v>5.95</v>
      </c>
    </row>
    <row r="3146" spans="1:136" x14ac:dyDescent="0.3">
      <c r="A3146">
        <v>436</v>
      </c>
      <c r="B3146" t="s">
        <v>121</v>
      </c>
      <c r="C3146" t="s">
        <v>93</v>
      </c>
      <c r="D3146" t="s">
        <v>21</v>
      </c>
      <c r="E3146" t="s">
        <v>54</v>
      </c>
      <c r="F3146" s="101">
        <v>45900</v>
      </c>
      <c r="G3146" t="s">
        <v>3539</v>
      </c>
      <c r="H3146" t="s">
        <v>3075</v>
      </c>
      <c r="I3146">
        <v>7</v>
      </c>
      <c r="J3146">
        <v>8.2200002670288086</v>
      </c>
      <c r="CP3146">
        <v>8.2200000000000006</v>
      </c>
    </row>
    <row r="3147" spans="1:136" x14ac:dyDescent="0.3">
      <c r="A3147">
        <v>485</v>
      </c>
      <c r="B3147" t="s">
        <v>450</v>
      </c>
      <c r="C3147" t="s">
        <v>93</v>
      </c>
      <c r="D3147" t="s">
        <v>21</v>
      </c>
      <c r="E3147" t="s">
        <v>22</v>
      </c>
      <c r="F3147" s="101">
        <v>45900</v>
      </c>
      <c r="G3147" t="s">
        <v>3540</v>
      </c>
      <c r="H3147" t="s">
        <v>3328</v>
      </c>
      <c r="I3147">
        <v>80</v>
      </c>
      <c r="J3147">
        <v>100</v>
      </c>
      <c r="EC3147">
        <v>1</v>
      </c>
      <c r="ED3147">
        <v>1</v>
      </c>
    </row>
    <row r="3148" spans="1:136" x14ac:dyDescent="0.3">
      <c r="A3148">
        <v>485</v>
      </c>
      <c r="B3148" t="s">
        <v>450</v>
      </c>
      <c r="C3148" t="s">
        <v>93</v>
      </c>
      <c r="D3148" t="s">
        <v>21</v>
      </c>
      <c r="E3148" t="s">
        <v>22</v>
      </c>
      <c r="F3148" s="101">
        <v>45900</v>
      </c>
      <c r="G3148" t="s">
        <v>3540</v>
      </c>
      <c r="H3148" t="s">
        <v>3329</v>
      </c>
      <c r="I3148">
        <v>80</v>
      </c>
      <c r="J3148">
        <v>0</v>
      </c>
      <c r="EC3148">
        <v>0</v>
      </c>
      <c r="ED3148">
        <v>2</v>
      </c>
    </row>
    <row r="3149" spans="1:136" x14ac:dyDescent="0.3">
      <c r="A3149">
        <v>485</v>
      </c>
      <c r="B3149" t="s">
        <v>450</v>
      </c>
      <c r="C3149" t="s">
        <v>93</v>
      </c>
      <c r="D3149" t="s">
        <v>21</v>
      </c>
      <c r="E3149" t="s">
        <v>22</v>
      </c>
      <c r="F3149" s="101">
        <v>45900</v>
      </c>
      <c r="G3149" t="s">
        <v>3540</v>
      </c>
      <c r="H3149" t="s">
        <v>3330</v>
      </c>
      <c r="I3149">
        <v>80</v>
      </c>
      <c r="J3149">
        <v>0</v>
      </c>
      <c r="EC3149">
        <v>0</v>
      </c>
      <c r="ED3149">
        <v>0</v>
      </c>
    </row>
    <row r="3150" spans="1:136" x14ac:dyDescent="0.3">
      <c r="A3150">
        <v>485</v>
      </c>
      <c r="B3150" t="s">
        <v>450</v>
      </c>
      <c r="C3150" t="s">
        <v>93</v>
      </c>
      <c r="D3150" t="s">
        <v>21</v>
      </c>
      <c r="E3150" t="s">
        <v>22</v>
      </c>
      <c r="F3150" s="101">
        <v>45900</v>
      </c>
      <c r="G3150" t="s">
        <v>3540</v>
      </c>
      <c r="H3150" t="s">
        <v>3064</v>
      </c>
      <c r="I3150">
        <v>80</v>
      </c>
      <c r="J3150">
        <v>0</v>
      </c>
      <c r="EC3150">
        <v>0</v>
      </c>
      <c r="ED3150">
        <v>0</v>
      </c>
    </row>
    <row r="3151" spans="1:136" x14ac:dyDescent="0.3">
      <c r="A3151">
        <v>485</v>
      </c>
      <c r="B3151" t="s">
        <v>450</v>
      </c>
      <c r="C3151" t="s">
        <v>93</v>
      </c>
      <c r="D3151" t="s">
        <v>21</v>
      </c>
      <c r="E3151" t="s">
        <v>22</v>
      </c>
      <c r="F3151" s="101">
        <v>45900</v>
      </c>
      <c r="G3151" t="s">
        <v>3540</v>
      </c>
      <c r="H3151" t="s">
        <v>3332</v>
      </c>
      <c r="I3151">
        <v>80</v>
      </c>
      <c r="J3151">
        <v>100</v>
      </c>
      <c r="EC3151">
        <v>1</v>
      </c>
      <c r="ED3151">
        <v>1</v>
      </c>
    </row>
    <row r="3152" spans="1:136" x14ac:dyDescent="0.3">
      <c r="A3152">
        <v>488</v>
      </c>
      <c r="B3152" t="s">
        <v>453</v>
      </c>
      <c r="C3152" t="s">
        <v>93</v>
      </c>
      <c r="D3152" t="s">
        <v>21</v>
      </c>
      <c r="E3152" t="s">
        <v>22</v>
      </c>
      <c r="F3152" s="101">
        <v>45900</v>
      </c>
      <c r="G3152" t="s">
        <v>3541</v>
      </c>
      <c r="H3152" t="s">
        <v>3328</v>
      </c>
      <c r="I3152">
        <v>85</v>
      </c>
      <c r="J3152">
        <v>92.860000610351563</v>
      </c>
      <c r="EE3152">
        <v>13</v>
      </c>
      <c r="EF3152">
        <v>14</v>
      </c>
    </row>
    <row r="3153" spans="1:141" x14ac:dyDescent="0.3">
      <c r="A3153">
        <v>488</v>
      </c>
      <c r="B3153" t="s">
        <v>453</v>
      </c>
      <c r="C3153" t="s">
        <v>93</v>
      </c>
      <c r="D3153" t="s">
        <v>21</v>
      </c>
      <c r="E3153" t="s">
        <v>22</v>
      </c>
      <c r="F3153" s="101">
        <v>45900</v>
      </c>
      <c r="G3153" t="s">
        <v>3541</v>
      </c>
      <c r="H3153" t="s">
        <v>3329</v>
      </c>
      <c r="I3153">
        <v>85</v>
      </c>
      <c r="J3153">
        <v>100</v>
      </c>
      <c r="EE3153">
        <v>2</v>
      </c>
      <c r="EF3153">
        <v>2</v>
      </c>
    </row>
    <row r="3154" spans="1:141" x14ac:dyDescent="0.3">
      <c r="A3154">
        <v>488</v>
      </c>
      <c r="B3154" t="s">
        <v>453</v>
      </c>
      <c r="C3154" t="s">
        <v>93</v>
      </c>
      <c r="D3154" t="s">
        <v>21</v>
      </c>
      <c r="E3154" t="s">
        <v>22</v>
      </c>
      <c r="F3154" s="101">
        <v>45900</v>
      </c>
      <c r="G3154" t="s">
        <v>3541</v>
      </c>
      <c r="H3154" t="s">
        <v>3330</v>
      </c>
      <c r="I3154">
        <v>85</v>
      </c>
      <c r="J3154">
        <v>100</v>
      </c>
      <c r="EE3154">
        <v>5</v>
      </c>
      <c r="EF3154">
        <v>5</v>
      </c>
    </row>
    <row r="3155" spans="1:141" x14ac:dyDescent="0.3">
      <c r="A3155">
        <v>488</v>
      </c>
      <c r="B3155" t="s">
        <v>453</v>
      </c>
      <c r="C3155" t="s">
        <v>93</v>
      </c>
      <c r="D3155" t="s">
        <v>21</v>
      </c>
      <c r="E3155" t="s">
        <v>22</v>
      </c>
      <c r="F3155" s="101">
        <v>45900</v>
      </c>
      <c r="G3155" t="s">
        <v>3541</v>
      </c>
      <c r="H3155" t="s">
        <v>3064</v>
      </c>
      <c r="I3155">
        <v>85</v>
      </c>
      <c r="J3155">
        <v>77.550003051757813</v>
      </c>
      <c r="EE3155">
        <v>38</v>
      </c>
      <c r="EF3155">
        <v>49</v>
      </c>
    </row>
    <row r="3156" spans="1:141" x14ac:dyDescent="0.3">
      <c r="A3156">
        <v>488</v>
      </c>
      <c r="B3156" t="s">
        <v>453</v>
      </c>
      <c r="C3156" t="s">
        <v>93</v>
      </c>
      <c r="D3156" t="s">
        <v>21</v>
      </c>
      <c r="E3156" t="s">
        <v>22</v>
      </c>
      <c r="F3156" s="101">
        <v>45900</v>
      </c>
      <c r="G3156" t="s">
        <v>3541</v>
      </c>
      <c r="H3156" t="s">
        <v>68</v>
      </c>
      <c r="I3156">
        <v>85</v>
      </c>
      <c r="J3156">
        <v>0</v>
      </c>
      <c r="EE3156">
        <v>0</v>
      </c>
      <c r="EF3156">
        <v>0</v>
      </c>
    </row>
    <row r="3157" spans="1:141" x14ac:dyDescent="0.3">
      <c r="A3157">
        <v>488</v>
      </c>
      <c r="B3157" t="s">
        <v>453</v>
      </c>
      <c r="C3157" t="s">
        <v>93</v>
      </c>
      <c r="D3157" t="s">
        <v>21</v>
      </c>
      <c r="E3157" t="s">
        <v>22</v>
      </c>
      <c r="F3157" s="101">
        <v>45900</v>
      </c>
      <c r="G3157" t="s">
        <v>3541</v>
      </c>
      <c r="H3157" t="s">
        <v>3331</v>
      </c>
      <c r="I3157">
        <v>85</v>
      </c>
      <c r="J3157">
        <v>0</v>
      </c>
      <c r="EE3157">
        <v>0</v>
      </c>
      <c r="EF3157">
        <v>0</v>
      </c>
    </row>
    <row r="3158" spans="1:141" x14ac:dyDescent="0.3">
      <c r="A3158">
        <v>488</v>
      </c>
      <c r="B3158" t="s">
        <v>453</v>
      </c>
      <c r="C3158" t="s">
        <v>93</v>
      </c>
      <c r="D3158" t="s">
        <v>21</v>
      </c>
      <c r="E3158" t="s">
        <v>22</v>
      </c>
      <c r="F3158" s="101">
        <v>45900</v>
      </c>
      <c r="G3158" t="s">
        <v>3541</v>
      </c>
      <c r="H3158" t="s">
        <v>3332</v>
      </c>
      <c r="I3158">
        <v>85</v>
      </c>
      <c r="J3158">
        <v>66.669998168945313</v>
      </c>
      <c r="EE3158">
        <v>6</v>
      </c>
      <c r="EF3158">
        <v>9</v>
      </c>
    </row>
    <row r="3159" spans="1:141" x14ac:dyDescent="0.3">
      <c r="A3159">
        <v>488</v>
      </c>
      <c r="B3159" t="s">
        <v>453</v>
      </c>
      <c r="C3159" t="s">
        <v>93</v>
      </c>
      <c r="D3159" t="s">
        <v>21</v>
      </c>
      <c r="E3159" t="s">
        <v>22</v>
      </c>
      <c r="F3159" s="101">
        <v>45900</v>
      </c>
      <c r="G3159" t="s">
        <v>3541</v>
      </c>
      <c r="H3159" t="s">
        <v>3018</v>
      </c>
      <c r="I3159">
        <v>85</v>
      </c>
      <c r="J3159">
        <v>0</v>
      </c>
      <c r="EE3159">
        <v>0</v>
      </c>
      <c r="EF3159">
        <v>0</v>
      </c>
    </row>
    <row r="3160" spans="1:141" x14ac:dyDescent="0.3">
      <c r="A3160">
        <v>488</v>
      </c>
      <c r="B3160" t="s">
        <v>453</v>
      </c>
      <c r="C3160" t="s">
        <v>93</v>
      </c>
      <c r="D3160" t="s">
        <v>21</v>
      </c>
      <c r="E3160" t="s">
        <v>22</v>
      </c>
      <c r="F3160" s="101">
        <v>45900</v>
      </c>
      <c r="G3160" t="s">
        <v>3541</v>
      </c>
      <c r="H3160" t="s">
        <v>3355</v>
      </c>
      <c r="I3160">
        <v>85</v>
      </c>
      <c r="J3160">
        <v>0</v>
      </c>
      <c r="EE3160">
        <v>0</v>
      </c>
      <c r="EF3160">
        <v>0</v>
      </c>
    </row>
    <row r="3161" spans="1:141" x14ac:dyDescent="0.3">
      <c r="A3161">
        <v>509</v>
      </c>
      <c r="B3161" t="s">
        <v>2156</v>
      </c>
      <c r="C3161" t="s">
        <v>29</v>
      </c>
      <c r="D3161" t="s">
        <v>21</v>
      </c>
      <c r="E3161" t="s">
        <v>22</v>
      </c>
      <c r="F3161" s="101">
        <v>45900</v>
      </c>
      <c r="G3161" t="s">
        <v>2200</v>
      </c>
      <c r="H3161" t="s">
        <v>3437</v>
      </c>
      <c r="I3161">
        <v>90</v>
      </c>
      <c r="J3161">
        <v>98.510002136230469</v>
      </c>
      <c r="EJ3161">
        <v>67</v>
      </c>
      <c r="EK3161">
        <v>66</v>
      </c>
    </row>
    <row r="3162" spans="1:141" x14ac:dyDescent="0.3">
      <c r="A3162">
        <v>509</v>
      </c>
      <c r="B3162" t="s">
        <v>2156</v>
      </c>
      <c r="C3162" t="s">
        <v>29</v>
      </c>
      <c r="D3162" t="s">
        <v>21</v>
      </c>
      <c r="E3162" t="s">
        <v>22</v>
      </c>
      <c r="F3162" s="101">
        <v>45900</v>
      </c>
      <c r="G3162" t="s">
        <v>2200</v>
      </c>
      <c r="H3162" t="s">
        <v>3438</v>
      </c>
      <c r="I3162">
        <v>90</v>
      </c>
      <c r="J3162">
        <v>91.360000610351563</v>
      </c>
      <c r="EJ3162">
        <v>81</v>
      </c>
      <c r="EK3162">
        <v>74</v>
      </c>
    </row>
    <row r="3163" spans="1:141" x14ac:dyDescent="0.3">
      <c r="A3163">
        <v>509</v>
      </c>
      <c r="B3163" t="s">
        <v>2156</v>
      </c>
      <c r="C3163" t="s">
        <v>29</v>
      </c>
      <c r="D3163" t="s">
        <v>21</v>
      </c>
      <c r="E3163" t="s">
        <v>22</v>
      </c>
      <c r="F3163" s="101">
        <v>45900</v>
      </c>
      <c r="G3163" t="s">
        <v>2200</v>
      </c>
      <c r="H3163" t="s">
        <v>479</v>
      </c>
      <c r="I3163">
        <v>90</v>
      </c>
      <c r="J3163">
        <v>102.0800018310547</v>
      </c>
      <c r="EJ3163">
        <v>96</v>
      </c>
      <c r="EK3163">
        <v>98</v>
      </c>
    </row>
    <row r="3164" spans="1:141" x14ac:dyDescent="0.3">
      <c r="A3164">
        <v>509</v>
      </c>
      <c r="B3164" t="s">
        <v>2156</v>
      </c>
      <c r="C3164" t="s">
        <v>29</v>
      </c>
      <c r="D3164" t="s">
        <v>21</v>
      </c>
      <c r="E3164" t="s">
        <v>22</v>
      </c>
      <c r="F3164" s="101">
        <v>45900</v>
      </c>
      <c r="G3164" t="s">
        <v>2200</v>
      </c>
      <c r="H3164" t="s">
        <v>3439</v>
      </c>
      <c r="I3164">
        <v>90</v>
      </c>
      <c r="J3164">
        <v>95.830001831054688</v>
      </c>
      <c r="EJ3164">
        <v>48</v>
      </c>
      <c r="EK3164">
        <v>46</v>
      </c>
    </row>
    <row r="3165" spans="1:141" x14ac:dyDescent="0.3">
      <c r="A3165">
        <v>509</v>
      </c>
      <c r="B3165" t="s">
        <v>2156</v>
      </c>
      <c r="C3165" t="s">
        <v>29</v>
      </c>
      <c r="D3165" t="s">
        <v>21</v>
      </c>
      <c r="E3165" t="s">
        <v>22</v>
      </c>
      <c r="F3165" s="101">
        <v>45900</v>
      </c>
      <c r="G3165" t="s">
        <v>2200</v>
      </c>
      <c r="H3165" t="s">
        <v>2698</v>
      </c>
      <c r="I3165">
        <v>90</v>
      </c>
      <c r="J3165">
        <v>100</v>
      </c>
      <c r="EJ3165">
        <v>74</v>
      </c>
      <c r="EK3165">
        <v>74</v>
      </c>
    </row>
    <row r="3166" spans="1:141" x14ac:dyDescent="0.3">
      <c r="A3166">
        <v>509</v>
      </c>
      <c r="B3166" t="s">
        <v>2156</v>
      </c>
      <c r="C3166" t="s">
        <v>29</v>
      </c>
      <c r="D3166" t="s">
        <v>21</v>
      </c>
      <c r="E3166" t="s">
        <v>22</v>
      </c>
      <c r="F3166" s="101">
        <v>45900</v>
      </c>
      <c r="G3166" t="s">
        <v>2200</v>
      </c>
      <c r="H3166" t="s">
        <v>2702</v>
      </c>
      <c r="I3166">
        <v>90</v>
      </c>
      <c r="J3166">
        <v>21.430000305175781</v>
      </c>
      <c r="EJ3166">
        <v>56</v>
      </c>
      <c r="EK3166">
        <v>12</v>
      </c>
    </row>
    <row r="3167" spans="1:141" x14ac:dyDescent="0.3">
      <c r="A3167">
        <v>509</v>
      </c>
      <c r="B3167" t="s">
        <v>2156</v>
      </c>
      <c r="C3167" t="s">
        <v>29</v>
      </c>
      <c r="D3167" t="s">
        <v>21</v>
      </c>
      <c r="E3167" t="s">
        <v>22</v>
      </c>
      <c r="F3167" s="101">
        <v>45900</v>
      </c>
      <c r="G3167" t="s">
        <v>2200</v>
      </c>
      <c r="H3167" t="s">
        <v>2703</v>
      </c>
      <c r="I3167">
        <v>90</v>
      </c>
      <c r="J3167">
        <v>92.30999755859375</v>
      </c>
      <c r="EJ3167">
        <v>26</v>
      </c>
      <c r="EK3167">
        <v>24</v>
      </c>
    </row>
    <row r="3168" spans="1:141" x14ac:dyDescent="0.3">
      <c r="A3168">
        <v>509</v>
      </c>
      <c r="B3168" t="s">
        <v>2156</v>
      </c>
      <c r="C3168" t="s">
        <v>29</v>
      </c>
      <c r="D3168" t="s">
        <v>21</v>
      </c>
      <c r="E3168" t="s">
        <v>22</v>
      </c>
      <c r="F3168" s="101">
        <v>45900</v>
      </c>
      <c r="G3168" t="s">
        <v>2200</v>
      </c>
      <c r="H3168" t="s">
        <v>3440</v>
      </c>
      <c r="I3168">
        <v>90</v>
      </c>
      <c r="J3168">
        <v>94.510002136230469</v>
      </c>
      <c r="EJ3168">
        <v>91</v>
      </c>
      <c r="EK3168">
        <v>86</v>
      </c>
    </row>
    <row r="3169" spans="1:141" x14ac:dyDescent="0.3">
      <c r="A3169">
        <v>509</v>
      </c>
      <c r="B3169" t="s">
        <v>2156</v>
      </c>
      <c r="C3169" t="s">
        <v>29</v>
      </c>
      <c r="D3169" t="s">
        <v>21</v>
      </c>
      <c r="E3169" t="s">
        <v>22</v>
      </c>
      <c r="F3169" s="101">
        <v>45900</v>
      </c>
      <c r="G3169" t="s">
        <v>2200</v>
      </c>
      <c r="H3169" t="s">
        <v>2705</v>
      </c>
      <c r="I3169">
        <v>90</v>
      </c>
      <c r="J3169">
        <v>95.05999755859375</v>
      </c>
      <c r="EJ3169">
        <v>81</v>
      </c>
      <c r="EK3169">
        <v>77</v>
      </c>
    </row>
    <row r="3170" spans="1:141" x14ac:dyDescent="0.3">
      <c r="A3170">
        <v>509</v>
      </c>
      <c r="B3170" t="s">
        <v>2156</v>
      </c>
      <c r="C3170" t="s">
        <v>29</v>
      </c>
      <c r="D3170" t="s">
        <v>21</v>
      </c>
      <c r="E3170" t="s">
        <v>22</v>
      </c>
      <c r="F3170" s="101">
        <v>45900</v>
      </c>
      <c r="G3170" t="s">
        <v>2200</v>
      </c>
      <c r="H3170" t="s">
        <v>3441</v>
      </c>
      <c r="I3170">
        <v>90</v>
      </c>
      <c r="J3170">
        <v>96.839996337890625</v>
      </c>
      <c r="EJ3170">
        <v>95</v>
      </c>
      <c r="EK3170">
        <v>92</v>
      </c>
    </row>
    <row r="3171" spans="1:141" x14ac:dyDescent="0.3">
      <c r="A3171">
        <v>509</v>
      </c>
      <c r="B3171" t="s">
        <v>2156</v>
      </c>
      <c r="C3171" t="s">
        <v>29</v>
      </c>
      <c r="D3171" t="s">
        <v>21</v>
      </c>
      <c r="E3171" t="s">
        <v>22</v>
      </c>
      <c r="F3171" s="101">
        <v>45900</v>
      </c>
      <c r="G3171" t="s">
        <v>2200</v>
      </c>
      <c r="H3171" t="s">
        <v>3442</v>
      </c>
      <c r="I3171">
        <v>90</v>
      </c>
      <c r="J3171">
        <v>0</v>
      </c>
      <c r="EJ3171">
        <v>0</v>
      </c>
      <c r="EK3171">
        <v>0</v>
      </c>
    </row>
    <row r="3172" spans="1:141" x14ac:dyDescent="0.3">
      <c r="A3172">
        <v>509</v>
      </c>
      <c r="B3172" t="s">
        <v>2156</v>
      </c>
      <c r="C3172" t="s">
        <v>29</v>
      </c>
      <c r="D3172" t="s">
        <v>21</v>
      </c>
      <c r="E3172" t="s">
        <v>22</v>
      </c>
      <c r="F3172" s="101">
        <v>45900</v>
      </c>
      <c r="G3172" t="s">
        <v>2200</v>
      </c>
      <c r="H3172" t="s">
        <v>3443</v>
      </c>
      <c r="I3172">
        <v>90</v>
      </c>
      <c r="J3172">
        <v>0</v>
      </c>
      <c r="EJ3172">
        <v>0</v>
      </c>
      <c r="EK3172">
        <v>0</v>
      </c>
    </row>
    <row r="3173" spans="1:141" x14ac:dyDescent="0.3">
      <c r="A3173">
        <v>509</v>
      </c>
      <c r="B3173" t="s">
        <v>2156</v>
      </c>
      <c r="C3173" t="s">
        <v>29</v>
      </c>
      <c r="D3173" t="s">
        <v>21</v>
      </c>
      <c r="E3173" t="s">
        <v>22</v>
      </c>
      <c r="F3173" s="101">
        <v>45900</v>
      </c>
      <c r="G3173" t="s">
        <v>2200</v>
      </c>
      <c r="H3173" t="s">
        <v>3444</v>
      </c>
      <c r="I3173">
        <v>90</v>
      </c>
      <c r="J3173">
        <v>0</v>
      </c>
      <c r="EJ3173">
        <v>0</v>
      </c>
      <c r="EK3173">
        <v>0</v>
      </c>
    </row>
    <row r="3174" spans="1:141" x14ac:dyDescent="0.3">
      <c r="A3174">
        <v>509</v>
      </c>
      <c r="B3174" t="s">
        <v>2156</v>
      </c>
      <c r="C3174" t="s">
        <v>29</v>
      </c>
      <c r="D3174" t="s">
        <v>21</v>
      </c>
      <c r="E3174" t="s">
        <v>22</v>
      </c>
      <c r="F3174" s="101">
        <v>45900</v>
      </c>
      <c r="G3174" t="s">
        <v>2200</v>
      </c>
      <c r="H3174" t="s">
        <v>3445</v>
      </c>
      <c r="I3174">
        <v>90</v>
      </c>
      <c r="J3174">
        <v>0</v>
      </c>
      <c r="EJ3174">
        <v>0</v>
      </c>
      <c r="EK3174">
        <v>0</v>
      </c>
    </row>
    <row r="3175" spans="1:141" x14ac:dyDescent="0.3">
      <c r="A3175">
        <v>509</v>
      </c>
      <c r="B3175" t="s">
        <v>2156</v>
      </c>
      <c r="C3175" t="s">
        <v>29</v>
      </c>
      <c r="D3175" t="s">
        <v>21</v>
      </c>
      <c r="E3175" t="s">
        <v>22</v>
      </c>
      <c r="F3175" s="101">
        <v>45900</v>
      </c>
      <c r="G3175" t="s">
        <v>2200</v>
      </c>
      <c r="H3175" t="s">
        <v>3446</v>
      </c>
      <c r="I3175">
        <v>90</v>
      </c>
      <c r="J3175">
        <v>0</v>
      </c>
      <c r="EJ3175">
        <v>0</v>
      </c>
      <c r="EK3175">
        <v>0</v>
      </c>
    </row>
    <row r="3176" spans="1:141" x14ac:dyDescent="0.3">
      <c r="A3176">
        <v>509</v>
      </c>
      <c r="B3176" t="s">
        <v>2156</v>
      </c>
      <c r="C3176" t="s">
        <v>29</v>
      </c>
      <c r="D3176" t="s">
        <v>21</v>
      </c>
      <c r="E3176" t="s">
        <v>22</v>
      </c>
      <c r="F3176" s="101">
        <v>45900</v>
      </c>
      <c r="G3176" t="s">
        <v>2200</v>
      </c>
      <c r="H3176" t="s">
        <v>3447</v>
      </c>
      <c r="I3176">
        <v>90</v>
      </c>
      <c r="J3176">
        <v>100</v>
      </c>
      <c r="EJ3176">
        <v>46</v>
      </c>
      <c r="EK3176">
        <v>46</v>
      </c>
    </row>
    <row r="3177" spans="1:141" x14ac:dyDescent="0.3">
      <c r="A3177">
        <v>509</v>
      </c>
      <c r="B3177" t="s">
        <v>2156</v>
      </c>
      <c r="C3177" t="s">
        <v>29</v>
      </c>
      <c r="D3177" t="s">
        <v>21</v>
      </c>
      <c r="E3177" t="s">
        <v>22</v>
      </c>
      <c r="F3177" s="101">
        <v>45900</v>
      </c>
      <c r="G3177" t="s">
        <v>2200</v>
      </c>
      <c r="H3177" t="s">
        <v>3448</v>
      </c>
      <c r="I3177">
        <v>90</v>
      </c>
      <c r="J3177">
        <v>0</v>
      </c>
      <c r="EJ3177">
        <v>0</v>
      </c>
      <c r="EK3177">
        <v>0</v>
      </c>
    </row>
    <row r="3178" spans="1:141" x14ac:dyDescent="0.3">
      <c r="A3178">
        <v>509</v>
      </c>
      <c r="B3178" t="s">
        <v>2156</v>
      </c>
      <c r="C3178" t="s">
        <v>29</v>
      </c>
      <c r="D3178" t="s">
        <v>21</v>
      </c>
      <c r="E3178" t="s">
        <v>22</v>
      </c>
      <c r="F3178" s="101">
        <v>45900</v>
      </c>
      <c r="G3178" t="s">
        <v>2200</v>
      </c>
      <c r="H3178" t="s">
        <v>3449</v>
      </c>
      <c r="I3178">
        <v>90</v>
      </c>
      <c r="J3178">
        <v>95.120002746582031</v>
      </c>
      <c r="EJ3178">
        <v>41</v>
      </c>
      <c r="EK3178">
        <v>39</v>
      </c>
    </row>
    <row r="3179" spans="1:141" x14ac:dyDescent="0.3">
      <c r="A3179">
        <v>208</v>
      </c>
      <c r="B3179" t="s">
        <v>140</v>
      </c>
      <c r="C3179" t="s">
        <v>90</v>
      </c>
      <c r="D3179" t="s">
        <v>21</v>
      </c>
      <c r="E3179" t="s">
        <v>54</v>
      </c>
      <c r="F3179" s="101">
        <v>45930</v>
      </c>
      <c r="G3179" t="s">
        <v>1016</v>
      </c>
      <c r="H3179" t="s">
        <v>2890</v>
      </c>
      <c r="I3179">
        <v>950</v>
      </c>
      <c r="J3179">
        <v>757</v>
      </c>
      <c r="K3179">
        <v>757</v>
      </c>
    </row>
    <row r="3180" spans="1:141" x14ac:dyDescent="0.3">
      <c r="A3180">
        <v>208</v>
      </c>
      <c r="B3180" t="s">
        <v>140</v>
      </c>
      <c r="C3180" t="s">
        <v>90</v>
      </c>
      <c r="D3180" t="s">
        <v>21</v>
      </c>
      <c r="E3180" t="s">
        <v>54</v>
      </c>
      <c r="F3180" s="101">
        <v>45930</v>
      </c>
      <c r="G3180" t="s">
        <v>1016</v>
      </c>
      <c r="H3180" t="s">
        <v>2898</v>
      </c>
      <c r="I3180">
        <v>25</v>
      </c>
      <c r="J3180">
        <v>5.5</v>
      </c>
      <c r="K3180">
        <v>5.5</v>
      </c>
    </row>
    <row r="3181" spans="1:141" x14ac:dyDescent="0.3">
      <c r="A3181">
        <v>208</v>
      </c>
      <c r="B3181" t="s">
        <v>140</v>
      </c>
      <c r="C3181" t="s">
        <v>90</v>
      </c>
      <c r="D3181" t="s">
        <v>21</v>
      </c>
      <c r="E3181" t="s">
        <v>54</v>
      </c>
      <c r="F3181" s="101">
        <v>45930</v>
      </c>
      <c r="G3181" t="s">
        <v>1016</v>
      </c>
      <c r="H3181" t="s">
        <v>2891</v>
      </c>
      <c r="I3181">
        <v>200</v>
      </c>
      <c r="J3181">
        <v>210</v>
      </c>
      <c r="K3181">
        <v>210</v>
      </c>
    </row>
    <row r="3182" spans="1:141" x14ac:dyDescent="0.3">
      <c r="A3182">
        <v>208</v>
      </c>
      <c r="B3182" t="s">
        <v>140</v>
      </c>
      <c r="C3182" t="s">
        <v>90</v>
      </c>
      <c r="D3182" t="s">
        <v>21</v>
      </c>
      <c r="E3182" t="s">
        <v>54</v>
      </c>
      <c r="F3182" s="101">
        <v>45930</v>
      </c>
      <c r="G3182" t="s">
        <v>1016</v>
      </c>
      <c r="H3182" t="s">
        <v>2895</v>
      </c>
      <c r="I3182">
        <v>0</v>
      </c>
      <c r="J3182">
        <v>0</v>
      </c>
      <c r="K3182">
        <v>0</v>
      </c>
    </row>
    <row r="3183" spans="1:141" x14ac:dyDescent="0.3">
      <c r="A3183">
        <v>208</v>
      </c>
      <c r="B3183" t="s">
        <v>140</v>
      </c>
      <c r="C3183" t="s">
        <v>90</v>
      </c>
      <c r="D3183" t="s">
        <v>21</v>
      </c>
      <c r="E3183" t="s">
        <v>54</v>
      </c>
      <c r="F3183" s="101">
        <v>45930</v>
      </c>
      <c r="G3183" t="s">
        <v>1016</v>
      </c>
      <c r="H3183" t="s">
        <v>2899</v>
      </c>
      <c r="I3183">
        <v>25</v>
      </c>
      <c r="J3183">
        <v>21</v>
      </c>
      <c r="K3183">
        <v>21</v>
      </c>
    </row>
    <row r="3184" spans="1:141" x14ac:dyDescent="0.3">
      <c r="A3184">
        <v>208</v>
      </c>
      <c r="B3184" t="s">
        <v>140</v>
      </c>
      <c r="C3184" t="s">
        <v>90</v>
      </c>
      <c r="D3184" t="s">
        <v>21</v>
      </c>
      <c r="E3184" t="s">
        <v>54</v>
      </c>
      <c r="F3184" s="101">
        <v>45930</v>
      </c>
      <c r="G3184" t="s">
        <v>1016</v>
      </c>
      <c r="H3184" t="s">
        <v>2892</v>
      </c>
      <c r="I3184">
        <v>350</v>
      </c>
      <c r="J3184">
        <v>358.5</v>
      </c>
      <c r="K3184">
        <v>358.5</v>
      </c>
    </row>
    <row r="3185" spans="1:45" x14ac:dyDescent="0.3">
      <c r="A3185">
        <v>214</v>
      </c>
      <c r="B3185" t="s">
        <v>143</v>
      </c>
      <c r="C3185" t="s">
        <v>90</v>
      </c>
      <c r="D3185" t="s">
        <v>21</v>
      </c>
      <c r="E3185" t="s">
        <v>54</v>
      </c>
      <c r="F3185" s="101">
        <v>45930</v>
      </c>
      <c r="G3185" t="s">
        <v>1061</v>
      </c>
      <c r="H3185" t="s">
        <v>2890</v>
      </c>
      <c r="I3185">
        <v>5500</v>
      </c>
      <c r="J3185">
        <v>2462.0400390625</v>
      </c>
      <c r="L3185">
        <v>62.71</v>
      </c>
      <c r="M3185">
        <v>2399.33</v>
      </c>
    </row>
    <row r="3186" spans="1:45" x14ac:dyDescent="0.3">
      <c r="A3186">
        <v>214</v>
      </c>
      <c r="B3186" t="s">
        <v>143</v>
      </c>
      <c r="C3186" t="s">
        <v>90</v>
      </c>
      <c r="D3186" t="s">
        <v>21</v>
      </c>
      <c r="E3186" t="s">
        <v>54</v>
      </c>
      <c r="F3186" s="101">
        <v>45930</v>
      </c>
      <c r="G3186" t="s">
        <v>1061</v>
      </c>
      <c r="H3186" t="s">
        <v>2892</v>
      </c>
      <c r="I3186">
        <v>1000</v>
      </c>
      <c r="J3186">
        <v>1334.030029296875</v>
      </c>
      <c r="L3186">
        <v>329.69</v>
      </c>
      <c r="M3186">
        <v>1004.34</v>
      </c>
    </row>
    <row r="3187" spans="1:45" x14ac:dyDescent="0.3">
      <c r="A3187">
        <v>214</v>
      </c>
      <c r="B3187" t="s">
        <v>143</v>
      </c>
      <c r="C3187" t="s">
        <v>90</v>
      </c>
      <c r="D3187" t="s">
        <v>21</v>
      </c>
      <c r="E3187" t="s">
        <v>54</v>
      </c>
      <c r="F3187" s="101">
        <v>45930</v>
      </c>
      <c r="G3187" t="s">
        <v>1061</v>
      </c>
      <c r="H3187" t="s">
        <v>2898</v>
      </c>
      <c r="I3187">
        <v>7500</v>
      </c>
      <c r="J3187">
        <v>84.300003051757813</v>
      </c>
      <c r="L3187">
        <v>26.97</v>
      </c>
      <c r="M3187">
        <v>57.33</v>
      </c>
    </row>
    <row r="3188" spans="1:45" x14ac:dyDescent="0.3">
      <c r="A3188">
        <v>214</v>
      </c>
      <c r="B3188" t="s">
        <v>143</v>
      </c>
      <c r="C3188" t="s">
        <v>90</v>
      </c>
      <c r="D3188" t="s">
        <v>21</v>
      </c>
      <c r="E3188" t="s">
        <v>54</v>
      </c>
      <c r="F3188" s="101">
        <v>45930</v>
      </c>
      <c r="G3188" t="s">
        <v>1061</v>
      </c>
      <c r="H3188" t="s">
        <v>2895</v>
      </c>
      <c r="I3188">
        <v>1</v>
      </c>
      <c r="J3188">
        <v>240.3999938964844</v>
      </c>
      <c r="L3188">
        <v>24.4</v>
      </c>
      <c r="M3188">
        <v>216</v>
      </c>
    </row>
    <row r="3189" spans="1:45" x14ac:dyDescent="0.3">
      <c r="A3189">
        <v>214</v>
      </c>
      <c r="B3189" t="s">
        <v>143</v>
      </c>
      <c r="C3189" t="s">
        <v>90</v>
      </c>
      <c r="D3189" t="s">
        <v>21</v>
      </c>
      <c r="E3189" t="s">
        <v>54</v>
      </c>
      <c r="F3189" s="101">
        <v>45930</v>
      </c>
      <c r="G3189" t="s">
        <v>1061</v>
      </c>
      <c r="H3189" t="s">
        <v>2899</v>
      </c>
      <c r="I3189">
        <v>1</v>
      </c>
      <c r="J3189">
        <v>35.720001220703118</v>
      </c>
      <c r="L3189">
        <v>8.82</v>
      </c>
      <c r="M3189">
        <v>26.9</v>
      </c>
    </row>
    <row r="3190" spans="1:45" x14ac:dyDescent="0.3">
      <c r="A3190">
        <v>214</v>
      </c>
      <c r="B3190" t="s">
        <v>143</v>
      </c>
      <c r="C3190" t="s">
        <v>90</v>
      </c>
      <c r="D3190" t="s">
        <v>21</v>
      </c>
      <c r="E3190" t="s">
        <v>54</v>
      </c>
      <c r="F3190" s="101">
        <v>45930</v>
      </c>
      <c r="G3190" t="s">
        <v>1061</v>
      </c>
      <c r="H3190" t="s">
        <v>2891</v>
      </c>
      <c r="I3190">
        <v>1000</v>
      </c>
      <c r="J3190">
        <v>1165.099975585938</v>
      </c>
      <c r="L3190">
        <v>233.4</v>
      </c>
      <c r="M3190">
        <v>931.7</v>
      </c>
    </row>
    <row r="3191" spans="1:45" x14ac:dyDescent="0.3">
      <c r="A3191">
        <v>217</v>
      </c>
      <c r="B3191" t="s">
        <v>147</v>
      </c>
      <c r="C3191" t="s">
        <v>90</v>
      </c>
      <c r="D3191" t="s">
        <v>21</v>
      </c>
      <c r="E3191" t="s">
        <v>22</v>
      </c>
      <c r="F3191" s="101">
        <v>45930</v>
      </c>
      <c r="G3191" t="s">
        <v>1089</v>
      </c>
      <c r="H3191" t="s">
        <v>2890</v>
      </c>
      <c r="I3191">
        <v>20</v>
      </c>
      <c r="J3191">
        <v>59.959999084472663</v>
      </c>
      <c r="L3191">
        <v>62.71</v>
      </c>
      <c r="M3191">
        <v>2399.33</v>
      </c>
      <c r="AS3191">
        <v>1476.23</v>
      </c>
    </row>
    <row r="3192" spans="1:45" x14ac:dyDescent="0.3">
      <c r="A3192">
        <v>217</v>
      </c>
      <c r="B3192" t="s">
        <v>147</v>
      </c>
      <c r="C3192" t="s">
        <v>90</v>
      </c>
      <c r="D3192" t="s">
        <v>21</v>
      </c>
      <c r="E3192" t="s">
        <v>22</v>
      </c>
      <c r="F3192" s="101">
        <v>45930</v>
      </c>
      <c r="G3192" t="s">
        <v>1089</v>
      </c>
      <c r="H3192" t="s">
        <v>2892</v>
      </c>
      <c r="I3192">
        <v>20</v>
      </c>
      <c r="J3192">
        <v>24.70999908447266</v>
      </c>
      <c r="L3192">
        <v>329.69</v>
      </c>
      <c r="M3192">
        <v>1004.34</v>
      </c>
      <c r="AS3192">
        <v>329.69</v>
      </c>
    </row>
    <row r="3193" spans="1:45" x14ac:dyDescent="0.3">
      <c r="A3193">
        <v>217</v>
      </c>
      <c r="B3193" t="s">
        <v>147</v>
      </c>
      <c r="C3193" t="s">
        <v>90</v>
      </c>
      <c r="D3193" t="s">
        <v>21</v>
      </c>
      <c r="E3193" t="s">
        <v>22</v>
      </c>
      <c r="F3193" s="101">
        <v>45930</v>
      </c>
      <c r="G3193" t="s">
        <v>1089</v>
      </c>
      <c r="H3193" t="s">
        <v>2898</v>
      </c>
      <c r="I3193">
        <v>20</v>
      </c>
      <c r="J3193">
        <v>35.080001831054688</v>
      </c>
      <c r="L3193">
        <v>26.97</v>
      </c>
      <c r="M3193">
        <v>57.33</v>
      </c>
      <c r="AS3193">
        <v>29.57</v>
      </c>
    </row>
    <row r="3194" spans="1:45" x14ac:dyDescent="0.3">
      <c r="A3194">
        <v>217</v>
      </c>
      <c r="B3194" t="s">
        <v>147</v>
      </c>
      <c r="C3194" t="s">
        <v>90</v>
      </c>
      <c r="D3194" t="s">
        <v>21</v>
      </c>
      <c r="E3194" t="s">
        <v>22</v>
      </c>
      <c r="F3194" s="101">
        <v>45930</v>
      </c>
      <c r="G3194" t="s">
        <v>1089</v>
      </c>
      <c r="H3194" t="s">
        <v>2895</v>
      </c>
      <c r="I3194">
        <v>20</v>
      </c>
      <c r="J3194">
        <v>10.14999961853027</v>
      </c>
      <c r="L3194">
        <v>24.4</v>
      </c>
      <c r="M3194">
        <v>216</v>
      </c>
      <c r="AS3194">
        <v>24.4</v>
      </c>
    </row>
    <row r="3195" spans="1:45" x14ac:dyDescent="0.3">
      <c r="A3195">
        <v>217</v>
      </c>
      <c r="B3195" t="s">
        <v>147</v>
      </c>
      <c r="C3195" t="s">
        <v>90</v>
      </c>
      <c r="D3195" t="s">
        <v>21</v>
      </c>
      <c r="E3195" t="s">
        <v>22</v>
      </c>
      <c r="F3195" s="101">
        <v>45930</v>
      </c>
      <c r="G3195" t="s">
        <v>1089</v>
      </c>
      <c r="H3195" t="s">
        <v>2899</v>
      </c>
      <c r="I3195">
        <v>20</v>
      </c>
      <c r="J3195">
        <v>24.690000534057621</v>
      </c>
      <c r="L3195">
        <v>8.82</v>
      </c>
      <c r="M3195">
        <v>26.9</v>
      </c>
      <c r="AS3195">
        <v>8.82</v>
      </c>
    </row>
    <row r="3196" spans="1:45" x14ac:dyDescent="0.3">
      <c r="A3196">
        <v>217</v>
      </c>
      <c r="B3196" t="s">
        <v>147</v>
      </c>
      <c r="C3196" t="s">
        <v>90</v>
      </c>
      <c r="D3196" t="s">
        <v>21</v>
      </c>
      <c r="E3196" t="s">
        <v>22</v>
      </c>
      <c r="F3196" s="101">
        <v>45930</v>
      </c>
      <c r="G3196" t="s">
        <v>1089</v>
      </c>
      <c r="H3196" t="s">
        <v>2891</v>
      </c>
      <c r="I3196">
        <v>20</v>
      </c>
      <c r="J3196">
        <v>20.030000686645511</v>
      </c>
      <c r="L3196">
        <v>233.4</v>
      </c>
      <c r="M3196">
        <v>931.7</v>
      </c>
      <c r="AS3196">
        <v>233.4</v>
      </c>
    </row>
    <row r="3197" spans="1:45" x14ac:dyDescent="0.3">
      <c r="A3197">
        <v>218</v>
      </c>
      <c r="B3197" t="s">
        <v>148</v>
      </c>
      <c r="C3197" t="s">
        <v>90</v>
      </c>
      <c r="D3197" t="s">
        <v>21</v>
      </c>
      <c r="E3197" t="s">
        <v>54</v>
      </c>
      <c r="F3197" s="101">
        <v>45930</v>
      </c>
      <c r="G3197" t="s">
        <v>1120</v>
      </c>
      <c r="H3197" t="s">
        <v>2892</v>
      </c>
      <c r="I3197">
        <v>76000</v>
      </c>
      <c r="J3197">
        <v>46740</v>
      </c>
      <c r="N3197">
        <v>46740</v>
      </c>
    </row>
    <row r="3198" spans="1:45" x14ac:dyDescent="0.3">
      <c r="A3198">
        <v>218</v>
      </c>
      <c r="B3198" t="s">
        <v>148</v>
      </c>
      <c r="C3198" t="s">
        <v>90</v>
      </c>
      <c r="D3198" t="s">
        <v>21</v>
      </c>
      <c r="E3198" t="s">
        <v>54</v>
      </c>
      <c r="F3198" s="101">
        <v>45930</v>
      </c>
      <c r="G3198" t="s">
        <v>1120</v>
      </c>
      <c r="H3198" t="s">
        <v>2898</v>
      </c>
      <c r="I3198">
        <v>5000</v>
      </c>
      <c r="J3198">
        <v>4620</v>
      </c>
      <c r="N3198">
        <v>4620</v>
      </c>
    </row>
    <row r="3199" spans="1:45" x14ac:dyDescent="0.3">
      <c r="A3199">
        <v>218</v>
      </c>
      <c r="B3199" t="s">
        <v>148</v>
      </c>
      <c r="C3199" t="s">
        <v>90</v>
      </c>
      <c r="D3199" t="s">
        <v>21</v>
      </c>
      <c r="E3199" t="s">
        <v>54</v>
      </c>
      <c r="F3199" s="101">
        <v>45930</v>
      </c>
      <c r="G3199" t="s">
        <v>1120</v>
      </c>
      <c r="H3199" t="s">
        <v>2891</v>
      </c>
      <c r="I3199">
        <v>24000</v>
      </c>
      <c r="J3199">
        <v>21654</v>
      </c>
      <c r="N3199">
        <v>21654</v>
      </c>
    </row>
    <row r="3200" spans="1:45" x14ac:dyDescent="0.3">
      <c r="A3200">
        <v>218</v>
      </c>
      <c r="B3200" t="s">
        <v>148</v>
      </c>
      <c r="C3200" t="s">
        <v>90</v>
      </c>
      <c r="D3200" t="s">
        <v>21</v>
      </c>
      <c r="E3200" t="s">
        <v>54</v>
      </c>
      <c r="F3200" s="101">
        <v>45930</v>
      </c>
      <c r="G3200" t="s">
        <v>1120</v>
      </c>
      <c r="H3200" t="s">
        <v>2895</v>
      </c>
      <c r="I3200">
        <v>5000</v>
      </c>
      <c r="J3200">
        <v>8843</v>
      </c>
      <c r="N3200">
        <v>8843</v>
      </c>
    </row>
    <row r="3201" spans="1:48" x14ac:dyDescent="0.3">
      <c r="A3201">
        <v>218</v>
      </c>
      <c r="B3201" t="s">
        <v>148</v>
      </c>
      <c r="C3201" t="s">
        <v>90</v>
      </c>
      <c r="D3201" t="s">
        <v>21</v>
      </c>
      <c r="E3201" t="s">
        <v>54</v>
      </c>
      <c r="F3201" s="101">
        <v>45930</v>
      </c>
      <c r="G3201" t="s">
        <v>1120</v>
      </c>
      <c r="H3201" t="s">
        <v>2899</v>
      </c>
      <c r="I3201">
        <v>2000</v>
      </c>
      <c r="J3201">
        <v>2800</v>
      </c>
      <c r="N3201">
        <v>2800</v>
      </c>
    </row>
    <row r="3202" spans="1:48" x14ac:dyDescent="0.3">
      <c r="A3202">
        <v>218</v>
      </c>
      <c r="B3202" t="s">
        <v>148</v>
      </c>
      <c r="C3202" t="s">
        <v>90</v>
      </c>
      <c r="D3202" t="s">
        <v>21</v>
      </c>
      <c r="E3202" t="s">
        <v>54</v>
      </c>
      <c r="F3202" s="101">
        <v>45930</v>
      </c>
      <c r="G3202" t="s">
        <v>1120</v>
      </c>
      <c r="H3202" t="s">
        <v>2890</v>
      </c>
      <c r="I3202">
        <v>76000</v>
      </c>
      <c r="J3202">
        <v>69944.59375</v>
      </c>
      <c r="N3202">
        <v>69944.59</v>
      </c>
    </row>
    <row r="3203" spans="1:48" x14ac:dyDescent="0.3">
      <c r="A3203">
        <v>225</v>
      </c>
      <c r="B3203" t="s">
        <v>156</v>
      </c>
      <c r="C3203" t="s">
        <v>90</v>
      </c>
      <c r="D3203" t="s">
        <v>21</v>
      </c>
      <c r="E3203" t="s">
        <v>22</v>
      </c>
      <c r="F3203" s="101">
        <v>45930</v>
      </c>
      <c r="G3203" t="s">
        <v>1175</v>
      </c>
      <c r="H3203" t="s">
        <v>2890</v>
      </c>
      <c r="I3203">
        <v>1</v>
      </c>
      <c r="J3203">
        <v>7</v>
      </c>
      <c r="AT3203">
        <v>7</v>
      </c>
    </row>
    <row r="3204" spans="1:48" x14ac:dyDescent="0.3">
      <c r="A3204">
        <v>225</v>
      </c>
      <c r="B3204" t="s">
        <v>156</v>
      </c>
      <c r="C3204" t="s">
        <v>90</v>
      </c>
      <c r="D3204" t="s">
        <v>21</v>
      </c>
      <c r="E3204" t="s">
        <v>22</v>
      </c>
      <c r="F3204" s="101">
        <v>45930</v>
      </c>
      <c r="G3204" t="s">
        <v>1175</v>
      </c>
      <c r="H3204" t="s">
        <v>2898</v>
      </c>
      <c r="I3204">
        <v>1</v>
      </c>
      <c r="J3204">
        <v>0</v>
      </c>
      <c r="AT3204">
        <v>0</v>
      </c>
    </row>
    <row r="3205" spans="1:48" x14ac:dyDescent="0.3">
      <c r="A3205">
        <v>225</v>
      </c>
      <c r="B3205" t="s">
        <v>156</v>
      </c>
      <c r="C3205" t="s">
        <v>90</v>
      </c>
      <c r="D3205" t="s">
        <v>21</v>
      </c>
      <c r="E3205" t="s">
        <v>22</v>
      </c>
      <c r="F3205" s="101">
        <v>45930</v>
      </c>
      <c r="G3205" t="s">
        <v>1175</v>
      </c>
      <c r="H3205" t="s">
        <v>2891</v>
      </c>
      <c r="I3205">
        <v>1</v>
      </c>
      <c r="J3205">
        <v>10</v>
      </c>
      <c r="AT3205">
        <v>10</v>
      </c>
    </row>
    <row r="3206" spans="1:48" x14ac:dyDescent="0.3">
      <c r="A3206">
        <v>225</v>
      </c>
      <c r="B3206" t="s">
        <v>156</v>
      </c>
      <c r="C3206" t="s">
        <v>90</v>
      </c>
      <c r="D3206" t="s">
        <v>21</v>
      </c>
      <c r="E3206" t="s">
        <v>22</v>
      </c>
      <c r="F3206" s="101">
        <v>45930</v>
      </c>
      <c r="G3206" t="s">
        <v>1175</v>
      </c>
      <c r="H3206" t="s">
        <v>2895</v>
      </c>
      <c r="I3206">
        <v>1</v>
      </c>
      <c r="J3206">
        <v>1</v>
      </c>
      <c r="AT3206">
        <v>1</v>
      </c>
    </row>
    <row r="3207" spans="1:48" x14ac:dyDescent="0.3">
      <c r="A3207">
        <v>225</v>
      </c>
      <c r="B3207" t="s">
        <v>156</v>
      </c>
      <c r="C3207" t="s">
        <v>90</v>
      </c>
      <c r="D3207" t="s">
        <v>21</v>
      </c>
      <c r="E3207" t="s">
        <v>22</v>
      </c>
      <c r="F3207" s="101">
        <v>45930</v>
      </c>
      <c r="G3207" t="s">
        <v>1175</v>
      </c>
      <c r="H3207" t="s">
        <v>2899</v>
      </c>
      <c r="I3207">
        <v>1</v>
      </c>
      <c r="J3207">
        <v>1</v>
      </c>
      <c r="AT3207">
        <v>1</v>
      </c>
    </row>
    <row r="3208" spans="1:48" x14ac:dyDescent="0.3">
      <c r="A3208">
        <v>225</v>
      </c>
      <c r="B3208" t="s">
        <v>156</v>
      </c>
      <c r="C3208" t="s">
        <v>90</v>
      </c>
      <c r="D3208" t="s">
        <v>21</v>
      </c>
      <c r="E3208" t="s">
        <v>22</v>
      </c>
      <c r="F3208" s="101">
        <v>45930</v>
      </c>
      <c r="G3208" t="s">
        <v>1175</v>
      </c>
      <c r="H3208" t="s">
        <v>2892</v>
      </c>
      <c r="I3208">
        <v>1</v>
      </c>
      <c r="AT3208">
        <v>0</v>
      </c>
    </row>
    <row r="3209" spans="1:48" x14ac:dyDescent="0.3">
      <c r="A3209">
        <v>239</v>
      </c>
      <c r="B3209" t="s">
        <v>1226</v>
      </c>
      <c r="C3209" t="s">
        <v>29</v>
      </c>
      <c r="D3209" t="s">
        <v>21</v>
      </c>
      <c r="E3209" t="s">
        <v>22</v>
      </c>
      <c r="F3209" s="101">
        <v>45930</v>
      </c>
      <c r="G3209" t="s">
        <v>1227</v>
      </c>
      <c r="H3209" t="s">
        <v>2905</v>
      </c>
      <c r="J3209">
        <v>2</v>
      </c>
      <c r="AU3209">
        <v>2</v>
      </c>
    </row>
    <row r="3210" spans="1:48" x14ac:dyDescent="0.3">
      <c r="A3210">
        <v>239</v>
      </c>
      <c r="B3210" t="s">
        <v>1226</v>
      </c>
      <c r="C3210" t="s">
        <v>29</v>
      </c>
      <c r="D3210" t="s">
        <v>21</v>
      </c>
      <c r="E3210" t="s">
        <v>22</v>
      </c>
      <c r="F3210" s="101">
        <v>45930</v>
      </c>
      <c r="G3210" t="s">
        <v>1227</v>
      </c>
      <c r="H3210" t="s">
        <v>2906</v>
      </c>
      <c r="J3210">
        <v>12</v>
      </c>
      <c r="AU3210">
        <v>12</v>
      </c>
    </row>
    <row r="3211" spans="1:48" x14ac:dyDescent="0.3">
      <c r="A3211">
        <v>239</v>
      </c>
      <c r="B3211" t="s">
        <v>1226</v>
      </c>
      <c r="C3211" t="s">
        <v>29</v>
      </c>
      <c r="D3211" t="s">
        <v>21</v>
      </c>
      <c r="E3211" t="s">
        <v>22</v>
      </c>
      <c r="F3211" s="101">
        <v>45930</v>
      </c>
      <c r="G3211" t="s">
        <v>1227</v>
      </c>
      <c r="H3211" t="s">
        <v>2907</v>
      </c>
      <c r="J3211">
        <v>2</v>
      </c>
      <c r="AU3211">
        <v>2</v>
      </c>
    </row>
    <row r="3212" spans="1:48" x14ac:dyDescent="0.3">
      <c r="A3212">
        <v>239</v>
      </c>
      <c r="B3212" t="s">
        <v>1226</v>
      </c>
      <c r="C3212" t="s">
        <v>29</v>
      </c>
      <c r="D3212" t="s">
        <v>21</v>
      </c>
      <c r="E3212" t="s">
        <v>22</v>
      </c>
      <c r="F3212" s="101">
        <v>45930</v>
      </c>
      <c r="G3212" t="s">
        <v>1227</v>
      </c>
      <c r="H3212" t="s">
        <v>2908</v>
      </c>
      <c r="J3212">
        <v>23</v>
      </c>
      <c r="AU3212">
        <v>23</v>
      </c>
    </row>
    <row r="3213" spans="1:48" x14ac:dyDescent="0.3">
      <c r="A3213">
        <v>239</v>
      </c>
      <c r="B3213" t="s">
        <v>1226</v>
      </c>
      <c r="C3213" t="s">
        <v>29</v>
      </c>
      <c r="D3213" t="s">
        <v>21</v>
      </c>
      <c r="E3213" t="s">
        <v>22</v>
      </c>
      <c r="F3213" s="101">
        <v>45930</v>
      </c>
      <c r="G3213" t="s">
        <v>1227</v>
      </c>
      <c r="H3213" t="s">
        <v>2695</v>
      </c>
      <c r="J3213">
        <v>4</v>
      </c>
      <c r="AU3213">
        <v>4</v>
      </c>
    </row>
    <row r="3214" spans="1:48" x14ac:dyDescent="0.3">
      <c r="A3214">
        <v>434</v>
      </c>
      <c r="B3214" t="s">
        <v>403</v>
      </c>
      <c r="C3214" t="s">
        <v>90</v>
      </c>
      <c r="D3214" t="s">
        <v>21</v>
      </c>
      <c r="E3214" t="s">
        <v>54</v>
      </c>
      <c r="F3214" s="101">
        <v>45930</v>
      </c>
      <c r="G3214" t="s">
        <v>1755</v>
      </c>
      <c r="H3214" t="s">
        <v>2890</v>
      </c>
      <c r="I3214">
        <v>100</v>
      </c>
      <c r="J3214">
        <v>83.720001220703125</v>
      </c>
      <c r="AV3214">
        <v>83.72</v>
      </c>
    </row>
    <row r="3215" spans="1:48" x14ac:dyDescent="0.3">
      <c r="A3215">
        <v>434</v>
      </c>
      <c r="B3215" t="s">
        <v>403</v>
      </c>
      <c r="C3215" t="s">
        <v>90</v>
      </c>
      <c r="D3215" t="s">
        <v>21</v>
      </c>
      <c r="E3215" t="s">
        <v>54</v>
      </c>
      <c r="F3215" s="101">
        <v>45930</v>
      </c>
      <c r="G3215" t="s">
        <v>1755</v>
      </c>
      <c r="H3215" t="s">
        <v>2898</v>
      </c>
      <c r="I3215">
        <v>200</v>
      </c>
      <c r="J3215">
        <v>0</v>
      </c>
      <c r="AV3215">
        <v>0</v>
      </c>
    </row>
    <row r="3216" spans="1:48" x14ac:dyDescent="0.3">
      <c r="A3216">
        <v>434</v>
      </c>
      <c r="B3216" t="s">
        <v>403</v>
      </c>
      <c r="C3216" t="s">
        <v>90</v>
      </c>
      <c r="D3216" t="s">
        <v>21</v>
      </c>
      <c r="E3216" t="s">
        <v>54</v>
      </c>
      <c r="F3216" s="101">
        <v>45930</v>
      </c>
      <c r="G3216" t="s">
        <v>1755</v>
      </c>
      <c r="H3216" t="s">
        <v>2891</v>
      </c>
      <c r="I3216">
        <v>25</v>
      </c>
      <c r="J3216">
        <v>23.39999961853027</v>
      </c>
      <c r="AV3216">
        <v>23.4</v>
      </c>
    </row>
    <row r="3217" spans="1:136" x14ac:dyDescent="0.3">
      <c r="A3217">
        <v>434</v>
      </c>
      <c r="B3217" t="s">
        <v>403</v>
      </c>
      <c r="C3217" t="s">
        <v>90</v>
      </c>
      <c r="D3217" t="s">
        <v>21</v>
      </c>
      <c r="E3217" t="s">
        <v>54</v>
      </c>
      <c r="F3217" s="101">
        <v>45930</v>
      </c>
      <c r="G3217" t="s">
        <v>1755</v>
      </c>
      <c r="H3217" t="s">
        <v>2895</v>
      </c>
      <c r="I3217">
        <v>10</v>
      </c>
      <c r="J3217">
        <v>0.10000000149011611</v>
      </c>
      <c r="AV3217">
        <v>0.1</v>
      </c>
    </row>
    <row r="3218" spans="1:136" x14ac:dyDescent="0.3">
      <c r="A3218">
        <v>434</v>
      </c>
      <c r="B3218" t="s">
        <v>403</v>
      </c>
      <c r="C3218" t="s">
        <v>90</v>
      </c>
      <c r="D3218" t="s">
        <v>21</v>
      </c>
      <c r="E3218" t="s">
        <v>54</v>
      </c>
      <c r="F3218" s="101">
        <v>45930</v>
      </c>
      <c r="G3218" t="s">
        <v>1755</v>
      </c>
      <c r="H3218" t="s">
        <v>2899</v>
      </c>
      <c r="I3218">
        <v>200</v>
      </c>
      <c r="J3218">
        <v>0</v>
      </c>
      <c r="AV3218">
        <v>0</v>
      </c>
    </row>
    <row r="3219" spans="1:136" x14ac:dyDescent="0.3">
      <c r="A3219">
        <v>434</v>
      </c>
      <c r="B3219" t="s">
        <v>403</v>
      </c>
      <c r="C3219" t="s">
        <v>90</v>
      </c>
      <c r="D3219" t="s">
        <v>21</v>
      </c>
      <c r="E3219" t="s">
        <v>54</v>
      </c>
      <c r="F3219" s="101">
        <v>45930</v>
      </c>
      <c r="G3219" t="s">
        <v>1755</v>
      </c>
      <c r="H3219" t="s">
        <v>2892</v>
      </c>
      <c r="I3219">
        <v>25</v>
      </c>
      <c r="J3219">
        <v>2.5099999904632568</v>
      </c>
      <c r="AV3219">
        <v>2.5099999999999998</v>
      </c>
    </row>
    <row r="3220" spans="1:136" x14ac:dyDescent="0.3">
      <c r="A3220">
        <v>436</v>
      </c>
      <c r="B3220" t="s">
        <v>121</v>
      </c>
      <c r="C3220" t="s">
        <v>93</v>
      </c>
      <c r="D3220" t="s">
        <v>21</v>
      </c>
      <c r="E3220" t="s">
        <v>54</v>
      </c>
      <c r="F3220" s="101">
        <v>45930</v>
      </c>
      <c r="G3220" t="s">
        <v>1791</v>
      </c>
      <c r="H3220" t="s">
        <v>3074</v>
      </c>
      <c r="I3220">
        <v>7</v>
      </c>
      <c r="J3220">
        <v>3.529999971389771</v>
      </c>
      <c r="CP3220">
        <v>3.53</v>
      </c>
    </row>
    <row r="3221" spans="1:136" x14ac:dyDescent="0.3">
      <c r="A3221">
        <v>436</v>
      </c>
      <c r="B3221" t="s">
        <v>121</v>
      </c>
      <c r="C3221" t="s">
        <v>93</v>
      </c>
      <c r="D3221" t="s">
        <v>21</v>
      </c>
      <c r="E3221" t="s">
        <v>54</v>
      </c>
      <c r="F3221" s="101">
        <v>45930</v>
      </c>
      <c r="G3221" t="s">
        <v>1791</v>
      </c>
      <c r="H3221" t="s">
        <v>3075</v>
      </c>
      <c r="I3221">
        <v>7</v>
      </c>
      <c r="J3221">
        <v>3.5499999523162842</v>
      </c>
      <c r="CP3221">
        <v>3.55</v>
      </c>
    </row>
    <row r="3222" spans="1:136" x14ac:dyDescent="0.3">
      <c r="A3222">
        <v>485</v>
      </c>
      <c r="B3222" t="s">
        <v>450</v>
      </c>
      <c r="C3222" t="s">
        <v>93</v>
      </c>
      <c r="D3222" t="s">
        <v>21</v>
      </c>
      <c r="E3222" t="s">
        <v>22</v>
      </c>
      <c r="F3222" s="101">
        <v>45930</v>
      </c>
      <c r="G3222" t="s">
        <v>2089</v>
      </c>
      <c r="H3222" t="s">
        <v>3329</v>
      </c>
      <c r="I3222">
        <v>80</v>
      </c>
      <c r="J3222">
        <v>100</v>
      </c>
      <c r="EC3222">
        <v>4</v>
      </c>
      <c r="ED3222">
        <v>4</v>
      </c>
    </row>
    <row r="3223" spans="1:136" x14ac:dyDescent="0.3">
      <c r="A3223">
        <v>485</v>
      </c>
      <c r="B3223" t="s">
        <v>450</v>
      </c>
      <c r="C3223" t="s">
        <v>93</v>
      </c>
      <c r="D3223" t="s">
        <v>21</v>
      </c>
      <c r="E3223" t="s">
        <v>22</v>
      </c>
      <c r="F3223" s="101">
        <v>45930</v>
      </c>
      <c r="G3223" t="s">
        <v>2089</v>
      </c>
      <c r="H3223" t="s">
        <v>3330</v>
      </c>
      <c r="I3223">
        <v>80</v>
      </c>
      <c r="J3223">
        <v>0</v>
      </c>
      <c r="EC3223">
        <v>0</v>
      </c>
      <c r="ED3223">
        <v>0</v>
      </c>
    </row>
    <row r="3224" spans="1:136" x14ac:dyDescent="0.3">
      <c r="A3224">
        <v>485</v>
      </c>
      <c r="B3224" t="s">
        <v>450</v>
      </c>
      <c r="C3224" t="s">
        <v>93</v>
      </c>
      <c r="D3224" t="s">
        <v>21</v>
      </c>
      <c r="E3224" t="s">
        <v>22</v>
      </c>
      <c r="F3224" s="101">
        <v>45930</v>
      </c>
      <c r="G3224" t="s">
        <v>2089</v>
      </c>
      <c r="H3224" t="s">
        <v>3064</v>
      </c>
      <c r="I3224">
        <v>80</v>
      </c>
      <c r="J3224">
        <v>0</v>
      </c>
      <c r="EC3224">
        <v>0</v>
      </c>
      <c r="ED3224">
        <v>2</v>
      </c>
    </row>
    <row r="3225" spans="1:136" x14ac:dyDescent="0.3">
      <c r="A3225">
        <v>485</v>
      </c>
      <c r="B3225" t="s">
        <v>450</v>
      </c>
      <c r="C3225" t="s">
        <v>93</v>
      </c>
      <c r="D3225" t="s">
        <v>21</v>
      </c>
      <c r="E3225" t="s">
        <v>22</v>
      </c>
      <c r="F3225" s="101">
        <v>45930</v>
      </c>
      <c r="G3225" t="s">
        <v>2089</v>
      </c>
      <c r="H3225" t="s">
        <v>68</v>
      </c>
      <c r="I3225">
        <v>80</v>
      </c>
      <c r="J3225">
        <v>0</v>
      </c>
      <c r="EC3225">
        <v>0</v>
      </c>
      <c r="ED3225">
        <v>0</v>
      </c>
    </row>
    <row r="3226" spans="1:136" x14ac:dyDescent="0.3">
      <c r="A3226">
        <v>485</v>
      </c>
      <c r="B3226" t="s">
        <v>450</v>
      </c>
      <c r="C3226" t="s">
        <v>93</v>
      </c>
      <c r="D3226" t="s">
        <v>21</v>
      </c>
      <c r="E3226" t="s">
        <v>22</v>
      </c>
      <c r="F3226" s="101">
        <v>45930</v>
      </c>
      <c r="G3226" t="s">
        <v>2089</v>
      </c>
      <c r="H3226" t="s">
        <v>3331</v>
      </c>
      <c r="I3226">
        <v>80</v>
      </c>
      <c r="J3226">
        <v>0</v>
      </c>
      <c r="EC3226">
        <v>0</v>
      </c>
      <c r="ED3226">
        <v>0</v>
      </c>
    </row>
    <row r="3227" spans="1:136" x14ac:dyDescent="0.3">
      <c r="A3227">
        <v>485</v>
      </c>
      <c r="B3227" t="s">
        <v>450</v>
      </c>
      <c r="C3227" t="s">
        <v>93</v>
      </c>
      <c r="D3227" t="s">
        <v>21</v>
      </c>
      <c r="E3227" t="s">
        <v>22</v>
      </c>
      <c r="F3227" s="101">
        <v>45930</v>
      </c>
      <c r="G3227" t="s">
        <v>2089</v>
      </c>
      <c r="H3227" t="s">
        <v>3332</v>
      </c>
      <c r="I3227">
        <v>80</v>
      </c>
      <c r="J3227">
        <v>100</v>
      </c>
      <c r="EC3227">
        <v>1</v>
      </c>
      <c r="ED3227">
        <v>1</v>
      </c>
    </row>
    <row r="3228" spans="1:136" x14ac:dyDescent="0.3">
      <c r="A3228">
        <v>485</v>
      </c>
      <c r="B3228" t="s">
        <v>450</v>
      </c>
      <c r="C3228" t="s">
        <v>93</v>
      </c>
      <c r="D3228" t="s">
        <v>21</v>
      </c>
      <c r="E3228" t="s">
        <v>22</v>
      </c>
      <c r="F3228" s="101">
        <v>45930</v>
      </c>
      <c r="G3228" t="s">
        <v>2089</v>
      </c>
      <c r="H3228" t="s">
        <v>3355</v>
      </c>
      <c r="I3228">
        <v>80</v>
      </c>
      <c r="J3228">
        <v>0</v>
      </c>
      <c r="EC3228">
        <v>0</v>
      </c>
      <c r="ED3228">
        <v>0</v>
      </c>
    </row>
    <row r="3229" spans="1:136" x14ac:dyDescent="0.3">
      <c r="A3229">
        <v>485</v>
      </c>
      <c r="B3229" t="s">
        <v>450</v>
      </c>
      <c r="C3229" t="s">
        <v>93</v>
      </c>
      <c r="D3229" t="s">
        <v>21</v>
      </c>
      <c r="E3229" t="s">
        <v>22</v>
      </c>
      <c r="F3229" s="101">
        <v>45930</v>
      </c>
      <c r="G3229" t="s">
        <v>2089</v>
      </c>
      <c r="H3229" t="s">
        <v>3328</v>
      </c>
      <c r="I3229">
        <v>80</v>
      </c>
      <c r="EC3229">
        <v>0</v>
      </c>
      <c r="ED3229">
        <v>1</v>
      </c>
    </row>
    <row r="3230" spans="1:136" x14ac:dyDescent="0.3">
      <c r="A3230">
        <v>488</v>
      </c>
      <c r="B3230" t="s">
        <v>453</v>
      </c>
      <c r="C3230" t="s">
        <v>93</v>
      </c>
      <c r="D3230" t="s">
        <v>21</v>
      </c>
      <c r="E3230" t="s">
        <v>22</v>
      </c>
      <c r="F3230" s="101">
        <v>45930</v>
      </c>
      <c r="G3230" t="s">
        <v>2132</v>
      </c>
      <c r="H3230" t="s">
        <v>3329</v>
      </c>
      <c r="I3230">
        <v>85</v>
      </c>
      <c r="J3230">
        <v>0</v>
      </c>
      <c r="EE3230">
        <v>0</v>
      </c>
      <c r="EF3230">
        <v>0</v>
      </c>
    </row>
    <row r="3231" spans="1:136" x14ac:dyDescent="0.3">
      <c r="A3231">
        <v>488</v>
      </c>
      <c r="B3231" t="s">
        <v>453</v>
      </c>
      <c r="C3231" t="s">
        <v>93</v>
      </c>
      <c r="D3231" t="s">
        <v>21</v>
      </c>
      <c r="E3231" t="s">
        <v>22</v>
      </c>
      <c r="F3231" s="101">
        <v>45930</v>
      </c>
      <c r="G3231" t="s">
        <v>2132</v>
      </c>
      <c r="H3231" t="s">
        <v>3330</v>
      </c>
      <c r="I3231">
        <v>85</v>
      </c>
      <c r="J3231">
        <v>0</v>
      </c>
      <c r="EE3231">
        <v>0</v>
      </c>
      <c r="EF3231">
        <v>1</v>
      </c>
    </row>
    <row r="3232" spans="1:136" x14ac:dyDescent="0.3">
      <c r="A3232">
        <v>488</v>
      </c>
      <c r="B3232" t="s">
        <v>453</v>
      </c>
      <c r="C3232" t="s">
        <v>93</v>
      </c>
      <c r="D3232" t="s">
        <v>21</v>
      </c>
      <c r="E3232" t="s">
        <v>22</v>
      </c>
      <c r="F3232" s="101">
        <v>45930</v>
      </c>
      <c r="G3232" t="s">
        <v>2132</v>
      </c>
      <c r="H3232" t="s">
        <v>3064</v>
      </c>
      <c r="I3232">
        <v>85</v>
      </c>
      <c r="J3232">
        <v>96.430000305175781</v>
      </c>
      <c r="EE3232">
        <v>54</v>
      </c>
      <c r="EF3232">
        <v>56</v>
      </c>
    </row>
    <row r="3233" spans="1:141" x14ac:dyDescent="0.3">
      <c r="A3233">
        <v>488</v>
      </c>
      <c r="B3233" t="s">
        <v>453</v>
      </c>
      <c r="C3233" t="s">
        <v>93</v>
      </c>
      <c r="D3233" t="s">
        <v>21</v>
      </c>
      <c r="E3233" t="s">
        <v>22</v>
      </c>
      <c r="F3233" s="101">
        <v>45930</v>
      </c>
      <c r="G3233" t="s">
        <v>2132</v>
      </c>
      <c r="H3233" t="s">
        <v>68</v>
      </c>
      <c r="I3233">
        <v>85</v>
      </c>
      <c r="J3233">
        <v>0</v>
      </c>
      <c r="EE3233">
        <v>0</v>
      </c>
      <c r="EF3233">
        <v>0</v>
      </c>
    </row>
    <row r="3234" spans="1:141" x14ac:dyDescent="0.3">
      <c r="A3234">
        <v>488</v>
      </c>
      <c r="B3234" t="s">
        <v>453</v>
      </c>
      <c r="C3234" t="s">
        <v>93</v>
      </c>
      <c r="D3234" t="s">
        <v>21</v>
      </c>
      <c r="E3234" t="s">
        <v>22</v>
      </c>
      <c r="F3234" s="101">
        <v>45930</v>
      </c>
      <c r="G3234" t="s">
        <v>2132</v>
      </c>
      <c r="H3234" t="s">
        <v>3331</v>
      </c>
      <c r="I3234">
        <v>85</v>
      </c>
      <c r="J3234">
        <v>0</v>
      </c>
      <c r="EE3234">
        <v>0</v>
      </c>
      <c r="EF3234">
        <v>0</v>
      </c>
    </row>
    <row r="3235" spans="1:141" x14ac:dyDescent="0.3">
      <c r="A3235">
        <v>488</v>
      </c>
      <c r="B3235" t="s">
        <v>453</v>
      </c>
      <c r="C3235" t="s">
        <v>93</v>
      </c>
      <c r="D3235" t="s">
        <v>21</v>
      </c>
      <c r="E3235" t="s">
        <v>22</v>
      </c>
      <c r="F3235" s="101">
        <v>45930</v>
      </c>
      <c r="G3235" t="s">
        <v>2132</v>
      </c>
      <c r="H3235" t="s">
        <v>3332</v>
      </c>
      <c r="I3235">
        <v>85</v>
      </c>
      <c r="J3235">
        <v>68</v>
      </c>
      <c r="EE3235">
        <v>17</v>
      </c>
      <c r="EF3235">
        <v>25</v>
      </c>
    </row>
    <row r="3236" spans="1:141" x14ac:dyDescent="0.3">
      <c r="A3236">
        <v>488</v>
      </c>
      <c r="B3236" t="s">
        <v>453</v>
      </c>
      <c r="C3236" t="s">
        <v>93</v>
      </c>
      <c r="D3236" t="s">
        <v>21</v>
      </c>
      <c r="E3236" t="s">
        <v>22</v>
      </c>
      <c r="F3236" s="101">
        <v>45930</v>
      </c>
      <c r="G3236" t="s">
        <v>2132</v>
      </c>
      <c r="H3236" t="s">
        <v>3018</v>
      </c>
      <c r="I3236">
        <v>85</v>
      </c>
      <c r="J3236">
        <v>0</v>
      </c>
      <c r="EE3236">
        <v>0</v>
      </c>
      <c r="EF3236">
        <v>0</v>
      </c>
    </row>
    <row r="3237" spans="1:141" x14ac:dyDescent="0.3">
      <c r="A3237">
        <v>488</v>
      </c>
      <c r="B3237" t="s">
        <v>453</v>
      </c>
      <c r="C3237" t="s">
        <v>93</v>
      </c>
      <c r="D3237" t="s">
        <v>21</v>
      </c>
      <c r="E3237" t="s">
        <v>22</v>
      </c>
      <c r="F3237" s="101">
        <v>45930</v>
      </c>
      <c r="G3237" t="s">
        <v>2132</v>
      </c>
      <c r="H3237" t="s">
        <v>3355</v>
      </c>
      <c r="I3237">
        <v>85</v>
      </c>
      <c r="J3237">
        <v>0</v>
      </c>
      <c r="EE3237">
        <v>0</v>
      </c>
      <c r="EF3237">
        <v>0</v>
      </c>
    </row>
    <row r="3238" spans="1:141" x14ac:dyDescent="0.3">
      <c r="A3238">
        <v>488</v>
      </c>
      <c r="B3238" t="s">
        <v>453</v>
      </c>
      <c r="C3238" t="s">
        <v>93</v>
      </c>
      <c r="D3238" t="s">
        <v>21</v>
      </c>
      <c r="E3238" t="s">
        <v>22</v>
      </c>
      <c r="F3238" s="101">
        <v>45930</v>
      </c>
      <c r="G3238" t="s">
        <v>2132</v>
      </c>
      <c r="H3238" t="s">
        <v>3328</v>
      </c>
      <c r="I3238">
        <v>85</v>
      </c>
      <c r="J3238">
        <v>87.5</v>
      </c>
      <c r="EE3238">
        <v>35</v>
      </c>
      <c r="EF3238">
        <v>40</v>
      </c>
    </row>
    <row r="3239" spans="1:141" x14ac:dyDescent="0.3">
      <c r="A3239">
        <v>509</v>
      </c>
      <c r="B3239" t="s">
        <v>2156</v>
      </c>
      <c r="C3239" t="s">
        <v>29</v>
      </c>
      <c r="D3239" t="s">
        <v>21</v>
      </c>
      <c r="E3239" t="s">
        <v>22</v>
      </c>
      <c r="F3239" s="101">
        <v>45930</v>
      </c>
      <c r="G3239" t="s">
        <v>2201</v>
      </c>
      <c r="H3239" t="s">
        <v>3437</v>
      </c>
      <c r="I3239">
        <v>90</v>
      </c>
      <c r="J3239">
        <v>96.389999389648438</v>
      </c>
      <c r="EJ3239">
        <v>83</v>
      </c>
      <c r="EK3239">
        <v>80</v>
      </c>
    </row>
    <row r="3240" spans="1:141" x14ac:dyDescent="0.3">
      <c r="A3240">
        <v>509</v>
      </c>
      <c r="B3240" t="s">
        <v>2156</v>
      </c>
      <c r="C3240" t="s">
        <v>29</v>
      </c>
      <c r="D3240" t="s">
        <v>21</v>
      </c>
      <c r="E3240" t="s">
        <v>22</v>
      </c>
      <c r="F3240" s="101">
        <v>45930</v>
      </c>
      <c r="G3240" t="s">
        <v>2201</v>
      </c>
      <c r="H3240" t="s">
        <v>3438</v>
      </c>
      <c r="I3240">
        <v>90</v>
      </c>
      <c r="J3240">
        <v>91.110000610351563</v>
      </c>
      <c r="EJ3240">
        <v>90</v>
      </c>
      <c r="EK3240">
        <v>82</v>
      </c>
    </row>
    <row r="3241" spans="1:141" x14ac:dyDescent="0.3">
      <c r="A3241">
        <v>509</v>
      </c>
      <c r="B3241" t="s">
        <v>2156</v>
      </c>
      <c r="C3241" t="s">
        <v>29</v>
      </c>
      <c r="D3241" t="s">
        <v>21</v>
      </c>
      <c r="E3241" t="s">
        <v>22</v>
      </c>
      <c r="F3241" s="101">
        <v>45930</v>
      </c>
      <c r="G3241" t="s">
        <v>2201</v>
      </c>
      <c r="H3241" t="s">
        <v>479</v>
      </c>
      <c r="I3241">
        <v>90</v>
      </c>
      <c r="J3241">
        <v>99</v>
      </c>
      <c r="EJ3241">
        <v>100</v>
      </c>
      <c r="EK3241">
        <v>99</v>
      </c>
    </row>
    <row r="3242" spans="1:141" x14ac:dyDescent="0.3">
      <c r="A3242">
        <v>509</v>
      </c>
      <c r="B3242" t="s">
        <v>2156</v>
      </c>
      <c r="C3242" t="s">
        <v>29</v>
      </c>
      <c r="D3242" t="s">
        <v>21</v>
      </c>
      <c r="E3242" t="s">
        <v>22</v>
      </c>
      <c r="F3242" s="101">
        <v>45930</v>
      </c>
      <c r="G3242" t="s">
        <v>2201</v>
      </c>
      <c r="H3242" t="s">
        <v>3439</v>
      </c>
      <c r="I3242">
        <v>90</v>
      </c>
      <c r="J3242">
        <v>98.699996948242188</v>
      </c>
      <c r="EJ3242">
        <v>77</v>
      </c>
      <c r="EK3242">
        <v>76</v>
      </c>
    </row>
    <row r="3243" spans="1:141" x14ac:dyDescent="0.3">
      <c r="A3243">
        <v>509</v>
      </c>
      <c r="B3243" t="s">
        <v>2156</v>
      </c>
      <c r="C3243" t="s">
        <v>29</v>
      </c>
      <c r="D3243" t="s">
        <v>21</v>
      </c>
      <c r="E3243" t="s">
        <v>22</v>
      </c>
      <c r="F3243" s="101">
        <v>45930</v>
      </c>
      <c r="G3243" t="s">
        <v>2201</v>
      </c>
      <c r="H3243" t="s">
        <v>2698</v>
      </c>
      <c r="I3243">
        <v>90</v>
      </c>
      <c r="J3243">
        <v>98.849998474121094</v>
      </c>
      <c r="EJ3243">
        <v>87</v>
      </c>
      <c r="EK3243">
        <v>86</v>
      </c>
    </row>
    <row r="3244" spans="1:141" x14ac:dyDescent="0.3">
      <c r="A3244">
        <v>509</v>
      </c>
      <c r="B3244" t="s">
        <v>2156</v>
      </c>
      <c r="C3244" t="s">
        <v>29</v>
      </c>
      <c r="D3244" t="s">
        <v>21</v>
      </c>
      <c r="E3244" t="s">
        <v>22</v>
      </c>
      <c r="F3244" s="101">
        <v>45930</v>
      </c>
      <c r="G3244" t="s">
        <v>2201</v>
      </c>
      <c r="H3244" t="s">
        <v>2702</v>
      </c>
      <c r="I3244">
        <v>90</v>
      </c>
      <c r="J3244">
        <v>0</v>
      </c>
      <c r="EJ3244">
        <v>0</v>
      </c>
      <c r="EK3244">
        <v>0</v>
      </c>
    </row>
    <row r="3245" spans="1:141" x14ac:dyDescent="0.3">
      <c r="A3245">
        <v>509</v>
      </c>
      <c r="B3245" t="s">
        <v>2156</v>
      </c>
      <c r="C3245" t="s">
        <v>29</v>
      </c>
      <c r="D3245" t="s">
        <v>21</v>
      </c>
      <c r="E3245" t="s">
        <v>22</v>
      </c>
      <c r="F3245" s="101">
        <v>45930</v>
      </c>
      <c r="G3245" t="s">
        <v>2201</v>
      </c>
      <c r="H3245" t="s">
        <v>2703</v>
      </c>
      <c r="I3245">
        <v>90</v>
      </c>
      <c r="J3245">
        <v>92.449996948242188</v>
      </c>
      <c r="EJ3245">
        <v>53</v>
      </c>
      <c r="EK3245">
        <v>49</v>
      </c>
    </row>
    <row r="3246" spans="1:141" x14ac:dyDescent="0.3">
      <c r="A3246">
        <v>509</v>
      </c>
      <c r="B3246" t="s">
        <v>2156</v>
      </c>
      <c r="C3246" t="s">
        <v>29</v>
      </c>
      <c r="D3246" t="s">
        <v>21</v>
      </c>
      <c r="E3246" t="s">
        <v>22</v>
      </c>
      <c r="F3246" s="101">
        <v>45930</v>
      </c>
      <c r="G3246" t="s">
        <v>2201</v>
      </c>
      <c r="H3246" t="s">
        <v>3440</v>
      </c>
      <c r="I3246">
        <v>90</v>
      </c>
      <c r="J3246">
        <v>97.94000244140625</v>
      </c>
      <c r="EJ3246">
        <v>97</v>
      </c>
      <c r="EK3246">
        <v>95</v>
      </c>
    </row>
    <row r="3247" spans="1:141" x14ac:dyDescent="0.3">
      <c r="A3247">
        <v>509</v>
      </c>
      <c r="B3247" t="s">
        <v>2156</v>
      </c>
      <c r="C3247" t="s">
        <v>29</v>
      </c>
      <c r="D3247" t="s">
        <v>21</v>
      </c>
      <c r="E3247" t="s">
        <v>22</v>
      </c>
      <c r="F3247" s="101">
        <v>45930</v>
      </c>
      <c r="G3247" t="s">
        <v>2201</v>
      </c>
      <c r="H3247" t="s">
        <v>2705</v>
      </c>
      <c r="I3247">
        <v>90</v>
      </c>
      <c r="J3247">
        <v>97.94000244140625</v>
      </c>
      <c r="EJ3247">
        <v>97</v>
      </c>
      <c r="EK3247">
        <v>95</v>
      </c>
    </row>
    <row r="3248" spans="1:141" x14ac:dyDescent="0.3">
      <c r="A3248">
        <v>509</v>
      </c>
      <c r="B3248" t="s">
        <v>2156</v>
      </c>
      <c r="C3248" t="s">
        <v>29</v>
      </c>
      <c r="D3248" t="s">
        <v>21</v>
      </c>
      <c r="E3248" t="s">
        <v>22</v>
      </c>
      <c r="F3248" s="101">
        <v>45930</v>
      </c>
      <c r="G3248" t="s">
        <v>2201</v>
      </c>
      <c r="H3248" t="s">
        <v>3441</v>
      </c>
      <c r="I3248">
        <v>90</v>
      </c>
      <c r="J3248">
        <v>95.55999755859375</v>
      </c>
      <c r="EJ3248">
        <v>90</v>
      </c>
      <c r="EK3248">
        <v>86</v>
      </c>
    </row>
    <row r="3249" spans="1:141" x14ac:dyDescent="0.3">
      <c r="A3249">
        <v>509</v>
      </c>
      <c r="B3249" t="s">
        <v>2156</v>
      </c>
      <c r="C3249" t="s">
        <v>29</v>
      </c>
      <c r="D3249" t="s">
        <v>21</v>
      </c>
      <c r="E3249" t="s">
        <v>22</v>
      </c>
      <c r="F3249" s="101">
        <v>45930</v>
      </c>
      <c r="G3249" t="s">
        <v>2201</v>
      </c>
      <c r="H3249" t="s">
        <v>3442</v>
      </c>
      <c r="I3249">
        <v>90</v>
      </c>
      <c r="J3249">
        <v>94.44000244140625</v>
      </c>
      <c r="EJ3249">
        <v>90</v>
      </c>
      <c r="EK3249">
        <v>85</v>
      </c>
    </row>
    <row r="3250" spans="1:141" x14ac:dyDescent="0.3">
      <c r="A3250">
        <v>509</v>
      </c>
      <c r="B3250" t="s">
        <v>2156</v>
      </c>
      <c r="C3250" t="s">
        <v>29</v>
      </c>
      <c r="D3250" t="s">
        <v>21</v>
      </c>
      <c r="E3250" t="s">
        <v>22</v>
      </c>
      <c r="F3250" s="101">
        <v>45930</v>
      </c>
      <c r="G3250" t="s">
        <v>2201</v>
      </c>
      <c r="H3250" t="s">
        <v>3443</v>
      </c>
      <c r="I3250">
        <v>90</v>
      </c>
      <c r="J3250">
        <v>0</v>
      </c>
      <c r="EJ3250">
        <v>0</v>
      </c>
      <c r="EK3250">
        <v>0</v>
      </c>
    </row>
    <row r="3251" spans="1:141" x14ac:dyDescent="0.3">
      <c r="A3251">
        <v>509</v>
      </c>
      <c r="B3251" t="s">
        <v>2156</v>
      </c>
      <c r="C3251" t="s">
        <v>29</v>
      </c>
      <c r="D3251" t="s">
        <v>21</v>
      </c>
      <c r="E3251" t="s">
        <v>22</v>
      </c>
      <c r="F3251" s="101">
        <v>45930</v>
      </c>
      <c r="G3251" t="s">
        <v>2201</v>
      </c>
      <c r="H3251" t="s">
        <v>3444</v>
      </c>
      <c r="I3251">
        <v>90</v>
      </c>
      <c r="J3251">
        <v>0</v>
      </c>
      <c r="EJ3251">
        <v>0</v>
      </c>
      <c r="EK3251">
        <v>0</v>
      </c>
    </row>
    <row r="3252" spans="1:141" x14ac:dyDescent="0.3">
      <c r="A3252">
        <v>509</v>
      </c>
      <c r="B3252" t="s">
        <v>2156</v>
      </c>
      <c r="C3252" t="s">
        <v>29</v>
      </c>
      <c r="D3252" t="s">
        <v>21</v>
      </c>
      <c r="E3252" t="s">
        <v>22</v>
      </c>
      <c r="F3252" s="101">
        <v>45930</v>
      </c>
      <c r="G3252" t="s">
        <v>2201</v>
      </c>
      <c r="H3252" t="s">
        <v>3445</v>
      </c>
      <c r="I3252">
        <v>90</v>
      </c>
      <c r="J3252">
        <v>0</v>
      </c>
      <c r="EJ3252">
        <v>0</v>
      </c>
      <c r="EK3252">
        <v>0</v>
      </c>
    </row>
    <row r="3253" spans="1:141" x14ac:dyDescent="0.3">
      <c r="A3253">
        <v>509</v>
      </c>
      <c r="B3253" t="s">
        <v>2156</v>
      </c>
      <c r="C3253" t="s">
        <v>29</v>
      </c>
      <c r="D3253" t="s">
        <v>21</v>
      </c>
      <c r="E3253" t="s">
        <v>22</v>
      </c>
      <c r="F3253" s="101">
        <v>45930</v>
      </c>
      <c r="G3253" t="s">
        <v>2201</v>
      </c>
      <c r="H3253" t="s">
        <v>3446</v>
      </c>
      <c r="I3253">
        <v>90</v>
      </c>
      <c r="J3253">
        <v>0</v>
      </c>
      <c r="EJ3253">
        <v>0</v>
      </c>
      <c r="EK3253">
        <v>0</v>
      </c>
    </row>
    <row r="3254" spans="1:141" x14ac:dyDescent="0.3">
      <c r="A3254">
        <v>509</v>
      </c>
      <c r="B3254" t="s">
        <v>2156</v>
      </c>
      <c r="C3254" t="s">
        <v>29</v>
      </c>
      <c r="D3254" t="s">
        <v>21</v>
      </c>
      <c r="E3254" t="s">
        <v>22</v>
      </c>
      <c r="F3254" s="101">
        <v>45930</v>
      </c>
      <c r="G3254" t="s">
        <v>2201</v>
      </c>
      <c r="H3254" t="s">
        <v>3447</v>
      </c>
      <c r="I3254">
        <v>90</v>
      </c>
      <c r="J3254">
        <v>97.139999389648438</v>
      </c>
      <c r="EJ3254">
        <v>70</v>
      </c>
      <c r="EK3254">
        <v>68</v>
      </c>
    </row>
    <row r="3255" spans="1:141" x14ac:dyDescent="0.3">
      <c r="A3255">
        <v>509</v>
      </c>
      <c r="B3255" t="s">
        <v>2156</v>
      </c>
      <c r="C3255" t="s">
        <v>29</v>
      </c>
      <c r="D3255" t="s">
        <v>21</v>
      </c>
      <c r="E3255" t="s">
        <v>22</v>
      </c>
      <c r="F3255" s="101">
        <v>45930</v>
      </c>
      <c r="G3255" t="s">
        <v>2201</v>
      </c>
      <c r="H3255" t="s">
        <v>3448</v>
      </c>
      <c r="I3255">
        <v>90</v>
      </c>
      <c r="J3255">
        <v>0</v>
      </c>
      <c r="EJ3255">
        <v>0</v>
      </c>
      <c r="EK3255">
        <v>0</v>
      </c>
    </row>
    <row r="3256" spans="1:141" x14ac:dyDescent="0.3">
      <c r="A3256">
        <v>509</v>
      </c>
      <c r="B3256" t="s">
        <v>2156</v>
      </c>
      <c r="C3256" t="s">
        <v>29</v>
      </c>
      <c r="D3256" t="s">
        <v>21</v>
      </c>
      <c r="E3256" t="s">
        <v>22</v>
      </c>
      <c r="F3256" s="101">
        <v>45930</v>
      </c>
      <c r="G3256" t="s">
        <v>2201</v>
      </c>
      <c r="H3256" t="s">
        <v>3449</v>
      </c>
      <c r="I3256">
        <v>90</v>
      </c>
      <c r="J3256">
        <v>100</v>
      </c>
      <c r="EJ3256">
        <v>56</v>
      </c>
      <c r="EK3256">
        <v>56</v>
      </c>
    </row>
    <row r="3257" spans="1:141" x14ac:dyDescent="0.3">
      <c r="A3257">
        <v>213</v>
      </c>
      <c r="B3257" t="s">
        <v>142</v>
      </c>
      <c r="C3257" t="s">
        <v>90</v>
      </c>
      <c r="D3257" t="s">
        <v>47</v>
      </c>
      <c r="E3257" t="s">
        <v>22</v>
      </c>
      <c r="F3257" s="101">
        <v>45930</v>
      </c>
      <c r="G3257" t="s">
        <v>1034</v>
      </c>
      <c r="H3257" t="s">
        <v>2927</v>
      </c>
      <c r="I3257">
        <v>90</v>
      </c>
      <c r="J3257">
        <v>100</v>
      </c>
      <c r="AW3257">
        <v>63</v>
      </c>
      <c r="AX3257">
        <v>63</v>
      </c>
    </row>
    <row r="3258" spans="1:141" x14ac:dyDescent="0.3">
      <c r="A3258">
        <v>213</v>
      </c>
      <c r="B3258" t="s">
        <v>142</v>
      </c>
      <c r="C3258" t="s">
        <v>90</v>
      </c>
      <c r="D3258" t="s">
        <v>47</v>
      </c>
      <c r="E3258" t="s">
        <v>22</v>
      </c>
      <c r="F3258" s="101">
        <v>45930</v>
      </c>
      <c r="G3258" t="s">
        <v>1034</v>
      </c>
      <c r="H3258" t="s">
        <v>2922</v>
      </c>
      <c r="I3258">
        <v>90</v>
      </c>
      <c r="J3258">
        <v>100</v>
      </c>
      <c r="AW3258">
        <v>6</v>
      </c>
      <c r="AX3258">
        <v>6</v>
      </c>
    </row>
    <row r="3259" spans="1:141" x14ac:dyDescent="0.3">
      <c r="A3259">
        <v>213</v>
      </c>
      <c r="B3259" t="s">
        <v>142</v>
      </c>
      <c r="C3259" t="s">
        <v>90</v>
      </c>
      <c r="D3259" t="s">
        <v>47</v>
      </c>
      <c r="E3259" t="s">
        <v>22</v>
      </c>
      <c r="F3259" s="101">
        <v>45930</v>
      </c>
      <c r="G3259" t="s">
        <v>1034</v>
      </c>
      <c r="H3259" t="s">
        <v>2923</v>
      </c>
      <c r="I3259">
        <v>90</v>
      </c>
      <c r="J3259">
        <v>100</v>
      </c>
      <c r="AW3259">
        <v>35</v>
      </c>
      <c r="AX3259">
        <v>35</v>
      </c>
    </row>
    <row r="3260" spans="1:141" x14ac:dyDescent="0.3">
      <c r="A3260">
        <v>213</v>
      </c>
      <c r="B3260" t="s">
        <v>142</v>
      </c>
      <c r="C3260" t="s">
        <v>90</v>
      </c>
      <c r="D3260" t="s">
        <v>47</v>
      </c>
      <c r="E3260" t="s">
        <v>22</v>
      </c>
      <c r="F3260" s="101">
        <v>45930</v>
      </c>
      <c r="G3260" t="s">
        <v>1034</v>
      </c>
      <c r="H3260" t="s">
        <v>2924</v>
      </c>
      <c r="I3260">
        <v>90</v>
      </c>
      <c r="J3260">
        <v>100</v>
      </c>
      <c r="AW3260">
        <v>20</v>
      </c>
      <c r="AX3260">
        <v>20</v>
      </c>
    </row>
    <row r="3261" spans="1:141" x14ac:dyDescent="0.3">
      <c r="A3261">
        <v>213</v>
      </c>
      <c r="B3261" t="s">
        <v>142</v>
      </c>
      <c r="C3261" t="s">
        <v>90</v>
      </c>
      <c r="D3261" t="s">
        <v>47</v>
      </c>
      <c r="E3261" t="s">
        <v>22</v>
      </c>
      <c r="F3261" s="101">
        <v>45930</v>
      </c>
      <c r="G3261" t="s">
        <v>1034</v>
      </c>
      <c r="H3261" t="s">
        <v>3011</v>
      </c>
      <c r="I3261">
        <v>90</v>
      </c>
      <c r="J3261">
        <v>100</v>
      </c>
      <c r="AW3261">
        <v>10</v>
      </c>
      <c r="AX3261">
        <v>10</v>
      </c>
    </row>
    <row r="3262" spans="1:141" x14ac:dyDescent="0.3">
      <c r="A3262">
        <v>213</v>
      </c>
      <c r="B3262" t="s">
        <v>142</v>
      </c>
      <c r="C3262" t="s">
        <v>90</v>
      </c>
      <c r="D3262" t="s">
        <v>47</v>
      </c>
      <c r="E3262" t="s">
        <v>22</v>
      </c>
      <c r="F3262" s="101">
        <v>45930</v>
      </c>
      <c r="G3262" t="s">
        <v>1034</v>
      </c>
      <c r="H3262" t="s">
        <v>3012</v>
      </c>
      <c r="I3262">
        <v>90</v>
      </c>
      <c r="J3262">
        <v>100</v>
      </c>
      <c r="AW3262">
        <v>3</v>
      </c>
      <c r="AX3262">
        <v>3</v>
      </c>
    </row>
    <row r="3263" spans="1:141" x14ac:dyDescent="0.3">
      <c r="A3263">
        <v>213</v>
      </c>
      <c r="B3263" t="s">
        <v>142</v>
      </c>
      <c r="C3263" t="s">
        <v>90</v>
      </c>
      <c r="D3263" t="s">
        <v>47</v>
      </c>
      <c r="E3263" t="s">
        <v>22</v>
      </c>
      <c r="F3263" s="101">
        <v>45930</v>
      </c>
      <c r="G3263" t="s">
        <v>1034</v>
      </c>
      <c r="H3263" t="s">
        <v>2925</v>
      </c>
      <c r="I3263">
        <v>90</v>
      </c>
      <c r="J3263">
        <v>100</v>
      </c>
      <c r="AW3263">
        <v>30</v>
      </c>
      <c r="AX3263">
        <v>30</v>
      </c>
    </row>
    <row r="3264" spans="1:141" x14ac:dyDescent="0.3">
      <c r="A3264">
        <v>213</v>
      </c>
      <c r="B3264" t="s">
        <v>142</v>
      </c>
      <c r="C3264" t="s">
        <v>90</v>
      </c>
      <c r="D3264" t="s">
        <v>47</v>
      </c>
      <c r="E3264" t="s">
        <v>22</v>
      </c>
      <c r="F3264" s="101">
        <v>45930</v>
      </c>
      <c r="G3264" t="s">
        <v>1034</v>
      </c>
      <c r="H3264" t="s">
        <v>2926</v>
      </c>
      <c r="I3264">
        <v>90</v>
      </c>
      <c r="J3264">
        <v>100</v>
      </c>
      <c r="AW3264">
        <v>30</v>
      </c>
      <c r="AX3264">
        <v>30</v>
      </c>
    </row>
    <row r="3265" spans="1:79" x14ac:dyDescent="0.3">
      <c r="A3265">
        <v>238</v>
      </c>
      <c r="B3265" t="s">
        <v>168</v>
      </c>
      <c r="C3265" t="s">
        <v>90</v>
      </c>
      <c r="D3265" t="s">
        <v>47</v>
      </c>
      <c r="E3265" t="s">
        <v>22</v>
      </c>
      <c r="F3265" s="101">
        <v>45930</v>
      </c>
      <c r="G3265" t="s">
        <v>1224</v>
      </c>
      <c r="H3265" t="s">
        <v>2929</v>
      </c>
      <c r="I3265">
        <v>90</v>
      </c>
      <c r="J3265">
        <v>94.739997863769531</v>
      </c>
      <c r="AY3265">
        <v>18</v>
      </c>
      <c r="AZ3265">
        <v>19</v>
      </c>
    </row>
    <row r="3266" spans="1:79" x14ac:dyDescent="0.3">
      <c r="A3266">
        <v>238</v>
      </c>
      <c r="B3266" t="s">
        <v>168</v>
      </c>
      <c r="C3266" t="s">
        <v>90</v>
      </c>
      <c r="D3266" t="s">
        <v>47</v>
      </c>
      <c r="E3266" t="s">
        <v>22</v>
      </c>
      <c r="F3266" s="101">
        <v>45930</v>
      </c>
      <c r="G3266" t="s">
        <v>1224</v>
      </c>
      <c r="H3266" t="s">
        <v>2930</v>
      </c>
      <c r="I3266">
        <v>90</v>
      </c>
      <c r="J3266">
        <v>88.889999389648438</v>
      </c>
      <c r="AY3266">
        <v>8</v>
      </c>
      <c r="AZ3266">
        <v>9</v>
      </c>
    </row>
    <row r="3267" spans="1:79" x14ac:dyDescent="0.3">
      <c r="A3267">
        <v>238</v>
      </c>
      <c r="B3267" t="s">
        <v>168</v>
      </c>
      <c r="C3267" t="s">
        <v>90</v>
      </c>
      <c r="D3267" t="s">
        <v>47</v>
      </c>
      <c r="E3267" t="s">
        <v>22</v>
      </c>
      <c r="F3267" s="101">
        <v>45930</v>
      </c>
      <c r="G3267" t="s">
        <v>1224</v>
      </c>
      <c r="H3267" t="s">
        <v>2931</v>
      </c>
      <c r="I3267">
        <v>90</v>
      </c>
      <c r="J3267">
        <v>100</v>
      </c>
      <c r="AY3267">
        <v>3</v>
      </c>
      <c r="AZ3267">
        <v>3</v>
      </c>
    </row>
    <row r="3268" spans="1:79" x14ac:dyDescent="0.3">
      <c r="A3268">
        <v>238</v>
      </c>
      <c r="B3268" t="s">
        <v>168</v>
      </c>
      <c r="C3268" t="s">
        <v>90</v>
      </c>
      <c r="D3268" t="s">
        <v>47</v>
      </c>
      <c r="E3268" t="s">
        <v>22</v>
      </c>
      <c r="F3268" s="101">
        <v>45930</v>
      </c>
      <c r="G3268" t="s">
        <v>1224</v>
      </c>
      <c r="H3268" t="s">
        <v>2932</v>
      </c>
      <c r="I3268">
        <v>90</v>
      </c>
      <c r="J3268">
        <v>100</v>
      </c>
      <c r="AY3268">
        <v>3</v>
      </c>
      <c r="AZ3268">
        <v>3</v>
      </c>
    </row>
    <row r="3269" spans="1:79" x14ac:dyDescent="0.3">
      <c r="A3269">
        <v>238</v>
      </c>
      <c r="B3269" t="s">
        <v>168</v>
      </c>
      <c r="C3269" t="s">
        <v>90</v>
      </c>
      <c r="D3269" t="s">
        <v>47</v>
      </c>
      <c r="E3269" t="s">
        <v>22</v>
      </c>
      <c r="F3269" s="101">
        <v>45930</v>
      </c>
      <c r="G3269" t="s">
        <v>1224</v>
      </c>
      <c r="H3269" t="s">
        <v>3014</v>
      </c>
      <c r="I3269">
        <v>90</v>
      </c>
      <c r="J3269">
        <v>0</v>
      </c>
      <c r="AY3269">
        <v>0</v>
      </c>
      <c r="AZ3269">
        <v>0</v>
      </c>
    </row>
    <row r="3270" spans="1:79" x14ac:dyDescent="0.3">
      <c r="A3270">
        <v>238</v>
      </c>
      <c r="B3270" t="s">
        <v>168</v>
      </c>
      <c r="C3270" t="s">
        <v>90</v>
      </c>
      <c r="D3270" t="s">
        <v>47</v>
      </c>
      <c r="E3270" t="s">
        <v>22</v>
      </c>
      <c r="F3270" s="101">
        <v>45930</v>
      </c>
      <c r="G3270" t="s">
        <v>1224</v>
      </c>
      <c r="H3270" t="s">
        <v>2933</v>
      </c>
      <c r="I3270">
        <v>90</v>
      </c>
      <c r="J3270">
        <v>100</v>
      </c>
      <c r="AY3270">
        <v>3</v>
      </c>
      <c r="AZ3270">
        <v>3</v>
      </c>
    </row>
    <row r="3271" spans="1:79" x14ac:dyDescent="0.3">
      <c r="A3271">
        <v>238</v>
      </c>
      <c r="B3271" t="s">
        <v>168</v>
      </c>
      <c r="C3271" t="s">
        <v>90</v>
      </c>
      <c r="D3271" t="s">
        <v>47</v>
      </c>
      <c r="E3271" t="s">
        <v>22</v>
      </c>
      <c r="F3271" s="101">
        <v>45930</v>
      </c>
      <c r="G3271" t="s">
        <v>1224</v>
      </c>
      <c r="H3271" t="s">
        <v>3015</v>
      </c>
      <c r="I3271">
        <v>90</v>
      </c>
      <c r="J3271">
        <v>0</v>
      </c>
      <c r="AY3271">
        <v>0</v>
      </c>
      <c r="AZ3271">
        <v>0</v>
      </c>
    </row>
    <row r="3272" spans="1:79" x14ac:dyDescent="0.3">
      <c r="A3272">
        <v>238</v>
      </c>
      <c r="B3272" t="s">
        <v>168</v>
      </c>
      <c r="C3272" t="s">
        <v>90</v>
      </c>
      <c r="D3272" t="s">
        <v>47</v>
      </c>
      <c r="E3272" t="s">
        <v>22</v>
      </c>
      <c r="F3272" s="101">
        <v>45930</v>
      </c>
      <c r="G3272" t="s">
        <v>1224</v>
      </c>
      <c r="H3272" t="s">
        <v>2934</v>
      </c>
      <c r="I3272">
        <v>90</v>
      </c>
      <c r="J3272">
        <v>0</v>
      </c>
      <c r="AY3272">
        <v>0</v>
      </c>
      <c r="AZ3272">
        <v>0</v>
      </c>
    </row>
    <row r="3273" spans="1:79" x14ac:dyDescent="0.3">
      <c r="A3273">
        <v>306</v>
      </c>
      <c r="B3273" t="s">
        <v>252</v>
      </c>
      <c r="C3273" t="s">
        <v>186</v>
      </c>
      <c r="D3273" t="s">
        <v>47</v>
      </c>
      <c r="E3273" t="s">
        <v>22</v>
      </c>
      <c r="F3273" s="101">
        <v>45930</v>
      </c>
      <c r="G3273" t="s">
        <v>1398</v>
      </c>
      <c r="H3273" t="s">
        <v>3022</v>
      </c>
      <c r="I3273">
        <v>100</v>
      </c>
      <c r="J3273">
        <v>100</v>
      </c>
      <c r="BY3273">
        <v>100</v>
      </c>
    </row>
    <row r="3274" spans="1:79" x14ac:dyDescent="0.3">
      <c r="A3274">
        <v>306</v>
      </c>
      <c r="B3274" t="s">
        <v>252</v>
      </c>
      <c r="C3274" t="s">
        <v>186</v>
      </c>
      <c r="D3274" t="s">
        <v>47</v>
      </c>
      <c r="E3274" t="s">
        <v>22</v>
      </c>
      <c r="F3274" s="101">
        <v>45930</v>
      </c>
      <c r="G3274" t="s">
        <v>1398</v>
      </c>
      <c r="H3274" t="s">
        <v>3020</v>
      </c>
      <c r="I3274">
        <v>100</v>
      </c>
      <c r="J3274">
        <v>119</v>
      </c>
      <c r="BY3274">
        <v>119</v>
      </c>
    </row>
    <row r="3275" spans="1:79" x14ac:dyDescent="0.3">
      <c r="A3275">
        <v>306</v>
      </c>
      <c r="B3275" t="s">
        <v>252</v>
      </c>
      <c r="C3275" t="s">
        <v>186</v>
      </c>
      <c r="D3275" t="s">
        <v>47</v>
      </c>
      <c r="E3275" t="s">
        <v>22</v>
      </c>
      <c r="F3275" s="101">
        <v>45930</v>
      </c>
      <c r="G3275" t="s">
        <v>1398</v>
      </c>
      <c r="H3275" t="s">
        <v>3019</v>
      </c>
      <c r="I3275">
        <v>100</v>
      </c>
      <c r="J3275">
        <v>104</v>
      </c>
      <c r="BY3275">
        <v>104</v>
      </c>
    </row>
    <row r="3276" spans="1:79" x14ac:dyDescent="0.3">
      <c r="A3276">
        <v>306</v>
      </c>
      <c r="B3276" t="s">
        <v>252</v>
      </c>
      <c r="C3276" t="s">
        <v>186</v>
      </c>
      <c r="D3276" t="s">
        <v>47</v>
      </c>
      <c r="E3276" t="s">
        <v>22</v>
      </c>
      <c r="F3276" s="101">
        <v>45930</v>
      </c>
      <c r="G3276" t="s">
        <v>1398</v>
      </c>
      <c r="H3276" t="s">
        <v>3018</v>
      </c>
      <c r="I3276">
        <v>100</v>
      </c>
      <c r="J3276">
        <v>103</v>
      </c>
      <c r="BY3276">
        <v>103</v>
      </c>
    </row>
    <row r="3277" spans="1:79" x14ac:dyDescent="0.3">
      <c r="A3277">
        <v>306</v>
      </c>
      <c r="B3277" t="s">
        <v>252</v>
      </c>
      <c r="C3277" t="s">
        <v>186</v>
      </c>
      <c r="D3277" t="s">
        <v>47</v>
      </c>
      <c r="E3277" t="s">
        <v>22</v>
      </c>
      <c r="F3277" s="101">
        <v>45930</v>
      </c>
      <c r="G3277" t="s">
        <v>1398</v>
      </c>
      <c r="H3277" t="s">
        <v>3017</v>
      </c>
      <c r="I3277">
        <v>100</v>
      </c>
      <c r="J3277">
        <v>104</v>
      </c>
      <c r="BY3277">
        <v>104</v>
      </c>
    </row>
    <row r="3278" spans="1:79" x14ac:dyDescent="0.3">
      <c r="A3278">
        <v>306</v>
      </c>
      <c r="B3278" t="s">
        <v>252</v>
      </c>
      <c r="C3278" t="s">
        <v>186</v>
      </c>
      <c r="D3278" t="s">
        <v>47</v>
      </c>
      <c r="E3278" t="s">
        <v>22</v>
      </c>
      <c r="F3278" s="101">
        <v>45930</v>
      </c>
      <c r="G3278" t="s">
        <v>1398</v>
      </c>
      <c r="H3278" t="s">
        <v>3021</v>
      </c>
      <c r="I3278">
        <v>100</v>
      </c>
      <c r="J3278">
        <v>105</v>
      </c>
      <c r="BY3278">
        <v>105</v>
      </c>
    </row>
    <row r="3279" spans="1:79" x14ac:dyDescent="0.3">
      <c r="A3279">
        <v>373</v>
      </c>
      <c r="B3279" t="s">
        <v>328</v>
      </c>
      <c r="C3279" t="s">
        <v>190</v>
      </c>
      <c r="D3279" t="s">
        <v>47</v>
      </c>
      <c r="E3279" t="s">
        <v>22</v>
      </c>
      <c r="F3279" s="101">
        <v>45930</v>
      </c>
      <c r="G3279" t="s">
        <v>1488</v>
      </c>
      <c r="H3279" t="s">
        <v>3022</v>
      </c>
      <c r="I3279">
        <v>100</v>
      </c>
      <c r="J3279">
        <v>96.699996948242188</v>
      </c>
      <c r="BZ3279">
        <v>88</v>
      </c>
      <c r="CA3279">
        <v>91</v>
      </c>
    </row>
    <row r="3280" spans="1:79" x14ac:dyDescent="0.3">
      <c r="A3280">
        <v>373</v>
      </c>
      <c r="B3280" t="s">
        <v>328</v>
      </c>
      <c r="C3280" t="s">
        <v>190</v>
      </c>
      <c r="D3280" t="s">
        <v>47</v>
      </c>
      <c r="E3280" t="s">
        <v>22</v>
      </c>
      <c r="F3280" s="101">
        <v>45930</v>
      </c>
      <c r="G3280" t="s">
        <v>1488</v>
      </c>
      <c r="H3280" t="s">
        <v>3021</v>
      </c>
      <c r="I3280">
        <v>100</v>
      </c>
      <c r="J3280">
        <v>97.75</v>
      </c>
      <c r="BZ3280">
        <v>87</v>
      </c>
      <c r="CA3280">
        <v>89</v>
      </c>
    </row>
    <row r="3281" spans="1:81" x14ac:dyDescent="0.3">
      <c r="A3281">
        <v>373</v>
      </c>
      <c r="B3281" t="s">
        <v>328</v>
      </c>
      <c r="C3281" t="s">
        <v>190</v>
      </c>
      <c r="D3281" t="s">
        <v>47</v>
      </c>
      <c r="E3281" t="s">
        <v>22</v>
      </c>
      <c r="F3281" s="101">
        <v>45930</v>
      </c>
      <c r="G3281" t="s">
        <v>1488</v>
      </c>
      <c r="H3281" t="s">
        <v>3020</v>
      </c>
      <c r="I3281">
        <v>100</v>
      </c>
      <c r="J3281">
        <v>94.510002136230469</v>
      </c>
      <c r="BZ3281">
        <v>86</v>
      </c>
      <c r="CA3281">
        <v>91</v>
      </c>
    </row>
    <row r="3282" spans="1:81" x14ac:dyDescent="0.3">
      <c r="A3282">
        <v>373</v>
      </c>
      <c r="B3282" t="s">
        <v>328</v>
      </c>
      <c r="C3282" t="s">
        <v>190</v>
      </c>
      <c r="D3282" t="s">
        <v>47</v>
      </c>
      <c r="E3282" t="s">
        <v>22</v>
      </c>
      <c r="F3282" s="101">
        <v>45930</v>
      </c>
      <c r="G3282" t="s">
        <v>1488</v>
      </c>
      <c r="H3282" t="s">
        <v>3018</v>
      </c>
      <c r="I3282">
        <v>100</v>
      </c>
      <c r="J3282">
        <v>96.739997863769531</v>
      </c>
      <c r="BZ3282">
        <v>89</v>
      </c>
      <c r="CA3282">
        <v>92</v>
      </c>
    </row>
    <row r="3283" spans="1:81" x14ac:dyDescent="0.3">
      <c r="A3283">
        <v>373</v>
      </c>
      <c r="B3283" t="s">
        <v>328</v>
      </c>
      <c r="C3283" t="s">
        <v>190</v>
      </c>
      <c r="D3283" t="s">
        <v>47</v>
      </c>
      <c r="E3283" t="s">
        <v>22</v>
      </c>
      <c r="F3283" s="101">
        <v>45930</v>
      </c>
      <c r="G3283" t="s">
        <v>1488</v>
      </c>
      <c r="H3283" t="s">
        <v>3017</v>
      </c>
      <c r="I3283">
        <v>100</v>
      </c>
      <c r="J3283">
        <v>97.75</v>
      </c>
      <c r="BZ3283">
        <v>87</v>
      </c>
      <c r="CA3283">
        <v>89</v>
      </c>
    </row>
    <row r="3284" spans="1:81" x14ac:dyDescent="0.3">
      <c r="A3284">
        <v>373</v>
      </c>
      <c r="B3284" t="s">
        <v>328</v>
      </c>
      <c r="C3284" t="s">
        <v>190</v>
      </c>
      <c r="D3284" t="s">
        <v>47</v>
      </c>
      <c r="E3284" t="s">
        <v>22</v>
      </c>
      <c r="F3284" s="101">
        <v>45930</v>
      </c>
      <c r="G3284" t="s">
        <v>1488</v>
      </c>
      <c r="H3284" t="s">
        <v>3019</v>
      </c>
      <c r="I3284">
        <v>100</v>
      </c>
      <c r="J3284">
        <v>94.44000244140625</v>
      </c>
      <c r="BZ3284">
        <v>85</v>
      </c>
      <c r="CA3284">
        <v>90</v>
      </c>
    </row>
    <row r="3285" spans="1:81" x14ac:dyDescent="0.3">
      <c r="A3285">
        <v>390</v>
      </c>
      <c r="B3285" t="s">
        <v>348</v>
      </c>
      <c r="C3285" t="s">
        <v>190</v>
      </c>
      <c r="D3285" t="s">
        <v>47</v>
      </c>
      <c r="E3285" t="s">
        <v>22</v>
      </c>
      <c r="F3285" s="101">
        <v>45930</v>
      </c>
      <c r="G3285" t="s">
        <v>1541</v>
      </c>
      <c r="H3285" t="s">
        <v>2984</v>
      </c>
      <c r="I3285">
        <v>100</v>
      </c>
      <c r="J3285">
        <v>98.800003051757813</v>
      </c>
      <c r="CB3285">
        <v>82</v>
      </c>
      <c r="CC3285">
        <v>83</v>
      </c>
    </row>
    <row r="3286" spans="1:81" x14ac:dyDescent="0.3">
      <c r="A3286">
        <v>390</v>
      </c>
      <c r="B3286" t="s">
        <v>348</v>
      </c>
      <c r="C3286" t="s">
        <v>190</v>
      </c>
      <c r="D3286" t="s">
        <v>47</v>
      </c>
      <c r="E3286" t="s">
        <v>22</v>
      </c>
      <c r="F3286" s="101">
        <v>45930</v>
      </c>
      <c r="G3286" t="s">
        <v>1541</v>
      </c>
      <c r="H3286" t="s">
        <v>2985</v>
      </c>
      <c r="I3286">
        <v>100</v>
      </c>
      <c r="J3286">
        <v>96.430000305175781</v>
      </c>
      <c r="CB3286">
        <v>81</v>
      </c>
      <c r="CC3286">
        <v>84</v>
      </c>
    </row>
    <row r="3287" spans="1:81" x14ac:dyDescent="0.3">
      <c r="A3287">
        <v>390</v>
      </c>
      <c r="B3287" t="s">
        <v>348</v>
      </c>
      <c r="C3287" t="s">
        <v>190</v>
      </c>
      <c r="D3287" t="s">
        <v>47</v>
      </c>
      <c r="E3287" t="s">
        <v>22</v>
      </c>
      <c r="F3287" s="101">
        <v>45930</v>
      </c>
      <c r="G3287" t="s">
        <v>1541</v>
      </c>
      <c r="H3287" t="s">
        <v>2986</v>
      </c>
      <c r="I3287">
        <v>100</v>
      </c>
      <c r="J3287">
        <v>115.120002746582</v>
      </c>
      <c r="CB3287">
        <v>99</v>
      </c>
      <c r="CC3287">
        <v>86</v>
      </c>
    </row>
    <row r="3288" spans="1:81" x14ac:dyDescent="0.3">
      <c r="A3288">
        <v>390</v>
      </c>
      <c r="B3288" t="s">
        <v>348</v>
      </c>
      <c r="C3288" t="s">
        <v>190</v>
      </c>
      <c r="D3288" t="s">
        <v>47</v>
      </c>
      <c r="E3288" t="s">
        <v>22</v>
      </c>
      <c r="F3288" s="101">
        <v>45930</v>
      </c>
      <c r="G3288" t="s">
        <v>1541</v>
      </c>
      <c r="H3288" t="s">
        <v>2987</v>
      </c>
      <c r="I3288">
        <v>100</v>
      </c>
      <c r="J3288">
        <v>100</v>
      </c>
      <c r="CB3288">
        <v>83</v>
      </c>
      <c r="CC3288">
        <v>83</v>
      </c>
    </row>
    <row r="3289" spans="1:81" x14ac:dyDescent="0.3">
      <c r="A3289">
        <v>390</v>
      </c>
      <c r="B3289" t="s">
        <v>348</v>
      </c>
      <c r="C3289" t="s">
        <v>190</v>
      </c>
      <c r="D3289" t="s">
        <v>47</v>
      </c>
      <c r="E3289" t="s">
        <v>22</v>
      </c>
      <c r="F3289" s="101">
        <v>45930</v>
      </c>
      <c r="G3289" t="s">
        <v>1541</v>
      </c>
      <c r="H3289" t="s">
        <v>2988</v>
      </c>
      <c r="I3289">
        <v>100</v>
      </c>
      <c r="J3289">
        <v>101.2200012207031</v>
      </c>
      <c r="CB3289">
        <v>83</v>
      </c>
      <c r="CC3289">
        <v>82</v>
      </c>
    </row>
    <row r="3290" spans="1:81" x14ac:dyDescent="0.3">
      <c r="A3290">
        <v>390</v>
      </c>
      <c r="B3290" t="s">
        <v>348</v>
      </c>
      <c r="C3290" t="s">
        <v>190</v>
      </c>
      <c r="D3290" t="s">
        <v>47</v>
      </c>
      <c r="E3290" t="s">
        <v>22</v>
      </c>
      <c r="F3290" s="101">
        <v>45930</v>
      </c>
      <c r="G3290" t="s">
        <v>1541</v>
      </c>
      <c r="H3290" t="s">
        <v>2989</v>
      </c>
      <c r="I3290">
        <v>100</v>
      </c>
      <c r="J3290">
        <v>104.40000152587891</v>
      </c>
      <c r="CB3290">
        <v>95</v>
      </c>
      <c r="CC3290">
        <v>91</v>
      </c>
    </row>
    <row r="3291" spans="1:81" x14ac:dyDescent="0.3">
      <c r="A3291">
        <v>390</v>
      </c>
      <c r="B3291" t="s">
        <v>348</v>
      </c>
      <c r="C3291" t="s">
        <v>190</v>
      </c>
      <c r="D3291" t="s">
        <v>47</v>
      </c>
      <c r="E3291" t="s">
        <v>22</v>
      </c>
      <c r="F3291" s="101">
        <v>45930</v>
      </c>
      <c r="G3291" t="s">
        <v>1541</v>
      </c>
      <c r="H3291" t="s">
        <v>2990</v>
      </c>
      <c r="I3291">
        <v>100</v>
      </c>
      <c r="J3291">
        <v>105.6800003051758</v>
      </c>
      <c r="CB3291">
        <v>93</v>
      </c>
      <c r="CC3291">
        <v>88</v>
      </c>
    </row>
    <row r="3292" spans="1:81" x14ac:dyDescent="0.3">
      <c r="A3292">
        <v>390</v>
      </c>
      <c r="B3292" t="s">
        <v>348</v>
      </c>
      <c r="C3292" t="s">
        <v>190</v>
      </c>
      <c r="D3292" t="s">
        <v>47</v>
      </c>
      <c r="E3292" t="s">
        <v>22</v>
      </c>
      <c r="F3292" s="101">
        <v>45930</v>
      </c>
      <c r="G3292" t="s">
        <v>1541</v>
      </c>
      <c r="H3292" t="s">
        <v>2991</v>
      </c>
      <c r="I3292">
        <v>100</v>
      </c>
      <c r="J3292">
        <v>95.510002136230469</v>
      </c>
      <c r="CB3292">
        <v>85</v>
      </c>
      <c r="CC3292">
        <v>89</v>
      </c>
    </row>
    <row r="3293" spans="1:81" x14ac:dyDescent="0.3">
      <c r="A3293">
        <v>390</v>
      </c>
      <c r="B3293" t="s">
        <v>348</v>
      </c>
      <c r="C3293" t="s">
        <v>190</v>
      </c>
      <c r="D3293" t="s">
        <v>47</v>
      </c>
      <c r="E3293" t="s">
        <v>22</v>
      </c>
      <c r="F3293" s="101">
        <v>45930</v>
      </c>
      <c r="G3293" t="s">
        <v>1541</v>
      </c>
      <c r="H3293" t="s">
        <v>2992</v>
      </c>
      <c r="I3293">
        <v>100</v>
      </c>
      <c r="J3293">
        <v>95.510002136230469</v>
      </c>
      <c r="CB3293">
        <v>85</v>
      </c>
      <c r="CC3293">
        <v>89</v>
      </c>
    </row>
    <row r="3294" spans="1:81" x14ac:dyDescent="0.3">
      <c r="A3294">
        <v>390</v>
      </c>
      <c r="B3294" t="s">
        <v>348</v>
      </c>
      <c r="C3294" t="s">
        <v>190</v>
      </c>
      <c r="D3294" t="s">
        <v>47</v>
      </c>
      <c r="E3294" t="s">
        <v>22</v>
      </c>
      <c r="F3294" s="101">
        <v>45930</v>
      </c>
      <c r="G3294" t="s">
        <v>1541</v>
      </c>
      <c r="H3294" t="s">
        <v>2993</v>
      </c>
      <c r="I3294">
        <v>100</v>
      </c>
      <c r="J3294">
        <v>101.120002746582</v>
      </c>
      <c r="CB3294">
        <v>90</v>
      </c>
      <c r="CC3294">
        <v>89</v>
      </c>
    </row>
    <row r="3295" spans="1:81" x14ac:dyDescent="0.3">
      <c r="A3295">
        <v>390</v>
      </c>
      <c r="B3295" t="s">
        <v>348</v>
      </c>
      <c r="C3295" t="s">
        <v>190</v>
      </c>
      <c r="D3295" t="s">
        <v>47</v>
      </c>
      <c r="E3295" t="s">
        <v>22</v>
      </c>
      <c r="F3295" s="101">
        <v>45930</v>
      </c>
      <c r="G3295" t="s">
        <v>1541</v>
      </c>
      <c r="H3295" t="s">
        <v>2994</v>
      </c>
      <c r="I3295">
        <v>100</v>
      </c>
      <c r="J3295">
        <v>99.169998168945313</v>
      </c>
      <c r="CB3295">
        <v>88</v>
      </c>
      <c r="CC3295">
        <v>88.74</v>
      </c>
    </row>
    <row r="3296" spans="1:81" x14ac:dyDescent="0.3">
      <c r="A3296">
        <v>390</v>
      </c>
      <c r="B3296" t="s">
        <v>348</v>
      </c>
      <c r="C3296" t="s">
        <v>190</v>
      </c>
      <c r="D3296" t="s">
        <v>47</v>
      </c>
      <c r="E3296" t="s">
        <v>22</v>
      </c>
      <c r="F3296" s="101">
        <v>45930</v>
      </c>
      <c r="G3296" t="s">
        <v>1541</v>
      </c>
      <c r="H3296" t="s">
        <v>2995</v>
      </c>
      <c r="I3296">
        <v>100</v>
      </c>
      <c r="J3296">
        <v>101.120002746582</v>
      </c>
      <c r="CB3296">
        <v>90</v>
      </c>
      <c r="CC3296">
        <v>89</v>
      </c>
    </row>
    <row r="3297" spans="1:85" x14ac:dyDescent="0.3">
      <c r="A3297">
        <v>414</v>
      </c>
      <c r="B3297" t="s">
        <v>382</v>
      </c>
      <c r="C3297" t="s">
        <v>190</v>
      </c>
      <c r="D3297" t="s">
        <v>47</v>
      </c>
      <c r="E3297" t="s">
        <v>22</v>
      </c>
      <c r="F3297" s="101">
        <v>45930</v>
      </c>
      <c r="G3297" t="s">
        <v>1600</v>
      </c>
      <c r="H3297" t="s">
        <v>3026</v>
      </c>
      <c r="I3297">
        <v>100</v>
      </c>
      <c r="J3297">
        <v>91.839996337890625</v>
      </c>
      <c r="CD3297">
        <v>90</v>
      </c>
      <c r="CE3297">
        <v>98</v>
      </c>
    </row>
    <row r="3298" spans="1:85" x14ac:dyDescent="0.3">
      <c r="A3298">
        <v>414</v>
      </c>
      <c r="B3298" t="s">
        <v>382</v>
      </c>
      <c r="C3298" t="s">
        <v>190</v>
      </c>
      <c r="D3298" t="s">
        <v>47</v>
      </c>
      <c r="E3298" t="s">
        <v>22</v>
      </c>
      <c r="F3298" s="101">
        <v>45930</v>
      </c>
      <c r="G3298" t="s">
        <v>1600</v>
      </c>
      <c r="H3298" t="s">
        <v>3027</v>
      </c>
      <c r="I3298">
        <v>100</v>
      </c>
      <c r="J3298">
        <v>92</v>
      </c>
      <c r="CD3298">
        <v>92</v>
      </c>
      <c r="CE3298">
        <v>100</v>
      </c>
    </row>
    <row r="3299" spans="1:85" x14ac:dyDescent="0.3">
      <c r="A3299">
        <v>414</v>
      </c>
      <c r="B3299" t="s">
        <v>382</v>
      </c>
      <c r="C3299" t="s">
        <v>190</v>
      </c>
      <c r="D3299" t="s">
        <v>47</v>
      </c>
      <c r="E3299" t="s">
        <v>22</v>
      </c>
      <c r="F3299" s="101">
        <v>45930</v>
      </c>
      <c r="G3299" t="s">
        <v>1600</v>
      </c>
      <c r="H3299" t="s">
        <v>3028</v>
      </c>
      <c r="I3299">
        <v>100</v>
      </c>
      <c r="J3299">
        <v>87.779998779296875</v>
      </c>
      <c r="CD3299">
        <v>79</v>
      </c>
      <c r="CE3299">
        <v>90</v>
      </c>
    </row>
    <row r="3300" spans="1:85" x14ac:dyDescent="0.3">
      <c r="A3300">
        <v>414</v>
      </c>
      <c r="B3300" t="s">
        <v>382</v>
      </c>
      <c r="C3300" t="s">
        <v>190</v>
      </c>
      <c r="D3300" t="s">
        <v>47</v>
      </c>
      <c r="E3300" t="s">
        <v>22</v>
      </c>
      <c r="F3300" s="101">
        <v>45930</v>
      </c>
      <c r="G3300" t="s">
        <v>1600</v>
      </c>
      <c r="H3300" t="s">
        <v>3029</v>
      </c>
      <c r="I3300">
        <v>100</v>
      </c>
      <c r="J3300">
        <v>102.0400009155273</v>
      </c>
      <c r="CD3300">
        <v>100</v>
      </c>
      <c r="CE3300">
        <v>98</v>
      </c>
    </row>
    <row r="3301" spans="1:85" x14ac:dyDescent="0.3">
      <c r="A3301">
        <v>414</v>
      </c>
      <c r="B3301" t="s">
        <v>382</v>
      </c>
      <c r="C3301" t="s">
        <v>190</v>
      </c>
      <c r="D3301" t="s">
        <v>47</v>
      </c>
      <c r="E3301" t="s">
        <v>22</v>
      </c>
      <c r="F3301" s="101">
        <v>45930</v>
      </c>
      <c r="G3301" t="s">
        <v>1600</v>
      </c>
      <c r="H3301" t="s">
        <v>3030</v>
      </c>
      <c r="I3301">
        <v>100</v>
      </c>
      <c r="J3301">
        <v>99.889999389648438</v>
      </c>
      <c r="CD3301">
        <v>87.9</v>
      </c>
      <c r="CE3301">
        <v>88</v>
      </c>
    </row>
    <row r="3302" spans="1:85" x14ac:dyDescent="0.3">
      <c r="A3302">
        <v>414</v>
      </c>
      <c r="B3302" t="s">
        <v>382</v>
      </c>
      <c r="C3302" t="s">
        <v>190</v>
      </c>
      <c r="D3302" t="s">
        <v>47</v>
      </c>
      <c r="E3302" t="s">
        <v>22</v>
      </c>
      <c r="F3302" s="101">
        <v>45930</v>
      </c>
      <c r="G3302" t="s">
        <v>1600</v>
      </c>
      <c r="H3302" t="s">
        <v>3032</v>
      </c>
      <c r="I3302">
        <v>100</v>
      </c>
      <c r="J3302">
        <v>105.2600021362305</v>
      </c>
      <c r="CD3302">
        <v>100</v>
      </c>
      <c r="CE3302">
        <v>95</v>
      </c>
    </row>
    <row r="3303" spans="1:85" x14ac:dyDescent="0.3">
      <c r="A3303">
        <v>414</v>
      </c>
      <c r="B3303" t="s">
        <v>382</v>
      </c>
      <c r="C3303" t="s">
        <v>190</v>
      </c>
      <c r="D3303" t="s">
        <v>47</v>
      </c>
      <c r="E3303" t="s">
        <v>22</v>
      </c>
      <c r="F3303" s="101">
        <v>45930</v>
      </c>
      <c r="G3303" t="s">
        <v>1600</v>
      </c>
      <c r="H3303" t="s">
        <v>3033</v>
      </c>
      <c r="I3303">
        <v>100</v>
      </c>
      <c r="J3303">
        <v>93.099998474121094</v>
      </c>
      <c r="CD3303">
        <v>81</v>
      </c>
      <c r="CE3303">
        <v>87</v>
      </c>
    </row>
    <row r="3304" spans="1:85" x14ac:dyDescent="0.3">
      <c r="A3304">
        <v>414</v>
      </c>
      <c r="B3304" t="s">
        <v>382</v>
      </c>
      <c r="C3304" t="s">
        <v>190</v>
      </c>
      <c r="D3304" t="s">
        <v>47</v>
      </c>
      <c r="E3304" t="s">
        <v>22</v>
      </c>
      <c r="F3304" s="101">
        <v>45930</v>
      </c>
      <c r="G3304" t="s">
        <v>1600</v>
      </c>
      <c r="H3304" t="s">
        <v>3196</v>
      </c>
      <c r="I3304">
        <v>100</v>
      </c>
      <c r="J3304">
        <v>92.680000305175781</v>
      </c>
      <c r="CD3304">
        <v>76</v>
      </c>
      <c r="CE3304">
        <v>82</v>
      </c>
    </row>
    <row r="3305" spans="1:85" x14ac:dyDescent="0.3">
      <c r="A3305">
        <v>414</v>
      </c>
      <c r="B3305" t="s">
        <v>382</v>
      </c>
      <c r="C3305" t="s">
        <v>190</v>
      </c>
      <c r="D3305" t="s">
        <v>47</v>
      </c>
      <c r="E3305" t="s">
        <v>22</v>
      </c>
      <c r="F3305" s="101">
        <v>45930</v>
      </c>
      <c r="G3305" t="s">
        <v>1600</v>
      </c>
      <c r="H3305" t="s">
        <v>3031</v>
      </c>
      <c r="I3305">
        <v>100</v>
      </c>
      <c r="J3305">
        <v>77.779998779296875</v>
      </c>
      <c r="CD3305">
        <v>63</v>
      </c>
      <c r="CE3305">
        <v>81</v>
      </c>
    </row>
    <row r="3306" spans="1:85" x14ac:dyDescent="0.3">
      <c r="A3306">
        <v>415</v>
      </c>
      <c r="B3306" t="s">
        <v>383</v>
      </c>
      <c r="C3306" t="s">
        <v>190</v>
      </c>
      <c r="D3306" t="s">
        <v>47</v>
      </c>
      <c r="E3306" t="s">
        <v>22</v>
      </c>
      <c r="F3306" s="101">
        <v>45930</v>
      </c>
      <c r="G3306" t="s">
        <v>1616</v>
      </c>
      <c r="H3306" t="s">
        <v>3035</v>
      </c>
      <c r="I3306">
        <v>100</v>
      </c>
      <c r="J3306">
        <v>98.900001525878906</v>
      </c>
      <c r="CF3306">
        <v>90</v>
      </c>
      <c r="CG3306">
        <v>91</v>
      </c>
    </row>
    <row r="3307" spans="1:85" x14ac:dyDescent="0.3">
      <c r="A3307">
        <v>415</v>
      </c>
      <c r="B3307" t="s">
        <v>383</v>
      </c>
      <c r="C3307" t="s">
        <v>190</v>
      </c>
      <c r="D3307" t="s">
        <v>47</v>
      </c>
      <c r="E3307" t="s">
        <v>22</v>
      </c>
      <c r="F3307" s="101">
        <v>45930</v>
      </c>
      <c r="G3307" t="s">
        <v>1616</v>
      </c>
      <c r="H3307" t="s">
        <v>3036</v>
      </c>
      <c r="I3307">
        <v>100</v>
      </c>
      <c r="J3307">
        <v>89.800003051757813</v>
      </c>
      <c r="CF3307">
        <v>88</v>
      </c>
      <c r="CG3307">
        <v>98</v>
      </c>
    </row>
    <row r="3308" spans="1:85" x14ac:dyDescent="0.3">
      <c r="A3308">
        <v>415</v>
      </c>
      <c r="B3308" t="s">
        <v>383</v>
      </c>
      <c r="C3308" t="s">
        <v>190</v>
      </c>
      <c r="D3308" t="s">
        <v>47</v>
      </c>
      <c r="E3308" t="s">
        <v>22</v>
      </c>
      <c r="F3308" s="101">
        <v>45930</v>
      </c>
      <c r="G3308" t="s">
        <v>1616</v>
      </c>
      <c r="H3308" t="s">
        <v>3037</v>
      </c>
      <c r="I3308">
        <v>100</v>
      </c>
      <c r="J3308">
        <v>86.169998168945313</v>
      </c>
      <c r="CF3308">
        <v>81</v>
      </c>
      <c r="CG3308">
        <v>94</v>
      </c>
    </row>
    <row r="3309" spans="1:85" x14ac:dyDescent="0.3">
      <c r="A3309">
        <v>415</v>
      </c>
      <c r="B3309" t="s">
        <v>383</v>
      </c>
      <c r="C3309" t="s">
        <v>190</v>
      </c>
      <c r="D3309" t="s">
        <v>47</v>
      </c>
      <c r="E3309" t="s">
        <v>22</v>
      </c>
      <c r="F3309" s="101">
        <v>45930</v>
      </c>
      <c r="G3309" t="s">
        <v>1616</v>
      </c>
      <c r="H3309" t="s">
        <v>3038</v>
      </c>
      <c r="I3309">
        <v>100</v>
      </c>
      <c r="J3309">
        <v>119.61000061035161</v>
      </c>
      <c r="CF3309">
        <v>61</v>
      </c>
      <c r="CG3309">
        <v>51</v>
      </c>
    </row>
    <row r="3310" spans="1:85" x14ac:dyDescent="0.3">
      <c r="A3310">
        <v>415</v>
      </c>
      <c r="B3310" t="s">
        <v>383</v>
      </c>
      <c r="C3310" t="s">
        <v>190</v>
      </c>
      <c r="D3310" t="s">
        <v>47</v>
      </c>
      <c r="E3310" t="s">
        <v>22</v>
      </c>
      <c r="F3310" s="101">
        <v>45930</v>
      </c>
      <c r="G3310" t="s">
        <v>1616</v>
      </c>
      <c r="H3310" t="s">
        <v>3039</v>
      </c>
      <c r="I3310">
        <v>100</v>
      </c>
      <c r="J3310">
        <v>98.919998168945313</v>
      </c>
      <c r="CF3310">
        <v>92</v>
      </c>
      <c r="CG3310">
        <v>93</v>
      </c>
    </row>
    <row r="3311" spans="1:85" x14ac:dyDescent="0.3">
      <c r="A3311">
        <v>415</v>
      </c>
      <c r="B3311" t="s">
        <v>383</v>
      </c>
      <c r="C3311" t="s">
        <v>190</v>
      </c>
      <c r="D3311" t="s">
        <v>47</v>
      </c>
      <c r="E3311" t="s">
        <v>22</v>
      </c>
      <c r="F3311" s="101">
        <v>45930</v>
      </c>
      <c r="G3311" t="s">
        <v>1616</v>
      </c>
      <c r="H3311" t="s">
        <v>3040</v>
      </c>
      <c r="I3311">
        <v>100</v>
      </c>
      <c r="J3311">
        <v>101.11000061035161</v>
      </c>
      <c r="CF3311">
        <v>91</v>
      </c>
      <c r="CG3311">
        <v>90</v>
      </c>
    </row>
    <row r="3312" spans="1:85" x14ac:dyDescent="0.3">
      <c r="A3312">
        <v>415</v>
      </c>
      <c r="B3312" t="s">
        <v>383</v>
      </c>
      <c r="C3312" t="s">
        <v>190</v>
      </c>
      <c r="D3312" t="s">
        <v>47</v>
      </c>
      <c r="E3312" t="s">
        <v>22</v>
      </c>
      <c r="F3312" s="101">
        <v>45930</v>
      </c>
      <c r="G3312" t="s">
        <v>1616</v>
      </c>
      <c r="H3312" t="s">
        <v>3041</v>
      </c>
      <c r="I3312">
        <v>100</v>
      </c>
      <c r="J3312">
        <v>82.470001220703125</v>
      </c>
      <c r="CF3312">
        <v>80</v>
      </c>
      <c r="CG3312">
        <v>97</v>
      </c>
    </row>
    <row r="3313" spans="1:89" x14ac:dyDescent="0.3">
      <c r="A3313">
        <v>415</v>
      </c>
      <c r="B3313" t="s">
        <v>383</v>
      </c>
      <c r="C3313" t="s">
        <v>190</v>
      </c>
      <c r="D3313" t="s">
        <v>47</v>
      </c>
      <c r="E3313" t="s">
        <v>22</v>
      </c>
      <c r="F3313" s="101">
        <v>45930</v>
      </c>
      <c r="G3313" t="s">
        <v>1616</v>
      </c>
      <c r="H3313" t="s">
        <v>3159</v>
      </c>
      <c r="I3313">
        <v>100</v>
      </c>
      <c r="J3313">
        <v>90.430000305175781</v>
      </c>
      <c r="CF3313">
        <v>85</v>
      </c>
      <c r="CG3313">
        <v>94</v>
      </c>
    </row>
    <row r="3314" spans="1:89" x14ac:dyDescent="0.3">
      <c r="A3314">
        <v>415</v>
      </c>
      <c r="B3314" t="s">
        <v>383</v>
      </c>
      <c r="C3314" t="s">
        <v>190</v>
      </c>
      <c r="D3314" t="s">
        <v>47</v>
      </c>
      <c r="E3314" t="s">
        <v>22</v>
      </c>
      <c r="F3314" s="101">
        <v>45930</v>
      </c>
      <c r="G3314" t="s">
        <v>1616</v>
      </c>
      <c r="H3314" t="s">
        <v>3200</v>
      </c>
      <c r="I3314">
        <v>100</v>
      </c>
      <c r="J3314">
        <v>0</v>
      </c>
      <c r="CF3314">
        <v>0</v>
      </c>
      <c r="CG3314">
        <v>0</v>
      </c>
    </row>
    <row r="3315" spans="1:89" x14ac:dyDescent="0.3">
      <c r="A3315">
        <v>415</v>
      </c>
      <c r="B3315" t="s">
        <v>383</v>
      </c>
      <c r="C3315" t="s">
        <v>190</v>
      </c>
      <c r="D3315" t="s">
        <v>47</v>
      </c>
      <c r="E3315" t="s">
        <v>22</v>
      </c>
      <c r="F3315" s="101">
        <v>45930</v>
      </c>
      <c r="G3315" t="s">
        <v>1616</v>
      </c>
      <c r="H3315" t="s">
        <v>3198</v>
      </c>
      <c r="I3315">
        <v>100</v>
      </c>
      <c r="J3315">
        <v>90.319999694824219</v>
      </c>
      <c r="CF3315">
        <v>84</v>
      </c>
      <c r="CG3315">
        <v>93</v>
      </c>
    </row>
    <row r="3316" spans="1:89" x14ac:dyDescent="0.3">
      <c r="A3316">
        <v>415</v>
      </c>
      <c r="B3316" t="s">
        <v>383</v>
      </c>
      <c r="C3316" t="s">
        <v>190</v>
      </c>
      <c r="D3316" t="s">
        <v>47</v>
      </c>
      <c r="E3316" t="s">
        <v>22</v>
      </c>
      <c r="F3316" s="101">
        <v>45930</v>
      </c>
      <c r="G3316" t="s">
        <v>1616</v>
      </c>
      <c r="H3316" t="s">
        <v>3203</v>
      </c>
      <c r="I3316">
        <v>100</v>
      </c>
      <c r="J3316">
        <v>102.05999755859381</v>
      </c>
      <c r="CF3316">
        <v>99</v>
      </c>
      <c r="CG3316">
        <v>97</v>
      </c>
    </row>
    <row r="3317" spans="1:89" x14ac:dyDescent="0.3">
      <c r="A3317">
        <v>415</v>
      </c>
      <c r="B3317" t="s">
        <v>383</v>
      </c>
      <c r="C3317" t="s">
        <v>190</v>
      </c>
      <c r="D3317" t="s">
        <v>47</v>
      </c>
      <c r="E3317" t="s">
        <v>22</v>
      </c>
      <c r="F3317" s="101">
        <v>45930</v>
      </c>
      <c r="G3317" t="s">
        <v>1616</v>
      </c>
      <c r="H3317" t="s">
        <v>3201</v>
      </c>
      <c r="I3317">
        <v>100</v>
      </c>
      <c r="J3317">
        <v>94.680000305175781</v>
      </c>
      <c r="CF3317">
        <v>89</v>
      </c>
      <c r="CG3317">
        <v>94</v>
      </c>
    </row>
    <row r="3318" spans="1:89" x14ac:dyDescent="0.3">
      <c r="A3318">
        <v>415</v>
      </c>
      <c r="B3318" t="s">
        <v>383</v>
      </c>
      <c r="C3318" t="s">
        <v>190</v>
      </c>
      <c r="D3318" t="s">
        <v>47</v>
      </c>
      <c r="E3318" t="s">
        <v>22</v>
      </c>
      <c r="F3318" s="101">
        <v>45930</v>
      </c>
      <c r="G3318" t="s">
        <v>1616</v>
      </c>
      <c r="H3318" t="s">
        <v>3199</v>
      </c>
      <c r="I3318">
        <v>100</v>
      </c>
      <c r="J3318">
        <v>96</v>
      </c>
      <c r="CF3318">
        <v>96</v>
      </c>
      <c r="CG3318">
        <v>100</v>
      </c>
    </row>
    <row r="3319" spans="1:89" x14ac:dyDescent="0.3">
      <c r="A3319">
        <v>415</v>
      </c>
      <c r="B3319" t="s">
        <v>383</v>
      </c>
      <c r="C3319" t="s">
        <v>190</v>
      </c>
      <c r="D3319" t="s">
        <v>47</v>
      </c>
      <c r="E3319" t="s">
        <v>22</v>
      </c>
      <c r="F3319" s="101">
        <v>45930</v>
      </c>
      <c r="G3319" t="s">
        <v>1616</v>
      </c>
      <c r="H3319" t="s">
        <v>3202</v>
      </c>
      <c r="I3319">
        <v>100</v>
      </c>
      <c r="J3319">
        <v>91.75</v>
      </c>
      <c r="CF3319">
        <v>89</v>
      </c>
      <c r="CG3319">
        <v>97</v>
      </c>
    </row>
    <row r="3320" spans="1:89" x14ac:dyDescent="0.3">
      <c r="A3320">
        <v>416</v>
      </c>
      <c r="B3320" t="s">
        <v>384</v>
      </c>
      <c r="C3320" t="s">
        <v>190</v>
      </c>
      <c r="D3320" t="s">
        <v>47</v>
      </c>
      <c r="E3320" t="s">
        <v>22</v>
      </c>
      <c r="F3320" s="101">
        <v>45930</v>
      </c>
      <c r="G3320" t="s">
        <v>1632</v>
      </c>
      <c r="H3320" t="s">
        <v>3043</v>
      </c>
      <c r="I3320">
        <v>100</v>
      </c>
      <c r="J3320">
        <v>100</v>
      </c>
      <c r="CH3320">
        <v>95</v>
      </c>
      <c r="CI3320">
        <v>95</v>
      </c>
    </row>
    <row r="3321" spans="1:89" x14ac:dyDescent="0.3">
      <c r="A3321">
        <v>416</v>
      </c>
      <c r="B3321" t="s">
        <v>384</v>
      </c>
      <c r="C3321" t="s">
        <v>190</v>
      </c>
      <c r="D3321" t="s">
        <v>47</v>
      </c>
      <c r="E3321" t="s">
        <v>22</v>
      </c>
      <c r="F3321" s="101">
        <v>45930</v>
      </c>
      <c r="G3321" t="s">
        <v>1632</v>
      </c>
      <c r="H3321" t="s">
        <v>3044</v>
      </c>
      <c r="I3321">
        <v>100</v>
      </c>
      <c r="J3321">
        <v>88</v>
      </c>
      <c r="CH3321">
        <v>88</v>
      </c>
      <c r="CI3321">
        <v>100</v>
      </c>
    </row>
    <row r="3322" spans="1:89" x14ac:dyDescent="0.3">
      <c r="A3322">
        <v>416</v>
      </c>
      <c r="B3322" t="s">
        <v>384</v>
      </c>
      <c r="C3322" t="s">
        <v>190</v>
      </c>
      <c r="D3322" t="s">
        <v>47</v>
      </c>
      <c r="E3322" t="s">
        <v>22</v>
      </c>
      <c r="F3322" s="101">
        <v>45930</v>
      </c>
      <c r="G3322" t="s">
        <v>1632</v>
      </c>
      <c r="H3322" t="s">
        <v>3206</v>
      </c>
      <c r="I3322">
        <v>100</v>
      </c>
      <c r="J3322">
        <v>98</v>
      </c>
      <c r="CH3322">
        <v>98</v>
      </c>
      <c r="CI3322">
        <v>100</v>
      </c>
    </row>
    <row r="3323" spans="1:89" x14ac:dyDescent="0.3">
      <c r="A3323">
        <v>416</v>
      </c>
      <c r="B3323" t="s">
        <v>384</v>
      </c>
      <c r="C3323" t="s">
        <v>190</v>
      </c>
      <c r="D3323" t="s">
        <v>47</v>
      </c>
      <c r="E3323" t="s">
        <v>22</v>
      </c>
      <c r="F3323" s="101">
        <v>45930</v>
      </c>
      <c r="G3323" t="s">
        <v>1632</v>
      </c>
      <c r="H3323" t="s">
        <v>3207</v>
      </c>
      <c r="I3323">
        <v>100</v>
      </c>
      <c r="J3323">
        <v>105.2600021362305</v>
      </c>
      <c r="CH3323">
        <v>100</v>
      </c>
      <c r="CI3323">
        <v>95</v>
      </c>
    </row>
    <row r="3324" spans="1:89" x14ac:dyDescent="0.3">
      <c r="A3324">
        <v>416</v>
      </c>
      <c r="B3324" t="s">
        <v>384</v>
      </c>
      <c r="C3324" t="s">
        <v>190</v>
      </c>
      <c r="D3324" t="s">
        <v>47</v>
      </c>
      <c r="E3324" t="s">
        <v>22</v>
      </c>
      <c r="F3324" s="101">
        <v>45930</v>
      </c>
      <c r="G3324" t="s">
        <v>1632</v>
      </c>
      <c r="H3324" t="s">
        <v>3208</v>
      </c>
      <c r="I3324">
        <v>100</v>
      </c>
      <c r="J3324">
        <v>87.629997253417969</v>
      </c>
      <c r="CH3324">
        <v>85</v>
      </c>
      <c r="CI3324">
        <v>97</v>
      </c>
    </row>
    <row r="3325" spans="1:89" x14ac:dyDescent="0.3">
      <c r="A3325">
        <v>416</v>
      </c>
      <c r="B3325" t="s">
        <v>384</v>
      </c>
      <c r="C3325" t="s">
        <v>190</v>
      </c>
      <c r="D3325" t="s">
        <v>47</v>
      </c>
      <c r="E3325" t="s">
        <v>22</v>
      </c>
      <c r="F3325" s="101">
        <v>45930</v>
      </c>
      <c r="G3325" t="s">
        <v>1632</v>
      </c>
      <c r="H3325" t="s">
        <v>3205</v>
      </c>
      <c r="I3325">
        <v>100</v>
      </c>
      <c r="J3325">
        <v>100</v>
      </c>
      <c r="CH3325">
        <v>100</v>
      </c>
      <c r="CI3325">
        <v>100</v>
      </c>
    </row>
    <row r="3326" spans="1:89" x14ac:dyDescent="0.3">
      <c r="A3326">
        <v>417</v>
      </c>
      <c r="B3326" t="s">
        <v>385</v>
      </c>
      <c r="C3326" t="s">
        <v>190</v>
      </c>
      <c r="D3326" t="s">
        <v>47</v>
      </c>
      <c r="E3326" t="s">
        <v>22</v>
      </c>
      <c r="F3326" s="101">
        <v>45930</v>
      </c>
      <c r="G3326" t="s">
        <v>1648</v>
      </c>
      <c r="H3326" t="s">
        <v>3046</v>
      </c>
      <c r="I3326">
        <v>100</v>
      </c>
      <c r="J3326">
        <v>98.949996948242188</v>
      </c>
      <c r="CJ3326">
        <v>94</v>
      </c>
      <c r="CK3326">
        <v>95</v>
      </c>
    </row>
    <row r="3327" spans="1:89" x14ac:dyDescent="0.3">
      <c r="A3327">
        <v>417</v>
      </c>
      <c r="B3327" t="s">
        <v>385</v>
      </c>
      <c r="C3327" t="s">
        <v>190</v>
      </c>
      <c r="D3327" t="s">
        <v>47</v>
      </c>
      <c r="E3327" t="s">
        <v>22</v>
      </c>
      <c r="F3327" s="101">
        <v>45930</v>
      </c>
      <c r="G3327" t="s">
        <v>1648</v>
      </c>
      <c r="H3327" t="s">
        <v>3047</v>
      </c>
      <c r="I3327">
        <v>100</v>
      </c>
      <c r="J3327">
        <v>82.610000610351563</v>
      </c>
      <c r="CJ3327">
        <v>76</v>
      </c>
      <c r="CK3327">
        <v>92</v>
      </c>
    </row>
    <row r="3328" spans="1:89" x14ac:dyDescent="0.3">
      <c r="A3328">
        <v>417</v>
      </c>
      <c r="B3328" t="s">
        <v>385</v>
      </c>
      <c r="C3328" t="s">
        <v>190</v>
      </c>
      <c r="D3328" t="s">
        <v>47</v>
      </c>
      <c r="E3328" t="s">
        <v>22</v>
      </c>
      <c r="F3328" s="101">
        <v>45930</v>
      </c>
      <c r="G3328" t="s">
        <v>1648</v>
      </c>
      <c r="H3328" t="s">
        <v>3048</v>
      </c>
      <c r="I3328">
        <v>100</v>
      </c>
      <c r="J3328">
        <v>104.44000244140619</v>
      </c>
      <c r="CJ3328">
        <v>94</v>
      </c>
      <c r="CK3328">
        <v>90</v>
      </c>
    </row>
    <row r="3329" spans="1:93" x14ac:dyDescent="0.3">
      <c r="A3329">
        <v>417</v>
      </c>
      <c r="B3329" t="s">
        <v>385</v>
      </c>
      <c r="C3329" t="s">
        <v>190</v>
      </c>
      <c r="D3329" t="s">
        <v>47</v>
      </c>
      <c r="E3329" t="s">
        <v>22</v>
      </c>
      <c r="F3329" s="101">
        <v>45930</v>
      </c>
      <c r="G3329" t="s">
        <v>1648</v>
      </c>
      <c r="H3329" t="s">
        <v>3049</v>
      </c>
      <c r="I3329">
        <v>100</v>
      </c>
      <c r="J3329">
        <v>101.120002746582</v>
      </c>
      <c r="CJ3329">
        <v>90</v>
      </c>
      <c r="CK3329">
        <v>89</v>
      </c>
    </row>
    <row r="3330" spans="1:93" x14ac:dyDescent="0.3">
      <c r="A3330">
        <v>417</v>
      </c>
      <c r="B3330" t="s">
        <v>385</v>
      </c>
      <c r="C3330" t="s">
        <v>190</v>
      </c>
      <c r="D3330" t="s">
        <v>47</v>
      </c>
      <c r="E3330" t="s">
        <v>22</v>
      </c>
      <c r="F3330" s="101">
        <v>45930</v>
      </c>
      <c r="G3330" t="s">
        <v>1648</v>
      </c>
      <c r="H3330" t="s">
        <v>3051</v>
      </c>
      <c r="I3330">
        <v>100</v>
      </c>
      <c r="J3330">
        <v>104.65000152587891</v>
      </c>
      <c r="CJ3330">
        <v>90</v>
      </c>
      <c r="CK3330">
        <v>86</v>
      </c>
    </row>
    <row r="3331" spans="1:93" x14ac:dyDescent="0.3">
      <c r="A3331">
        <v>417</v>
      </c>
      <c r="B3331" t="s">
        <v>385</v>
      </c>
      <c r="C3331" t="s">
        <v>190</v>
      </c>
      <c r="D3331" t="s">
        <v>47</v>
      </c>
      <c r="E3331" t="s">
        <v>22</v>
      </c>
      <c r="F3331" s="101">
        <v>45930</v>
      </c>
      <c r="G3331" t="s">
        <v>1648</v>
      </c>
      <c r="H3331" t="s">
        <v>3050</v>
      </c>
      <c r="I3331">
        <v>100</v>
      </c>
      <c r="J3331">
        <v>104.2600021362305</v>
      </c>
      <c r="CJ3331">
        <v>98</v>
      </c>
      <c r="CK3331">
        <v>94</v>
      </c>
    </row>
    <row r="3332" spans="1:93" x14ac:dyDescent="0.3">
      <c r="A3332">
        <v>418</v>
      </c>
      <c r="B3332" t="s">
        <v>386</v>
      </c>
      <c r="C3332" t="s">
        <v>190</v>
      </c>
      <c r="D3332" t="s">
        <v>47</v>
      </c>
      <c r="E3332" t="s">
        <v>22</v>
      </c>
      <c r="F3332" s="101">
        <v>45930</v>
      </c>
      <c r="G3332" t="s">
        <v>1664</v>
      </c>
      <c r="H3332" t="s">
        <v>3053</v>
      </c>
      <c r="I3332">
        <v>100</v>
      </c>
      <c r="J3332">
        <v>107.23000335693359</v>
      </c>
      <c r="CL3332">
        <v>89</v>
      </c>
      <c r="CM3332">
        <v>83</v>
      </c>
    </row>
    <row r="3333" spans="1:93" x14ac:dyDescent="0.3">
      <c r="A3333">
        <v>418</v>
      </c>
      <c r="B3333" t="s">
        <v>386</v>
      </c>
      <c r="C3333" t="s">
        <v>190</v>
      </c>
      <c r="D3333" t="s">
        <v>47</v>
      </c>
      <c r="E3333" t="s">
        <v>22</v>
      </c>
      <c r="F3333" s="101">
        <v>45930</v>
      </c>
      <c r="G3333" t="s">
        <v>1664</v>
      </c>
      <c r="H3333" t="s">
        <v>3054</v>
      </c>
      <c r="I3333">
        <v>100</v>
      </c>
      <c r="J3333">
        <v>81.519996643066406</v>
      </c>
      <c r="CL3333">
        <v>75</v>
      </c>
      <c r="CM3333">
        <v>92</v>
      </c>
    </row>
    <row r="3334" spans="1:93" x14ac:dyDescent="0.3">
      <c r="A3334">
        <v>418</v>
      </c>
      <c r="B3334" t="s">
        <v>386</v>
      </c>
      <c r="C3334" t="s">
        <v>190</v>
      </c>
      <c r="D3334" t="s">
        <v>47</v>
      </c>
      <c r="E3334" t="s">
        <v>22</v>
      </c>
      <c r="F3334" s="101">
        <v>45930</v>
      </c>
      <c r="G3334" t="s">
        <v>1664</v>
      </c>
      <c r="H3334" t="s">
        <v>3055</v>
      </c>
      <c r="I3334">
        <v>100</v>
      </c>
      <c r="J3334">
        <v>91.75</v>
      </c>
      <c r="CL3334">
        <v>89</v>
      </c>
      <c r="CM3334">
        <v>97</v>
      </c>
    </row>
    <row r="3335" spans="1:93" x14ac:dyDescent="0.3">
      <c r="A3335">
        <v>418</v>
      </c>
      <c r="B3335" t="s">
        <v>386</v>
      </c>
      <c r="C3335" t="s">
        <v>190</v>
      </c>
      <c r="D3335" t="s">
        <v>47</v>
      </c>
      <c r="E3335" t="s">
        <v>22</v>
      </c>
      <c r="F3335" s="101">
        <v>45930</v>
      </c>
      <c r="G3335" t="s">
        <v>1664</v>
      </c>
      <c r="H3335" t="s">
        <v>3056</v>
      </c>
      <c r="I3335">
        <v>100</v>
      </c>
      <c r="J3335">
        <v>101.09999847412109</v>
      </c>
      <c r="CL3335">
        <v>92</v>
      </c>
      <c r="CM3335">
        <v>91</v>
      </c>
    </row>
    <row r="3336" spans="1:93" x14ac:dyDescent="0.3">
      <c r="A3336">
        <v>418</v>
      </c>
      <c r="B3336" t="s">
        <v>386</v>
      </c>
      <c r="C3336" t="s">
        <v>190</v>
      </c>
      <c r="D3336" t="s">
        <v>47</v>
      </c>
      <c r="E3336" t="s">
        <v>22</v>
      </c>
      <c r="F3336" s="101">
        <v>45930</v>
      </c>
      <c r="G3336" t="s">
        <v>1664</v>
      </c>
      <c r="H3336" t="s">
        <v>3057</v>
      </c>
      <c r="I3336">
        <v>100</v>
      </c>
      <c r="J3336">
        <v>0</v>
      </c>
      <c r="CL3336">
        <v>0</v>
      </c>
      <c r="CM3336">
        <v>0</v>
      </c>
    </row>
    <row r="3337" spans="1:93" x14ac:dyDescent="0.3">
      <c r="A3337">
        <v>418</v>
      </c>
      <c r="B3337" t="s">
        <v>386</v>
      </c>
      <c r="C3337" t="s">
        <v>190</v>
      </c>
      <c r="D3337" t="s">
        <v>47</v>
      </c>
      <c r="E3337" t="s">
        <v>22</v>
      </c>
      <c r="F3337" s="101">
        <v>45930</v>
      </c>
      <c r="G3337" t="s">
        <v>1664</v>
      </c>
      <c r="H3337" t="s">
        <v>3058</v>
      </c>
      <c r="I3337">
        <v>100</v>
      </c>
      <c r="J3337">
        <v>81.519996643066406</v>
      </c>
      <c r="CL3337">
        <v>75</v>
      </c>
      <c r="CM3337">
        <v>92</v>
      </c>
    </row>
    <row r="3338" spans="1:93" x14ac:dyDescent="0.3">
      <c r="A3338">
        <v>418</v>
      </c>
      <c r="B3338" t="s">
        <v>386</v>
      </c>
      <c r="C3338" t="s">
        <v>190</v>
      </c>
      <c r="D3338" t="s">
        <v>47</v>
      </c>
      <c r="E3338" t="s">
        <v>22</v>
      </c>
      <c r="F3338" s="101">
        <v>45930</v>
      </c>
      <c r="G3338" t="s">
        <v>1664</v>
      </c>
      <c r="H3338" t="s">
        <v>3059</v>
      </c>
      <c r="I3338">
        <v>100</v>
      </c>
      <c r="J3338">
        <v>90.720001220703125</v>
      </c>
      <c r="CL3338">
        <v>88</v>
      </c>
      <c r="CM3338">
        <v>97</v>
      </c>
    </row>
    <row r="3339" spans="1:93" x14ac:dyDescent="0.3">
      <c r="A3339">
        <v>418</v>
      </c>
      <c r="B3339" t="s">
        <v>386</v>
      </c>
      <c r="C3339" t="s">
        <v>190</v>
      </c>
      <c r="D3339" t="s">
        <v>47</v>
      </c>
      <c r="E3339" t="s">
        <v>22</v>
      </c>
      <c r="F3339" s="101">
        <v>45930</v>
      </c>
      <c r="G3339" t="s">
        <v>1664</v>
      </c>
      <c r="H3339" t="s">
        <v>3060</v>
      </c>
      <c r="I3339">
        <v>100</v>
      </c>
      <c r="J3339">
        <v>96.839996337890625</v>
      </c>
      <c r="CL3339">
        <v>92</v>
      </c>
      <c r="CM3339">
        <v>95</v>
      </c>
    </row>
    <row r="3340" spans="1:93" x14ac:dyDescent="0.3">
      <c r="A3340">
        <v>418</v>
      </c>
      <c r="B3340" t="s">
        <v>386</v>
      </c>
      <c r="C3340" t="s">
        <v>190</v>
      </c>
      <c r="D3340" t="s">
        <v>47</v>
      </c>
      <c r="E3340" t="s">
        <v>22</v>
      </c>
      <c r="F3340" s="101">
        <v>45930</v>
      </c>
      <c r="G3340" t="s">
        <v>1664</v>
      </c>
      <c r="H3340" t="s">
        <v>2999</v>
      </c>
      <c r="I3340">
        <v>100</v>
      </c>
      <c r="J3340">
        <v>101.0299987792969</v>
      </c>
      <c r="CL3340">
        <v>98</v>
      </c>
      <c r="CM3340">
        <v>97</v>
      </c>
    </row>
    <row r="3341" spans="1:93" x14ac:dyDescent="0.3">
      <c r="A3341">
        <v>420</v>
      </c>
      <c r="B3341" t="s">
        <v>388</v>
      </c>
      <c r="C3341" t="s">
        <v>190</v>
      </c>
      <c r="D3341" t="s">
        <v>47</v>
      </c>
      <c r="E3341" t="s">
        <v>22</v>
      </c>
      <c r="F3341" s="101">
        <v>45930</v>
      </c>
      <c r="G3341" t="s">
        <v>1680</v>
      </c>
      <c r="H3341" t="s">
        <v>3063</v>
      </c>
      <c r="I3341">
        <v>100</v>
      </c>
      <c r="J3341">
        <v>127.26999664306641</v>
      </c>
      <c r="CN3341">
        <v>84</v>
      </c>
      <c r="CO3341">
        <v>66</v>
      </c>
    </row>
    <row r="3342" spans="1:93" x14ac:dyDescent="0.3">
      <c r="A3342">
        <v>420</v>
      </c>
      <c r="B3342" t="s">
        <v>388</v>
      </c>
      <c r="C3342" t="s">
        <v>190</v>
      </c>
      <c r="D3342" t="s">
        <v>47</v>
      </c>
      <c r="E3342" t="s">
        <v>22</v>
      </c>
      <c r="F3342" s="101">
        <v>45930</v>
      </c>
      <c r="G3342" t="s">
        <v>1680</v>
      </c>
      <c r="H3342" t="s">
        <v>3064</v>
      </c>
      <c r="I3342">
        <v>100</v>
      </c>
      <c r="J3342">
        <v>97.830001831054688</v>
      </c>
      <c r="CN3342">
        <v>90</v>
      </c>
      <c r="CO3342">
        <v>92</v>
      </c>
    </row>
    <row r="3343" spans="1:93" x14ac:dyDescent="0.3">
      <c r="A3343">
        <v>420</v>
      </c>
      <c r="B3343" t="s">
        <v>388</v>
      </c>
      <c r="C3343" t="s">
        <v>190</v>
      </c>
      <c r="D3343" t="s">
        <v>47</v>
      </c>
      <c r="E3343" t="s">
        <v>22</v>
      </c>
      <c r="F3343" s="101">
        <v>45930</v>
      </c>
      <c r="G3343" t="s">
        <v>1680</v>
      </c>
      <c r="H3343" t="s">
        <v>3065</v>
      </c>
      <c r="I3343">
        <v>100</v>
      </c>
      <c r="J3343">
        <v>84.879997253417969</v>
      </c>
      <c r="CN3343">
        <v>73</v>
      </c>
      <c r="CO3343">
        <v>86</v>
      </c>
    </row>
    <row r="3344" spans="1:93" x14ac:dyDescent="0.3">
      <c r="A3344">
        <v>420</v>
      </c>
      <c r="B3344" t="s">
        <v>388</v>
      </c>
      <c r="C3344" t="s">
        <v>190</v>
      </c>
      <c r="D3344" t="s">
        <v>47</v>
      </c>
      <c r="E3344" t="s">
        <v>22</v>
      </c>
      <c r="F3344" s="101">
        <v>45930</v>
      </c>
      <c r="G3344" t="s">
        <v>1680</v>
      </c>
      <c r="H3344" t="s">
        <v>3066</v>
      </c>
      <c r="I3344">
        <v>100</v>
      </c>
      <c r="J3344">
        <v>95.790000915527344</v>
      </c>
      <c r="CN3344">
        <v>91</v>
      </c>
      <c r="CO3344">
        <v>95</v>
      </c>
    </row>
    <row r="3345" spans="1:132" x14ac:dyDescent="0.3">
      <c r="A3345">
        <v>420</v>
      </c>
      <c r="B3345" t="s">
        <v>388</v>
      </c>
      <c r="C3345" t="s">
        <v>190</v>
      </c>
      <c r="D3345" t="s">
        <v>47</v>
      </c>
      <c r="E3345" t="s">
        <v>22</v>
      </c>
      <c r="F3345" s="101">
        <v>45930</v>
      </c>
      <c r="G3345" t="s">
        <v>1680</v>
      </c>
      <c r="H3345" t="s">
        <v>653</v>
      </c>
      <c r="I3345">
        <v>100</v>
      </c>
      <c r="J3345">
        <v>100</v>
      </c>
      <c r="CN3345">
        <v>98</v>
      </c>
      <c r="CO3345">
        <v>98</v>
      </c>
    </row>
    <row r="3346" spans="1:132" x14ac:dyDescent="0.3">
      <c r="A3346">
        <v>420</v>
      </c>
      <c r="B3346" t="s">
        <v>388</v>
      </c>
      <c r="C3346" t="s">
        <v>190</v>
      </c>
      <c r="D3346" t="s">
        <v>47</v>
      </c>
      <c r="E3346" t="s">
        <v>22</v>
      </c>
      <c r="F3346" s="101">
        <v>45930</v>
      </c>
      <c r="G3346" t="s">
        <v>1680</v>
      </c>
      <c r="H3346" t="s">
        <v>3062</v>
      </c>
      <c r="I3346">
        <v>100</v>
      </c>
      <c r="J3346">
        <v>96</v>
      </c>
      <c r="CN3346">
        <v>72</v>
      </c>
      <c r="CO3346">
        <v>75</v>
      </c>
    </row>
    <row r="3347" spans="1:132" x14ac:dyDescent="0.3">
      <c r="A3347">
        <v>432</v>
      </c>
      <c r="B3347" t="s">
        <v>401</v>
      </c>
      <c r="C3347" t="s">
        <v>64</v>
      </c>
      <c r="D3347" t="s">
        <v>47</v>
      </c>
      <c r="E3347" t="s">
        <v>22</v>
      </c>
      <c r="F3347" s="101">
        <v>45930</v>
      </c>
      <c r="G3347" t="s">
        <v>1718</v>
      </c>
      <c r="H3347" t="s">
        <v>3104</v>
      </c>
      <c r="I3347">
        <v>90</v>
      </c>
      <c r="J3347">
        <v>100</v>
      </c>
      <c r="CS3347">
        <v>10</v>
      </c>
      <c r="CT3347">
        <v>10</v>
      </c>
    </row>
    <row r="3348" spans="1:132" x14ac:dyDescent="0.3">
      <c r="A3348">
        <v>432</v>
      </c>
      <c r="B3348" t="s">
        <v>401</v>
      </c>
      <c r="C3348" t="s">
        <v>64</v>
      </c>
      <c r="D3348" t="s">
        <v>47</v>
      </c>
      <c r="E3348" t="s">
        <v>22</v>
      </c>
      <c r="F3348" s="101">
        <v>45930</v>
      </c>
      <c r="G3348" t="s">
        <v>1718</v>
      </c>
      <c r="H3348" t="s">
        <v>3105</v>
      </c>
      <c r="I3348">
        <v>90</v>
      </c>
      <c r="J3348">
        <v>100</v>
      </c>
      <c r="CS3348">
        <v>13</v>
      </c>
      <c r="CT3348">
        <v>13</v>
      </c>
    </row>
    <row r="3349" spans="1:132" x14ac:dyDescent="0.3">
      <c r="A3349">
        <v>432</v>
      </c>
      <c r="B3349" t="s">
        <v>401</v>
      </c>
      <c r="C3349" t="s">
        <v>64</v>
      </c>
      <c r="D3349" t="s">
        <v>47</v>
      </c>
      <c r="E3349" t="s">
        <v>22</v>
      </c>
      <c r="F3349" s="101">
        <v>45930</v>
      </c>
      <c r="G3349" t="s">
        <v>1718</v>
      </c>
      <c r="H3349" t="s">
        <v>3106</v>
      </c>
      <c r="I3349">
        <v>90</v>
      </c>
      <c r="J3349">
        <v>100</v>
      </c>
      <c r="CS3349">
        <v>9</v>
      </c>
      <c r="CT3349">
        <v>9</v>
      </c>
    </row>
    <row r="3350" spans="1:132" x14ac:dyDescent="0.3">
      <c r="A3350">
        <v>432</v>
      </c>
      <c r="B3350" t="s">
        <v>401</v>
      </c>
      <c r="C3350" t="s">
        <v>64</v>
      </c>
      <c r="D3350" t="s">
        <v>47</v>
      </c>
      <c r="E3350" t="s">
        <v>22</v>
      </c>
      <c r="F3350" s="101">
        <v>45930</v>
      </c>
      <c r="G3350" t="s">
        <v>1718</v>
      </c>
      <c r="H3350" t="s">
        <v>3108</v>
      </c>
      <c r="I3350">
        <v>90</v>
      </c>
      <c r="J3350">
        <v>100</v>
      </c>
      <c r="CS3350">
        <v>18</v>
      </c>
      <c r="CT3350">
        <v>18</v>
      </c>
    </row>
    <row r="3351" spans="1:132" x14ac:dyDescent="0.3">
      <c r="A3351">
        <v>432</v>
      </c>
      <c r="B3351" t="s">
        <v>401</v>
      </c>
      <c r="C3351" t="s">
        <v>64</v>
      </c>
      <c r="D3351" t="s">
        <v>47</v>
      </c>
      <c r="E3351" t="s">
        <v>22</v>
      </c>
      <c r="F3351" s="101">
        <v>45930</v>
      </c>
      <c r="G3351" t="s">
        <v>1718</v>
      </c>
      <c r="H3351" t="s">
        <v>3109</v>
      </c>
      <c r="I3351">
        <v>90</v>
      </c>
      <c r="J3351">
        <v>100</v>
      </c>
      <c r="CS3351">
        <v>2</v>
      </c>
      <c r="CT3351">
        <v>2</v>
      </c>
    </row>
    <row r="3352" spans="1:132" x14ac:dyDescent="0.3">
      <c r="A3352">
        <v>432</v>
      </c>
      <c r="B3352" t="s">
        <v>401</v>
      </c>
      <c r="C3352" t="s">
        <v>64</v>
      </c>
      <c r="D3352" t="s">
        <v>47</v>
      </c>
      <c r="E3352" t="s">
        <v>22</v>
      </c>
      <c r="F3352" s="101">
        <v>45930</v>
      </c>
      <c r="G3352" t="s">
        <v>1718</v>
      </c>
      <c r="H3352" t="s">
        <v>3110</v>
      </c>
      <c r="I3352">
        <v>90</v>
      </c>
      <c r="J3352">
        <v>100</v>
      </c>
      <c r="CS3352">
        <v>5</v>
      </c>
      <c r="CT3352">
        <v>5</v>
      </c>
    </row>
    <row r="3353" spans="1:132" x14ac:dyDescent="0.3">
      <c r="A3353">
        <v>432</v>
      </c>
      <c r="B3353" t="s">
        <v>401</v>
      </c>
      <c r="C3353" t="s">
        <v>64</v>
      </c>
      <c r="D3353" t="s">
        <v>47</v>
      </c>
      <c r="E3353" t="s">
        <v>22</v>
      </c>
      <c r="F3353" s="101">
        <v>45930</v>
      </c>
      <c r="G3353" t="s">
        <v>1718</v>
      </c>
      <c r="H3353" t="s">
        <v>3111</v>
      </c>
      <c r="I3353">
        <v>90</v>
      </c>
      <c r="J3353">
        <v>100</v>
      </c>
      <c r="CS3353">
        <v>9</v>
      </c>
      <c r="CT3353">
        <v>9</v>
      </c>
    </row>
    <row r="3354" spans="1:132" x14ac:dyDescent="0.3">
      <c r="A3354">
        <v>432</v>
      </c>
      <c r="B3354" t="s">
        <v>401</v>
      </c>
      <c r="C3354" t="s">
        <v>64</v>
      </c>
      <c r="D3354" t="s">
        <v>47</v>
      </c>
      <c r="E3354" t="s">
        <v>22</v>
      </c>
      <c r="F3354" s="101">
        <v>45930</v>
      </c>
      <c r="G3354" t="s">
        <v>1718</v>
      </c>
      <c r="H3354" t="s">
        <v>3112</v>
      </c>
      <c r="I3354">
        <v>90</v>
      </c>
      <c r="J3354">
        <v>100</v>
      </c>
      <c r="CS3354">
        <v>20</v>
      </c>
      <c r="CT3354">
        <v>20</v>
      </c>
    </row>
    <row r="3355" spans="1:132" x14ac:dyDescent="0.3">
      <c r="A3355">
        <v>432</v>
      </c>
      <c r="B3355" t="s">
        <v>401</v>
      </c>
      <c r="C3355" t="s">
        <v>64</v>
      </c>
      <c r="D3355" t="s">
        <v>47</v>
      </c>
      <c r="E3355" t="s">
        <v>22</v>
      </c>
      <c r="F3355" s="101">
        <v>45930</v>
      </c>
      <c r="G3355" t="s">
        <v>1718</v>
      </c>
      <c r="H3355" t="s">
        <v>3107</v>
      </c>
      <c r="I3355">
        <v>90</v>
      </c>
      <c r="J3355">
        <v>100</v>
      </c>
      <c r="CS3355">
        <v>7</v>
      </c>
      <c r="CT3355">
        <v>7</v>
      </c>
    </row>
    <row r="3356" spans="1:132" x14ac:dyDescent="0.3">
      <c r="A3356">
        <v>456</v>
      </c>
      <c r="B3356" t="s">
        <v>421</v>
      </c>
      <c r="C3356" t="s">
        <v>395</v>
      </c>
      <c r="D3356" t="s">
        <v>47</v>
      </c>
      <c r="E3356" t="s">
        <v>22</v>
      </c>
      <c r="F3356" s="101">
        <v>45930</v>
      </c>
      <c r="G3356" t="s">
        <v>1855</v>
      </c>
      <c r="H3356" t="s">
        <v>2981</v>
      </c>
      <c r="I3356">
        <v>100</v>
      </c>
      <c r="J3356">
        <v>116.6699981689453</v>
      </c>
      <c r="DY3356">
        <v>60</v>
      </c>
      <c r="DZ3356">
        <v>70</v>
      </c>
    </row>
    <row r="3357" spans="1:132" x14ac:dyDescent="0.3">
      <c r="A3357">
        <v>456</v>
      </c>
      <c r="B3357" t="s">
        <v>421</v>
      </c>
      <c r="C3357" t="s">
        <v>395</v>
      </c>
      <c r="D3357" t="s">
        <v>47</v>
      </c>
      <c r="E3357" t="s">
        <v>22</v>
      </c>
      <c r="F3357" s="101">
        <v>45930</v>
      </c>
      <c r="G3357" t="s">
        <v>1855</v>
      </c>
      <c r="H3357" t="s">
        <v>2982</v>
      </c>
      <c r="I3357">
        <v>100</v>
      </c>
      <c r="J3357">
        <v>160</v>
      </c>
      <c r="DY3357">
        <v>20</v>
      </c>
      <c r="DZ3357">
        <v>32</v>
      </c>
    </row>
    <row r="3358" spans="1:132" x14ac:dyDescent="0.3">
      <c r="A3358">
        <v>456</v>
      </c>
      <c r="B3358" t="s">
        <v>421</v>
      </c>
      <c r="C3358" t="s">
        <v>395</v>
      </c>
      <c r="D3358" t="s">
        <v>47</v>
      </c>
      <c r="E3358" t="s">
        <v>22</v>
      </c>
      <c r="F3358" s="101">
        <v>45930</v>
      </c>
      <c r="G3358" t="s">
        <v>1855</v>
      </c>
      <c r="H3358" t="s">
        <v>3301</v>
      </c>
      <c r="I3358">
        <v>100</v>
      </c>
      <c r="J3358">
        <v>100</v>
      </c>
      <c r="DY3358">
        <v>22</v>
      </c>
      <c r="DZ3358">
        <v>22</v>
      </c>
    </row>
    <row r="3359" spans="1:132" x14ac:dyDescent="0.3">
      <c r="A3359">
        <v>457</v>
      </c>
      <c r="B3359" t="s">
        <v>422</v>
      </c>
      <c r="C3359" t="s">
        <v>395</v>
      </c>
      <c r="D3359" t="s">
        <v>47</v>
      </c>
      <c r="E3359" t="s">
        <v>22</v>
      </c>
      <c r="F3359" s="101">
        <v>45930</v>
      </c>
      <c r="G3359" t="s">
        <v>1877</v>
      </c>
      <c r="H3359" t="s">
        <v>2981</v>
      </c>
      <c r="I3359">
        <v>100</v>
      </c>
      <c r="J3359">
        <v>100</v>
      </c>
      <c r="EA3359">
        <v>2</v>
      </c>
      <c r="EB3359">
        <v>2</v>
      </c>
    </row>
    <row r="3360" spans="1:132" x14ac:dyDescent="0.3">
      <c r="A3360">
        <v>457</v>
      </c>
      <c r="B3360" t="s">
        <v>422</v>
      </c>
      <c r="C3360" t="s">
        <v>395</v>
      </c>
      <c r="D3360" t="s">
        <v>47</v>
      </c>
      <c r="E3360" t="s">
        <v>22</v>
      </c>
      <c r="F3360" s="101">
        <v>45930</v>
      </c>
      <c r="G3360" t="s">
        <v>1877</v>
      </c>
      <c r="H3360" t="s">
        <v>2982</v>
      </c>
      <c r="I3360">
        <v>100</v>
      </c>
      <c r="J3360">
        <v>66.669998168945313</v>
      </c>
      <c r="EA3360">
        <v>3</v>
      </c>
      <c r="EB3360">
        <v>2</v>
      </c>
    </row>
    <row r="3361" spans="1:132" x14ac:dyDescent="0.3">
      <c r="A3361">
        <v>457</v>
      </c>
      <c r="B3361" t="s">
        <v>422</v>
      </c>
      <c r="C3361" t="s">
        <v>395</v>
      </c>
      <c r="D3361" t="s">
        <v>47</v>
      </c>
      <c r="E3361" t="s">
        <v>22</v>
      </c>
      <c r="F3361" s="101">
        <v>45930</v>
      </c>
      <c r="G3361" t="s">
        <v>1877</v>
      </c>
      <c r="H3361" t="s">
        <v>3301</v>
      </c>
      <c r="I3361">
        <v>100</v>
      </c>
      <c r="J3361">
        <v>100</v>
      </c>
      <c r="EA3361">
        <v>2</v>
      </c>
      <c r="EB3361">
        <v>2</v>
      </c>
    </row>
    <row r="3362" spans="1:132" x14ac:dyDescent="0.3">
      <c r="A3362">
        <v>469</v>
      </c>
      <c r="B3362" t="s">
        <v>387</v>
      </c>
      <c r="C3362" t="s">
        <v>190</v>
      </c>
      <c r="D3362" t="s">
        <v>47</v>
      </c>
      <c r="E3362" t="s">
        <v>22</v>
      </c>
      <c r="F3362" s="101">
        <v>45930</v>
      </c>
      <c r="G3362" t="s">
        <v>1898</v>
      </c>
      <c r="H3362" t="s">
        <v>3218</v>
      </c>
      <c r="I3362">
        <v>100</v>
      </c>
      <c r="J3362">
        <v>100</v>
      </c>
      <c r="DF3362">
        <v>89</v>
      </c>
      <c r="DG3362">
        <v>89</v>
      </c>
    </row>
    <row r="3363" spans="1:132" x14ac:dyDescent="0.3">
      <c r="A3363">
        <v>469</v>
      </c>
      <c r="B3363" t="s">
        <v>387</v>
      </c>
      <c r="C3363" t="s">
        <v>190</v>
      </c>
      <c r="D3363" t="s">
        <v>47</v>
      </c>
      <c r="E3363" t="s">
        <v>22</v>
      </c>
      <c r="F3363" s="101">
        <v>45930</v>
      </c>
      <c r="G3363" t="s">
        <v>1898</v>
      </c>
      <c r="H3363" t="s">
        <v>3216</v>
      </c>
      <c r="I3363">
        <v>100</v>
      </c>
      <c r="J3363">
        <v>0</v>
      </c>
      <c r="DF3363">
        <v>0</v>
      </c>
      <c r="DG3363">
        <v>0</v>
      </c>
    </row>
    <row r="3364" spans="1:132" x14ac:dyDescent="0.3">
      <c r="A3364">
        <v>469</v>
      </c>
      <c r="B3364" t="s">
        <v>387</v>
      </c>
      <c r="C3364" t="s">
        <v>190</v>
      </c>
      <c r="D3364" t="s">
        <v>47</v>
      </c>
      <c r="E3364" t="s">
        <v>22</v>
      </c>
      <c r="F3364" s="101">
        <v>45930</v>
      </c>
      <c r="G3364" t="s">
        <v>1898</v>
      </c>
      <c r="H3364" t="s">
        <v>3223</v>
      </c>
      <c r="I3364">
        <v>100</v>
      </c>
      <c r="J3364">
        <v>96.389999389648438</v>
      </c>
      <c r="DF3364">
        <v>80</v>
      </c>
      <c r="DG3364">
        <v>83</v>
      </c>
    </row>
    <row r="3365" spans="1:132" x14ac:dyDescent="0.3">
      <c r="A3365">
        <v>469</v>
      </c>
      <c r="B3365" t="s">
        <v>387</v>
      </c>
      <c r="C3365" t="s">
        <v>190</v>
      </c>
      <c r="D3365" t="s">
        <v>47</v>
      </c>
      <c r="E3365" t="s">
        <v>22</v>
      </c>
      <c r="F3365" s="101">
        <v>45930</v>
      </c>
      <c r="G3365" t="s">
        <v>1898</v>
      </c>
      <c r="H3365" t="s">
        <v>3220</v>
      </c>
      <c r="I3365">
        <v>100</v>
      </c>
      <c r="J3365">
        <v>100</v>
      </c>
      <c r="DF3365">
        <v>86</v>
      </c>
      <c r="DG3365">
        <v>86</v>
      </c>
    </row>
    <row r="3366" spans="1:132" x14ac:dyDescent="0.3">
      <c r="A3366">
        <v>469</v>
      </c>
      <c r="B3366" t="s">
        <v>387</v>
      </c>
      <c r="C3366" t="s">
        <v>190</v>
      </c>
      <c r="D3366" t="s">
        <v>47</v>
      </c>
      <c r="E3366" t="s">
        <v>22</v>
      </c>
      <c r="F3366" s="101">
        <v>45930</v>
      </c>
      <c r="G3366" t="s">
        <v>1898</v>
      </c>
      <c r="H3366" t="s">
        <v>3215</v>
      </c>
      <c r="I3366">
        <v>100</v>
      </c>
      <c r="J3366">
        <v>107.69000244140619</v>
      </c>
      <c r="DF3366">
        <v>98</v>
      </c>
      <c r="DG3366">
        <v>91</v>
      </c>
    </row>
    <row r="3367" spans="1:132" x14ac:dyDescent="0.3">
      <c r="A3367">
        <v>469</v>
      </c>
      <c r="B3367" t="s">
        <v>387</v>
      </c>
      <c r="C3367" t="s">
        <v>190</v>
      </c>
      <c r="D3367" t="s">
        <v>47</v>
      </c>
      <c r="E3367" t="s">
        <v>22</v>
      </c>
      <c r="F3367" s="101">
        <v>45930</v>
      </c>
      <c r="G3367" t="s">
        <v>1898</v>
      </c>
      <c r="H3367" t="s">
        <v>3222</v>
      </c>
      <c r="I3367">
        <v>100</v>
      </c>
      <c r="J3367">
        <v>100</v>
      </c>
      <c r="DF3367">
        <v>83</v>
      </c>
      <c r="DG3367">
        <v>83</v>
      </c>
    </row>
    <row r="3368" spans="1:132" x14ac:dyDescent="0.3">
      <c r="A3368">
        <v>469</v>
      </c>
      <c r="B3368" t="s">
        <v>387</v>
      </c>
      <c r="C3368" t="s">
        <v>190</v>
      </c>
      <c r="D3368" t="s">
        <v>47</v>
      </c>
      <c r="E3368" t="s">
        <v>22</v>
      </c>
      <c r="F3368" s="101">
        <v>45930</v>
      </c>
      <c r="G3368" t="s">
        <v>1898</v>
      </c>
      <c r="H3368" t="s">
        <v>3219</v>
      </c>
      <c r="I3368">
        <v>100</v>
      </c>
      <c r="J3368">
        <v>87.639999389648438</v>
      </c>
      <c r="DF3368">
        <v>78</v>
      </c>
      <c r="DG3368">
        <v>89</v>
      </c>
    </row>
    <row r="3369" spans="1:132" x14ac:dyDescent="0.3">
      <c r="A3369">
        <v>469</v>
      </c>
      <c r="B3369" t="s">
        <v>387</v>
      </c>
      <c r="C3369" t="s">
        <v>190</v>
      </c>
      <c r="D3369" t="s">
        <v>47</v>
      </c>
      <c r="E3369" t="s">
        <v>22</v>
      </c>
      <c r="F3369" s="101">
        <v>45930</v>
      </c>
      <c r="G3369" t="s">
        <v>1898</v>
      </c>
      <c r="H3369" t="s">
        <v>3221</v>
      </c>
      <c r="I3369">
        <v>100</v>
      </c>
      <c r="J3369">
        <v>84.269996643066406</v>
      </c>
      <c r="DF3369">
        <v>75</v>
      </c>
      <c r="DG3369">
        <v>89</v>
      </c>
    </row>
    <row r="3370" spans="1:132" x14ac:dyDescent="0.3">
      <c r="A3370">
        <v>469</v>
      </c>
      <c r="B3370" t="s">
        <v>387</v>
      </c>
      <c r="C3370" t="s">
        <v>190</v>
      </c>
      <c r="D3370" t="s">
        <v>47</v>
      </c>
      <c r="E3370" t="s">
        <v>22</v>
      </c>
      <c r="F3370" s="101">
        <v>45930</v>
      </c>
      <c r="G3370" t="s">
        <v>1898</v>
      </c>
      <c r="H3370" t="s">
        <v>3217</v>
      </c>
      <c r="I3370">
        <v>100</v>
      </c>
      <c r="J3370">
        <v>65.220001220703125</v>
      </c>
      <c r="DF3370">
        <v>60</v>
      </c>
      <c r="DG3370">
        <v>92</v>
      </c>
    </row>
    <row r="3371" spans="1:132" x14ac:dyDescent="0.3">
      <c r="A3371">
        <v>470</v>
      </c>
      <c r="B3371" t="s">
        <v>433</v>
      </c>
      <c r="C3371" t="s">
        <v>190</v>
      </c>
      <c r="D3371" t="s">
        <v>47</v>
      </c>
      <c r="E3371" t="s">
        <v>22</v>
      </c>
      <c r="F3371" s="101">
        <v>45930</v>
      </c>
      <c r="G3371" t="s">
        <v>1916</v>
      </c>
      <c r="H3371" t="s">
        <v>3227</v>
      </c>
      <c r="I3371">
        <v>100</v>
      </c>
      <c r="J3371">
        <v>100</v>
      </c>
      <c r="DH3371">
        <v>87</v>
      </c>
      <c r="DI3371">
        <v>87</v>
      </c>
    </row>
    <row r="3372" spans="1:132" x14ac:dyDescent="0.3">
      <c r="A3372">
        <v>470</v>
      </c>
      <c r="B3372" t="s">
        <v>433</v>
      </c>
      <c r="C3372" t="s">
        <v>190</v>
      </c>
      <c r="D3372" t="s">
        <v>47</v>
      </c>
      <c r="E3372" t="s">
        <v>22</v>
      </c>
      <c r="F3372" s="101">
        <v>45930</v>
      </c>
      <c r="G3372" t="s">
        <v>1916</v>
      </c>
      <c r="H3372" t="s">
        <v>3229</v>
      </c>
      <c r="I3372">
        <v>100</v>
      </c>
      <c r="J3372">
        <v>106.379997253418</v>
      </c>
      <c r="DH3372">
        <v>100</v>
      </c>
      <c r="DI3372">
        <v>94</v>
      </c>
    </row>
    <row r="3373" spans="1:132" x14ac:dyDescent="0.3">
      <c r="A3373">
        <v>470</v>
      </c>
      <c r="B3373" t="s">
        <v>433</v>
      </c>
      <c r="C3373" t="s">
        <v>190</v>
      </c>
      <c r="D3373" t="s">
        <v>47</v>
      </c>
      <c r="E3373" t="s">
        <v>22</v>
      </c>
      <c r="F3373" s="101">
        <v>45930</v>
      </c>
      <c r="G3373" t="s">
        <v>1916</v>
      </c>
      <c r="H3373" t="s">
        <v>3226</v>
      </c>
      <c r="I3373">
        <v>100</v>
      </c>
      <c r="J3373">
        <v>103.0899963378906</v>
      </c>
      <c r="DH3373">
        <v>100</v>
      </c>
      <c r="DI3373">
        <v>97</v>
      </c>
    </row>
    <row r="3374" spans="1:132" x14ac:dyDescent="0.3">
      <c r="A3374">
        <v>470</v>
      </c>
      <c r="B3374" t="s">
        <v>433</v>
      </c>
      <c r="C3374" t="s">
        <v>190</v>
      </c>
      <c r="D3374" t="s">
        <v>47</v>
      </c>
      <c r="E3374" t="s">
        <v>22</v>
      </c>
      <c r="F3374" s="101">
        <v>45930</v>
      </c>
      <c r="G3374" t="s">
        <v>1916</v>
      </c>
      <c r="H3374" t="s">
        <v>3225</v>
      </c>
      <c r="I3374">
        <v>100</v>
      </c>
      <c r="J3374">
        <v>103.23000335693359</v>
      </c>
      <c r="DH3374">
        <v>96</v>
      </c>
      <c r="DI3374">
        <v>93</v>
      </c>
    </row>
    <row r="3375" spans="1:132" x14ac:dyDescent="0.3">
      <c r="A3375">
        <v>470</v>
      </c>
      <c r="B3375" t="s">
        <v>433</v>
      </c>
      <c r="C3375" t="s">
        <v>190</v>
      </c>
      <c r="D3375" t="s">
        <v>47</v>
      </c>
      <c r="E3375" t="s">
        <v>22</v>
      </c>
      <c r="F3375" s="101">
        <v>45930</v>
      </c>
      <c r="G3375" t="s">
        <v>1916</v>
      </c>
      <c r="H3375" t="s">
        <v>3228</v>
      </c>
      <c r="I3375">
        <v>100</v>
      </c>
      <c r="J3375">
        <v>115.2900009155273</v>
      </c>
      <c r="DH3375">
        <v>98</v>
      </c>
      <c r="DI3375">
        <v>85</v>
      </c>
    </row>
    <row r="3376" spans="1:132" x14ac:dyDescent="0.3">
      <c r="A3376">
        <v>471</v>
      </c>
      <c r="B3376" t="s">
        <v>434</v>
      </c>
      <c r="C3376" t="s">
        <v>190</v>
      </c>
      <c r="D3376" t="s">
        <v>47</v>
      </c>
      <c r="E3376" t="s">
        <v>22</v>
      </c>
      <c r="F3376" s="101">
        <v>45930</v>
      </c>
      <c r="G3376" t="s">
        <v>1935</v>
      </c>
      <c r="H3376" t="s">
        <v>3233</v>
      </c>
      <c r="I3376">
        <v>100</v>
      </c>
      <c r="J3376">
        <v>93.550003051757813</v>
      </c>
      <c r="DJ3376">
        <v>87</v>
      </c>
      <c r="DK3376">
        <v>93</v>
      </c>
    </row>
    <row r="3377" spans="1:167" x14ac:dyDescent="0.3">
      <c r="A3377">
        <v>471</v>
      </c>
      <c r="B3377" t="s">
        <v>434</v>
      </c>
      <c r="C3377" t="s">
        <v>190</v>
      </c>
      <c r="D3377" t="s">
        <v>47</v>
      </c>
      <c r="E3377" t="s">
        <v>22</v>
      </c>
      <c r="F3377" s="101">
        <v>45930</v>
      </c>
      <c r="G3377" t="s">
        <v>1935</v>
      </c>
      <c r="H3377" t="s">
        <v>3231</v>
      </c>
      <c r="I3377">
        <v>100</v>
      </c>
      <c r="J3377">
        <v>106.5899963378906</v>
      </c>
      <c r="DJ3377">
        <v>97</v>
      </c>
      <c r="DK3377">
        <v>91</v>
      </c>
    </row>
    <row r="3378" spans="1:167" x14ac:dyDescent="0.3">
      <c r="A3378">
        <v>471</v>
      </c>
      <c r="B3378" t="s">
        <v>434</v>
      </c>
      <c r="C3378" t="s">
        <v>190</v>
      </c>
      <c r="D3378" t="s">
        <v>47</v>
      </c>
      <c r="E3378" t="s">
        <v>22</v>
      </c>
      <c r="F3378" s="101">
        <v>45930</v>
      </c>
      <c r="G3378" t="s">
        <v>1935</v>
      </c>
      <c r="H3378" t="s">
        <v>3234</v>
      </c>
      <c r="I3378">
        <v>100</v>
      </c>
      <c r="J3378">
        <v>102.129997253418</v>
      </c>
      <c r="DJ3378">
        <v>96</v>
      </c>
      <c r="DK3378">
        <v>94</v>
      </c>
    </row>
    <row r="3379" spans="1:167" x14ac:dyDescent="0.3">
      <c r="A3379">
        <v>471</v>
      </c>
      <c r="B3379" t="s">
        <v>434</v>
      </c>
      <c r="C3379" t="s">
        <v>190</v>
      </c>
      <c r="D3379" t="s">
        <v>47</v>
      </c>
      <c r="E3379" t="s">
        <v>22</v>
      </c>
      <c r="F3379" s="101">
        <v>45930</v>
      </c>
      <c r="G3379" t="s">
        <v>1935</v>
      </c>
      <c r="H3379" t="s">
        <v>3235</v>
      </c>
      <c r="I3379">
        <v>100</v>
      </c>
      <c r="J3379">
        <v>73.680000305175781</v>
      </c>
      <c r="DJ3379">
        <v>70</v>
      </c>
      <c r="DK3379">
        <v>95</v>
      </c>
    </row>
    <row r="3380" spans="1:167" x14ac:dyDescent="0.3">
      <c r="A3380">
        <v>471</v>
      </c>
      <c r="B3380" t="s">
        <v>434</v>
      </c>
      <c r="C3380" t="s">
        <v>190</v>
      </c>
      <c r="D3380" t="s">
        <v>47</v>
      </c>
      <c r="E3380" t="s">
        <v>22</v>
      </c>
      <c r="F3380" s="101">
        <v>45930</v>
      </c>
      <c r="G3380" t="s">
        <v>1935</v>
      </c>
      <c r="H3380" t="s">
        <v>3232</v>
      </c>
      <c r="I3380">
        <v>100</v>
      </c>
      <c r="J3380">
        <v>113.9499969482422</v>
      </c>
      <c r="DJ3380">
        <v>98</v>
      </c>
      <c r="DK3380">
        <v>86</v>
      </c>
    </row>
    <row r="3381" spans="1:167" x14ac:dyDescent="0.3">
      <c r="A3381">
        <v>471</v>
      </c>
      <c r="B3381" t="s">
        <v>434</v>
      </c>
      <c r="C3381" t="s">
        <v>190</v>
      </c>
      <c r="D3381" t="s">
        <v>47</v>
      </c>
      <c r="E3381" t="s">
        <v>22</v>
      </c>
      <c r="F3381" s="101">
        <v>45930</v>
      </c>
      <c r="G3381" t="s">
        <v>1935</v>
      </c>
      <c r="H3381" t="s">
        <v>3237</v>
      </c>
      <c r="I3381">
        <v>100</v>
      </c>
      <c r="J3381">
        <v>82.110000610351563</v>
      </c>
      <c r="DJ3381">
        <v>78</v>
      </c>
      <c r="DK3381">
        <v>95</v>
      </c>
    </row>
    <row r="3382" spans="1:167" x14ac:dyDescent="0.3">
      <c r="A3382">
        <v>471</v>
      </c>
      <c r="B3382" t="s">
        <v>434</v>
      </c>
      <c r="C3382" t="s">
        <v>190</v>
      </c>
      <c r="D3382" t="s">
        <v>47</v>
      </c>
      <c r="E3382" t="s">
        <v>22</v>
      </c>
      <c r="F3382" s="101">
        <v>45930</v>
      </c>
      <c r="G3382" t="s">
        <v>1935</v>
      </c>
      <c r="H3382" t="s">
        <v>3236</v>
      </c>
      <c r="I3382">
        <v>100</v>
      </c>
      <c r="J3382">
        <v>120.48000335693359</v>
      </c>
      <c r="DJ3382">
        <v>100</v>
      </c>
      <c r="DK3382">
        <v>83</v>
      </c>
    </row>
    <row r="3383" spans="1:167" x14ac:dyDescent="0.3">
      <c r="A3383">
        <v>510</v>
      </c>
      <c r="B3383" t="s">
        <v>2204</v>
      </c>
      <c r="C3383" t="s">
        <v>241</v>
      </c>
      <c r="D3383" t="s">
        <v>47</v>
      </c>
      <c r="E3383" t="s">
        <v>22</v>
      </c>
      <c r="F3383" s="101">
        <v>45930</v>
      </c>
      <c r="G3383" t="s">
        <v>2226</v>
      </c>
      <c r="H3383" t="s">
        <v>3471</v>
      </c>
      <c r="EL3383">
        <v>0</v>
      </c>
      <c r="EM3383">
        <v>128</v>
      </c>
    </row>
    <row r="3384" spans="1:167" x14ac:dyDescent="0.3">
      <c r="A3384">
        <v>511</v>
      </c>
      <c r="B3384" t="s">
        <v>2228</v>
      </c>
      <c r="C3384" t="s">
        <v>241</v>
      </c>
      <c r="D3384" t="s">
        <v>47</v>
      </c>
      <c r="E3384" t="s">
        <v>22</v>
      </c>
      <c r="F3384" s="101">
        <v>45930</v>
      </c>
      <c r="G3384" t="s">
        <v>2251</v>
      </c>
      <c r="H3384" t="s">
        <v>3472</v>
      </c>
      <c r="J3384">
        <v>80.849998474121094</v>
      </c>
      <c r="EN3384">
        <v>38</v>
      </c>
      <c r="EO3384">
        <v>47</v>
      </c>
    </row>
    <row r="3385" spans="1:167" x14ac:dyDescent="0.3">
      <c r="A3385">
        <v>511</v>
      </c>
      <c r="B3385" t="s">
        <v>2228</v>
      </c>
      <c r="C3385" t="s">
        <v>241</v>
      </c>
      <c r="D3385" t="s">
        <v>47</v>
      </c>
      <c r="E3385" t="s">
        <v>22</v>
      </c>
      <c r="F3385" s="101">
        <v>45930</v>
      </c>
      <c r="G3385" t="s">
        <v>2251</v>
      </c>
      <c r="H3385" t="s">
        <v>3473</v>
      </c>
      <c r="J3385">
        <v>100</v>
      </c>
      <c r="EN3385">
        <v>48</v>
      </c>
      <c r="EO3385">
        <v>48</v>
      </c>
    </row>
    <row r="3386" spans="1:167" x14ac:dyDescent="0.3">
      <c r="A3386">
        <v>511</v>
      </c>
      <c r="B3386" t="s">
        <v>2228</v>
      </c>
      <c r="C3386" t="s">
        <v>241</v>
      </c>
      <c r="D3386" t="s">
        <v>47</v>
      </c>
      <c r="E3386" t="s">
        <v>22</v>
      </c>
      <c r="F3386" s="101">
        <v>45930</v>
      </c>
      <c r="G3386" t="s">
        <v>2251</v>
      </c>
      <c r="H3386" t="s">
        <v>3474</v>
      </c>
      <c r="J3386">
        <v>100</v>
      </c>
      <c r="EN3386">
        <v>21</v>
      </c>
      <c r="EO3386">
        <v>21</v>
      </c>
    </row>
    <row r="3387" spans="1:167" x14ac:dyDescent="0.3">
      <c r="A3387">
        <v>511</v>
      </c>
      <c r="B3387" t="s">
        <v>2228</v>
      </c>
      <c r="C3387" t="s">
        <v>241</v>
      </c>
      <c r="D3387" t="s">
        <v>47</v>
      </c>
      <c r="E3387" t="s">
        <v>22</v>
      </c>
      <c r="F3387" s="101">
        <v>45930</v>
      </c>
      <c r="G3387" t="s">
        <v>2251</v>
      </c>
      <c r="H3387" t="s">
        <v>3475</v>
      </c>
      <c r="J3387">
        <v>92.860000610351563</v>
      </c>
      <c r="EN3387">
        <v>13</v>
      </c>
      <c r="EO3387">
        <v>14</v>
      </c>
    </row>
    <row r="3388" spans="1:167" x14ac:dyDescent="0.3">
      <c r="A3388">
        <v>511</v>
      </c>
      <c r="B3388" t="s">
        <v>2228</v>
      </c>
      <c r="C3388" t="s">
        <v>241</v>
      </c>
      <c r="D3388" t="s">
        <v>47</v>
      </c>
      <c r="E3388" t="s">
        <v>22</v>
      </c>
      <c r="F3388" s="101">
        <v>45930</v>
      </c>
      <c r="G3388" t="s">
        <v>2251</v>
      </c>
      <c r="H3388" t="s">
        <v>3476</v>
      </c>
      <c r="J3388">
        <v>75</v>
      </c>
      <c r="EN3388">
        <v>9</v>
      </c>
      <c r="EO3388">
        <v>12</v>
      </c>
    </row>
    <row r="3389" spans="1:167" x14ac:dyDescent="0.3">
      <c r="A3389">
        <v>511</v>
      </c>
      <c r="B3389" t="s">
        <v>2228</v>
      </c>
      <c r="C3389" t="s">
        <v>241</v>
      </c>
      <c r="D3389" t="s">
        <v>47</v>
      </c>
      <c r="E3389" t="s">
        <v>22</v>
      </c>
      <c r="F3389" s="101">
        <v>45930</v>
      </c>
      <c r="G3389" t="s">
        <v>2251</v>
      </c>
      <c r="H3389" t="s">
        <v>3477</v>
      </c>
      <c r="J3389">
        <v>82.319999694824219</v>
      </c>
      <c r="EN3389">
        <v>163</v>
      </c>
      <c r="EO3389">
        <v>198</v>
      </c>
    </row>
    <row r="3390" spans="1:167" x14ac:dyDescent="0.3">
      <c r="A3390">
        <v>511</v>
      </c>
      <c r="B3390" t="s">
        <v>2228</v>
      </c>
      <c r="C3390" t="s">
        <v>241</v>
      </c>
      <c r="D3390" t="s">
        <v>47</v>
      </c>
      <c r="E3390" t="s">
        <v>22</v>
      </c>
      <c r="F3390" s="101">
        <v>45930</v>
      </c>
      <c r="G3390" t="s">
        <v>2251</v>
      </c>
      <c r="H3390" t="s">
        <v>3478</v>
      </c>
      <c r="J3390">
        <v>100</v>
      </c>
      <c r="EN3390">
        <v>12</v>
      </c>
      <c r="EO3390">
        <v>12</v>
      </c>
    </row>
    <row r="3391" spans="1:167" x14ac:dyDescent="0.3">
      <c r="A3391">
        <v>529</v>
      </c>
      <c r="B3391" t="s">
        <v>2313</v>
      </c>
      <c r="C3391" t="s">
        <v>87</v>
      </c>
      <c r="D3391" t="s">
        <v>47</v>
      </c>
      <c r="E3391" t="s">
        <v>22</v>
      </c>
      <c r="F3391" s="101">
        <v>45930</v>
      </c>
      <c r="G3391" t="s">
        <v>2333</v>
      </c>
      <c r="H3391" t="s">
        <v>2975</v>
      </c>
      <c r="I3391">
        <v>90</v>
      </c>
      <c r="J3391">
        <v>96.19000244140625</v>
      </c>
      <c r="FJ3391">
        <v>210</v>
      </c>
      <c r="FK3391">
        <v>202</v>
      </c>
    </row>
    <row r="3392" spans="1:167" x14ac:dyDescent="0.3">
      <c r="A3392">
        <v>529</v>
      </c>
      <c r="B3392" t="s">
        <v>2313</v>
      </c>
      <c r="C3392" t="s">
        <v>87</v>
      </c>
      <c r="D3392" t="s">
        <v>47</v>
      </c>
      <c r="E3392" t="s">
        <v>22</v>
      </c>
      <c r="F3392" s="101">
        <v>45930</v>
      </c>
      <c r="G3392" t="s">
        <v>2333</v>
      </c>
      <c r="H3392" t="s">
        <v>2976</v>
      </c>
      <c r="I3392">
        <v>90</v>
      </c>
      <c r="J3392">
        <v>100</v>
      </c>
      <c r="FJ3392">
        <v>95</v>
      </c>
      <c r="FK3392">
        <v>95</v>
      </c>
    </row>
    <row r="3393" spans="1:45" x14ac:dyDescent="0.3">
      <c r="A3393">
        <v>208</v>
      </c>
      <c r="B3393" t="s">
        <v>140</v>
      </c>
      <c r="C3393" t="s">
        <v>90</v>
      </c>
      <c r="D3393" t="s">
        <v>21</v>
      </c>
      <c r="E3393" t="s">
        <v>54</v>
      </c>
      <c r="F3393" s="101">
        <v>45961</v>
      </c>
      <c r="G3393" t="s">
        <v>1017</v>
      </c>
      <c r="H3393" t="s">
        <v>2890</v>
      </c>
      <c r="I3393">
        <v>950</v>
      </c>
      <c r="J3393">
        <v>686</v>
      </c>
      <c r="K3393">
        <v>686</v>
      </c>
    </row>
    <row r="3394" spans="1:45" x14ac:dyDescent="0.3">
      <c r="A3394">
        <v>208</v>
      </c>
      <c r="B3394" t="s">
        <v>140</v>
      </c>
      <c r="C3394" t="s">
        <v>90</v>
      </c>
      <c r="D3394" t="s">
        <v>21</v>
      </c>
      <c r="E3394" t="s">
        <v>54</v>
      </c>
      <c r="F3394" s="101">
        <v>45961</v>
      </c>
      <c r="G3394" t="s">
        <v>1017</v>
      </c>
      <c r="H3394" t="s">
        <v>2892</v>
      </c>
      <c r="I3394">
        <v>350</v>
      </c>
      <c r="J3394">
        <v>358.5</v>
      </c>
      <c r="K3394">
        <v>358.5</v>
      </c>
    </row>
    <row r="3395" spans="1:45" x14ac:dyDescent="0.3">
      <c r="A3395">
        <v>208</v>
      </c>
      <c r="B3395" t="s">
        <v>140</v>
      </c>
      <c r="C3395" t="s">
        <v>90</v>
      </c>
      <c r="D3395" t="s">
        <v>21</v>
      </c>
      <c r="E3395" t="s">
        <v>54</v>
      </c>
      <c r="F3395" s="101">
        <v>45961</v>
      </c>
      <c r="G3395" t="s">
        <v>1017</v>
      </c>
      <c r="H3395" t="s">
        <v>2891</v>
      </c>
      <c r="I3395">
        <v>200</v>
      </c>
      <c r="J3395">
        <v>194</v>
      </c>
      <c r="K3395">
        <v>194</v>
      </c>
    </row>
    <row r="3396" spans="1:45" x14ac:dyDescent="0.3">
      <c r="A3396">
        <v>208</v>
      </c>
      <c r="B3396" t="s">
        <v>140</v>
      </c>
      <c r="C3396" t="s">
        <v>90</v>
      </c>
      <c r="D3396" t="s">
        <v>21</v>
      </c>
      <c r="E3396" t="s">
        <v>54</v>
      </c>
      <c r="F3396" s="101">
        <v>45961</v>
      </c>
      <c r="G3396" t="s">
        <v>1017</v>
      </c>
      <c r="H3396" t="s">
        <v>2895</v>
      </c>
      <c r="I3396">
        <v>0</v>
      </c>
      <c r="J3396">
        <v>0</v>
      </c>
      <c r="K3396">
        <v>0</v>
      </c>
    </row>
    <row r="3397" spans="1:45" x14ac:dyDescent="0.3">
      <c r="A3397">
        <v>208</v>
      </c>
      <c r="B3397" t="s">
        <v>140</v>
      </c>
      <c r="C3397" t="s">
        <v>90</v>
      </c>
      <c r="D3397" t="s">
        <v>21</v>
      </c>
      <c r="E3397" t="s">
        <v>54</v>
      </c>
      <c r="F3397" s="101">
        <v>45961</v>
      </c>
      <c r="G3397" t="s">
        <v>1017</v>
      </c>
      <c r="H3397" t="s">
        <v>2899</v>
      </c>
      <c r="I3397">
        <v>25</v>
      </c>
      <c r="J3397">
        <v>18</v>
      </c>
      <c r="K3397">
        <v>18</v>
      </c>
    </row>
    <row r="3398" spans="1:45" x14ac:dyDescent="0.3">
      <c r="A3398">
        <v>208</v>
      </c>
      <c r="B3398" t="s">
        <v>140</v>
      </c>
      <c r="C3398" t="s">
        <v>90</v>
      </c>
      <c r="D3398" t="s">
        <v>21</v>
      </c>
      <c r="E3398" t="s">
        <v>54</v>
      </c>
      <c r="F3398" s="101">
        <v>45961</v>
      </c>
      <c r="G3398" t="s">
        <v>1017</v>
      </c>
      <c r="H3398" t="s">
        <v>2898</v>
      </c>
      <c r="I3398">
        <v>25</v>
      </c>
      <c r="J3398">
        <v>4</v>
      </c>
      <c r="K3398">
        <v>4</v>
      </c>
    </row>
    <row r="3399" spans="1:45" x14ac:dyDescent="0.3">
      <c r="A3399">
        <v>214</v>
      </c>
      <c r="B3399" t="s">
        <v>143</v>
      </c>
      <c r="C3399" t="s">
        <v>90</v>
      </c>
      <c r="D3399" t="s">
        <v>21</v>
      </c>
      <c r="E3399" t="s">
        <v>54</v>
      </c>
      <c r="F3399" s="101">
        <v>45961</v>
      </c>
      <c r="G3399" t="s">
        <v>1062</v>
      </c>
      <c r="H3399" t="s">
        <v>2892</v>
      </c>
      <c r="I3399">
        <v>1000</v>
      </c>
      <c r="J3399">
        <v>1201.599975585938</v>
      </c>
      <c r="L3399">
        <v>274.45</v>
      </c>
      <c r="M3399">
        <v>927.15</v>
      </c>
    </row>
    <row r="3400" spans="1:45" x14ac:dyDescent="0.3">
      <c r="A3400">
        <v>214</v>
      </c>
      <c r="B3400" t="s">
        <v>143</v>
      </c>
      <c r="C3400" t="s">
        <v>90</v>
      </c>
      <c r="D3400" t="s">
        <v>21</v>
      </c>
      <c r="E3400" t="s">
        <v>54</v>
      </c>
      <c r="F3400" s="101">
        <v>45961</v>
      </c>
      <c r="G3400" t="s">
        <v>1062</v>
      </c>
      <c r="H3400" t="s">
        <v>2898</v>
      </c>
      <c r="I3400">
        <v>7500</v>
      </c>
      <c r="J3400">
        <v>72.430000305175781</v>
      </c>
      <c r="L3400">
        <v>22.73</v>
      </c>
      <c r="M3400">
        <v>49.7</v>
      </c>
    </row>
    <row r="3401" spans="1:45" x14ac:dyDescent="0.3">
      <c r="A3401">
        <v>214</v>
      </c>
      <c r="B3401" t="s">
        <v>143</v>
      </c>
      <c r="C3401" t="s">
        <v>90</v>
      </c>
      <c r="D3401" t="s">
        <v>21</v>
      </c>
      <c r="E3401" t="s">
        <v>54</v>
      </c>
      <c r="F3401" s="101">
        <v>45961</v>
      </c>
      <c r="G3401" t="s">
        <v>1062</v>
      </c>
      <c r="H3401" t="s">
        <v>2891</v>
      </c>
      <c r="I3401">
        <v>1000</v>
      </c>
      <c r="J3401">
        <v>734.20001220703125</v>
      </c>
      <c r="L3401">
        <v>0</v>
      </c>
      <c r="M3401">
        <v>734.2</v>
      </c>
    </row>
    <row r="3402" spans="1:45" x14ac:dyDescent="0.3">
      <c r="A3402">
        <v>214</v>
      </c>
      <c r="B3402" t="s">
        <v>143</v>
      </c>
      <c r="C3402" t="s">
        <v>90</v>
      </c>
      <c r="D3402" t="s">
        <v>21</v>
      </c>
      <c r="E3402" t="s">
        <v>54</v>
      </c>
      <c r="F3402" s="101">
        <v>45961</v>
      </c>
      <c r="G3402" t="s">
        <v>1062</v>
      </c>
      <c r="H3402" t="s">
        <v>2895</v>
      </c>
      <c r="I3402">
        <v>1</v>
      </c>
      <c r="J3402">
        <v>176.28999328613281</v>
      </c>
      <c r="L3402">
        <v>23.54</v>
      </c>
      <c r="M3402">
        <v>152.75</v>
      </c>
    </row>
    <row r="3403" spans="1:45" x14ac:dyDescent="0.3">
      <c r="A3403">
        <v>214</v>
      </c>
      <c r="B3403" t="s">
        <v>143</v>
      </c>
      <c r="C3403" t="s">
        <v>90</v>
      </c>
      <c r="D3403" t="s">
        <v>21</v>
      </c>
      <c r="E3403" t="s">
        <v>54</v>
      </c>
      <c r="F3403" s="101">
        <v>45961</v>
      </c>
      <c r="G3403" t="s">
        <v>1062</v>
      </c>
      <c r="H3403" t="s">
        <v>2899</v>
      </c>
      <c r="I3403">
        <v>1</v>
      </c>
      <c r="J3403">
        <v>32.360000610351563</v>
      </c>
      <c r="L3403">
        <v>8.66</v>
      </c>
      <c r="M3403">
        <v>23.7</v>
      </c>
    </row>
    <row r="3404" spans="1:45" x14ac:dyDescent="0.3">
      <c r="A3404">
        <v>214</v>
      </c>
      <c r="B3404" t="s">
        <v>143</v>
      </c>
      <c r="C3404" t="s">
        <v>90</v>
      </c>
      <c r="D3404" t="s">
        <v>21</v>
      </c>
      <c r="E3404" t="s">
        <v>54</v>
      </c>
      <c r="F3404" s="101">
        <v>45961</v>
      </c>
      <c r="G3404" t="s">
        <v>1062</v>
      </c>
      <c r="H3404" t="s">
        <v>2890</v>
      </c>
      <c r="I3404">
        <v>5500</v>
      </c>
      <c r="J3404">
        <v>1781.68994140625</v>
      </c>
      <c r="L3404">
        <v>235.45</v>
      </c>
      <c r="M3404">
        <v>1546.24</v>
      </c>
    </row>
    <row r="3405" spans="1:45" x14ac:dyDescent="0.3">
      <c r="A3405">
        <v>217</v>
      </c>
      <c r="B3405" t="s">
        <v>147</v>
      </c>
      <c r="C3405" t="s">
        <v>90</v>
      </c>
      <c r="D3405" t="s">
        <v>21</v>
      </c>
      <c r="E3405" t="s">
        <v>22</v>
      </c>
      <c r="F3405" s="101">
        <v>45961</v>
      </c>
      <c r="G3405" t="s">
        <v>1090</v>
      </c>
      <c r="H3405" t="s">
        <v>2892</v>
      </c>
      <c r="I3405">
        <v>20</v>
      </c>
      <c r="J3405">
        <v>55.709999084472663</v>
      </c>
      <c r="L3405">
        <v>274.45</v>
      </c>
      <c r="M3405">
        <v>927.15</v>
      </c>
      <c r="AS3405">
        <v>669.45</v>
      </c>
    </row>
    <row r="3406" spans="1:45" x14ac:dyDescent="0.3">
      <c r="A3406">
        <v>217</v>
      </c>
      <c r="B3406" t="s">
        <v>147</v>
      </c>
      <c r="C3406" t="s">
        <v>90</v>
      </c>
      <c r="D3406" t="s">
        <v>21</v>
      </c>
      <c r="E3406" t="s">
        <v>22</v>
      </c>
      <c r="F3406" s="101">
        <v>45961</v>
      </c>
      <c r="G3406" t="s">
        <v>1090</v>
      </c>
      <c r="H3406" t="s">
        <v>2898</v>
      </c>
      <c r="I3406">
        <v>20</v>
      </c>
      <c r="J3406">
        <v>31.379999160766602</v>
      </c>
      <c r="L3406">
        <v>22.73</v>
      </c>
      <c r="M3406">
        <v>49.7</v>
      </c>
      <c r="AS3406">
        <v>22.73</v>
      </c>
    </row>
    <row r="3407" spans="1:45" x14ac:dyDescent="0.3">
      <c r="A3407">
        <v>217</v>
      </c>
      <c r="B3407" t="s">
        <v>147</v>
      </c>
      <c r="C3407" t="s">
        <v>90</v>
      </c>
      <c r="D3407" t="s">
        <v>21</v>
      </c>
      <c r="E3407" t="s">
        <v>22</v>
      </c>
      <c r="F3407" s="101">
        <v>45961</v>
      </c>
      <c r="G3407" t="s">
        <v>1090</v>
      </c>
      <c r="H3407" t="s">
        <v>2891</v>
      </c>
      <c r="I3407">
        <v>20</v>
      </c>
      <c r="J3407">
        <v>0</v>
      </c>
      <c r="L3407">
        <v>0</v>
      </c>
      <c r="M3407">
        <v>734.2</v>
      </c>
      <c r="AS3407">
        <v>0</v>
      </c>
    </row>
    <row r="3408" spans="1:45" x14ac:dyDescent="0.3">
      <c r="A3408">
        <v>217</v>
      </c>
      <c r="B3408" t="s">
        <v>147</v>
      </c>
      <c r="C3408" t="s">
        <v>90</v>
      </c>
      <c r="D3408" t="s">
        <v>21</v>
      </c>
      <c r="E3408" t="s">
        <v>22</v>
      </c>
      <c r="F3408" s="101">
        <v>45961</v>
      </c>
      <c r="G3408" t="s">
        <v>1090</v>
      </c>
      <c r="H3408" t="s">
        <v>2895</v>
      </c>
      <c r="I3408">
        <v>20</v>
      </c>
      <c r="J3408">
        <v>13.35000038146973</v>
      </c>
      <c r="L3408">
        <v>23.54</v>
      </c>
      <c r="M3408">
        <v>152.75</v>
      </c>
      <c r="AS3408">
        <v>23.54</v>
      </c>
    </row>
    <row r="3409" spans="1:47" x14ac:dyDescent="0.3">
      <c r="A3409">
        <v>217</v>
      </c>
      <c r="B3409" t="s">
        <v>147</v>
      </c>
      <c r="C3409" t="s">
        <v>90</v>
      </c>
      <c r="D3409" t="s">
        <v>21</v>
      </c>
      <c r="E3409" t="s">
        <v>22</v>
      </c>
      <c r="F3409" s="101">
        <v>45961</v>
      </c>
      <c r="G3409" t="s">
        <v>1090</v>
      </c>
      <c r="H3409" t="s">
        <v>2899</v>
      </c>
      <c r="I3409">
        <v>20</v>
      </c>
      <c r="J3409">
        <v>26.760000228881839</v>
      </c>
      <c r="L3409">
        <v>8.66</v>
      </c>
      <c r="M3409">
        <v>23.7</v>
      </c>
      <c r="AS3409">
        <v>8.66</v>
      </c>
    </row>
    <row r="3410" spans="1:47" x14ac:dyDescent="0.3">
      <c r="A3410">
        <v>217</v>
      </c>
      <c r="B3410" t="s">
        <v>147</v>
      </c>
      <c r="C3410" t="s">
        <v>90</v>
      </c>
      <c r="D3410" t="s">
        <v>21</v>
      </c>
      <c r="E3410" t="s">
        <v>22</v>
      </c>
      <c r="F3410" s="101">
        <v>45961</v>
      </c>
      <c r="G3410" t="s">
        <v>1090</v>
      </c>
      <c r="H3410" t="s">
        <v>2890</v>
      </c>
      <c r="I3410">
        <v>20</v>
      </c>
      <c r="J3410">
        <v>292.6199951171875</v>
      </c>
      <c r="L3410">
        <v>235.45</v>
      </c>
      <c r="M3410">
        <v>1546.24</v>
      </c>
      <c r="AS3410">
        <v>5213.6499999999996</v>
      </c>
    </row>
    <row r="3411" spans="1:47" x14ac:dyDescent="0.3">
      <c r="A3411">
        <v>218</v>
      </c>
      <c r="B3411" t="s">
        <v>148</v>
      </c>
      <c r="C3411" t="s">
        <v>90</v>
      </c>
      <c r="D3411" t="s">
        <v>21</v>
      </c>
      <c r="E3411" t="s">
        <v>54</v>
      </c>
      <c r="F3411" s="101">
        <v>45961</v>
      </c>
      <c r="G3411" t="s">
        <v>1121</v>
      </c>
      <c r="H3411" t="s">
        <v>2890</v>
      </c>
      <c r="I3411">
        <v>76000</v>
      </c>
      <c r="J3411">
        <v>71285.75</v>
      </c>
      <c r="N3411">
        <v>71285.75</v>
      </c>
    </row>
    <row r="3412" spans="1:47" x14ac:dyDescent="0.3">
      <c r="A3412">
        <v>218</v>
      </c>
      <c r="B3412" t="s">
        <v>148</v>
      </c>
      <c r="C3412" t="s">
        <v>90</v>
      </c>
      <c r="D3412" t="s">
        <v>21</v>
      </c>
      <c r="E3412" t="s">
        <v>54</v>
      </c>
      <c r="F3412" s="101">
        <v>45961</v>
      </c>
      <c r="G3412" t="s">
        <v>1121</v>
      </c>
      <c r="H3412" t="s">
        <v>2898</v>
      </c>
      <c r="I3412">
        <v>5000</v>
      </c>
      <c r="J3412">
        <v>4620</v>
      </c>
      <c r="N3412">
        <v>4620</v>
      </c>
    </row>
    <row r="3413" spans="1:47" x14ac:dyDescent="0.3">
      <c r="A3413">
        <v>218</v>
      </c>
      <c r="B3413" t="s">
        <v>148</v>
      </c>
      <c r="C3413" t="s">
        <v>90</v>
      </c>
      <c r="D3413" t="s">
        <v>21</v>
      </c>
      <c r="E3413" t="s">
        <v>54</v>
      </c>
      <c r="F3413" s="101">
        <v>45961</v>
      </c>
      <c r="G3413" t="s">
        <v>1121</v>
      </c>
      <c r="H3413" t="s">
        <v>2891</v>
      </c>
      <c r="I3413">
        <v>24000</v>
      </c>
      <c r="J3413">
        <v>16956</v>
      </c>
      <c r="N3413">
        <v>16956</v>
      </c>
    </row>
    <row r="3414" spans="1:47" x14ac:dyDescent="0.3">
      <c r="A3414">
        <v>218</v>
      </c>
      <c r="B3414" t="s">
        <v>148</v>
      </c>
      <c r="C3414" t="s">
        <v>90</v>
      </c>
      <c r="D3414" t="s">
        <v>21</v>
      </c>
      <c r="E3414" t="s">
        <v>54</v>
      </c>
      <c r="F3414" s="101">
        <v>45961</v>
      </c>
      <c r="G3414" t="s">
        <v>1121</v>
      </c>
      <c r="H3414" t="s">
        <v>2895</v>
      </c>
      <c r="I3414">
        <v>5000</v>
      </c>
      <c r="J3414">
        <v>7748</v>
      </c>
      <c r="N3414">
        <v>7748</v>
      </c>
    </row>
    <row r="3415" spans="1:47" x14ac:dyDescent="0.3">
      <c r="A3415">
        <v>218</v>
      </c>
      <c r="B3415" t="s">
        <v>148</v>
      </c>
      <c r="C3415" t="s">
        <v>90</v>
      </c>
      <c r="D3415" t="s">
        <v>21</v>
      </c>
      <c r="E3415" t="s">
        <v>54</v>
      </c>
      <c r="F3415" s="101">
        <v>45961</v>
      </c>
      <c r="G3415" t="s">
        <v>1121</v>
      </c>
      <c r="H3415" t="s">
        <v>2899</v>
      </c>
      <c r="I3415">
        <v>2000</v>
      </c>
      <c r="J3415">
        <v>2566</v>
      </c>
      <c r="N3415">
        <v>2566</v>
      </c>
    </row>
    <row r="3416" spans="1:47" x14ac:dyDescent="0.3">
      <c r="A3416">
        <v>218</v>
      </c>
      <c r="B3416" t="s">
        <v>148</v>
      </c>
      <c r="C3416" t="s">
        <v>90</v>
      </c>
      <c r="D3416" t="s">
        <v>21</v>
      </c>
      <c r="E3416" t="s">
        <v>54</v>
      </c>
      <c r="F3416" s="101">
        <v>45961</v>
      </c>
      <c r="G3416" t="s">
        <v>1121</v>
      </c>
      <c r="H3416" t="s">
        <v>2892</v>
      </c>
      <c r="I3416">
        <v>76000</v>
      </c>
      <c r="J3416">
        <v>47310</v>
      </c>
      <c r="N3416">
        <v>47310</v>
      </c>
    </row>
    <row r="3417" spans="1:47" x14ac:dyDescent="0.3">
      <c r="A3417">
        <v>225</v>
      </c>
      <c r="B3417" t="s">
        <v>156</v>
      </c>
      <c r="C3417" t="s">
        <v>90</v>
      </c>
      <c r="D3417" t="s">
        <v>21</v>
      </c>
      <c r="E3417" t="s">
        <v>22</v>
      </c>
      <c r="F3417" s="101">
        <v>45961</v>
      </c>
      <c r="G3417" t="s">
        <v>1176</v>
      </c>
      <c r="H3417" t="s">
        <v>2890</v>
      </c>
      <c r="I3417">
        <v>1</v>
      </c>
      <c r="J3417">
        <v>0</v>
      </c>
      <c r="AT3417">
        <v>0</v>
      </c>
    </row>
    <row r="3418" spans="1:47" x14ac:dyDescent="0.3">
      <c r="A3418">
        <v>225</v>
      </c>
      <c r="B3418" t="s">
        <v>156</v>
      </c>
      <c r="C3418" t="s">
        <v>90</v>
      </c>
      <c r="D3418" t="s">
        <v>21</v>
      </c>
      <c r="E3418" t="s">
        <v>22</v>
      </c>
      <c r="F3418" s="101">
        <v>45961</v>
      </c>
      <c r="G3418" t="s">
        <v>1176</v>
      </c>
      <c r="H3418" t="s">
        <v>2892</v>
      </c>
      <c r="I3418">
        <v>1</v>
      </c>
      <c r="J3418">
        <v>0</v>
      </c>
      <c r="AT3418">
        <v>0</v>
      </c>
    </row>
    <row r="3419" spans="1:47" x14ac:dyDescent="0.3">
      <c r="A3419">
        <v>225</v>
      </c>
      <c r="B3419" t="s">
        <v>156</v>
      </c>
      <c r="C3419" t="s">
        <v>90</v>
      </c>
      <c r="D3419" t="s">
        <v>21</v>
      </c>
      <c r="E3419" t="s">
        <v>22</v>
      </c>
      <c r="F3419" s="101">
        <v>45961</v>
      </c>
      <c r="G3419" t="s">
        <v>1176</v>
      </c>
      <c r="H3419" t="s">
        <v>2898</v>
      </c>
      <c r="I3419">
        <v>1</v>
      </c>
      <c r="J3419">
        <v>0</v>
      </c>
      <c r="AT3419">
        <v>0</v>
      </c>
    </row>
    <row r="3420" spans="1:47" x14ac:dyDescent="0.3">
      <c r="A3420">
        <v>225</v>
      </c>
      <c r="B3420" t="s">
        <v>156</v>
      </c>
      <c r="C3420" t="s">
        <v>90</v>
      </c>
      <c r="D3420" t="s">
        <v>21</v>
      </c>
      <c r="E3420" t="s">
        <v>22</v>
      </c>
      <c r="F3420" s="101">
        <v>45961</v>
      </c>
      <c r="G3420" t="s">
        <v>1176</v>
      </c>
      <c r="H3420" t="s">
        <v>2891</v>
      </c>
      <c r="I3420">
        <v>1</v>
      </c>
      <c r="J3420">
        <v>0</v>
      </c>
      <c r="AT3420">
        <v>0</v>
      </c>
    </row>
    <row r="3421" spans="1:47" x14ac:dyDescent="0.3">
      <c r="A3421">
        <v>225</v>
      </c>
      <c r="B3421" t="s">
        <v>156</v>
      </c>
      <c r="C3421" t="s">
        <v>90</v>
      </c>
      <c r="D3421" t="s">
        <v>21</v>
      </c>
      <c r="E3421" t="s">
        <v>22</v>
      </c>
      <c r="F3421" s="101">
        <v>45961</v>
      </c>
      <c r="G3421" t="s">
        <v>1176</v>
      </c>
      <c r="H3421" t="s">
        <v>2899</v>
      </c>
      <c r="I3421">
        <v>1</v>
      </c>
      <c r="J3421">
        <v>0</v>
      </c>
      <c r="AT3421">
        <v>0</v>
      </c>
    </row>
    <row r="3422" spans="1:47" x14ac:dyDescent="0.3">
      <c r="A3422">
        <v>225</v>
      </c>
      <c r="B3422" t="s">
        <v>156</v>
      </c>
      <c r="C3422" t="s">
        <v>90</v>
      </c>
      <c r="D3422" t="s">
        <v>21</v>
      </c>
      <c r="E3422" t="s">
        <v>22</v>
      </c>
      <c r="F3422" s="101">
        <v>45961</v>
      </c>
      <c r="G3422" t="s">
        <v>1176</v>
      </c>
      <c r="H3422" t="s">
        <v>2895</v>
      </c>
      <c r="I3422">
        <v>1</v>
      </c>
      <c r="J3422">
        <v>11</v>
      </c>
      <c r="AT3422">
        <v>11</v>
      </c>
    </row>
    <row r="3423" spans="1:47" x14ac:dyDescent="0.3">
      <c r="A3423">
        <v>239</v>
      </c>
      <c r="B3423" t="s">
        <v>1226</v>
      </c>
      <c r="C3423" t="s">
        <v>29</v>
      </c>
      <c r="D3423" t="s">
        <v>21</v>
      </c>
      <c r="E3423" t="s">
        <v>22</v>
      </c>
      <c r="F3423" s="101">
        <v>45961</v>
      </c>
      <c r="G3423" t="s">
        <v>1228</v>
      </c>
      <c r="H3423" t="s">
        <v>2905</v>
      </c>
      <c r="J3423">
        <v>2</v>
      </c>
      <c r="AU3423">
        <v>2</v>
      </c>
    </row>
    <row r="3424" spans="1:47" x14ac:dyDescent="0.3">
      <c r="A3424">
        <v>239</v>
      </c>
      <c r="B3424" t="s">
        <v>1226</v>
      </c>
      <c r="C3424" t="s">
        <v>29</v>
      </c>
      <c r="D3424" t="s">
        <v>21</v>
      </c>
      <c r="E3424" t="s">
        <v>22</v>
      </c>
      <c r="F3424" s="101">
        <v>45961</v>
      </c>
      <c r="G3424" t="s">
        <v>1228</v>
      </c>
      <c r="H3424" t="s">
        <v>2906</v>
      </c>
      <c r="J3424">
        <v>12</v>
      </c>
      <c r="AU3424">
        <v>12</v>
      </c>
    </row>
    <row r="3425" spans="1:134" x14ac:dyDescent="0.3">
      <c r="A3425">
        <v>239</v>
      </c>
      <c r="B3425" t="s">
        <v>1226</v>
      </c>
      <c r="C3425" t="s">
        <v>29</v>
      </c>
      <c r="D3425" t="s">
        <v>21</v>
      </c>
      <c r="E3425" t="s">
        <v>22</v>
      </c>
      <c r="F3425" s="101">
        <v>45961</v>
      </c>
      <c r="G3425" t="s">
        <v>1228</v>
      </c>
      <c r="H3425" t="s">
        <v>2907</v>
      </c>
      <c r="J3425">
        <v>2</v>
      </c>
      <c r="AU3425">
        <v>2</v>
      </c>
    </row>
    <row r="3426" spans="1:134" x14ac:dyDescent="0.3">
      <c r="A3426">
        <v>239</v>
      </c>
      <c r="B3426" t="s">
        <v>1226</v>
      </c>
      <c r="C3426" t="s">
        <v>29</v>
      </c>
      <c r="D3426" t="s">
        <v>21</v>
      </c>
      <c r="E3426" t="s">
        <v>22</v>
      </c>
      <c r="F3426" s="101">
        <v>45961</v>
      </c>
      <c r="G3426" t="s">
        <v>1228</v>
      </c>
      <c r="H3426" t="s">
        <v>2695</v>
      </c>
      <c r="J3426">
        <v>4</v>
      </c>
      <c r="AU3426">
        <v>4</v>
      </c>
    </row>
    <row r="3427" spans="1:134" x14ac:dyDescent="0.3">
      <c r="A3427">
        <v>239</v>
      </c>
      <c r="B3427" t="s">
        <v>1226</v>
      </c>
      <c r="C3427" t="s">
        <v>29</v>
      </c>
      <c r="D3427" t="s">
        <v>21</v>
      </c>
      <c r="E3427" t="s">
        <v>22</v>
      </c>
      <c r="F3427" s="101">
        <v>45961</v>
      </c>
      <c r="G3427" t="s">
        <v>1228</v>
      </c>
      <c r="H3427" t="s">
        <v>2908</v>
      </c>
      <c r="J3427">
        <v>23</v>
      </c>
      <c r="AU3427">
        <v>23</v>
      </c>
    </row>
    <row r="3428" spans="1:134" x14ac:dyDescent="0.3">
      <c r="A3428">
        <v>434</v>
      </c>
      <c r="B3428" t="s">
        <v>403</v>
      </c>
      <c r="C3428" t="s">
        <v>90</v>
      </c>
      <c r="D3428" t="s">
        <v>21</v>
      </c>
      <c r="E3428" t="s">
        <v>54</v>
      </c>
      <c r="F3428" s="101">
        <v>45961</v>
      </c>
      <c r="G3428" t="s">
        <v>1756</v>
      </c>
      <c r="H3428" t="s">
        <v>2890</v>
      </c>
      <c r="I3428">
        <v>100</v>
      </c>
      <c r="J3428">
        <v>4006.199951171875</v>
      </c>
      <c r="AV3428">
        <v>4006.2</v>
      </c>
    </row>
    <row r="3429" spans="1:134" x14ac:dyDescent="0.3">
      <c r="A3429">
        <v>434</v>
      </c>
      <c r="B3429" t="s">
        <v>403</v>
      </c>
      <c r="C3429" t="s">
        <v>90</v>
      </c>
      <c r="D3429" t="s">
        <v>21</v>
      </c>
      <c r="E3429" t="s">
        <v>54</v>
      </c>
      <c r="F3429" s="101">
        <v>45961</v>
      </c>
      <c r="G3429" t="s">
        <v>1756</v>
      </c>
      <c r="H3429" t="s">
        <v>2892</v>
      </c>
      <c r="I3429">
        <v>25</v>
      </c>
      <c r="J3429">
        <v>68.459999084472656</v>
      </c>
      <c r="AV3429">
        <v>68.459999999999994</v>
      </c>
    </row>
    <row r="3430" spans="1:134" x14ac:dyDescent="0.3">
      <c r="A3430">
        <v>434</v>
      </c>
      <c r="B3430" t="s">
        <v>403</v>
      </c>
      <c r="C3430" t="s">
        <v>90</v>
      </c>
      <c r="D3430" t="s">
        <v>21</v>
      </c>
      <c r="E3430" t="s">
        <v>54</v>
      </c>
      <c r="F3430" s="101">
        <v>45961</v>
      </c>
      <c r="G3430" t="s">
        <v>1756</v>
      </c>
      <c r="H3430" t="s">
        <v>2898</v>
      </c>
      <c r="I3430">
        <v>200</v>
      </c>
      <c r="J3430">
        <v>0</v>
      </c>
      <c r="AV3430">
        <v>0</v>
      </c>
    </row>
    <row r="3431" spans="1:134" x14ac:dyDescent="0.3">
      <c r="A3431">
        <v>434</v>
      </c>
      <c r="B3431" t="s">
        <v>403</v>
      </c>
      <c r="C3431" t="s">
        <v>90</v>
      </c>
      <c r="D3431" t="s">
        <v>21</v>
      </c>
      <c r="E3431" t="s">
        <v>54</v>
      </c>
      <c r="F3431" s="101">
        <v>45961</v>
      </c>
      <c r="G3431" t="s">
        <v>1756</v>
      </c>
      <c r="H3431" t="s">
        <v>2895</v>
      </c>
      <c r="I3431">
        <v>10</v>
      </c>
      <c r="J3431">
        <v>0.10000000149011611</v>
      </c>
      <c r="AV3431">
        <v>0.1</v>
      </c>
    </row>
    <row r="3432" spans="1:134" x14ac:dyDescent="0.3">
      <c r="A3432">
        <v>434</v>
      </c>
      <c r="B3432" t="s">
        <v>403</v>
      </c>
      <c r="C3432" t="s">
        <v>90</v>
      </c>
      <c r="D3432" t="s">
        <v>21</v>
      </c>
      <c r="E3432" t="s">
        <v>54</v>
      </c>
      <c r="F3432" s="101">
        <v>45961</v>
      </c>
      <c r="G3432" t="s">
        <v>1756</v>
      </c>
      <c r="H3432" t="s">
        <v>2899</v>
      </c>
      <c r="I3432">
        <v>200</v>
      </c>
      <c r="J3432">
        <v>0</v>
      </c>
      <c r="AV3432">
        <v>0</v>
      </c>
    </row>
    <row r="3433" spans="1:134" x14ac:dyDescent="0.3">
      <c r="A3433">
        <v>434</v>
      </c>
      <c r="B3433" t="s">
        <v>403</v>
      </c>
      <c r="C3433" t="s">
        <v>90</v>
      </c>
      <c r="D3433" t="s">
        <v>21</v>
      </c>
      <c r="E3433" t="s">
        <v>54</v>
      </c>
      <c r="F3433" s="101">
        <v>45961</v>
      </c>
      <c r="G3433" t="s">
        <v>1756</v>
      </c>
      <c r="H3433" t="s">
        <v>2891</v>
      </c>
      <c r="I3433">
        <v>25</v>
      </c>
      <c r="J3433">
        <v>449.70001220703119</v>
      </c>
      <c r="AV3433">
        <v>449.7</v>
      </c>
    </row>
    <row r="3434" spans="1:134" x14ac:dyDescent="0.3">
      <c r="A3434">
        <v>436</v>
      </c>
      <c r="B3434" t="s">
        <v>121</v>
      </c>
      <c r="C3434" t="s">
        <v>93</v>
      </c>
      <c r="D3434" t="s">
        <v>21</v>
      </c>
      <c r="E3434" t="s">
        <v>54</v>
      </c>
      <c r="F3434" s="101">
        <v>45961</v>
      </c>
      <c r="G3434" t="s">
        <v>1792</v>
      </c>
      <c r="H3434" t="s">
        <v>3074</v>
      </c>
      <c r="I3434">
        <v>7</v>
      </c>
      <c r="J3434">
        <v>4.7399997711181641</v>
      </c>
      <c r="CP3434">
        <v>4.74</v>
      </c>
    </row>
    <row r="3435" spans="1:134" x14ac:dyDescent="0.3">
      <c r="A3435">
        <v>436</v>
      </c>
      <c r="B3435" t="s">
        <v>121</v>
      </c>
      <c r="C3435" t="s">
        <v>93</v>
      </c>
      <c r="D3435" t="s">
        <v>21</v>
      </c>
      <c r="E3435" t="s">
        <v>54</v>
      </c>
      <c r="F3435" s="101">
        <v>45961</v>
      </c>
      <c r="G3435" t="s">
        <v>1792</v>
      </c>
      <c r="H3435" t="s">
        <v>3075</v>
      </c>
      <c r="I3435">
        <v>7</v>
      </c>
      <c r="J3435">
        <v>10.75</v>
      </c>
      <c r="CP3435">
        <v>10.75</v>
      </c>
    </row>
    <row r="3436" spans="1:134" x14ac:dyDescent="0.3">
      <c r="A3436">
        <v>485</v>
      </c>
      <c r="B3436" t="s">
        <v>450</v>
      </c>
      <c r="C3436" t="s">
        <v>93</v>
      </c>
      <c r="D3436" t="s">
        <v>21</v>
      </c>
      <c r="E3436" t="s">
        <v>22</v>
      </c>
      <c r="F3436" s="101">
        <v>45961</v>
      </c>
      <c r="G3436" t="s">
        <v>2090</v>
      </c>
      <c r="H3436" t="s">
        <v>3329</v>
      </c>
      <c r="I3436">
        <v>80</v>
      </c>
      <c r="J3436">
        <v>100</v>
      </c>
      <c r="EC3436">
        <v>1</v>
      </c>
      <c r="ED3436">
        <v>1</v>
      </c>
    </row>
    <row r="3437" spans="1:134" x14ac:dyDescent="0.3">
      <c r="A3437">
        <v>485</v>
      </c>
      <c r="B3437" t="s">
        <v>450</v>
      </c>
      <c r="C3437" t="s">
        <v>93</v>
      </c>
      <c r="D3437" t="s">
        <v>21</v>
      </c>
      <c r="E3437" t="s">
        <v>22</v>
      </c>
      <c r="F3437" s="101">
        <v>45961</v>
      </c>
      <c r="G3437" t="s">
        <v>2090</v>
      </c>
      <c r="H3437" t="s">
        <v>3330</v>
      </c>
      <c r="I3437">
        <v>80</v>
      </c>
      <c r="J3437">
        <v>100</v>
      </c>
      <c r="EC3437">
        <v>2</v>
      </c>
      <c r="ED3437">
        <v>2</v>
      </c>
    </row>
    <row r="3438" spans="1:134" x14ac:dyDescent="0.3">
      <c r="A3438">
        <v>485</v>
      </c>
      <c r="B3438" t="s">
        <v>450</v>
      </c>
      <c r="C3438" t="s">
        <v>93</v>
      </c>
      <c r="D3438" t="s">
        <v>21</v>
      </c>
      <c r="E3438" t="s">
        <v>22</v>
      </c>
      <c r="F3438" s="101">
        <v>45961</v>
      </c>
      <c r="G3438" t="s">
        <v>2090</v>
      </c>
      <c r="H3438" t="s">
        <v>3064</v>
      </c>
      <c r="I3438">
        <v>80</v>
      </c>
      <c r="J3438">
        <v>0</v>
      </c>
      <c r="EC3438">
        <v>0</v>
      </c>
      <c r="ED3438">
        <v>0</v>
      </c>
    </row>
    <row r="3439" spans="1:134" x14ac:dyDescent="0.3">
      <c r="A3439">
        <v>485</v>
      </c>
      <c r="B3439" t="s">
        <v>450</v>
      </c>
      <c r="C3439" t="s">
        <v>93</v>
      </c>
      <c r="D3439" t="s">
        <v>21</v>
      </c>
      <c r="E3439" t="s">
        <v>22</v>
      </c>
      <c r="F3439" s="101">
        <v>45961</v>
      </c>
      <c r="G3439" t="s">
        <v>2090</v>
      </c>
      <c r="H3439" t="s">
        <v>68</v>
      </c>
      <c r="I3439">
        <v>80</v>
      </c>
      <c r="J3439">
        <v>0</v>
      </c>
      <c r="EC3439">
        <v>0</v>
      </c>
      <c r="ED3439">
        <v>0</v>
      </c>
    </row>
    <row r="3440" spans="1:134" x14ac:dyDescent="0.3">
      <c r="A3440">
        <v>485</v>
      </c>
      <c r="B3440" t="s">
        <v>450</v>
      </c>
      <c r="C3440" t="s">
        <v>93</v>
      </c>
      <c r="D3440" t="s">
        <v>21</v>
      </c>
      <c r="E3440" t="s">
        <v>22</v>
      </c>
      <c r="F3440" s="101">
        <v>45961</v>
      </c>
      <c r="G3440" t="s">
        <v>2090</v>
      </c>
      <c r="H3440" t="s">
        <v>3331</v>
      </c>
      <c r="I3440">
        <v>80</v>
      </c>
      <c r="J3440">
        <v>0</v>
      </c>
      <c r="EC3440">
        <v>0</v>
      </c>
      <c r="ED3440">
        <v>0</v>
      </c>
    </row>
    <row r="3441" spans="1:136" x14ac:dyDescent="0.3">
      <c r="A3441">
        <v>485</v>
      </c>
      <c r="B3441" t="s">
        <v>450</v>
      </c>
      <c r="C3441" t="s">
        <v>93</v>
      </c>
      <c r="D3441" t="s">
        <v>21</v>
      </c>
      <c r="E3441" t="s">
        <v>22</v>
      </c>
      <c r="F3441" s="101">
        <v>45961</v>
      </c>
      <c r="G3441" t="s">
        <v>2090</v>
      </c>
      <c r="H3441" t="s">
        <v>3332</v>
      </c>
      <c r="I3441">
        <v>80</v>
      </c>
      <c r="J3441">
        <v>0</v>
      </c>
      <c r="EC3441">
        <v>0</v>
      </c>
      <c r="ED3441">
        <v>0</v>
      </c>
    </row>
    <row r="3442" spans="1:136" x14ac:dyDescent="0.3">
      <c r="A3442">
        <v>485</v>
      </c>
      <c r="B3442" t="s">
        <v>450</v>
      </c>
      <c r="C3442" t="s">
        <v>93</v>
      </c>
      <c r="D3442" t="s">
        <v>21</v>
      </c>
      <c r="E3442" t="s">
        <v>22</v>
      </c>
      <c r="F3442" s="101">
        <v>45961</v>
      </c>
      <c r="G3442" t="s">
        <v>2090</v>
      </c>
      <c r="H3442" t="s">
        <v>3018</v>
      </c>
      <c r="I3442">
        <v>80</v>
      </c>
      <c r="J3442">
        <v>0</v>
      </c>
      <c r="EC3442">
        <v>0</v>
      </c>
      <c r="ED3442">
        <v>0</v>
      </c>
    </row>
    <row r="3443" spans="1:136" x14ac:dyDescent="0.3">
      <c r="A3443">
        <v>485</v>
      </c>
      <c r="B3443" t="s">
        <v>450</v>
      </c>
      <c r="C3443" t="s">
        <v>93</v>
      </c>
      <c r="D3443" t="s">
        <v>21</v>
      </c>
      <c r="E3443" t="s">
        <v>22</v>
      </c>
      <c r="F3443" s="101">
        <v>45961</v>
      </c>
      <c r="G3443" t="s">
        <v>2090</v>
      </c>
      <c r="H3443" t="s">
        <v>3355</v>
      </c>
      <c r="I3443">
        <v>80</v>
      </c>
      <c r="J3443">
        <v>0</v>
      </c>
      <c r="EC3443">
        <v>0</v>
      </c>
      <c r="ED3443">
        <v>0</v>
      </c>
    </row>
    <row r="3444" spans="1:136" x14ac:dyDescent="0.3">
      <c r="A3444">
        <v>488</v>
      </c>
      <c r="B3444" t="s">
        <v>453</v>
      </c>
      <c r="C3444" t="s">
        <v>93</v>
      </c>
      <c r="D3444" t="s">
        <v>21</v>
      </c>
      <c r="E3444" t="s">
        <v>22</v>
      </c>
      <c r="F3444" s="101">
        <v>45961</v>
      </c>
      <c r="G3444" t="s">
        <v>2133</v>
      </c>
      <c r="H3444" t="s">
        <v>3328</v>
      </c>
      <c r="I3444">
        <v>85</v>
      </c>
      <c r="J3444">
        <v>82.349998474121094</v>
      </c>
      <c r="EE3444">
        <v>14</v>
      </c>
      <c r="EF3444">
        <v>17</v>
      </c>
    </row>
    <row r="3445" spans="1:136" x14ac:dyDescent="0.3">
      <c r="A3445">
        <v>488</v>
      </c>
      <c r="B3445" t="s">
        <v>453</v>
      </c>
      <c r="C3445" t="s">
        <v>93</v>
      </c>
      <c r="D3445" t="s">
        <v>21</v>
      </c>
      <c r="E3445" t="s">
        <v>22</v>
      </c>
      <c r="F3445" s="101">
        <v>45961</v>
      </c>
      <c r="G3445" t="s">
        <v>2133</v>
      </c>
      <c r="H3445" t="s">
        <v>3329</v>
      </c>
      <c r="I3445">
        <v>85</v>
      </c>
      <c r="J3445">
        <v>0</v>
      </c>
      <c r="EE3445">
        <v>0</v>
      </c>
      <c r="EF3445">
        <v>0</v>
      </c>
    </row>
    <row r="3446" spans="1:136" x14ac:dyDescent="0.3">
      <c r="A3446">
        <v>488</v>
      </c>
      <c r="B3446" t="s">
        <v>453</v>
      </c>
      <c r="C3446" t="s">
        <v>93</v>
      </c>
      <c r="D3446" t="s">
        <v>21</v>
      </c>
      <c r="E3446" t="s">
        <v>22</v>
      </c>
      <c r="F3446" s="101">
        <v>45961</v>
      </c>
      <c r="G3446" t="s">
        <v>2133</v>
      </c>
      <c r="H3446" t="s">
        <v>3330</v>
      </c>
      <c r="I3446">
        <v>85</v>
      </c>
      <c r="J3446">
        <v>83.330001831054688</v>
      </c>
      <c r="EE3446">
        <v>5</v>
      </c>
      <c r="EF3446">
        <v>6</v>
      </c>
    </row>
    <row r="3447" spans="1:136" x14ac:dyDescent="0.3">
      <c r="A3447">
        <v>488</v>
      </c>
      <c r="B3447" t="s">
        <v>453</v>
      </c>
      <c r="C3447" t="s">
        <v>93</v>
      </c>
      <c r="D3447" t="s">
        <v>21</v>
      </c>
      <c r="E3447" t="s">
        <v>22</v>
      </c>
      <c r="F3447" s="101">
        <v>45961</v>
      </c>
      <c r="G3447" t="s">
        <v>2133</v>
      </c>
      <c r="H3447" t="s">
        <v>3064</v>
      </c>
      <c r="I3447">
        <v>85</v>
      </c>
      <c r="J3447">
        <v>97.830001831054688</v>
      </c>
      <c r="EE3447">
        <v>45</v>
      </c>
      <c r="EF3447">
        <v>46</v>
      </c>
    </row>
    <row r="3448" spans="1:136" x14ac:dyDescent="0.3">
      <c r="A3448">
        <v>488</v>
      </c>
      <c r="B3448" t="s">
        <v>453</v>
      </c>
      <c r="C3448" t="s">
        <v>93</v>
      </c>
      <c r="D3448" t="s">
        <v>21</v>
      </c>
      <c r="E3448" t="s">
        <v>22</v>
      </c>
      <c r="F3448" s="101">
        <v>45961</v>
      </c>
      <c r="G3448" t="s">
        <v>2133</v>
      </c>
      <c r="H3448" t="s">
        <v>68</v>
      </c>
      <c r="I3448">
        <v>85</v>
      </c>
      <c r="J3448">
        <v>0</v>
      </c>
      <c r="EE3448">
        <v>0</v>
      </c>
      <c r="EF3448">
        <v>0</v>
      </c>
    </row>
    <row r="3449" spans="1:136" x14ac:dyDescent="0.3">
      <c r="A3449">
        <v>488</v>
      </c>
      <c r="B3449" t="s">
        <v>453</v>
      </c>
      <c r="C3449" t="s">
        <v>93</v>
      </c>
      <c r="D3449" t="s">
        <v>21</v>
      </c>
      <c r="E3449" t="s">
        <v>22</v>
      </c>
      <c r="F3449" s="101">
        <v>45961</v>
      </c>
      <c r="G3449" t="s">
        <v>2133</v>
      </c>
      <c r="H3449" t="s">
        <v>3331</v>
      </c>
      <c r="I3449">
        <v>85</v>
      </c>
      <c r="J3449">
        <v>0</v>
      </c>
      <c r="EE3449">
        <v>0</v>
      </c>
      <c r="EF3449">
        <v>0</v>
      </c>
    </row>
    <row r="3450" spans="1:136" x14ac:dyDescent="0.3">
      <c r="A3450">
        <v>488</v>
      </c>
      <c r="B3450" t="s">
        <v>453</v>
      </c>
      <c r="C3450" t="s">
        <v>93</v>
      </c>
      <c r="D3450" t="s">
        <v>21</v>
      </c>
      <c r="E3450" t="s">
        <v>22</v>
      </c>
      <c r="F3450" s="101">
        <v>45961</v>
      </c>
      <c r="G3450" t="s">
        <v>2133</v>
      </c>
      <c r="H3450" t="s">
        <v>3332</v>
      </c>
      <c r="I3450">
        <v>85</v>
      </c>
      <c r="J3450">
        <v>73.80999755859375</v>
      </c>
      <c r="EE3450">
        <v>31</v>
      </c>
      <c r="EF3450">
        <v>42</v>
      </c>
    </row>
    <row r="3451" spans="1:136" x14ac:dyDescent="0.3">
      <c r="A3451">
        <v>488</v>
      </c>
      <c r="B3451" t="s">
        <v>453</v>
      </c>
      <c r="C3451" t="s">
        <v>93</v>
      </c>
      <c r="D3451" t="s">
        <v>21</v>
      </c>
      <c r="E3451" t="s">
        <v>22</v>
      </c>
      <c r="F3451" s="101">
        <v>45961</v>
      </c>
      <c r="G3451" t="s">
        <v>2133</v>
      </c>
      <c r="H3451" t="s">
        <v>3018</v>
      </c>
      <c r="I3451">
        <v>85</v>
      </c>
      <c r="J3451">
        <v>0</v>
      </c>
      <c r="EE3451">
        <v>0</v>
      </c>
      <c r="EF3451">
        <v>0</v>
      </c>
    </row>
    <row r="3452" spans="1:136" x14ac:dyDescent="0.3">
      <c r="A3452">
        <v>488</v>
      </c>
      <c r="B3452" t="s">
        <v>453</v>
      </c>
      <c r="C3452" t="s">
        <v>93</v>
      </c>
      <c r="D3452" t="s">
        <v>21</v>
      </c>
      <c r="E3452" t="s">
        <v>22</v>
      </c>
      <c r="F3452" s="101">
        <v>45961</v>
      </c>
      <c r="G3452" t="s">
        <v>2133</v>
      </c>
      <c r="H3452" t="s">
        <v>3355</v>
      </c>
      <c r="I3452">
        <v>85</v>
      </c>
      <c r="J3452">
        <v>0</v>
      </c>
      <c r="EE3452">
        <v>0</v>
      </c>
      <c r="EF3452">
        <v>0</v>
      </c>
    </row>
    <row r="3453" spans="1:136" x14ac:dyDescent="0.3">
      <c r="A3453">
        <v>208</v>
      </c>
      <c r="B3453" t="s">
        <v>140</v>
      </c>
      <c r="C3453" t="s">
        <v>90</v>
      </c>
      <c r="D3453" t="s">
        <v>21</v>
      </c>
      <c r="E3453" t="s">
        <v>54</v>
      </c>
      <c r="F3453" s="101">
        <v>45991</v>
      </c>
      <c r="G3453" t="s">
        <v>1018</v>
      </c>
      <c r="H3453" t="s">
        <v>2890</v>
      </c>
      <c r="I3453">
        <v>950</v>
      </c>
      <c r="J3453">
        <v>671</v>
      </c>
      <c r="K3453">
        <v>671</v>
      </c>
    </row>
    <row r="3454" spans="1:136" x14ac:dyDescent="0.3">
      <c r="A3454">
        <v>208</v>
      </c>
      <c r="B3454" t="s">
        <v>140</v>
      </c>
      <c r="C3454" t="s">
        <v>90</v>
      </c>
      <c r="D3454" t="s">
        <v>21</v>
      </c>
      <c r="E3454" t="s">
        <v>54</v>
      </c>
      <c r="F3454" s="101">
        <v>45991</v>
      </c>
      <c r="G3454" t="s">
        <v>1018</v>
      </c>
      <c r="H3454" t="s">
        <v>2892</v>
      </c>
      <c r="I3454">
        <v>350</v>
      </c>
      <c r="J3454">
        <v>266</v>
      </c>
      <c r="K3454">
        <v>266</v>
      </c>
    </row>
    <row r="3455" spans="1:136" x14ac:dyDescent="0.3">
      <c r="A3455">
        <v>208</v>
      </c>
      <c r="B3455" t="s">
        <v>140</v>
      </c>
      <c r="C3455" t="s">
        <v>90</v>
      </c>
      <c r="D3455" t="s">
        <v>21</v>
      </c>
      <c r="E3455" t="s">
        <v>54</v>
      </c>
      <c r="F3455" s="101">
        <v>45991</v>
      </c>
      <c r="G3455" t="s">
        <v>1018</v>
      </c>
      <c r="H3455" t="s">
        <v>2898</v>
      </c>
      <c r="I3455">
        <v>25</v>
      </c>
      <c r="J3455">
        <v>4</v>
      </c>
      <c r="K3455">
        <v>4</v>
      </c>
    </row>
    <row r="3456" spans="1:136" x14ac:dyDescent="0.3">
      <c r="A3456">
        <v>208</v>
      </c>
      <c r="B3456" t="s">
        <v>140</v>
      </c>
      <c r="C3456" t="s">
        <v>90</v>
      </c>
      <c r="D3456" t="s">
        <v>21</v>
      </c>
      <c r="E3456" t="s">
        <v>54</v>
      </c>
      <c r="F3456" s="101">
        <v>45991</v>
      </c>
      <c r="G3456" t="s">
        <v>1018</v>
      </c>
      <c r="H3456" t="s">
        <v>2891</v>
      </c>
      <c r="I3456">
        <v>200</v>
      </c>
      <c r="J3456">
        <v>168</v>
      </c>
      <c r="K3456">
        <v>168</v>
      </c>
    </row>
    <row r="3457" spans="1:45" x14ac:dyDescent="0.3">
      <c r="A3457">
        <v>208</v>
      </c>
      <c r="B3457" t="s">
        <v>140</v>
      </c>
      <c r="C3457" t="s">
        <v>90</v>
      </c>
      <c r="D3457" t="s">
        <v>21</v>
      </c>
      <c r="E3457" t="s">
        <v>54</v>
      </c>
      <c r="F3457" s="101">
        <v>45991</v>
      </c>
      <c r="G3457" t="s">
        <v>1018</v>
      </c>
      <c r="H3457" t="s">
        <v>2895</v>
      </c>
      <c r="I3457">
        <v>0</v>
      </c>
      <c r="J3457">
        <v>0</v>
      </c>
      <c r="K3457">
        <v>0</v>
      </c>
    </row>
    <row r="3458" spans="1:45" x14ac:dyDescent="0.3">
      <c r="A3458">
        <v>208</v>
      </c>
      <c r="B3458" t="s">
        <v>140</v>
      </c>
      <c r="C3458" t="s">
        <v>90</v>
      </c>
      <c r="D3458" t="s">
        <v>21</v>
      </c>
      <c r="E3458" t="s">
        <v>54</v>
      </c>
      <c r="F3458" s="101">
        <v>45991</v>
      </c>
      <c r="G3458" t="s">
        <v>1018</v>
      </c>
      <c r="H3458" t="s">
        <v>2899</v>
      </c>
      <c r="I3458">
        <v>25</v>
      </c>
      <c r="J3458">
        <v>17</v>
      </c>
      <c r="K3458">
        <v>17</v>
      </c>
    </row>
    <row r="3459" spans="1:45" x14ac:dyDescent="0.3">
      <c r="A3459">
        <v>214</v>
      </c>
      <c r="B3459" t="s">
        <v>143</v>
      </c>
      <c r="C3459" t="s">
        <v>90</v>
      </c>
      <c r="D3459" t="s">
        <v>21</v>
      </c>
      <c r="E3459" t="s">
        <v>54</v>
      </c>
      <c r="F3459" s="101">
        <v>45991</v>
      </c>
      <c r="G3459" t="s">
        <v>1063</v>
      </c>
      <c r="H3459" t="s">
        <v>2890</v>
      </c>
      <c r="I3459">
        <v>5500</v>
      </c>
      <c r="J3459">
        <v>2866.3798828125</v>
      </c>
      <c r="L3459">
        <v>1071.44</v>
      </c>
      <c r="M3459">
        <v>1794.94</v>
      </c>
    </row>
    <row r="3460" spans="1:45" x14ac:dyDescent="0.3">
      <c r="A3460">
        <v>214</v>
      </c>
      <c r="B3460" t="s">
        <v>143</v>
      </c>
      <c r="C3460" t="s">
        <v>90</v>
      </c>
      <c r="D3460" t="s">
        <v>21</v>
      </c>
      <c r="E3460" t="s">
        <v>54</v>
      </c>
      <c r="F3460" s="101">
        <v>45991</v>
      </c>
      <c r="G3460" t="s">
        <v>1063</v>
      </c>
      <c r="H3460" t="s">
        <v>2898</v>
      </c>
      <c r="I3460">
        <v>7500</v>
      </c>
      <c r="J3460">
        <v>48.979999542236328</v>
      </c>
      <c r="L3460">
        <v>2.9</v>
      </c>
      <c r="M3460">
        <v>46.08</v>
      </c>
    </row>
    <row r="3461" spans="1:45" x14ac:dyDescent="0.3">
      <c r="A3461">
        <v>214</v>
      </c>
      <c r="B3461" t="s">
        <v>143</v>
      </c>
      <c r="C3461" t="s">
        <v>90</v>
      </c>
      <c r="D3461" t="s">
        <v>21</v>
      </c>
      <c r="E3461" t="s">
        <v>54</v>
      </c>
      <c r="F3461" s="101">
        <v>45991</v>
      </c>
      <c r="G3461" t="s">
        <v>1063</v>
      </c>
      <c r="H3461" t="s">
        <v>2891</v>
      </c>
      <c r="I3461">
        <v>1000</v>
      </c>
      <c r="J3461">
        <v>1052.300048828125</v>
      </c>
      <c r="L3461">
        <v>0</v>
      </c>
      <c r="M3461">
        <v>1052.3</v>
      </c>
    </row>
    <row r="3462" spans="1:45" x14ac:dyDescent="0.3">
      <c r="A3462">
        <v>214</v>
      </c>
      <c r="B3462" t="s">
        <v>143</v>
      </c>
      <c r="C3462" t="s">
        <v>90</v>
      </c>
      <c r="D3462" t="s">
        <v>21</v>
      </c>
      <c r="E3462" t="s">
        <v>54</v>
      </c>
      <c r="F3462" s="101">
        <v>45991</v>
      </c>
      <c r="G3462" t="s">
        <v>1063</v>
      </c>
      <c r="H3462" t="s">
        <v>2895</v>
      </c>
      <c r="I3462">
        <v>1</v>
      </c>
      <c r="J3462">
        <v>146.8800048828125</v>
      </c>
      <c r="L3462">
        <v>20.3</v>
      </c>
      <c r="M3462">
        <v>126.58</v>
      </c>
    </row>
    <row r="3463" spans="1:45" x14ac:dyDescent="0.3">
      <c r="A3463">
        <v>214</v>
      </c>
      <c r="B3463" t="s">
        <v>143</v>
      </c>
      <c r="C3463" t="s">
        <v>90</v>
      </c>
      <c r="D3463" t="s">
        <v>21</v>
      </c>
      <c r="E3463" t="s">
        <v>54</v>
      </c>
      <c r="F3463" s="101">
        <v>45991</v>
      </c>
      <c r="G3463" t="s">
        <v>1063</v>
      </c>
      <c r="H3463" t="s">
        <v>2899</v>
      </c>
      <c r="I3463">
        <v>1</v>
      </c>
      <c r="J3463">
        <v>31.059999465942379</v>
      </c>
      <c r="L3463">
        <v>9.66</v>
      </c>
      <c r="M3463">
        <v>21.4</v>
      </c>
    </row>
    <row r="3464" spans="1:45" x14ac:dyDescent="0.3">
      <c r="A3464">
        <v>214</v>
      </c>
      <c r="B3464" t="s">
        <v>143</v>
      </c>
      <c r="C3464" t="s">
        <v>90</v>
      </c>
      <c r="D3464" t="s">
        <v>21</v>
      </c>
      <c r="E3464" t="s">
        <v>54</v>
      </c>
      <c r="F3464" s="101">
        <v>45991</v>
      </c>
      <c r="G3464" t="s">
        <v>1063</v>
      </c>
      <c r="H3464" t="s">
        <v>2892</v>
      </c>
      <c r="I3464">
        <v>1000</v>
      </c>
      <c r="J3464">
        <v>1118.400024414062</v>
      </c>
      <c r="L3464">
        <v>153.56</v>
      </c>
      <c r="M3464">
        <v>964.84</v>
      </c>
    </row>
    <row r="3465" spans="1:45" x14ac:dyDescent="0.3">
      <c r="A3465">
        <v>217</v>
      </c>
      <c r="B3465" t="s">
        <v>147</v>
      </c>
      <c r="C3465" t="s">
        <v>90</v>
      </c>
      <c r="D3465" t="s">
        <v>21</v>
      </c>
      <c r="E3465" t="s">
        <v>22</v>
      </c>
      <c r="F3465" s="101">
        <v>45991</v>
      </c>
      <c r="G3465" t="s">
        <v>1091</v>
      </c>
      <c r="H3465" t="s">
        <v>2890</v>
      </c>
      <c r="I3465">
        <v>20</v>
      </c>
      <c r="J3465">
        <v>409.66000366210938</v>
      </c>
      <c r="L3465">
        <v>1071.44</v>
      </c>
      <c r="M3465">
        <v>1794.94</v>
      </c>
      <c r="AS3465">
        <v>11742.36</v>
      </c>
    </row>
    <row r="3466" spans="1:45" x14ac:dyDescent="0.3">
      <c r="A3466">
        <v>217</v>
      </c>
      <c r="B3466" t="s">
        <v>147</v>
      </c>
      <c r="C3466" t="s">
        <v>90</v>
      </c>
      <c r="D3466" t="s">
        <v>21</v>
      </c>
      <c r="E3466" t="s">
        <v>22</v>
      </c>
      <c r="F3466" s="101">
        <v>45991</v>
      </c>
      <c r="G3466" t="s">
        <v>1091</v>
      </c>
      <c r="H3466" t="s">
        <v>2898</v>
      </c>
      <c r="I3466">
        <v>20</v>
      </c>
      <c r="J3466">
        <v>5.9200000762939453</v>
      </c>
      <c r="L3466">
        <v>2.9</v>
      </c>
      <c r="M3466">
        <v>46.08</v>
      </c>
      <c r="AS3466">
        <v>2.9</v>
      </c>
    </row>
    <row r="3467" spans="1:45" x14ac:dyDescent="0.3">
      <c r="A3467">
        <v>217</v>
      </c>
      <c r="B3467" t="s">
        <v>147</v>
      </c>
      <c r="C3467" t="s">
        <v>90</v>
      </c>
      <c r="D3467" t="s">
        <v>21</v>
      </c>
      <c r="E3467" t="s">
        <v>22</v>
      </c>
      <c r="F3467" s="101">
        <v>45991</v>
      </c>
      <c r="G3467" t="s">
        <v>1091</v>
      </c>
      <c r="H3467" t="s">
        <v>2891</v>
      </c>
      <c r="I3467">
        <v>20</v>
      </c>
      <c r="J3467">
        <v>1.5199999809265139</v>
      </c>
      <c r="L3467">
        <v>0</v>
      </c>
      <c r="M3467">
        <v>1052.3</v>
      </c>
      <c r="AS3467">
        <v>16.02</v>
      </c>
    </row>
    <row r="3468" spans="1:45" x14ac:dyDescent="0.3">
      <c r="A3468">
        <v>217</v>
      </c>
      <c r="B3468" t="s">
        <v>147</v>
      </c>
      <c r="C3468" t="s">
        <v>90</v>
      </c>
      <c r="D3468" t="s">
        <v>21</v>
      </c>
      <c r="E3468" t="s">
        <v>22</v>
      </c>
      <c r="F3468" s="101">
        <v>45991</v>
      </c>
      <c r="G3468" t="s">
        <v>1091</v>
      </c>
      <c r="H3468" t="s">
        <v>2895</v>
      </c>
      <c r="I3468">
        <v>20</v>
      </c>
      <c r="J3468">
        <v>13.819999694824221</v>
      </c>
      <c r="L3468">
        <v>20.3</v>
      </c>
      <c r="M3468">
        <v>126.58</v>
      </c>
      <c r="AS3468">
        <v>20.3</v>
      </c>
    </row>
    <row r="3469" spans="1:45" x14ac:dyDescent="0.3">
      <c r="A3469">
        <v>217</v>
      </c>
      <c r="B3469" t="s">
        <v>147</v>
      </c>
      <c r="C3469" t="s">
        <v>90</v>
      </c>
      <c r="D3469" t="s">
        <v>21</v>
      </c>
      <c r="E3469" t="s">
        <v>22</v>
      </c>
      <c r="F3469" s="101">
        <v>45991</v>
      </c>
      <c r="G3469" t="s">
        <v>1091</v>
      </c>
      <c r="H3469" t="s">
        <v>2899</v>
      </c>
      <c r="I3469">
        <v>20</v>
      </c>
      <c r="J3469">
        <v>31.10000038146973</v>
      </c>
      <c r="L3469">
        <v>9.66</v>
      </c>
      <c r="M3469">
        <v>21.4</v>
      </c>
      <c r="AS3469">
        <v>9.66</v>
      </c>
    </row>
    <row r="3470" spans="1:45" x14ac:dyDescent="0.3">
      <c r="A3470">
        <v>217</v>
      </c>
      <c r="B3470" t="s">
        <v>147</v>
      </c>
      <c r="C3470" t="s">
        <v>90</v>
      </c>
      <c r="D3470" t="s">
        <v>21</v>
      </c>
      <c r="E3470" t="s">
        <v>22</v>
      </c>
      <c r="F3470" s="101">
        <v>45991</v>
      </c>
      <c r="G3470" t="s">
        <v>1091</v>
      </c>
      <c r="H3470" t="s">
        <v>2892</v>
      </c>
      <c r="I3470">
        <v>20</v>
      </c>
      <c r="J3470">
        <v>23.719999313354489</v>
      </c>
      <c r="L3470">
        <v>153.56</v>
      </c>
      <c r="M3470">
        <v>964.84</v>
      </c>
      <c r="AS3470">
        <v>265.26</v>
      </c>
    </row>
    <row r="3471" spans="1:45" x14ac:dyDescent="0.3">
      <c r="A3471">
        <v>218</v>
      </c>
      <c r="B3471" t="s">
        <v>148</v>
      </c>
      <c r="C3471" t="s">
        <v>90</v>
      </c>
      <c r="D3471" t="s">
        <v>21</v>
      </c>
      <c r="E3471" t="s">
        <v>54</v>
      </c>
      <c r="F3471" s="101">
        <v>45991</v>
      </c>
      <c r="G3471" t="s">
        <v>1122</v>
      </c>
      <c r="H3471" t="s">
        <v>2892</v>
      </c>
      <c r="I3471">
        <v>76000</v>
      </c>
      <c r="J3471">
        <v>43320</v>
      </c>
      <c r="N3471">
        <v>43320</v>
      </c>
    </row>
    <row r="3472" spans="1:45" x14ac:dyDescent="0.3">
      <c r="A3472">
        <v>218</v>
      </c>
      <c r="B3472" t="s">
        <v>148</v>
      </c>
      <c r="C3472" t="s">
        <v>90</v>
      </c>
      <c r="D3472" t="s">
        <v>21</v>
      </c>
      <c r="E3472" t="s">
        <v>54</v>
      </c>
      <c r="F3472" s="101">
        <v>45991</v>
      </c>
      <c r="G3472" t="s">
        <v>1122</v>
      </c>
      <c r="H3472" t="s">
        <v>2898</v>
      </c>
      <c r="I3472">
        <v>5000</v>
      </c>
      <c r="J3472">
        <v>4920</v>
      </c>
      <c r="N3472">
        <v>4920</v>
      </c>
    </row>
    <row r="3473" spans="1:48" x14ac:dyDescent="0.3">
      <c r="A3473">
        <v>218</v>
      </c>
      <c r="B3473" t="s">
        <v>148</v>
      </c>
      <c r="C3473" t="s">
        <v>90</v>
      </c>
      <c r="D3473" t="s">
        <v>21</v>
      </c>
      <c r="E3473" t="s">
        <v>54</v>
      </c>
      <c r="F3473" s="101">
        <v>45991</v>
      </c>
      <c r="G3473" t="s">
        <v>1122</v>
      </c>
      <c r="H3473" t="s">
        <v>2891</v>
      </c>
      <c r="I3473">
        <v>24000</v>
      </c>
      <c r="J3473">
        <v>17697</v>
      </c>
      <c r="N3473">
        <v>17697</v>
      </c>
    </row>
    <row r="3474" spans="1:48" x14ac:dyDescent="0.3">
      <c r="A3474">
        <v>218</v>
      </c>
      <c r="B3474" t="s">
        <v>148</v>
      </c>
      <c r="C3474" t="s">
        <v>90</v>
      </c>
      <c r="D3474" t="s">
        <v>21</v>
      </c>
      <c r="E3474" t="s">
        <v>54</v>
      </c>
      <c r="F3474" s="101">
        <v>45991</v>
      </c>
      <c r="G3474" t="s">
        <v>1122</v>
      </c>
      <c r="H3474" t="s">
        <v>2895</v>
      </c>
      <c r="I3474">
        <v>5000</v>
      </c>
      <c r="J3474">
        <v>7642</v>
      </c>
      <c r="N3474">
        <v>7642</v>
      </c>
    </row>
    <row r="3475" spans="1:48" x14ac:dyDescent="0.3">
      <c r="A3475">
        <v>218</v>
      </c>
      <c r="B3475" t="s">
        <v>148</v>
      </c>
      <c r="C3475" t="s">
        <v>90</v>
      </c>
      <c r="D3475" t="s">
        <v>21</v>
      </c>
      <c r="E3475" t="s">
        <v>54</v>
      </c>
      <c r="F3475" s="101">
        <v>45991</v>
      </c>
      <c r="G3475" t="s">
        <v>1122</v>
      </c>
      <c r="H3475" t="s">
        <v>2899</v>
      </c>
      <c r="I3475">
        <v>2000</v>
      </c>
      <c r="J3475">
        <v>2350</v>
      </c>
      <c r="N3475">
        <v>2350</v>
      </c>
    </row>
    <row r="3476" spans="1:48" x14ac:dyDescent="0.3">
      <c r="A3476">
        <v>218</v>
      </c>
      <c r="B3476" t="s">
        <v>148</v>
      </c>
      <c r="C3476" t="s">
        <v>90</v>
      </c>
      <c r="D3476" t="s">
        <v>21</v>
      </c>
      <c r="E3476" t="s">
        <v>54</v>
      </c>
      <c r="F3476" s="101">
        <v>45991</v>
      </c>
      <c r="G3476" t="s">
        <v>1122</v>
      </c>
      <c r="H3476" t="s">
        <v>2890</v>
      </c>
      <c r="I3476">
        <v>76000</v>
      </c>
      <c r="J3476">
        <v>67490.75</v>
      </c>
      <c r="N3476">
        <v>67490.75</v>
      </c>
    </row>
    <row r="3477" spans="1:48" x14ac:dyDescent="0.3">
      <c r="A3477">
        <v>225</v>
      </c>
      <c r="B3477" t="s">
        <v>156</v>
      </c>
      <c r="C3477" t="s">
        <v>90</v>
      </c>
      <c r="D3477" t="s">
        <v>21</v>
      </c>
      <c r="E3477" t="s">
        <v>22</v>
      </c>
      <c r="F3477" s="101">
        <v>45991</v>
      </c>
      <c r="G3477" t="s">
        <v>1177</v>
      </c>
      <c r="H3477" t="s">
        <v>2890</v>
      </c>
      <c r="I3477">
        <v>1</v>
      </c>
      <c r="J3477">
        <v>9</v>
      </c>
      <c r="AT3477">
        <v>9</v>
      </c>
    </row>
    <row r="3478" spans="1:48" x14ac:dyDescent="0.3">
      <c r="A3478">
        <v>225</v>
      </c>
      <c r="B3478" t="s">
        <v>156</v>
      </c>
      <c r="C3478" t="s">
        <v>90</v>
      </c>
      <c r="D3478" t="s">
        <v>21</v>
      </c>
      <c r="E3478" t="s">
        <v>22</v>
      </c>
      <c r="F3478" s="101">
        <v>45991</v>
      </c>
      <c r="G3478" t="s">
        <v>1177</v>
      </c>
      <c r="H3478" t="s">
        <v>2892</v>
      </c>
      <c r="I3478">
        <v>1</v>
      </c>
      <c r="J3478">
        <v>2</v>
      </c>
      <c r="AT3478">
        <v>2</v>
      </c>
    </row>
    <row r="3479" spans="1:48" x14ac:dyDescent="0.3">
      <c r="A3479">
        <v>225</v>
      </c>
      <c r="B3479" t="s">
        <v>156</v>
      </c>
      <c r="C3479" t="s">
        <v>90</v>
      </c>
      <c r="D3479" t="s">
        <v>21</v>
      </c>
      <c r="E3479" t="s">
        <v>22</v>
      </c>
      <c r="F3479" s="101">
        <v>45991</v>
      </c>
      <c r="G3479" t="s">
        <v>1177</v>
      </c>
      <c r="H3479" t="s">
        <v>2898</v>
      </c>
      <c r="I3479">
        <v>1</v>
      </c>
      <c r="J3479">
        <v>0</v>
      </c>
      <c r="AT3479">
        <v>0</v>
      </c>
    </row>
    <row r="3480" spans="1:48" x14ac:dyDescent="0.3">
      <c r="A3480">
        <v>225</v>
      </c>
      <c r="B3480" t="s">
        <v>156</v>
      </c>
      <c r="C3480" t="s">
        <v>90</v>
      </c>
      <c r="D3480" t="s">
        <v>21</v>
      </c>
      <c r="E3480" t="s">
        <v>22</v>
      </c>
      <c r="F3480" s="101">
        <v>45991</v>
      </c>
      <c r="G3480" t="s">
        <v>1177</v>
      </c>
      <c r="H3480" t="s">
        <v>2891</v>
      </c>
      <c r="I3480">
        <v>1</v>
      </c>
      <c r="J3480">
        <v>12</v>
      </c>
      <c r="AT3480">
        <v>12</v>
      </c>
    </row>
    <row r="3481" spans="1:48" x14ac:dyDescent="0.3">
      <c r="A3481">
        <v>225</v>
      </c>
      <c r="B3481" t="s">
        <v>156</v>
      </c>
      <c r="C3481" t="s">
        <v>90</v>
      </c>
      <c r="D3481" t="s">
        <v>21</v>
      </c>
      <c r="E3481" t="s">
        <v>22</v>
      </c>
      <c r="F3481" s="101">
        <v>45991</v>
      </c>
      <c r="G3481" t="s">
        <v>1177</v>
      </c>
      <c r="H3481" t="s">
        <v>2895</v>
      </c>
      <c r="I3481">
        <v>1</v>
      </c>
      <c r="J3481">
        <v>1</v>
      </c>
      <c r="AT3481">
        <v>1</v>
      </c>
    </row>
    <row r="3482" spans="1:48" x14ac:dyDescent="0.3">
      <c r="A3482">
        <v>225</v>
      </c>
      <c r="B3482" t="s">
        <v>156</v>
      </c>
      <c r="C3482" t="s">
        <v>90</v>
      </c>
      <c r="D3482" t="s">
        <v>21</v>
      </c>
      <c r="E3482" t="s">
        <v>22</v>
      </c>
      <c r="F3482" s="101">
        <v>45991</v>
      </c>
      <c r="G3482" t="s">
        <v>1177</v>
      </c>
      <c r="H3482" t="s">
        <v>2899</v>
      </c>
      <c r="I3482">
        <v>1</v>
      </c>
      <c r="J3482">
        <v>1</v>
      </c>
      <c r="AT3482">
        <v>1</v>
      </c>
    </row>
    <row r="3483" spans="1:48" x14ac:dyDescent="0.3">
      <c r="A3483">
        <v>239</v>
      </c>
      <c r="B3483" t="s">
        <v>1226</v>
      </c>
      <c r="C3483" t="s">
        <v>29</v>
      </c>
      <c r="D3483" t="s">
        <v>21</v>
      </c>
      <c r="E3483" t="s">
        <v>22</v>
      </c>
      <c r="F3483" s="101">
        <v>45991</v>
      </c>
      <c r="G3483" t="s">
        <v>1229</v>
      </c>
      <c r="H3483" t="s">
        <v>2905</v>
      </c>
      <c r="J3483">
        <v>2</v>
      </c>
      <c r="AU3483">
        <v>2</v>
      </c>
    </row>
    <row r="3484" spans="1:48" x14ac:dyDescent="0.3">
      <c r="A3484">
        <v>239</v>
      </c>
      <c r="B3484" t="s">
        <v>1226</v>
      </c>
      <c r="C3484" t="s">
        <v>29</v>
      </c>
      <c r="D3484" t="s">
        <v>21</v>
      </c>
      <c r="E3484" t="s">
        <v>22</v>
      </c>
      <c r="F3484" s="101">
        <v>45991</v>
      </c>
      <c r="G3484" t="s">
        <v>1229</v>
      </c>
      <c r="H3484" t="s">
        <v>2906</v>
      </c>
      <c r="J3484">
        <v>12</v>
      </c>
      <c r="AU3484">
        <v>12</v>
      </c>
    </row>
    <row r="3485" spans="1:48" x14ac:dyDescent="0.3">
      <c r="A3485">
        <v>239</v>
      </c>
      <c r="B3485" t="s">
        <v>1226</v>
      </c>
      <c r="C3485" t="s">
        <v>29</v>
      </c>
      <c r="D3485" t="s">
        <v>21</v>
      </c>
      <c r="E3485" t="s">
        <v>22</v>
      </c>
      <c r="F3485" s="101">
        <v>45991</v>
      </c>
      <c r="G3485" t="s">
        <v>1229</v>
      </c>
      <c r="H3485" t="s">
        <v>2907</v>
      </c>
      <c r="J3485">
        <v>3</v>
      </c>
      <c r="AU3485">
        <v>3</v>
      </c>
    </row>
    <row r="3486" spans="1:48" x14ac:dyDescent="0.3">
      <c r="A3486">
        <v>239</v>
      </c>
      <c r="B3486" t="s">
        <v>1226</v>
      </c>
      <c r="C3486" t="s">
        <v>29</v>
      </c>
      <c r="D3486" t="s">
        <v>21</v>
      </c>
      <c r="E3486" t="s">
        <v>22</v>
      </c>
      <c r="F3486" s="101">
        <v>45991</v>
      </c>
      <c r="G3486" t="s">
        <v>1229</v>
      </c>
      <c r="H3486" t="s">
        <v>2908</v>
      </c>
      <c r="J3486">
        <v>23</v>
      </c>
      <c r="AU3486">
        <v>23</v>
      </c>
    </row>
    <row r="3487" spans="1:48" x14ac:dyDescent="0.3">
      <c r="A3487">
        <v>239</v>
      </c>
      <c r="B3487" t="s">
        <v>1226</v>
      </c>
      <c r="C3487" t="s">
        <v>29</v>
      </c>
      <c r="D3487" t="s">
        <v>21</v>
      </c>
      <c r="E3487" t="s">
        <v>22</v>
      </c>
      <c r="F3487" s="101">
        <v>45991</v>
      </c>
      <c r="G3487" t="s">
        <v>1229</v>
      </c>
      <c r="H3487" t="s">
        <v>2695</v>
      </c>
      <c r="J3487">
        <v>3</v>
      </c>
      <c r="AU3487">
        <v>3</v>
      </c>
    </row>
    <row r="3488" spans="1:48" x14ac:dyDescent="0.3">
      <c r="A3488">
        <v>434</v>
      </c>
      <c r="B3488" t="s">
        <v>403</v>
      </c>
      <c r="C3488" t="s">
        <v>90</v>
      </c>
      <c r="D3488" t="s">
        <v>21</v>
      </c>
      <c r="E3488" t="s">
        <v>54</v>
      </c>
      <c r="F3488" s="101">
        <v>45991</v>
      </c>
      <c r="G3488" t="s">
        <v>1757</v>
      </c>
      <c r="H3488" t="s">
        <v>2892</v>
      </c>
      <c r="I3488">
        <v>25</v>
      </c>
      <c r="J3488">
        <v>142.25999450683591</v>
      </c>
      <c r="AV3488">
        <v>142.26</v>
      </c>
    </row>
    <row r="3489" spans="1:136" x14ac:dyDescent="0.3">
      <c r="A3489">
        <v>434</v>
      </c>
      <c r="B3489" t="s">
        <v>403</v>
      </c>
      <c r="C3489" t="s">
        <v>90</v>
      </c>
      <c r="D3489" t="s">
        <v>21</v>
      </c>
      <c r="E3489" t="s">
        <v>54</v>
      </c>
      <c r="F3489" s="101">
        <v>45991</v>
      </c>
      <c r="G3489" t="s">
        <v>1757</v>
      </c>
      <c r="H3489" t="s">
        <v>2898</v>
      </c>
      <c r="I3489">
        <v>200</v>
      </c>
      <c r="J3489">
        <v>0</v>
      </c>
      <c r="AV3489">
        <v>0</v>
      </c>
    </row>
    <row r="3490" spans="1:136" x14ac:dyDescent="0.3">
      <c r="A3490">
        <v>434</v>
      </c>
      <c r="B3490" t="s">
        <v>403</v>
      </c>
      <c r="C3490" t="s">
        <v>90</v>
      </c>
      <c r="D3490" t="s">
        <v>21</v>
      </c>
      <c r="E3490" t="s">
        <v>54</v>
      </c>
      <c r="F3490" s="101">
        <v>45991</v>
      </c>
      <c r="G3490" t="s">
        <v>1757</v>
      </c>
      <c r="H3490" t="s">
        <v>2891</v>
      </c>
      <c r="I3490">
        <v>25</v>
      </c>
      <c r="J3490">
        <v>17.29999923706055</v>
      </c>
      <c r="AV3490">
        <v>17.3</v>
      </c>
    </row>
    <row r="3491" spans="1:136" x14ac:dyDescent="0.3">
      <c r="A3491">
        <v>434</v>
      </c>
      <c r="B3491" t="s">
        <v>403</v>
      </c>
      <c r="C3491" t="s">
        <v>90</v>
      </c>
      <c r="D3491" t="s">
        <v>21</v>
      </c>
      <c r="E3491" t="s">
        <v>54</v>
      </c>
      <c r="F3491" s="101">
        <v>45991</v>
      </c>
      <c r="G3491" t="s">
        <v>1757</v>
      </c>
      <c r="H3491" t="s">
        <v>2895</v>
      </c>
      <c r="I3491">
        <v>10</v>
      </c>
      <c r="J3491">
        <v>0.20000000298023221</v>
      </c>
      <c r="AV3491">
        <v>0.2</v>
      </c>
    </row>
    <row r="3492" spans="1:136" x14ac:dyDescent="0.3">
      <c r="A3492">
        <v>434</v>
      </c>
      <c r="B3492" t="s">
        <v>403</v>
      </c>
      <c r="C3492" t="s">
        <v>90</v>
      </c>
      <c r="D3492" t="s">
        <v>21</v>
      </c>
      <c r="E3492" t="s">
        <v>54</v>
      </c>
      <c r="F3492" s="101">
        <v>45991</v>
      </c>
      <c r="G3492" t="s">
        <v>1757</v>
      </c>
      <c r="H3492" t="s">
        <v>2899</v>
      </c>
      <c r="I3492">
        <v>200</v>
      </c>
      <c r="J3492">
        <v>0</v>
      </c>
      <c r="AV3492">
        <v>0</v>
      </c>
    </row>
    <row r="3493" spans="1:136" x14ac:dyDescent="0.3">
      <c r="A3493">
        <v>434</v>
      </c>
      <c r="B3493" t="s">
        <v>403</v>
      </c>
      <c r="C3493" t="s">
        <v>90</v>
      </c>
      <c r="D3493" t="s">
        <v>21</v>
      </c>
      <c r="E3493" t="s">
        <v>54</v>
      </c>
      <c r="F3493" s="101">
        <v>45991</v>
      </c>
      <c r="G3493" t="s">
        <v>1757</v>
      </c>
      <c r="H3493" t="s">
        <v>2890</v>
      </c>
      <c r="I3493">
        <v>100</v>
      </c>
      <c r="J3493">
        <v>125.38999938964839</v>
      </c>
      <c r="AV3493">
        <v>125.39</v>
      </c>
    </row>
    <row r="3494" spans="1:136" x14ac:dyDescent="0.3">
      <c r="A3494">
        <v>436</v>
      </c>
      <c r="B3494" t="s">
        <v>121</v>
      </c>
      <c r="C3494" t="s">
        <v>93</v>
      </c>
      <c r="D3494" t="s">
        <v>21</v>
      </c>
      <c r="E3494" t="s">
        <v>54</v>
      </c>
      <c r="F3494" s="101">
        <v>45991</v>
      </c>
      <c r="G3494" t="s">
        <v>1793</v>
      </c>
      <c r="H3494" t="s">
        <v>3074</v>
      </c>
      <c r="I3494">
        <v>7</v>
      </c>
      <c r="J3494">
        <v>4</v>
      </c>
      <c r="CP3494">
        <v>4</v>
      </c>
    </row>
    <row r="3495" spans="1:136" x14ac:dyDescent="0.3">
      <c r="A3495">
        <v>436</v>
      </c>
      <c r="B3495" t="s">
        <v>121</v>
      </c>
      <c r="C3495" t="s">
        <v>93</v>
      </c>
      <c r="D3495" t="s">
        <v>21</v>
      </c>
      <c r="E3495" t="s">
        <v>54</v>
      </c>
      <c r="F3495" s="101">
        <v>45991</v>
      </c>
      <c r="G3495" t="s">
        <v>1793</v>
      </c>
      <c r="H3495" t="s">
        <v>3075</v>
      </c>
      <c r="I3495">
        <v>7</v>
      </c>
      <c r="J3495">
        <v>4.119999885559082</v>
      </c>
      <c r="CP3495">
        <v>4.12</v>
      </c>
    </row>
    <row r="3496" spans="1:136" x14ac:dyDescent="0.3">
      <c r="A3496">
        <v>485</v>
      </c>
      <c r="B3496" t="s">
        <v>450</v>
      </c>
      <c r="C3496" t="s">
        <v>93</v>
      </c>
      <c r="D3496" t="s">
        <v>21</v>
      </c>
      <c r="E3496" t="s">
        <v>22</v>
      </c>
      <c r="F3496" s="101">
        <v>45991</v>
      </c>
      <c r="G3496" t="s">
        <v>2091</v>
      </c>
      <c r="H3496" t="s">
        <v>68</v>
      </c>
      <c r="I3496">
        <v>80</v>
      </c>
      <c r="J3496">
        <v>0</v>
      </c>
      <c r="EC3496">
        <v>0</v>
      </c>
      <c r="ED3496">
        <v>0</v>
      </c>
    </row>
    <row r="3497" spans="1:136" x14ac:dyDescent="0.3">
      <c r="A3497">
        <v>485</v>
      </c>
      <c r="B3497" t="s">
        <v>450</v>
      </c>
      <c r="C3497" t="s">
        <v>93</v>
      </c>
      <c r="D3497" t="s">
        <v>21</v>
      </c>
      <c r="E3497" t="s">
        <v>22</v>
      </c>
      <c r="F3497" s="101">
        <v>45991</v>
      </c>
      <c r="G3497" t="s">
        <v>2091</v>
      </c>
      <c r="H3497" t="s">
        <v>3331</v>
      </c>
      <c r="I3497">
        <v>80</v>
      </c>
      <c r="J3497">
        <v>0</v>
      </c>
      <c r="EC3497">
        <v>0</v>
      </c>
      <c r="ED3497">
        <v>0</v>
      </c>
    </row>
    <row r="3498" spans="1:136" x14ac:dyDescent="0.3">
      <c r="A3498">
        <v>485</v>
      </c>
      <c r="B3498" t="s">
        <v>450</v>
      </c>
      <c r="C3498" t="s">
        <v>93</v>
      </c>
      <c r="D3498" t="s">
        <v>21</v>
      </c>
      <c r="E3498" t="s">
        <v>22</v>
      </c>
      <c r="F3498" s="101">
        <v>45991</v>
      </c>
      <c r="G3498" t="s">
        <v>2091</v>
      </c>
      <c r="H3498" t="s">
        <v>3332</v>
      </c>
      <c r="I3498">
        <v>80</v>
      </c>
      <c r="J3498">
        <v>50</v>
      </c>
      <c r="EC3498">
        <v>1</v>
      </c>
      <c r="ED3498">
        <v>2</v>
      </c>
    </row>
    <row r="3499" spans="1:136" x14ac:dyDescent="0.3">
      <c r="A3499">
        <v>485</v>
      </c>
      <c r="B3499" t="s">
        <v>450</v>
      </c>
      <c r="C3499" t="s">
        <v>93</v>
      </c>
      <c r="D3499" t="s">
        <v>21</v>
      </c>
      <c r="E3499" t="s">
        <v>22</v>
      </c>
      <c r="F3499" s="101">
        <v>45991</v>
      </c>
      <c r="G3499" t="s">
        <v>2091</v>
      </c>
      <c r="H3499" t="s">
        <v>3018</v>
      </c>
      <c r="I3499">
        <v>80</v>
      </c>
      <c r="J3499">
        <v>0</v>
      </c>
      <c r="EC3499">
        <v>0</v>
      </c>
      <c r="ED3499">
        <v>0</v>
      </c>
    </row>
    <row r="3500" spans="1:136" x14ac:dyDescent="0.3">
      <c r="A3500">
        <v>485</v>
      </c>
      <c r="B3500" t="s">
        <v>450</v>
      </c>
      <c r="C3500" t="s">
        <v>93</v>
      </c>
      <c r="D3500" t="s">
        <v>21</v>
      </c>
      <c r="E3500" t="s">
        <v>22</v>
      </c>
      <c r="F3500" s="101">
        <v>45991</v>
      </c>
      <c r="G3500" t="s">
        <v>2091</v>
      </c>
      <c r="H3500" t="s">
        <v>3355</v>
      </c>
      <c r="I3500">
        <v>80</v>
      </c>
      <c r="J3500">
        <v>0</v>
      </c>
      <c r="EC3500">
        <v>0</v>
      </c>
      <c r="ED3500">
        <v>0</v>
      </c>
    </row>
    <row r="3501" spans="1:136" x14ac:dyDescent="0.3">
      <c r="A3501">
        <v>485</v>
      </c>
      <c r="B3501" t="s">
        <v>450</v>
      </c>
      <c r="C3501" t="s">
        <v>93</v>
      </c>
      <c r="D3501" t="s">
        <v>21</v>
      </c>
      <c r="E3501" t="s">
        <v>22</v>
      </c>
      <c r="F3501" s="101">
        <v>45991</v>
      </c>
      <c r="G3501" t="s">
        <v>2091</v>
      </c>
      <c r="H3501" t="s">
        <v>3064</v>
      </c>
      <c r="I3501">
        <v>80</v>
      </c>
      <c r="J3501">
        <v>100</v>
      </c>
      <c r="EC3501">
        <v>5</v>
      </c>
      <c r="ED3501">
        <v>5</v>
      </c>
    </row>
    <row r="3502" spans="1:136" x14ac:dyDescent="0.3">
      <c r="A3502">
        <v>488</v>
      </c>
      <c r="B3502" t="s">
        <v>453</v>
      </c>
      <c r="C3502" t="s">
        <v>93</v>
      </c>
      <c r="D3502" t="s">
        <v>21</v>
      </c>
      <c r="E3502" t="s">
        <v>22</v>
      </c>
      <c r="F3502" s="101">
        <v>45991</v>
      </c>
      <c r="G3502" t="s">
        <v>2134</v>
      </c>
      <c r="H3502" t="s">
        <v>3328</v>
      </c>
      <c r="I3502">
        <v>85</v>
      </c>
      <c r="J3502">
        <v>70.589996337890625</v>
      </c>
      <c r="EE3502">
        <v>12</v>
      </c>
      <c r="EF3502">
        <v>17</v>
      </c>
    </row>
    <row r="3503" spans="1:136" x14ac:dyDescent="0.3">
      <c r="A3503">
        <v>488</v>
      </c>
      <c r="B3503" t="s">
        <v>453</v>
      </c>
      <c r="C3503" t="s">
        <v>93</v>
      </c>
      <c r="D3503" t="s">
        <v>21</v>
      </c>
      <c r="E3503" t="s">
        <v>22</v>
      </c>
      <c r="F3503" s="101">
        <v>45991</v>
      </c>
      <c r="G3503" t="s">
        <v>2134</v>
      </c>
      <c r="H3503" t="s">
        <v>3329</v>
      </c>
      <c r="I3503">
        <v>85</v>
      </c>
      <c r="J3503">
        <v>0</v>
      </c>
      <c r="EE3503">
        <v>0</v>
      </c>
      <c r="EF3503">
        <v>0</v>
      </c>
    </row>
    <row r="3504" spans="1:136" x14ac:dyDescent="0.3">
      <c r="A3504">
        <v>488</v>
      </c>
      <c r="B3504" t="s">
        <v>453</v>
      </c>
      <c r="C3504" t="s">
        <v>93</v>
      </c>
      <c r="D3504" t="s">
        <v>21</v>
      </c>
      <c r="E3504" t="s">
        <v>22</v>
      </c>
      <c r="F3504" s="101">
        <v>45991</v>
      </c>
      <c r="G3504" t="s">
        <v>2134</v>
      </c>
      <c r="H3504" t="s">
        <v>3330</v>
      </c>
      <c r="I3504">
        <v>85</v>
      </c>
      <c r="J3504">
        <v>100</v>
      </c>
      <c r="EE3504">
        <v>5</v>
      </c>
      <c r="EF3504">
        <v>5</v>
      </c>
    </row>
    <row r="3505" spans="1:141" x14ac:dyDescent="0.3">
      <c r="A3505">
        <v>488</v>
      </c>
      <c r="B3505" t="s">
        <v>453</v>
      </c>
      <c r="C3505" t="s">
        <v>93</v>
      </c>
      <c r="D3505" t="s">
        <v>21</v>
      </c>
      <c r="E3505" t="s">
        <v>22</v>
      </c>
      <c r="F3505" s="101">
        <v>45991</v>
      </c>
      <c r="G3505" t="s">
        <v>2134</v>
      </c>
      <c r="H3505" t="s">
        <v>3064</v>
      </c>
      <c r="I3505">
        <v>85</v>
      </c>
      <c r="J3505">
        <v>74.290000915527344</v>
      </c>
      <c r="EE3505">
        <v>26</v>
      </c>
      <c r="EF3505">
        <v>35</v>
      </c>
    </row>
    <row r="3506" spans="1:141" x14ac:dyDescent="0.3">
      <c r="A3506">
        <v>488</v>
      </c>
      <c r="B3506" t="s">
        <v>453</v>
      </c>
      <c r="C3506" t="s">
        <v>93</v>
      </c>
      <c r="D3506" t="s">
        <v>21</v>
      </c>
      <c r="E3506" t="s">
        <v>22</v>
      </c>
      <c r="F3506" s="101">
        <v>45991</v>
      </c>
      <c r="G3506" t="s">
        <v>2134</v>
      </c>
      <c r="H3506" t="s">
        <v>68</v>
      </c>
      <c r="I3506">
        <v>85</v>
      </c>
      <c r="J3506">
        <v>0</v>
      </c>
      <c r="EE3506">
        <v>0</v>
      </c>
      <c r="EF3506">
        <v>0</v>
      </c>
    </row>
    <row r="3507" spans="1:141" x14ac:dyDescent="0.3">
      <c r="A3507">
        <v>488</v>
      </c>
      <c r="B3507" t="s">
        <v>453</v>
      </c>
      <c r="C3507" t="s">
        <v>93</v>
      </c>
      <c r="D3507" t="s">
        <v>21</v>
      </c>
      <c r="E3507" t="s">
        <v>22</v>
      </c>
      <c r="F3507" s="101">
        <v>45991</v>
      </c>
      <c r="G3507" t="s">
        <v>2134</v>
      </c>
      <c r="H3507" t="s">
        <v>3331</v>
      </c>
      <c r="I3507">
        <v>85</v>
      </c>
      <c r="J3507">
        <v>0</v>
      </c>
      <c r="EE3507">
        <v>0</v>
      </c>
      <c r="EF3507">
        <v>0</v>
      </c>
    </row>
    <row r="3508" spans="1:141" x14ac:dyDescent="0.3">
      <c r="A3508">
        <v>488</v>
      </c>
      <c r="B3508" t="s">
        <v>453</v>
      </c>
      <c r="C3508" t="s">
        <v>93</v>
      </c>
      <c r="D3508" t="s">
        <v>21</v>
      </c>
      <c r="E3508" t="s">
        <v>22</v>
      </c>
      <c r="F3508" s="101">
        <v>45991</v>
      </c>
      <c r="G3508" t="s">
        <v>2134</v>
      </c>
      <c r="H3508" t="s">
        <v>3018</v>
      </c>
      <c r="I3508">
        <v>85</v>
      </c>
      <c r="J3508">
        <v>0</v>
      </c>
      <c r="EE3508">
        <v>0</v>
      </c>
      <c r="EF3508">
        <v>0</v>
      </c>
    </row>
    <row r="3509" spans="1:141" x14ac:dyDescent="0.3">
      <c r="A3509">
        <v>488</v>
      </c>
      <c r="B3509" t="s">
        <v>453</v>
      </c>
      <c r="C3509" t="s">
        <v>93</v>
      </c>
      <c r="D3509" t="s">
        <v>21</v>
      </c>
      <c r="E3509" t="s">
        <v>22</v>
      </c>
      <c r="F3509" s="101">
        <v>45991</v>
      </c>
      <c r="G3509" t="s">
        <v>2134</v>
      </c>
      <c r="H3509" t="s">
        <v>3355</v>
      </c>
      <c r="I3509">
        <v>85</v>
      </c>
      <c r="J3509">
        <v>100</v>
      </c>
      <c r="EE3509">
        <v>3</v>
      </c>
      <c r="EF3509">
        <v>3</v>
      </c>
    </row>
    <row r="3510" spans="1:141" x14ac:dyDescent="0.3">
      <c r="A3510">
        <v>488</v>
      </c>
      <c r="B3510" t="s">
        <v>453</v>
      </c>
      <c r="C3510" t="s">
        <v>93</v>
      </c>
      <c r="D3510" t="s">
        <v>21</v>
      </c>
      <c r="E3510" t="s">
        <v>22</v>
      </c>
      <c r="F3510" s="101">
        <v>45991</v>
      </c>
      <c r="G3510" t="s">
        <v>2134</v>
      </c>
      <c r="H3510" t="s">
        <v>3332</v>
      </c>
      <c r="I3510">
        <v>85</v>
      </c>
      <c r="J3510">
        <v>72.5</v>
      </c>
      <c r="EE3510">
        <v>29</v>
      </c>
      <c r="EF3510">
        <v>40</v>
      </c>
    </row>
    <row r="3511" spans="1:141" x14ac:dyDescent="0.3">
      <c r="A3511">
        <v>509</v>
      </c>
      <c r="B3511" t="s">
        <v>2156</v>
      </c>
      <c r="C3511" t="s">
        <v>29</v>
      </c>
      <c r="D3511" t="s">
        <v>21</v>
      </c>
      <c r="E3511" t="s">
        <v>22</v>
      </c>
      <c r="F3511" s="101">
        <v>45991</v>
      </c>
      <c r="G3511" t="s">
        <v>2202</v>
      </c>
      <c r="H3511" t="s">
        <v>3437</v>
      </c>
      <c r="I3511">
        <v>90</v>
      </c>
      <c r="J3511">
        <v>100</v>
      </c>
      <c r="EJ3511">
        <v>91</v>
      </c>
      <c r="EK3511">
        <v>91</v>
      </c>
    </row>
    <row r="3512" spans="1:141" x14ac:dyDescent="0.3">
      <c r="A3512">
        <v>509</v>
      </c>
      <c r="B3512" t="s">
        <v>2156</v>
      </c>
      <c r="C3512" t="s">
        <v>29</v>
      </c>
      <c r="D3512" t="s">
        <v>21</v>
      </c>
      <c r="E3512" t="s">
        <v>22</v>
      </c>
      <c r="F3512" s="101">
        <v>45991</v>
      </c>
      <c r="G3512" t="s">
        <v>2202</v>
      </c>
      <c r="H3512" t="s">
        <v>3438</v>
      </c>
      <c r="I3512">
        <v>90</v>
      </c>
      <c r="J3512">
        <v>91.110000610351563</v>
      </c>
      <c r="EJ3512">
        <v>90</v>
      </c>
      <c r="EK3512">
        <v>82</v>
      </c>
    </row>
    <row r="3513" spans="1:141" x14ac:dyDescent="0.3">
      <c r="A3513">
        <v>509</v>
      </c>
      <c r="B3513" t="s">
        <v>2156</v>
      </c>
      <c r="C3513" t="s">
        <v>29</v>
      </c>
      <c r="D3513" t="s">
        <v>21</v>
      </c>
      <c r="E3513" t="s">
        <v>22</v>
      </c>
      <c r="F3513" s="101">
        <v>45991</v>
      </c>
      <c r="G3513" t="s">
        <v>2202</v>
      </c>
      <c r="H3513" t="s">
        <v>479</v>
      </c>
      <c r="I3513">
        <v>90</v>
      </c>
      <c r="J3513">
        <v>100</v>
      </c>
      <c r="EJ3513">
        <v>100</v>
      </c>
      <c r="EK3513">
        <v>100</v>
      </c>
    </row>
    <row r="3514" spans="1:141" x14ac:dyDescent="0.3">
      <c r="A3514">
        <v>509</v>
      </c>
      <c r="B3514" t="s">
        <v>2156</v>
      </c>
      <c r="C3514" t="s">
        <v>29</v>
      </c>
      <c r="D3514" t="s">
        <v>21</v>
      </c>
      <c r="E3514" t="s">
        <v>22</v>
      </c>
      <c r="F3514" s="101">
        <v>45991</v>
      </c>
      <c r="G3514" t="s">
        <v>2202</v>
      </c>
      <c r="H3514" t="s">
        <v>3439</v>
      </c>
      <c r="I3514">
        <v>90</v>
      </c>
      <c r="J3514">
        <v>98.699996948242188</v>
      </c>
      <c r="EJ3514">
        <v>77</v>
      </c>
      <c r="EK3514">
        <v>76</v>
      </c>
    </row>
    <row r="3515" spans="1:141" x14ac:dyDescent="0.3">
      <c r="A3515">
        <v>509</v>
      </c>
      <c r="B3515" t="s">
        <v>2156</v>
      </c>
      <c r="C3515" t="s">
        <v>29</v>
      </c>
      <c r="D3515" t="s">
        <v>21</v>
      </c>
      <c r="E3515" t="s">
        <v>22</v>
      </c>
      <c r="F3515" s="101">
        <v>45991</v>
      </c>
      <c r="G3515" t="s">
        <v>2202</v>
      </c>
      <c r="H3515" t="s">
        <v>2698</v>
      </c>
      <c r="I3515">
        <v>90</v>
      </c>
      <c r="J3515">
        <v>98.900001525878906</v>
      </c>
      <c r="EJ3515">
        <v>91</v>
      </c>
      <c r="EK3515">
        <v>90</v>
      </c>
    </row>
    <row r="3516" spans="1:141" x14ac:dyDescent="0.3">
      <c r="A3516">
        <v>509</v>
      </c>
      <c r="B3516" t="s">
        <v>2156</v>
      </c>
      <c r="C3516" t="s">
        <v>29</v>
      </c>
      <c r="D3516" t="s">
        <v>21</v>
      </c>
      <c r="E3516" t="s">
        <v>22</v>
      </c>
      <c r="F3516" s="101">
        <v>45991</v>
      </c>
      <c r="G3516" t="s">
        <v>2202</v>
      </c>
      <c r="H3516" t="s">
        <v>2702</v>
      </c>
      <c r="I3516">
        <v>90</v>
      </c>
      <c r="J3516">
        <v>100</v>
      </c>
      <c r="EJ3516">
        <v>6</v>
      </c>
      <c r="EK3516">
        <v>6</v>
      </c>
    </row>
    <row r="3517" spans="1:141" x14ac:dyDescent="0.3">
      <c r="A3517">
        <v>509</v>
      </c>
      <c r="B3517" t="s">
        <v>2156</v>
      </c>
      <c r="C3517" t="s">
        <v>29</v>
      </c>
      <c r="D3517" t="s">
        <v>21</v>
      </c>
      <c r="E3517" t="s">
        <v>22</v>
      </c>
      <c r="F3517" s="101">
        <v>45991</v>
      </c>
      <c r="G3517" t="s">
        <v>2202</v>
      </c>
      <c r="H3517" t="s">
        <v>2703</v>
      </c>
      <c r="I3517">
        <v>90</v>
      </c>
      <c r="J3517">
        <v>95</v>
      </c>
      <c r="EJ3517">
        <v>60</v>
      </c>
      <c r="EK3517">
        <v>57</v>
      </c>
    </row>
    <row r="3518" spans="1:141" x14ac:dyDescent="0.3">
      <c r="A3518">
        <v>509</v>
      </c>
      <c r="B3518" t="s">
        <v>2156</v>
      </c>
      <c r="C3518" t="s">
        <v>29</v>
      </c>
      <c r="D3518" t="s">
        <v>21</v>
      </c>
      <c r="E3518" t="s">
        <v>22</v>
      </c>
      <c r="F3518" s="101">
        <v>45991</v>
      </c>
      <c r="G3518" t="s">
        <v>2202</v>
      </c>
      <c r="H3518" t="s">
        <v>3440</v>
      </c>
      <c r="I3518">
        <v>90</v>
      </c>
      <c r="J3518">
        <v>97.94000244140625</v>
      </c>
      <c r="EJ3518">
        <v>97</v>
      </c>
      <c r="EK3518">
        <v>95</v>
      </c>
    </row>
    <row r="3519" spans="1:141" x14ac:dyDescent="0.3">
      <c r="A3519">
        <v>509</v>
      </c>
      <c r="B3519" t="s">
        <v>2156</v>
      </c>
      <c r="C3519" t="s">
        <v>29</v>
      </c>
      <c r="D3519" t="s">
        <v>21</v>
      </c>
      <c r="E3519" t="s">
        <v>22</v>
      </c>
      <c r="F3519" s="101">
        <v>45991</v>
      </c>
      <c r="G3519" t="s">
        <v>2202</v>
      </c>
      <c r="H3519" t="s">
        <v>2705</v>
      </c>
      <c r="I3519">
        <v>90</v>
      </c>
      <c r="J3519">
        <v>97.94000244140625</v>
      </c>
      <c r="EJ3519">
        <v>97</v>
      </c>
      <c r="EK3519">
        <v>95</v>
      </c>
    </row>
    <row r="3520" spans="1:141" x14ac:dyDescent="0.3">
      <c r="A3520">
        <v>509</v>
      </c>
      <c r="B3520" t="s">
        <v>2156</v>
      </c>
      <c r="C3520" t="s">
        <v>29</v>
      </c>
      <c r="D3520" t="s">
        <v>21</v>
      </c>
      <c r="E3520" t="s">
        <v>22</v>
      </c>
      <c r="F3520" s="101">
        <v>45991</v>
      </c>
      <c r="G3520" t="s">
        <v>2202</v>
      </c>
      <c r="H3520" t="s">
        <v>3441</v>
      </c>
      <c r="I3520">
        <v>90</v>
      </c>
      <c r="J3520">
        <v>96.669998168945313</v>
      </c>
      <c r="EJ3520">
        <v>90</v>
      </c>
      <c r="EK3520">
        <v>87</v>
      </c>
    </row>
    <row r="3521" spans="1:141" x14ac:dyDescent="0.3">
      <c r="A3521">
        <v>509</v>
      </c>
      <c r="B3521" t="s">
        <v>2156</v>
      </c>
      <c r="C3521" t="s">
        <v>29</v>
      </c>
      <c r="D3521" t="s">
        <v>21</v>
      </c>
      <c r="E3521" t="s">
        <v>22</v>
      </c>
      <c r="F3521" s="101">
        <v>45991</v>
      </c>
      <c r="G3521" t="s">
        <v>2202</v>
      </c>
      <c r="H3521" t="s">
        <v>3442</v>
      </c>
      <c r="I3521">
        <v>90</v>
      </c>
      <c r="J3521">
        <v>94.44000244140625</v>
      </c>
      <c r="EJ3521">
        <v>90</v>
      </c>
      <c r="EK3521">
        <v>85</v>
      </c>
    </row>
    <row r="3522" spans="1:141" x14ac:dyDescent="0.3">
      <c r="A3522">
        <v>509</v>
      </c>
      <c r="B3522" t="s">
        <v>2156</v>
      </c>
      <c r="C3522" t="s">
        <v>29</v>
      </c>
      <c r="D3522" t="s">
        <v>21</v>
      </c>
      <c r="E3522" t="s">
        <v>22</v>
      </c>
      <c r="F3522" s="101">
        <v>45991</v>
      </c>
      <c r="G3522" t="s">
        <v>2202</v>
      </c>
      <c r="H3522" t="s">
        <v>3443</v>
      </c>
      <c r="I3522">
        <v>90</v>
      </c>
      <c r="J3522">
        <v>0</v>
      </c>
      <c r="EJ3522">
        <v>0</v>
      </c>
      <c r="EK3522">
        <v>0</v>
      </c>
    </row>
    <row r="3523" spans="1:141" x14ac:dyDescent="0.3">
      <c r="A3523">
        <v>509</v>
      </c>
      <c r="B3523" t="s">
        <v>2156</v>
      </c>
      <c r="C3523" t="s">
        <v>29</v>
      </c>
      <c r="D3523" t="s">
        <v>21</v>
      </c>
      <c r="E3523" t="s">
        <v>22</v>
      </c>
      <c r="F3523" s="101">
        <v>45991</v>
      </c>
      <c r="G3523" t="s">
        <v>2202</v>
      </c>
      <c r="H3523" t="s">
        <v>3444</v>
      </c>
      <c r="I3523">
        <v>90</v>
      </c>
      <c r="J3523">
        <v>0</v>
      </c>
      <c r="EJ3523">
        <v>0</v>
      </c>
      <c r="EK3523">
        <v>0</v>
      </c>
    </row>
    <row r="3524" spans="1:141" x14ac:dyDescent="0.3">
      <c r="A3524">
        <v>509</v>
      </c>
      <c r="B3524" t="s">
        <v>2156</v>
      </c>
      <c r="C3524" t="s">
        <v>29</v>
      </c>
      <c r="D3524" t="s">
        <v>21</v>
      </c>
      <c r="E3524" t="s">
        <v>22</v>
      </c>
      <c r="F3524" s="101">
        <v>45991</v>
      </c>
      <c r="G3524" t="s">
        <v>2202</v>
      </c>
      <c r="H3524" t="s">
        <v>3445</v>
      </c>
      <c r="I3524">
        <v>90</v>
      </c>
      <c r="J3524">
        <v>0</v>
      </c>
      <c r="EJ3524">
        <v>0</v>
      </c>
      <c r="EK3524">
        <v>0</v>
      </c>
    </row>
    <row r="3525" spans="1:141" x14ac:dyDescent="0.3">
      <c r="A3525">
        <v>509</v>
      </c>
      <c r="B3525" t="s">
        <v>2156</v>
      </c>
      <c r="C3525" t="s">
        <v>29</v>
      </c>
      <c r="D3525" t="s">
        <v>21</v>
      </c>
      <c r="E3525" t="s">
        <v>22</v>
      </c>
      <c r="F3525" s="101">
        <v>45991</v>
      </c>
      <c r="G3525" t="s">
        <v>2202</v>
      </c>
      <c r="H3525" t="s">
        <v>3446</v>
      </c>
      <c r="I3525">
        <v>90</v>
      </c>
      <c r="J3525">
        <v>0</v>
      </c>
      <c r="EJ3525">
        <v>0</v>
      </c>
      <c r="EK3525">
        <v>0</v>
      </c>
    </row>
    <row r="3526" spans="1:141" x14ac:dyDescent="0.3">
      <c r="A3526">
        <v>509</v>
      </c>
      <c r="B3526" t="s">
        <v>2156</v>
      </c>
      <c r="C3526" t="s">
        <v>29</v>
      </c>
      <c r="D3526" t="s">
        <v>21</v>
      </c>
      <c r="E3526" t="s">
        <v>22</v>
      </c>
      <c r="F3526" s="101">
        <v>45991</v>
      </c>
      <c r="G3526" t="s">
        <v>2202</v>
      </c>
      <c r="H3526" t="s">
        <v>3447</v>
      </c>
      <c r="I3526">
        <v>90</v>
      </c>
      <c r="J3526">
        <v>92</v>
      </c>
      <c r="EJ3526">
        <v>75</v>
      </c>
      <c r="EK3526">
        <v>69</v>
      </c>
    </row>
    <row r="3527" spans="1:141" x14ac:dyDescent="0.3">
      <c r="A3527">
        <v>509</v>
      </c>
      <c r="B3527" t="s">
        <v>2156</v>
      </c>
      <c r="C3527" t="s">
        <v>29</v>
      </c>
      <c r="D3527" t="s">
        <v>21</v>
      </c>
      <c r="E3527" t="s">
        <v>22</v>
      </c>
      <c r="F3527" s="101">
        <v>45991</v>
      </c>
      <c r="G3527" t="s">
        <v>2202</v>
      </c>
      <c r="H3527" t="s">
        <v>3448</v>
      </c>
      <c r="I3527">
        <v>90</v>
      </c>
      <c r="J3527">
        <v>0</v>
      </c>
      <c r="EJ3527">
        <v>0</v>
      </c>
      <c r="EK3527">
        <v>0</v>
      </c>
    </row>
    <row r="3528" spans="1:141" x14ac:dyDescent="0.3">
      <c r="A3528">
        <v>509</v>
      </c>
      <c r="B3528" t="s">
        <v>2156</v>
      </c>
      <c r="C3528" t="s">
        <v>29</v>
      </c>
      <c r="D3528" t="s">
        <v>21</v>
      </c>
      <c r="E3528" t="s">
        <v>22</v>
      </c>
      <c r="F3528" s="101">
        <v>45991</v>
      </c>
      <c r="G3528" t="s">
        <v>2202</v>
      </c>
      <c r="H3528" t="s">
        <v>3449</v>
      </c>
      <c r="I3528">
        <v>90</v>
      </c>
      <c r="J3528">
        <v>100</v>
      </c>
      <c r="EJ3528">
        <v>67</v>
      </c>
      <c r="EK3528">
        <v>67</v>
      </c>
    </row>
    <row r="3529" spans="1:141" x14ac:dyDescent="0.3">
      <c r="A3529">
        <v>208</v>
      </c>
      <c r="B3529" t="s">
        <v>140</v>
      </c>
      <c r="C3529" t="s">
        <v>90</v>
      </c>
      <c r="D3529" t="s">
        <v>21</v>
      </c>
      <c r="E3529" t="s">
        <v>54</v>
      </c>
      <c r="F3529" s="101">
        <v>46022</v>
      </c>
      <c r="G3529" t="s">
        <v>1019</v>
      </c>
      <c r="H3529" t="s">
        <v>2890</v>
      </c>
      <c r="I3529">
        <v>950</v>
      </c>
      <c r="J3529">
        <v>643</v>
      </c>
      <c r="K3529">
        <v>643</v>
      </c>
    </row>
    <row r="3530" spans="1:141" x14ac:dyDescent="0.3">
      <c r="A3530">
        <v>208</v>
      </c>
      <c r="B3530" t="s">
        <v>140</v>
      </c>
      <c r="C3530" t="s">
        <v>90</v>
      </c>
      <c r="D3530" t="s">
        <v>21</v>
      </c>
      <c r="E3530" t="s">
        <v>54</v>
      </c>
      <c r="F3530" s="101">
        <v>46022</v>
      </c>
      <c r="G3530" t="s">
        <v>1019</v>
      </c>
      <c r="H3530" t="s">
        <v>2892</v>
      </c>
      <c r="I3530">
        <v>350</v>
      </c>
      <c r="J3530">
        <v>266</v>
      </c>
      <c r="K3530">
        <v>266</v>
      </c>
    </row>
    <row r="3531" spans="1:141" x14ac:dyDescent="0.3">
      <c r="A3531">
        <v>208</v>
      </c>
      <c r="B3531" t="s">
        <v>140</v>
      </c>
      <c r="C3531" t="s">
        <v>90</v>
      </c>
      <c r="D3531" t="s">
        <v>21</v>
      </c>
      <c r="E3531" t="s">
        <v>54</v>
      </c>
      <c r="F3531" s="101">
        <v>46022</v>
      </c>
      <c r="G3531" t="s">
        <v>1019</v>
      </c>
      <c r="H3531" t="s">
        <v>2898</v>
      </c>
      <c r="I3531">
        <v>25</v>
      </c>
      <c r="J3531">
        <v>14</v>
      </c>
      <c r="K3531">
        <v>14</v>
      </c>
    </row>
    <row r="3532" spans="1:141" x14ac:dyDescent="0.3">
      <c r="A3532">
        <v>208</v>
      </c>
      <c r="B3532" t="s">
        <v>140</v>
      </c>
      <c r="C3532" t="s">
        <v>90</v>
      </c>
      <c r="D3532" t="s">
        <v>21</v>
      </c>
      <c r="E3532" t="s">
        <v>54</v>
      </c>
      <c r="F3532" s="101">
        <v>46022</v>
      </c>
      <c r="G3532" t="s">
        <v>1019</v>
      </c>
      <c r="H3532" t="s">
        <v>2891</v>
      </c>
      <c r="I3532">
        <v>200</v>
      </c>
      <c r="J3532">
        <v>124</v>
      </c>
      <c r="K3532">
        <v>124</v>
      </c>
    </row>
    <row r="3533" spans="1:141" x14ac:dyDescent="0.3">
      <c r="A3533">
        <v>208</v>
      </c>
      <c r="B3533" t="s">
        <v>140</v>
      </c>
      <c r="C3533" t="s">
        <v>90</v>
      </c>
      <c r="D3533" t="s">
        <v>21</v>
      </c>
      <c r="E3533" t="s">
        <v>54</v>
      </c>
      <c r="F3533" s="101">
        <v>46022</v>
      </c>
      <c r="G3533" t="s">
        <v>1019</v>
      </c>
      <c r="H3533" t="s">
        <v>2895</v>
      </c>
      <c r="I3533">
        <v>0</v>
      </c>
      <c r="J3533">
        <v>0</v>
      </c>
      <c r="K3533">
        <v>0</v>
      </c>
    </row>
    <row r="3534" spans="1:141" x14ac:dyDescent="0.3">
      <c r="A3534">
        <v>208</v>
      </c>
      <c r="B3534" t="s">
        <v>140</v>
      </c>
      <c r="C3534" t="s">
        <v>90</v>
      </c>
      <c r="D3534" t="s">
        <v>21</v>
      </c>
      <c r="E3534" t="s">
        <v>54</v>
      </c>
      <c r="F3534" s="101">
        <v>46022</v>
      </c>
      <c r="G3534" t="s">
        <v>1019</v>
      </c>
      <c r="H3534" t="s">
        <v>2899</v>
      </c>
      <c r="I3534">
        <v>25</v>
      </c>
      <c r="J3534">
        <v>12</v>
      </c>
      <c r="K3534">
        <v>12</v>
      </c>
    </row>
    <row r="3535" spans="1:141" x14ac:dyDescent="0.3">
      <c r="A3535">
        <v>214</v>
      </c>
      <c r="B3535" t="s">
        <v>143</v>
      </c>
      <c r="C3535" t="s">
        <v>90</v>
      </c>
      <c r="D3535" t="s">
        <v>21</v>
      </c>
      <c r="E3535" t="s">
        <v>54</v>
      </c>
      <c r="F3535" s="101">
        <v>46022</v>
      </c>
      <c r="G3535" t="s">
        <v>1064</v>
      </c>
      <c r="H3535" t="s">
        <v>2890</v>
      </c>
      <c r="I3535">
        <v>5500</v>
      </c>
      <c r="J3535">
        <v>1243.900024414062</v>
      </c>
      <c r="L3535">
        <v>315.38</v>
      </c>
      <c r="M3535">
        <v>928.52</v>
      </c>
    </row>
    <row r="3536" spans="1:141" x14ac:dyDescent="0.3">
      <c r="A3536">
        <v>214</v>
      </c>
      <c r="B3536" t="s">
        <v>143</v>
      </c>
      <c r="C3536" t="s">
        <v>90</v>
      </c>
      <c r="D3536" t="s">
        <v>21</v>
      </c>
      <c r="E3536" t="s">
        <v>54</v>
      </c>
      <c r="F3536" s="101">
        <v>46022</v>
      </c>
      <c r="G3536" t="s">
        <v>1064</v>
      </c>
      <c r="H3536" t="s">
        <v>2892</v>
      </c>
      <c r="I3536">
        <v>1000</v>
      </c>
      <c r="J3536">
        <v>162.17999267578119</v>
      </c>
      <c r="L3536">
        <v>28.62</v>
      </c>
      <c r="M3536">
        <v>133.56</v>
      </c>
    </row>
    <row r="3537" spans="1:45" x14ac:dyDescent="0.3">
      <c r="A3537">
        <v>214</v>
      </c>
      <c r="B3537" t="s">
        <v>143</v>
      </c>
      <c r="C3537" t="s">
        <v>90</v>
      </c>
      <c r="D3537" t="s">
        <v>21</v>
      </c>
      <c r="E3537" t="s">
        <v>54</v>
      </c>
      <c r="F3537" s="101">
        <v>46022</v>
      </c>
      <c r="G3537" t="s">
        <v>1064</v>
      </c>
      <c r="H3537" t="s">
        <v>2898</v>
      </c>
      <c r="I3537">
        <v>7500</v>
      </c>
      <c r="J3537">
        <v>26.370000839233398</v>
      </c>
      <c r="L3537">
        <v>8.18</v>
      </c>
      <c r="M3537">
        <v>18.190000000000001</v>
      </c>
    </row>
    <row r="3538" spans="1:45" x14ac:dyDescent="0.3">
      <c r="A3538">
        <v>214</v>
      </c>
      <c r="B3538" t="s">
        <v>143</v>
      </c>
      <c r="C3538" t="s">
        <v>90</v>
      </c>
      <c r="D3538" t="s">
        <v>21</v>
      </c>
      <c r="E3538" t="s">
        <v>54</v>
      </c>
      <c r="F3538" s="101">
        <v>46022</v>
      </c>
      <c r="G3538" t="s">
        <v>1064</v>
      </c>
      <c r="H3538" t="s">
        <v>2895</v>
      </c>
      <c r="I3538">
        <v>1</v>
      </c>
      <c r="J3538">
        <v>27.79000091552734</v>
      </c>
      <c r="L3538">
        <v>0</v>
      </c>
      <c r="M3538">
        <v>27.79</v>
      </c>
    </row>
    <row r="3539" spans="1:45" x14ac:dyDescent="0.3">
      <c r="A3539">
        <v>214</v>
      </c>
      <c r="B3539" t="s">
        <v>143</v>
      </c>
      <c r="C3539" t="s">
        <v>90</v>
      </c>
      <c r="D3539" t="s">
        <v>21</v>
      </c>
      <c r="E3539" t="s">
        <v>54</v>
      </c>
      <c r="F3539" s="101">
        <v>46022</v>
      </c>
      <c r="G3539" t="s">
        <v>1064</v>
      </c>
      <c r="H3539" t="s">
        <v>2899</v>
      </c>
      <c r="I3539">
        <v>1</v>
      </c>
      <c r="J3539">
        <v>11.439999580383301</v>
      </c>
      <c r="L3539">
        <v>1.68</v>
      </c>
      <c r="M3539">
        <v>9.76</v>
      </c>
    </row>
    <row r="3540" spans="1:45" x14ac:dyDescent="0.3">
      <c r="A3540">
        <v>214</v>
      </c>
      <c r="B3540" t="s">
        <v>143</v>
      </c>
      <c r="C3540" t="s">
        <v>90</v>
      </c>
      <c r="D3540" t="s">
        <v>21</v>
      </c>
      <c r="E3540" t="s">
        <v>54</v>
      </c>
      <c r="F3540" s="101">
        <v>46022</v>
      </c>
      <c r="G3540" t="s">
        <v>1064</v>
      </c>
      <c r="H3540" t="s">
        <v>2891</v>
      </c>
      <c r="I3540">
        <v>1000</v>
      </c>
      <c r="J3540">
        <v>697.8599853515625</v>
      </c>
      <c r="L3540">
        <v>0</v>
      </c>
      <c r="M3540">
        <v>697.86</v>
      </c>
    </row>
    <row r="3541" spans="1:45" x14ac:dyDescent="0.3">
      <c r="A3541">
        <v>217</v>
      </c>
      <c r="B3541" t="s">
        <v>147</v>
      </c>
      <c r="C3541" t="s">
        <v>90</v>
      </c>
      <c r="D3541" t="s">
        <v>21</v>
      </c>
      <c r="E3541" t="s">
        <v>22</v>
      </c>
      <c r="F3541" s="101">
        <v>46022</v>
      </c>
      <c r="G3541" t="s">
        <v>1092</v>
      </c>
      <c r="H3541" t="s">
        <v>2890</v>
      </c>
      <c r="I3541">
        <v>20</v>
      </c>
      <c r="J3541">
        <v>80.419998168945313</v>
      </c>
      <c r="L3541">
        <v>315.38</v>
      </c>
      <c r="M3541">
        <v>928.52</v>
      </c>
      <c r="AS3541">
        <v>1000.38</v>
      </c>
    </row>
    <row r="3542" spans="1:45" x14ac:dyDescent="0.3">
      <c r="A3542">
        <v>217</v>
      </c>
      <c r="B3542" t="s">
        <v>147</v>
      </c>
      <c r="C3542" t="s">
        <v>90</v>
      </c>
      <c r="D3542" t="s">
        <v>21</v>
      </c>
      <c r="E3542" t="s">
        <v>22</v>
      </c>
      <c r="F3542" s="101">
        <v>46022</v>
      </c>
      <c r="G3542" t="s">
        <v>1092</v>
      </c>
      <c r="H3542" t="s">
        <v>2892</v>
      </c>
      <c r="I3542">
        <v>20</v>
      </c>
      <c r="J3542">
        <v>17.64999961853027</v>
      </c>
      <c r="L3542">
        <v>28.62</v>
      </c>
      <c r="M3542">
        <v>133.56</v>
      </c>
      <c r="AS3542">
        <v>28.62</v>
      </c>
    </row>
    <row r="3543" spans="1:45" x14ac:dyDescent="0.3">
      <c r="A3543">
        <v>217</v>
      </c>
      <c r="B3543" t="s">
        <v>147</v>
      </c>
      <c r="C3543" t="s">
        <v>90</v>
      </c>
      <c r="D3543" t="s">
        <v>21</v>
      </c>
      <c r="E3543" t="s">
        <v>22</v>
      </c>
      <c r="F3543" s="101">
        <v>46022</v>
      </c>
      <c r="G3543" t="s">
        <v>1092</v>
      </c>
      <c r="H3543" t="s">
        <v>2898</v>
      </c>
      <c r="I3543">
        <v>20</v>
      </c>
      <c r="J3543">
        <v>31.020000457763668</v>
      </c>
      <c r="L3543">
        <v>8.18</v>
      </c>
      <c r="M3543">
        <v>18.190000000000001</v>
      </c>
      <c r="AS3543">
        <v>8.18</v>
      </c>
    </row>
    <row r="3544" spans="1:45" x14ac:dyDescent="0.3">
      <c r="A3544">
        <v>217</v>
      </c>
      <c r="B3544" t="s">
        <v>147</v>
      </c>
      <c r="C3544" t="s">
        <v>90</v>
      </c>
      <c r="D3544" t="s">
        <v>21</v>
      </c>
      <c r="E3544" t="s">
        <v>22</v>
      </c>
      <c r="F3544" s="101">
        <v>46022</v>
      </c>
      <c r="G3544" t="s">
        <v>1092</v>
      </c>
      <c r="H3544" t="s">
        <v>2895</v>
      </c>
      <c r="I3544">
        <v>20</v>
      </c>
      <c r="J3544">
        <v>0</v>
      </c>
      <c r="L3544">
        <v>0</v>
      </c>
      <c r="M3544">
        <v>27.79</v>
      </c>
      <c r="AS3544">
        <v>0</v>
      </c>
    </row>
    <row r="3545" spans="1:45" x14ac:dyDescent="0.3">
      <c r="A3545">
        <v>217</v>
      </c>
      <c r="B3545" t="s">
        <v>147</v>
      </c>
      <c r="C3545" t="s">
        <v>90</v>
      </c>
      <c r="D3545" t="s">
        <v>21</v>
      </c>
      <c r="E3545" t="s">
        <v>22</v>
      </c>
      <c r="F3545" s="101">
        <v>46022</v>
      </c>
      <c r="G3545" t="s">
        <v>1092</v>
      </c>
      <c r="H3545" t="s">
        <v>2899</v>
      </c>
      <c r="I3545">
        <v>20</v>
      </c>
      <c r="J3545">
        <v>14.689999580383301</v>
      </c>
      <c r="L3545">
        <v>1.68</v>
      </c>
      <c r="M3545">
        <v>9.76</v>
      </c>
      <c r="AS3545">
        <v>1.68</v>
      </c>
    </row>
    <row r="3546" spans="1:45" x14ac:dyDescent="0.3">
      <c r="A3546">
        <v>217</v>
      </c>
      <c r="B3546" t="s">
        <v>147</v>
      </c>
      <c r="C3546" t="s">
        <v>90</v>
      </c>
      <c r="D3546" t="s">
        <v>21</v>
      </c>
      <c r="E3546" t="s">
        <v>22</v>
      </c>
      <c r="F3546" s="101">
        <v>46022</v>
      </c>
      <c r="G3546" t="s">
        <v>1092</v>
      </c>
      <c r="H3546" t="s">
        <v>2891</v>
      </c>
      <c r="I3546">
        <v>20</v>
      </c>
      <c r="J3546">
        <v>1.429999947547913</v>
      </c>
      <c r="L3546">
        <v>0</v>
      </c>
      <c r="M3546">
        <v>697.86</v>
      </c>
      <c r="AS3546">
        <v>10</v>
      </c>
    </row>
    <row r="3547" spans="1:45" x14ac:dyDescent="0.3">
      <c r="A3547">
        <v>218</v>
      </c>
      <c r="B3547" t="s">
        <v>148</v>
      </c>
      <c r="C3547" t="s">
        <v>90</v>
      </c>
      <c r="D3547" t="s">
        <v>21</v>
      </c>
      <c r="E3547" t="s">
        <v>54</v>
      </c>
      <c r="F3547" s="101">
        <v>46022</v>
      </c>
      <c r="G3547" t="s">
        <v>1123</v>
      </c>
      <c r="H3547" t="s">
        <v>2890</v>
      </c>
      <c r="I3547">
        <v>76000</v>
      </c>
      <c r="J3547">
        <v>53458.0390625</v>
      </c>
      <c r="N3547">
        <v>53458.04</v>
      </c>
    </row>
    <row r="3548" spans="1:45" x14ac:dyDescent="0.3">
      <c r="A3548">
        <v>218</v>
      </c>
      <c r="B3548" t="s">
        <v>148</v>
      </c>
      <c r="C3548" t="s">
        <v>90</v>
      </c>
      <c r="D3548" t="s">
        <v>21</v>
      </c>
      <c r="E3548" t="s">
        <v>54</v>
      </c>
      <c r="F3548" s="101">
        <v>46022</v>
      </c>
      <c r="G3548" t="s">
        <v>1123</v>
      </c>
      <c r="H3548" t="s">
        <v>2892</v>
      </c>
      <c r="I3548">
        <v>76000</v>
      </c>
      <c r="J3548">
        <v>46170</v>
      </c>
      <c r="N3548">
        <v>46170</v>
      </c>
    </row>
    <row r="3549" spans="1:45" x14ac:dyDescent="0.3">
      <c r="A3549">
        <v>218</v>
      </c>
      <c r="B3549" t="s">
        <v>148</v>
      </c>
      <c r="C3549" t="s">
        <v>90</v>
      </c>
      <c r="D3549" t="s">
        <v>21</v>
      </c>
      <c r="E3549" t="s">
        <v>54</v>
      </c>
      <c r="F3549" s="101">
        <v>46022</v>
      </c>
      <c r="G3549" t="s">
        <v>1123</v>
      </c>
      <c r="H3549" t="s">
        <v>2898</v>
      </c>
      <c r="I3549">
        <v>5000</v>
      </c>
      <c r="J3549">
        <v>4080</v>
      </c>
      <c r="N3549">
        <v>4080</v>
      </c>
    </row>
    <row r="3550" spans="1:45" x14ac:dyDescent="0.3">
      <c r="A3550">
        <v>218</v>
      </c>
      <c r="B3550" t="s">
        <v>148</v>
      </c>
      <c r="C3550" t="s">
        <v>90</v>
      </c>
      <c r="D3550" t="s">
        <v>21</v>
      </c>
      <c r="E3550" t="s">
        <v>54</v>
      </c>
      <c r="F3550" s="101">
        <v>46022</v>
      </c>
      <c r="G3550" t="s">
        <v>1123</v>
      </c>
      <c r="H3550" t="s">
        <v>2891</v>
      </c>
      <c r="I3550">
        <v>24000</v>
      </c>
      <c r="J3550">
        <v>11717</v>
      </c>
      <c r="N3550">
        <v>11717</v>
      </c>
    </row>
    <row r="3551" spans="1:45" x14ac:dyDescent="0.3">
      <c r="A3551">
        <v>218</v>
      </c>
      <c r="B3551" t="s">
        <v>148</v>
      </c>
      <c r="C3551" t="s">
        <v>90</v>
      </c>
      <c r="D3551" t="s">
        <v>21</v>
      </c>
      <c r="E3551" t="s">
        <v>54</v>
      </c>
      <c r="F3551" s="101">
        <v>46022</v>
      </c>
      <c r="G3551" t="s">
        <v>1123</v>
      </c>
      <c r="H3551" t="s">
        <v>2895</v>
      </c>
      <c r="I3551">
        <v>5000</v>
      </c>
      <c r="J3551">
        <v>6243</v>
      </c>
      <c r="N3551">
        <v>6243</v>
      </c>
    </row>
    <row r="3552" spans="1:45" x14ac:dyDescent="0.3">
      <c r="A3552">
        <v>218</v>
      </c>
      <c r="B3552" t="s">
        <v>148</v>
      </c>
      <c r="C3552" t="s">
        <v>90</v>
      </c>
      <c r="D3552" t="s">
        <v>21</v>
      </c>
      <c r="E3552" t="s">
        <v>54</v>
      </c>
      <c r="F3552" s="101">
        <v>46022</v>
      </c>
      <c r="G3552" t="s">
        <v>1123</v>
      </c>
      <c r="H3552" t="s">
        <v>2899</v>
      </c>
      <c r="I3552">
        <v>2000</v>
      </c>
      <c r="J3552">
        <v>2152</v>
      </c>
      <c r="N3552">
        <v>2152</v>
      </c>
    </row>
    <row r="3553" spans="1:94" x14ac:dyDescent="0.3">
      <c r="A3553">
        <v>225</v>
      </c>
      <c r="B3553" t="s">
        <v>156</v>
      </c>
      <c r="C3553" t="s">
        <v>90</v>
      </c>
      <c r="D3553" t="s">
        <v>21</v>
      </c>
      <c r="E3553" t="s">
        <v>22</v>
      </c>
      <c r="F3553" s="101">
        <v>46022</v>
      </c>
      <c r="G3553" t="s">
        <v>1178</v>
      </c>
      <c r="H3553" t="s">
        <v>2890</v>
      </c>
      <c r="I3553">
        <v>1</v>
      </c>
      <c r="J3553">
        <v>0</v>
      </c>
      <c r="AT3553">
        <v>0</v>
      </c>
    </row>
    <row r="3554" spans="1:94" x14ac:dyDescent="0.3">
      <c r="A3554">
        <v>225</v>
      </c>
      <c r="B3554" t="s">
        <v>156</v>
      </c>
      <c r="C3554" t="s">
        <v>90</v>
      </c>
      <c r="D3554" t="s">
        <v>21</v>
      </c>
      <c r="E3554" t="s">
        <v>22</v>
      </c>
      <c r="F3554" s="101">
        <v>46022</v>
      </c>
      <c r="G3554" t="s">
        <v>1178</v>
      </c>
      <c r="H3554" t="s">
        <v>2892</v>
      </c>
      <c r="I3554">
        <v>1</v>
      </c>
      <c r="J3554">
        <v>0</v>
      </c>
      <c r="AT3554">
        <v>0</v>
      </c>
    </row>
    <row r="3555" spans="1:94" x14ac:dyDescent="0.3">
      <c r="A3555">
        <v>225</v>
      </c>
      <c r="B3555" t="s">
        <v>156</v>
      </c>
      <c r="C3555" t="s">
        <v>90</v>
      </c>
      <c r="D3555" t="s">
        <v>21</v>
      </c>
      <c r="E3555" t="s">
        <v>22</v>
      </c>
      <c r="F3555" s="101">
        <v>46022</v>
      </c>
      <c r="G3555" t="s">
        <v>1178</v>
      </c>
      <c r="H3555" t="s">
        <v>2898</v>
      </c>
      <c r="I3555">
        <v>1</v>
      </c>
      <c r="J3555">
        <v>0</v>
      </c>
      <c r="AT3555">
        <v>0</v>
      </c>
    </row>
    <row r="3556" spans="1:94" x14ac:dyDescent="0.3">
      <c r="A3556">
        <v>225</v>
      </c>
      <c r="B3556" t="s">
        <v>156</v>
      </c>
      <c r="C3556" t="s">
        <v>90</v>
      </c>
      <c r="D3556" t="s">
        <v>21</v>
      </c>
      <c r="E3556" t="s">
        <v>22</v>
      </c>
      <c r="F3556" s="101">
        <v>46022</v>
      </c>
      <c r="G3556" t="s">
        <v>1178</v>
      </c>
      <c r="H3556" t="s">
        <v>2891</v>
      </c>
      <c r="I3556">
        <v>1</v>
      </c>
      <c r="J3556">
        <v>0</v>
      </c>
      <c r="AT3556">
        <v>0</v>
      </c>
    </row>
    <row r="3557" spans="1:94" x14ac:dyDescent="0.3">
      <c r="A3557">
        <v>225</v>
      </c>
      <c r="B3557" t="s">
        <v>156</v>
      </c>
      <c r="C3557" t="s">
        <v>90</v>
      </c>
      <c r="D3557" t="s">
        <v>21</v>
      </c>
      <c r="E3557" t="s">
        <v>22</v>
      </c>
      <c r="F3557" s="101">
        <v>46022</v>
      </c>
      <c r="G3557" t="s">
        <v>1178</v>
      </c>
      <c r="H3557" t="s">
        <v>2899</v>
      </c>
      <c r="I3557">
        <v>1</v>
      </c>
      <c r="J3557">
        <v>0</v>
      </c>
      <c r="AT3557">
        <v>0</v>
      </c>
    </row>
    <row r="3558" spans="1:94" x14ac:dyDescent="0.3">
      <c r="A3558">
        <v>225</v>
      </c>
      <c r="B3558" t="s">
        <v>156</v>
      </c>
      <c r="C3558" t="s">
        <v>90</v>
      </c>
      <c r="D3558" t="s">
        <v>21</v>
      </c>
      <c r="E3558" t="s">
        <v>22</v>
      </c>
      <c r="F3558" s="101">
        <v>46022</v>
      </c>
      <c r="G3558" t="s">
        <v>1178</v>
      </c>
      <c r="H3558" t="s">
        <v>2895</v>
      </c>
      <c r="I3558">
        <v>1</v>
      </c>
      <c r="J3558">
        <v>0</v>
      </c>
      <c r="AT3558">
        <v>0</v>
      </c>
    </row>
    <row r="3559" spans="1:94" x14ac:dyDescent="0.3">
      <c r="A3559">
        <v>239</v>
      </c>
      <c r="B3559" t="s">
        <v>1226</v>
      </c>
      <c r="C3559" t="s">
        <v>29</v>
      </c>
      <c r="D3559" t="s">
        <v>21</v>
      </c>
      <c r="E3559" t="s">
        <v>22</v>
      </c>
      <c r="F3559" s="101">
        <v>46022</v>
      </c>
      <c r="G3559" t="s">
        <v>1230</v>
      </c>
      <c r="H3559" t="s">
        <v>2905</v>
      </c>
      <c r="J3559">
        <v>2</v>
      </c>
      <c r="AU3559">
        <v>2</v>
      </c>
    </row>
    <row r="3560" spans="1:94" x14ac:dyDescent="0.3">
      <c r="A3560">
        <v>239</v>
      </c>
      <c r="B3560" t="s">
        <v>1226</v>
      </c>
      <c r="C3560" t="s">
        <v>29</v>
      </c>
      <c r="D3560" t="s">
        <v>21</v>
      </c>
      <c r="E3560" t="s">
        <v>22</v>
      </c>
      <c r="F3560" s="101">
        <v>46022</v>
      </c>
      <c r="G3560" t="s">
        <v>1230</v>
      </c>
      <c r="H3560" t="s">
        <v>2906</v>
      </c>
      <c r="J3560">
        <v>12</v>
      </c>
      <c r="AU3560">
        <v>12</v>
      </c>
    </row>
    <row r="3561" spans="1:94" x14ac:dyDescent="0.3">
      <c r="A3561">
        <v>239</v>
      </c>
      <c r="B3561" t="s">
        <v>1226</v>
      </c>
      <c r="C3561" t="s">
        <v>29</v>
      </c>
      <c r="D3561" t="s">
        <v>21</v>
      </c>
      <c r="E3561" t="s">
        <v>22</v>
      </c>
      <c r="F3561" s="101">
        <v>46022</v>
      </c>
      <c r="G3561" t="s">
        <v>1230</v>
      </c>
      <c r="H3561" t="s">
        <v>2907</v>
      </c>
      <c r="J3561">
        <v>4</v>
      </c>
      <c r="AU3561">
        <v>4</v>
      </c>
    </row>
    <row r="3562" spans="1:94" x14ac:dyDescent="0.3">
      <c r="A3562">
        <v>239</v>
      </c>
      <c r="B3562" t="s">
        <v>1226</v>
      </c>
      <c r="C3562" t="s">
        <v>29</v>
      </c>
      <c r="D3562" t="s">
        <v>21</v>
      </c>
      <c r="E3562" t="s">
        <v>22</v>
      </c>
      <c r="F3562" s="101">
        <v>46022</v>
      </c>
      <c r="G3562" t="s">
        <v>1230</v>
      </c>
      <c r="H3562" t="s">
        <v>2695</v>
      </c>
      <c r="J3562">
        <v>3</v>
      </c>
      <c r="AU3562">
        <v>3</v>
      </c>
    </row>
    <row r="3563" spans="1:94" x14ac:dyDescent="0.3">
      <c r="A3563">
        <v>239</v>
      </c>
      <c r="B3563" t="s">
        <v>1226</v>
      </c>
      <c r="C3563" t="s">
        <v>29</v>
      </c>
      <c r="D3563" t="s">
        <v>21</v>
      </c>
      <c r="E3563" t="s">
        <v>22</v>
      </c>
      <c r="F3563" s="101">
        <v>46022</v>
      </c>
      <c r="G3563" t="s">
        <v>1230</v>
      </c>
      <c r="H3563" t="s">
        <v>2908</v>
      </c>
      <c r="J3563">
        <v>23</v>
      </c>
      <c r="AU3563">
        <v>23</v>
      </c>
    </row>
    <row r="3564" spans="1:94" x14ac:dyDescent="0.3">
      <c r="A3564">
        <v>434</v>
      </c>
      <c r="B3564" t="s">
        <v>403</v>
      </c>
      <c r="C3564" t="s">
        <v>90</v>
      </c>
      <c r="D3564" t="s">
        <v>21</v>
      </c>
      <c r="E3564" t="s">
        <v>54</v>
      </c>
      <c r="F3564" s="101">
        <v>46022</v>
      </c>
      <c r="G3564" t="s">
        <v>3542</v>
      </c>
      <c r="H3564" t="s">
        <v>2890</v>
      </c>
      <c r="I3564">
        <v>100</v>
      </c>
      <c r="J3564">
        <v>139.1499938964844</v>
      </c>
      <c r="AV3564">
        <v>139.15</v>
      </c>
    </row>
    <row r="3565" spans="1:94" x14ac:dyDescent="0.3">
      <c r="A3565">
        <v>434</v>
      </c>
      <c r="B3565" t="s">
        <v>403</v>
      </c>
      <c r="C3565" t="s">
        <v>90</v>
      </c>
      <c r="D3565" t="s">
        <v>21</v>
      </c>
      <c r="E3565" t="s">
        <v>54</v>
      </c>
      <c r="F3565" s="101">
        <v>46022</v>
      </c>
      <c r="G3565" t="s">
        <v>3542</v>
      </c>
      <c r="H3565" t="s">
        <v>2892</v>
      </c>
      <c r="I3565">
        <v>25</v>
      </c>
      <c r="J3565">
        <v>0.47999998927116388</v>
      </c>
      <c r="AV3565">
        <v>0.48</v>
      </c>
    </row>
    <row r="3566" spans="1:94" x14ac:dyDescent="0.3">
      <c r="A3566">
        <v>434</v>
      </c>
      <c r="B3566" t="s">
        <v>403</v>
      </c>
      <c r="C3566" t="s">
        <v>90</v>
      </c>
      <c r="D3566" t="s">
        <v>21</v>
      </c>
      <c r="E3566" t="s">
        <v>54</v>
      </c>
      <c r="F3566" s="101">
        <v>46022</v>
      </c>
      <c r="G3566" t="s">
        <v>3542</v>
      </c>
      <c r="H3566" t="s">
        <v>2891</v>
      </c>
      <c r="I3566">
        <v>25</v>
      </c>
      <c r="J3566">
        <v>10.39999961853027</v>
      </c>
      <c r="AV3566">
        <v>10.4</v>
      </c>
    </row>
    <row r="3567" spans="1:94" x14ac:dyDescent="0.3">
      <c r="A3567">
        <v>434</v>
      </c>
      <c r="B3567" t="s">
        <v>403</v>
      </c>
      <c r="C3567" t="s">
        <v>90</v>
      </c>
      <c r="D3567" t="s">
        <v>21</v>
      </c>
      <c r="E3567" t="s">
        <v>54</v>
      </c>
      <c r="F3567" s="101">
        <v>46022</v>
      </c>
      <c r="G3567" t="s">
        <v>3542</v>
      </c>
      <c r="H3567" t="s">
        <v>2895</v>
      </c>
      <c r="I3567">
        <v>10</v>
      </c>
      <c r="J3567">
        <v>0.10000000149011611</v>
      </c>
      <c r="AV3567">
        <v>0.1</v>
      </c>
    </row>
    <row r="3568" spans="1:94" x14ac:dyDescent="0.3">
      <c r="A3568">
        <v>436</v>
      </c>
      <c r="B3568" t="s">
        <v>121</v>
      </c>
      <c r="C3568" t="s">
        <v>93</v>
      </c>
      <c r="D3568" t="s">
        <v>21</v>
      </c>
      <c r="E3568" t="s">
        <v>54</v>
      </c>
      <c r="F3568" s="101">
        <v>46022</v>
      </c>
      <c r="G3568" t="s">
        <v>1794</v>
      </c>
      <c r="H3568" t="s">
        <v>3074</v>
      </c>
      <c r="I3568">
        <v>7</v>
      </c>
      <c r="J3568">
        <v>5.1700000762939453</v>
      </c>
      <c r="CP3568">
        <v>5.17</v>
      </c>
    </row>
    <row r="3569" spans="1:136" x14ac:dyDescent="0.3">
      <c r="A3569">
        <v>436</v>
      </c>
      <c r="B3569" t="s">
        <v>121</v>
      </c>
      <c r="C3569" t="s">
        <v>93</v>
      </c>
      <c r="D3569" t="s">
        <v>21</v>
      </c>
      <c r="E3569" t="s">
        <v>54</v>
      </c>
      <c r="F3569" s="101">
        <v>46022</v>
      </c>
      <c r="G3569" t="s">
        <v>1794</v>
      </c>
      <c r="H3569" t="s">
        <v>3075</v>
      </c>
      <c r="I3569">
        <v>7</v>
      </c>
      <c r="J3569">
        <v>6.5999999046325684</v>
      </c>
      <c r="CP3569">
        <v>6.6</v>
      </c>
    </row>
    <row r="3570" spans="1:136" x14ac:dyDescent="0.3">
      <c r="A3570">
        <v>485</v>
      </c>
      <c r="B3570" t="s">
        <v>450</v>
      </c>
      <c r="C3570" t="s">
        <v>93</v>
      </c>
      <c r="D3570" t="s">
        <v>21</v>
      </c>
      <c r="E3570" t="s">
        <v>22</v>
      </c>
      <c r="F3570" s="101">
        <v>46022</v>
      </c>
      <c r="G3570" t="s">
        <v>2093</v>
      </c>
      <c r="H3570" t="s">
        <v>3328</v>
      </c>
      <c r="I3570">
        <v>80</v>
      </c>
      <c r="J3570">
        <v>0</v>
      </c>
      <c r="EC3570">
        <v>0</v>
      </c>
      <c r="ED3570">
        <v>0</v>
      </c>
    </row>
    <row r="3571" spans="1:136" x14ac:dyDescent="0.3">
      <c r="A3571">
        <v>485</v>
      </c>
      <c r="B3571" t="s">
        <v>450</v>
      </c>
      <c r="C3571" t="s">
        <v>93</v>
      </c>
      <c r="D3571" t="s">
        <v>21</v>
      </c>
      <c r="E3571" t="s">
        <v>22</v>
      </c>
      <c r="F3571" s="101">
        <v>46022</v>
      </c>
      <c r="G3571" t="s">
        <v>2093</v>
      </c>
      <c r="H3571" t="s">
        <v>3329</v>
      </c>
      <c r="I3571">
        <v>80</v>
      </c>
      <c r="J3571">
        <v>0</v>
      </c>
      <c r="EC3571">
        <v>0</v>
      </c>
      <c r="ED3571">
        <v>0</v>
      </c>
    </row>
    <row r="3572" spans="1:136" x14ac:dyDescent="0.3">
      <c r="A3572">
        <v>485</v>
      </c>
      <c r="B3572" t="s">
        <v>450</v>
      </c>
      <c r="C3572" t="s">
        <v>93</v>
      </c>
      <c r="D3572" t="s">
        <v>21</v>
      </c>
      <c r="E3572" t="s">
        <v>22</v>
      </c>
      <c r="F3572" s="101">
        <v>46022</v>
      </c>
      <c r="G3572" t="s">
        <v>2093</v>
      </c>
      <c r="H3572" t="s">
        <v>3330</v>
      </c>
      <c r="I3572">
        <v>80</v>
      </c>
      <c r="J3572">
        <v>0</v>
      </c>
      <c r="EC3572">
        <v>0</v>
      </c>
      <c r="ED3572">
        <v>0</v>
      </c>
    </row>
    <row r="3573" spans="1:136" x14ac:dyDescent="0.3">
      <c r="A3573">
        <v>485</v>
      </c>
      <c r="B3573" t="s">
        <v>450</v>
      </c>
      <c r="C3573" t="s">
        <v>93</v>
      </c>
      <c r="D3573" t="s">
        <v>21</v>
      </c>
      <c r="E3573" t="s">
        <v>22</v>
      </c>
      <c r="F3573" s="101">
        <v>46022</v>
      </c>
      <c r="G3573" t="s">
        <v>2093</v>
      </c>
      <c r="H3573" t="s">
        <v>3064</v>
      </c>
      <c r="I3573">
        <v>80</v>
      </c>
      <c r="J3573">
        <v>0</v>
      </c>
      <c r="EC3573">
        <v>0</v>
      </c>
      <c r="ED3573">
        <v>0</v>
      </c>
    </row>
    <row r="3574" spans="1:136" x14ac:dyDescent="0.3">
      <c r="A3574">
        <v>485</v>
      </c>
      <c r="B3574" t="s">
        <v>450</v>
      </c>
      <c r="C3574" t="s">
        <v>93</v>
      </c>
      <c r="D3574" t="s">
        <v>21</v>
      </c>
      <c r="E3574" t="s">
        <v>22</v>
      </c>
      <c r="F3574" s="101">
        <v>46022</v>
      </c>
      <c r="G3574" t="s">
        <v>2093</v>
      </c>
      <c r="H3574" t="s">
        <v>68</v>
      </c>
      <c r="I3574">
        <v>80</v>
      </c>
      <c r="J3574">
        <v>0</v>
      </c>
      <c r="EC3574">
        <v>0</v>
      </c>
      <c r="ED3574">
        <v>0</v>
      </c>
    </row>
    <row r="3575" spans="1:136" x14ac:dyDescent="0.3">
      <c r="A3575">
        <v>485</v>
      </c>
      <c r="B3575" t="s">
        <v>450</v>
      </c>
      <c r="C3575" t="s">
        <v>93</v>
      </c>
      <c r="D3575" t="s">
        <v>21</v>
      </c>
      <c r="E3575" t="s">
        <v>22</v>
      </c>
      <c r="F3575" s="101">
        <v>46022</v>
      </c>
      <c r="G3575" t="s">
        <v>2093</v>
      </c>
      <c r="H3575" t="s">
        <v>3331</v>
      </c>
      <c r="I3575">
        <v>80</v>
      </c>
      <c r="J3575">
        <v>0</v>
      </c>
      <c r="EC3575">
        <v>0</v>
      </c>
      <c r="ED3575">
        <v>0</v>
      </c>
    </row>
    <row r="3576" spans="1:136" x14ac:dyDescent="0.3">
      <c r="A3576">
        <v>485</v>
      </c>
      <c r="B3576" t="s">
        <v>450</v>
      </c>
      <c r="C3576" t="s">
        <v>93</v>
      </c>
      <c r="D3576" t="s">
        <v>21</v>
      </c>
      <c r="E3576" t="s">
        <v>22</v>
      </c>
      <c r="F3576" s="101">
        <v>46022</v>
      </c>
      <c r="G3576" t="s">
        <v>2093</v>
      </c>
      <c r="H3576" t="s">
        <v>3332</v>
      </c>
      <c r="I3576">
        <v>80</v>
      </c>
      <c r="J3576">
        <v>0</v>
      </c>
      <c r="EC3576">
        <v>0</v>
      </c>
      <c r="ED3576">
        <v>0</v>
      </c>
    </row>
    <row r="3577" spans="1:136" x14ac:dyDescent="0.3">
      <c r="A3577">
        <v>485</v>
      </c>
      <c r="B3577" t="s">
        <v>450</v>
      </c>
      <c r="C3577" t="s">
        <v>93</v>
      </c>
      <c r="D3577" t="s">
        <v>21</v>
      </c>
      <c r="E3577" t="s">
        <v>22</v>
      </c>
      <c r="F3577" s="101">
        <v>46022</v>
      </c>
      <c r="G3577" t="s">
        <v>2093</v>
      </c>
      <c r="H3577" t="s">
        <v>3018</v>
      </c>
      <c r="I3577">
        <v>80</v>
      </c>
      <c r="J3577">
        <v>0</v>
      </c>
      <c r="EC3577">
        <v>0</v>
      </c>
      <c r="ED3577">
        <v>0</v>
      </c>
    </row>
    <row r="3578" spans="1:136" x14ac:dyDescent="0.3">
      <c r="A3578">
        <v>485</v>
      </c>
      <c r="B3578" t="s">
        <v>450</v>
      </c>
      <c r="C3578" t="s">
        <v>93</v>
      </c>
      <c r="D3578" t="s">
        <v>21</v>
      </c>
      <c r="E3578" t="s">
        <v>22</v>
      </c>
      <c r="F3578" s="101">
        <v>46022</v>
      </c>
      <c r="G3578" t="s">
        <v>2093</v>
      </c>
      <c r="H3578" t="s">
        <v>3355</v>
      </c>
      <c r="I3578">
        <v>80</v>
      </c>
      <c r="J3578">
        <v>0</v>
      </c>
      <c r="EC3578">
        <v>0</v>
      </c>
      <c r="ED3578">
        <v>0</v>
      </c>
    </row>
    <row r="3579" spans="1:136" x14ac:dyDescent="0.3">
      <c r="A3579">
        <v>488</v>
      </c>
      <c r="B3579" t="s">
        <v>453</v>
      </c>
      <c r="C3579" t="s">
        <v>93</v>
      </c>
      <c r="D3579" t="s">
        <v>21</v>
      </c>
      <c r="E3579" t="s">
        <v>22</v>
      </c>
      <c r="F3579" s="101">
        <v>46022</v>
      </c>
      <c r="G3579" t="s">
        <v>2135</v>
      </c>
      <c r="H3579" t="s">
        <v>3328</v>
      </c>
      <c r="I3579">
        <v>85</v>
      </c>
      <c r="J3579">
        <v>20</v>
      </c>
      <c r="EE3579">
        <v>1</v>
      </c>
      <c r="EF3579">
        <v>5</v>
      </c>
    </row>
    <row r="3580" spans="1:136" x14ac:dyDescent="0.3">
      <c r="A3580">
        <v>488</v>
      </c>
      <c r="B3580" t="s">
        <v>453</v>
      </c>
      <c r="C3580" t="s">
        <v>93</v>
      </c>
      <c r="D3580" t="s">
        <v>21</v>
      </c>
      <c r="E3580" t="s">
        <v>22</v>
      </c>
      <c r="F3580" s="101">
        <v>46022</v>
      </c>
      <c r="G3580" t="s">
        <v>2135</v>
      </c>
      <c r="H3580" t="s">
        <v>3329</v>
      </c>
      <c r="I3580">
        <v>85</v>
      </c>
      <c r="J3580">
        <v>82.760002136230469</v>
      </c>
      <c r="EE3580">
        <v>24</v>
      </c>
      <c r="EF3580">
        <v>29</v>
      </c>
    </row>
    <row r="3581" spans="1:136" x14ac:dyDescent="0.3">
      <c r="A3581">
        <v>488</v>
      </c>
      <c r="B3581" t="s">
        <v>453</v>
      </c>
      <c r="C3581" t="s">
        <v>93</v>
      </c>
      <c r="D3581" t="s">
        <v>21</v>
      </c>
      <c r="E3581" t="s">
        <v>22</v>
      </c>
      <c r="F3581" s="101">
        <v>46022</v>
      </c>
      <c r="G3581" t="s">
        <v>2135</v>
      </c>
      <c r="H3581" t="s">
        <v>3330</v>
      </c>
      <c r="I3581">
        <v>85</v>
      </c>
      <c r="J3581">
        <v>40</v>
      </c>
      <c r="EE3581">
        <v>2</v>
      </c>
      <c r="EF3581">
        <v>5</v>
      </c>
    </row>
    <row r="3582" spans="1:136" x14ac:dyDescent="0.3">
      <c r="A3582">
        <v>488</v>
      </c>
      <c r="B3582" t="s">
        <v>453</v>
      </c>
      <c r="C3582" t="s">
        <v>93</v>
      </c>
      <c r="D3582" t="s">
        <v>21</v>
      </c>
      <c r="E3582" t="s">
        <v>22</v>
      </c>
      <c r="F3582" s="101">
        <v>46022</v>
      </c>
      <c r="G3582" t="s">
        <v>2135</v>
      </c>
      <c r="H3582" t="s">
        <v>3064</v>
      </c>
      <c r="I3582">
        <v>85</v>
      </c>
      <c r="J3582">
        <v>93.330001831054688</v>
      </c>
      <c r="EE3582">
        <v>28</v>
      </c>
      <c r="EF3582">
        <v>30</v>
      </c>
    </row>
    <row r="3583" spans="1:136" x14ac:dyDescent="0.3">
      <c r="A3583">
        <v>488</v>
      </c>
      <c r="B3583" t="s">
        <v>453</v>
      </c>
      <c r="C3583" t="s">
        <v>93</v>
      </c>
      <c r="D3583" t="s">
        <v>21</v>
      </c>
      <c r="E3583" t="s">
        <v>22</v>
      </c>
      <c r="F3583" s="101">
        <v>46022</v>
      </c>
      <c r="G3583" t="s">
        <v>2135</v>
      </c>
      <c r="H3583" t="s">
        <v>68</v>
      </c>
      <c r="I3583">
        <v>85</v>
      </c>
      <c r="J3583">
        <v>0</v>
      </c>
      <c r="EE3583">
        <v>0</v>
      </c>
      <c r="EF3583">
        <v>0</v>
      </c>
    </row>
    <row r="3584" spans="1:136" x14ac:dyDescent="0.3">
      <c r="A3584">
        <v>488</v>
      </c>
      <c r="B3584" t="s">
        <v>453</v>
      </c>
      <c r="C3584" t="s">
        <v>93</v>
      </c>
      <c r="D3584" t="s">
        <v>21</v>
      </c>
      <c r="E3584" t="s">
        <v>22</v>
      </c>
      <c r="F3584" s="101">
        <v>46022</v>
      </c>
      <c r="G3584" t="s">
        <v>2135</v>
      </c>
      <c r="H3584" t="s">
        <v>3331</v>
      </c>
      <c r="I3584">
        <v>85</v>
      </c>
      <c r="J3584">
        <v>0</v>
      </c>
      <c r="EE3584">
        <v>0</v>
      </c>
      <c r="EF3584">
        <v>0</v>
      </c>
    </row>
    <row r="3585" spans="1:141" x14ac:dyDescent="0.3">
      <c r="A3585">
        <v>488</v>
      </c>
      <c r="B3585" t="s">
        <v>453</v>
      </c>
      <c r="C3585" t="s">
        <v>93</v>
      </c>
      <c r="D3585" t="s">
        <v>21</v>
      </c>
      <c r="E3585" t="s">
        <v>22</v>
      </c>
      <c r="F3585" s="101">
        <v>46022</v>
      </c>
      <c r="G3585" t="s">
        <v>2135</v>
      </c>
      <c r="H3585" t="s">
        <v>3018</v>
      </c>
      <c r="I3585">
        <v>85</v>
      </c>
      <c r="J3585">
        <v>0</v>
      </c>
      <c r="EE3585">
        <v>0</v>
      </c>
      <c r="EF3585">
        <v>0</v>
      </c>
    </row>
    <row r="3586" spans="1:141" x14ac:dyDescent="0.3">
      <c r="A3586">
        <v>488</v>
      </c>
      <c r="B3586" t="s">
        <v>453</v>
      </c>
      <c r="C3586" t="s">
        <v>93</v>
      </c>
      <c r="D3586" t="s">
        <v>21</v>
      </c>
      <c r="E3586" t="s">
        <v>22</v>
      </c>
      <c r="F3586" s="101">
        <v>46022</v>
      </c>
      <c r="G3586" t="s">
        <v>2135</v>
      </c>
      <c r="H3586" t="s">
        <v>3355</v>
      </c>
      <c r="I3586">
        <v>85</v>
      </c>
      <c r="J3586">
        <v>0</v>
      </c>
      <c r="EE3586">
        <v>0</v>
      </c>
      <c r="EF3586">
        <v>0</v>
      </c>
    </row>
    <row r="3587" spans="1:141" x14ac:dyDescent="0.3">
      <c r="A3587">
        <v>488</v>
      </c>
      <c r="B3587" t="s">
        <v>453</v>
      </c>
      <c r="C3587" t="s">
        <v>93</v>
      </c>
      <c r="D3587" t="s">
        <v>21</v>
      </c>
      <c r="E3587" t="s">
        <v>22</v>
      </c>
      <c r="F3587" s="101">
        <v>46022</v>
      </c>
      <c r="G3587" t="s">
        <v>2135</v>
      </c>
      <c r="H3587" t="s">
        <v>3332</v>
      </c>
      <c r="I3587">
        <v>85</v>
      </c>
      <c r="J3587">
        <v>64.709999084472656</v>
      </c>
      <c r="EE3587">
        <v>11</v>
      </c>
      <c r="EF3587">
        <v>17</v>
      </c>
    </row>
    <row r="3588" spans="1:141" x14ac:dyDescent="0.3">
      <c r="A3588">
        <v>509</v>
      </c>
      <c r="B3588" t="s">
        <v>2156</v>
      </c>
      <c r="C3588" t="s">
        <v>29</v>
      </c>
      <c r="D3588" t="s">
        <v>21</v>
      </c>
      <c r="E3588" t="s">
        <v>22</v>
      </c>
      <c r="F3588" s="101">
        <v>46022</v>
      </c>
      <c r="G3588" t="s">
        <v>2203</v>
      </c>
      <c r="H3588" t="s">
        <v>3437</v>
      </c>
      <c r="I3588">
        <v>90</v>
      </c>
      <c r="J3588">
        <v>100</v>
      </c>
      <c r="EJ3588">
        <v>95</v>
      </c>
      <c r="EK3588">
        <v>95</v>
      </c>
    </row>
    <row r="3589" spans="1:141" x14ac:dyDescent="0.3">
      <c r="A3589">
        <v>509</v>
      </c>
      <c r="B3589" t="s">
        <v>2156</v>
      </c>
      <c r="C3589" t="s">
        <v>29</v>
      </c>
      <c r="D3589" t="s">
        <v>21</v>
      </c>
      <c r="E3589" t="s">
        <v>22</v>
      </c>
      <c r="F3589" s="101">
        <v>46022</v>
      </c>
      <c r="G3589" t="s">
        <v>2203</v>
      </c>
      <c r="H3589" t="s">
        <v>3438</v>
      </c>
      <c r="I3589">
        <v>90</v>
      </c>
      <c r="J3589">
        <v>94.680000305175781</v>
      </c>
      <c r="EJ3589">
        <v>94</v>
      </c>
      <c r="EK3589">
        <v>89</v>
      </c>
    </row>
    <row r="3590" spans="1:141" x14ac:dyDescent="0.3">
      <c r="A3590">
        <v>509</v>
      </c>
      <c r="B3590" t="s">
        <v>2156</v>
      </c>
      <c r="C3590" t="s">
        <v>29</v>
      </c>
      <c r="D3590" t="s">
        <v>21</v>
      </c>
      <c r="E3590" t="s">
        <v>22</v>
      </c>
      <c r="F3590" s="101">
        <v>46022</v>
      </c>
      <c r="G3590" t="s">
        <v>2203</v>
      </c>
      <c r="H3590" t="s">
        <v>479</v>
      </c>
      <c r="I3590">
        <v>90</v>
      </c>
      <c r="J3590">
        <v>99</v>
      </c>
      <c r="EJ3590">
        <v>100</v>
      </c>
      <c r="EK3590">
        <v>99</v>
      </c>
    </row>
    <row r="3591" spans="1:141" x14ac:dyDescent="0.3">
      <c r="A3591">
        <v>509</v>
      </c>
      <c r="B3591" t="s">
        <v>2156</v>
      </c>
      <c r="C3591" t="s">
        <v>29</v>
      </c>
      <c r="D3591" t="s">
        <v>21</v>
      </c>
      <c r="E3591" t="s">
        <v>22</v>
      </c>
      <c r="F3591" s="101">
        <v>46022</v>
      </c>
      <c r="G3591" t="s">
        <v>2203</v>
      </c>
      <c r="H3591" t="s">
        <v>3439</v>
      </c>
      <c r="I3591">
        <v>90</v>
      </c>
      <c r="J3591">
        <v>98.699996948242188</v>
      </c>
      <c r="EJ3591">
        <v>77</v>
      </c>
      <c r="EK3591">
        <v>76</v>
      </c>
    </row>
    <row r="3592" spans="1:141" x14ac:dyDescent="0.3">
      <c r="A3592">
        <v>509</v>
      </c>
      <c r="B3592" t="s">
        <v>2156</v>
      </c>
      <c r="C3592" t="s">
        <v>29</v>
      </c>
      <c r="D3592" t="s">
        <v>21</v>
      </c>
      <c r="E3592" t="s">
        <v>22</v>
      </c>
      <c r="F3592" s="101">
        <v>46022</v>
      </c>
      <c r="G3592" t="s">
        <v>2203</v>
      </c>
      <c r="H3592" t="s">
        <v>2698</v>
      </c>
      <c r="I3592">
        <v>90</v>
      </c>
      <c r="J3592">
        <v>98.900001525878906</v>
      </c>
      <c r="EJ3592">
        <v>91</v>
      </c>
      <c r="EK3592">
        <v>90</v>
      </c>
    </row>
    <row r="3593" spans="1:141" x14ac:dyDescent="0.3">
      <c r="A3593">
        <v>509</v>
      </c>
      <c r="B3593" t="s">
        <v>2156</v>
      </c>
      <c r="C3593" t="s">
        <v>29</v>
      </c>
      <c r="D3593" t="s">
        <v>21</v>
      </c>
      <c r="E3593" t="s">
        <v>22</v>
      </c>
      <c r="F3593" s="101">
        <v>46022</v>
      </c>
      <c r="G3593" t="s">
        <v>2203</v>
      </c>
      <c r="H3593" t="s">
        <v>2702</v>
      </c>
      <c r="I3593">
        <v>90</v>
      </c>
      <c r="J3593">
        <v>100</v>
      </c>
      <c r="EJ3593">
        <v>8</v>
      </c>
      <c r="EK3593">
        <v>8</v>
      </c>
    </row>
    <row r="3594" spans="1:141" x14ac:dyDescent="0.3">
      <c r="A3594">
        <v>509</v>
      </c>
      <c r="B3594" t="s">
        <v>2156</v>
      </c>
      <c r="C3594" t="s">
        <v>29</v>
      </c>
      <c r="D3594" t="s">
        <v>21</v>
      </c>
      <c r="E3594" t="s">
        <v>22</v>
      </c>
      <c r="F3594" s="101">
        <v>46022</v>
      </c>
      <c r="G3594" t="s">
        <v>2203</v>
      </c>
      <c r="H3594" t="s">
        <v>2703</v>
      </c>
      <c r="I3594">
        <v>90</v>
      </c>
      <c r="J3594">
        <v>95</v>
      </c>
      <c r="EJ3594">
        <v>60</v>
      </c>
      <c r="EK3594">
        <v>57</v>
      </c>
    </row>
    <row r="3595" spans="1:141" x14ac:dyDescent="0.3">
      <c r="A3595">
        <v>509</v>
      </c>
      <c r="B3595" t="s">
        <v>2156</v>
      </c>
      <c r="C3595" t="s">
        <v>29</v>
      </c>
      <c r="D3595" t="s">
        <v>21</v>
      </c>
      <c r="E3595" t="s">
        <v>22</v>
      </c>
      <c r="F3595" s="101">
        <v>46022</v>
      </c>
      <c r="G3595" t="s">
        <v>2203</v>
      </c>
      <c r="H3595" t="s">
        <v>3440</v>
      </c>
      <c r="I3595">
        <v>90</v>
      </c>
      <c r="J3595">
        <v>98.980003356933594</v>
      </c>
      <c r="EJ3595">
        <v>98</v>
      </c>
      <c r="EK3595">
        <v>97</v>
      </c>
    </row>
    <row r="3596" spans="1:141" x14ac:dyDescent="0.3">
      <c r="A3596">
        <v>509</v>
      </c>
      <c r="B3596" t="s">
        <v>2156</v>
      </c>
      <c r="C3596" t="s">
        <v>29</v>
      </c>
      <c r="D3596" t="s">
        <v>21</v>
      </c>
      <c r="E3596" t="s">
        <v>22</v>
      </c>
      <c r="F3596" s="101">
        <v>46022</v>
      </c>
      <c r="G3596" t="s">
        <v>2203</v>
      </c>
      <c r="H3596" t="s">
        <v>2705</v>
      </c>
      <c r="I3596">
        <v>90</v>
      </c>
      <c r="J3596">
        <v>96.910003662109375</v>
      </c>
      <c r="EJ3596">
        <v>97</v>
      </c>
      <c r="EK3596">
        <v>94</v>
      </c>
    </row>
    <row r="3597" spans="1:141" x14ac:dyDescent="0.3">
      <c r="A3597">
        <v>509</v>
      </c>
      <c r="B3597" t="s">
        <v>2156</v>
      </c>
      <c r="C3597" t="s">
        <v>29</v>
      </c>
      <c r="D3597" t="s">
        <v>21</v>
      </c>
      <c r="E3597" t="s">
        <v>22</v>
      </c>
      <c r="F3597" s="101">
        <v>46022</v>
      </c>
      <c r="G3597" t="s">
        <v>2203</v>
      </c>
      <c r="H3597" t="s">
        <v>3441</v>
      </c>
      <c r="I3597">
        <v>90</v>
      </c>
      <c r="J3597">
        <v>96.669998168945313</v>
      </c>
      <c r="EJ3597">
        <v>90</v>
      </c>
      <c r="EK3597">
        <v>87</v>
      </c>
    </row>
    <row r="3598" spans="1:141" x14ac:dyDescent="0.3">
      <c r="A3598">
        <v>509</v>
      </c>
      <c r="B3598" t="s">
        <v>2156</v>
      </c>
      <c r="C3598" t="s">
        <v>29</v>
      </c>
      <c r="D3598" t="s">
        <v>21</v>
      </c>
      <c r="E3598" t="s">
        <v>22</v>
      </c>
      <c r="F3598" s="101">
        <v>46022</v>
      </c>
      <c r="G3598" t="s">
        <v>2203</v>
      </c>
      <c r="H3598" t="s">
        <v>3442</v>
      </c>
      <c r="I3598">
        <v>90</v>
      </c>
      <c r="J3598">
        <v>94.739997863769531</v>
      </c>
      <c r="EJ3598">
        <v>95</v>
      </c>
      <c r="EK3598">
        <v>90</v>
      </c>
    </row>
    <row r="3599" spans="1:141" x14ac:dyDescent="0.3">
      <c r="A3599">
        <v>509</v>
      </c>
      <c r="B3599" t="s">
        <v>2156</v>
      </c>
      <c r="C3599" t="s">
        <v>29</v>
      </c>
      <c r="D3599" t="s">
        <v>21</v>
      </c>
      <c r="E3599" t="s">
        <v>22</v>
      </c>
      <c r="F3599" s="101">
        <v>46022</v>
      </c>
      <c r="G3599" t="s">
        <v>2203</v>
      </c>
      <c r="H3599" t="s">
        <v>3443</v>
      </c>
      <c r="I3599">
        <v>90</v>
      </c>
      <c r="J3599">
        <v>0</v>
      </c>
      <c r="EJ3599">
        <v>0</v>
      </c>
      <c r="EK3599">
        <v>0</v>
      </c>
    </row>
    <row r="3600" spans="1:141" x14ac:dyDescent="0.3">
      <c r="A3600">
        <v>509</v>
      </c>
      <c r="B3600" t="s">
        <v>2156</v>
      </c>
      <c r="C3600" t="s">
        <v>29</v>
      </c>
      <c r="D3600" t="s">
        <v>21</v>
      </c>
      <c r="E3600" t="s">
        <v>22</v>
      </c>
      <c r="F3600" s="101">
        <v>46022</v>
      </c>
      <c r="G3600" t="s">
        <v>2203</v>
      </c>
      <c r="H3600" t="s">
        <v>3444</v>
      </c>
      <c r="I3600">
        <v>90</v>
      </c>
      <c r="J3600">
        <v>0</v>
      </c>
      <c r="EJ3600">
        <v>0</v>
      </c>
      <c r="EK3600">
        <v>0</v>
      </c>
    </row>
    <row r="3601" spans="1:141" x14ac:dyDescent="0.3">
      <c r="A3601">
        <v>509</v>
      </c>
      <c r="B3601" t="s">
        <v>2156</v>
      </c>
      <c r="C3601" t="s">
        <v>29</v>
      </c>
      <c r="D3601" t="s">
        <v>21</v>
      </c>
      <c r="E3601" t="s">
        <v>22</v>
      </c>
      <c r="F3601" s="101">
        <v>46022</v>
      </c>
      <c r="G3601" t="s">
        <v>2203</v>
      </c>
      <c r="H3601" t="s">
        <v>3445</v>
      </c>
      <c r="I3601">
        <v>90</v>
      </c>
      <c r="J3601">
        <v>0</v>
      </c>
      <c r="EJ3601">
        <v>0</v>
      </c>
      <c r="EK3601">
        <v>0</v>
      </c>
    </row>
    <row r="3602" spans="1:141" x14ac:dyDescent="0.3">
      <c r="A3602">
        <v>509</v>
      </c>
      <c r="B3602" t="s">
        <v>2156</v>
      </c>
      <c r="C3602" t="s">
        <v>29</v>
      </c>
      <c r="D3602" t="s">
        <v>21</v>
      </c>
      <c r="E3602" t="s">
        <v>22</v>
      </c>
      <c r="F3602" s="101">
        <v>46022</v>
      </c>
      <c r="G3602" t="s">
        <v>2203</v>
      </c>
      <c r="H3602" t="s">
        <v>3446</v>
      </c>
      <c r="I3602">
        <v>90</v>
      </c>
      <c r="J3602">
        <v>0</v>
      </c>
      <c r="EJ3602">
        <v>0</v>
      </c>
      <c r="EK3602">
        <v>0</v>
      </c>
    </row>
    <row r="3603" spans="1:141" x14ac:dyDescent="0.3">
      <c r="A3603">
        <v>509</v>
      </c>
      <c r="B3603" t="s">
        <v>2156</v>
      </c>
      <c r="C3603" t="s">
        <v>29</v>
      </c>
      <c r="D3603" t="s">
        <v>21</v>
      </c>
      <c r="E3603" t="s">
        <v>22</v>
      </c>
      <c r="F3603" s="101">
        <v>46022</v>
      </c>
      <c r="G3603" t="s">
        <v>2203</v>
      </c>
      <c r="H3603" t="s">
        <v>3447</v>
      </c>
      <c r="I3603">
        <v>90</v>
      </c>
      <c r="J3603">
        <v>93.330001831054688</v>
      </c>
      <c r="EJ3603">
        <v>75</v>
      </c>
      <c r="EK3603">
        <v>70</v>
      </c>
    </row>
    <row r="3604" spans="1:141" x14ac:dyDescent="0.3">
      <c r="A3604">
        <v>509</v>
      </c>
      <c r="B3604" t="s">
        <v>2156</v>
      </c>
      <c r="C3604" t="s">
        <v>29</v>
      </c>
      <c r="D3604" t="s">
        <v>21</v>
      </c>
      <c r="E3604" t="s">
        <v>22</v>
      </c>
      <c r="F3604" s="101">
        <v>46022</v>
      </c>
      <c r="G3604" t="s">
        <v>2203</v>
      </c>
      <c r="H3604" t="s">
        <v>3448</v>
      </c>
      <c r="I3604">
        <v>90</v>
      </c>
      <c r="J3604">
        <v>0</v>
      </c>
      <c r="EJ3604">
        <v>0</v>
      </c>
      <c r="EK3604">
        <v>0</v>
      </c>
    </row>
    <row r="3605" spans="1:141" x14ac:dyDescent="0.3">
      <c r="A3605">
        <v>509</v>
      </c>
      <c r="B3605" t="s">
        <v>2156</v>
      </c>
      <c r="C3605" t="s">
        <v>29</v>
      </c>
      <c r="D3605" t="s">
        <v>21</v>
      </c>
      <c r="E3605" t="s">
        <v>22</v>
      </c>
      <c r="F3605" s="101">
        <v>46022</v>
      </c>
      <c r="G3605" t="s">
        <v>2203</v>
      </c>
      <c r="H3605" t="s">
        <v>3449</v>
      </c>
      <c r="I3605">
        <v>90</v>
      </c>
      <c r="J3605">
        <v>100</v>
      </c>
      <c r="EJ3605">
        <v>67</v>
      </c>
      <c r="EK3605">
        <v>67</v>
      </c>
    </row>
    <row r="3606" spans="1:141" x14ac:dyDescent="0.3">
      <c r="A3606">
        <v>203</v>
      </c>
      <c r="B3606" t="s">
        <v>135</v>
      </c>
      <c r="C3606" t="s">
        <v>86</v>
      </c>
      <c r="D3606" t="s">
        <v>52</v>
      </c>
      <c r="E3606" t="s">
        <v>22</v>
      </c>
      <c r="F3606" s="101">
        <v>46022</v>
      </c>
      <c r="G3606" t="s">
        <v>985</v>
      </c>
      <c r="H3606" t="s">
        <v>2954</v>
      </c>
      <c r="I3606">
        <v>95</v>
      </c>
      <c r="J3606">
        <v>111.2799987792969</v>
      </c>
      <c r="BA3606">
        <v>279503836869</v>
      </c>
      <c r="BB3606">
        <v>311038928809</v>
      </c>
    </row>
    <row r="3607" spans="1:141" x14ac:dyDescent="0.3">
      <c r="A3607">
        <v>203</v>
      </c>
      <c r="B3607" t="s">
        <v>135</v>
      </c>
      <c r="C3607" t="s">
        <v>86</v>
      </c>
      <c r="D3607" t="s">
        <v>52</v>
      </c>
      <c r="E3607" t="s">
        <v>22</v>
      </c>
      <c r="F3607" s="101">
        <v>46022</v>
      </c>
      <c r="G3607" t="s">
        <v>985</v>
      </c>
      <c r="H3607" t="s">
        <v>2956</v>
      </c>
      <c r="I3607">
        <v>95</v>
      </c>
      <c r="J3607">
        <v>117.0800018310547</v>
      </c>
      <c r="BA3607">
        <v>12742618008</v>
      </c>
      <c r="BB3607">
        <v>14919272182</v>
      </c>
    </row>
    <row r="3608" spans="1:141" x14ac:dyDescent="0.3">
      <c r="A3608">
        <v>203</v>
      </c>
      <c r="B3608" t="s">
        <v>135</v>
      </c>
      <c r="C3608" t="s">
        <v>86</v>
      </c>
      <c r="D3608" t="s">
        <v>52</v>
      </c>
      <c r="E3608" t="s">
        <v>22</v>
      </c>
      <c r="F3608" s="101">
        <v>46022</v>
      </c>
      <c r="G3608" t="s">
        <v>985</v>
      </c>
      <c r="H3608" t="s">
        <v>2955</v>
      </c>
      <c r="I3608">
        <v>95</v>
      </c>
      <c r="J3608">
        <v>107.8300018310547</v>
      </c>
      <c r="BA3608">
        <v>17058242411</v>
      </c>
      <c r="BB3608">
        <v>18394058771</v>
      </c>
    </row>
    <row r="3609" spans="1:141" x14ac:dyDescent="0.3">
      <c r="A3609">
        <v>215</v>
      </c>
      <c r="B3609" t="s">
        <v>145</v>
      </c>
      <c r="C3609" t="s">
        <v>90</v>
      </c>
      <c r="D3609" t="s">
        <v>52</v>
      </c>
      <c r="E3609" t="s">
        <v>22</v>
      </c>
      <c r="F3609" s="101">
        <v>46022</v>
      </c>
      <c r="G3609" t="s">
        <v>1071</v>
      </c>
      <c r="H3609" t="s">
        <v>2890</v>
      </c>
      <c r="I3609">
        <v>1</v>
      </c>
      <c r="J3609">
        <v>39.419998168945313</v>
      </c>
      <c r="AC3609">
        <v>1.04</v>
      </c>
      <c r="AD3609">
        <v>0.63</v>
      </c>
    </row>
    <row r="3610" spans="1:141" x14ac:dyDescent="0.3">
      <c r="A3610">
        <v>215</v>
      </c>
      <c r="B3610" t="s">
        <v>145</v>
      </c>
      <c r="C3610" t="s">
        <v>90</v>
      </c>
      <c r="D3610" t="s">
        <v>52</v>
      </c>
      <c r="E3610" t="s">
        <v>22</v>
      </c>
      <c r="F3610" s="101">
        <v>46022</v>
      </c>
      <c r="G3610" t="s">
        <v>1071</v>
      </c>
      <c r="H3610" t="s">
        <v>2892</v>
      </c>
      <c r="I3610">
        <v>1</v>
      </c>
      <c r="J3610">
        <v>-37.139999389648438</v>
      </c>
      <c r="AC3610">
        <v>0.35</v>
      </c>
      <c r="AD3610">
        <v>0.48</v>
      </c>
    </row>
    <row r="3611" spans="1:141" x14ac:dyDescent="0.3">
      <c r="A3611">
        <v>215</v>
      </c>
      <c r="B3611" t="s">
        <v>145</v>
      </c>
      <c r="C3611" t="s">
        <v>90</v>
      </c>
      <c r="D3611" t="s">
        <v>52</v>
      </c>
      <c r="E3611" t="s">
        <v>22</v>
      </c>
      <c r="F3611" s="101">
        <v>46022</v>
      </c>
      <c r="G3611" t="s">
        <v>1071</v>
      </c>
      <c r="H3611" t="s">
        <v>2898</v>
      </c>
      <c r="I3611">
        <v>1</v>
      </c>
      <c r="J3611">
        <v>-39.020000457763672</v>
      </c>
      <c r="AC3611">
        <v>0.82</v>
      </c>
      <c r="AD3611">
        <v>1.1399999999999999</v>
      </c>
    </row>
    <row r="3612" spans="1:141" x14ac:dyDescent="0.3">
      <c r="A3612">
        <v>215</v>
      </c>
      <c r="B3612" t="s">
        <v>145</v>
      </c>
      <c r="C3612" t="s">
        <v>90</v>
      </c>
      <c r="D3612" t="s">
        <v>52</v>
      </c>
      <c r="E3612" t="s">
        <v>22</v>
      </c>
      <c r="F3612" s="101">
        <v>46022</v>
      </c>
      <c r="G3612" t="s">
        <v>1071</v>
      </c>
      <c r="H3612" t="s">
        <v>2895</v>
      </c>
      <c r="I3612">
        <v>1</v>
      </c>
      <c r="J3612">
        <v>-733.33001708984375</v>
      </c>
      <c r="AC3612">
        <v>0.03</v>
      </c>
      <c r="AD3612">
        <v>0.25</v>
      </c>
    </row>
    <row r="3613" spans="1:141" x14ac:dyDescent="0.3">
      <c r="A3613">
        <v>215</v>
      </c>
      <c r="B3613" t="s">
        <v>145</v>
      </c>
      <c r="C3613" t="s">
        <v>90</v>
      </c>
      <c r="D3613" t="s">
        <v>52</v>
      </c>
      <c r="E3613" t="s">
        <v>22</v>
      </c>
      <c r="F3613" s="101">
        <v>46022</v>
      </c>
      <c r="G3613" t="s">
        <v>1071</v>
      </c>
      <c r="H3613" t="s">
        <v>2899</v>
      </c>
      <c r="I3613">
        <v>1</v>
      </c>
      <c r="J3613">
        <v>-1.2699999809265139</v>
      </c>
      <c r="AC3613">
        <v>3.16</v>
      </c>
      <c r="AD3613">
        <v>3.2</v>
      </c>
    </row>
    <row r="3614" spans="1:141" x14ac:dyDescent="0.3">
      <c r="A3614">
        <v>215</v>
      </c>
      <c r="B3614" t="s">
        <v>145</v>
      </c>
      <c r="C3614" t="s">
        <v>90</v>
      </c>
      <c r="D3614" t="s">
        <v>52</v>
      </c>
      <c r="E3614" t="s">
        <v>22</v>
      </c>
      <c r="F3614" s="101">
        <v>46022</v>
      </c>
      <c r="G3614" t="s">
        <v>1071</v>
      </c>
      <c r="H3614" t="s">
        <v>2891</v>
      </c>
      <c r="I3614">
        <v>0</v>
      </c>
      <c r="J3614">
        <v>-20</v>
      </c>
      <c r="AC3614">
        <v>0.35</v>
      </c>
      <c r="AD3614">
        <v>0.42</v>
      </c>
    </row>
    <row r="3615" spans="1:141" x14ac:dyDescent="0.3">
      <c r="A3615">
        <v>219</v>
      </c>
      <c r="B3615" t="s">
        <v>150</v>
      </c>
      <c r="C3615" t="s">
        <v>90</v>
      </c>
      <c r="D3615" t="s">
        <v>52</v>
      </c>
      <c r="E3615" t="s">
        <v>22</v>
      </c>
      <c r="F3615" s="101">
        <v>46022</v>
      </c>
      <c r="G3615" t="s">
        <v>1127</v>
      </c>
      <c r="H3615" t="s">
        <v>2890</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150</v>
      </c>
      <c r="C3616" t="s">
        <v>90</v>
      </c>
      <c r="D3616" t="s">
        <v>52</v>
      </c>
      <c r="E3616" t="s">
        <v>22</v>
      </c>
      <c r="F3616" s="101">
        <v>46022</v>
      </c>
      <c r="G3616" t="s">
        <v>1127</v>
      </c>
      <c r="H3616" t="s">
        <v>2892</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150</v>
      </c>
      <c r="C3617" t="s">
        <v>90</v>
      </c>
      <c r="D3617" t="s">
        <v>52</v>
      </c>
      <c r="E3617" t="s">
        <v>22</v>
      </c>
      <c r="F3617" s="101">
        <v>46022</v>
      </c>
      <c r="G3617" t="s">
        <v>1127</v>
      </c>
      <c r="H3617" t="s">
        <v>2891</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150</v>
      </c>
      <c r="C3618" t="s">
        <v>90</v>
      </c>
      <c r="D3618" t="s">
        <v>52</v>
      </c>
      <c r="E3618" t="s">
        <v>22</v>
      </c>
      <c r="F3618" s="101">
        <v>46022</v>
      </c>
      <c r="G3618" t="s">
        <v>1127</v>
      </c>
      <c r="H3618" t="s">
        <v>2895</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150</v>
      </c>
      <c r="C3619" t="s">
        <v>90</v>
      </c>
      <c r="D3619" t="s">
        <v>52</v>
      </c>
      <c r="E3619" t="s">
        <v>22</v>
      </c>
      <c r="F3619" s="101">
        <v>46022</v>
      </c>
      <c r="G3619" t="s">
        <v>1127</v>
      </c>
      <c r="H3619" t="s">
        <v>2899</v>
      </c>
      <c r="I3619">
        <v>1</v>
      </c>
      <c r="J3619">
        <v>-48.5</v>
      </c>
      <c r="O3619">
        <v>12</v>
      </c>
      <c r="P3619">
        <v>10</v>
      </c>
      <c r="Q3619">
        <v>36</v>
      </c>
      <c r="R3619">
        <v>0</v>
      </c>
      <c r="S3619">
        <v>12</v>
      </c>
      <c r="T3619">
        <v>10</v>
      </c>
      <c r="U3619">
        <v>60</v>
      </c>
      <c r="V3619">
        <v>0</v>
      </c>
      <c r="W3619">
        <v>14788</v>
      </c>
      <c r="X3619">
        <v>14079</v>
      </c>
    </row>
    <row r="3620" spans="1:137" x14ac:dyDescent="0.3">
      <c r="A3620">
        <v>219</v>
      </c>
      <c r="B3620" t="s">
        <v>150</v>
      </c>
      <c r="C3620" t="s">
        <v>90</v>
      </c>
      <c r="D3620" t="s">
        <v>52</v>
      </c>
      <c r="E3620" t="s">
        <v>22</v>
      </c>
      <c r="F3620" s="101">
        <v>46022</v>
      </c>
      <c r="G3620" t="s">
        <v>1127</v>
      </c>
      <c r="H3620" t="s">
        <v>2898</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151</v>
      </c>
      <c r="C3621" t="s">
        <v>90</v>
      </c>
      <c r="D3621" t="s">
        <v>52</v>
      </c>
      <c r="E3621" t="s">
        <v>22</v>
      </c>
      <c r="F3621" s="101">
        <v>46022</v>
      </c>
      <c r="G3621" t="s">
        <v>1132</v>
      </c>
      <c r="H3621" t="s">
        <v>2890</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151</v>
      </c>
      <c r="C3622" t="s">
        <v>90</v>
      </c>
      <c r="D3622" t="s">
        <v>52</v>
      </c>
      <c r="E3622" t="s">
        <v>22</v>
      </c>
      <c r="F3622" s="101">
        <v>46022</v>
      </c>
      <c r="G3622" t="s">
        <v>1132</v>
      </c>
      <c r="H3622" t="s">
        <v>2892</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151</v>
      </c>
      <c r="C3623" t="s">
        <v>90</v>
      </c>
      <c r="D3623" t="s">
        <v>52</v>
      </c>
      <c r="E3623" t="s">
        <v>22</v>
      </c>
      <c r="F3623" s="101">
        <v>46022</v>
      </c>
      <c r="G3623" t="s">
        <v>1132</v>
      </c>
      <c r="H3623" t="s">
        <v>2898</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151</v>
      </c>
      <c r="C3624" t="s">
        <v>90</v>
      </c>
      <c r="D3624" t="s">
        <v>52</v>
      </c>
      <c r="E3624" t="s">
        <v>22</v>
      </c>
      <c r="F3624" s="101">
        <v>46022</v>
      </c>
      <c r="G3624" t="s">
        <v>1132</v>
      </c>
      <c r="H3624" t="s">
        <v>2891</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151</v>
      </c>
      <c r="C3625" t="s">
        <v>90</v>
      </c>
      <c r="D3625" t="s">
        <v>52</v>
      </c>
      <c r="E3625" t="s">
        <v>22</v>
      </c>
      <c r="F3625" s="101">
        <v>46022</v>
      </c>
      <c r="G3625" t="s">
        <v>1132</v>
      </c>
      <c r="H3625" t="s">
        <v>2895</v>
      </c>
      <c r="I3625">
        <v>1</v>
      </c>
      <c r="J3625">
        <v>0</v>
      </c>
      <c r="O3625">
        <v>36</v>
      </c>
      <c r="P3625">
        <v>30</v>
      </c>
      <c r="Q3625">
        <v>3402</v>
      </c>
      <c r="R3625">
        <v>0</v>
      </c>
      <c r="S3625">
        <v>24</v>
      </c>
      <c r="T3625">
        <v>24</v>
      </c>
      <c r="U3625">
        <v>3553</v>
      </c>
      <c r="V3625">
        <v>0</v>
      </c>
      <c r="Y3625">
        <v>0</v>
      </c>
      <c r="Z3625">
        <v>0</v>
      </c>
    </row>
    <row r="3626" spans="1:137" x14ac:dyDescent="0.3">
      <c r="A3626">
        <v>220</v>
      </c>
      <c r="B3626" t="s">
        <v>151</v>
      </c>
      <c r="C3626" t="s">
        <v>90</v>
      </c>
      <c r="D3626" t="s">
        <v>52</v>
      </c>
      <c r="E3626" t="s">
        <v>22</v>
      </c>
      <c r="F3626" s="101">
        <v>46022</v>
      </c>
      <c r="G3626" t="s">
        <v>1132</v>
      </c>
      <c r="H3626" t="s">
        <v>2899</v>
      </c>
      <c r="I3626">
        <v>1</v>
      </c>
      <c r="J3626">
        <v>-14037.9296875</v>
      </c>
      <c r="O3626">
        <v>12</v>
      </c>
      <c r="P3626">
        <v>10</v>
      </c>
      <c r="Q3626">
        <v>36</v>
      </c>
      <c r="R3626">
        <v>0</v>
      </c>
      <c r="S3626">
        <v>12</v>
      </c>
      <c r="T3626">
        <v>10</v>
      </c>
      <c r="U3626">
        <v>60</v>
      </c>
      <c r="V3626">
        <v>0</v>
      </c>
      <c r="Y3626">
        <v>100</v>
      </c>
      <c r="Z3626">
        <v>1</v>
      </c>
    </row>
    <row r="3627" spans="1:137" x14ac:dyDescent="0.3">
      <c r="A3627">
        <v>274</v>
      </c>
      <c r="B3627" t="s">
        <v>215</v>
      </c>
      <c r="C3627" t="s">
        <v>197</v>
      </c>
      <c r="D3627" t="s">
        <v>52</v>
      </c>
      <c r="E3627" t="s">
        <v>22</v>
      </c>
      <c r="F3627" s="101">
        <v>46022</v>
      </c>
      <c r="G3627" t="s">
        <v>1304</v>
      </c>
      <c r="H3627" t="s">
        <v>2961</v>
      </c>
      <c r="I3627">
        <v>100</v>
      </c>
      <c r="J3627">
        <v>110.61000061035161</v>
      </c>
      <c r="BC3627">
        <v>396</v>
      </c>
      <c r="BD3627">
        <v>358</v>
      </c>
    </row>
    <row r="3628" spans="1:137" x14ac:dyDescent="0.3">
      <c r="A3628">
        <v>274</v>
      </c>
      <c r="B3628" t="s">
        <v>215</v>
      </c>
      <c r="C3628" t="s">
        <v>197</v>
      </c>
      <c r="D3628" t="s">
        <v>52</v>
      </c>
      <c r="E3628" t="s">
        <v>22</v>
      </c>
      <c r="F3628" s="101">
        <v>46022</v>
      </c>
      <c r="G3628" t="s">
        <v>1304</v>
      </c>
      <c r="H3628" t="s">
        <v>2962</v>
      </c>
      <c r="I3628">
        <v>100</v>
      </c>
      <c r="J3628">
        <v>100.65000152587891</v>
      </c>
      <c r="BC3628">
        <v>7002</v>
      </c>
      <c r="BD3628">
        <v>6957</v>
      </c>
    </row>
    <row r="3629" spans="1:137" x14ac:dyDescent="0.3">
      <c r="A3629">
        <v>274</v>
      </c>
      <c r="B3629" t="s">
        <v>215</v>
      </c>
      <c r="C3629" t="s">
        <v>197</v>
      </c>
      <c r="D3629" t="s">
        <v>52</v>
      </c>
      <c r="E3629" t="s">
        <v>22</v>
      </c>
      <c r="F3629" s="101">
        <v>46022</v>
      </c>
      <c r="G3629" t="s">
        <v>1304</v>
      </c>
      <c r="H3629" t="s">
        <v>2964</v>
      </c>
      <c r="I3629">
        <v>100</v>
      </c>
      <c r="J3629">
        <v>111.0899963378906</v>
      </c>
      <c r="BC3629">
        <v>2364</v>
      </c>
      <c r="BD3629">
        <v>2128</v>
      </c>
    </row>
    <row r="3630" spans="1:137" x14ac:dyDescent="0.3">
      <c r="A3630">
        <v>274</v>
      </c>
      <c r="B3630" t="s">
        <v>215</v>
      </c>
      <c r="C3630" t="s">
        <v>197</v>
      </c>
      <c r="D3630" t="s">
        <v>52</v>
      </c>
      <c r="E3630" t="s">
        <v>22</v>
      </c>
      <c r="F3630" s="101">
        <v>46022</v>
      </c>
      <c r="G3630" t="s">
        <v>1304</v>
      </c>
      <c r="H3630" t="s">
        <v>2963</v>
      </c>
      <c r="I3630">
        <v>100</v>
      </c>
      <c r="J3630">
        <v>101.6699981689453</v>
      </c>
      <c r="BC3630">
        <v>35884</v>
      </c>
      <c r="BD3630">
        <v>35294</v>
      </c>
    </row>
    <row r="3631" spans="1:137" x14ac:dyDescent="0.3">
      <c r="A3631">
        <v>275</v>
      </c>
      <c r="B3631" t="s">
        <v>216</v>
      </c>
      <c r="C3631" t="s">
        <v>217</v>
      </c>
      <c r="D3631" t="s">
        <v>52</v>
      </c>
      <c r="E3631" t="s">
        <v>22</v>
      </c>
      <c r="F3631" s="101">
        <v>46022</v>
      </c>
      <c r="G3631" t="s">
        <v>1321</v>
      </c>
      <c r="H3631" t="s">
        <v>3381</v>
      </c>
      <c r="I3631">
        <v>80</v>
      </c>
      <c r="J3631">
        <v>91.900001525878906</v>
      </c>
      <c r="EG3631">
        <v>91.9</v>
      </c>
    </row>
    <row r="3632" spans="1:137" x14ac:dyDescent="0.3">
      <c r="A3632">
        <v>275</v>
      </c>
      <c r="B3632" t="s">
        <v>216</v>
      </c>
      <c r="C3632" t="s">
        <v>217</v>
      </c>
      <c r="D3632" t="s">
        <v>52</v>
      </c>
      <c r="E3632" t="s">
        <v>22</v>
      </c>
      <c r="F3632" s="101">
        <v>46022</v>
      </c>
      <c r="G3632" t="s">
        <v>1321</v>
      </c>
      <c r="H3632" t="s">
        <v>2982</v>
      </c>
      <c r="I3632">
        <v>80</v>
      </c>
      <c r="J3632">
        <v>89</v>
      </c>
      <c r="EG3632">
        <v>89</v>
      </c>
    </row>
    <row r="3633" spans="1:137" x14ac:dyDescent="0.3">
      <c r="A3633">
        <v>275</v>
      </c>
      <c r="B3633" t="s">
        <v>216</v>
      </c>
      <c r="C3633" t="s">
        <v>217</v>
      </c>
      <c r="D3633" t="s">
        <v>52</v>
      </c>
      <c r="E3633" t="s">
        <v>22</v>
      </c>
      <c r="F3633" s="101">
        <v>46022</v>
      </c>
      <c r="G3633" t="s">
        <v>1321</v>
      </c>
      <c r="H3633" t="s">
        <v>3380</v>
      </c>
      <c r="I3633">
        <v>80</v>
      </c>
      <c r="J3633">
        <v>94.099998474121094</v>
      </c>
      <c r="EG3633">
        <v>94.1</v>
      </c>
    </row>
    <row r="3634" spans="1:137" x14ac:dyDescent="0.3">
      <c r="A3634">
        <v>278</v>
      </c>
      <c r="B3634" t="s">
        <v>1325</v>
      </c>
      <c r="C3634" t="s">
        <v>219</v>
      </c>
      <c r="D3634" t="s">
        <v>52</v>
      </c>
      <c r="E3634" t="s">
        <v>22</v>
      </c>
      <c r="F3634" s="101">
        <v>46022</v>
      </c>
      <c r="G3634" t="s">
        <v>1335</v>
      </c>
      <c r="H3634" t="s">
        <v>2966</v>
      </c>
      <c r="J3634">
        <v>686</v>
      </c>
      <c r="BE3634">
        <v>686</v>
      </c>
    </row>
    <row r="3635" spans="1:137" x14ac:dyDescent="0.3">
      <c r="A3635">
        <v>278</v>
      </c>
      <c r="B3635" t="s">
        <v>1325</v>
      </c>
      <c r="C3635" t="s">
        <v>219</v>
      </c>
      <c r="D3635" t="s">
        <v>52</v>
      </c>
      <c r="E3635" t="s">
        <v>22</v>
      </c>
      <c r="F3635" s="101">
        <v>46022</v>
      </c>
      <c r="G3635" t="s">
        <v>1335</v>
      </c>
      <c r="H3635" t="s">
        <v>2967</v>
      </c>
      <c r="J3635">
        <v>289</v>
      </c>
      <c r="BE3635">
        <v>289</v>
      </c>
    </row>
    <row r="3636" spans="1:137" x14ac:dyDescent="0.3">
      <c r="A3636">
        <v>278</v>
      </c>
      <c r="B3636" t="s">
        <v>1325</v>
      </c>
      <c r="C3636" t="s">
        <v>219</v>
      </c>
      <c r="D3636" t="s">
        <v>52</v>
      </c>
      <c r="E3636" t="s">
        <v>22</v>
      </c>
      <c r="F3636" s="101">
        <v>46022</v>
      </c>
      <c r="G3636" t="s">
        <v>1335</v>
      </c>
      <c r="H3636" t="s">
        <v>2968</v>
      </c>
      <c r="J3636">
        <v>96</v>
      </c>
      <c r="BE3636">
        <v>96</v>
      </c>
    </row>
    <row r="3637" spans="1:137" x14ac:dyDescent="0.3">
      <c r="A3637">
        <v>286</v>
      </c>
      <c r="B3637" t="s">
        <v>1339</v>
      </c>
      <c r="C3637" t="s">
        <v>219</v>
      </c>
      <c r="D3637" t="s">
        <v>52</v>
      </c>
      <c r="E3637" t="s">
        <v>22</v>
      </c>
      <c r="F3637" s="101">
        <v>46022</v>
      </c>
      <c r="G3637" t="s">
        <v>1349</v>
      </c>
      <c r="H3637" t="s">
        <v>2970</v>
      </c>
      <c r="J3637">
        <v>90</v>
      </c>
      <c r="BF3637">
        <v>90</v>
      </c>
    </row>
    <row r="3638" spans="1:137" x14ac:dyDescent="0.3">
      <c r="A3638">
        <v>286</v>
      </c>
      <c r="B3638" t="s">
        <v>1339</v>
      </c>
      <c r="C3638" t="s">
        <v>219</v>
      </c>
      <c r="D3638" t="s">
        <v>52</v>
      </c>
      <c r="E3638" t="s">
        <v>22</v>
      </c>
      <c r="F3638" s="101">
        <v>46022</v>
      </c>
      <c r="G3638" t="s">
        <v>1349</v>
      </c>
      <c r="H3638" t="s">
        <v>2972</v>
      </c>
      <c r="J3638">
        <v>100</v>
      </c>
      <c r="BF3638">
        <v>100</v>
      </c>
    </row>
    <row r="3639" spans="1:137" x14ac:dyDescent="0.3">
      <c r="A3639">
        <v>286</v>
      </c>
      <c r="B3639" t="s">
        <v>1339</v>
      </c>
      <c r="C3639" t="s">
        <v>219</v>
      </c>
      <c r="D3639" t="s">
        <v>52</v>
      </c>
      <c r="E3639" t="s">
        <v>22</v>
      </c>
      <c r="F3639" s="101">
        <v>46022</v>
      </c>
      <c r="G3639" t="s">
        <v>1349</v>
      </c>
      <c r="H3639" t="s">
        <v>2973</v>
      </c>
      <c r="J3639">
        <v>64</v>
      </c>
      <c r="BF3639">
        <v>64</v>
      </c>
    </row>
    <row r="3640" spans="1:137" x14ac:dyDescent="0.3">
      <c r="A3640">
        <v>286</v>
      </c>
      <c r="B3640" t="s">
        <v>1339</v>
      </c>
      <c r="C3640" t="s">
        <v>219</v>
      </c>
      <c r="D3640" t="s">
        <v>52</v>
      </c>
      <c r="E3640" t="s">
        <v>22</v>
      </c>
      <c r="F3640" s="101">
        <v>46022</v>
      </c>
      <c r="G3640" t="s">
        <v>1349</v>
      </c>
      <c r="H3640" t="s">
        <v>2971</v>
      </c>
      <c r="J3640">
        <v>817</v>
      </c>
      <c r="BF3640">
        <v>817</v>
      </c>
    </row>
    <row r="3641" spans="1:137" x14ac:dyDescent="0.3">
      <c r="A3641">
        <v>292</v>
      </c>
      <c r="B3641" t="s">
        <v>235</v>
      </c>
      <c r="C3641" t="s">
        <v>234</v>
      </c>
      <c r="D3641" t="s">
        <v>52</v>
      </c>
      <c r="E3641" t="s">
        <v>22</v>
      </c>
      <c r="F3641" s="101">
        <v>46022</v>
      </c>
      <c r="G3641" t="s">
        <v>1367</v>
      </c>
      <c r="H3641" t="s">
        <v>2975</v>
      </c>
      <c r="I3641">
        <v>8</v>
      </c>
      <c r="J3641">
        <v>13.560000419616699</v>
      </c>
      <c r="BG3641">
        <v>2136</v>
      </c>
      <c r="BH3641">
        <v>1881</v>
      </c>
    </row>
    <row r="3642" spans="1:137" x14ac:dyDescent="0.3">
      <c r="A3642">
        <v>292</v>
      </c>
      <c r="B3642" t="s">
        <v>235</v>
      </c>
      <c r="C3642" t="s">
        <v>234</v>
      </c>
      <c r="D3642" t="s">
        <v>52</v>
      </c>
      <c r="E3642" t="s">
        <v>22</v>
      </c>
      <c r="F3642" s="101">
        <v>46022</v>
      </c>
      <c r="G3642" t="s">
        <v>1367</v>
      </c>
      <c r="H3642" t="s">
        <v>2976</v>
      </c>
      <c r="I3642">
        <v>8</v>
      </c>
      <c r="J3642">
        <v>27.79999923706055</v>
      </c>
      <c r="BG3642">
        <v>685</v>
      </c>
      <c r="BH3642">
        <v>536</v>
      </c>
    </row>
    <row r="3643" spans="1:137" x14ac:dyDescent="0.3">
      <c r="A3643">
        <v>292</v>
      </c>
      <c r="B3643" t="s">
        <v>235</v>
      </c>
      <c r="C3643" t="s">
        <v>234</v>
      </c>
      <c r="D3643" t="s">
        <v>52</v>
      </c>
      <c r="E3643" t="s">
        <v>22</v>
      </c>
      <c r="F3643" s="101">
        <v>46022</v>
      </c>
      <c r="G3643" t="s">
        <v>1367</v>
      </c>
      <c r="H3643" t="s">
        <v>2977</v>
      </c>
      <c r="I3643">
        <v>8</v>
      </c>
      <c r="J3643">
        <v>-12.079999923706049</v>
      </c>
      <c r="BG3643">
        <v>502</v>
      </c>
      <c r="BH3643">
        <v>571</v>
      </c>
    </row>
    <row r="3644" spans="1:137" x14ac:dyDescent="0.3">
      <c r="A3644">
        <v>294</v>
      </c>
      <c r="B3644" t="s">
        <v>238</v>
      </c>
      <c r="C3644" t="s">
        <v>234</v>
      </c>
      <c r="D3644" t="s">
        <v>52</v>
      </c>
      <c r="E3644" t="s">
        <v>22</v>
      </c>
      <c r="F3644" s="101">
        <v>46022</v>
      </c>
      <c r="G3644" t="s">
        <v>1374</v>
      </c>
      <c r="H3644" t="s">
        <v>2975</v>
      </c>
      <c r="I3644">
        <v>8</v>
      </c>
      <c r="J3644">
        <v>62.720001220703118</v>
      </c>
      <c r="BI3644">
        <v>934</v>
      </c>
      <c r="BJ3644">
        <v>574</v>
      </c>
    </row>
    <row r="3645" spans="1:137" x14ac:dyDescent="0.3">
      <c r="A3645">
        <v>294</v>
      </c>
      <c r="B3645" t="s">
        <v>238</v>
      </c>
      <c r="C3645" t="s">
        <v>234</v>
      </c>
      <c r="D3645" t="s">
        <v>52</v>
      </c>
      <c r="E3645" t="s">
        <v>22</v>
      </c>
      <c r="F3645" s="101">
        <v>46022</v>
      </c>
      <c r="G3645" t="s">
        <v>1374</v>
      </c>
      <c r="H3645" t="s">
        <v>2976</v>
      </c>
      <c r="I3645">
        <v>8</v>
      </c>
      <c r="J3645">
        <v>57.560001373291023</v>
      </c>
      <c r="BI3645">
        <v>646</v>
      </c>
      <c r="BJ3645">
        <v>410</v>
      </c>
    </row>
    <row r="3646" spans="1:137" x14ac:dyDescent="0.3">
      <c r="A3646">
        <v>294</v>
      </c>
      <c r="B3646" t="s">
        <v>238</v>
      </c>
      <c r="C3646" t="s">
        <v>234</v>
      </c>
      <c r="D3646" t="s">
        <v>52</v>
      </c>
      <c r="E3646" t="s">
        <v>22</v>
      </c>
      <c r="F3646" s="101">
        <v>46022</v>
      </c>
      <c r="G3646" t="s">
        <v>1374</v>
      </c>
      <c r="H3646" t="s">
        <v>2977</v>
      </c>
      <c r="I3646">
        <v>8</v>
      </c>
      <c r="J3646">
        <v>10.19999980926514</v>
      </c>
      <c r="BI3646">
        <v>162</v>
      </c>
      <c r="BJ3646">
        <v>147</v>
      </c>
    </row>
    <row r="3647" spans="1:137" x14ac:dyDescent="0.3">
      <c r="A3647">
        <v>302</v>
      </c>
      <c r="B3647" t="s">
        <v>1379</v>
      </c>
      <c r="C3647" t="s">
        <v>208</v>
      </c>
      <c r="D3647" t="s">
        <v>52</v>
      </c>
      <c r="E3647" t="s">
        <v>22</v>
      </c>
      <c r="F3647" s="101">
        <v>46022</v>
      </c>
      <c r="G3647" t="s">
        <v>1385</v>
      </c>
      <c r="H3647" t="s">
        <v>3264</v>
      </c>
      <c r="J3647">
        <v>29088</v>
      </c>
      <c r="DL3647">
        <v>29088</v>
      </c>
    </row>
    <row r="3648" spans="1:137" x14ac:dyDescent="0.3">
      <c r="A3648">
        <v>302</v>
      </c>
      <c r="B3648" t="s">
        <v>1379</v>
      </c>
      <c r="C3648" t="s">
        <v>208</v>
      </c>
      <c r="D3648" t="s">
        <v>52</v>
      </c>
      <c r="E3648" t="s">
        <v>22</v>
      </c>
      <c r="F3648" s="101">
        <v>46022</v>
      </c>
      <c r="G3648" t="s">
        <v>1385</v>
      </c>
      <c r="H3648" t="s">
        <v>3267</v>
      </c>
      <c r="J3648">
        <v>796</v>
      </c>
      <c r="DL3648">
        <v>796</v>
      </c>
    </row>
    <row r="3649" spans="1:116" x14ac:dyDescent="0.3">
      <c r="A3649">
        <v>302</v>
      </c>
      <c r="B3649" t="s">
        <v>1379</v>
      </c>
      <c r="C3649" t="s">
        <v>208</v>
      </c>
      <c r="D3649" t="s">
        <v>52</v>
      </c>
      <c r="E3649" t="s">
        <v>22</v>
      </c>
      <c r="F3649" s="101">
        <v>46022</v>
      </c>
      <c r="G3649" t="s">
        <v>1385</v>
      </c>
      <c r="H3649" t="s">
        <v>3265</v>
      </c>
      <c r="J3649">
        <v>1024</v>
      </c>
      <c r="DL3649">
        <v>1024</v>
      </c>
    </row>
    <row r="3650" spans="1:116" x14ac:dyDescent="0.3">
      <c r="A3650">
        <v>302</v>
      </c>
      <c r="B3650" t="s">
        <v>1379</v>
      </c>
      <c r="C3650" t="s">
        <v>208</v>
      </c>
      <c r="D3650" t="s">
        <v>52</v>
      </c>
      <c r="E3650" t="s">
        <v>22</v>
      </c>
      <c r="F3650" s="101">
        <v>46022</v>
      </c>
      <c r="G3650" t="s">
        <v>1385</v>
      </c>
      <c r="H3650" t="s">
        <v>3266</v>
      </c>
      <c r="J3650">
        <v>463</v>
      </c>
      <c r="DL3650">
        <v>463</v>
      </c>
    </row>
    <row r="3651" spans="1:116" x14ac:dyDescent="0.3">
      <c r="A3651">
        <v>303</v>
      </c>
      <c r="B3651" t="s">
        <v>248</v>
      </c>
      <c r="C3651" t="s">
        <v>249</v>
      </c>
      <c r="D3651" t="s">
        <v>52</v>
      </c>
      <c r="E3651" t="s">
        <v>22</v>
      </c>
      <c r="F3651" s="101">
        <v>46022</v>
      </c>
      <c r="G3651" t="s">
        <v>1391</v>
      </c>
      <c r="H3651" t="s">
        <v>2975</v>
      </c>
      <c r="I3651">
        <v>95</v>
      </c>
      <c r="J3651">
        <v>100</v>
      </c>
      <c r="BK3651">
        <v>11</v>
      </c>
      <c r="BL3651">
        <v>11</v>
      </c>
    </row>
    <row r="3652" spans="1:116" x14ac:dyDescent="0.3">
      <c r="A3652">
        <v>303</v>
      </c>
      <c r="B3652" t="s">
        <v>248</v>
      </c>
      <c r="C3652" t="s">
        <v>249</v>
      </c>
      <c r="D3652" t="s">
        <v>52</v>
      </c>
      <c r="E3652" t="s">
        <v>22</v>
      </c>
      <c r="F3652" s="101">
        <v>46022</v>
      </c>
      <c r="G3652" t="s">
        <v>1391</v>
      </c>
      <c r="H3652" t="s">
        <v>2976</v>
      </c>
      <c r="I3652">
        <v>95</v>
      </c>
      <c r="J3652">
        <v>100</v>
      </c>
      <c r="BK3652">
        <v>25</v>
      </c>
      <c r="BL3652">
        <v>25</v>
      </c>
    </row>
    <row r="3653" spans="1:116" x14ac:dyDescent="0.3">
      <c r="A3653">
        <v>303</v>
      </c>
      <c r="B3653" t="s">
        <v>248</v>
      </c>
      <c r="C3653" t="s">
        <v>249</v>
      </c>
      <c r="D3653" t="s">
        <v>52</v>
      </c>
      <c r="E3653" t="s">
        <v>22</v>
      </c>
      <c r="F3653" s="101">
        <v>46022</v>
      </c>
      <c r="G3653" t="s">
        <v>1391</v>
      </c>
      <c r="H3653" t="s">
        <v>2977</v>
      </c>
      <c r="I3653">
        <v>95</v>
      </c>
      <c r="J3653">
        <v>100</v>
      </c>
      <c r="BK3653">
        <v>18</v>
      </c>
      <c r="BL3653">
        <v>18</v>
      </c>
    </row>
    <row r="3654" spans="1:116" x14ac:dyDescent="0.3">
      <c r="A3654">
        <v>362</v>
      </c>
      <c r="B3654" t="s">
        <v>314</v>
      </c>
      <c r="C3654" t="s">
        <v>315</v>
      </c>
      <c r="D3654" t="s">
        <v>52</v>
      </c>
      <c r="E3654" t="s">
        <v>22</v>
      </c>
      <c r="F3654" s="101">
        <v>46022</v>
      </c>
      <c r="G3654" t="s">
        <v>1456</v>
      </c>
      <c r="H3654" t="s">
        <v>2962</v>
      </c>
      <c r="I3654">
        <v>98</v>
      </c>
      <c r="J3654">
        <v>99.830001831054688</v>
      </c>
      <c r="CU3654">
        <v>8116</v>
      </c>
      <c r="CV3654">
        <v>8130</v>
      </c>
    </row>
    <row r="3655" spans="1:116" x14ac:dyDescent="0.3">
      <c r="A3655">
        <v>362</v>
      </c>
      <c r="B3655" t="s">
        <v>314</v>
      </c>
      <c r="C3655" t="s">
        <v>315</v>
      </c>
      <c r="D3655" t="s">
        <v>52</v>
      </c>
      <c r="E3655" t="s">
        <v>22</v>
      </c>
      <c r="F3655" s="101">
        <v>46022</v>
      </c>
      <c r="G3655" t="s">
        <v>1456</v>
      </c>
      <c r="H3655" t="s">
        <v>2961</v>
      </c>
      <c r="I3655">
        <v>98</v>
      </c>
      <c r="J3655">
        <v>98.019996643066406</v>
      </c>
      <c r="CU3655">
        <v>593</v>
      </c>
      <c r="CV3655">
        <v>605</v>
      </c>
    </row>
    <row r="3656" spans="1:116" x14ac:dyDescent="0.3">
      <c r="A3656">
        <v>369</v>
      </c>
      <c r="B3656" t="s">
        <v>324</v>
      </c>
      <c r="C3656" t="s">
        <v>32</v>
      </c>
      <c r="D3656" t="s">
        <v>52</v>
      </c>
      <c r="E3656" t="s">
        <v>22</v>
      </c>
      <c r="F3656" s="101">
        <v>46022</v>
      </c>
      <c r="G3656" t="s">
        <v>1470</v>
      </c>
      <c r="H3656" t="s">
        <v>2982</v>
      </c>
      <c r="I3656">
        <v>100</v>
      </c>
      <c r="J3656">
        <v>95.919998168945313</v>
      </c>
      <c r="BM3656">
        <v>94</v>
      </c>
      <c r="BN3656">
        <v>98</v>
      </c>
    </row>
    <row r="3657" spans="1:116" x14ac:dyDescent="0.3">
      <c r="A3657">
        <v>369</v>
      </c>
      <c r="B3657" t="s">
        <v>324</v>
      </c>
      <c r="C3657" t="s">
        <v>32</v>
      </c>
      <c r="D3657" t="s">
        <v>52</v>
      </c>
      <c r="E3657" t="s">
        <v>22</v>
      </c>
      <c r="F3657" s="101">
        <v>46022</v>
      </c>
      <c r="G3657" t="s">
        <v>1470</v>
      </c>
      <c r="H3657" t="s">
        <v>2981</v>
      </c>
      <c r="I3657">
        <v>100</v>
      </c>
      <c r="J3657">
        <v>218.17999267578119</v>
      </c>
      <c r="BM3657">
        <v>24</v>
      </c>
      <c r="BN3657">
        <v>11</v>
      </c>
    </row>
    <row r="3658" spans="1:116" x14ac:dyDescent="0.3">
      <c r="A3658">
        <v>375</v>
      </c>
      <c r="B3658" t="s">
        <v>330</v>
      </c>
      <c r="C3658" t="s">
        <v>315</v>
      </c>
      <c r="D3658" t="s">
        <v>52</v>
      </c>
      <c r="E3658" t="s">
        <v>22</v>
      </c>
      <c r="F3658" s="101">
        <v>46022</v>
      </c>
      <c r="G3658" t="s">
        <v>1502</v>
      </c>
      <c r="H3658" t="s">
        <v>2962</v>
      </c>
      <c r="I3658">
        <v>100</v>
      </c>
      <c r="J3658">
        <v>100</v>
      </c>
      <c r="CW3658">
        <v>829</v>
      </c>
      <c r="CX3658">
        <v>829</v>
      </c>
    </row>
    <row r="3659" spans="1:116" x14ac:dyDescent="0.3">
      <c r="A3659">
        <v>375</v>
      </c>
      <c r="B3659" t="s">
        <v>330</v>
      </c>
      <c r="C3659" t="s">
        <v>315</v>
      </c>
      <c r="D3659" t="s">
        <v>52</v>
      </c>
      <c r="E3659" t="s">
        <v>22</v>
      </c>
      <c r="F3659" s="101">
        <v>46022</v>
      </c>
      <c r="G3659" t="s">
        <v>1502</v>
      </c>
      <c r="H3659" t="s">
        <v>2961</v>
      </c>
      <c r="I3659">
        <v>100</v>
      </c>
      <c r="J3659">
        <v>100</v>
      </c>
      <c r="CW3659">
        <v>364</v>
      </c>
      <c r="CX3659">
        <v>364</v>
      </c>
    </row>
    <row r="3660" spans="1:116" x14ac:dyDescent="0.3">
      <c r="A3660">
        <v>386</v>
      </c>
      <c r="B3660" t="s">
        <v>344</v>
      </c>
      <c r="C3660" t="s">
        <v>343</v>
      </c>
      <c r="D3660" t="s">
        <v>52</v>
      </c>
      <c r="E3660" t="s">
        <v>22</v>
      </c>
      <c r="F3660" s="101">
        <v>46022</v>
      </c>
      <c r="G3660" t="s">
        <v>1517</v>
      </c>
      <c r="H3660" t="s">
        <v>520</v>
      </c>
      <c r="I3660">
        <v>100</v>
      </c>
      <c r="J3660">
        <v>106.0699996948242</v>
      </c>
      <c r="BO3660">
        <v>4342163212</v>
      </c>
      <c r="BP3660">
        <v>4093698206</v>
      </c>
    </row>
    <row r="3661" spans="1:116" x14ac:dyDescent="0.3">
      <c r="A3661">
        <v>386</v>
      </c>
      <c r="B3661" t="s">
        <v>344</v>
      </c>
      <c r="C3661" t="s">
        <v>343</v>
      </c>
      <c r="D3661" t="s">
        <v>52</v>
      </c>
      <c r="E3661" t="s">
        <v>22</v>
      </c>
      <c r="F3661" s="101">
        <v>46022</v>
      </c>
      <c r="G3661" t="s">
        <v>1517</v>
      </c>
      <c r="H3661" t="s">
        <v>522</v>
      </c>
      <c r="I3661">
        <v>100</v>
      </c>
      <c r="J3661">
        <v>89.720001220703125</v>
      </c>
      <c r="BO3661">
        <v>6848139002</v>
      </c>
      <c r="BP3661">
        <v>7633001463</v>
      </c>
    </row>
    <row r="3662" spans="1:116" x14ac:dyDescent="0.3">
      <c r="A3662">
        <v>386</v>
      </c>
      <c r="B3662" t="s">
        <v>344</v>
      </c>
      <c r="C3662" t="s">
        <v>343</v>
      </c>
      <c r="D3662" t="s">
        <v>52</v>
      </c>
      <c r="E3662" t="s">
        <v>22</v>
      </c>
      <c r="F3662" s="101">
        <v>46022</v>
      </c>
      <c r="G3662" t="s">
        <v>1517</v>
      </c>
      <c r="H3662" t="s">
        <v>524</v>
      </c>
      <c r="I3662">
        <v>100</v>
      </c>
      <c r="J3662">
        <v>129.36000061035159</v>
      </c>
      <c r="BO3662">
        <v>7383847983</v>
      </c>
      <c r="BP3662">
        <v>5707998802</v>
      </c>
    </row>
    <row r="3663" spans="1:116" x14ac:dyDescent="0.3">
      <c r="A3663">
        <v>408</v>
      </c>
      <c r="B3663" t="s">
        <v>374</v>
      </c>
      <c r="C3663" t="s">
        <v>39</v>
      </c>
      <c r="D3663" t="s">
        <v>52</v>
      </c>
      <c r="E3663" t="s">
        <v>22</v>
      </c>
      <c r="F3663" s="101">
        <v>46022</v>
      </c>
      <c r="G3663" t="s">
        <v>1571</v>
      </c>
      <c r="H3663" t="s">
        <v>2999</v>
      </c>
      <c r="I3663">
        <v>100</v>
      </c>
      <c r="J3663">
        <v>100</v>
      </c>
      <c r="BR3663">
        <v>2</v>
      </c>
      <c r="BS3663">
        <v>2</v>
      </c>
    </row>
    <row r="3664" spans="1:116" x14ac:dyDescent="0.3">
      <c r="A3664">
        <v>427</v>
      </c>
      <c r="B3664" t="s">
        <v>396</v>
      </c>
      <c r="C3664" t="s">
        <v>90</v>
      </c>
      <c r="D3664" t="s">
        <v>52</v>
      </c>
      <c r="E3664" t="s">
        <v>54</v>
      </c>
      <c r="F3664" s="101">
        <v>46022</v>
      </c>
      <c r="G3664" t="s">
        <v>1691</v>
      </c>
      <c r="H3664" t="s">
        <v>2890</v>
      </c>
      <c r="I3664">
        <v>0.3</v>
      </c>
      <c r="J3664">
        <v>0.2099999934434891</v>
      </c>
      <c r="O3664">
        <v>2326</v>
      </c>
      <c r="P3664">
        <v>2279</v>
      </c>
      <c r="Q3664">
        <v>14235</v>
      </c>
      <c r="R3664">
        <v>0</v>
      </c>
      <c r="Y3664">
        <v>3900</v>
      </c>
    </row>
    <row r="3665" spans="1:28" x14ac:dyDescent="0.3">
      <c r="A3665">
        <v>427</v>
      </c>
      <c r="B3665" t="s">
        <v>396</v>
      </c>
      <c r="C3665" t="s">
        <v>90</v>
      </c>
      <c r="D3665" t="s">
        <v>52</v>
      </c>
      <c r="E3665" t="s">
        <v>54</v>
      </c>
      <c r="F3665" s="101">
        <v>46022</v>
      </c>
      <c r="G3665" t="s">
        <v>1691</v>
      </c>
      <c r="H3665" t="s">
        <v>2892</v>
      </c>
      <c r="I3665">
        <v>0.15</v>
      </c>
      <c r="J3665">
        <v>0.17000000178813929</v>
      </c>
      <c r="O3665">
        <v>467</v>
      </c>
      <c r="P3665">
        <v>18</v>
      </c>
      <c r="Q3665">
        <v>8892</v>
      </c>
      <c r="R3665">
        <v>3010</v>
      </c>
      <c r="Y3665">
        <v>2069</v>
      </c>
    </row>
    <row r="3666" spans="1:28" x14ac:dyDescent="0.3">
      <c r="A3666">
        <v>427</v>
      </c>
      <c r="B3666" t="s">
        <v>396</v>
      </c>
      <c r="C3666" t="s">
        <v>90</v>
      </c>
      <c r="D3666" t="s">
        <v>52</v>
      </c>
      <c r="E3666" t="s">
        <v>54</v>
      </c>
      <c r="F3666" s="101">
        <v>46022</v>
      </c>
      <c r="G3666" t="s">
        <v>1691</v>
      </c>
      <c r="H3666" t="s">
        <v>2891</v>
      </c>
      <c r="I3666">
        <v>0.1</v>
      </c>
      <c r="J3666">
        <v>7.9999998211860657E-2</v>
      </c>
      <c r="O3666">
        <v>355</v>
      </c>
      <c r="P3666">
        <v>853</v>
      </c>
      <c r="Q3666">
        <v>10724</v>
      </c>
      <c r="R3666">
        <v>144</v>
      </c>
      <c r="Y3666">
        <v>988</v>
      </c>
    </row>
    <row r="3667" spans="1:28" x14ac:dyDescent="0.3">
      <c r="A3667">
        <v>427</v>
      </c>
      <c r="B3667" t="s">
        <v>396</v>
      </c>
      <c r="C3667" t="s">
        <v>90</v>
      </c>
      <c r="D3667" t="s">
        <v>52</v>
      </c>
      <c r="E3667" t="s">
        <v>54</v>
      </c>
      <c r="F3667" s="101">
        <v>46022</v>
      </c>
      <c r="G3667" t="s">
        <v>1691</v>
      </c>
      <c r="H3667" t="s">
        <v>2895</v>
      </c>
      <c r="I3667">
        <v>0.2</v>
      </c>
      <c r="J3667">
        <v>0</v>
      </c>
      <c r="O3667">
        <v>36</v>
      </c>
      <c r="P3667">
        <v>30</v>
      </c>
      <c r="Q3667">
        <v>3402</v>
      </c>
      <c r="R3667">
        <v>0</v>
      </c>
      <c r="Y3667">
        <v>0</v>
      </c>
    </row>
    <row r="3668" spans="1:28" x14ac:dyDescent="0.3">
      <c r="A3668">
        <v>427</v>
      </c>
      <c r="B3668" t="s">
        <v>396</v>
      </c>
      <c r="C3668" t="s">
        <v>90</v>
      </c>
      <c r="D3668" t="s">
        <v>52</v>
      </c>
      <c r="E3668" t="s">
        <v>54</v>
      </c>
      <c r="F3668" s="101">
        <v>46022</v>
      </c>
      <c r="G3668" t="s">
        <v>1691</v>
      </c>
      <c r="H3668" t="s">
        <v>2899</v>
      </c>
      <c r="I3668">
        <v>0.2</v>
      </c>
      <c r="J3668">
        <v>1.720000028610229</v>
      </c>
      <c r="O3668">
        <v>12</v>
      </c>
      <c r="P3668">
        <v>10</v>
      </c>
      <c r="Q3668">
        <v>36</v>
      </c>
      <c r="R3668">
        <v>0</v>
      </c>
      <c r="Y3668">
        <v>100</v>
      </c>
    </row>
    <row r="3669" spans="1:28" x14ac:dyDescent="0.3">
      <c r="A3669">
        <v>427</v>
      </c>
      <c r="B3669" t="s">
        <v>396</v>
      </c>
      <c r="C3669" t="s">
        <v>90</v>
      </c>
      <c r="D3669" t="s">
        <v>52</v>
      </c>
      <c r="E3669" t="s">
        <v>54</v>
      </c>
      <c r="F3669" s="101">
        <v>46022</v>
      </c>
      <c r="G3669" t="s">
        <v>1691</v>
      </c>
      <c r="H3669" t="s">
        <v>2898</v>
      </c>
      <c r="I3669">
        <v>0.2</v>
      </c>
      <c r="J3669">
        <v>0.2099999934434891</v>
      </c>
      <c r="O3669">
        <v>51</v>
      </c>
      <c r="P3669">
        <v>38</v>
      </c>
      <c r="Q3669">
        <v>135</v>
      </c>
      <c r="R3669">
        <v>0</v>
      </c>
      <c r="Y3669">
        <v>46</v>
      </c>
    </row>
    <row r="3670" spans="1:28" x14ac:dyDescent="0.3">
      <c r="A3670">
        <v>428</v>
      </c>
      <c r="B3670" t="s">
        <v>397</v>
      </c>
      <c r="C3670" t="s">
        <v>90</v>
      </c>
      <c r="D3670" t="s">
        <v>52</v>
      </c>
      <c r="E3670" t="s">
        <v>54</v>
      </c>
      <c r="F3670" s="101">
        <v>46022</v>
      </c>
      <c r="G3670" t="s">
        <v>1696</v>
      </c>
      <c r="H3670" t="s">
        <v>2890</v>
      </c>
      <c r="I3670">
        <v>22</v>
      </c>
      <c r="J3670">
        <v>20.64999961853027</v>
      </c>
      <c r="O3670">
        <v>2326</v>
      </c>
      <c r="P3670">
        <v>2279</v>
      </c>
      <c r="Q3670">
        <v>14235</v>
      </c>
      <c r="R3670">
        <v>0</v>
      </c>
      <c r="W3670">
        <v>389075.4</v>
      </c>
    </row>
    <row r="3671" spans="1:28" x14ac:dyDescent="0.3">
      <c r="A3671">
        <v>428</v>
      </c>
      <c r="B3671" t="s">
        <v>397</v>
      </c>
      <c r="C3671" t="s">
        <v>90</v>
      </c>
      <c r="D3671" t="s">
        <v>52</v>
      </c>
      <c r="E3671" t="s">
        <v>54</v>
      </c>
      <c r="F3671" s="101">
        <v>46022</v>
      </c>
      <c r="G3671" t="s">
        <v>1696</v>
      </c>
      <c r="H3671" t="s">
        <v>2892</v>
      </c>
      <c r="I3671">
        <v>25</v>
      </c>
      <c r="J3671">
        <v>21.440000534057621</v>
      </c>
      <c r="O3671">
        <v>467</v>
      </c>
      <c r="P3671">
        <v>18</v>
      </c>
      <c r="Q3671">
        <v>8892</v>
      </c>
      <c r="R3671">
        <v>3010</v>
      </c>
      <c r="W3671">
        <v>265619</v>
      </c>
    </row>
    <row r="3672" spans="1:28" x14ac:dyDescent="0.3">
      <c r="A3672">
        <v>428</v>
      </c>
      <c r="B3672" t="s">
        <v>397</v>
      </c>
      <c r="C3672" t="s">
        <v>90</v>
      </c>
      <c r="D3672" t="s">
        <v>52</v>
      </c>
      <c r="E3672" t="s">
        <v>54</v>
      </c>
      <c r="F3672" s="101">
        <v>46022</v>
      </c>
      <c r="G3672" t="s">
        <v>1696</v>
      </c>
      <c r="H3672" t="s">
        <v>2891</v>
      </c>
      <c r="I3672">
        <v>11</v>
      </c>
      <c r="J3672">
        <v>8.630000114440918</v>
      </c>
      <c r="O3672">
        <v>355</v>
      </c>
      <c r="P3672">
        <v>853</v>
      </c>
      <c r="Q3672">
        <v>10724</v>
      </c>
      <c r="R3672">
        <v>144</v>
      </c>
      <c r="W3672">
        <v>104194</v>
      </c>
    </row>
    <row r="3673" spans="1:28" x14ac:dyDescent="0.3">
      <c r="A3673">
        <v>428</v>
      </c>
      <c r="B3673" t="s">
        <v>397</v>
      </c>
      <c r="C3673" t="s">
        <v>90</v>
      </c>
      <c r="D3673" t="s">
        <v>52</v>
      </c>
      <c r="E3673" t="s">
        <v>54</v>
      </c>
      <c r="F3673" s="101">
        <v>46022</v>
      </c>
      <c r="G3673" t="s">
        <v>1696</v>
      </c>
      <c r="H3673" t="s">
        <v>2895</v>
      </c>
      <c r="I3673">
        <v>7</v>
      </c>
      <c r="J3673">
        <v>12.010000228881839</v>
      </c>
      <c r="O3673">
        <v>36</v>
      </c>
      <c r="P3673">
        <v>30</v>
      </c>
      <c r="Q3673">
        <v>3402</v>
      </c>
      <c r="R3673">
        <v>0</v>
      </c>
      <c r="W3673">
        <v>41640</v>
      </c>
    </row>
    <row r="3674" spans="1:28" x14ac:dyDescent="0.3">
      <c r="A3674">
        <v>428</v>
      </c>
      <c r="B3674" t="s">
        <v>397</v>
      </c>
      <c r="C3674" t="s">
        <v>90</v>
      </c>
      <c r="D3674" t="s">
        <v>52</v>
      </c>
      <c r="E3674" t="s">
        <v>54</v>
      </c>
      <c r="F3674" s="101">
        <v>46022</v>
      </c>
      <c r="G3674" t="s">
        <v>1696</v>
      </c>
      <c r="H3674" t="s">
        <v>2899</v>
      </c>
      <c r="I3674">
        <v>1</v>
      </c>
      <c r="J3674">
        <v>254.9700012207031</v>
      </c>
      <c r="O3674">
        <v>12</v>
      </c>
      <c r="P3674">
        <v>10</v>
      </c>
      <c r="Q3674">
        <v>36</v>
      </c>
      <c r="R3674">
        <v>0</v>
      </c>
      <c r="W3674">
        <v>14788</v>
      </c>
    </row>
    <row r="3675" spans="1:28" x14ac:dyDescent="0.3">
      <c r="A3675">
        <v>428</v>
      </c>
      <c r="B3675" t="s">
        <v>397</v>
      </c>
      <c r="C3675" t="s">
        <v>90</v>
      </c>
      <c r="D3675" t="s">
        <v>52</v>
      </c>
      <c r="E3675" t="s">
        <v>54</v>
      </c>
      <c r="F3675" s="101">
        <v>46022</v>
      </c>
      <c r="G3675" t="s">
        <v>1696</v>
      </c>
      <c r="H3675" t="s">
        <v>2898</v>
      </c>
      <c r="I3675">
        <v>1</v>
      </c>
      <c r="J3675">
        <v>116.51999664306641</v>
      </c>
      <c r="O3675">
        <v>51</v>
      </c>
      <c r="P3675">
        <v>38</v>
      </c>
      <c r="Q3675">
        <v>135</v>
      </c>
      <c r="R3675">
        <v>0</v>
      </c>
      <c r="W3675">
        <v>26100</v>
      </c>
    </row>
    <row r="3676" spans="1:28" x14ac:dyDescent="0.3">
      <c r="A3676">
        <v>429</v>
      </c>
      <c r="B3676" t="s">
        <v>398</v>
      </c>
      <c r="C3676" t="s">
        <v>90</v>
      </c>
      <c r="D3676" t="s">
        <v>52</v>
      </c>
      <c r="E3676" t="s">
        <v>54</v>
      </c>
      <c r="F3676" s="101">
        <v>46022</v>
      </c>
      <c r="G3676" t="s">
        <v>1699</v>
      </c>
      <c r="H3676" t="s">
        <v>2890</v>
      </c>
      <c r="I3676">
        <v>0.4</v>
      </c>
      <c r="J3676">
        <v>0.62999999523162842</v>
      </c>
      <c r="O3676">
        <v>2326</v>
      </c>
      <c r="P3676">
        <v>2279</v>
      </c>
      <c r="Q3676">
        <v>14235</v>
      </c>
      <c r="R3676">
        <v>0</v>
      </c>
      <c r="AA3676">
        <v>2018.94</v>
      </c>
      <c r="AB3676">
        <v>9890.93</v>
      </c>
    </row>
    <row r="3677" spans="1:28" x14ac:dyDescent="0.3">
      <c r="A3677">
        <v>429</v>
      </c>
      <c r="B3677" t="s">
        <v>398</v>
      </c>
      <c r="C3677" t="s">
        <v>90</v>
      </c>
      <c r="D3677" t="s">
        <v>52</v>
      </c>
      <c r="E3677" t="s">
        <v>54</v>
      </c>
      <c r="F3677" s="101">
        <v>46022</v>
      </c>
      <c r="G3677" t="s">
        <v>1699</v>
      </c>
      <c r="H3677" t="s">
        <v>2892</v>
      </c>
      <c r="I3677">
        <v>0.38</v>
      </c>
      <c r="J3677">
        <v>0.47999998927116388</v>
      </c>
      <c r="O3677">
        <v>467</v>
      </c>
      <c r="P3677">
        <v>18</v>
      </c>
      <c r="Q3677">
        <v>8892</v>
      </c>
      <c r="R3677">
        <v>3010</v>
      </c>
      <c r="AA3677">
        <v>1275.3599999999999</v>
      </c>
      <c r="AB3677">
        <v>4715.1000000000004</v>
      </c>
    </row>
    <row r="3678" spans="1:28" x14ac:dyDescent="0.3">
      <c r="A3678">
        <v>429</v>
      </c>
      <c r="B3678" t="s">
        <v>398</v>
      </c>
      <c r="C3678" t="s">
        <v>90</v>
      </c>
      <c r="D3678" t="s">
        <v>52</v>
      </c>
      <c r="E3678" t="s">
        <v>54</v>
      </c>
      <c r="F3678" s="101">
        <v>46022</v>
      </c>
      <c r="G3678" t="s">
        <v>1699</v>
      </c>
      <c r="H3678" t="s">
        <v>2898</v>
      </c>
      <c r="I3678">
        <v>0.76</v>
      </c>
      <c r="J3678">
        <v>1.139999985694885</v>
      </c>
      <c r="O3678">
        <v>51</v>
      </c>
      <c r="P3678">
        <v>38</v>
      </c>
      <c r="Q3678">
        <v>135</v>
      </c>
      <c r="R3678">
        <v>0</v>
      </c>
      <c r="AA3678">
        <v>71.38</v>
      </c>
      <c r="AB3678">
        <v>183.01</v>
      </c>
    </row>
    <row r="3679" spans="1:28" x14ac:dyDescent="0.3">
      <c r="A3679">
        <v>429</v>
      </c>
      <c r="B3679" t="s">
        <v>398</v>
      </c>
      <c r="C3679" t="s">
        <v>90</v>
      </c>
      <c r="D3679" t="s">
        <v>52</v>
      </c>
      <c r="E3679" t="s">
        <v>54</v>
      </c>
      <c r="F3679" s="101">
        <v>46022</v>
      </c>
      <c r="G3679" t="s">
        <v>1699</v>
      </c>
      <c r="H3679" t="s">
        <v>2891</v>
      </c>
      <c r="I3679">
        <v>0.41</v>
      </c>
      <c r="J3679">
        <v>0.41999998688697809</v>
      </c>
      <c r="O3679">
        <v>355</v>
      </c>
      <c r="P3679">
        <v>853</v>
      </c>
      <c r="Q3679">
        <v>10724</v>
      </c>
      <c r="R3679">
        <v>144</v>
      </c>
      <c r="AA3679">
        <v>320.08</v>
      </c>
      <c r="AB3679">
        <v>4809.46</v>
      </c>
    </row>
    <row r="3680" spans="1:28" x14ac:dyDescent="0.3">
      <c r="A3680">
        <v>429</v>
      </c>
      <c r="B3680" t="s">
        <v>398</v>
      </c>
      <c r="C3680" t="s">
        <v>90</v>
      </c>
      <c r="D3680" t="s">
        <v>52</v>
      </c>
      <c r="E3680" t="s">
        <v>54</v>
      </c>
      <c r="F3680" s="101">
        <v>46022</v>
      </c>
      <c r="G3680" t="s">
        <v>1699</v>
      </c>
      <c r="H3680" t="s">
        <v>2895</v>
      </c>
      <c r="I3680">
        <v>0.76</v>
      </c>
      <c r="J3680">
        <v>0.25</v>
      </c>
      <c r="O3680">
        <v>36</v>
      </c>
      <c r="P3680">
        <v>30</v>
      </c>
      <c r="Q3680">
        <v>3402</v>
      </c>
      <c r="R3680">
        <v>0</v>
      </c>
      <c r="AA3680">
        <v>101.67</v>
      </c>
      <c r="AB3680">
        <v>760.65</v>
      </c>
    </row>
    <row r="3681" spans="1:76" x14ac:dyDescent="0.3">
      <c r="A3681">
        <v>429</v>
      </c>
      <c r="B3681" t="s">
        <v>398</v>
      </c>
      <c r="C3681" t="s">
        <v>90</v>
      </c>
      <c r="D3681" t="s">
        <v>52</v>
      </c>
      <c r="E3681" t="s">
        <v>54</v>
      </c>
      <c r="F3681" s="101">
        <v>46022</v>
      </c>
      <c r="G3681" t="s">
        <v>1699</v>
      </c>
      <c r="H3681" t="s">
        <v>2899</v>
      </c>
      <c r="I3681">
        <v>0.76</v>
      </c>
      <c r="J3681">
        <v>3.2000000476837158</v>
      </c>
      <c r="O3681">
        <v>12</v>
      </c>
      <c r="P3681">
        <v>10</v>
      </c>
      <c r="Q3681">
        <v>36</v>
      </c>
      <c r="R3681">
        <v>0</v>
      </c>
      <c r="AA3681">
        <v>55.85</v>
      </c>
      <c r="AB3681">
        <v>129.97999999999999</v>
      </c>
    </row>
    <row r="3682" spans="1:76" x14ac:dyDescent="0.3">
      <c r="A3682">
        <v>430</v>
      </c>
      <c r="B3682" t="s">
        <v>399</v>
      </c>
      <c r="C3682" t="s">
        <v>86</v>
      </c>
      <c r="D3682" t="s">
        <v>52</v>
      </c>
      <c r="E3682" t="s">
        <v>22</v>
      </c>
      <c r="F3682" s="101">
        <v>46022</v>
      </c>
      <c r="G3682" t="s">
        <v>1704</v>
      </c>
      <c r="H3682" t="s">
        <v>3004</v>
      </c>
      <c r="I3682">
        <v>95</v>
      </c>
      <c r="J3682">
        <v>111.63999938964839</v>
      </c>
      <c r="BT3682">
        <v>5077859383</v>
      </c>
      <c r="BU3682">
        <v>5668747521</v>
      </c>
    </row>
    <row r="3683" spans="1:76" x14ac:dyDescent="0.3">
      <c r="A3683">
        <v>430</v>
      </c>
      <c r="B3683" t="s">
        <v>399</v>
      </c>
      <c r="C3683" t="s">
        <v>86</v>
      </c>
      <c r="D3683" t="s">
        <v>52</v>
      </c>
      <c r="E3683" t="s">
        <v>22</v>
      </c>
      <c r="F3683" s="101">
        <v>46022</v>
      </c>
      <c r="G3683" t="s">
        <v>1704</v>
      </c>
      <c r="H3683" t="s">
        <v>3005</v>
      </c>
      <c r="I3683">
        <v>95</v>
      </c>
      <c r="J3683">
        <v>101.4899978637695</v>
      </c>
      <c r="BT3683">
        <v>20968626250</v>
      </c>
      <c r="BU3683">
        <v>21280774206</v>
      </c>
    </row>
    <row r="3684" spans="1:76" x14ac:dyDescent="0.3">
      <c r="A3684">
        <v>430</v>
      </c>
      <c r="B3684" t="s">
        <v>399</v>
      </c>
      <c r="C3684" t="s">
        <v>86</v>
      </c>
      <c r="D3684" t="s">
        <v>52</v>
      </c>
      <c r="E3684" t="s">
        <v>22</v>
      </c>
      <c r="F3684" s="101">
        <v>46022</v>
      </c>
      <c r="G3684" t="s">
        <v>1704</v>
      </c>
      <c r="H3684" t="s">
        <v>3007</v>
      </c>
      <c r="I3684">
        <v>95</v>
      </c>
      <c r="J3684">
        <v>118.4300003051758</v>
      </c>
      <c r="BT3684">
        <v>81061892240</v>
      </c>
      <c r="BU3684">
        <v>96004377074</v>
      </c>
    </row>
    <row r="3685" spans="1:76" x14ac:dyDescent="0.3">
      <c r="A3685">
        <v>430</v>
      </c>
      <c r="B3685" t="s">
        <v>399</v>
      </c>
      <c r="C3685" t="s">
        <v>86</v>
      </c>
      <c r="D3685" t="s">
        <v>52</v>
      </c>
      <c r="E3685" t="s">
        <v>22</v>
      </c>
      <c r="F3685" s="101">
        <v>46022</v>
      </c>
      <c r="G3685" t="s">
        <v>1704</v>
      </c>
      <c r="H3685" t="s">
        <v>3006</v>
      </c>
      <c r="I3685">
        <v>95</v>
      </c>
      <c r="J3685">
        <v>102.51999664306641</v>
      </c>
      <c r="BT3685">
        <v>35199212763</v>
      </c>
      <c r="BU3685">
        <v>36085084526</v>
      </c>
    </row>
    <row r="3686" spans="1:76" x14ac:dyDescent="0.3">
      <c r="A3686">
        <v>433</v>
      </c>
      <c r="B3686" t="s">
        <v>402</v>
      </c>
      <c r="C3686" t="s">
        <v>90</v>
      </c>
      <c r="D3686" t="s">
        <v>52</v>
      </c>
      <c r="E3686" t="s">
        <v>54</v>
      </c>
      <c r="F3686" s="101">
        <v>46022</v>
      </c>
      <c r="G3686" t="s">
        <v>1721</v>
      </c>
      <c r="H3686" t="s">
        <v>2890</v>
      </c>
      <c r="I3686">
        <v>0.1</v>
      </c>
      <c r="J3686">
        <v>0.37000000476837158</v>
      </c>
      <c r="O3686">
        <v>2326</v>
      </c>
      <c r="P3686">
        <v>2279</v>
      </c>
      <c r="Q3686">
        <v>14235</v>
      </c>
      <c r="R3686">
        <v>0</v>
      </c>
      <c r="BV3686">
        <v>7056.86</v>
      </c>
    </row>
    <row r="3687" spans="1:76" x14ac:dyDescent="0.3">
      <c r="A3687">
        <v>433</v>
      </c>
      <c r="B3687" t="s">
        <v>402</v>
      </c>
      <c r="C3687" t="s">
        <v>90</v>
      </c>
      <c r="D3687" t="s">
        <v>52</v>
      </c>
      <c r="E3687" t="s">
        <v>54</v>
      </c>
      <c r="F3687" s="101">
        <v>46022</v>
      </c>
      <c r="G3687" t="s">
        <v>1721</v>
      </c>
      <c r="H3687" t="s">
        <v>2892</v>
      </c>
      <c r="I3687">
        <v>0.05</v>
      </c>
      <c r="J3687">
        <v>2.999999932944775E-2</v>
      </c>
      <c r="O3687">
        <v>467</v>
      </c>
      <c r="P3687">
        <v>18</v>
      </c>
      <c r="Q3687">
        <v>8892</v>
      </c>
      <c r="R3687">
        <v>3010</v>
      </c>
      <c r="BV3687">
        <v>334.53</v>
      </c>
    </row>
    <row r="3688" spans="1:76" x14ac:dyDescent="0.3">
      <c r="A3688">
        <v>433</v>
      </c>
      <c r="B3688" t="s">
        <v>402</v>
      </c>
      <c r="C3688" t="s">
        <v>90</v>
      </c>
      <c r="D3688" t="s">
        <v>52</v>
      </c>
      <c r="E3688" t="s">
        <v>54</v>
      </c>
      <c r="F3688" s="101">
        <v>46022</v>
      </c>
      <c r="G3688" t="s">
        <v>1721</v>
      </c>
      <c r="H3688" t="s">
        <v>2898</v>
      </c>
      <c r="I3688">
        <v>0.05</v>
      </c>
      <c r="J3688">
        <v>0</v>
      </c>
      <c r="O3688">
        <v>51</v>
      </c>
      <c r="P3688">
        <v>38</v>
      </c>
      <c r="Q3688">
        <v>135</v>
      </c>
      <c r="R3688">
        <v>0</v>
      </c>
      <c r="BV3688">
        <v>0</v>
      </c>
    </row>
    <row r="3689" spans="1:76" x14ac:dyDescent="0.3">
      <c r="A3689">
        <v>433</v>
      </c>
      <c r="B3689" t="s">
        <v>402</v>
      </c>
      <c r="C3689" t="s">
        <v>90</v>
      </c>
      <c r="D3689" t="s">
        <v>52</v>
      </c>
      <c r="E3689" t="s">
        <v>54</v>
      </c>
      <c r="F3689" s="101">
        <v>46022</v>
      </c>
      <c r="G3689" t="s">
        <v>1721</v>
      </c>
      <c r="H3689" t="s">
        <v>2895</v>
      </c>
      <c r="I3689">
        <v>0.05</v>
      </c>
      <c r="J3689">
        <v>0</v>
      </c>
      <c r="O3689">
        <v>36</v>
      </c>
      <c r="P3689">
        <v>30</v>
      </c>
      <c r="Q3689">
        <v>3402</v>
      </c>
      <c r="R3689">
        <v>0</v>
      </c>
      <c r="BV3689">
        <v>1.3</v>
      </c>
    </row>
    <row r="3690" spans="1:76" x14ac:dyDescent="0.3">
      <c r="A3690">
        <v>433</v>
      </c>
      <c r="B3690" t="s">
        <v>402</v>
      </c>
      <c r="C3690" t="s">
        <v>90</v>
      </c>
      <c r="D3690" t="s">
        <v>52</v>
      </c>
      <c r="E3690" t="s">
        <v>54</v>
      </c>
      <c r="F3690" s="101">
        <v>46022</v>
      </c>
      <c r="G3690" t="s">
        <v>1721</v>
      </c>
      <c r="H3690" t="s">
        <v>2899</v>
      </c>
      <c r="I3690">
        <v>0.05</v>
      </c>
      <c r="J3690">
        <v>0</v>
      </c>
      <c r="O3690">
        <v>12</v>
      </c>
      <c r="P3690">
        <v>10</v>
      </c>
      <c r="Q3690">
        <v>36</v>
      </c>
      <c r="R3690">
        <v>0</v>
      </c>
      <c r="BV3690">
        <v>0</v>
      </c>
    </row>
    <row r="3691" spans="1:76" x14ac:dyDescent="0.3">
      <c r="A3691">
        <v>433</v>
      </c>
      <c r="B3691" t="s">
        <v>402</v>
      </c>
      <c r="C3691" t="s">
        <v>90</v>
      </c>
      <c r="D3691" t="s">
        <v>52</v>
      </c>
      <c r="E3691" t="s">
        <v>54</v>
      </c>
      <c r="F3691" s="101">
        <v>46022</v>
      </c>
      <c r="G3691" t="s">
        <v>1721</v>
      </c>
      <c r="H3691" t="s">
        <v>2891</v>
      </c>
      <c r="I3691">
        <v>0.05</v>
      </c>
      <c r="J3691">
        <v>3.9999999105930328E-2</v>
      </c>
      <c r="O3691">
        <v>355</v>
      </c>
      <c r="P3691">
        <v>853</v>
      </c>
      <c r="Q3691">
        <v>10724</v>
      </c>
      <c r="R3691">
        <v>144</v>
      </c>
      <c r="BV3691">
        <v>541</v>
      </c>
    </row>
    <row r="3692" spans="1:76" x14ac:dyDescent="0.3">
      <c r="A3692">
        <v>435</v>
      </c>
      <c r="B3692" t="s">
        <v>404</v>
      </c>
      <c r="C3692" t="s">
        <v>90</v>
      </c>
      <c r="D3692" t="s">
        <v>52</v>
      </c>
      <c r="E3692" t="s">
        <v>22</v>
      </c>
      <c r="F3692" s="101">
        <v>46022</v>
      </c>
      <c r="G3692" t="s">
        <v>1761</v>
      </c>
      <c r="H3692" t="s">
        <v>2890</v>
      </c>
      <c r="I3692">
        <v>100</v>
      </c>
      <c r="J3692">
        <v>-640</v>
      </c>
      <c r="BW3692">
        <v>0.05</v>
      </c>
      <c r="BX3692">
        <v>0.37</v>
      </c>
    </row>
    <row r="3693" spans="1:76" x14ac:dyDescent="0.3">
      <c r="A3693">
        <v>435</v>
      </c>
      <c r="B3693" t="s">
        <v>404</v>
      </c>
      <c r="C3693" t="s">
        <v>90</v>
      </c>
      <c r="D3693" t="s">
        <v>52</v>
      </c>
      <c r="E3693" t="s">
        <v>22</v>
      </c>
      <c r="F3693" s="101">
        <v>46022</v>
      </c>
      <c r="G3693" t="s">
        <v>1761</v>
      </c>
      <c r="H3693" t="s">
        <v>2898</v>
      </c>
      <c r="I3693">
        <v>100</v>
      </c>
      <c r="J3693">
        <v>0</v>
      </c>
      <c r="BW3693">
        <v>0</v>
      </c>
      <c r="BX3693">
        <v>0</v>
      </c>
    </row>
    <row r="3694" spans="1:76" x14ac:dyDescent="0.3">
      <c r="A3694">
        <v>435</v>
      </c>
      <c r="B3694" t="s">
        <v>404</v>
      </c>
      <c r="C3694" t="s">
        <v>90</v>
      </c>
      <c r="D3694" t="s">
        <v>52</v>
      </c>
      <c r="E3694" t="s">
        <v>22</v>
      </c>
      <c r="F3694" s="101">
        <v>46022</v>
      </c>
      <c r="G3694" t="s">
        <v>1761</v>
      </c>
      <c r="H3694" t="s">
        <v>2891</v>
      </c>
      <c r="I3694">
        <v>100</v>
      </c>
      <c r="J3694">
        <v>-3900</v>
      </c>
      <c r="BW3694">
        <v>1E-3</v>
      </c>
      <c r="BX3694">
        <v>0.04</v>
      </c>
    </row>
    <row r="3695" spans="1:76" x14ac:dyDescent="0.3">
      <c r="A3695">
        <v>435</v>
      </c>
      <c r="B3695" t="s">
        <v>404</v>
      </c>
      <c r="C3695" t="s">
        <v>90</v>
      </c>
      <c r="D3695" t="s">
        <v>52</v>
      </c>
      <c r="E3695" t="s">
        <v>22</v>
      </c>
      <c r="F3695" s="101">
        <v>46022</v>
      </c>
      <c r="G3695" t="s">
        <v>1761</v>
      </c>
      <c r="H3695" t="s">
        <v>2895</v>
      </c>
      <c r="I3695">
        <v>100</v>
      </c>
      <c r="J3695">
        <v>0</v>
      </c>
      <c r="BW3695">
        <v>1E-3</v>
      </c>
      <c r="BX3695">
        <v>1E-3</v>
      </c>
    </row>
    <row r="3696" spans="1:76" x14ac:dyDescent="0.3">
      <c r="A3696">
        <v>435</v>
      </c>
      <c r="B3696" t="s">
        <v>404</v>
      </c>
      <c r="C3696" t="s">
        <v>90</v>
      </c>
      <c r="D3696" t="s">
        <v>52</v>
      </c>
      <c r="E3696" t="s">
        <v>22</v>
      </c>
      <c r="F3696" s="101">
        <v>46022</v>
      </c>
      <c r="G3696" t="s">
        <v>1761</v>
      </c>
      <c r="H3696" t="s">
        <v>2899</v>
      </c>
      <c r="I3696">
        <v>100</v>
      </c>
      <c r="J3696">
        <v>0</v>
      </c>
      <c r="BW3696">
        <v>0</v>
      </c>
      <c r="BX3696">
        <v>0</v>
      </c>
    </row>
    <row r="3697" spans="1:151" x14ac:dyDescent="0.3">
      <c r="A3697">
        <v>435</v>
      </c>
      <c r="B3697" t="s">
        <v>404</v>
      </c>
      <c r="C3697" t="s">
        <v>90</v>
      </c>
      <c r="D3697" t="s">
        <v>52</v>
      </c>
      <c r="E3697" t="s">
        <v>22</v>
      </c>
      <c r="F3697" s="101">
        <v>46022</v>
      </c>
      <c r="G3697" t="s">
        <v>1761</v>
      </c>
      <c r="H3697" t="s">
        <v>2892</v>
      </c>
      <c r="I3697">
        <v>100</v>
      </c>
      <c r="J3697">
        <v>-2900</v>
      </c>
      <c r="BW3697">
        <v>1E-3</v>
      </c>
      <c r="BX3697">
        <v>0.03</v>
      </c>
    </row>
    <row r="3698" spans="1:151" x14ac:dyDescent="0.3">
      <c r="A3698">
        <v>439</v>
      </c>
      <c r="B3698" t="s">
        <v>407</v>
      </c>
      <c r="C3698" t="s">
        <v>315</v>
      </c>
      <c r="D3698" t="s">
        <v>52</v>
      </c>
      <c r="E3698" t="s">
        <v>22</v>
      </c>
      <c r="F3698" s="101">
        <v>46022</v>
      </c>
      <c r="G3698" t="s">
        <v>1808</v>
      </c>
      <c r="H3698" t="s">
        <v>2964</v>
      </c>
      <c r="I3698">
        <v>100</v>
      </c>
      <c r="J3698">
        <v>100</v>
      </c>
      <c r="CY3698">
        <v>342</v>
      </c>
      <c r="CZ3698">
        <v>342</v>
      </c>
    </row>
    <row r="3699" spans="1:151" x14ac:dyDescent="0.3">
      <c r="A3699">
        <v>439</v>
      </c>
      <c r="B3699" t="s">
        <v>407</v>
      </c>
      <c r="C3699" t="s">
        <v>315</v>
      </c>
      <c r="D3699" t="s">
        <v>52</v>
      </c>
      <c r="E3699" t="s">
        <v>22</v>
      </c>
      <c r="F3699" s="101">
        <v>46022</v>
      </c>
      <c r="G3699" t="s">
        <v>1808</v>
      </c>
      <c r="H3699" t="s">
        <v>2963</v>
      </c>
      <c r="I3699">
        <v>100</v>
      </c>
      <c r="J3699">
        <v>100</v>
      </c>
      <c r="CY3699">
        <v>861</v>
      </c>
      <c r="CZ3699">
        <v>861</v>
      </c>
    </row>
    <row r="3700" spans="1:151" x14ac:dyDescent="0.3">
      <c r="A3700">
        <v>440</v>
      </c>
      <c r="B3700" t="s">
        <v>408</v>
      </c>
      <c r="C3700" t="s">
        <v>315</v>
      </c>
      <c r="D3700" t="s">
        <v>52</v>
      </c>
      <c r="E3700" t="s">
        <v>22</v>
      </c>
      <c r="F3700" s="101">
        <v>46022</v>
      </c>
      <c r="G3700" t="s">
        <v>1819</v>
      </c>
      <c r="H3700" t="s">
        <v>2963</v>
      </c>
      <c r="I3700">
        <v>98</v>
      </c>
      <c r="J3700">
        <v>99.769996643066406</v>
      </c>
      <c r="DA3700">
        <v>43932</v>
      </c>
      <c r="DB3700">
        <v>44035</v>
      </c>
    </row>
    <row r="3701" spans="1:151" x14ac:dyDescent="0.3">
      <c r="A3701">
        <v>440</v>
      </c>
      <c r="B3701" t="s">
        <v>408</v>
      </c>
      <c r="C3701" t="s">
        <v>315</v>
      </c>
      <c r="D3701" t="s">
        <v>52</v>
      </c>
      <c r="E3701" t="s">
        <v>22</v>
      </c>
      <c r="F3701" s="101">
        <v>46022</v>
      </c>
      <c r="G3701" t="s">
        <v>1819</v>
      </c>
      <c r="H3701" t="s">
        <v>2964</v>
      </c>
      <c r="I3701">
        <v>98</v>
      </c>
      <c r="J3701">
        <v>99.430000305175781</v>
      </c>
      <c r="DA3701">
        <v>4004</v>
      </c>
      <c r="DB3701">
        <v>4027</v>
      </c>
    </row>
    <row r="3702" spans="1:151" x14ac:dyDescent="0.3">
      <c r="A3702">
        <v>473</v>
      </c>
      <c r="B3702" t="s">
        <v>437</v>
      </c>
      <c r="C3702" t="s">
        <v>20</v>
      </c>
      <c r="D3702" t="s">
        <v>52</v>
      </c>
      <c r="E3702" t="s">
        <v>22</v>
      </c>
      <c r="F3702" s="101">
        <v>46022</v>
      </c>
      <c r="G3702" t="s">
        <v>1949</v>
      </c>
      <c r="H3702" t="s">
        <v>3281</v>
      </c>
      <c r="I3702">
        <v>100</v>
      </c>
      <c r="J3702">
        <v>0</v>
      </c>
      <c r="DM3702">
        <v>0</v>
      </c>
      <c r="DN3702">
        <v>0</v>
      </c>
    </row>
    <row r="3703" spans="1:151" x14ac:dyDescent="0.3">
      <c r="A3703">
        <v>473</v>
      </c>
      <c r="B3703" t="s">
        <v>437</v>
      </c>
      <c r="C3703" t="s">
        <v>20</v>
      </c>
      <c r="D3703" t="s">
        <v>52</v>
      </c>
      <c r="E3703" t="s">
        <v>22</v>
      </c>
      <c r="F3703" s="101">
        <v>46022</v>
      </c>
      <c r="G3703" t="s">
        <v>1949</v>
      </c>
      <c r="H3703" t="s">
        <v>3282</v>
      </c>
      <c r="I3703">
        <v>100</v>
      </c>
      <c r="J3703">
        <v>0</v>
      </c>
      <c r="DM3703">
        <v>0</v>
      </c>
      <c r="DN3703">
        <v>0</v>
      </c>
    </row>
    <row r="3704" spans="1:151" x14ac:dyDescent="0.3">
      <c r="A3704">
        <v>473</v>
      </c>
      <c r="B3704" t="s">
        <v>437</v>
      </c>
      <c r="C3704" t="s">
        <v>20</v>
      </c>
      <c r="D3704" t="s">
        <v>52</v>
      </c>
      <c r="E3704" t="s">
        <v>22</v>
      </c>
      <c r="F3704" s="101">
        <v>46022</v>
      </c>
      <c r="G3704" t="s">
        <v>1949</v>
      </c>
      <c r="H3704" t="s">
        <v>3397</v>
      </c>
      <c r="I3704">
        <v>100</v>
      </c>
      <c r="J3704">
        <v>0</v>
      </c>
      <c r="DM3704">
        <v>0</v>
      </c>
      <c r="DN3704">
        <v>0</v>
      </c>
    </row>
    <row r="3705" spans="1:151" x14ac:dyDescent="0.3">
      <c r="A3705">
        <v>476</v>
      </c>
      <c r="B3705" t="s">
        <v>442</v>
      </c>
      <c r="C3705" t="s">
        <v>20</v>
      </c>
      <c r="D3705" t="s">
        <v>52</v>
      </c>
      <c r="E3705" t="s">
        <v>22</v>
      </c>
      <c r="F3705" s="101">
        <v>46022</v>
      </c>
      <c r="G3705" t="s">
        <v>1983</v>
      </c>
      <c r="H3705" t="s">
        <v>3397</v>
      </c>
      <c r="I3705">
        <v>100</v>
      </c>
      <c r="J3705">
        <v>100</v>
      </c>
      <c r="DQ3705">
        <v>36</v>
      </c>
      <c r="DR3705">
        <v>36</v>
      </c>
    </row>
    <row r="3706" spans="1:151" x14ac:dyDescent="0.3">
      <c r="A3706">
        <v>519</v>
      </c>
      <c r="B3706" t="s">
        <v>2267</v>
      </c>
      <c r="C3706" t="s">
        <v>354</v>
      </c>
      <c r="D3706" t="s">
        <v>52</v>
      </c>
      <c r="E3706" t="s">
        <v>22</v>
      </c>
      <c r="F3706" s="101">
        <v>46022</v>
      </c>
      <c r="G3706" t="s">
        <v>2279</v>
      </c>
      <c r="H3706" t="s">
        <v>54</v>
      </c>
      <c r="I3706">
        <v>100</v>
      </c>
      <c r="J3706">
        <v>148.1499938964844</v>
      </c>
      <c r="EP3706">
        <v>2</v>
      </c>
      <c r="EQ3706">
        <v>1.35</v>
      </c>
    </row>
    <row r="3707" spans="1:151" x14ac:dyDescent="0.3">
      <c r="A3707">
        <v>519</v>
      </c>
      <c r="B3707" t="s">
        <v>2267</v>
      </c>
      <c r="C3707" t="s">
        <v>354</v>
      </c>
      <c r="D3707" t="s">
        <v>52</v>
      </c>
      <c r="E3707" t="s">
        <v>22</v>
      </c>
      <c r="F3707" s="101">
        <v>46022</v>
      </c>
      <c r="G3707" t="s">
        <v>2279</v>
      </c>
      <c r="H3707" t="s">
        <v>3513</v>
      </c>
      <c r="I3707">
        <v>100</v>
      </c>
      <c r="J3707">
        <v>114.11000061035161</v>
      </c>
      <c r="EP3707">
        <v>38</v>
      </c>
      <c r="EQ3707">
        <v>33.299999999999997</v>
      </c>
    </row>
    <row r="3708" spans="1:151" x14ac:dyDescent="0.3">
      <c r="A3708">
        <v>523</v>
      </c>
      <c r="B3708" t="s">
        <v>342</v>
      </c>
      <c r="C3708" t="s">
        <v>86</v>
      </c>
      <c r="D3708" t="s">
        <v>52</v>
      </c>
      <c r="E3708" t="s">
        <v>22</v>
      </c>
      <c r="F3708" s="101">
        <v>46022</v>
      </c>
      <c r="G3708" t="s">
        <v>2293</v>
      </c>
      <c r="H3708" t="s">
        <v>522</v>
      </c>
      <c r="I3708">
        <v>95</v>
      </c>
      <c r="J3708">
        <v>85.889999389648438</v>
      </c>
      <c r="ER3708">
        <v>4791179140</v>
      </c>
      <c r="ES3708">
        <v>4114986324</v>
      </c>
    </row>
    <row r="3709" spans="1:151" x14ac:dyDescent="0.3">
      <c r="A3709">
        <v>523</v>
      </c>
      <c r="B3709" t="s">
        <v>342</v>
      </c>
      <c r="C3709" t="s">
        <v>86</v>
      </c>
      <c r="D3709" t="s">
        <v>52</v>
      </c>
      <c r="E3709" t="s">
        <v>22</v>
      </c>
      <c r="F3709" s="101">
        <v>46022</v>
      </c>
      <c r="G3709" t="s">
        <v>2293</v>
      </c>
      <c r="H3709" t="s">
        <v>3514</v>
      </c>
      <c r="I3709">
        <v>95</v>
      </c>
      <c r="J3709">
        <v>103.9100036621094</v>
      </c>
      <c r="ER3709">
        <v>2480947219</v>
      </c>
      <c r="ES3709">
        <v>2577870000</v>
      </c>
    </row>
    <row r="3710" spans="1:151" x14ac:dyDescent="0.3">
      <c r="A3710">
        <v>523</v>
      </c>
      <c r="B3710" t="s">
        <v>342</v>
      </c>
      <c r="C3710" t="s">
        <v>86</v>
      </c>
      <c r="D3710" t="s">
        <v>52</v>
      </c>
      <c r="E3710" t="s">
        <v>22</v>
      </c>
      <c r="F3710" s="101">
        <v>46022</v>
      </c>
      <c r="G3710" t="s">
        <v>2293</v>
      </c>
      <c r="H3710" t="s">
        <v>3515</v>
      </c>
      <c r="I3710">
        <v>95</v>
      </c>
      <c r="J3710">
        <v>105.1800003051758</v>
      </c>
      <c r="ER3710">
        <v>2940238740</v>
      </c>
      <c r="ES3710">
        <v>3092685378</v>
      </c>
    </row>
    <row r="3711" spans="1:151" x14ac:dyDescent="0.3">
      <c r="A3711">
        <v>524</v>
      </c>
      <c r="B3711" t="s">
        <v>389</v>
      </c>
      <c r="C3711" t="s">
        <v>79</v>
      </c>
      <c r="D3711" t="s">
        <v>52</v>
      </c>
      <c r="E3711" t="s">
        <v>22</v>
      </c>
      <c r="F3711" s="101">
        <v>46022</v>
      </c>
      <c r="G3711" t="s">
        <v>2304</v>
      </c>
      <c r="H3711" t="s">
        <v>3516</v>
      </c>
      <c r="I3711">
        <v>143.41200000000001</v>
      </c>
      <c r="J3711">
        <v>99.639999389648438</v>
      </c>
      <c r="ET3711">
        <v>87620</v>
      </c>
      <c r="EU3711">
        <v>87937</v>
      </c>
    </row>
    <row r="3712" spans="1:151" x14ac:dyDescent="0.3">
      <c r="A3712">
        <v>524</v>
      </c>
      <c r="B3712" t="s">
        <v>389</v>
      </c>
      <c r="C3712" t="s">
        <v>79</v>
      </c>
      <c r="D3712" t="s">
        <v>52</v>
      </c>
      <c r="E3712" t="s">
        <v>22</v>
      </c>
      <c r="F3712" s="101">
        <v>46022</v>
      </c>
      <c r="G3712" t="s">
        <v>2304</v>
      </c>
      <c r="H3712" t="s">
        <v>3518</v>
      </c>
      <c r="I3712">
        <v>143.41200000000001</v>
      </c>
      <c r="J3712">
        <v>69.75</v>
      </c>
      <c r="ET3712">
        <v>3539</v>
      </c>
      <c r="EU3712">
        <v>5074</v>
      </c>
    </row>
    <row r="3713" spans="1:161" x14ac:dyDescent="0.3">
      <c r="A3713">
        <v>524</v>
      </c>
      <c r="B3713" t="s">
        <v>389</v>
      </c>
      <c r="C3713" t="s">
        <v>79</v>
      </c>
      <c r="D3713" t="s">
        <v>52</v>
      </c>
      <c r="E3713" t="s">
        <v>22</v>
      </c>
      <c r="F3713" s="101">
        <v>46022</v>
      </c>
      <c r="G3713" t="s">
        <v>2304</v>
      </c>
      <c r="H3713" t="s">
        <v>3519</v>
      </c>
      <c r="I3713">
        <v>143.41200000000001</v>
      </c>
      <c r="J3713">
        <v>116.23000335693359</v>
      </c>
      <c r="ET3713">
        <v>43583</v>
      </c>
      <c r="EU3713">
        <v>37497</v>
      </c>
    </row>
    <row r="3714" spans="1:161" x14ac:dyDescent="0.3">
      <c r="A3714">
        <v>524</v>
      </c>
      <c r="B3714" t="s">
        <v>389</v>
      </c>
      <c r="C3714" t="s">
        <v>79</v>
      </c>
      <c r="D3714" t="s">
        <v>52</v>
      </c>
      <c r="E3714" t="s">
        <v>22</v>
      </c>
      <c r="F3714" s="101">
        <v>46022</v>
      </c>
      <c r="G3714" t="s">
        <v>2304</v>
      </c>
      <c r="H3714" t="s">
        <v>3520</v>
      </c>
      <c r="I3714">
        <v>143.41200000000001</v>
      </c>
      <c r="J3714">
        <v>125.86000061035161</v>
      </c>
      <c r="ET3714">
        <v>1280</v>
      </c>
      <c r="EU3714">
        <v>1017</v>
      </c>
    </row>
    <row r="3715" spans="1:161" x14ac:dyDescent="0.3">
      <c r="A3715">
        <v>524</v>
      </c>
      <c r="B3715" t="s">
        <v>389</v>
      </c>
      <c r="C3715" t="s">
        <v>79</v>
      </c>
      <c r="D3715" t="s">
        <v>52</v>
      </c>
      <c r="E3715" t="s">
        <v>22</v>
      </c>
      <c r="F3715" s="101">
        <v>46022</v>
      </c>
      <c r="G3715" t="s">
        <v>2304</v>
      </c>
      <c r="H3715" t="s">
        <v>3521</v>
      </c>
      <c r="I3715">
        <v>143.41200000000001</v>
      </c>
      <c r="J3715">
        <v>236.5899963378906</v>
      </c>
      <c r="ET3715">
        <v>1843</v>
      </c>
      <c r="EU3715">
        <v>779</v>
      </c>
    </row>
    <row r="3716" spans="1:161" x14ac:dyDescent="0.3">
      <c r="A3716">
        <v>524</v>
      </c>
      <c r="B3716" t="s">
        <v>389</v>
      </c>
      <c r="C3716" t="s">
        <v>79</v>
      </c>
      <c r="D3716" t="s">
        <v>52</v>
      </c>
      <c r="E3716" t="s">
        <v>22</v>
      </c>
      <c r="F3716" s="101">
        <v>46022</v>
      </c>
      <c r="G3716" t="s">
        <v>2304</v>
      </c>
      <c r="H3716" t="s">
        <v>3517</v>
      </c>
      <c r="I3716">
        <v>143.41200000000001</v>
      </c>
      <c r="J3716">
        <v>128.36000061035159</v>
      </c>
      <c r="ET3716">
        <v>14259</v>
      </c>
      <c r="EU3716">
        <v>11109</v>
      </c>
    </row>
    <row r="3717" spans="1:161" x14ac:dyDescent="0.3">
      <c r="A3717">
        <v>532</v>
      </c>
      <c r="B3717" t="s">
        <v>2339</v>
      </c>
      <c r="C3717" t="s">
        <v>102</v>
      </c>
      <c r="D3717" t="s">
        <v>52</v>
      </c>
      <c r="E3717" t="s">
        <v>22</v>
      </c>
      <c r="F3717" s="101">
        <v>46022</v>
      </c>
      <c r="G3717" t="s">
        <v>2349</v>
      </c>
      <c r="H3717" t="s">
        <v>254</v>
      </c>
      <c r="I3717">
        <v>100</v>
      </c>
      <c r="J3717">
        <v>233.33000183105469</v>
      </c>
      <c r="EV3717">
        <v>70</v>
      </c>
      <c r="EW3717">
        <v>30</v>
      </c>
    </row>
    <row r="3718" spans="1:161" x14ac:dyDescent="0.3">
      <c r="A3718">
        <v>532</v>
      </c>
      <c r="B3718" t="s">
        <v>2339</v>
      </c>
      <c r="C3718" t="s">
        <v>102</v>
      </c>
      <c r="D3718" t="s">
        <v>52</v>
      </c>
      <c r="E3718" t="s">
        <v>22</v>
      </c>
      <c r="F3718" s="101">
        <v>46022</v>
      </c>
      <c r="G3718" t="s">
        <v>2349</v>
      </c>
      <c r="H3718" t="s">
        <v>260</v>
      </c>
      <c r="I3718">
        <v>100</v>
      </c>
      <c r="J3718">
        <v>109</v>
      </c>
      <c r="EV3718">
        <v>109</v>
      </c>
      <c r="EW3718">
        <v>100</v>
      </c>
    </row>
    <row r="3719" spans="1:161" x14ac:dyDescent="0.3">
      <c r="A3719">
        <v>532</v>
      </c>
      <c r="B3719" t="s">
        <v>2339</v>
      </c>
      <c r="C3719" t="s">
        <v>102</v>
      </c>
      <c r="D3719" t="s">
        <v>52</v>
      </c>
      <c r="E3719" t="s">
        <v>22</v>
      </c>
      <c r="F3719" s="101">
        <v>46022</v>
      </c>
      <c r="G3719" t="s">
        <v>2349</v>
      </c>
      <c r="H3719" t="s">
        <v>261</v>
      </c>
      <c r="I3719">
        <v>100</v>
      </c>
      <c r="J3719">
        <v>150</v>
      </c>
      <c r="EV3719">
        <v>9</v>
      </c>
      <c r="EW3719">
        <v>6</v>
      </c>
    </row>
    <row r="3720" spans="1:161" x14ac:dyDescent="0.3">
      <c r="A3720">
        <v>532</v>
      </c>
      <c r="B3720" t="s">
        <v>2339</v>
      </c>
      <c r="C3720" t="s">
        <v>102</v>
      </c>
      <c r="D3720" t="s">
        <v>52</v>
      </c>
      <c r="E3720" t="s">
        <v>22</v>
      </c>
      <c r="F3720" s="101">
        <v>46022</v>
      </c>
      <c r="G3720" t="s">
        <v>2349</v>
      </c>
      <c r="H3720" t="s">
        <v>262</v>
      </c>
      <c r="I3720">
        <v>100</v>
      </c>
      <c r="J3720">
        <v>116</v>
      </c>
      <c r="EV3720">
        <v>29</v>
      </c>
      <c r="EW3720">
        <v>25</v>
      </c>
    </row>
    <row r="3721" spans="1:161" x14ac:dyDescent="0.3">
      <c r="A3721">
        <v>533</v>
      </c>
      <c r="B3721" t="s">
        <v>2350</v>
      </c>
      <c r="C3721" t="s">
        <v>102</v>
      </c>
      <c r="D3721" t="s">
        <v>52</v>
      </c>
      <c r="E3721" t="s">
        <v>22</v>
      </c>
      <c r="F3721" s="101">
        <v>46022</v>
      </c>
      <c r="G3721" t="s">
        <v>2361</v>
      </c>
      <c r="H3721" t="s">
        <v>258</v>
      </c>
      <c r="I3721">
        <v>100</v>
      </c>
      <c r="J3721">
        <v>246.25</v>
      </c>
      <c r="EX3721">
        <v>80</v>
      </c>
      <c r="EY3721">
        <v>197</v>
      </c>
    </row>
    <row r="3722" spans="1:161" x14ac:dyDescent="0.3">
      <c r="A3722">
        <v>533</v>
      </c>
      <c r="B3722" t="s">
        <v>2350</v>
      </c>
      <c r="C3722" t="s">
        <v>102</v>
      </c>
      <c r="D3722" t="s">
        <v>52</v>
      </c>
      <c r="E3722" t="s">
        <v>22</v>
      </c>
      <c r="F3722" s="101">
        <v>46022</v>
      </c>
      <c r="G3722" t="s">
        <v>2361</v>
      </c>
      <c r="H3722" t="s">
        <v>3522</v>
      </c>
      <c r="I3722">
        <v>100</v>
      </c>
      <c r="J3722">
        <v>171.1300048828125</v>
      </c>
      <c r="EX3722">
        <v>800</v>
      </c>
      <c r="EY3722">
        <v>1369</v>
      </c>
    </row>
    <row r="3723" spans="1:161" x14ac:dyDescent="0.3">
      <c r="A3723">
        <v>534</v>
      </c>
      <c r="B3723" t="s">
        <v>2362</v>
      </c>
      <c r="C3723" t="s">
        <v>102</v>
      </c>
      <c r="D3723" t="s">
        <v>52</v>
      </c>
      <c r="E3723" t="s">
        <v>22</v>
      </c>
      <c r="F3723" s="101">
        <v>46022</v>
      </c>
      <c r="G3723" t="s">
        <v>2373</v>
      </c>
      <c r="H3723" t="s">
        <v>259</v>
      </c>
      <c r="I3723">
        <v>100</v>
      </c>
      <c r="J3723">
        <v>165.28999328613281</v>
      </c>
      <c r="EZ3723">
        <v>170</v>
      </c>
      <c r="FA3723">
        <v>281</v>
      </c>
    </row>
    <row r="3724" spans="1:161" x14ac:dyDescent="0.3">
      <c r="A3724">
        <v>534</v>
      </c>
      <c r="B3724" t="s">
        <v>2362</v>
      </c>
      <c r="C3724" t="s">
        <v>102</v>
      </c>
      <c r="D3724" t="s">
        <v>52</v>
      </c>
      <c r="E3724" t="s">
        <v>22</v>
      </c>
      <c r="F3724" s="101">
        <v>46022</v>
      </c>
      <c r="G3724" t="s">
        <v>2373</v>
      </c>
      <c r="H3724" t="s">
        <v>3523</v>
      </c>
      <c r="I3724">
        <v>100</v>
      </c>
      <c r="J3724">
        <v>129.30000305175781</v>
      </c>
      <c r="EZ3724">
        <v>1000</v>
      </c>
      <c r="FA3724">
        <v>1293</v>
      </c>
    </row>
    <row r="3725" spans="1:161" x14ac:dyDescent="0.3">
      <c r="A3725">
        <v>535</v>
      </c>
      <c r="B3725" t="s">
        <v>2374</v>
      </c>
      <c r="C3725" t="s">
        <v>102</v>
      </c>
      <c r="D3725" t="s">
        <v>52</v>
      </c>
      <c r="E3725" t="s">
        <v>22</v>
      </c>
      <c r="F3725" s="101">
        <v>46022</v>
      </c>
      <c r="G3725" t="s">
        <v>2385</v>
      </c>
      <c r="H3725" t="s">
        <v>255</v>
      </c>
      <c r="I3725">
        <v>100</v>
      </c>
      <c r="J3725">
        <v>154.55000305175781</v>
      </c>
      <c r="FB3725">
        <v>55</v>
      </c>
      <c r="FC3725">
        <v>85</v>
      </c>
    </row>
    <row r="3726" spans="1:161" x14ac:dyDescent="0.3">
      <c r="A3726">
        <v>535</v>
      </c>
      <c r="B3726" t="s">
        <v>2374</v>
      </c>
      <c r="C3726" t="s">
        <v>102</v>
      </c>
      <c r="D3726" t="s">
        <v>52</v>
      </c>
      <c r="E3726" t="s">
        <v>22</v>
      </c>
      <c r="F3726" s="101">
        <v>46022</v>
      </c>
      <c r="G3726" t="s">
        <v>2385</v>
      </c>
      <c r="H3726" t="s">
        <v>3524</v>
      </c>
      <c r="I3726">
        <v>100</v>
      </c>
      <c r="J3726">
        <v>247.5</v>
      </c>
      <c r="FB3726">
        <v>80</v>
      </c>
      <c r="FC3726">
        <v>198</v>
      </c>
    </row>
    <row r="3727" spans="1:161" x14ac:dyDescent="0.3">
      <c r="A3727">
        <v>536</v>
      </c>
      <c r="B3727" t="s">
        <v>2386</v>
      </c>
      <c r="C3727" t="s">
        <v>102</v>
      </c>
      <c r="D3727" t="s">
        <v>52</v>
      </c>
      <c r="E3727" t="s">
        <v>22</v>
      </c>
      <c r="F3727" s="101">
        <v>46022</v>
      </c>
      <c r="G3727" t="s">
        <v>2397</v>
      </c>
      <c r="H3727" t="s">
        <v>256</v>
      </c>
      <c r="I3727">
        <v>100</v>
      </c>
      <c r="J3727">
        <v>160</v>
      </c>
      <c r="FD3727">
        <v>85</v>
      </c>
      <c r="FE3727">
        <v>136</v>
      </c>
    </row>
    <row r="3728" spans="1:161" x14ac:dyDescent="0.3">
      <c r="A3728">
        <v>536</v>
      </c>
      <c r="B3728" t="s">
        <v>2386</v>
      </c>
      <c r="C3728" t="s">
        <v>102</v>
      </c>
      <c r="D3728" t="s">
        <v>52</v>
      </c>
      <c r="E3728" t="s">
        <v>22</v>
      </c>
      <c r="F3728" s="101">
        <v>46022</v>
      </c>
      <c r="G3728" t="s">
        <v>2397</v>
      </c>
      <c r="H3728" t="s">
        <v>3525</v>
      </c>
      <c r="I3728">
        <v>100</v>
      </c>
      <c r="J3728">
        <v>650</v>
      </c>
      <c r="FD3728">
        <v>22</v>
      </c>
      <c r="FE3728">
        <v>143</v>
      </c>
    </row>
    <row r="3729" spans="1:165" x14ac:dyDescent="0.3">
      <c r="A3729">
        <v>544</v>
      </c>
      <c r="B3729" t="s">
        <v>2432</v>
      </c>
      <c r="C3729" t="s">
        <v>366</v>
      </c>
      <c r="D3729" t="s">
        <v>52</v>
      </c>
      <c r="E3729" t="s">
        <v>22</v>
      </c>
      <c r="F3729" s="101">
        <v>46022</v>
      </c>
      <c r="G3729" t="s">
        <v>2443</v>
      </c>
      <c r="H3729" t="s">
        <v>3528</v>
      </c>
      <c r="I3729">
        <v>100</v>
      </c>
      <c r="J3729">
        <v>150</v>
      </c>
      <c r="FH3729">
        <v>2</v>
      </c>
      <c r="FI3729">
        <v>3</v>
      </c>
    </row>
    <row r="3730" spans="1:165" x14ac:dyDescent="0.3">
      <c r="A3730">
        <v>544</v>
      </c>
      <c r="B3730" t="s">
        <v>2432</v>
      </c>
      <c r="C3730" t="s">
        <v>366</v>
      </c>
      <c r="D3730" t="s">
        <v>52</v>
      </c>
      <c r="E3730" t="s">
        <v>22</v>
      </c>
      <c r="F3730" s="101">
        <v>46022</v>
      </c>
      <c r="G3730" t="s">
        <v>2443</v>
      </c>
      <c r="H3730" t="s">
        <v>3529</v>
      </c>
      <c r="I3730">
        <v>100</v>
      </c>
      <c r="J3730">
        <v>200</v>
      </c>
      <c r="FH3730">
        <v>2</v>
      </c>
      <c r="FI3730">
        <v>4</v>
      </c>
    </row>
    <row r="3731" spans="1:165" x14ac:dyDescent="0.3">
      <c r="A3731">
        <v>544</v>
      </c>
      <c r="B3731" t="s">
        <v>2432</v>
      </c>
      <c r="C3731" t="s">
        <v>366</v>
      </c>
      <c r="D3731" t="s">
        <v>52</v>
      </c>
      <c r="E3731" t="s">
        <v>22</v>
      </c>
      <c r="F3731" s="101">
        <v>46022</v>
      </c>
      <c r="G3731" t="s">
        <v>2443</v>
      </c>
      <c r="H3731" t="s">
        <v>3531</v>
      </c>
      <c r="I3731">
        <v>100</v>
      </c>
      <c r="J3731">
        <v>200</v>
      </c>
      <c r="FH3731">
        <v>2</v>
      </c>
      <c r="FI3731">
        <v>4</v>
      </c>
    </row>
    <row r="3732" spans="1:165" x14ac:dyDescent="0.3">
      <c r="A3732">
        <v>544</v>
      </c>
      <c r="B3732" t="s">
        <v>2432</v>
      </c>
      <c r="C3732" t="s">
        <v>366</v>
      </c>
      <c r="D3732" t="s">
        <v>52</v>
      </c>
      <c r="E3732" t="s">
        <v>22</v>
      </c>
      <c r="F3732" s="101">
        <v>46022</v>
      </c>
      <c r="G3732" t="s">
        <v>2443</v>
      </c>
      <c r="H3732" t="s">
        <v>3530</v>
      </c>
      <c r="I3732">
        <v>100</v>
      </c>
      <c r="J3732">
        <v>100</v>
      </c>
      <c r="FH3732">
        <v>2</v>
      </c>
      <c r="FI3732">
        <v>2</v>
      </c>
    </row>
    <row r="3733" spans="1:165" x14ac:dyDescent="0.3">
      <c r="A3733">
        <v>213</v>
      </c>
      <c r="B3733" t="s">
        <v>142</v>
      </c>
      <c r="C3733" t="s">
        <v>90</v>
      </c>
      <c r="D3733" t="s">
        <v>47</v>
      </c>
      <c r="E3733" t="s">
        <v>22</v>
      </c>
      <c r="F3733" s="101">
        <v>46022</v>
      </c>
      <c r="G3733" t="s">
        <v>1035</v>
      </c>
      <c r="H3733" t="s">
        <v>2927</v>
      </c>
      <c r="I3733">
        <v>90</v>
      </c>
      <c r="J3733">
        <v>100</v>
      </c>
      <c r="AW3733">
        <v>75</v>
      </c>
      <c r="AX3733">
        <v>75</v>
      </c>
    </row>
    <row r="3734" spans="1:165" x14ac:dyDescent="0.3">
      <c r="A3734">
        <v>213</v>
      </c>
      <c r="B3734" t="s">
        <v>142</v>
      </c>
      <c r="C3734" t="s">
        <v>90</v>
      </c>
      <c r="D3734" t="s">
        <v>47</v>
      </c>
      <c r="E3734" t="s">
        <v>22</v>
      </c>
      <c r="F3734" s="101">
        <v>46022</v>
      </c>
      <c r="G3734" t="s">
        <v>1035</v>
      </c>
      <c r="H3734" t="s">
        <v>2922</v>
      </c>
      <c r="I3734">
        <v>90</v>
      </c>
      <c r="J3734">
        <v>100</v>
      </c>
      <c r="AW3734">
        <v>6</v>
      </c>
      <c r="AX3734">
        <v>6</v>
      </c>
    </row>
    <row r="3735" spans="1:165" x14ac:dyDescent="0.3">
      <c r="A3735">
        <v>213</v>
      </c>
      <c r="B3735" t="s">
        <v>142</v>
      </c>
      <c r="C3735" t="s">
        <v>90</v>
      </c>
      <c r="D3735" t="s">
        <v>47</v>
      </c>
      <c r="E3735" t="s">
        <v>22</v>
      </c>
      <c r="F3735" s="101">
        <v>46022</v>
      </c>
      <c r="G3735" t="s">
        <v>1035</v>
      </c>
      <c r="H3735" t="s">
        <v>2924</v>
      </c>
      <c r="I3735">
        <v>90</v>
      </c>
      <c r="J3735">
        <v>100</v>
      </c>
      <c r="AW3735">
        <v>4</v>
      </c>
      <c r="AX3735">
        <v>4</v>
      </c>
    </row>
    <row r="3736" spans="1:165" x14ac:dyDescent="0.3">
      <c r="A3736">
        <v>213</v>
      </c>
      <c r="B3736" t="s">
        <v>142</v>
      </c>
      <c r="C3736" t="s">
        <v>90</v>
      </c>
      <c r="D3736" t="s">
        <v>47</v>
      </c>
      <c r="E3736" t="s">
        <v>22</v>
      </c>
      <c r="F3736" s="101">
        <v>46022</v>
      </c>
      <c r="G3736" t="s">
        <v>1035</v>
      </c>
      <c r="H3736" t="s">
        <v>3011</v>
      </c>
      <c r="I3736">
        <v>90</v>
      </c>
      <c r="J3736">
        <v>100</v>
      </c>
      <c r="AW3736">
        <v>9</v>
      </c>
      <c r="AX3736">
        <v>9</v>
      </c>
    </row>
    <row r="3737" spans="1:165" x14ac:dyDescent="0.3">
      <c r="A3737">
        <v>213</v>
      </c>
      <c r="B3737" t="s">
        <v>142</v>
      </c>
      <c r="C3737" t="s">
        <v>90</v>
      </c>
      <c r="D3737" t="s">
        <v>47</v>
      </c>
      <c r="E3737" t="s">
        <v>22</v>
      </c>
      <c r="F3737" s="101">
        <v>46022</v>
      </c>
      <c r="G3737" t="s">
        <v>1035</v>
      </c>
      <c r="H3737" t="s">
        <v>3012</v>
      </c>
      <c r="I3737">
        <v>90</v>
      </c>
      <c r="J3737">
        <v>100</v>
      </c>
      <c r="AW3737">
        <v>5</v>
      </c>
      <c r="AX3737">
        <v>5</v>
      </c>
    </row>
    <row r="3738" spans="1:165" x14ac:dyDescent="0.3">
      <c r="A3738">
        <v>213</v>
      </c>
      <c r="B3738" t="s">
        <v>142</v>
      </c>
      <c r="C3738" t="s">
        <v>90</v>
      </c>
      <c r="D3738" t="s">
        <v>47</v>
      </c>
      <c r="E3738" t="s">
        <v>22</v>
      </c>
      <c r="F3738" s="101">
        <v>46022</v>
      </c>
      <c r="G3738" t="s">
        <v>1035</v>
      </c>
      <c r="H3738" t="s">
        <v>2925</v>
      </c>
      <c r="I3738">
        <v>90</v>
      </c>
      <c r="J3738">
        <v>100</v>
      </c>
      <c r="AW3738">
        <v>26</v>
      </c>
      <c r="AX3738">
        <v>26</v>
      </c>
    </row>
    <row r="3739" spans="1:165" x14ac:dyDescent="0.3">
      <c r="A3739">
        <v>213</v>
      </c>
      <c r="B3739" t="s">
        <v>142</v>
      </c>
      <c r="C3739" t="s">
        <v>90</v>
      </c>
      <c r="D3739" t="s">
        <v>47</v>
      </c>
      <c r="E3739" t="s">
        <v>22</v>
      </c>
      <c r="F3739" s="101">
        <v>46022</v>
      </c>
      <c r="G3739" t="s">
        <v>1035</v>
      </c>
      <c r="H3739" t="s">
        <v>2926</v>
      </c>
      <c r="I3739">
        <v>90</v>
      </c>
      <c r="J3739">
        <v>100</v>
      </c>
      <c r="AW3739">
        <v>38</v>
      </c>
      <c r="AX3739">
        <v>38</v>
      </c>
    </row>
    <row r="3740" spans="1:165" x14ac:dyDescent="0.3">
      <c r="A3740">
        <v>213</v>
      </c>
      <c r="B3740" t="s">
        <v>142</v>
      </c>
      <c r="C3740" t="s">
        <v>90</v>
      </c>
      <c r="D3740" t="s">
        <v>47</v>
      </c>
      <c r="E3740" t="s">
        <v>22</v>
      </c>
      <c r="F3740" s="101">
        <v>46022</v>
      </c>
      <c r="G3740" t="s">
        <v>1035</v>
      </c>
      <c r="H3740" t="s">
        <v>2923</v>
      </c>
      <c r="I3740">
        <v>90</v>
      </c>
      <c r="J3740">
        <v>100</v>
      </c>
      <c r="AW3740">
        <v>22</v>
      </c>
      <c r="AX3740">
        <v>22</v>
      </c>
    </row>
    <row r="3741" spans="1:165" x14ac:dyDescent="0.3">
      <c r="A3741">
        <v>238</v>
      </c>
      <c r="B3741" t="s">
        <v>168</v>
      </c>
      <c r="C3741" t="s">
        <v>90</v>
      </c>
      <c r="D3741" t="s">
        <v>47</v>
      </c>
      <c r="E3741" t="s">
        <v>22</v>
      </c>
      <c r="F3741" s="101">
        <v>46022</v>
      </c>
      <c r="G3741" t="s">
        <v>1225</v>
      </c>
      <c r="H3741" t="s">
        <v>2929</v>
      </c>
      <c r="I3741">
        <v>90</v>
      </c>
      <c r="J3741">
        <v>68.419998168945313</v>
      </c>
      <c r="AY3741">
        <v>26</v>
      </c>
      <c r="AZ3741">
        <v>38</v>
      </c>
    </row>
    <row r="3742" spans="1:165" x14ac:dyDescent="0.3">
      <c r="A3742">
        <v>238</v>
      </c>
      <c r="B3742" t="s">
        <v>168</v>
      </c>
      <c r="C3742" t="s">
        <v>90</v>
      </c>
      <c r="D3742" t="s">
        <v>47</v>
      </c>
      <c r="E3742" t="s">
        <v>22</v>
      </c>
      <c r="F3742" s="101">
        <v>46022</v>
      </c>
      <c r="G3742" t="s">
        <v>1225</v>
      </c>
      <c r="H3742" t="s">
        <v>2930</v>
      </c>
      <c r="I3742">
        <v>90</v>
      </c>
      <c r="J3742">
        <v>64.290000915527344</v>
      </c>
      <c r="AY3742">
        <v>9</v>
      </c>
      <c r="AZ3742">
        <v>14</v>
      </c>
    </row>
    <row r="3743" spans="1:165" x14ac:dyDescent="0.3">
      <c r="A3743">
        <v>238</v>
      </c>
      <c r="B3743" t="s">
        <v>168</v>
      </c>
      <c r="C3743" t="s">
        <v>90</v>
      </c>
      <c r="D3743" t="s">
        <v>47</v>
      </c>
      <c r="E3743" t="s">
        <v>22</v>
      </c>
      <c r="F3743" s="101">
        <v>46022</v>
      </c>
      <c r="G3743" t="s">
        <v>1225</v>
      </c>
      <c r="H3743" t="s">
        <v>2931</v>
      </c>
      <c r="I3743">
        <v>90</v>
      </c>
      <c r="J3743">
        <v>80</v>
      </c>
      <c r="AY3743">
        <v>4</v>
      </c>
      <c r="AZ3743">
        <v>5</v>
      </c>
    </row>
    <row r="3744" spans="1:165" x14ac:dyDescent="0.3">
      <c r="A3744">
        <v>238</v>
      </c>
      <c r="B3744" t="s">
        <v>168</v>
      </c>
      <c r="C3744" t="s">
        <v>90</v>
      </c>
      <c r="D3744" t="s">
        <v>47</v>
      </c>
      <c r="E3744" t="s">
        <v>22</v>
      </c>
      <c r="F3744" s="101">
        <v>46022</v>
      </c>
      <c r="G3744" t="s">
        <v>1225</v>
      </c>
      <c r="H3744" t="s">
        <v>2932</v>
      </c>
      <c r="I3744">
        <v>90</v>
      </c>
      <c r="J3744">
        <v>57.139999389648438</v>
      </c>
      <c r="AY3744">
        <v>4</v>
      </c>
      <c r="AZ3744">
        <v>7</v>
      </c>
    </row>
    <row r="3745" spans="1:79" x14ac:dyDescent="0.3">
      <c r="A3745">
        <v>238</v>
      </c>
      <c r="B3745" t="s">
        <v>168</v>
      </c>
      <c r="C3745" t="s">
        <v>90</v>
      </c>
      <c r="D3745" t="s">
        <v>47</v>
      </c>
      <c r="E3745" t="s">
        <v>22</v>
      </c>
      <c r="F3745" s="101">
        <v>46022</v>
      </c>
      <c r="G3745" t="s">
        <v>1225</v>
      </c>
      <c r="H3745" t="s">
        <v>3014</v>
      </c>
      <c r="I3745">
        <v>90</v>
      </c>
      <c r="J3745">
        <v>50</v>
      </c>
      <c r="AY3745">
        <v>1</v>
      </c>
      <c r="AZ3745">
        <v>2</v>
      </c>
    </row>
    <row r="3746" spans="1:79" x14ac:dyDescent="0.3">
      <c r="A3746">
        <v>238</v>
      </c>
      <c r="B3746" t="s">
        <v>168</v>
      </c>
      <c r="C3746" t="s">
        <v>90</v>
      </c>
      <c r="D3746" t="s">
        <v>47</v>
      </c>
      <c r="E3746" t="s">
        <v>22</v>
      </c>
      <c r="F3746" s="101">
        <v>46022</v>
      </c>
      <c r="G3746" t="s">
        <v>1225</v>
      </c>
      <c r="H3746" t="s">
        <v>2933</v>
      </c>
      <c r="I3746">
        <v>90</v>
      </c>
      <c r="J3746">
        <v>33.330001831054688</v>
      </c>
      <c r="AY3746">
        <v>1</v>
      </c>
      <c r="AZ3746">
        <v>3</v>
      </c>
    </row>
    <row r="3747" spans="1:79" x14ac:dyDescent="0.3">
      <c r="A3747">
        <v>238</v>
      </c>
      <c r="B3747" t="s">
        <v>168</v>
      </c>
      <c r="C3747" t="s">
        <v>90</v>
      </c>
      <c r="D3747" t="s">
        <v>47</v>
      </c>
      <c r="E3747" t="s">
        <v>22</v>
      </c>
      <c r="F3747" s="101">
        <v>46022</v>
      </c>
      <c r="G3747" t="s">
        <v>1225</v>
      </c>
      <c r="H3747" t="s">
        <v>2934</v>
      </c>
      <c r="I3747">
        <v>90</v>
      </c>
      <c r="J3747">
        <v>100</v>
      </c>
      <c r="AY3747">
        <v>3</v>
      </c>
      <c r="AZ3747">
        <v>3</v>
      </c>
    </row>
    <row r="3748" spans="1:79" x14ac:dyDescent="0.3">
      <c r="A3748">
        <v>238</v>
      </c>
      <c r="B3748" t="s">
        <v>168</v>
      </c>
      <c r="C3748" t="s">
        <v>90</v>
      </c>
      <c r="D3748" t="s">
        <v>47</v>
      </c>
      <c r="E3748" t="s">
        <v>22</v>
      </c>
      <c r="F3748" s="101">
        <v>46022</v>
      </c>
      <c r="G3748" t="s">
        <v>1225</v>
      </c>
      <c r="H3748" t="s">
        <v>3015</v>
      </c>
      <c r="I3748">
        <v>90</v>
      </c>
      <c r="J3748">
        <v>100</v>
      </c>
      <c r="AY3748">
        <v>3</v>
      </c>
      <c r="AZ3748">
        <v>3</v>
      </c>
    </row>
    <row r="3749" spans="1:79" x14ac:dyDescent="0.3">
      <c r="A3749">
        <v>306</v>
      </c>
      <c r="B3749" t="s">
        <v>252</v>
      </c>
      <c r="C3749" t="s">
        <v>186</v>
      </c>
      <c r="D3749" t="s">
        <v>47</v>
      </c>
      <c r="E3749" t="s">
        <v>22</v>
      </c>
      <c r="F3749" s="101">
        <v>46022</v>
      </c>
      <c r="G3749" t="s">
        <v>1399</v>
      </c>
      <c r="H3749" t="s">
        <v>3022</v>
      </c>
      <c r="I3749">
        <v>100</v>
      </c>
      <c r="J3749">
        <v>99.699996948242188</v>
      </c>
      <c r="BY3749">
        <v>99.7</v>
      </c>
    </row>
    <row r="3750" spans="1:79" x14ac:dyDescent="0.3">
      <c r="A3750">
        <v>306</v>
      </c>
      <c r="B3750" t="s">
        <v>252</v>
      </c>
      <c r="C3750" t="s">
        <v>186</v>
      </c>
      <c r="D3750" t="s">
        <v>47</v>
      </c>
      <c r="E3750" t="s">
        <v>22</v>
      </c>
      <c r="F3750" s="101">
        <v>46022</v>
      </c>
      <c r="G3750" t="s">
        <v>1399</v>
      </c>
      <c r="H3750" t="s">
        <v>3021</v>
      </c>
      <c r="I3750">
        <v>100</v>
      </c>
      <c r="J3750">
        <v>109</v>
      </c>
      <c r="BY3750">
        <v>109</v>
      </c>
    </row>
    <row r="3751" spans="1:79" x14ac:dyDescent="0.3">
      <c r="A3751">
        <v>306</v>
      </c>
      <c r="B3751" t="s">
        <v>252</v>
      </c>
      <c r="C3751" t="s">
        <v>186</v>
      </c>
      <c r="D3751" t="s">
        <v>47</v>
      </c>
      <c r="E3751" t="s">
        <v>22</v>
      </c>
      <c r="F3751" s="101">
        <v>46022</v>
      </c>
      <c r="G3751" t="s">
        <v>1399</v>
      </c>
      <c r="H3751" t="s">
        <v>3020</v>
      </c>
      <c r="I3751">
        <v>100</v>
      </c>
      <c r="J3751">
        <v>110</v>
      </c>
      <c r="BY3751">
        <v>110</v>
      </c>
    </row>
    <row r="3752" spans="1:79" x14ac:dyDescent="0.3">
      <c r="A3752">
        <v>306</v>
      </c>
      <c r="B3752" t="s">
        <v>252</v>
      </c>
      <c r="C3752" t="s">
        <v>186</v>
      </c>
      <c r="D3752" t="s">
        <v>47</v>
      </c>
      <c r="E3752" t="s">
        <v>22</v>
      </c>
      <c r="F3752" s="101">
        <v>46022</v>
      </c>
      <c r="G3752" t="s">
        <v>1399</v>
      </c>
      <c r="H3752" t="s">
        <v>3018</v>
      </c>
      <c r="I3752">
        <v>100</v>
      </c>
      <c r="J3752">
        <v>103</v>
      </c>
      <c r="BY3752">
        <v>103</v>
      </c>
    </row>
    <row r="3753" spans="1:79" x14ac:dyDescent="0.3">
      <c r="A3753">
        <v>306</v>
      </c>
      <c r="B3753" t="s">
        <v>252</v>
      </c>
      <c r="C3753" t="s">
        <v>186</v>
      </c>
      <c r="D3753" t="s">
        <v>47</v>
      </c>
      <c r="E3753" t="s">
        <v>22</v>
      </c>
      <c r="F3753" s="101">
        <v>46022</v>
      </c>
      <c r="G3753" t="s">
        <v>1399</v>
      </c>
      <c r="H3753" t="s">
        <v>3017</v>
      </c>
      <c r="I3753">
        <v>100</v>
      </c>
      <c r="J3753">
        <v>112</v>
      </c>
      <c r="BY3753">
        <v>112</v>
      </c>
    </row>
    <row r="3754" spans="1:79" x14ac:dyDescent="0.3">
      <c r="A3754">
        <v>306</v>
      </c>
      <c r="B3754" t="s">
        <v>252</v>
      </c>
      <c r="C3754" t="s">
        <v>186</v>
      </c>
      <c r="D3754" t="s">
        <v>47</v>
      </c>
      <c r="E3754" t="s">
        <v>22</v>
      </c>
      <c r="F3754" s="101">
        <v>46022</v>
      </c>
      <c r="G3754" t="s">
        <v>1399</v>
      </c>
      <c r="H3754" t="s">
        <v>3019</v>
      </c>
      <c r="I3754">
        <v>100</v>
      </c>
      <c r="J3754">
        <v>112</v>
      </c>
      <c r="BY3754">
        <v>112</v>
      </c>
    </row>
    <row r="3755" spans="1:79" x14ac:dyDescent="0.3">
      <c r="A3755">
        <v>373</v>
      </c>
      <c r="B3755" t="s">
        <v>328</v>
      </c>
      <c r="C3755" t="s">
        <v>190</v>
      </c>
      <c r="D3755" t="s">
        <v>47</v>
      </c>
      <c r="E3755" t="s">
        <v>22</v>
      </c>
      <c r="F3755" s="101">
        <v>46022</v>
      </c>
      <c r="G3755" t="s">
        <v>1489</v>
      </c>
      <c r="H3755" t="s">
        <v>3022</v>
      </c>
      <c r="I3755">
        <v>100</v>
      </c>
      <c r="J3755">
        <v>100</v>
      </c>
      <c r="BZ3755">
        <v>100</v>
      </c>
      <c r="CA3755">
        <v>100</v>
      </c>
    </row>
    <row r="3756" spans="1:79" x14ac:dyDescent="0.3">
      <c r="A3756">
        <v>373</v>
      </c>
      <c r="B3756" t="s">
        <v>328</v>
      </c>
      <c r="C3756" t="s">
        <v>190</v>
      </c>
      <c r="D3756" t="s">
        <v>47</v>
      </c>
      <c r="E3756" t="s">
        <v>22</v>
      </c>
      <c r="F3756" s="101">
        <v>46022</v>
      </c>
      <c r="G3756" t="s">
        <v>1489</v>
      </c>
      <c r="H3756" t="s">
        <v>3020</v>
      </c>
      <c r="I3756">
        <v>100</v>
      </c>
      <c r="J3756">
        <v>98</v>
      </c>
      <c r="BZ3756">
        <v>98</v>
      </c>
      <c r="CA3756">
        <v>100</v>
      </c>
    </row>
    <row r="3757" spans="1:79" x14ac:dyDescent="0.3">
      <c r="A3757">
        <v>373</v>
      </c>
      <c r="B3757" t="s">
        <v>328</v>
      </c>
      <c r="C3757" t="s">
        <v>190</v>
      </c>
      <c r="D3757" t="s">
        <v>47</v>
      </c>
      <c r="E3757" t="s">
        <v>22</v>
      </c>
      <c r="F3757" s="101">
        <v>46022</v>
      </c>
      <c r="G3757" t="s">
        <v>1489</v>
      </c>
      <c r="H3757" t="s">
        <v>3019</v>
      </c>
      <c r="I3757">
        <v>100</v>
      </c>
      <c r="J3757">
        <v>100</v>
      </c>
      <c r="BZ3757">
        <v>100</v>
      </c>
      <c r="CA3757">
        <v>100</v>
      </c>
    </row>
    <row r="3758" spans="1:79" x14ac:dyDescent="0.3">
      <c r="A3758">
        <v>373</v>
      </c>
      <c r="B3758" t="s">
        <v>328</v>
      </c>
      <c r="C3758" t="s">
        <v>190</v>
      </c>
      <c r="D3758" t="s">
        <v>47</v>
      </c>
      <c r="E3758" t="s">
        <v>22</v>
      </c>
      <c r="F3758" s="101">
        <v>46022</v>
      </c>
      <c r="G3758" t="s">
        <v>1489</v>
      </c>
      <c r="H3758" t="s">
        <v>3018</v>
      </c>
      <c r="I3758">
        <v>100</v>
      </c>
      <c r="J3758">
        <v>99</v>
      </c>
      <c r="BZ3758">
        <v>99</v>
      </c>
      <c r="CA3758">
        <v>100</v>
      </c>
    </row>
    <row r="3759" spans="1:79" x14ac:dyDescent="0.3">
      <c r="A3759">
        <v>373</v>
      </c>
      <c r="B3759" t="s">
        <v>328</v>
      </c>
      <c r="C3759" t="s">
        <v>190</v>
      </c>
      <c r="D3759" t="s">
        <v>47</v>
      </c>
      <c r="E3759" t="s">
        <v>22</v>
      </c>
      <c r="F3759" s="101">
        <v>46022</v>
      </c>
      <c r="G3759" t="s">
        <v>1489</v>
      </c>
      <c r="H3759" t="s">
        <v>3017</v>
      </c>
      <c r="I3759">
        <v>100</v>
      </c>
      <c r="J3759">
        <v>99</v>
      </c>
      <c r="BZ3759">
        <v>99</v>
      </c>
      <c r="CA3759">
        <v>100</v>
      </c>
    </row>
    <row r="3760" spans="1:79" x14ac:dyDescent="0.3">
      <c r="A3760">
        <v>373</v>
      </c>
      <c r="B3760" t="s">
        <v>328</v>
      </c>
      <c r="C3760" t="s">
        <v>190</v>
      </c>
      <c r="D3760" t="s">
        <v>47</v>
      </c>
      <c r="E3760" t="s">
        <v>22</v>
      </c>
      <c r="F3760" s="101">
        <v>46022</v>
      </c>
      <c r="G3760" t="s">
        <v>1489</v>
      </c>
      <c r="H3760" t="s">
        <v>3021</v>
      </c>
      <c r="I3760">
        <v>100</v>
      </c>
      <c r="J3760">
        <v>100</v>
      </c>
      <c r="BZ3760">
        <v>100</v>
      </c>
      <c r="CA3760">
        <v>100</v>
      </c>
    </row>
    <row r="3761" spans="1:83" x14ac:dyDescent="0.3">
      <c r="A3761">
        <v>390</v>
      </c>
      <c r="B3761" t="s">
        <v>348</v>
      </c>
      <c r="C3761" t="s">
        <v>190</v>
      </c>
      <c r="D3761" t="s">
        <v>47</v>
      </c>
      <c r="E3761" t="s">
        <v>22</v>
      </c>
      <c r="F3761" s="101">
        <v>46022</v>
      </c>
      <c r="G3761" t="s">
        <v>1542</v>
      </c>
      <c r="H3761" t="s">
        <v>2984</v>
      </c>
      <c r="I3761">
        <v>100</v>
      </c>
      <c r="J3761">
        <v>100</v>
      </c>
      <c r="CB3761">
        <v>100</v>
      </c>
      <c r="CC3761">
        <v>100</v>
      </c>
    </row>
    <row r="3762" spans="1:83" x14ac:dyDescent="0.3">
      <c r="A3762">
        <v>390</v>
      </c>
      <c r="B3762" t="s">
        <v>348</v>
      </c>
      <c r="C3762" t="s">
        <v>190</v>
      </c>
      <c r="D3762" t="s">
        <v>47</v>
      </c>
      <c r="E3762" t="s">
        <v>22</v>
      </c>
      <c r="F3762" s="101">
        <v>46022</v>
      </c>
      <c r="G3762" t="s">
        <v>1542</v>
      </c>
      <c r="H3762" t="s">
        <v>2985</v>
      </c>
      <c r="I3762">
        <v>100</v>
      </c>
      <c r="J3762">
        <v>98.169998168945313</v>
      </c>
      <c r="CB3762">
        <v>98.17</v>
      </c>
      <c r="CC3762">
        <v>100</v>
      </c>
    </row>
    <row r="3763" spans="1:83" x14ac:dyDescent="0.3">
      <c r="A3763">
        <v>390</v>
      </c>
      <c r="B3763" t="s">
        <v>348</v>
      </c>
      <c r="C3763" t="s">
        <v>190</v>
      </c>
      <c r="D3763" t="s">
        <v>47</v>
      </c>
      <c r="E3763" t="s">
        <v>22</v>
      </c>
      <c r="F3763" s="101">
        <v>46022</v>
      </c>
      <c r="G3763" t="s">
        <v>1542</v>
      </c>
      <c r="H3763" t="s">
        <v>2986</v>
      </c>
      <c r="I3763">
        <v>100</v>
      </c>
      <c r="J3763">
        <v>100</v>
      </c>
      <c r="CB3763">
        <v>100</v>
      </c>
      <c r="CC3763">
        <v>100</v>
      </c>
    </row>
    <row r="3764" spans="1:83" x14ac:dyDescent="0.3">
      <c r="A3764">
        <v>390</v>
      </c>
      <c r="B3764" t="s">
        <v>348</v>
      </c>
      <c r="C3764" t="s">
        <v>190</v>
      </c>
      <c r="D3764" t="s">
        <v>47</v>
      </c>
      <c r="E3764" t="s">
        <v>22</v>
      </c>
      <c r="F3764" s="101">
        <v>46022</v>
      </c>
      <c r="G3764" t="s">
        <v>1542</v>
      </c>
      <c r="H3764" t="s">
        <v>2987</v>
      </c>
      <c r="I3764">
        <v>100</v>
      </c>
      <c r="J3764">
        <v>100</v>
      </c>
      <c r="CB3764">
        <v>100</v>
      </c>
      <c r="CC3764">
        <v>100</v>
      </c>
    </row>
    <row r="3765" spans="1:83" x14ac:dyDescent="0.3">
      <c r="A3765">
        <v>390</v>
      </c>
      <c r="B3765" t="s">
        <v>348</v>
      </c>
      <c r="C3765" t="s">
        <v>190</v>
      </c>
      <c r="D3765" t="s">
        <v>47</v>
      </c>
      <c r="E3765" t="s">
        <v>22</v>
      </c>
      <c r="F3765" s="101">
        <v>46022</v>
      </c>
      <c r="G3765" t="s">
        <v>1542</v>
      </c>
      <c r="H3765" t="s">
        <v>2988</v>
      </c>
      <c r="I3765">
        <v>100</v>
      </c>
      <c r="J3765">
        <v>99.169998168945313</v>
      </c>
      <c r="CB3765">
        <v>99.17</v>
      </c>
      <c r="CC3765">
        <v>100</v>
      </c>
    </row>
    <row r="3766" spans="1:83" x14ac:dyDescent="0.3">
      <c r="A3766">
        <v>390</v>
      </c>
      <c r="B3766" t="s">
        <v>348</v>
      </c>
      <c r="C3766" t="s">
        <v>190</v>
      </c>
      <c r="D3766" t="s">
        <v>47</v>
      </c>
      <c r="E3766" t="s">
        <v>22</v>
      </c>
      <c r="F3766" s="101">
        <v>46022</v>
      </c>
      <c r="G3766" t="s">
        <v>1542</v>
      </c>
      <c r="H3766" t="s">
        <v>2989</v>
      </c>
      <c r="I3766">
        <v>100</v>
      </c>
      <c r="J3766">
        <v>100</v>
      </c>
      <c r="CB3766">
        <v>100</v>
      </c>
      <c r="CC3766">
        <v>100</v>
      </c>
    </row>
    <row r="3767" spans="1:83" x14ac:dyDescent="0.3">
      <c r="A3767">
        <v>390</v>
      </c>
      <c r="B3767" t="s">
        <v>348</v>
      </c>
      <c r="C3767" t="s">
        <v>190</v>
      </c>
      <c r="D3767" t="s">
        <v>47</v>
      </c>
      <c r="E3767" t="s">
        <v>22</v>
      </c>
      <c r="F3767" s="101">
        <v>46022</v>
      </c>
      <c r="G3767" t="s">
        <v>1542</v>
      </c>
      <c r="H3767" t="s">
        <v>2990</v>
      </c>
      <c r="I3767">
        <v>100</v>
      </c>
      <c r="J3767">
        <v>100</v>
      </c>
      <c r="CB3767">
        <v>100</v>
      </c>
      <c r="CC3767">
        <v>100</v>
      </c>
    </row>
    <row r="3768" spans="1:83" x14ac:dyDescent="0.3">
      <c r="A3768">
        <v>390</v>
      </c>
      <c r="B3768" t="s">
        <v>348</v>
      </c>
      <c r="C3768" t="s">
        <v>190</v>
      </c>
      <c r="D3768" t="s">
        <v>47</v>
      </c>
      <c r="E3768" t="s">
        <v>22</v>
      </c>
      <c r="F3768" s="101">
        <v>46022</v>
      </c>
      <c r="G3768" t="s">
        <v>1542</v>
      </c>
      <c r="H3768" t="s">
        <v>2991</v>
      </c>
      <c r="I3768">
        <v>100</v>
      </c>
      <c r="J3768">
        <v>100</v>
      </c>
      <c r="CB3768">
        <v>100</v>
      </c>
      <c r="CC3768">
        <v>100</v>
      </c>
    </row>
    <row r="3769" spans="1:83" x14ac:dyDescent="0.3">
      <c r="A3769">
        <v>390</v>
      </c>
      <c r="B3769" t="s">
        <v>348</v>
      </c>
      <c r="C3769" t="s">
        <v>190</v>
      </c>
      <c r="D3769" t="s">
        <v>47</v>
      </c>
      <c r="E3769" t="s">
        <v>22</v>
      </c>
      <c r="F3769" s="101">
        <v>46022</v>
      </c>
      <c r="G3769" t="s">
        <v>1542</v>
      </c>
      <c r="H3769" t="s">
        <v>2992</v>
      </c>
      <c r="I3769">
        <v>100</v>
      </c>
      <c r="J3769">
        <v>100</v>
      </c>
      <c r="CB3769">
        <v>100</v>
      </c>
      <c r="CC3769">
        <v>100</v>
      </c>
    </row>
    <row r="3770" spans="1:83" x14ac:dyDescent="0.3">
      <c r="A3770">
        <v>390</v>
      </c>
      <c r="B3770" t="s">
        <v>348</v>
      </c>
      <c r="C3770" t="s">
        <v>190</v>
      </c>
      <c r="D3770" t="s">
        <v>47</v>
      </c>
      <c r="E3770" t="s">
        <v>22</v>
      </c>
      <c r="F3770" s="101">
        <v>46022</v>
      </c>
      <c r="G3770" t="s">
        <v>1542</v>
      </c>
      <c r="H3770" t="s">
        <v>2993</v>
      </c>
      <c r="I3770">
        <v>100</v>
      </c>
      <c r="J3770">
        <v>100</v>
      </c>
      <c r="CB3770">
        <v>100</v>
      </c>
      <c r="CC3770">
        <v>100</v>
      </c>
    </row>
    <row r="3771" spans="1:83" x14ac:dyDescent="0.3">
      <c r="A3771">
        <v>390</v>
      </c>
      <c r="B3771" t="s">
        <v>348</v>
      </c>
      <c r="C3771" t="s">
        <v>190</v>
      </c>
      <c r="D3771" t="s">
        <v>47</v>
      </c>
      <c r="E3771" t="s">
        <v>22</v>
      </c>
      <c r="F3771" s="101">
        <v>46022</v>
      </c>
      <c r="G3771" t="s">
        <v>1542</v>
      </c>
      <c r="H3771" t="s">
        <v>2994</v>
      </c>
      <c r="I3771">
        <v>100</v>
      </c>
      <c r="J3771">
        <v>100</v>
      </c>
      <c r="CB3771">
        <v>100</v>
      </c>
      <c r="CC3771">
        <v>100</v>
      </c>
    </row>
    <row r="3772" spans="1:83" x14ac:dyDescent="0.3">
      <c r="A3772">
        <v>390</v>
      </c>
      <c r="B3772" t="s">
        <v>348</v>
      </c>
      <c r="C3772" t="s">
        <v>190</v>
      </c>
      <c r="D3772" t="s">
        <v>47</v>
      </c>
      <c r="E3772" t="s">
        <v>22</v>
      </c>
      <c r="F3772" s="101">
        <v>46022</v>
      </c>
      <c r="G3772" t="s">
        <v>1542</v>
      </c>
      <c r="H3772" t="s">
        <v>2995</v>
      </c>
      <c r="I3772">
        <v>100</v>
      </c>
      <c r="J3772">
        <v>100</v>
      </c>
      <c r="CB3772">
        <v>100</v>
      </c>
      <c r="CC3772">
        <v>100</v>
      </c>
    </row>
    <row r="3773" spans="1:83" x14ac:dyDescent="0.3">
      <c r="A3773">
        <v>414</v>
      </c>
      <c r="B3773" t="s">
        <v>382</v>
      </c>
      <c r="C3773" t="s">
        <v>190</v>
      </c>
      <c r="D3773" t="s">
        <v>47</v>
      </c>
      <c r="E3773" t="s">
        <v>22</v>
      </c>
      <c r="F3773" s="101">
        <v>46022</v>
      </c>
      <c r="G3773" t="s">
        <v>1601</v>
      </c>
      <c r="H3773" t="s">
        <v>3026</v>
      </c>
      <c r="I3773">
        <v>100</v>
      </c>
      <c r="J3773">
        <v>100</v>
      </c>
      <c r="CD3773">
        <v>100</v>
      </c>
      <c r="CE3773">
        <v>100</v>
      </c>
    </row>
    <row r="3774" spans="1:83" x14ac:dyDescent="0.3">
      <c r="A3774">
        <v>414</v>
      </c>
      <c r="B3774" t="s">
        <v>382</v>
      </c>
      <c r="C3774" t="s">
        <v>190</v>
      </c>
      <c r="D3774" t="s">
        <v>47</v>
      </c>
      <c r="E3774" t="s">
        <v>22</v>
      </c>
      <c r="F3774" s="101">
        <v>46022</v>
      </c>
      <c r="G3774" t="s">
        <v>1601</v>
      </c>
      <c r="H3774" t="s">
        <v>3027</v>
      </c>
      <c r="I3774">
        <v>100</v>
      </c>
      <c r="J3774">
        <v>100</v>
      </c>
      <c r="CD3774">
        <v>100</v>
      </c>
      <c r="CE3774">
        <v>100</v>
      </c>
    </row>
    <row r="3775" spans="1:83" x14ac:dyDescent="0.3">
      <c r="A3775">
        <v>414</v>
      </c>
      <c r="B3775" t="s">
        <v>382</v>
      </c>
      <c r="C3775" t="s">
        <v>190</v>
      </c>
      <c r="D3775" t="s">
        <v>47</v>
      </c>
      <c r="E3775" t="s">
        <v>22</v>
      </c>
      <c r="F3775" s="101">
        <v>46022</v>
      </c>
      <c r="G3775" t="s">
        <v>1601</v>
      </c>
      <c r="H3775" t="s">
        <v>3028</v>
      </c>
      <c r="I3775">
        <v>100</v>
      </c>
      <c r="J3775">
        <v>91.120002746582031</v>
      </c>
      <c r="CD3775">
        <v>91.12</v>
      </c>
      <c r="CE3775">
        <v>100</v>
      </c>
    </row>
    <row r="3776" spans="1:83" x14ac:dyDescent="0.3">
      <c r="A3776">
        <v>414</v>
      </c>
      <c r="B3776" t="s">
        <v>382</v>
      </c>
      <c r="C3776" t="s">
        <v>190</v>
      </c>
      <c r="D3776" t="s">
        <v>47</v>
      </c>
      <c r="E3776" t="s">
        <v>22</v>
      </c>
      <c r="F3776" s="101">
        <v>46022</v>
      </c>
      <c r="G3776" t="s">
        <v>1601</v>
      </c>
      <c r="H3776" t="s">
        <v>3029</v>
      </c>
      <c r="I3776">
        <v>100</v>
      </c>
      <c r="J3776">
        <v>100</v>
      </c>
      <c r="CD3776">
        <v>100</v>
      </c>
      <c r="CE3776">
        <v>100</v>
      </c>
    </row>
    <row r="3777" spans="1:85" x14ac:dyDescent="0.3">
      <c r="A3777">
        <v>414</v>
      </c>
      <c r="B3777" t="s">
        <v>382</v>
      </c>
      <c r="C3777" t="s">
        <v>190</v>
      </c>
      <c r="D3777" t="s">
        <v>47</v>
      </c>
      <c r="E3777" t="s">
        <v>22</v>
      </c>
      <c r="F3777" s="101">
        <v>46022</v>
      </c>
      <c r="G3777" t="s">
        <v>1601</v>
      </c>
      <c r="H3777" t="s">
        <v>3030</v>
      </c>
      <c r="I3777">
        <v>100</v>
      </c>
      <c r="J3777">
        <v>100</v>
      </c>
      <c r="CD3777">
        <v>100</v>
      </c>
      <c r="CE3777">
        <v>100</v>
      </c>
    </row>
    <row r="3778" spans="1:85" x14ac:dyDescent="0.3">
      <c r="A3778">
        <v>414</v>
      </c>
      <c r="B3778" t="s">
        <v>382</v>
      </c>
      <c r="C3778" t="s">
        <v>190</v>
      </c>
      <c r="D3778" t="s">
        <v>47</v>
      </c>
      <c r="E3778" t="s">
        <v>22</v>
      </c>
      <c r="F3778" s="101">
        <v>46022</v>
      </c>
      <c r="G3778" t="s">
        <v>1601</v>
      </c>
      <c r="H3778" t="s">
        <v>3031</v>
      </c>
      <c r="I3778">
        <v>100</v>
      </c>
      <c r="J3778">
        <v>98.75</v>
      </c>
      <c r="CD3778">
        <v>98.75</v>
      </c>
      <c r="CE3778">
        <v>100</v>
      </c>
    </row>
    <row r="3779" spans="1:85" x14ac:dyDescent="0.3">
      <c r="A3779">
        <v>414</v>
      </c>
      <c r="B3779" t="s">
        <v>382</v>
      </c>
      <c r="C3779" t="s">
        <v>190</v>
      </c>
      <c r="D3779" t="s">
        <v>47</v>
      </c>
      <c r="E3779" t="s">
        <v>22</v>
      </c>
      <c r="F3779" s="101">
        <v>46022</v>
      </c>
      <c r="G3779" t="s">
        <v>1601</v>
      </c>
      <c r="H3779" t="s">
        <v>3032</v>
      </c>
      <c r="I3779">
        <v>100</v>
      </c>
      <c r="J3779">
        <v>100</v>
      </c>
      <c r="CD3779">
        <v>100</v>
      </c>
      <c r="CE3779">
        <v>100</v>
      </c>
    </row>
    <row r="3780" spans="1:85" x14ac:dyDescent="0.3">
      <c r="A3780">
        <v>414</v>
      </c>
      <c r="B3780" t="s">
        <v>382</v>
      </c>
      <c r="C3780" t="s">
        <v>190</v>
      </c>
      <c r="D3780" t="s">
        <v>47</v>
      </c>
      <c r="E3780" t="s">
        <v>22</v>
      </c>
      <c r="F3780" s="101">
        <v>46022</v>
      </c>
      <c r="G3780" t="s">
        <v>1601</v>
      </c>
      <c r="H3780" t="s">
        <v>3033</v>
      </c>
      <c r="I3780">
        <v>100</v>
      </c>
      <c r="J3780">
        <v>100</v>
      </c>
      <c r="CD3780">
        <v>100</v>
      </c>
      <c r="CE3780">
        <v>100</v>
      </c>
    </row>
    <row r="3781" spans="1:85" x14ac:dyDescent="0.3">
      <c r="A3781">
        <v>414</v>
      </c>
      <c r="B3781" t="s">
        <v>382</v>
      </c>
      <c r="C3781" t="s">
        <v>190</v>
      </c>
      <c r="D3781" t="s">
        <v>47</v>
      </c>
      <c r="E3781" t="s">
        <v>22</v>
      </c>
      <c r="F3781" s="101">
        <v>46022</v>
      </c>
      <c r="G3781" t="s">
        <v>1601</v>
      </c>
      <c r="H3781" t="s">
        <v>3196</v>
      </c>
      <c r="I3781">
        <v>100</v>
      </c>
      <c r="J3781">
        <v>100</v>
      </c>
      <c r="CD3781">
        <v>100</v>
      </c>
      <c r="CE3781">
        <v>100</v>
      </c>
    </row>
    <row r="3782" spans="1:85" x14ac:dyDescent="0.3">
      <c r="A3782">
        <v>415</v>
      </c>
      <c r="B3782" t="s">
        <v>383</v>
      </c>
      <c r="C3782" t="s">
        <v>190</v>
      </c>
      <c r="D3782" t="s">
        <v>47</v>
      </c>
      <c r="E3782" t="s">
        <v>22</v>
      </c>
      <c r="F3782" s="101">
        <v>46022</v>
      </c>
      <c r="G3782" t="s">
        <v>1617</v>
      </c>
      <c r="H3782" t="s">
        <v>3035</v>
      </c>
      <c r="I3782">
        <v>100</v>
      </c>
      <c r="J3782">
        <v>100</v>
      </c>
      <c r="CF3782">
        <v>100</v>
      </c>
      <c r="CG3782">
        <v>100</v>
      </c>
    </row>
    <row r="3783" spans="1:85" x14ac:dyDescent="0.3">
      <c r="A3783">
        <v>415</v>
      </c>
      <c r="B3783" t="s">
        <v>383</v>
      </c>
      <c r="C3783" t="s">
        <v>190</v>
      </c>
      <c r="D3783" t="s">
        <v>47</v>
      </c>
      <c r="E3783" t="s">
        <v>22</v>
      </c>
      <c r="F3783" s="101">
        <v>46022</v>
      </c>
      <c r="G3783" t="s">
        <v>1617</v>
      </c>
      <c r="H3783" t="s">
        <v>3036</v>
      </c>
      <c r="I3783">
        <v>100</v>
      </c>
      <c r="J3783">
        <v>100</v>
      </c>
      <c r="CF3783">
        <v>100</v>
      </c>
      <c r="CG3783">
        <v>100</v>
      </c>
    </row>
    <row r="3784" spans="1:85" x14ac:dyDescent="0.3">
      <c r="A3784">
        <v>415</v>
      </c>
      <c r="B3784" t="s">
        <v>383</v>
      </c>
      <c r="C3784" t="s">
        <v>190</v>
      </c>
      <c r="D3784" t="s">
        <v>47</v>
      </c>
      <c r="E3784" t="s">
        <v>22</v>
      </c>
      <c r="F3784" s="101">
        <v>46022</v>
      </c>
      <c r="G3784" t="s">
        <v>1617</v>
      </c>
      <c r="H3784" t="s">
        <v>3037</v>
      </c>
      <c r="I3784">
        <v>100</v>
      </c>
      <c r="J3784">
        <v>100</v>
      </c>
      <c r="CF3784">
        <v>100</v>
      </c>
      <c r="CG3784">
        <v>100</v>
      </c>
    </row>
    <row r="3785" spans="1:85" x14ac:dyDescent="0.3">
      <c r="A3785">
        <v>415</v>
      </c>
      <c r="B3785" t="s">
        <v>383</v>
      </c>
      <c r="C3785" t="s">
        <v>190</v>
      </c>
      <c r="D3785" t="s">
        <v>47</v>
      </c>
      <c r="E3785" t="s">
        <v>22</v>
      </c>
      <c r="F3785" s="101">
        <v>46022</v>
      </c>
      <c r="G3785" t="s">
        <v>1617</v>
      </c>
      <c r="H3785" t="s">
        <v>3038</v>
      </c>
      <c r="I3785">
        <v>100</v>
      </c>
      <c r="J3785">
        <v>100</v>
      </c>
      <c r="CF3785">
        <v>100</v>
      </c>
      <c r="CG3785">
        <v>100</v>
      </c>
    </row>
    <row r="3786" spans="1:85" x14ac:dyDescent="0.3">
      <c r="A3786">
        <v>415</v>
      </c>
      <c r="B3786" t="s">
        <v>383</v>
      </c>
      <c r="C3786" t="s">
        <v>190</v>
      </c>
      <c r="D3786" t="s">
        <v>47</v>
      </c>
      <c r="E3786" t="s">
        <v>22</v>
      </c>
      <c r="F3786" s="101">
        <v>46022</v>
      </c>
      <c r="G3786" t="s">
        <v>1617</v>
      </c>
      <c r="H3786" t="s">
        <v>3039</v>
      </c>
      <c r="I3786">
        <v>100</v>
      </c>
      <c r="J3786">
        <v>100</v>
      </c>
      <c r="CF3786">
        <v>100</v>
      </c>
      <c r="CG3786">
        <v>100</v>
      </c>
    </row>
    <row r="3787" spans="1:85" x14ac:dyDescent="0.3">
      <c r="A3787">
        <v>415</v>
      </c>
      <c r="B3787" t="s">
        <v>383</v>
      </c>
      <c r="C3787" t="s">
        <v>190</v>
      </c>
      <c r="D3787" t="s">
        <v>47</v>
      </c>
      <c r="E3787" t="s">
        <v>22</v>
      </c>
      <c r="F3787" s="101">
        <v>46022</v>
      </c>
      <c r="G3787" t="s">
        <v>1617</v>
      </c>
      <c r="H3787" t="s">
        <v>3040</v>
      </c>
      <c r="I3787">
        <v>100</v>
      </c>
      <c r="J3787">
        <v>99.25</v>
      </c>
      <c r="CF3787">
        <v>99.25</v>
      </c>
      <c r="CG3787">
        <v>100</v>
      </c>
    </row>
    <row r="3788" spans="1:85" x14ac:dyDescent="0.3">
      <c r="A3788">
        <v>415</v>
      </c>
      <c r="B3788" t="s">
        <v>383</v>
      </c>
      <c r="C3788" t="s">
        <v>190</v>
      </c>
      <c r="D3788" t="s">
        <v>47</v>
      </c>
      <c r="E3788" t="s">
        <v>22</v>
      </c>
      <c r="F3788" s="101">
        <v>46022</v>
      </c>
      <c r="G3788" t="s">
        <v>1617</v>
      </c>
      <c r="H3788" t="s">
        <v>3041</v>
      </c>
      <c r="I3788">
        <v>100</v>
      </c>
      <c r="J3788">
        <v>91.599998474121094</v>
      </c>
      <c r="CF3788">
        <v>91.6</v>
      </c>
      <c r="CG3788">
        <v>100</v>
      </c>
    </row>
    <row r="3789" spans="1:85" x14ac:dyDescent="0.3">
      <c r="A3789">
        <v>415</v>
      </c>
      <c r="B3789" t="s">
        <v>383</v>
      </c>
      <c r="C3789" t="s">
        <v>190</v>
      </c>
      <c r="D3789" t="s">
        <v>47</v>
      </c>
      <c r="E3789" t="s">
        <v>22</v>
      </c>
      <c r="F3789" s="101">
        <v>46022</v>
      </c>
      <c r="G3789" t="s">
        <v>1617</v>
      </c>
      <c r="H3789" t="s">
        <v>3159</v>
      </c>
      <c r="I3789">
        <v>100</v>
      </c>
      <c r="J3789">
        <v>100</v>
      </c>
      <c r="CF3789">
        <v>100</v>
      </c>
      <c r="CG3789">
        <v>100</v>
      </c>
    </row>
    <row r="3790" spans="1:85" x14ac:dyDescent="0.3">
      <c r="A3790">
        <v>415</v>
      </c>
      <c r="B3790" t="s">
        <v>383</v>
      </c>
      <c r="C3790" t="s">
        <v>190</v>
      </c>
      <c r="D3790" t="s">
        <v>47</v>
      </c>
      <c r="E3790" t="s">
        <v>22</v>
      </c>
      <c r="F3790" s="101">
        <v>46022</v>
      </c>
      <c r="G3790" t="s">
        <v>1617</v>
      </c>
      <c r="H3790" t="s">
        <v>3198</v>
      </c>
      <c r="I3790">
        <v>100</v>
      </c>
      <c r="J3790">
        <v>100</v>
      </c>
      <c r="CF3790">
        <v>100</v>
      </c>
      <c r="CG3790">
        <v>100</v>
      </c>
    </row>
    <row r="3791" spans="1:85" x14ac:dyDescent="0.3">
      <c r="A3791">
        <v>415</v>
      </c>
      <c r="B3791" t="s">
        <v>383</v>
      </c>
      <c r="C3791" t="s">
        <v>190</v>
      </c>
      <c r="D3791" t="s">
        <v>47</v>
      </c>
      <c r="E3791" t="s">
        <v>22</v>
      </c>
      <c r="F3791" s="101">
        <v>46022</v>
      </c>
      <c r="G3791" t="s">
        <v>1617</v>
      </c>
      <c r="H3791" t="s">
        <v>3201</v>
      </c>
      <c r="I3791">
        <v>100</v>
      </c>
      <c r="J3791">
        <v>100</v>
      </c>
      <c r="CF3791">
        <v>100</v>
      </c>
      <c r="CG3791">
        <v>100</v>
      </c>
    </row>
    <row r="3792" spans="1:85" x14ac:dyDescent="0.3">
      <c r="A3792">
        <v>415</v>
      </c>
      <c r="B3792" t="s">
        <v>383</v>
      </c>
      <c r="C3792" t="s">
        <v>190</v>
      </c>
      <c r="D3792" t="s">
        <v>47</v>
      </c>
      <c r="E3792" t="s">
        <v>22</v>
      </c>
      <c r="F3792" s="101">
        <v>46022</v>
      </c>
      <c r="G3792" t="s">
        <v>1617</v>
      </c>
      <c r="H3792" t="s">
        <v>3199</v>
      </c>
      <c r="I3792">
        <v>100</v>
      </c>
      <c r="J3792">
        <v>100</v>
      </c>
      <c r="CF3792">
        <v>100</v>
      </c>
      <c r="CG3792">
        <v>100</v>
      </c>
    </row>
    <row r="3793" spans="1:91" x14ac:dyDescent="0.3">
      <c r="A3793">
        <v>415</v>
      </c>
      <c r="B3793" t="s">
        <v>383</v>
      </c>
      <c r="C3793" t="s">
        <v>190</v>
      </c>
      <c r="D3793" t="s">
        <v>47</v>
      </c>
      <c r="E3793" t="s">
        <v>22</v>
      </c>
      <c r="F3793" s="101">
        <v>46022</v>
      </c>
      <c r="G3793" t="s">
        <v>1617</v>
      </c>
      <c r="H3793" t="s">
        <v>3202</v>
      </c>
      <c r="I3793">
        <v>100</v>
      </c>
      <c r="J3793">
        <v>100</v>
      </c>
      <c r="CF3793">
        <v>100</v>
      </c>
      <c r="CG3793">
        <v>100</v>
      </c>
    </row>
    <row r="3794" spans="1:91" x14ac:dyDescent="0.3">
      <c r="A3794">
        <v>415</v>
      </c>
      <c r="B3794" t="s">
        <v>383</v>
      </c>
      <c r="C3794" t="s">
        <v>190</v>
      </c>
      <c r="D3794" t="s">
        <v>47</v>
      </c>
      <c r="E3794" t="s">
        <v>22</v>
      </c>
      <c r="F3794" s="101">
        <v>46022</v>
      </c>
      <c r="G3794" t="s">
        <v>1617</v>
      </c>
      <c r="H3794" t="s">
        <v>3203</v>
      </c>
      <c r="I3794">
        <v>100</v>
      </c>
      <c r="J3794">
        <v>100</v>
      </c>
      <c r="CF3794">
        <v>100</v>
      </c>
      <c r="CG3794">
        <v>100</v>
      </c>
    </row>
    <row r="3795" spans="1:91" x14ac:dyDescent="0.3">
      <c r="A3795">
        <v>416</v>
      </c>
      <c r="B3795" t="s">
        <v>384</v>
      </c>
      <c r="C3795" t="s">
        <v>190</v>
      </c>
      <c r="D3795" t="s">
        <v>47</v>
      </c>
      <c r="E3795" t="s">
        <v>22</v>
      </c>
      <c r="F3795" s="101">
        <v>46022</v>
      </c>
      <c r="G3795" t="s">
        <v>1633</v>
      </c>
      <c r="H3795" t="s">
        <v>3043</v>
      </c>
      <c r="I3795">
        <v>100</v>
      </c>
      <c r="J3795">
        <v>100</v>
      </c>
      <c r="CH3795">
        <v>100</v>
      </c>
      <c r="CI3795">
        <v>100</v>
      </c>
    </row>
    <row r="3796" spans="1:91" x14ac:dyDescent="0.3">
      <c r="A3796">
        <v>416</v>
      </c>
      <c r="B3796" t="s">
        <v>384</v>
      </c>
      <c r="C3796" t="s">
        <v>190</v>
      </c>
      <c r="D3796" t="s">
        <v>47</v>
      </c>
      <c r="E3796" t="s">
        <v>22</v>
      </c>
      <c r="F3796" s="101">
        <v>46022</v>
      </c>
      <c r="G3796" t="s">
        <v>1633</v>
      </c>
      <c r="H3796" t="s">
        <v>3044</v>
      </c>
      <c r="I3796">
        <v>100</v>
      </c>
      <c r="J3796">
        <v>100</v>
      </c>
      <c r="CH3796">
        <v>100</v>
      </c>
      <c r="CI3796">
        <v>100</v>
      </c>
    </row>
    <row r="3797" spans="1:91" x14ac:dyDescent="0.3">
      <c r="A3797">
        <v>416</v>
      </c>
      <c r="B3797" t="s">
        <v>384</v>
      </c>
      <c r="C3797" t="s">
        <v>190</v>
      </c>
      <c r="D3797" t="s">
        <v>47</v>
      </c>
      <c r="E3797" t="s">
        <v>22</v>
      </c>
      <c r="F3797" s="101">
        <v>46022</v>
      </c>
      <c r="G3797" t="s">
        <v>1633</v>
      </c>
      <c r="H3797" t="s">
        <v>3206</v>
      </c>
      <c r="I3797">
        <v>100</v>
      </c>
      <c r="J3797">
        <v>100</v>
      </c>
      <c r="CH3797">
        <v>100</v>
      </c>
      <c r="CI3797">
        <v>100</v>
      </c>
    </row>
    <row r="3798" spans="1:91" x14ac:dyDescent="0.3">
      <c r="A3798">
        <v>416</v>
      </c>
      <c r="B3798" t="s">
        <v>384</v>
      </c>
      <c r="C3798" t="s">
        <v>190</v>
      </c>
      <c r="D3798" t="s">
        <v>47</v>
      </c>
      <c r="E3798" t="s">
        <v>22</v>
      </c>
      <c r="F3798" s="101">
        <v>46022</v>
      </c>
      <c r="G3798" t="s">
        <v>1633</v>
      </c>
      <c r="H3798" t="s">
        <v>3207</v>
      </c>
      <c r="I3798">
        <v>100</v>
      </c>
      <c r="J3798">
        <v>100</v>
      </c>
      <c r="CH3798">
        <v>100</v>
      </c>
      <c r="CI3798">
        <v>100</v>
      </c>
    </row>
    <row r="3799" spans="1:91" x14ac:dyDescent="0.3">
      <c r="A3799">
        <v>416</v>
      </c>
      <c r="B3799" t="s">
        <v>384</v>
      </c>
      <c r="C3799" t="s">
        <v>190</v>
      </c>
      <c r="D3799" t="s">
        <v>47</v>
      </c>
      <c r="E3799" t="s">
        <v>22</v>
      </c>
      <c r="F3799" s="101">
        <v>46022</v>
      </c>
      <c r="G3799" t="s">
        <v>1633</v>
      </c>
      <c r="H3799" t="s">
        <v>3208</v>
      </c>
      <c r="I3799">
        <v>100</v>
      </c>
      <c r="J3799">
        <v>100</v>
      </c>
      <c r="CH3799">
        <v>100</v>
      </c>
      <c r="CI3799">
        <v>100</v>
      </c>
    </row>
    <row r="3800" spans="1:91" x14ac:dyDescent="0.3">
      <c r="A3800">
        <v>416</v>
      </c>
      <c r="B3800" t="s">
        <v>384</v>
      </c>
      <c r="C3800" t="s">
        <v>190</v>
      </c>
      <c r="D3800" t="s">
        <v>47</v>
      </c>
      <c r="E3800" t="s">
        <v>22</v>
      </c>
      <c r="F3800" s="101">
        <v>46022</v>
      </c>
      <c r="G3800" t="s">
        <v>1633</v>
      </c>
      <c r="H3800" t="s">
        <v>3205</v>
      </c>
      <c r="I3800">
        <v>100</v>
      </c>
      <c r="J3800">
        <v>100</v>
      </c>
      <c r="CH3800">
        <v>100</v>
      </c>
      <c r="CI3800">
        <v>100</v>
      </c>
    </row>
    <row r="3801" spans="1:91" x14ac:dyDescent="0.3">
      <c r="A3801">
        <v>417</v>
      </c>
      <c r="B3801" t="s">
        <v>385</v>
      </c>
      <c r="C3801" t="s">
        <v>190</v>
      </c>
      <c r="D3801" t="s">
        <v>47</v>
      </c>
      <c r="E3801" t="s">
        <v>22</v>
      </c>
      <c r="F3801" s="101">
        <v>46022</v>
      </c>
      <c r="G3801" t="s">
        <v>1649</v>
      </c>
      <c r="H3801" t="s">
        <v>3046</v>
      </c>
      <c r="I3801">
        <v>100</v>
      </c>
      <c r="J3801">
        <v>100</v>
      </c>
      <c r="CJ3801">
        <v>100</v>
      </c>
      <c r="CK3801">
        <v>100</v>
      </c>
    </row>
    <row r="3802" spans="1:91" x14ac:dyDescent="0.3">
      <c r="A3802">
        <v>417</v>
      </c>
      <c r="B3802" t="s">
        <v>385</v>
      </c>
      <c r="C3802" t="s">
        <v>190</v>
      </c>
      <c r="D3802" t="s">
        <v>47</v>
      </c>
      <c r="E3802" t="s">
        <v>22</v>
      </c>
      <c r="F3802" s="101">
        <v>46022</v>
      </c>
      <c r="G3802" t="s">
        <v>1649</v>
      </c>
      <c r="H3802" t="s">
        <v>3048</v>
      </c>
      <c r="I3802">
        <v>100</v>
      </c>
      <c r="J3802">
        <v>100</v>
      </c>
      <c r="CJ3802">
        <v>100</v>
      </c>
      <c r="CK3802">
        <v>100</v>
      </c>
    </row>
    <row r="3803" spans="1:91" x14ac:dyDescent="0.3">
      <c r="A3803">
        <v>417</v>
      </c>
      <c r="B3803" t="s">
        <v>385</v>
      </c>
      <c r="C3803" t="s">
        <v>190</v>
      </c>
      <c r="D3803" t="s">
        <v>47</v>
      </c>
      <c r="E3803" t="s">
        <v>22</v>
      </c>
      <c r="F3803" s="101">
        <v>46022</v>
      </c>
      <c r="G3803" t="s">
        <v>1649</v>
      </c>
      <c r="H3803" t="s">
        <v>3049</v>
      </c>
      <c r="I3803">
        <v>100</v>
      </c>
      <c r="J3803">
        <v>100</v>
      </c>
      <c r="CJ3803">
        <v>100</v>
      </c>
      <c r="CK3803">
        <v>100</v>
      </c>
    </row>
    <row r="3804" spans="1:91" x14ac:dyDescent="0.3">
      <c r="A3804">
        <v>417</v>
      </c>
      <c r="B3804" t="s">
        <v>385</v>
      </c>
      <c r="C3804" t="s">
        <v>190</v>
      </c>
      <c r="D3804" t="s">
        <v>47</v>
      </c>
      <c r="E3804" t="s">
        <v>22</v>
      </c>
      <c r="F3804" s="101">
        <v>46022</v>
      </c>
      <c r="G3804" t="s">
        <v>1649</v>
      </c>
      <c r="H3804" t="s">
        <v>3050</v>
      </c>
      <c r="I3804">
        <v>100</v>
      </c>
      <c r="J3804">
        <v>100</v>
      </c>
      <c r="CJ3804">
        <v>100</v>
      </c>
      <c r="CK3804">
        <v>100</v>
      </c>
    </row>
    <row r="3805" spans="1:91" x14ac:dyDescent="0.3">
      <c r="A3805">
        <v>417</v>
      </c>
      <c r="B3805" t="s">
        <v>385</v>
      </c>
      <c r="C3805" t="s">
        <v>190</v>
      </c>
      <c r="D3805" t="s">
        <v>47</v>
      </c>
      <c r="E3805" t="s">
        <v>22</v>
      </c>
      <c r="F3805" s="101">
        <v>46022</v>
      </c>
      <c r="G3805" t="s">
        <v>1649</v>
      </c>
      <c r="H3805" t="s">
        <v>3051</v>
      </c>
      <c r="I3805">
        <v>100</v>
      </c>
      <c r="J3805">
        <v>99</v>
      </c>
      <c r="CJ3805">
        <v>99</v>
      </c>
      <c r="CK3805">
        <v>100</v>
      </c>
    </row>
    <row r="3806" spans="1:91" x14ac:dyDescent="0.3">
      <c r="A3806">
        <v>417</v>
      </c>
      <c r="B3806" t="s">
        <v>385</v>
      </c>
      <c r="C3806" t="s">
        <v>190</v>
      </c>
      <c r="D3806" t="s">
        <v>47</v>
      </c>
      <c r="E3806" t="s">
        <v>22</v>
      </c>
      <c r="F3806" s="101">
        <v>46022</v>
      </c>
      <c r="G3806" t="s">
        <v>1649</v>
      </c>
      <c r="H3806" t="s">
        <v>3047</v>
      </c>
      <c r="I3806">
        <v>100</v>
      </c>
      <c r="J3806">
        <v>88.959999084472656</v>
      </c>
      <c r="CJ3806">
        <v>88.96</v>
      </c>
      <c r="CK3806">
        <v>100</v>
      </c>
    </row>
    <row r="3807" spans="1:91" x14ac:dyDescent="0.3">
      <c r="A3807">
        <v>418</v>
      </c>
      <c r="B3807" t="s">
        <v>386</v>
      </c>
      <c r="C3807" t="s">
        <v>190</v>
      </c>
      <c r="D3807" t="s">
        <v>47</v>
      </c>
      <c r="E3807" t="s">
        <v>22</v>
      </c>
      <c r="F3807" s="101">
        <v>46022</v>
      </c>
      <c r="G3807" t="s">
        <v>1665</v>
      </c>
      <c r="H3807" t="s">
        <v>3053</v>
      </c>
      <c r="I3807">
        <v>100</v>
      </c>
      <c r="J3807">
        <v>100</v>
      </c>
      <c r="CL3807">
        <v>100</v>
      </c>
      <c r="CM3807">
        <v>100</v>
      </c>
    </row>
    <row r="3808" spans="1:91" x14ac:dyDescent="0.3">
      <c r="A3808">
        <v>418</v>
      </c>
      <c r="B3808" t="s">
        <v>386</v>
      </c>
      <c r="C3808" t="s">
        <v>190</v>
      </c>
      <c r="D3808" t="s">
        <v>47</v>
      </c>
      <c r="E3808" t="s">
        <v>22</v>
      </c>
      <c r="F3808" s="101">
        <v>46022</v>
      </c>
      <c r="G3808" t="s">
        <v>1665</v>
      </c>
      <c r="H3808" t="s">
        <v>3054</v>
      </c>
      <c r="I3808">
        <v>100</v>
      </c>
      <c r="J3808">
        <v>99.379997253417969</v>
      </c>
      <c r="CL3808">
        <v>99.38</v>
      </c>
      <c r="CM3808">
        <v>100</v>
      </c>
    </row>
    <row r="3809" spans="1:98" x14ac:dyDescent="0.3">
      <c r="A3809">
        <v>418</v>
      </c>
      <c r="B3809" t="s">
        <v>386</v>
      </c>
      <c r="C3809" t="s">
        <v>190</v>
      </c>
      <c r="D3809" t="s">
        <v>47</v>
      </c>
      <c r="E3809" t="s">
        <v>22</v>
      </c>
      <c r="F3809" s="101">
        <v>46022</v>
      </c>
      <c r="G3809" t="s">
        <v>1665</v>
      </c>
      <c r="H3809" t="s">
        <v>3055</v>
      </c>
      <c r="I3809">
        <v>100</v>
      </c>
      <c r="J3809">
        <v>97.5</v>
      </c>
      <c r="CL3809">
        <v>97.5</v>
      </c>
      <c r="CM3809">
        <v>100</v>
      </c>
    </row>
    <row r="3810" spans="1:98" x14ac:dyDescent="0.3">
      <c r="A3810">
        <v>418</v>
      </c>
      <c r="B3810" t="s">
        <v>386</v>
      </c>
      <c r="C3810" t="s">
        <v>190</v>
      </c>
      <c r="D3810" t="s">
        <v>47</v>
      </c>
      <c r="E3810" t="s">
        <v>22</v>
      </c>
      <c r="F3810" s="101">
        <v>46022</v>
      </c>
      <c r="G3810" t="s">
        <v>1665</v>
      </c>
      <c r="H3810" t="s">
        <v>3056</v>
      </c>
      <c r="I3810">
        <v>100</v>
      </c>
      <c r="J3810">
        <v>100</v>
      </c>
      <c r="CL3810">
        <v>100</v>
      </c>
      <c r="CM3810">
        <v>100</v>
      </c>
    </row>
    <row r="3811" spans="1:98" x14ac:dyDescent="0.3">
      <c r="A3811">
        <v>418</v>
      </c>
      <c r="B3811" t="s">
        <v>386</v>
      </c>
      <c r="C3811" t="s">
        <v>190</v>
      </c>
      <c r="D3811" t="s">
        <v>47</v>
      </c>
      <c r="E3811" t="s">
        <v>22</v>
      </c>
      <c r="F3811" s="101">
        <v>46022</v>
      </c>
      <c r="G3811" t="s">
        <v>1665</v>
      </c>
      <c r="H3811" t="s">
        <v>3058</v>
      </c>
      <c r="I3811">
        <v>100</v>
      </c>
      <c r="J3811">
        <v>100</v>
      </c>
      <c r="CL3811">
        <v>100</v>
      </c>
      <c r="CM3811">
        <v>100</v>
      </c>
    </row>
    <row r="3812" spans="1:98" x14ac:dyDescent="0.3">
      <c r="A3812">
        <v>418</v>
      </c>
      <c r="B3812" t="s">
        <v>386</v>
      </c>
      <c r="C3812" t="s">
        <v>190</v>
      </c>
      <c r="D3812" t="s">
        <v>47</v>
      </c>
      <c r="E3812" t="s">
        <v>22</v>
      </c>
      <c r="F3812" s="101">
        <v>46022</v>
      </c>
      <c r="G3812" t="s">
        <v>1665</v>
      </c>
      <c r="H3812" t="s">
        <v>3059</v>
      </c>
      <c r="I3812">
        <v>100</v>
      </c>
      <c r="J3812">
        <v>100</v>
      </c>
      <c r="CL3812">
        <v>100</v>
      </c>
      <c r="CM3812">
        <v>100</v>
      </c>
    </row>
    <row r="3813" spans="1:98" x14ac:dyDescent="0.3">
      <c r="A3813">
        <v>418</v>
      </c>
      <c r="B3813" t="s">
        <v>386</v>
      </c>
      <c r="C3813" t="s">
        <v>190</v>
      </c>
      <c r="D3813" t="s">
        <v>47</v>
      </c>
      <c r="E3813" t="s">
        <v>22</v>
      </c>
      <c r="F3813" s="101">
        <v>46022</v>
      </c>
      <c r="G3813" t="s">
        <v>1665</v>
      </c>
      <c r="H3813" t="s">
        <v>3060</v>
      </c>
      <c r="I3813">
        <v>100</v>
      </c>
      <c r="J3813">
        <v>100</v>
      </c>
      <c r="CL3813">
        <v>100</v>
      </c>
      <c r="CM3813">
        <v>100</v>
      </c>
    </row>
    <row r="3814" spans="1:98" x14ac:dyDescent="0.3">
      <c r="A3814">
        <v>418</v>
      </c>
      <c r="B3814" t="s">
        <v>386</v>
      </c>
      <c r="C3814" t="s">
        <v>190</v>
      </c>
      <c r="D3814" t="s">
        <v>47</v>
      </c>
      <c r="E3814" t="s">
        <v>22</v>
      </c>
      <c r="F3814" s="101">
        <v>46022</v>
      </c>
      <c r="G3814" t="s">
        <v>1665</v>
      </c>
      <c r="H3814" t="s">
        <v>2999</v>
      </c>
      <c r="I3814">
        <v>100</v>
      </c>
      <c r="J3814">
        <v>100</v>
      </c>
      <c r="CL3814">
        <v>100</v>
      </c>
      <c r="CM3814">
        <v>100</v>
      </c>
    </row>
    <row r="3815" spans="1:98" x14ac:dyDescent="0.3">
      <c r="A3815">
        <v>420</v>
      </c>
      <c r="B3815" t="s">
        <v>388</v>
      </c>
      <c r="C3815" t="s">
        <v>190</v>
      </c>
      <c r="D3815" t="s">
        <v>47</v>
      </c>
      <c r="E3815" t="s">
        <v>22</v>
      </c>
      <c r="F3815" s="101">
        <v>46022</v>
      </c>
      <c r="G3815" t="s">
        <v>1681</v>
      </c>
      <c r="H3815" t="s">
        <v>3062</v>
      </c>
      <c r="I3815">
        <v>100</v>
      </c>
      <c r="J3815">
        <v>100</v>
      </c>
      <c r="CN3815">
        <v>100</v>
      </c>
      <c r="CO3815">
        <v>100</v>
      </c>
    </row>
    <row r="3816" spans="1:98" x14ac:dyDescent="0.3">
      <c r="A3816">
        <v>420</v>
      </c>
      <c r="B3816" t="s">
        <v>388</v>
      </c>
      <c r="C3816" t="s">
        <v>190</v>
      </c>
      <c r="D3816" t="s">
        <v>47</v>
      </c>
      <c r="E3816" t="s">
        <v>22</v>
      </c>
      <c r="F3816" s="101">
        <v>46022</v>
      </c>
      <c r="G3816" t="s">
        <v>1681</v>
      </c>
      <c r="H3816" t="s">
        <v>3063</v>
      </c>
      <c r="I3816">
        <v>100</v>
      </c>
      <c r="J3816">
        <v>100</v>
      </c>
      <c r="CN3816">
        <v>100</v>
      </c>
      <c r="CO3816">
        <v>100</v>
      </c>
    </row>
    <row r="3817" spans="1:98" x14ac:dyDescent="0.3">
      <c r="A3817">
        <v>420</v>
      </c>
      <c r="B3817" t="s">
        <v>388</v>
      </c>
      <c r="C3817" t="s">
        <v>190</v>
      </c>
      <c r="D3817" t="s">
        <v>47</v>
      </c>
      <c r="E3817" t="s">
        <v>22</v>
      </c>
      <c r="F3817" s="101">
        <v>46022</v>
      </c>
      <c r="G3817" t="s">
        <v>1681</v>
      </c>
      <c r="H3817" t="s">
        <v>3064</v>
      </c>
      <c r="I3817">
        <v>100</v>
      </c>
      <c r="J3817">
        <v>100</v>
      </c>
      <c r="CN3817">
        <v>100</v>
      </c>
      <c r="CO3817">
        <v>100</v>
      </c>
    </row>
    <row r="3818" spans="1:98" x14ac:dyDescent="0.3">
      <c r="A3818">
        <v>420</v>
      </c>
      <c r="B3818" t="s">
        <v>388</v>
      </c>
      <c r="C3818" t="s">
        <v>190</v>
      </c>
      <c r="D3818" t="s">
        <v>47</v>
      </c>
      <c r="E3818" t="s">
        <v>22</v>
      </c>
      <c r="F3818" s="101">
        <v>46022</v>
      </c>
      <c r="G3818" t="s">
        <v>1681</v>
      </c>
      <c r="H3818" t="s">
        <v>3065</v>
      </c>
      <c r="I3818">
        <v>100</v>
      </c>
      <c r="J3818">
        <v>100</v>
      </c>
      <c r="CN3818">
        <v>100</v>
      </c>
      <c r="CO3818">
        <v>100</v>
      </c>
    </row>
    <row r="3819" spans="1:98" x14ac:dyDescent="0.3">
      <c r="A3819">
        <v>420</v>
      </c>
      <c r="B3819" t="s">
        <v>388</v>
      </c>
      <c r="C3819" t="s">
        <v>190</v>
      </c>
      <c r="D3819" t="s">
        <v>47</v>
      </c>
      <c r="E3819" t="s">
        <v>22</v>
      </c>
      <c r="F3819" s="101">
        <v>46022</v>
      </c>
      <c r="G3819" t="s">
        <v>1681</v>
      </c>
      <c r="H3819" t="s">
        <v>3066</v>
      </c>
      <c r="I3819">
        <v>100</v>
      </c>
      <c r="J3819">
        <v>100</v>
      </c>
      <c r="CN3819">
        <v>100</v>
      </c>
      <c r="CO3819">
        <v>100</v>
      </c>
    </row>
    <row r="3820" spans="1:98" x14ac:dyDescent="0.3">
      <c r="A3820">
        <v>420</v>
      </c>
      <c r="B3820" t="s">
        <v>388</v>
      </c>
      <c r="C3820" t="s">
        <v>190</v>
      </c>
      <c r="D3820" t="s">
        <v>47</v>
      </c>
      <c r="E3820" t="s">
        <v>22</v>
      </c>
      <c r="F3820" s="101">
        <v>46022</v>
      </c>
      <c r="G3820" t="s">
        <v>1681</v>
      </c>
      <c r="H3820" t="s">
        <v>653</v>
      </c>
      <c r="I3820">
        <v>100</v>
      </c>
      <c r="J3820">
        <v>100</v>
      </c>
      <c r="CN3820">
        <v>100</v>
      </c>
      <c r="CO3820">
        <v>100</v>
      </c>
    </row>
    <row r="3821" spans="1:98" x14ac:dyDescent="0.3">
      <c r="A3821">
        <v>432</v>
      </c>
      <c r="B3821" t="s">
        <v>401</v>
      </c>
      <c r="C3821" t="s">
        <v>64</v>
      </c>
      <c r="D3821" t="s">
        <v>47</v>
      </c>
      <c r="E3821" t="s">
        <v>22</v>
      </c>
      <c r="F3821" s="101">
        <v>46022</v>
      </c>
      <c r="G3821" t="s">
        <v>1719</v>
      </c>
      <c r="H3821" t="s">
        <v>3105</v>
      </c>
      <c r="I3821">
        <v>90</v>
      </c>
      <c r="J3821">
        <v>100</v>
      </c>
      <c r="CS3821">
        <v>7</v>
      </c>
      <c r="CT3821">
        <v>7</v>
      </c>
    </row>
    <row r="3822" spans="1:98" x14ac:dyDescent="0.3">
      <c r="A3822">
        <v>432</v>
      </c>
      <c r="B3822" t="s">
        <v>401</v>
      </c>
      <c r="C3822" t="s">
        <v>64</v>
      </c>
      <c r="D3822" t="s">
        <v>47</v>
      </c>
      <c r="E3822" t="s">
        <v>22</v>
      </c>
      <c r="F3822" s="101">
        <v>46022</v>
      </c>
      <c r="G3822" t="s">
        <v>1719</v>
      </c>
      <c r="H3822" t="s">
        <v>3106</v>
      </c>
      <c r="I3822">
        <v>90</v>
      </c>
      <c r="J3822">
        <v>100</v>
      </c>
      <c r="CS3822">
        <v>14</v>
      </c>
      <c r="CT3822">
        <v>14</v>
      </c>
    </row>
    <row r="3823" spans="1:98" x14ac:dyDescent="0.3">
      <c r="A3823">
        <v>432</v>
      </c>
      <c r="B3823" t="s">
        <v>401</v>
      </c>
      <c r="C3823" t="s">
        <v>64</v>
      </c>
      <c r="D3823" t="s">
        <v>47</v>
      </c>
      <c r="E3823" t="s">
        <v>22</v>
      </c>
      <c r="F3823" s="101">
        <v>46022</v>
      </c>
      <c r="G3823" t="s">
        <v>1719</v>
      </c>
      <c r="H3823" t="s">
        <v>3107</v>
      </c>
      <c r="I3823">
        <v>90</v>
      </c>
      <c r="J3823">
        <v>100</v>
      </c>
      <c r="CS3823">
        <v>11</v>
      </c>
      <c r="CT3823">
        <v>11</v>
      </c>
    </row>
    <row r="3824" spans="1:98" x14ac:dyDescent="0.3">
      <c r="A3824">
        <v>432</v>
      </c>
      <c r="B3824" t="s">
        <v>401</v>
      </c>
      <c r="C3824" t="s">
        <v>64</v>
      </c>
      <c r="D3824" t="s">
        <v>47</v>
      </c>
      <c r="E3824" t="s">
        <v>22</v>
      </c>
      <c r="F3824" s="101">
        <v>46022</v>
      </c>
      <c r="G3824" t="s">
        <v>1719</v>
      </c>
      <c r="H3824" t="s">
        <v>3108</v>
      </c>
      <c r="I3824">
        <v>90</v>
      </c>
      <c r="J3824">
        <v>100</v>
      </c>
      <c r="CS3824">
        <v>14</v>
      </c>
      <c r="CT3824">
        <v>14</v>
      </c>
    </row>
    <row r="3825" spans="1:132" x14ac:dyDescent="0.3">
      <c r="A3825">
        <v>432</v>
      </c>
      <c r="B3825" t="s">
        <v>401</v>
      </c>
      <c r="C3825" t="s">
        <v>64</v>
      </c>
      <c r="D3825" t="s">
        <v>47</v>
      </c>
      <c r="E3825" t="s">
        <v>22</v>
      </c>
      <c r="F3825" s="101">
        <v>46022</v>
      </c>
      <c r="G3825" t="s">
        <v>1719</v>
      </c>
      <c r="H3825" t="s">
        <v>3109</v>
      </c>
      <c r="I3825">
        <v>90</v>
      </c>
      <c r="J3825">
        <v>100</v>
      </c>
      <c r="CS3825">
        <v>4</v>
      </c>
      <c r="CT3825">
        <v>4</v>
      </c>
    </row>
    <row r="3826" spans="1:132" x14ac:dyDescent="0.3">
      <c r="A3826">
        <v>432</v>
      </c>
      <c r="B3826" t="s">
        <v>401</v>
      </c>
      <c r="C3826" t="s">
        <v>64</v>
      </c>
      <c r="D3826" t="s">
        <v>47</v>
      </c>
      <c r="E3826" t="s">
        <v>22</v>
      </c>
      <c r="F3826" s="101">
        <v>46022</v>
      </c>
      <c r="G3826" t="s">
        <v>1719</v>
      </c>
      <c r="H3826" t="s">
        <v>3110</v>
      </c>
      <c r="I3826">
        <v>90</v>
      </c>
      <c r="J3826">
        <v>100</v>
      </c>
      <c r="CS3826">
        <v>2</v>
      </c>
      <c r="CT3826">
        <v>2</v>
      </c>
    </row>
    <row r="3827" spans="1:132" x14ac:dyDescent="0.3">
      <c r="A3827">
        <v>432</v>
      </c>
      <c r="B3827" t="s">
        <v>401</v>
      </c>
      <c r="C3827" t="s">
        <v>64</v>
      </c>
      <c r="D3827" t="s">
        <v>47</v>
      </c>
      <c r="E3827" t="s">
        <v>22</v>
      </c>
      <c r="F3827" s="101">
        <v>46022</v>
      </c>
      <c r="G3827" t="s">
        <v>1719</v>
      </c>
      <c r="H3827" t="s">
        <v>3111</v>
      </c>
      <c r="I3827">
        <v>90</v>
      </c>
      <c r="J3827">
        <v>100</v>
      </c>
      <c r="CS3827">
        <v>5</v>
      </c>
      <c r="CT3827">
        <v>5</v>
      </c>
    </row>
    <row r="3828" spans="1:132" x14ac:dyDescent="0.3">
      <c r="A3828">
        <v>432</v>
      </c>
      <c r="B3828" t="s">
        <v>401</v>
      </c>
      <c r="C3828" t="s">
        <v>64</v>
      </c>
      <c r="D3828" t="s">
        <v>47</v>
      </c>
      <c r="E3828" t="s">
        <v>22</v>
      </c>
      <c r="F3828" s="101">
        <v>46022</v>
      </c>
      <c r="G3828" t="s">
        <v>1719</v>
      </c>
      <c r="H3828" t="s">
        <v>3112</v>
      </c>
      <c r="I3828">
        <v>90</v>
      </c>
      <c r="J3828">
        <v>100</v>
      </c>
      <c r="CS3828">
        <v>15</v>
      </c>
      <c r="CT3828">
        <v>15</v>
      </c>
    </row>
    <row r="3829" spans="1:132" x14ac:dyDescent="0.3">
      <c r="A3829">
        <v>432</v>
      </c>
      <c r="B3829" t="s">
        <v>401</v>
      </c>
      <c r="C3829" t="s">
        <v>64</v>
      </c>
      <c r="D3829" t="s">
        <v>47</v>
      </c>
      <c r="E3829" t="s">
        <v>22</v>
      </c>
      <c r="F3829" s="101">
        <v>46022</v>
      </c>
      <c r="G3829" t="s">
        <v>1719</v>
      </c>
      <c r="H3829" t="s">
        <v>3104</v>
      </c>
      <c r="I3829">
        <v>90</v>
      </c>
      <c r="J3829">
        <v>100</v>
      </c>
      <c r="CS3829">
        <v>15</v>
      </c>
      <c r="CT3829">
        <v>15</v>
      </c>
    </row>
    <row r="3830" spans="1:132" x14ac:dyDescent="0.3">
      <c r="A3830">
        <v>456</v>
      </c>
      <c r="B3830" t="s">
        <v>421</v>
      </c>
      <c r="C3830" t="s">
        <v>395</v>
      </c>
      <c r="D3830" t="s">
        <v>47</v>
      </c>
      <c r="E3830" t="s">
        <v>22</v>
      </c>
      <c r="F3830" s="101">
        <v>46022</v>
      </c>
      <c r="G3830" t="s">
        <v>1856</v>
      </c>
      <c r="H3830" t="s">
        <v>2981</v>
      </c>
      <c r="I3830">
        <v>100</v>
      </c>
      <c r="J3830">
        <v>106.6699981689453</v>
      </c>
      <c r="DY3830">
        <v>60</v>
      </c>
      <c r="DZ3830">
        <v>64</v>
      </c>
    </row>
    <row r="3831" spans="1:132" x14ac:dyDescent="0.3">
      <c r="A3831">
        <v>456</v>
      </c>
      <c r="B3831" t="s">
        <v>421</v>
      </c>
      <c r="C3831" t="s">
        <v>395</v>
      </c>
      <c r="D3831" t="s">
        <v>47</v>
      </c>
      <c r="E3831" t="s">
        <v>22</v>
      </c>
      <c r="F3831" s="101">
        <v>46022</v>
      </c>
      <c r="G3831" t="s">
        <v>1856</v>
      </c>
      <c r="H3831" t="s">
        <v>2982</v>
      </c>
      <c r="I3831">
        <v>100</v>
      </c>
      <c r="J3831">
        <v>153.33000183105469</v>
      </c>
      <c r="DY3831">
        <v>15</v>
      </c>
      <c r="DZ3831">
        <v>23</v>
      </c>
    </row>
    <row r="3832" spans="1:132" x14ac:dyDescent="0.3">
      <c r="A3832">
        <v>456</v>
      </c>
      <c r="B3832" t="s">
        <v>421</v>
      </c>
      <c r="C3832" t="s">
        <v>395</v>
      </c>
      <c r="D3832" t="s">
        <v>47</v>
      </c>
      <c r="E3832" t="s">
        <v>22</v>
      </c>
      <c r="F3832" s="101">
        <v>46022</v>
      </c>
      <c r="G3832" t="s">
        <v>1856</v>
      </c>
      <c r="H3832" t="s">
        <v>3301</v>
      </c>
      <c r="I3832">
        <v>100</v>
      </c>
      <c r="J3832">
        <v>109.0899963378906</v>
      </c>
      <c r="DY3832">
        <v>22</v>
      </c>
      <c r="DZ3832">
        <v>24</v>
      </c>
    </row>
    <row r="3833" spans="1:132" x14ac:dyDescent="0.3">
      <c r="A3833">
        <v>457</v>
      </c>
      <c r="B3833" t="s">
        <v>422</v>
      </c>
      <c r="C3833" t="s">
        <v>395</v>
      </c>
      <c r="D3833" t="s">
        <v>47</v>
      </c>
      <c r="E3833" t="s">
        <v>22</v>
      </c>
      <c r="F3833" s="101">
        <v>46022</v>
      </c>
      <c r="G3833" t="s">
        <v>1878</v>
      </c>
      <c r="H3833" t="s">
        <v>2981</v>
      </c>
      <c r="I3833">
        <v>100</v>
      </c>
      <c r="J3833">
        <v>50</v>
      </c>
      <c r="EA3833">
        <v>2</v>
      </c>
      <c r="EB3833">
        <v>1</v>
      </c>
    </row>
    <row r="3834" spans="1:132" x14ac:dyDescent="0.3">
      <c r="A3834">
        <v>457</v>
      </c>
      <c r="B3834" t="s">
        <v>422</v>
      </c>
      <c r="C3834" t="s">
        <v>395</v>
      </c>
      <c r="D3834" t="s">
        <v>47</v>
      </c>
      <c r="E3834" t="s">
        <v>22</v>
      </c>
      <c r="F3834" s="101">
        <v>46022</v>
      </c>
      <c r="G3834" t="s">
        <v>1878</v>
      </c>
      <c r="H3834" t="s">
        <v>2982</v>
      </c>
      <c r="I3834">
        <v>100</v>
      </c>
      <c r="J3834">
        <v>100</v>
      </c>
      <c r="EA3834">
        <v>2</v>
      </c>
      <c r="EB3834">
        <v>2</v>
      </c>
    </row>
    <row r="3835" spans="1:132" x14ac:dyDescent="0.3">
      <c r="A3835">
        <v>457</v>
      </c>
      <c r="B3835" t="s">
        <v>422</v>
      </c>
      <c r="C3835" t="s">
        <v>395</v>
      </c>
      <c r="D3835" t="s">
        <v>47</v>
      </c>
      <c r="E3835" t="s">
        <v>22</v>
      </c>
      <c r="F3835" s="101">
        <v>46022</v>
      </c>
      <c r="G3835" t="s">
        <v>1878</v>
      </c>
      <c r="H3835" t="s">
        <v>3301</v>
      </c>
      <c r="I3835">
        <v>100</v>
      </c>
      <c r="J3835">
        <v>100</v>
      </c>
      <c r="EA3835">
        <v>2</v>
      </c>
      <c r="EB3835">
        <v>2</v>
      </c>
    </row>
    <row r="3836" spans="1:132" x14ac:dyDescent="0.3">
      <c r="A3836">
        <v>469</v>
      </c>
      <c r="B3836" t="s">
        <v>387</v>
      </c>
      <c r="C3836" t="s">
        <v>190</v>
      </c>
      <c r="D3836" t="s">
        <v>47</v>
      </c>
      <c r="E3836" t="s">
        <v>22</v>
      </c>
      <c r="F3836" s="101">
        <v>46022</v>
      </c>
      <c r="G3836" t="s">
        <v>1899</v>
      </c>
      <c r="H3836" t="s">
        <v>3218</v>
      </c>
      <c r="I3836">
        <v>100</v>
      </c>
      <c r="J3836">
        <v>100</v>
      </c>
      <c r="DF3836">
        <v>100</v>
      </c>
      <c r="DG3836">
        <v>100</v>
      </c>
    </row>
    <row r="3837" spans="1:132" x14ac:dyDescent="0.3">
      <c r="A3837">
        <v>469</v>
      </c>
      <c r="B3837" t="s">
        <v>387</v>
      </c>
      <c r="C3837" t="s">
        <v>190</v>
      </c>
      <c r="D3837" t="s">
        <v>47</v>
      </c>
      <c r="E3837" t="s">
        <v>22</v>
      </c>
      <c r="F3837" s="101">
        <v>46022</v>
      </c>
      <c r="G3837" t="s">
        <v>1899</v>
      </c>
      <c r="H3837" t="s">
        <v>3223</v>
      </c>
      <c r="I3837">
        <v>100</v>
      </c>
      <c r="J3837">
        <v>100</v>
      </c>
      <c r="DF3837">
        <v>100</v>
      </c>
      <c r="DG3837">
        <v>100</v>
      </c>
    </row>
    <row r="3838" spans="1:132" x14ac:dyDescent="0.3">
      <c r="A3838">
        <v>469</v>
      </c>
      <c r="B3838" t="s">
        <v>387</v>
      </c>
      <c r="C3838" t="s">
        <v>190</v>
      </c>
      <c r="D3838" t="s">
        <v>47</v>
      </c>
      <c r="E3838" t="s">
        <v>22</v>
      </c>
      <c r="F3838" s="101">
        <v>46022</v>
      </c>
      <c r="G3838" t="s">
        <v>1899</v>
      </c>
      <c r="H3838" t="s">
        <v>3220</v>
      </c>
      <c r="I3838">
        <v>100</v>
      </c>
      <c r="J3838">
        <v>100</v>
      </c>
      <c r="DF3838">
        <v>100</v>
      </c>
      <c r="DG3838">
        <v>100</v>
      </c>
    </row>
    <row r="3839" spans="1:132" x14ac:dyDescent="0.3">
      <c r="A3839">
        <v>469</v>
      </c>
      <c r="B3839" t="s">
        <v>387</v>
      </c>
      <c r="C3839" t="s">
        <v>190</v>
      </c>
      <c r="D3839" t="s">
        <v>47</v>
      </c>
      <c r="E3839" t="s">
        <v>22</v>
      </c>
      <c r="F3839" s="101">
        <v>46022</v>
      </c>
      <c r="G3839" t="s">
        <v>1899</v>
      </c>
      <c r="H3839" t="s">
        <v>3215</v>
      </c>
      <c r="I3839">
        <v>100</v>
      </c>
      <c r="J3839">
        <v>100</v>
      </c>
      <c r="DF3839">
        <v>100</v>
      </c>
      <c r="DG3839">
        <v>100</v>
      </c>
    </row>
    <row r="3840" spans="1:132" x14ac:dyDescent="0.3">
      <c r="A3840">
        <v>469</v>
      </c>
      <c r="B3840" t="s">
        <v>387</v>
      </c>
      <c r="C3840" t="s">
        <v>190</v>
      </c>
      <c r="D3840" t="s">
        <v>47</v>
      </c>
      <c r="E3840" t="s">
        <v>22</v>
      </c>
      <c r="F3840" s="101">
        <v>46022</v>
      </c>
      <c r="G3840" t="s">
        <v>1899</v>
      </c>
      <c r="H3840" t="s">
        <v>3222</v>
      </c>
      <c r="I3840">
        <v>100</v>
      </c>
      <c r="J3840">
        <v>100</v>
      </c>
      <c r="DF3840">
        <v>100</v>
      </c>
      <c r="DG3840">
        <v>100</v>
      </c>
    </row>
    <row r="3841" spans="1:143" x14ac:dyDescent="0.3">
      <c r="A3841">
        <v>469</v>
      </c>
      <c r="B3841" t="s">
        <v>387</v>
      </c>
      <c r="C3841" t="s">
        <v>190</v>
      </c>
      <c r="D3841" t="s">
        <v>47</v>
      </c>
      <c r="E3841" t="s">
        <v>22</v>
      </c>
      <c r="F3841" s="101">
        <v>46022</v>
      </c>
      <c r="G3841" t="s">
        <v>1899</v>
      </c>
      <c r="H3841" t="s">
        <v>3219</v>
      </c>
      <c r="I3841">
        <v>100</v>
      </c>
      <c r="J3841">
        <v>100</v>
      </c>
      <c r="DF3841">
        <v>100</v>
      </c>
      <c r="DG3841">
        <v>100</v>
      </c>
    </row>
    <row r="3842" spans="1:143" x14ac:dyDescent="0.3">
      <c r="A3842">
        <v>469</v>
      </c>
      <c r="B3842" t="s">
        <v>387</v>
      </c>
      <c r="C3842" t="s">
        <v>190</v>
      </c>
      <c r="D3842" t="s">
        <v>47</v>
      </c>
      <c r="E3842" t="s">
        <v>22</v>
      </c>
      <c r="F3842" s="101">
        <v>46022</v>
      </c>
      <c r="G3842" t="s">
        <v>1899</v>
      </c>
      <c r="H3842" t="s">
        <v>3217</v>
      </c>
      <c r="I3842">
        <v>100</v>
      </c>
      <c r="J3842">
        <v>93</v>
      </c>
      <c r="DF3842">
        <v>93</v>
      </c>
      <c r="DG3842">
        <v>100</v>
      </c>
    </row>
    <row r="3843" spans="1:143" x14ac:dyDescent="0.3">
      <c r="A3843">
        <v>469</v>
      </c>
      <c r="B3843" t="s">
        <v>387</v>
      </c>
      <c r="C3843" t="s">
        <v>190</v>
      </c>
      <c r="D3843" t="s">
        <v>47</v>
      </c>
      <c r="E3843" t="s">
        <v>22</v>
      </c>
      <c r="F3843" s="101">
        <v>46022</v>
      </c>
      <c r="G3843" t="s">
        <v>1899</v>
      </c>
      <c r="H3843" t="s">
        <v>3221</v>
      </c>
      <c r="I3843">
        <v>100</v>
      </c>
      <c r="J3843">
        <v>100</v>
      </c>
      <c r="DF3843">
        <v>100</v>
      </c>
      <c r="DG3843">
        <v>100</v>
      </c>
    </row>
    <row r="3844" spans="1:143" x14ac:dyDescent="0.3">
      <c r="A3844">
        <v>470</v>
      </c>
      <c r="B3844" t="s">
        <v>433</v>
      </c>
      <c r="C3844" t="s">
        <v>190</v>
      </c>
      <c r="D3844" t="s">
        <v>47</v>
      </c>
      <c r="E3844" t="s">
        <v>22</v>
      </c>
      <c r="F3844" s="101">
        <v>46022</v>
      </c>
      <c r="G3844" t="s">
        <v>1917</v>
      </c>
      <c r="H3844" t="s">
        <v>3227</v>
      </c>
      <c r="I3844">
        <v>100</v>
      </c>
      <c r="J3844">
        <v>100</v>
      </c>
      <c r="DH3844">
        <v>100</v>
      </c>
      <c r="DI3844">
        <v>100</v>
      </c>
    </row>
    <row r="3845" spans="1:143" x14ac:dyDescent="0.3">
      <c r="A3845">
        <v>470</v>
      </c>
      <c r="B3845" t="s">
        <v>433</v>
      </c>
      <c r="C3845" t="s">
        <v>190</v>
      </c>
      <c r="D3845" t="s">
        <v>47</v>
      </c>
      <c r="E3845" t="s">
        <v>22</v>
      </c>
      <c r="F3845" s="101">
        <v>46022</v>
      </c>
      <c r="G3845" t="s">
        <v>1917</v>
      </c>
      <c r="H3845" t="s">
        <v>3229</v>
      </c>
      <c r="I3845">
        <v>100</v>
      </c>
      <c r="J3845">
        <v>100</v>
      </c>
      <c r="DH3845">
        <v>100</v>
      </c>
      <c r="DI3845">
        <v>100</v>
      </c>
    </row>
    <row r="3846" spans="1:143" x14ac:dyDescent="0.3">
      <c r="A3846">
        <v>470</v>
      </c>
      <c r="B3846" t="s">
        <v>433</v>
      </c>
      <c r="C3846" t="s">
        <v>190</v>
      </c>
      <c r="D3846" t="s">
        <v>47</v>
      </c>
      <c r="E3846" t="s">
        <v>22</v>
      </c>
      <c r="F3846" s="101">
        <v>46022</v>
      </c>
      <c r="G3846" t="s">
        <v>1917</v>
      </c>
      <c r="H3846" t="s">
        <v>3226</v>
      </c>
      <c r="I3846">
        <v>100</v>
      </c>
      <c r="J3846">
        <v>100</v>
      </c>
      <c r="DH3846">
        <v>100</v>
      </c>
      <c r="DI3846">
        <v>100</v>
      </c>
    </row>
    <row r="3847" spans="1:143" x14ac:dyDescent="0.3">
      <c r="A3847">
        <v>470</v>
      </c>
      <c r="B3847" t="s">
        <v>433</v>
      </c>
      <c r="C3847" t="s">
        <v>190</v>
      </c>
      <c r="D3847" t="s">
        <v>47</v>
      </c>
      <c r="E3847" t="s">
        <v>22</v>
      </c>
      <c r="F3847" s="101">
        <v>46022</v>
      </c>
      <c r="G3847" t="s">
        <v>1917</v>
      </c>
      <c r="H3847" t="s">
        <v>3225</v>
      </c>
      <c r="I3847">
        <v>100</v>
      </c>
      <c r="J3847">
        <v>100</v>
      </c>
      <c r="DH3847">
        <v>100</v>
      </c>
      <c r="DI3847">
        <v>100</v>
      </c>
    </row>
    <row r="3848" spans="1:143" x14ac:dyDescent="0.3">
      <c r="A3848">
        <v>470</v>
      </c>
      <c r="B3848" t="s">
        <v>433</v>
      </c>
      <c r="C3848" t="s">
        <v>190</v>
      </c>
      <c r="D3848" t="s">
        <v>47</v>
      </c>
      <c r="E3848" t="s">
        <v>22</v>
      </c>
      <c r="F3848" s="101">
        <v>46022</v>
      </c>
      <c r="G3848" t="s">
        <v>1917</v>
      </c>
      <c r="H3848" t="s">
        <v>3228</v>
      </c>
      <c r="I3848">
        <v>100</v>
      </c>
      <c r="J3848">
        <v>100</v>
      </c>
      <c r="DH3848">
        <v>100</v>
      </c>
      <c r="DI3848">
        <v>100</v>
      </c>
    </row>
    <row r="3849" spans="1:143" x14ac:dyDescent="0.3">
      <c r="A3849">
        <v>471</v>
      </c>
      <c r="B3849" t="s">
        <v>434</v>
      </c>
      <c r="C3849" t="s">
        <v>190</v>
      </c>
      <c r="D3849" t="s">
        <v>47</v>
      </c>
      <c r="E3849" t="s">
        <v>22</v>
      </c>
      <c r="F3849" s="101">
        <v>46022</v>
      </c>
      <c r="G3849" t="s">
        <v>1936</v>
      </c>
      <c r="H3849" t="s">
        <v>3233</v>
      </c>
      <c r="I3849">
        <v>100</v>
      </c>
      <c r="J3849">
        <v>99</v>
      </c>
      <c r="DJ3849">
        <v>99</v>
      </c>
      <c r="DK3849">
        <v>100</v>
      </c>
    </row>
    <row r="3850" spans="1:143" x14ac:dyDescent="0.3">
      <c r="A3850">
        <v>471</v>
      </c>
      <c r="B3850" t="s">
        <v>434</v>
      </c>
      <c r="C3850" t="s">
        <v>190</v>
      </c>
      <c r="D3850" t="s">
        <v>47</v>
      </c>
      <c r="E3850" t="s">
        <v>22</v>
      </c>
      <c r="F3850" s="101">
        <v>46022</v>
      </c>
      <c r="G3850" t="s">
        <v>1936</v>
      </c>
      <c r="H3850" t="s">
        <v>3231</v>
      </c>
      <c r="I3850">
        <v>100</v>
      </c>
      <c r="J3850">
        <v>100</v>
      </c>
      <c r="DJ3850">
        <v>100</v>
      </c>
      <c r="DK3850">
        <v>100</v>
      </c>
    </row>
    <row r="3851" spans="1:143" x14ac:dyDescent="0.3">
      <c r="A3851">
        <v>471</v>
      </c>
      <c r="B3851" t="s">
        <v>434</v>
      </c>
      <c r="C3851" t="s">
        <v>190</v>
      </c>
      <c r="D3851" t="s">
        <v>47</v>
      </c>
      <c r="E3851" t="s">
        <v>22</v>
      </c>
      <c r="F3851" s="101">
        <v>46022</v>
      </c>
      <c r="G3851" t="s">
        <v>1936</v>
      </c>
      <c r="H3851" t="s">
        <v>3236</v>
      </c>
      <c r="I3851">
        <v>100</v>
      </c>
      <c r="J3851">
        <v>100</v>
      </c>
      <c r="DJ3851">
        <v>100</v>
      </c>
      <c r="DK3851">
        <v>100</v>
      </c>
    </row>
    <row r="3852" spans="1:143" x14ac:dyDescent="0.3">
      <c r="A3852">
        <v>471</v>
      </c>
      <c r="B3852" t="s">
        <v>434</v>
      </c>
      <c r="C3852" t="s">
        <v>190</v>
      </c>
      <c r="D3852" t="s">
        <v>47</v>
      </c>
      <c r="E3852" t="s">
        <v>22</v>
      </c>
      <c r="F3852" s="101">
        <v>46022</v>
      </c>
      <c r="G3852" t="s">
        <v>1936</v>
      </c>
      <c r="H3852" t="s">
        <v>3234</v>
      </c>
      <c r="I3852">
        <v>100</v>
      </c>
      <c r="J3852">
        <v>100</v>
      </c>
      <c r="DJ3852">
        <v>100</v>
      </c>
      <c r="DK3852">
        <v>100</v>
      </c>
    </row>
    <row r="3853" spans="1:143" x14ac:dyDescent="0.3">
      <c r="A3853">
        <v>471</v>
      </c>
      <c r="B3853" t="s">
        <v>434</v>
      </c>
      <c r="C3853" t="s">
        <v>190</v>
      </c>
      <c r="D3853" t="s">
        <v>47</v>
      </c>
      <c r="E3853" t="s">
        <v>22</v>
      </c>
      <c r="F3853" s="101">
        <v>46022</v>
      </c>
      <c r="G3853" t="s">
        <v>1936</v>
      </c>
      <c r="H3853" t="s">
        <v>3235</v>
      </c>
      <c r="I3853">
        <v>100</v>
      </c>
      <c r="J3853">
        <v>100</v>
      </c>
      <c r="DJ3853">
        <v>100</v>
      </c>
      <c r="DK3853">
        <v>100</v>
      </c>
    </row>
    <row r="3854" spans="1:143" x14ac:dyDescent="0.3">
      <c r="A3854">
        <v>471</v>
      </c>
      <c r="B3854" t="s">
        <v>434</v>
      </c>
      <c r="C3854" t="s">
        <v>190</v>
      </c>
      <c r="D3854" t="s">
        <v>47</v>
      </c>
      <c r="E3854" t="s">
        <v>22</v>
      </c>
      <c r="F3854" s="101">
        <v>46022</v>
      </c>
      <c r="G3854" t="s">
        <v>1936</v>
      </c>
      <c r="H3854" t="s">
        <v>3232</v>
      </c>
      <c r="I3854">
        <v>100</v>
      </c>
      <c r="J3854">
        <v>100</v>
      </c>
      <c r="DJ3854">
        <v>100</v>
      </c>
      <c r="DK3854">
        <v>100</v>
      </c>
    </row>
    <row r="3855" spans="1:143" x14ac:dyDescent="0.3">
      <c r="A3855">
        <v>471</v>
      </c>
      <c r="B3855" t="s">
        <v>434</v>
      </c>
      <c r="C3855" t="s">
        <v>190</v>
      </c>
      <c r="D3855" t="s">
        <v>47</v>
      </c>
      <c r="E3855" t="s">
        <v>22</v>
      </c>
      <c r="F3855" s="101">
        <v>46022</v>
      </c>
      <c r="G3855" t="s">
        <v>1936</v>
      </c>
      <c r="H3855" t="s">
        <v>3237</v>
      </c>
      <c r="I3855">
        <v>100</v>
      </c>
      <c r="J3855">
        <v>100</v>
      </c>
      <c r="DJ3855">
        <v>100</v>
      </c>
      <c r="DK3855">
        <v>100</v>
      </c>
    </row>
    <row r="3856" spans="1:143" x14ac:dyDescent="0.3">
      <c r="A3856">
        <v>510</v>
      </c>
      <c r="B3856" t="s">
        <v>2204</v>
      </c>
      <c r="C3856" t="s">
        <v>241</v>
      </c>
      <c r="D3856" t="s">
        <v>47</v>
      </c>
      <c r="E3856" t="s">
        <v>22</v>
      </c>
      <c r="F3856" s="101">
        <v>46022</v>
      </c>
      <c r="G3856" t="s">
        <v>2227</v>
      </c>
      <c r="H3856" t="s">
        <v>3471</v>
      </c>
      <c r="J3856">
        <v>0</v>
      </c>
      <c r="EL3856">
        <v>0</v>
      </c>
      <c r="EM3856">
        <v>140</v>
      </c>
    </row>
    <row r="3857" spans="1:167" x14ac:dyDescent="0.3">
      <c r="A3857">
        <v>511</v>
      </c>
      <c r="B3857" t="s">
        <v>2228</v>
      </c>
      <c r="C3857" t="s">
        <v>241</v>
      </c>
      <c r="D3857" t="s">
        <v>47</v>
      </c>
      <c r="E3857" t="s">
        <v>22</v>
      </c>
      <c r="F3857" s="101">
        <v>46022</v>
      </c>
      <c r="G3857" t="s">
        <v>2252</v>
      </c>
      <c r="H3857" t="s">
        <v>3472</v>
      </c>
      <c r="J3857">
        <v>74.290000915527344</v>
      </c>
      <c r="EN3857">
        <v>26</v>
      </c>
      <c r="EO3857">
        <v>35</v>
      </c>
    </row>
    <row r="3858" spans="1:167" x14ac:dyDescent="0.3">
      <c r="A3858">
        <v>511</v>
      </c>
      <c r="B3858" t="s">
        <v>2228</v>
      </c>
      <c r="C3858" t="s">
        <v>241</v>
      </c>
      <c r="D3858" t="s">
        <v>47</v>
      </c>
      <c r="E3858" t="s">
        <v>22</v>
      </c>
      <c r="F3858" s="101">
        <v>46022</v>
      </c>
      <c r="G3858" t="s">
        <v>2252</v>
      </c>
      <c r="H3858" t="s">
        <v>3473</v>
      </c>
      <c r="J3858">
        <v>100</v>
      </c>
      <c r="EN3858">
        <v>11</v>
      </c>
      <c r="EO3858">
        <v>11</v>
      </c>
    </row>
    <row r="3859" spans="1:167" x14ac:dyDescent="0.3">
      <c r="A3859">
        <v>511</v>
      </c>
      <c r="B3859" t="s">
        <v>2228</v>
      </c>
      <c r="C3859" t="s">
        <v>241</v>
      </c>
      <c r="D3859" t="s">
        <v>47</v>
      </c>
      <c r="E3859" t="s">
        <v>22</v>
      </c>
      <c r="F3859" s="101">
        <v>46022</v>
      </c>
      <c r="G3859" t="s">
        <v>2252</v>
      </c>
      <c r="H3859" t="s">
        <v>3474</v>
      </c>
      <c r="J3859">
        <v>100</v>
      </c>
      <c r="EN3859">
        <v>24</v>
      </c>
      <c r="EO3859">
        <v>24</v>
      </c>
    </row>
    <row r="3860" spans="1:167" x14ac:dyDescent="0.3">
      <c r="A3860">
        <v>511</v>
      </c>
      <c r="B3860" t="s">
        <v>2228</v>
      </c>
      <c r="C3860" t="s">
        <v>241</v>
      </c>
      <c r="D3860" t="s">
        <v>47</v>
      </c>
      <c r="E3860" t="s">
        <v>22</v>
      </c>
      <c r="F3860" s="101">
        <v>46022</v>
      </c>
      <c r="G3860" t="s">
        <v>2252</v>
      </c>
      <c r="H3860" t="s">
        <v>3475</v>
      </c>
      <c r="J3860">
        <v>93.330001831054688</v>
      </c>
      <c r="EN3860">
        <v>14</v>
      </c>
      <c r="EO3860">
        <v>15</v>
      </c>
    </row>
    <row r="3861" spans="1:167" x14ac:dyDescent="0.3">
      <c r="A3861">
        <v>511</v>
      </c>
      <c r="B3861" t="s">
        <v>2228</v>
      </c>
      <c r="C3861" t="s">
        <v>241</v>
      </c>
      <c r="D3861" t="s">
        <v>47</v>
      </c>
      <c r="E3861" t="s">
        <v>22</v>
      </c>
      <c r="F3861" s="101">
        <v>46022</v>
      </c>
      <c r="G3861" t="s">
        <v>2252</v>
      </c>
      <c r="H3861" t="s">
        <v>3476</v>
      </c>
      <c r="J3861">
        <v>100</v>
      </c>
      <c r="EN3861">
        <v>8</v>
      </c>
      <c r="EO3861">
        <v>8</v>
      </c>
    </row>
    <row r="3862" spans="1:167" x14ac:dyDescent="0.3">
      <c r="A3862">
        <v>511</v>
      </c>
      <c r="B3862" t="s">
        <v>2228</v>
      </c>
      <c r="C3862" t="s">
        <v>241</v>
      </c>
      <c r="D3862" t="s">
        <v>47</v>
      </c>
      <c r="E3862" t="s">
        <v>22</v>
      </c>
      <c r="F3862" s="101">
        <v>46022</v>
      </c>
      <c r="G3862" t="s">
        <v>2252</v>
      </c>
      <c r="H3862" t="s">
        <v>3477</v>
      </c>
      <c r="J3862">
        <v>81.660003662109375</v>
      </c>
      <c r="EN3862">
        <v>138</v>
      </c>
      <c r="EO3862">
        <v>169</v>
      </c>
    </row>
    <row r="3863" spans="1:167" x14ac:dyDescent="0.3">
      <c r="A3863">
        <v>511</v>
      </c>
      <c r="B3863" t="s">
        <v>2228</v>
      </c>
      <c r="C3863" t="s">
        <v>241</v>
      </c>
      <c r="D3863" t="s">
        <v>47</v>
      </c>
      <c r="E3863" t="s">
        <v>22</v>
      </c>
      <c r="F3863" s="101">
        <v>46022</v>
      </c>
      <c r="G3863" t="s">
        <v>2252</v>
      </c>
      <c r="H3863" t="s">
        <v>3478</v>
      </c>
      <c r="J3863">
        <v>100</v>
      </c>
      <c r="EN3863">
        <v>7</v>
      </c>
      <c r="EO3863">
        <v>7</v>
      </c>
    </row>
    <row r="3864" spans="1:167" x14ac:dyDescent="0.3">
      <c r="A3864">
        <v>529</v>
      </c>
      <c r="B3864" t="s">
        <v>2313</v>
      </c>
      <c r="C3864" t="s">
        <v>87</v>
      </c>
      <c r="D3864" t="s">
        <v>47</v>
      </c>
      <c r="E3864" t="s">
        <v>22</v>
      </c>
      <c r="F3864" s="101">
        <v>46022</v>
      </c>
      <c r="G3864" t="s">
        <v>2334</v>
      </c>
      <c r="H3864" t="s">
        <v>2975</v>
      </c>
      <c r="I3864">
        <v>90</v>
      </c>
      <c r="J3864">
        <v>96</v>
      </c>
      <c r="FJ3864">
        <v>50</v>
      </c>
      <c r="FK3864">
        <v>48</v>
      </c>
    </row>
    <row r="3865" spans="1:167" x14ac:dyDescent="0.3">
      <c r="A3865">
        <v>529</v>
      </c>
      <c r="B3865" t="s">
        <v>2313</v>
      </c>
      <c r="C3865" t="s">
        <v>87</v>
      </c>
      <c r="D3865" t="s">
        <v>47</v>
      </c>
      <c r="E3865" t="s">
        <v>22</v>
      </c>
      <c r="F3865" s="101">
        <v>46022</v>
      </c>
      <c r="G3865" t="s">
        <v>2334</v>
      </c>
      <c r="H3865" t="s">
        <v>2976</v>
      </c>
      <c r="I3865">
        <v>90</v>
      </c>
      <c r="J3865">
        <v>98.980003356933594</v>
      </c>
      <c r="FJ3865">
        <v>98</v>
      </c>
      <c r="FK3865">
        <v>97</v>
      </c>
    </row>
    <row r="3866" spans="1:167" x14ac:dyDescent="0.3">
      <c r="A3866">
        <v>216</v>
      </c>
      <c r="B3866" t="s">
        <v>146</v>
      </c>
      <c r="C3866" t="s">
        <v>90</v>
      </c>
      <c r="D3866" t="s">
        <v>65</v>
      </c>
      <c r="E3866" t="s">
        <v>22</v>
      </c>
      <c r="F3866" s="101">
        <v>46022</v>
      </c>
      <c r="G3866" t="s">
        <v>1075</v>
      </c>
      <c r="H3866" t="s">
        <v>2890</v>
      </c>
      <c r="I3866">
        <v>100</v>
      </c>
      <c r="J3866">
        <v>100</v>
      </c>
      <c r="AE3866">
        <v>9001.27</v>
      </c>
      <c r="AF3866">
        <v>9001.27</v>
      </c>
    </row>
    <row r="3867" spans="1:167" x14ac:dyDescent="0.3">
      <c r="A3867">
        <v>216</v>
      </c>
      <c r="B3867" t="s">
        <v>146</v>
      </c>
      <c r="C3867" t="s">
        <v>90</v>
      </c>
      <c r="D3867" t="s">
        <v>65</v>
      </c>
      <c r="E3867" t="s">
        <v>22</v>
      </c>
      <c r="F3867" s="101">
        <v>46022</v>
      </c>
      <c r="G3867" t="s">
        <v>1075</v>
      </c>
      <c r="H3867" t="s">
        <v>2892</v>
      </c>
      <c r="I3867">
        <v>100</v>
      </c>
      <c r="J3867">
        <v>100</v>
      </c>
      <c r="AE3867">
        <v>271.68</v>
      </c>
      <c r="AF3867">
        <v>271.68</v>
      </c>
    </row>
    <row r="3868" spans="1:167" x14ac:dyDescent="0.3">
      <c r="A3868">
        <v>216</v>
      </c>
      <c r="B3868" t="s">
        <v>146</v>
      </c>
      <c r="C3868" t="s">
        <v>90</v>
      </c>
      <c r="D3868" t="s">
        <v>65</v>
      </c>
      <c r="E3868" t="s">
        <v>22</v>
      </c>
      <c r="F3868" s="101">
        <v>46022</v>
      </c>
      <c r="G3868" t="s">
        <v>1075</v>
      </c>
      <c r="H3868" t="s">
        <v>2898</v>
      </c>
      <c r="I3868">
        <v>100</v>
      </c>
      <c r="J3868">
        <v>0</v>
      </c>
      <c r="AE3868">
        <v>0</v>
      </c>
      <c r="AF3868">
        <v>0</v>
      </c>
    </row>
    <row r="3869" spans="1:167" x14ac:dyDescent="0.3">
      <c r="A3869">
        <v>216</v>
      </c>
      <c r="B3869" t="s">
        <v>146</v>
      </c>
      <c r="C3869" t="s">
        <v>90</v>
      </c>
      <c r="D3869" t="s">
        <v>65</v>
      </c>
      <c r="E3869" t="s">
        <v>22</v>
      </c>
      <c r="F3869" s="101">
        <v>46022</v>
      </c>
      <c r="G3869" t="s">
        <v>1075</v>
      </c>
      <c r="H3869" t="s">
        <v>2891</v>
      </c>
      <c r="I3869">
        <v>100</v>
      </c>
      <c r="J3869">
        <v>100</v>
      </c>
      <c r="AE3869">
        <v>541</v>
      </c>
      <c r="AF3869">
        <v>541</v>
      </c>
    </row>
    <row r="3870" spans="1:167" x14ac:dyDescent="0.3">
      <c r="A3870">
        <v>216</v>
      </c>
      <c r="B3870" t="s">
        <v>146</v>
      </c>
      <c r="C3870" t="s">
        <v>90</v>
      </c>
      <c r="D3870" t="s">
        <v>65</v>
      </c>
      <c r="E3870" t="s">
        <v>22</v>
      </c>
      <c r="F3870" s="101">
        <v>46022</v>
      </c>
      <c r="G3870" t="s">
        <v>1075</v>
      </c>
      <c r="H3870" t="s">
        <v>2895</v>
      </c>
      <c r="I3870">
        <v>100</v>
      </c>
      <c r="J3870">
        <v>100</v>
      </c>
      <c r="AE3870">
        <v>1.3</v>
      </c>
      <c r="AF3870">
        <v>1.3</v>
      </c>
    </row>
    <row r="3871" spans="1:167" x14ac:dyDescent="0.3">
      <c r="A3871">
        <v>216</v>
      </c>
      <c r="B3871" t="s">
        <v>146</v>
      </c>
      <c r="C3871" t="s">
        <v>90</v>
      </c>
      <c r="D3871" t="s">
        <v>65</v>
      </c>
      <c r="E3871" t="s">
        <v>22</v>
      </c>
      <c r="F3871" s="101">
        <v>46022</v>
      </c>
      <c r="G3871" t="s">
        <v>1075</v>
      </c>
      <c r="H3871" t="s">
        <v>2899</v>
      </c>
      <c r="I3871">
        <v>100</v>
      </c>
      <c r="J3871">
        <v>0</v>
      </c>
      <c r="AE3871">
        <v>0</v>
      </c>
      <c r="AF3871">
        <v>0</v>
      </c>
    </row>
    <row r="3872" spans="1:167" x14ac:dyDescent="0.3">
      <c r="A3872">
        <v>221</v>
      </c>
      <c r="B3872" t="s">
        <v>152</v>
      </c>
      <c r="C3872" t="s">
        <v>90</v>
      </c>
      <c r="D3872" t="s">
        <v>65</v>
      </c>
      <c r="E3872" t="s">
        <v>22</v>
      </c>
      <c r="F3872" s="101">
        <v>46022</v>
      </c>
      <c r="G3872" t="s">
        <v>1136</v>
      </c>
      <c r="H3872" t="s">
        <v>2890</v>
      </c>
      <c r="I3872">
        <v>100</v>
      </c>
      <c r="J3872">
        <v>10</v>
      </c>
      <c r="AG3872">
        <v>1</v>
      </c>
      <c r="AH3872">
        <v>10</v>
      </c>
    </row>
    <row r="3873" spans="1:169" x14ac:dyDescent="0.3">
      <c r="A3873">
        <v>221</v>
      </c>
      <c r="B3873" t="s">
        <v>152</v>
      </c>
      <c r="C3873" t="s">
        <v>90</v>
      </c>
      <c r="D3873" t="s">
        <v>65</v>
      </c>
      <c r="E3873" t="s">
        <v>22</v>
      </c>
      <c r="F3873" s="101">
        <v>46022</v>
      </c>
      <c r="G3873" t="s">
        <v>1136</v>
      </c>
      <c r="H3873" t="s">
        <v>2892</v>
      </c>
      <c r="I3873">
        <v>100</v>
      </c>
      <c r="J3873">
        <v>0</v>
      </c>
      <c r="AG3873">
        <v>0</v>
      </c>
      <c r="AH3873">
        <v>5</v>
      </c>
    </row>
    <row r="3874" spans="1:169" x14ac:dyDescent="0.3">
      <c r="A3874">
        <v>221</v>
      </c>
      <c r="B3874" t="s">
        <v>152</v>
      </c>
      <c r="C3874" t="s">
        <v>90</v>
      </c>
      <c r="D3874" t="s">
        <v>65</v>
      </c>
      <c r="E3874" t="s">
        <v>22</v>
      </c>
      <c r="F3874" s="101">
        <v>46022</v>
      </c>
      <c r="G3874" t="s">
        <v>1136</v>
      </c>
      <c r="H3874" t="s">
        <v>2891</v>
      </c>
      <c r="I3874">
        <v>100</v>
      </c>
      <c r="J3874">
        <v>100</v>
      </c>
      <c r="AG3874">
        <v>3</v>
      </c>
      <c r="AH3874">
        <v>3</v>
      </c>
    </row>
    <row r="3875" spans="1:169" x14ac:dyDescent="0.3">
      <c r="A3875">
        <v>221</v>
      </c>
      <c r="B3875" t="s">
        <v>152</v>
      </c>
      <c r="C3875" t="s">
        <v>90</v>
      </c>
      <c r="D3875" t="s">
        <v>65</v>
      </c>
      <c r="E3875" t="s">
        <v>22</v>
      </c>
      <c r="F3875" s="101">
        <v>46022</v>
      </c>
      <c r="G3875" t="s">
        <v>1136</v>
      </c>
      <c r="H3875" t="s">
        <v>2895</v>
      </c>
      <c r="I3875">
        <v>100</v>
      </c>
      <c r="J3875">
        <v>0</v>
      </c>
      <c r="AG3875">
        <v>0</v>
      </c>
      <c r="AH3875">
        <v>0</v>
      </c>
    </row>
    <row r="3876" spans="1:169" x14ac:dyDescent="0.3">
      <c r="A3876">
        <v>221</v>
      </c>
      <c r="B3876" t="s">
        <v>152</v>
      </c>
      <c r="C3876" t="s">
        <v>90</v>
      </c>
      <c r="D3876" t="s">
        <v>65</v>
      </c>
      <c r="E3876" t="s">
        <v>22</v>
      </c>
      <c r="F3876" s="101">
        <v>46022</v>
      </c>
      <c r="G3876" t="s">
        <v>1136</v>
      </c>
      <c r="H3876" t="s">
        <v>2899</v>
      </c>
      <c r="I3876">
        <v>100</v>
      </c>
      <c r="J3876">
        <v>0</v>
      </c>
      <c r="AG3876">
        <v>0</v>
      </c>
      <c r="AH3876">
        <v>0</v>
      </c>
    </row>
    <row r="3877" spans="1:169" x14ac:dyDescent="0.3">
      <c r="A3877">
        <v>221</v>
      </c>
      <c r="B3877" t="s">
        <v>152</v>
      </c>
      <c r="C3877" t="s">
        <v>90</v>
      </c>
      <c r="D3877" t="s">
        <v>65</v>
      </c>
      <c r="E3877" t="s">
        <v>22</v>
      </c>
      <c r="F3877" s="101">
        <v>46022</v>
      </c>
      <c r="G3877" t="s">
        <v>1136</v>
      </c>
      <c r="H3877" t="s">
        <v>2898</v>
      </c>
      <c r="I3877">
        <v>100</v>
      </c>
      <c r="J3877">
        <v>0</v>
      </c>
      <c r="AG3877">
        <v>0</v>
      </c>
      <c r="AH3877">
        <v>2</v>
      </c>
    </row>
    <row r="3878" spans="1:169" x14ac:dyDescent="0.3">
      <c r="A3878">
        <v>222</v>
      </c>
      <c r="B3878" t="s">
        <v>153</v>
      </c>
      <c r="C3878" t="s">
        <v>90</v>
      </c>
      <c r="D3878" t="s">
        <v>65</v>
      </c>
      <c r="E3878" t="s">
        <v>22</v>
      </c>
      <c r="F3878" s="101">
        <v>46022</v>
      </c>
      <c r="G3878" t="s">
        <v>1139</v>
      </c>
      <c r="H3878" t="s">
        <v>2890</v>
      </c>
      <c r="I3878">
        <v>90</v>
      </c>
      <c r="J3878">
        <v>68.75</v>
      </c>
      <c r="AI3878">
        <v>11</v>
      </c>
      <c r="AJ3878">
        <v>16</v>
      </c>
    </row>
    <row r="3879" spans="1:169" x14ac:dyDescent="0.3">
      <c r="A3879">
        <v>223</v>
      </c>
      <c r="B3879" t="s">
        <v>154</v>
      </c>
      <c r="C3879" t="s">
        <v>90</v>
      </c>
      <c r="D3879" t="s">
        <v>65</v>
      </c>
      <c r="E3879" t="s">
        <v>22</v>
      </c>
      <c r="F3879" s="101">
        <v>46022</v>
      </c>
      <c r="G3879" t="s">
        <v>1147</v>
      </c>
      <c r="H3879" t="s">
        <v>2976</v>
      </c>
      <c r="I3879">
        <v>100</v>
      </c>
      <c r="J3879">
        <v>100</v>
      </c>
      <c r="DC3879">
        <v>2</v>
      </c>
      <c r="DD3879">
        <v>2</v>
      </c>
    </row>
    <row r="3880" spans="1:169" x14ac:dyDescent="0.3">
      <c r="A3880">
        <v>223</v>
      </c>
      <c r="B3880" t="s">
        <v>154</v>
      </c>
      <c r="C3880" t="s">
        <v>90</v>
      </c>
      <c r="D3880" t="s">
        <v>65</v>
      </c>
      <c r="E3880" t="s">
        <v>22</v>
      </c>
      <c r="F3880" s="101">
        <v>46022</v>
      </c>
      <c r="G3880" t="s">
        <v>1147</v>
      </c>
      <c r="H3880" t="s">
        <v>2975</v>
      </c>
      <c r="I3880">
        <v>100</v>
      </c>
      <c r="J3880">
        <v>90</v>
      </c>
      <c r="DC3880">
        <v>9</v>
      </c>
      <c r="DD3880">
        <v>10</v>
      </c>
    </row>
    <row r="3881" spans="1:169" x14ac:dyDescent="0.3">
      <c r="A3881">
        <v>224</v>
      </c>
      <c r="B3881" t="s">
        <v>155</v>
      </c>
      <c r="C3881" t="s">
        <v>90</v>
      </c>
      <c r="D3881" t="s">
        <v>65</v>
      </c>
      <c r="E3881" t="s">
        <v>22</v>
      </c>
      <c r="F3881" s="101">
        <v>46022</v>
      </c>
      <c r="G3881" t="s">
        <v>1149</v>
      </c>
      <c r="H3881" t="s">
        <v>2890</v>
      </c>
      <c r="I3881">
        <v>100</v>
      </c>
      <c r="J3881">
        <v>100</v>
      </c>
      <c r="AK3881">
        <v>4</v>
      </c>
      <c r="AL3881">
        <v>4</v>
      </c>
    </row>
    <row r="3882" spans="1:169" x14ac:dyDescent="0.3">
      <c r="A3882">
        <v>224</v>
      </c>
      <c r="B3882" t="s">
        <v>155</v>
      </c>
      <c r="C3882" t="s">
        <v>90</v>
      </c>
      <c r="D3882" t="s">
        <v>65</v>
      </c>
      <c r="E3882" t="s">
        <v>22</v>
      </c>
      <c r="F3882" s="101">
        <v>46022</v>
      </c>
      <c r="G3882" t="s">
        <v>1149</v>
      </c>
      <c r="H3882" t="s">
        <v>2898</v>
      </c>
      <c r="I3882">
        <v>100</v>
      </c>
      <c r="J3882">
        <v>0</v>
      </c>
      <c r="AK3882">
        <v>0</v>
      </c>
      <c r="AL3882">
        <v>0</v>
      </c>
    </row>
    <row r="3883" spans="1:169" x14ac:dyDescent="0.3">
      <c r="A3883">
        <v>224</v>
      </c>
      <c r="B3883" t="s">
        <v>155</v>
      </c>
      <c r="C3883" t="s">
        <v>90</v>
      </c>
      <c r="D3883" t="s">
        <v>65</v>
      </c>
      <c r="E3883" t="s">
        <v>22</v>
      </c>
      <c r="F3883" s="101">
        <v>46022</v>
      </c>
      <c r="G3883" t="s">
        <v>1149</v>
      </c>
      <c r="H3883" t="s">
        <v>2891</v>
      </c>
      <c r="I3883">
        <v>100</v>
      </c>
      <c r="J3883">
        <v>100</v>
      </c>
      <c r="AK3883">
        <v>2</v>
      </c>
      <c r="AL3883">
        <v>2</v>
      </c>
    </row>
    <row r="3884" spans="1:169" x14ac:dyDescent="0.3">
      <c r="A3884">
        <v>224</v>
      </c>
      <c r="B3884" t="s">
        <v>155</v>
      </c>
      <c r="C3884" t="s">
        <v>90</v>
      </c>
      <c r="D3884" t="s">
        <v>65</v>
      </c>
      <c r="E3884" t="s">
        <v>22</v>
      </c>
      <c r="F3884" s="101">
        <v>46022</v>
      </c>
      <c r="G3884" t="s">
        <v>1149</v>
      </c>
      <c r="H3884" t="s">
        <v>2895</v>
      </c>
      <c r="I3884">
        <v>100</v>
      </c>
      <c r="J3884">
        <v>100</v>
      </c>
      <c r="AK3884">
        <v>1</v>
      </c>
      <c r="AL3884">
        <v>1</v>
      </c>
    </row>
    <row r="3885" spans="1:169" x14ac:dyDescent="0.3">
      <c r="A3885">
        <v>224</v>
      </c>
      <c r="B3885" t="s">
        <v>155</v>
      </c>
      <c r="C3885" t="s">
        <v>90</v>
      </c>
      <c r="D3885" t="s">
        <v>65</v>
      </c>
      <c r="E3885" t="s">
        <v>22</v>
      </c>
      <c r="F3885" s="101">
        <v>46022</v>
      </c>
      <c r="G3885" t="s">
        <v>1149</v>
      </c>
      <c r="H3885" t="s">
        <v>2899</v>
      </c>
      <c r="I3885">
        <v>100</v>
      </c>
      <c r="J3885">
        <v>0</v>
      </c>
      <c r="AK3885">
        <v>0</v>
      </c>
      <c r="AL3885">
        <v>0</v>
      </c>
    </row>
    <row r="3886" spans="1:169" x14ac:dyDescent="0.3">
      <c r="A3886">
        <v>224</v>
      </c>
      <c r="B3886" t="s">
        <v>155</v>
      </c>
      <c r="C3886" t="s">
        <v>90</v>
      </c>
      <c r="D3886" t="s">
        <v>65</v>
      </c>
      <c r="E3886" t="s">
        <v>22</v>
      </c>
      <c r="F3886" s="101">
        <v>46022</v>
      </c>
      <c r="G3886" t="s">
        <v>1149</v>
      </c>
      <c r="H3886" t="s">
        <v>2892</v>
      </c>
      <c r="I3886">
        <v>100</v>
      </c>
      <c r="J3886">
        <v>100</v>
      </c>
      <c r="AK3886">
        <v>1</v>
      </c>
      <c r="AL3886">
        <v>1</v>
      </c>
    </row>
    <row r="3887" spans="1:169" x14ac:dyDescent="0.3">
      <c r="A3887">
        <v>542</v>
      </c>
      <c r="B3887" t="s">
        <v>2410</v>
      </c>
      <c r="C3887" t="s">
        <v>279</v>
      </c>
      <c r="D3887" t="s">
        <v>65</v>
      </c>
      <c r="E3887" t="s">
        <v>22</v>
      </c>
      <c r="F3887" s="101">
        <v>46022</v>
      </c>
      <c r="G3887" t="s">
        <v>2420</v>
      </c>
      <c r="H3887" t="s">
        <v>3543</v>
      </c>
      <c r="J3887">
        <v>80.019996643066406</v>
      </c>
      <c r="FL3887">
        <v>6280</v>
      </c>
      <c r="FM3887">
        <v>5025</v>
      </c>
    </row>
    <row r="3888" spans="1:169" x14ac:dyDescent="0.3">
      <c r="A3888">
        <v>542</v>
      </c>
      <c r="B3888" t="s">
        <v>2410</v>
      </c>
      <c r="C3888" t="s">
        <v>279</v>
      </c>
      <c r="D3888" t="s">
        <v>65</v>
      </c>
      <c r="E3888" t="s">
        <v>22</v>
      </c>
      <c r="F3888" s="101">
        <v>46022</v>
      </c>
      <c r="G3888" t="s">
        <v>2420</v>
      </c>
      <c r="H3888" t="s">
        <v>3544</v>
      </c>
      <c r="J3888">
        <v>80.680000305175781</v>
      </c>
      <c r="FL3888">
        <v>1175</v>
      </c>
      <c r="FM3888">
        <v>948</v>
      </c>
    </row>
    <row r="3889" spans="1:171" x14ac:dyDescent="0.3">
      <c r="A3889">
        <v>542</v>
      </c>
      <c r="B3889" t="s">
        <v>2410</v>
      </c>
      <c r="C3889" t="s">
        <v>279</v>
      </c>
      <c r="D3889" t="s">
        <v>65</v>
      </c>
      <c r="E3889" t="s">
        <v>22</v>
      </c>
      <c r="F3889" s="101">
        <v>46022</v>
      </c>
      <c r="G3889" t="s">
        <v>2420</v>
      </c>
      <c r="H3889" t="s">
        <v>3545</v>
      </c>
      <c r="J3889">
        <v>83.839996337890625</v>
      </c>
      <c r="FL3889">
        <v>631</v>
      </c>
      <c r="FM3889">
        <v>529</v>
      </c>
    </row>
    <row r="3890" spans="1:171" x14ac:dyDescent="0.3">
      <c r="A3890">
        <v>542</v>
      </c>
      <c r="B3890" t="s">
        <v>2410</v>
      </c>
      <c r="C3890" t="s">
        <v>279</v>
      </c>
      <c r="D3890" t="s">
        <v>65</v>
      </c>
      <c r="E3890" t="s">
        <v>22</v>
      </c>
      <c r="F3890" s="101">
        <v>46022</v>
      </c>
      <c r="G3890" t="s">
        <v>2420</v>
      </c>
      <c r="H3890" t="s">
        <v>3546</v>
      </c>
      <c r="J3890">
        <v>80.410003662109375</v>
      </c>
      <c r="FL3890">
        <v>8086</v>
      </c>
      <c r="FM3890">
        <v>6502</v>
      </c>
    </row>
    <row r="3891" spans="1:171" x14ac:dyDescent="0.3">
      <c r="A3891">
        <v>546</v>
      </c>
      <c r="B3891" t="s">
        <v>2444</v>
      </c>
      <c r="C3891" t="s">
        <v>279</v>
      </c>
      <c r="D3891" t="s">
        <v>65</v>
      </c>
      <c r="E3891" t="s">
        <v>22</v>
      </c>
      <c r="F3891" s="101">
        <v>46022</v>
      </c>
      <c r="G3891" t="s">
        <v>2456</v>
      </c>
      <c r="H3891" t="s">
        <v>3543</v>
      </c>
      <c r="I3891">
        <v>90</v>
      </c>
      <c r="J3891">
        <v>98.790000915527344</v>
      </c>
      <c r="FN3891">
        <v>6285</v>
      </c>
      <c r="FO3891">
        <v>6362</v>
      </c>
    </row>
    <row r="3892" spans="1:171" x14ac:dyDescent="0.3">
      <c r="A3892">
        <v>546</v>
      </c>
      <c r="B3892" t="s">
        <v>2444</v>
      </c>
      <c r="C3892" t="s">
        <v>279</v>
      </c>
      <c r="D3892" t="s">
        <v>65</v>
      </c>
      <c r="E3892" t="s">
        <v>22</v>
      </c>
      <c r="F3892" s="101">
        <v>46022</v>
      </c>
      <c r="G3892" t="s">
        <v>2456</v>
      </c>
      <c r="H3892" t="s">
        <v>3544</v>
      </c>
      <c r="I3892">
        <v>9</v>
      </c>
      <c r="J3892">
        <v>8.5900001525878906</v>
      </c>
      <c r="FN3892">
        <v>1175</v>
      </c>
      <c r="FO3892">
        <v>13671</v>
      </c>
    </row>
    <row r="3893" spans="1:171" x14ac:dyDescent="0.3">
      <c r="A3893">
        <v>546</v>
      </c>
      <c r="B3893" t="s">
        <v>2444</v>
      </c>
      <c r="C3893" t="s">
        <v>279</v>
      </c>
      <c r="D3893" t="s">
        <v>65</v>
      </c>
      <c r="E3893" t="s">
        <v>22</v>
      </c>
      <c r="F3893" s="101">
        <v>46022</v>
      </c>
      <c r="G3893" t="s">
        <v>2456</v>
      </c>
      <c r="H3893" t="s">
        <v>3545</v>
      </c>
      <c r="I3893">
        <v>3.5</v>
      </c>
      <c r="J3893">
        <v>6</v>
      </c>
      <c r="FN3893">
        <v>631</v>
      </c>
      <c r="FO3893">
        <v>10522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13"/>
  <sheetViews>
    <sheetView workbookViewId="0"/>
  </sheetViews>
  <sheetFormatPr baseColWidth="10" defaultColWidth="8.88671875" defaultRowHeight="14.4" x14ac:dyDescent="0.3"/>
  <sheetData>
    <row r="1" spans="1:8" x14ac:dyDescent="0.3">
      <c r="A1" t="s">
        <v>0</v>
      </c>
      <c r="B1" t="s">
        <v>1</v>
      </c>
      <c r="C1" t="s">
        <v>2</v>
      </c>
      <c r="D1" t="s">
        <v>2725</v>
      </c>
      <c r="E1" t="s">
        <v>17</v>
      </c>
      <c r="F1" t="s">
        <v>3547</v>
      </c>
      <c r="G1" t="s">
        <v>3548</v>
      </c>
      <c r="H1" t="s">
        <v>3549</v>
      </c>
    </row>
    <row r="2" spans="1:8" x14ac:dyDescent="0.3">
      <c r="A2">
        <v>77</v>
      </c>
      <c r="B2" t="s">
        <v>57</v>
      </c>
      <c r="C2" t="s">
        <v>58</v>
      </c>
      <c r="D2" s="101">
        <v>44592</v>
      </c>
      <c r="E2" t="s">
        <v>3550</v>
      </c>
      <c r="F2" t="s">
        <v>3551</v>
      </c>
      <c r="G2" t="s">
        <v>3552</v>
      </c>
      <c r="H2" t="s">
        <v>3553</v>
      </c>
    </row>
    <row r="3" spans="1:8" x14ac:dyDescent="0.3">
      <c r="A3">
        <v>121</v>
      </c>
      <c r="B3" t="s">
        <v>94</v>
      </c>
      <c r="C3" t="s">
        <v>25</v>
      </c>
      <c r="D3" s="101">
        <v>44592</v>
      </c>
      <c r="E3" t="s">
        <v>3554</v>
      </c>
      <c r="F3" t="s">
        <v>3555</v>
      </c>
      <c r="G3" t="s">
        <v>3556</v>
      </c>
      <c r="H3" t="s">
        <v>3557</v>
      </c>
    </row>
    <row r="4" spans="1:8" x14ac:dyDescent="0.3">
      <c r="A4">
        <v>124</v>
      </c>
      <c r="B4" t="s">
        <v>97</v>
      </c>
      <c r="C4" t="s">
        <v>64</v>
      </c>
      <c r="D4" s="101">
        <v>44592</v>
      </c>
      <c r="E4" t="s">
        <v>3558</v>
      </c>
      <c r="F4" t="s">
        <v>3559</v>
      </c>
      <c r="G4" t="s">
        <v>3560</v>
      </c>
      <c r="H4" t="s">
        <v>3561</v>
      </c>
    </row>
    <row r="5" spans="1:8" x14ac:dyDescent="0.3">
      <c r="A5">
        <v>125</v>
      </c>
      <c r="B5" t="s">
        <v>98</v>
      </c>
      <c r="C5" t="s">
        <v>64</v>
      </c>
      <c r="D5" s="101">
        <v>44592</v>
      </c>
      <c r="E5" t="s">
        <v>3562</v>
      </c>
      <c r="F5" t="s">
        <v>3563</v>
      </c>
      <c r="G5" t="s">
        <v>3560</v>
      </c>
      <c r="H5" t="s">
        <v>3564</v>
      </c>
    </row>
    <row r="6" spans="1:8" x14ac:dyDescent="0.3">
      <c r="A6">
        <v>172</v>
      </c>
      <c r="B6" t="s">
        <v>122</v>
      </c>
      <c r="C6" t="s">
        <v>93</v>
      </c>
      <c r="D6" s="101">
        <v>44592</v>
      </c>
      <c r="E6" t="s">
        <v>951</v>
      </c>
      <c r="F6" t="s">
        <v>3565</v>
      </c>
      <c r="G6" t="s">
        <v>3566</v>
      </c>
      <c r="H6" t="s">
        <v>3567</v>
      </c>
    </row>
    <row r="7" spans="1:8" x14ac:dyDescent="0.3">
      <c r="A7">
        <v>77</v>
      </c>
      <c r="B7" t="s">
        <v>57</v>
      </c>
      <c r="C7" t="s">
        <v>58</v>
      </c>
      <c r="D7" s="101">
        <v>44620</v>
      </c>
      <c r="E7" t="s">
        <v>3568</v>
      </c>
      <c r="F7" t="s">
        <v>3569</v>
      </c>
      <c r="G7" t="s">
        <v>3552</v>
      </c>
      <c r="H7" t="s">
        <v>3570</v>
      </c>
    </row>
    <row r="8" spans="1:8" x14ac:dyDescent="0.3">
      <c r="A8">
        <v>121</v>
      </c>
      <c r="B8" t="s">
        <v>94</v>
      </c>
      <c r="C8" t="s">
        <v>25</v>
      </c>
      <c r="D8" s="101">
        <v>44620</v>
      </c>
      <c r="E8" t="s">
        <v>3571</v>
      </c>
      <c r="F8" t="s">
        <v>3572</v>
      </c>
      <c r="G8" t="s">
        <v>3556</v>
      </c>
      <c r="H8" t="s">
        <v>3573</v>
      </c>
    </row>
    <row r="9" spans="1:8" x14ac:dyDescent="0.3">
      <c r="A9">
        <v>122</v>
      </c>
      <c r="B9" t="s">
        <v>96</v>
      </c>
      <c r="C9" t="s">
        <v>93</v>
      </c>
      <c r="D9" s="101">
        <v>44620</v>
      </c>
      <c r="E9" t="s">
        <v>811</v>
      </c>
      <c r="F9" t="s">
        <v>3574</v>
      </c>
      <c r="G9" t="s">
        <v>3575</v>
      </c>
      <c r="H9" t="s">
        <v>3576</v>
      </c>
    </row>
    <row r="10" spans="1:8" x14ac:dyDescent="0.3">
      <c r="A10">
        <v>124</v>
      </c>
      <c r="B10" t="s">
        <v>97</v>
      </c>
      <c r="C10" t="s">
        <v>64</v>
      </c>
      <c r="D10" s="101">
        <v>44620</v>
      </c>
      <c r="E10" t="s">
        <v>3577</v>
      </c>
      <c r="F10" t="s">
        <v>3578</v>
      </c>
      <c r="G10" t="s">
        <v>3560</v>
      </c>
      <c r="H10" t="s">
        <v>3579</v>
      </c>
    </row>
    <row r="11" spans="1:8" x14ac:dyDescent="0.3">
      <c r="A11">
        <v>125</v>
      </c>
      <c r="B11" t="s">
        <v>98</v>
      </c>
      <c r="C11" t="s">
        <v>64</v>
      </c>
      <c r="D11" s="101">
        <v>44620</v>
      </c>
      <c r="E11" t="s">
        <v>3580</v>
      </c>
      <c r="F11" t="s">
        <v>3581</v>
      </c>
      <c r="G11" t="s">
        <v>3560</v>
      </c>
      <c r="H11" t="s">
        <v>3582</v>
      </c>
    </row>
    <row r="12" spans="1:8" x14ac:dyDescent="0.3">
      <c r="A12">
        <v>172</v>
      </c>
      <c r="B12" t="s">
        <v>122</v>
      </c>
      <c r="C12" t="s">
        <v>93</v>
      </c>
      <c r="D12" s="101">
        <v>44620</v>
      </c>
      <c r="E12" t="s">
        <v>952</v>
      </c>
      <c r="F12" t="s">
        <v>3583</v>
      </c>
      <c r="G12" t="s">
        <v>3566</v>
      </c>
      <c r="H12" t="s">
        <v>3567</v>
      </c>
    </row>
    <row r="13" spans="1:8" x14ac:dyDescent="0.3">
      <c r="A13">
        <v>77</v>
      </c>
      <c r="B13" t="s">
        <v>57</v>
      </c>
      <c r="C13" t="s">
        <v>58</v>
      </c>
      <c r="D13" s="101">
        <v>44651</v>
      </c>
      <c r="E13" t="s">
        <v>3584</v>
      </c>
      <c r="F13" t="s">
        <v>3585</v>
      </c>
      <c r="G13" t="s">
        <v>3552</v>
      </c>
      <c r="H13" t="s">
        <v>3586</v>
      </c>
    </row>
    <row r="14" spans="1:8" x14ac:dyDescent="0.3">
      <c r="A14">
        <v>121</v>
      </c>
      <c r="B14" t="s">
        <v>94</v>
      </c>
      <c r="C14" t="s">
        <v>25</v>
      </c>
      <c r="D14" s="101">
        <v>44651</v>
      </c>
      <c r="E14" t="s">
        <v>3587</v>
      </c>
      <c r="F14" t="s">
        <v>3588</v>
      </c>
      <c r="G14" t="s">
        <v>3556</v>
      </c>
      <c r="H14" t="s">
        <v>3589</v>
      </c>
    </row>
    <row r="15" spans="1:8" x14ac:dyDescent="0.3">
      <c r="A15">
        <v>124</v>
      </c>
      <c r="B15" t="s">
        <v>97</v>
      </c>
      <c r="C15" t="s">
        <v>64</v>
      </c>
      <c r="D15" s="101">
        <v>44651</v>
      </c>
      <c r="E15" t="s">
        <v>3590</v>
      </c>
      <c r="F15" t="s">
        <v>3591</v>
      </c>
      <c r="G15" t="s">
        <v>3560</v>
      </c>
      <c r="H15" t="s">
        <v>3561</v>
      </c>
    </row>
    <row r="16" spans="1:8" x14ac:dyDescent="0.3">
      <c r="A16">
        <v>125</v>
      </c>
      <c r="B16" t="s">
        <v>98</v>
      </c>
      <c r="C16" t="s">
        <v>64</v>
      </c>
      <c r="D16" s="101">
        <v>44651</v>
      </c>
      <c r="E16" t="s">
        <v>3592</v>
      </c>
      <c r="F16" t="s">
        <v>3593</v>
      </c>
      <c r="G16" t="s">
        <v>3560</v>
      </c>
      <c r="H16" t="s">
        <v>3564</v>
      </c>
    </row>
    <row r="17" spans="1:8" x14ac:dyDescent="0.3">
      <c r="A17">
        <v>172</v>
      </c>
      <c r="B17" t="s">
        <v>122</v>
      </c>
      <c r="C17" t="s">
        <v>93</v>
      </c>
      <c r="D17" s="101">
        <v>44651</v>
      </c>
      <c r="E17" t="s">
        <v>953</v>
      </c>
      <c r="F17" t="s">
        <v>3594</v>
      </c>
      <c r="G17" t="s">
        <v>3566</v>
      </c>
      <c r="H17" t="s">
        <v>3567</v>
      </c>
    </row>
    <row r="18" spans="1:8" x14ac:dyDescent="0.3">
      <c r="A18">
        <v>172</v>
      </c>
      <c r="B18" t="s">
        <v>122</v>
      </c>
      <c r="C18" t="s">
        <v>93</v>
      </c>
      <c r="D18" s="101">
        <v>44651</v>
      </c>
      <c r="E18" t="s">
        <v>953</v>
      </c>
      <c r="F18" t="s">
        <v>3594</v>
      </c>
      <c r="G18" t="s">
        <v>3566</v>
      </c>
      <c r="H18" t="s">
        <v>3567</v>
      </c>
    </row>
    <row r="19" spans="1:8" x14ac:dyDescent="0.3">
      <c r="A19">
        <v>199</v>
      </c>
      <c r="B19" t="s">
        <v>131</v>
      </c>
      <c r="C19" t="s">
        <v>25</v>
      </c>
      <c r="D19" s="101">
        <v>44651</v>
      </c>
      <c r="E19" t="s">
        <v>973</v>
      </c>
      <c r="F19" t="s">
        <v>3595</v>
      </c>
      <c r="G19" t="s">
        <v>3575</v>
      </c>
      <c r="H19" t="s">
        <v>3596</v>
      </c>
    </row>
    <row r="20" spans="1:8" x14ac:dyDescent="0.3">
      <c r="A20">
        <v>69</v>
      </c>
      <c r="B20" t="s">
        <v>51</v>
      </c>
      <c r="C20" t="s">
        <v>50</v>
      </c>
      <c r="D20" s="101">
        <v>44651</v>
      </c>
      <c r="E20" t="s">
        <v>2486</v>
      </c>
      <c r="F20" t="s">
        <v>3597</v>
      </c>
      <c r="G20" t="s">
        <v>3598</v>
      </c>
      <c r="H20" t="s">
        <v>3599</v>
      </c>
    </row>
    <row r="21" spans="1:8" x14ac:dyDescent="0.3">
      <c r="A21">
        <v>197</v>
      </c>
      <c r="B21" t="s">
        <v>130</v>
      </c>
      <c r="C21" t="s">
        <v>87</v>
      </c>
      <c r="D21" s="101">
        <v>44651</v>
      </c>
      <c r="E21" t="s">
        <v>967</v>
      </c>
      <c r="F21" t="s">
        <v>3600</v>
      </c>
      <c r="G21" t="s">
        <v>3575</v>
      </c>
      <c r="H21" t="s">
        <v>3601</v>
      </c>
    </row>
    <row r="22" spans="1:8" x14ac:dyDescent="0.3">
      <c r="A22">
        <v>77</v>
      </c>
      <c r="B22" t="s">
        <v>57</v>
      </c>
      <c r="C22" t="s">
        <v>58</v>
      </c>
      <c r="D22" s="101">
        <v>44681</v>
      </c>
      <c r="E22" t="s">
        <v>3602</v>
      </c>
      <c r="F22" t="s">
        <v>3603</v>
      </c>
      <c r="G22" t="s">
        <v>3552</v>
      </c>
      <c r="H22" t="s">
        <v>3604</v>
      </c>
    </row>
    <row r="23" spans="1:8" x14ac:dyDescent="0.3">
      <c r="A23">
        <v>121</v>
      </c>
      <c r="B23" t="s">
        <v>94</v>
      </c>
      <c r="C23" t="s">
        <v>25</v>
      </c>
      <c r="D23" s="101">
        <v>44681</v>
      </c>
      <c r="E23" t="s">
        <v>3605</v>
      </c>
      <c r="F23" t="s">
        <v>3606</v>
      </c>
      <c r="G23" t="s">
        <v>3556</v>
      </c>
      <c r="H23" t="s">
        <v>3607</v>
      </c>
    </row>
    <row r="24" spans="1:8" x14ac:dyDescent="0.3">
      <c r="A24">
        <v>122</v>
      </c>
      <c r="B24" t="s">
        <v>96</v>
      </c>
      <c r="C24" t="s">
        <v>93</v>
      </c>
      <c r="D24" s="101">
        <v>44681</v>
      </c>
      <c r="E24" t="s">
        <v>812</v>
      </c>
      <c r="F24" t="s">
        <v>3608</v>
      </c>
      <c r="G24" t="s">
        <v>3575</v>
      </c>
      <c r="H24" t="s">
        <v>3609</v>
      </c>
    </row>
    <row r="25" spans="1:8" x14ac:dyDescent="0.3">
      <c r="A25">
        <v>124</v>
      </c>
      <c r="B25" t="s">
        <v>97</v>
      </c>
      <c r="C25" t="s">
        <v>64</v>
      </c>
      <c r="D25" s="101">
        <v>44681</v>
      </c>
      <c r="E25" t="s">
        <v>3610</v>
      </c>
      <c r="F25" t="s">
        <v>3611</v>
      </c>
      <c r="G25" t="s">
        <v>3560</v>
      </c>
      <c r="H25" t="s">
        <v>3561</v>
      </c>
    </row>
    <row r="26" spans="1:8" x14ac:dyDescent="0.3">
      <c r="A26">
        <v>125</v>
      </c>
      <c r="B26" t="s">
        <v>98</v>
      </c>
      <c r="C26" t="s">
        <v>64</v>
      </c>
      <c r="D26" s="101">
        <v>44681</v>
      </c>
      <c r="E26" t="s">
        <v>3612</v>
      </c>
      <c r="F26" t="s">
        <v>3613</v>
      </c>
      <c r="G26" t="s">
        <v>3560</v>
      </c>
      <c r="H26" t="s">
        <v>3564</v>
      </c>
    </row>
    <row r="27" spans="1:8" x14ac:dyDescent="0.3">
      <c r="A27">
        <v>172</v>
      </c>
      <c r="B27" t="s">
        <v>122</v>
      </c>
      <c r="C27" t="s">
        <v>93</v>
      </c>
      <c r="D27" s="101">
        <v>44681</v>
      </c>
      <c r="E27" t="s">
        <v>954</v>
      </c>
      <c r="F27" t="s">
        <v>3614</v>
      </c>
      <c r="G27" t="s">
        <v>3566</v>
      </c>
      <c r="H27" t="s">
        <v>3567</v>
      </c>
    </row>
    <row r="28" spans="1:8" x14ac:dyDescent="0.3">
      <c r="A28">
        <v>77</v>
      </c>
      <c r="B28" t="s">
        <v>57</v>
      </c>
      <c r="C28" t="s">
        <v>58</v>
      </c>
      <c r="D28" s="101">
        <v>44712</v>
      </c>
      <c r="E28" t="s">
        <v>3615</v>
      </c>
      <c r="F28" t="s">
        <v>3616</v>
      </c>
      <c r="G28" t="s">
        <v>3552</v>
      </c>
      <c r="H28" t="s">
        <v>3617</v>
      </c>
    </row>
    <row r="29" spans="1:8" x14ac:dyDescent="0.3">
      <c r="A29">
        <v>121</v>
      </c>
      <c r="B29" t="s">
        <v>94</v>
      </c>
      <c r="C29" t="s">
        <v>25</v>
      </c>
      <c r="D29" s="101">
        <v>44712</v>
      </c>
      <c r="E29" t="s">
        <v>3618</v>
      </c>
      <c r="F29" t="s">
        <v>3619</v>
      </c>
      <c r="G29" t="s">
        <v>3556</v>
      </c>
      <c r="H29" t="s">
        <v>3620</v>
      </c>
    </row>
    <row r="30" spans="1:8" x14ac:dyDescent="0.3">
      <c r="A30">
        <v>124</v>
      </c>
      <c r="B30" t="s">
        <v>97</v>
      </c>
      <c r="C30" t="s">
        <v>64</v>
      </c>
      <c r="D30" s="101">
        <v>44712</v>
      </c>
      <c r="E30" t="s">
        <v>3621</v>
      </c>
      <c r="F30" t="s">
        <v>3622</v>
      </c>
      <c r="G30" t="s">
        <v>3560</v>
      </c>
      <c r="H30" t="s">
        <v>3623</v>
      </c>
    </row>
    <row r="31" spans="1:8" x14ac:dyDescent="0.3">
      <c r="A31">
        <v>125</v>
      </c>
      <c r="B31" t="s">
        <v>98</v>
      </c>
      <c r="C31" t="s">
        <v>64</v>
      </c>
      <c r="D31" s="101">
        <v>44712</v>
      </c>
      <c r="E31" t="s">
        <v>3624</v>
      </c>
      <c r="F31" t="s">
        <v>3625</v>
      </c>
      <c r="G31" t="s">
        <v>3560</v>
      </c>
      <c r="H31" t="s">
        <v>3564</v>
      </c>
    </row>
    <row r="32" spans="1:8" x14ac:dyDescent="0.3">
      <c r="A32">
        <v>172</v>
      </c>
      <c r="B32" t="s">
        <v>122</v>
      </c>
      <c r="C32" t="s">
        <v>93</v>
      </c>
      <c r="D32" s="101">
        <v>44712</v>
      </c>
      <c r="E32" t="s">
        <v>955</v>
      </c>
      <c r="F32" t="s">
        <v>3626</v>
      </c>
      <c r="G32" t="s">
        <v>3566</v>
      </c>
      <c r="H32" t="s">
        <v>3567</v>
      </c>
    </row>
    <row r="33" spans="1:8" x14ac:dyDescent="0.3">
      <c r="A33">
        <v>77</v>
      </c>
      <c r="B33" t="s">
        <v>57</v>
      </c>
      <c r="C33" t="s">
        <v>58</v>
      </c>
      <c r="D33" s="101">
        <v>44742</v>
      </c>
      <c r="E33" t="s">
        <v>3627</v>
      </c>
      <c r="F33" t="s">
        <v>3628</v>
      </c>
      <c r="G33" t="s">
        <v>3552</v>
      </c>
      <c r="H33" t="s">
        <v>3629</v>
      </c>
    </row>
    <row r="34" spans="1:8" x14ac:dyDescent="0.3">
      <c r="A34">
        <v>121</v>
      </c>
      <c r="B34" t="s">
        <v>94</v>
      </c>
      <c r="C34" t="s">
        <v>25</v>
      </c>
      <c r="D34" s="101">
        <v>44742</v>
      </c>
      <c r="E34" t="s">
        <v>3630</v>
      </c>
      <c r="F34" t="s">
        <v>3631</v>
      </c>
      <c r="G34" t="s">
        <v>3556</v>
      </c>
      <c r="H34" t="s">
        <v>3632</v>
      </c>
    </row>
    <row r="35" spans="1:8" x14ac:dyDescent="0.3">
      <c r="A35">
        <v>122</v>
      </c>
      <c r="B35" t="s">
        <v>96</v>
      </c>
      <c r="C35" t="s">
        <v>93</v>
      </c>
      <c r="D35" s="101">
        <v>44742</v>
      </c>
      <c r="E35" t="s">
        <v>813</v>
      </c>
      <c r="F35" t="s">
        <v>3633</v>
      </c>
      <c r="G35" t="s">
        <v>3575</v>
      </c>
      <c r="H35" t="s">
        <v>3634</v>
      </c>
    </row>
    <row r="36" spans="1:8" x14ac:dyDescent="0.3">
      <c r="A36">
        <v>124</v>
      </c>
      <c r="B36" t="s">
        <v>97</v>
      </c>
      <c r="C36" t="s">
        <v>64</v>
      </c>
      <c r="D36" s="101">
        <v>44742</v>
      </c>
      <c r="E36" t="s">
        <v>3635</v>
      </c>
      <c r="F36" t="s">
        <v>3636</v>
      </c>
      <c r="G36" t="s">
        <v>3560</v>
      </c>
      <c r="H36" t="s">
        <v>3637</v>
      </c>
    </row>
    <row r="37" spans="1:8" x14ac:dyDescent="0.3">
      <c r="A37">
        <v>125</v>
      </c>
      <c r="B37" t="s">
        <v>98</v>
      </c>
      <c r="C37" t="s">
        <v>64</v>
      </c>
      <c r="D37" s="101">
        <v>44742</v>
      </c>
      <c r="E37" t="s">
        <v>3638</v>
      </c>
      <c r="F37" t="s">
        <v>3639</v>
      </c>
      <c r="G37" t="s">
        <v>3560</v>
      </c>
      <c r="H37" t="s">
        <v>3640</v>
      </c>
    </row>
    <row r="38" spans="1:8" x14ac:dyDescent="0.3">
      <c r="A38">
        <v>128</v>
      </c>
      <c r="B38" t="s">
        <v>101</v>
      </c>
      <c r="C38" t="s">
        <v>64</v>
      </c>
      <c r="D38" s="101">
        <v>44742</v>
      </c>
      <c r="E38" t="s">
        <v>3641</v>
      </c>
      <c r="F38" t="s">
        <v>3642</v>
      </c>
      <c r="G38" t="s">
        <v>3560</v>
      </c>
      <c r="H38" t="s">
        <v>3643</v>
      </c>
    </row>
    <row r="39" spans="1:8" x14ac:dyDescent="0.3">
      <c r="A39">
        <v>172</v>
      </c>
      <c r="B39" t="s">
        <v>122</v>
      </c>
      <c r="C39" t="s">
        <v>93</v>
      </c>
      <c r="D39" s="101">
        <v>44742</v>
      </c>
      <c r="E39" t="s">
        <v>3644</v>
      </c>
      <c r="F39" t="s">
        <v>3645</v>
      </c>
      <c r="G39" t="s">
        <v>3566</v>
      </c>
      <c r="H39" t="s">
        <v>3646</v>
      </c>
    </row>
    <row r="40" spans="1:8" x14ac:dyDescent="0.3">
      <c r="A40">
        <v>68</v>
      </c>
      <c r="B40" t="s">
        <v>49</v>
      </c>
      <c r="C40" t="s">
        <v>50</v>
      </c>
      <c r="D40" s="101">
        <v>44742</v>
      </c>
      <c r="E40" t="s">
        <v>2479</v>
      </c>
      <c r="F40" t="s">
        <v>3647</v>
      </c>
      <c r="G40" t="s">
        <v>3598</v>
      </c>
      <c r="H40" t="s">
        <v>3648</v>
      </c>
    </row>
    <row r="41" spans="1:8" x14ac:dyDescent="0.3">
      <c r="A41">
        <v>73</v>
      </c>
      <c r="B41" t="s">
        <v>53</v>
      </c>
      <c r="C41" t="s">
        <v>25</v>
      </c>
      <c r="D41" s="101">
        <v>44742</v>
      </c>
      <c r="E41" t="s">
        <v>2496</v>
      </c>
      <c r="F41" t="s">
        <v>3649</v>
      </c>
      <c r="G41" t="s">
        <v>3650</v>
      </c>
    </row>
    <row r="42" spans="1:8" x14ac:dyDescent="0.3">
      <c r="A42">
        <v>74</v>
      </c>
      <c r="B42" t="s">
        <v>56</v>
      </c>
      <c r="C42" t="s">
        <v>25</v>
      </c>
      <c r="D42" s="101">
        <v>44742</v>
      </c>
      <c r="E42" t="s">
        <v>2502</v>
      </c>
      <c r="F42" t="s">
        <v>3651</v>
      </c>
      <c r="G42" t="s">
        <v>3650</v>
      </c>
      <c r="H42" t="s">
        <v>3652</v>
      </c>
    </row>
    <row r="43" spans="1:8" x14ac:dyDescent="0.3">
      <c r="A43">
        <v>86</v>
      </c>
      <c r="B43" t="s">
        <v>67</v>
      </c>
      <c r="C43" t="s">
        <v>64</v>
      </c>
      <c r="D43" s="101">
        <v>44742</v>
      </c>
      <c r="E43" t="s">
        <v>2532</v>
      </c>
      <c r="F43" t="s">
        <v>3653</v>
      </c>
      <c r="G43" t="s">
        <v>3560</v>
      </c>
      <c r="H43" t="s">
        <v>3654</v>
      </c>
    </row>
    <row r="44" spans="1:8" x14ac:dyDescent="0.3">
      <c r="A44">
        <v>95</v>
      </c>
      <c r="B44" t="s">
        <v>75</v>
      </c>
      <c r="C44" t="s">
        <v>64</v>
      </c>
      <c r="D44" s="101">
        <v>44742</v>
      </c>
      <c r="E44" t="s">
        <v>2559</v>
      </c>
      <c r="F44" t="s">
        <v>3655</v>
      </c>
      <c r="G44" t="s">
        <v>3560</v>
      </c>
      <c r="H44" t="s">
        <v>3656</v>
      </c>
    </row>
    <row r="45" spans="1:8" x14ac:dyDescent="0.3">
      <c r="A45">
        <v>143</v>
      </c>
      <c r="B45" t="s">
        <v>911</v>
      </c>
      <c r="C45" t="s">
        <v>77</v>
      </c>
      <c r="D45" s="101">
        <v>44742</v>
      </c>
      <c r="E45" t="s">
        <v>914</v>
      </c>
      <c r="F45" t="s">
        <v>3657</v>
      </c>
      <c r="G45" t="s">
        <v>3658</v>
      </c>
      <c r="H45" t="s">
        <v>3659</v>
      </c>
    </row>
    <row r="46" spans="1:8" x14ac:dyDescent="0.3">
      <c r="A46">
        <v>145</v>
      </c>
      <c r="B46" t="s">
        <v>109</v>
      </c>
      <c r="C46" t="s">
        <v>110</v>
      </c>
      <c r="D46" s="101">
        <v>44742</v>
      </c>
      <c r="E46" t="s">
        <v>923</v>
      </c>
      <c r="F46" t="s">
        <v>3660</v>
      </c>
      <c r="G46" t="s">
        <v>3661</v>
      </c>
      <c r="H46" t="s">
        <v>3662</v>
      </c>
    </row>
    <row r="47" spans="1:8" x14ac:dyDescent="0.3">
      <c r="A47">
        <v>146</v>
      </c>
      <c r="B47" t="s">
        <v>111</v>
      </c>
      <c r="C47" t="s">
        <v>77</v>
      </c>
      <c r="D47" s="101">
        <v>44742</v>
      </c>
      <c r="E47" t="s">
        <v>928</v>
      </c>
      <c r="F47" t="s">
        <v>3663</v>
      </c>
      <c r="G47" t="s">
        <v>3658</v>
      </c>
      <c r="H47" t="s">
        <v>3664</v>
      </c>
    </row>
    <row r="48" spans="1:8" x14ac:dyDescent="0.3">
      <c r="A48">
        <v>148</v>
      </c>
      <c r="B48" t="s">
        <v>114</v>
      </c>
      <c r="C48" t="s">
        <v>110</v>
      </c>
      <c r="D48" s="101">
        <v>44742</v>
      </c>
      <c r="E48" t="s">
        <v>935</v>
      </c>
      <c r="F48" t="s">
        <v>3665</v>
      </c>
      <c r="G48" t="s">
        <v>3661</v>
      </c>
      <c r="H48" t="s">
        <v>3666</v>
      </c>
    </row>
    <row r="49" spans="1:8" x14ac:dyDescent="0.3">
      <c r="A49">
        <v>167</v>
      </c>
      <c r="B49" t="s">
        <v>120</v>
      </c>
      <c r="C49" t="s">
        <v>25</v>
      </c>
      <c r="D49" s="101">
        <v>44742</v>
      </c>
      <c r="E49" t="s">
        <v>948</v>
      </c>
      <c r="F49" t="s">
        <v>3667</v>
      </c>
      <c r="G49" t="s">
        <v>3668</v>
      </c>
      <c r="H49" t="s">
        <v>3669</v>
      </c>
    </row>
    <row r="50" spans="1:8" x14ac:dyDescent="0.3">
      <c r="A50">
        <v>199</v>
      </c>
      <c r="B50" t="s">
        <v>131</v>
      </c>
      <c r="C50" t="s">
        <v>25</v>
      </c>
      <c r="D50" s="101">
        <v>44742</v>
      </c>
      <c r="E50" t="s">
        <v>974</v>
      </c>
      <c r="F50" t="s">
        <v>3670</v>
      </c>
      <c r="G50" t="s">
        <v>3575</v>
      </c>
      <c r="H50" t="s">
        <v>3596</v>
      </c>
    </row>
    <row r="51" spans="1:8" x14ac:dyDescent="0.3">
      <c r="A51">
        <v>199</v>
      </c>
      <c r="B51" t="s">
        <v>131</v>
      </c>
      <c r="C51" t="s">
        <v>25</v>
      </c>
      <c r="D51" s="101">
        <v>44742</v>
      </c>
      <c r="E51" t="s">
        <v>974</v>
      </c>
      <c r="F51" t="s">
        <v>3670</v>
      </c>
      <c r="G51" t="s">
        <v>3575</v>
      </c>
      <c r="H51" t="s">
        <v>3596</v>
      </c>
    </row>
    <row r="52" spans="1:8" x14ac:dyDescent="0.3">
      <c r="A52">
        <v>69</v>
      </c>
      <c r="B52" t="s">
        <v>51</v>
      </c>
      <c r="C52" t="s">
        <v>50</v>
      </c>
      <c r="D52" s="101">
        <v>44742</v>
      </c>
      <c r="E52" t="s">
        <v>2487</v>
      </c>
      <c r="F52" t="s">
        <v>3671</v>
      </c>
      <c r="G52" t="s">
        <v>3598</v>
      </c>
      <c r="H52" t="s">
        <v>3599</v>
      </c>
    </row>
    <row r="53" spans="1:8" x14ac:dyDescent="0.3">
      <c r="A53">
        <v>197</v>
      </c>
      <c r="B53" t="s">
        <v>130</v>
      </c>
      <c r="C53" t="s">
        <v>87</v>
      </c>
      <c r="D53" s="101">
        <v>44742</v>
      </c>
      <c r="E53" t="s">
        <v>968</v>
      </c>
      <c r="F53" t="s">
        <v>3672</v>
      </c>
      <c r="G53" t="s">
        <v>3575</v>
      </c>
      <c r="H53" t="s">
        <v>3601</v>
      </c>
    </row>
    <row r="54" spans="1:8" x14ac:dyDescent="0.3">
      <c r="A54">
        <v>197</v>
      </c>
      <c r="B54" t="s">
        <v>130</v>
      </c>
      <c r="C54" t="s">
        <v>87</v>
      </c>
      <c r="D54" s="101">
        <v>44742</v>
      </c>
      <c r="E54" t="s">
        <v>968</v>
      </c>
      <c r="F54" t="s">
        <v>3672</v>
      </c>
      <c r="G54" t="s">
        <v>3575</v>
      </c>
      <c r="H54" t="s">
        <v>3601</v>
      </c>
    </row>
    <row r="55" spans="1:8" x14ac:dyDescent="0.3">
      <c r="A55">
        <v>144</v>
      </c>
      <c r="B55" t="s">
        <v>108</v>
      </c>
      <c r="C55" t="s">
        <v>77</v>
      </c>
      <c r="D55" s="101">
        <v>44742</v>
      </c>
      <c r="E55" t="s">
        <v>918</v>
      </c>
      <c r="F55" t="s">
        <v>3673</v>
      </c>
      <c r="G55" t="s">
        <v>3658</v>
      </c>
      <c r="H55" t="s">
        <v>3674</v>
      </c>
    </row>
    <row r="56" spans="1:8" x14ac:dyDescent="0.3">
      <c r="A56">
        <v>77</v>
      </c>
      <c r="B56" t="s">
        <v>57</v>
      </c>
      <c r="C56" t="s">
        <v>58</v>
      </c>
      <c r="D56" s="101">
        <v>44773</v>
      </c>
      <c r="E56" t="s">
        <v>3675</v>
      </c>
      <c r="F56" t="s">
        <v>3676</v>
      </c>
      <c r="G56" t="s">
        <v>3552</v>
      </c>
      <c r="H56" t="s">
        <v>3677</v>
      </c>
    </row>
    <row r="57" spans="1:8" x14ac:dyDescent="0.3">
      <c r="A57">
        <v>121</v>
      </c>
      <c r="B57" t="s">
        <v>94</v>
      </c>
      <c r="C57" t="s">
        <v>25</v>
      </c>
      <c r="D57" s="101">
        <v>44773</v>
      </c>
      <c r="E57" t="s">
        <v>3678</v>
      </c>
      <c r="F57" t="s">
        <v>3679</v>
      </c>
      <c r="G57" t="s">
        <v>3556</v>
      </c>
      <c r="H57" t="s">
        <v>3680</v>
      </c>
    </row>
    <row r="58" spans="1:8" x14ac:dyDescent="0.3">
      <c r="A58">
        <v>124</v>
      </c>
      <c r="B58" t="s">
        <v>97</v>
      </c>
      <c r="C58" t="s">
        <v>64</v>
      </c>
      <c r="D58" s="101">
        <v>44773</v>
      </c>
      <c r="E58" t="s">
        <v>3681</v>
      </c>
      <c r="F58" t="s">
        <v>3682</v>
      </c>
      <c r="G58" t="s">
        <v>3560</v>
      </c>
      <c r="H58" t="s">
        <v>3683</v>
      </c>
    </row>
    <row r="59" spans="1:8" x14ac:dyDescent="0.3">
      <c r="A59">
        <v>125</v>
      </c>
      <c r="B59" t="s">
        <v>98</v>
      </c>
      <c r="C59" t="s">
        <v>64</v>
      </c>
      <c r="D59" s="101">
        <v>44773</v>
      </c>
      <c r="E59" t="s">
        <v>3684</v>
      </c>
      <c r="F59" t="s">
        <v>3685</v>
      </c>
      <c r="G59" t="s">
        <v>3560</v>
      </c>
      <c r="H59" t="s">
        <v>3564</v>
      </c>
    </row>
    <row r="60" spans="1:8" x14ac:dyDescent="0.3">
      <c r="A60">
        <v>128</v>
      </c>
      <c r="B60" t="s">
        <v>101</v>
      </c>
      <c r="C60" t="s">
        <v>64</v>
      </c>
      <c r="D60" s="101">
        <v>44773</v>
      </c>
      <c r="E60" t="s">
        <v>3686</v>
      </c>
      <c r="F60" t="s">
        <v>3687</v>
      </c>
      <c r="G60" t="s">
        <v>3560</v>
      </c>
      <c r="H60" t="s">
        <v>3688</v>
      </c>
    </row>
    <row r="61" spans="1:8" x14ac:dyDescent="0.3">
      <c r="A61">
        <v>172</v>
      </c>
      <c r="B61" t="s">
        <v>122</v>
      </c>
      <c r="C61" t="s">
        <v>93</v>
      </c>
      <c r="D61" s="101">
        <v>44773</v>
      </c>
      <c r="E61" t="s">
        <v>3689</v>
      </c>
      <c r="F61" t="s">
        <v>3690</v>
      </c>
      <c r="G61" t="s">
        <v>3566</v>
      </c>
      <c r="H61" t="s">
        <v>3691</v>
      </c>
    </row>
    <row r="62" spans="1:8" x14ac:dyDescent="0.3">
      <c r="A62">
        <v>77</v>
      </c>
      <c r="B62" t="s">
        <v>57</v>
      </c>
      <c r="C62" t="s">
        <v>58</v>
      </c>
      <c r="D62" s="101">
        <v>44804</v>
      </c>
      <c r="E62" t="s">
        <v>3692</v>
      </c>
      <c r="F62" t="s">
        <v>3693</v>
      </c>
      <c r="G62" t="s">
        <v>3552</v>
      </c>
      <c r="H62" t="s">
        <v>3694</v>
      </c>
    </row>
    <row r="63" spans="1:8" x14ac:dyDescent="0.3">
      <c r="A63">
        <v>121</v>
      </c>
      <c r="B63" t="s">
        <v>94</v>
      </c>
      <c r="C63" t="s">
        <v>25</v>
      </c>
      <c r="D63" s="101">
        <v>44804</v>
      </c>
      <c r="E63" t="s">
        <v>3695</v>
      </c>
      <c r="F63" t="s">
        <v>3696</v>
      </c>
      <c r="G63" t="s">
        <v>3556</v>
      </c>
      <c r="H63" t="s">
        <v>3697</v>
      </c>
    </row>
    <row r="64" spans="1:8" x14ac:dyDescent="0.3">
      <c r="A64">
        <v>122</v>
      </c>
      <c r="B64" t="s">
        <v>96</v>
      </c>
      <c r="C64" t="s">
        <v>93</v>
      </c>
      <c r="D64" s="101">
        <v>44804</v>
      </c>
      <c r="E64" t="s">
        <v>815</v>
      </c>
      <c r="F64" t="s">
        <v>3698</v>
      </c>
      <c r="G64" t="s">
        <v>3699</v>
      </c>
      <c r="H64" t="s">
        <v>3700</v>
      </c>
    </row>
    <row r="65" spans="1:8" x14ac:dyDescent="0.3">
      <c r="A65">
        <v>124</v>
      </c>
      <c r="B65" t="s">
        <v>97</v>
      </c>
      <c r="C65" t="s">
        <v>64</v>
      </c>
      <c r="D65" s="101">
        <v>44804</v>
      </c>
      <c r="E65" t="s">
        <v>3701</v>
      </c>
      <c r="F65" t="s">
        <v>3702</v>
      </c>
      <c r="G65" t="s">
        <v>3560</v>
      </c>
      <c r="H65" t="s">
        <v>3703</v>
      </c>
    </row>
    <row r="66" spans="1:8" x14ac:dyDescent="0.3">
      <c r="A66">
        <v>125</v>
      </c>
      <c r="B66" t="s">
        <v>98</v>
      </c>
      <c r="C66" t="s">
        <v>64</v>
      </c>
      <c r="D66" s="101">
        <v>44804</v>
      </c>
      <c r="E66" t="s">
        <v>3704</v>
      </c>
      <c r="F66" t="s">
        <v>3705</v>
      </c>
      <c r="G66" t="s">
        <v>3560</v>
      </c>
      <c r="H66" t="s">
        <v>3706</v>
      </c>
    </row>
    <row r="67" spans="1:8" x14ac:dyDescent="0.3">
      <c r="A67">
        <v>128</v>
      </c>
      <c r="B67" t="s">
        <v>101</v>
      </c>
      <c r="C67" t="s">
        <v>64</v>
      </c>
      <c r="D67" s="101">
        <v>44804</v>
      </c>
      <c r="E67" t="s">
        <v>3707</v>
      </c>
      <c r="F67" t="s">
        <v>3708</v>
      </c>
      <c r="G67" t="s">
        <v>3560</v>
      </c>
      <c r="H67" t="s">
        <v>3709</v>
      </c>
    </row>
    <row r="68" spans="1:8" x14ac:dyDescent="0.3">
      <c r="A68">
        <v>172</v>
      </c>
      <c r="B68" t="s">
        <v>122</v>
      </c>
      <c r="C68" t="s">
        <v>93</v>
      </c>
      <c r="D68" s="101">
        <v>44804</v>
      </c>
      <c r="E68" t="s">
        <v>3710</v>
      </c>
      <c r="F68" t="s">
        <v>3711</v>
      </c>
      <c r="G68" t="s">
        <v>3566</v>
      </c>
      <c r="H68" t="s">
        <v>3712</v>
      </c>
    </row>
    <row r="69" spans="1:8" x14ac:dyDescent="0.3">
      <c r="A69">
        <v>77</v>
      </c>
      <c r="B69" t="s">
        <v>57</v>
      </c>
      <c r="C69" t="s">
        <v>58</v>
      </c>
      <c r="D69" s="101">
        <v>44834</v>
      </c>
      <c r="E69" t="s">
        <v>3713</v>
      </c>
      <c r="F69" t="s">
        <v>3714</v>
      </c>
      <c r="G69" t="s">
        <v>3552</v>
      </c>
      <c r="H69" t="s">
        <v>3715</v>
      </c>
    </row>
    <row r="70" spans="1:8" x14ac:dyDescent="0.3">
      <c r="A70">
        <v>121</v>
      </c>
      <c r="B70" t="s">
        <v>94</v>
      </c>
      <c r="C70" t="s">
        <v>25</v>
      </c>
      <c r="D70" s="101">
        <v>44834</v>
      </c>
      <c r="E70" t="s">
        <v>3716</v>
      </c>
      <c r="F70" t="s">
        <v>3717</v>
      </c>
      <c r="G70" t="s">
        <v>3556</v>
      </c>
      <c r="H70" t="s">
        <v>3718</v>
      </c>
    </row>
    <row r="71" spans="1:8" x14ac:dyDescent="0.3">
      <c r="A71">
        <v>124</v>
      </c>
      <c r="B71" t="s">
        <v>97</v>
      </c>
      <c r="C71" t="s">
        <v>64</v>
      </c>
      <c r="D71" s="101">
        <v>44834</v>
      </c>
      <c r="E71" t="s">
        <v>3719</v>
      </c>
      <c r="F71" t="s">
        <v>3720</v>
      </c>
      <c r="G71" t="s">
        <v>3560</v>
      </c>
      <c r="H71" t="s">
        <v>3637</v>
      </c>
    </row>
    <row r="72" spans="1:8" x14ac:dyDescent="0.3">
      <c r="A72">
        <v>125</v>
      </c>
      <c r="B72" t="s">
        <v>98</v>
      </c>
      <c r="C72" t="s">
        <v>64</v>
      </c>
      <c r="D72" s="101">
        <v>44834</v>
      </c>
      <c r="E72" t="s">
        <v>3721</v>
      </c>
      <c r="F72" t="s">
        <v>3722</v>
      </c>
      <c r="G72" t="s">
        <v>3560</v>
      </c>
      <c r="H72" t="s">
        <v>3723</v>
      </c>
    </row>
    <row r="73" spans="1:8" x14ac:dyDescent="0.3">
      <c r="A73">
        <v>128</v>
      </c>
      <c r="B73" t="s">
        <v>101</v>
      </c>
      <c r="C73" t="s">
        <v>64</v>
      </c>
      <c r="D73" s="101">
        <v>44834</v>
      </c>
      <c r="E73" t="s">
        <v>3724</v>
      </c>
      <c r="F73" t="s">
        <v>3725</v>
      </c>
      <c r="G73" t="s">
        <v>3560</v>
      </c>
      <c r="H73" t="s">
        <v>3726</v>
      </c>
    </row>
    <row r="74" spans="1:8" x14ac:dyDescent="0.3">
      <c r="A74">
        <v>172</v>
      </c>
      <c r="B74" t="s">
        <v>122</v>
      </c>
      <c r="C74" t="s">
        <v>93</v>
      </c>
      <c r="D74" s="101">
        <v>44834</v>
      </c>
      <c r="E74" t="s">
        <v>3727</v>
      </c>
      <c r="F74" t="s">
        <v>3728</v>
      </c>
      <c r="G74" t="s">
        <v>3566</v>
      </c>
      <c r="H74" t="s">
        <v>3729</v>
      </c>
    </row>
    <row r="75" spans="1:8" x14ac:dyDescent="0.3">
      <c r="A75">
        <v>69</v>
      </c>
      <c r="B75" t="s">
        <v>51</v>
      </c>
      <c r="C75" t="s">
        <v>50</v>
      </c>
      <c r="D75" s="101">
        <v>44834</v>
      </c>
      <c r="E75" t="s">
        <v>2488</v>
      </c>
      <c r="F75" t="s">
        <v>3730</v>
      </c>
      <c r="G75" t="s">
        <v>3598</v>
      </c>
      <c r="H75" t="s">
        <v>3731</v>
      </c>
    </row>
    <row r="76" spans="1:8" x14ac:dyDescent="0.3">
      <c r="A76">
        <v>111</v>
      </c>
      <c r="B76" t="s">
        <v>85</v>
      </c>
      <c r="C76" t="s">
        <v>50</v>
      </c>
      <c r="D76" s="101">
        <v>44834</v>
      </c>
      <c r="E76" t="s">
        <v>759</v>
      </c>
      <c r="F76" t="s">
        <v>3732</v>
      </c>
      <c r="G76" t="s">
        <v>3699</v>
      </c>
      <c r="H76" t="s">
        <v>3733</v>
      </c>
    </row>
    <row r="77" spans="1:8" x14ac:dyDescent="0.3">
      <c r="A77">
        <v>197</v>
      </c>
      <c r="B77" t="s">
        <v>130</v>
      </c>
      <c r="C77" t="s">
        <v>87</v>
      </c>
      <c r="D77" s="101">
        <v>44834</v>
      </c>
      <c r="E77" t="s">
        <v>969</v>
      </c>
      <c r="F77" t="s">
        <v>3734</v>
      </c>
      <c r="G77" t="s">
        <v>3735</v>
      </c>
      <c r="H77" t="s">
        <v>3736</v>
      </c>
    </row>
    <row r="78" spans="1:8" x14ac:dyDescent="0.3">
      <c r="A78">
        <v>77</v>
      </c>
      <c r="B78" t="s">
        <v>57</v>
      </c>
      <c r="C78" t="s">
        <v>58</v>
      </c>
      <c r="D78" s="101">
        <v>44865</v>
      </c>
      <c r="E78" t="s">
        <v>3737</v>
      </c>
      <c r="F78" t="s">
        <v>3738</v>
      </c>
      <c r="G78" t="s">
        <v>3552</v>
      </c>
      <c r="H78" t="s">
        <v>3739</v>
      </c>
    </row>
    <row r="79" spans="1:8" x14ac:dyDescent="0.3">
      <c r="A79">
        <v>121</v>
      </c>
      <c r="B79" t="s">
        <v>94</v>
      </c>
      <c r="C79" t="s">
        <v>25</v>
      </c>
      <c r="D79" s="101">
        <v>44865</v>
      </c>
      <c r="E79" t="s">
        <v>3740</v>
      </c>
      <c r="F79" t="s">
        <v>3741</v>
      </c>
      <c r="G79" t="s">
        <v>3556</v>
      </c>
      <c r="H79" t="s">
        <v>3742</v>
      </c>
    </row>
    <row r="80" spans="1:8" x14ac:dyDescent="0.3">
      <c r="A80">
        <v>122</v>
      </c>
      <c r="B80" t="s">
        <v>96</v>
      </c>
      <c r="C80" t="s">
        <v>93</v>
      </c>
      <c r="D80" s="101">
        <v>44865</v>
      </c>
      <c r="E80" t="s">
        <v>817</v>
      </c>
      <c r="F80" t="s">
        <v>3743</v>
      </c>
      <c r="G80" t="s">
        <v>3575</v>
      </c>
      <c r="H80" t="s">
        <v>3744</v>
      </c>
    </row>
    <row r="81" spans="1:8" x14ac:dyDescent="0.3">
      <c r="A81">
        <v>124</v>
      </c>
      <c r="B81" t="s">
        <v>97</v>
      </c>
      <c r="C81" t="s">
        <v>64</v>
      </c>
      <c r="D81" s="101">
        <v>44865</v>
      </c>
      <c r="E81" t="s">
        <v>3745</v>
      </c>
      <c r="F81" t="s">
        <v>3746</v>
      </c>
      <c r="G81" t="s">
        <v>3560</v>
      </c>
      <c r="H81" t="s">
        <v>3747</v>
      </c>
    </row>
    <row r="82" spans="1:8" x14ac:dyDescent="0.3">
      <c r="A82">
        <v>125</v>
      </c>
      <c r="B82" t="s">
        <v>98</v>
      </c>
      <c r="C82" t="s">
        <v>64</v>
      </c>
      <c r="D82" s="101">
        <v>44865</v>
      </c>
      <c r="E82" t="s">
        <v>3748</v>
      </c>
      <c r="F82" t="s">
        <v>3749</v>
      </c>
      <c r="G82" t="s">
        <v>3560</v>
      </c>
      <c r="H82" t="s">
        <v>3750</v>
      </c>
    </row>
    <row r="83" spans="1:8" x14ac:dyDescent="0.3">
      <c r="A83">
        <v>128</v>
      </c>
      <c r="B83" t="s">
        <v>101</v>
      </c>
      <c r="C83" t="s">
        <v>64</v>
      </c>
      <c r="D83" s="101">
        <v>44865</v>
      </c>
      <c r="E83" t="s">
        <v>3751</v>
      </c>
      <c r="F83" t="s">
        <v>3752</v>
      </c>
      <c r="G83" t="s">
        <v>3560</v>
      </c>
      <c r="H83" t="s">
        <v>3753</v>
      </c>
    </row>
    <row r="84" spans="1:8" x14ac:dyDescent="0.3">
      <c r="A84">
        <v>172</v>
      </c>
      <c r="B84" t="s">
        <v>122</v>
      </c>
      <c r="C84" t="s">
        <v>93</v>
      </c>
      <c r="D84" s="101">
        <v>44865</v>
      </c>
      <c r="E84" t="s">
        <v>3754</v>
      </c>
      <c r="F84" t="s">
        <v>3755</v>
      </c>
      <c r="G84" t="s">
        <v>3566</v>
      </c>
      <c r="H84" t="s">
        <v>3756</v>
      </c>
    </row>
    <row r="85" spans="1:8" x14ac:dyDescent="0.3">
      <c r="A85">
        <v>114</v>
      </c>
      <c r="B85" t="s">
        <v>85</v>
      </c>
      <c r="C85" t="s">
        <v>58</v>
      </c>
      <c r="D85" s="101">
        <v>44865</v>
      </c>
      <c r="E85" t="s">
        <v>3757</v>
      </c>
      <c r="F85" t="s">
        <v>3758</v>
      </c>
      <c r="G85" t="s">
        <v>3552</v>
      </c>
      <c r="H85" t="s">
        <v>3759</v>
      </c>
    </row>
    <row r="86" spans="1:8" x14ac:dyDescent="0.3">
      <c r="A86">
        <v>77</v>
      </c>
      <c r="B86" t="s">
        <v>57</v>
      </c>
      <c r="C86" t="s">
        <v>58</v>
      </c>
      <c r="D86" s="101">
        <v>44895</v>
      </c>
      <c r="E86" t="s">
        <v>3760</v>
      </c>
      <c r="F86" t="s">
        <v>3761</v>
      </c>
      <c r="G86" t="s">
        <v>3552</v>
      </c>
      <c r="H86" t="s">
        <v>3762</v>
      </c>
    </row>
    <row r="87" spans="1:8" x14ac:dyDescent="0.3">
      <c r="A87">
        <v>121</v>
      </c>
      <c r="B87" t="s">
        <v>94</v>
      </c>
      <c r="C87" t="s">
        <v>25</v>
      </c>
      <c r="D87" s="101">
        <v>44895</v>
      </c>
      <c r="E87" t="s">
        <v>3763</v>
      </c>
      <c r="F87" t="s">
        <v>3764</v>
      </c>
      <c r="G87" t="s">
        <v>3556</v>
      </c>
      <c r="H87" t="s">
        <v>3765</v>
      </c>
    </row>
    <row r="88" spans="1:8" x14ac:dyDescent="0.3">
      <c r="A88">
        <v>124</v>
      </c>
      <c r="B88" t="s">
        <v>97</v>
      </c>
      <c r="C88" t="s">
        <v>64</v>
      </c>
      <c r="D88" s="101">
        <v>44895</v>
      </c>
      <c r="E88" t="s">
        <v>3766</v>
      </c>
      <c r="F88" t="s">
        <v>3767</v>
      </c>
      <c r="G88" t="s">
        <v>3560</v>
      </c>
      <c r="H88" t="s">
        <v>3637</v>
      </c>
    </row>
    <row r="89" spans="1:8" x14ac:dyDescent="0.3">
      <c r="A89">
        <v>125</v>
      </c>
      <c r="B89" t="s">
        <v>98</v>
      </c>
      <c r="C89" t="s">
        <v>64</v>
      </c>
      <c r="D89" s="101">
        <v>44895</v>
      </c>
      <c r="E89" t="s">
        <v>3768</v>
      </c>
      <c r="F89" t="s">
        <v>3769</v>
      </c>
      <c r="G89" t="s">
        <v>3560</v>
      </c>
      <c r="H89" t="s">
        <v>3564</v>
      </c>
    </row>
    <row r="90" spans="1:8" x14ac:dyDescent="0.3">
      <c r="A90">
        <v>128</v>
      </c>
      <c r="B90" t="s">
        <v>101</v>
      </c>
      <c r="C90" t="s">
        <v>64</v>
      </c>
      <c r="D90" s="101">
        <v>44895</v>
      </c>
      <c r="E90" t="s">
        <v>3770</v>
      </c>
      <c r="F90" t="s">
        <v>3771</v>
      </c>
      <c r="G90" t="s">
        <v>3560</v>
      </c>
      <c r="H90" t="s">
        <v>3772</v>
      </c>
    </row>
    <row r="91" spans="1:8" x14ac:dyDescent="0.3">
      <c r="A91">
        <v>77</v>
      </c>
      <c r="B91" t="s">
        <v>57</v>
      </c>
      <c r="C91" t="s">
        <v>58</v>
      </c>
      <c r="D91" s="101">
        <v>44926</v>
      </c>
      <c r="E91" t="s">
        <v>3773</v>
      </c>
      <c r="F91" t="s">
        <v>3774</v>
      </c>
      <c r="G91" t="s">
        <v>3552</v>
      </c>
      <c r="H91" t="s">
        <v>3775</v>
      </c>
    </row>
    <row r="92" spans="1:8" x14ac:dyDescent="0.3">
      <c r="A92">
        <v>121</v>
      </c>
      <c r="B92" t="s">
        <v>94</v>
      </c>
      <c r="C92" t="s">
        <v>25</v>
      </c>
      <c r="D92" s="101">
        <v>44926</v>
      </c>
      <c r="E92" t="s">
        <v>3776</v>
      </c>
      <c r="F92" t="s">
        <v>3777</v>
      </c>
      <c r="G92" t="s">
        <v>3556</v>
      </c>
      <c r="H92" t="s">
        <v>3778</v>
      </c>
    </row>
    <row r="93" spans="1:8" x14ac:dyDescent="0.3">
      <c r="A93">
        <v>122</v>
      </c>
      <c r="B93" t="s">
        <v>96</v>
      </c>
      <c r="C93" t="s">
        <v>93</v>
      </c>
      <c r="D93" s="101">
        <v>44926</v>
      </c>
      <c r="E93" t="s">
        <v>819</v>
      </c>
      <c r="F93" t="s">
        <v>3779</v>
      </c>
      <c r="G93" t="s">
        <v>3699</v>
      </c>
      <c r="H93" t="s">
        <v>3780</v>
      </c>
    </row>
    <row r="94" spans="1:8" x14ac:dyDescent="0.3">
      <c r="A94">
        <v>124</v>
      </c>
      <c r="B94" t="s">
        <v>97</v>
      </c>
      <c r="C94" t="s">
        <v>64</v>
      </c>
      <c r="D94" s="101">
        <v>44926</v>
      </c>
      <c r="E94" t="s">
        <v>3781</v>
      </c>
      <c r="F94" t="s">
        <v>3782</v>
      </c>
      <c r="G94" t="s">
        <v>3560</v>
      </c>
      <c r="H94" t="s">
        <v>3637</v>
      </c>
    </row>
    <row r="95" spans="1:8" x14ac:dyDescent="0.3">
      <c r="A95">
        <v>125</v>
      </c>
      <c r="B95" t="s">
        <v>98</v>
      </c>
      <c r="C95" t="s">
        <v>64</v>
      </c>
      <c r="D95" s="101">
        <v>44926</v>
      </c>
      <c r="E95" t="s">
        <v>3783</v>
      </c>
      <c r="F95" t="s">
        <v>3784</v>
      </c>
      <c r="G95" t="s">
        <v>3560</v>
      </c>
      <c r="H95" t="s">
        <v>3785</v>
      </c>
    </row>
    <row r="96" spans="1:8" x14ac:dyDescent="0.3">
      <c r="A96">
        <v>128</v>
      </c>
      <c r="B96" t="s">
        <v>101</v>
      </c>
      <c r="C96" t="s">
        <v>64</v>
      </c>
      <c r="D96" s="101">
        <v>44926</v>
      </c>
      <c r="E96" t="s">
        <v>3786</v>
      </c>
      <c r="F96" t="s">
        <v>3787</v>
      </c>
      <c r="G96" t="s">
        <v>3560</v>
      </c>
      <c r="H96" t="s">
        <v>3788</v>
      </c>
    </row>
    <row r="97" spans="1:8" x14ac:dyDescent="0.3">
      <c r="A97">
        <v>68</v>
      </c>
      <c r="B97" t="s">
        <v>49</v>
      </c>
      <c r="C97" t="s">
        <v>50</v>
      </c>
      <c r="D97" s="101">
        <v>44926</v>
      </c>
      <c r="E97" t="s">
        <v>2480</v>
      </c>
      <c r="F97" t="s">
        <v>3789</v>
      </c>
      <c r="G97" t="s">
        <v>3598</v>
      </c>
      <c r="H97" t="s">
        <v>3790</v>
      </c>
    </row>
    <row r="98" spans="1:8" x14ac:dyDescent="0.3">
      <c r="A98">
        <v>73</v>
      </c>
      <c r="B98" t="s">
        <v>53</v>
      </c>
      <c r="C98" t="s">
        <v>25</v>
      </c>
      <c r="D98" s="101">
        <v>44926</v>
      </c>
      <c r="E98" t="s">
        <v>2497</v>
      </c>
      <c r="F98" t="s">
        <v>3791</v>
      </c>
      <c r="G98" t="s">
        <v>3792</v>
      </c>
      <c r="H98" t="s">
        <v>3793</v>
      </c>
    </row>
    <row r="99" spans="1:8" x14ac:dyDescent="0.3">
      <c r="A99">
        <v>74</v>
      </c>
      <c r="B99" t="s">
        <v>56</v>
      </c>
      <c r="C99" t="s">
        <v>25</v>
      </c>
      <c r="D99" s="101">
        <v>44926</v>
      </c>
      <c r="E99" t="s">
        <v>2503</v>
      </c>
      <c r="F99" t="s">
        <v>3794</v>
      </c>
      <c r="G99" t="s">
        <v>3792</v>
      </c>
    </row>
    <row r="100" spans="1:8" x14ac:dyDescent="0.3">
      <c r="A100">
        <v>86</v>
      </c>
      <c r="B100" t="s">
        <v>67</v>
      </c>
      <c r="C100" t="s">
        <v>64</v>
      </c>
      <c r="D100" s="101">
        <v>44926</v>
      </c>
      <c r="E100" t="s">
        <v>2533</v>
      </c>
      <c r="F100" t="s">
        <v>3795</v>
      </c>
      <c r="G100" t="s">
        <v>3560</v>
      </c>
      <c r="H100" t="s">
        <v>3796</v>
      </c>
    </row>
    <row r="101" spans="1:8" x14ac:dyDescent="0.3">
      <c r="A101">
        <v>95</v>
      </c>
      <c r="B101" t="s">
        <v>75</v>
      </c>
      <c r="C101" t="s">
        <v>64</v>
      </c>
      <c r="D101" s="101">
        <v>44926</v>
      </c>
      <c r="E101" t="s">
        <v>2560</v>
      </c>
      <c r="F101" t="s">
        <v>3797</v>
      </c>
      <c r="G101" t="s">
        <v>3560</v>
      </c>
      <c r="H101" t="s">
        <v>3798</v>
      </c>
    </row>
    <row r="102" spans="1:8" x14ac:dyDescent="0.3">
      <c r="A102">
        <v>143</v>
      </c>
      <c r="B102" t="s">
        <v>911</v>
      </c>
      <c r="C102" t="s">
        <v>77</v>
      </c>
      <c r="D102" s="101">
        <v>44926</v>
      </c>
      <c r="E102" t="s">
        <v>915</v>
      </c>
      <c r="F102" t="s">
        <v>3799</v>
      </c>
      <c r="G102" t="s">
        <v>3658</v>
      </c>
      <c r="H102" t="s">
        <v>3800</v>
      </c>
    </row>
    <row r="103" spans="1:8" x14ac:dyDescent="0.3">
      <c r="A103">
        <v>145</v>
      </c>
      <c r="B103" t="s">
        <v>109</v>
      </c>
      <c r="C103" t="s">
        <v>110</v>
      </c>
      <c r="D103" s="101">
        <v>44926</v>
      </c>
      <c r="E103" t="s">
        <v>924</v>
      </c>
      <c r="F103" t="s">
        <v>3801</v>
      </c>
      <c r="G103" t="s">
        <v>3661</v>
      </c>
      <c r="H103" t="s">
        <v>3802</v>
      </c>
    </row>
    <row r="104" spans="1:8" x14ac:dyDescent="0.3">
      <c r="A104">
        <v>146</v>
      </c>
      <c r="B104" t="s">
        <v>111</v>
      </c>
      <c r="C104" t="s">
        <v>77</v>
      </c>
      <c r="D104" s="101">
        <v>44926</v>
      </c>
      <c r="E104" t="s">
        <v>929</v>
      </c>
      <c r="F104" t="s">
        <v>3803</v>
      </c>
      <c r="G104" t="s">
        <v>3658</v>
      </c>
      <c r="H104" t="s">
        <v>3804</v>
      </c>
    </row>
    <row r="105" spans="1:8" x14ac:dyDescent="0.3">
      <c r="A105">
        <v>148</v>
      </c>
      <c r="B105" t="s">
        <v>114</v>
      </c>
      <c r="C105" t="s">
        <v>110</v>
      </c>
      <c r="D105" s="101">
        <v>44926</v>
      </c>
      <c r="E105" t="s">
        <v>2604</v>
      </c>
      <c r="F105" t="s">
        <v>3805</v>
      </c>
      <c r="G105" t="s">
        <v>3661</v>
      </c>
      <c r="H105" t="s">
        <v>3806</v>
      </c>
    </row>
    <row r="106" spans="1:8" x14ac:dyDescent="0.3">
      <c r="A106">
        <v>167</v>
      </c>
      <c r="B106" t="s">
        <v>120</v>
      </c>
      <c r="C106" t="s">
        <v>25</v>
      </c>
      <c r="D106" s="101">
        <v>44926</v>
      </c>
      <c r="E106" t="s">
        <v>949</v>
      </c>
      <c r="F106" t="s">
        <v>3807</v>
      </c>
      <c r="G106" t="s">
        <v>3668</v>
      </c>
      <c r="H106" t="s">
        <v>3808</v>
      </c>
    </row>
    <row r="107" spans="1:8" x14ac:dyDescent="0.3">
      <c r="A107">
        <v>69</v>
      </c>
      <c r="B107" t="s">
        <v>51</v>
      </c>
      <c r="C107" t="s">
        <v>50</v>
      </c>
      <c r="D107" s="101">
        <v>44926</v>
      </c>
      <c r="E107" t="s">
        <v>2489</v>
      </c>
      <c r="F107" t="s">
        <v>3809</v>
      </c>
      <c r="G107" t="s">
        <v>3598</v>
      </c>
      <c r="H107" t="s">
        <v>3810</v>
      </c>
    </row>
    <row r="108" spans="1:8" x14ac:dyDescent="0.3">
      <c r="A108">
        <v>197</v>
      </c>
      <c r="B108" t="s">
        <v>130</v>
      </c>
      <c r="C108" t="s">
        <v>87</v>
      </c>
      <c r="D108" s="101">
        <v>44926</v>
      </c>
      <c r="E108" t="s">
        <v>970</v>
      </c>
      <c r="F108" t="s">
        <v>3811</v>
      </c>
      <c r="G108" t="s">
        <v>3735</v>
      </c>
      <c r="H108" t="s">
        <v>3736</v>
      </c>
    </row>
    <row r="109" spans="1:8" x14ac:dyDescent="0.3">
      <c r="A109">
        <v>84</v>
      </c>
      <c r="B109" t="s">
        <v>63</v>
      </c>
      <c r="C109" t="s">
        <v>64</v>
      </c>
      <c r="D109" s="101">
        <v>44926</v>
      </c>
      <c r="E109" t="s">
        <v>2525</v>
      </c>
      <c r="F109" t="s">
        <v>3812</v>
      </c>
      <c r="G109" t="s">
        <v>3813</v>
      </c>
      <c r="H109" t="s">
        <v>3814</v>
      </c>
    </row>
    <row r="110" spans="1:8" x14ac:dyDescent="0.3">
      <c r="A110">
        <v>85</v>
      </c>
      <c r="B110" t="s">
        <v>66</v>
      </c>
      <c r="C110" t="s">
        <v>64</v>
      </c>
      <c r="D110" s="101">
        <v>44926</v>
      </c>
      <c r="E110" t="s">
        <v>2528</v>
      </c>
      <c r="F110" t="s">
        <v>3815</v>
      </c>
      <c r="G110" t="s">
        <v>3560</v>
      </c>
      <c r="H110" t="s">
        <v>3816</v>
      </c>
    </row>
    <row r="111" spans="1:8" x14ac:dyDescent="0.3">
      <c r="A111">
        <v>87</v>
      </c>
      <c r="B111" t="s">
        <v>68</v>
      </c>
      <c r="C111" t="s">
        <v>64</v>
      </c>
      <c r="D111" s="101">
        <v>44926</v>
      </c>
      <c r="E111" t="s">
        <v>2536</v>
      </c>
      <c r="F111" t="s">
        <v>3817</v>
      </c>
      <c r="G111" t="s">
        <v>3560</v>
      </c>
      <c r="H111" t="s">
        <v>3818</v>
      </c>
    </row>
    <row r="112" spans="1:8" x14ac:dyDescent="0.3">
      <c r="A112">
        <v>88</v>
      </c>
      <c r="B112" t="s">
        <v>69</v>
      </c>
      <c r="C112" t="s">
        <v>64</v>
      </c>
      <c r="D112" s="101">
        <v>44926</v>
      </c>
      <c r="E112" t="s">
        <v>2540</v>
      </c>
      <c r="F112" t="s">
        <v>3819</v>
      </c>
      <c r="G112" t="s">
        <v>3560</v>
      </c>
      <c r="H112" t="s">
        <v>3820</v>
      </c>
    </row>
    <row r="113" spans="1:8" x14ac:dyDescent="0.3">
      <c r="A113">
        <v>89</v>
      </c>
      <c r="B113" t="s">
        <v>70</v>
      </c>
      <c r="C113" t="s">
        <v>64</v>
      </c>
      <c r="D113" s="101">
        <v>44926</v>
      </c>
      <c r="E113" t="s">
        <v>2543</v>
      </c>
      <c r="F113" t="s">
        <v>3821</v>
      </c>
      <c r="G113" t="s">
        <v>3560</v>
      </c>
      <c r="H113" t="s">
        <v>3822</v>
      </c>
    </row>
    <row r="114" spans="1:8" x14ac:dyDescent="0.3">
      <c r="A114">
        <v>90</v>
      </c>
      <c r="B114" t="s">
        <v>71</v>
      </c>
      <c r="C114" t="s">
        <v>64</v>
      </c>
      <c r="D114" s="101">
        <v>44926</v>
      </c>
      <c r="E114" t="s">
        <v>2546</v>
      </c>
      <c r="F114" t="s">
        <v>3823</v>
      </c>
      <c r="G114" t="s">
        <v>3560</v>
      </c>
      <c r="H114" t="s">
        <v>3824</v>
      </c>
    </row>
    <row r="115" spans="1:8" x14ac:dyDescent="0.3">
      <c r="A115">
        <v>91</v>
      </c>
      <c r="B115" t="s">
        <v>72</v>
      </c>
      <c r="C115" t="s">
        <v>64</v>
      </c>
      <c r="D115" s="101">
        <v>44926</v>
      </c>
      <c r="E115" t="s">
        <v>2549</v>
      </c>
      <c r="F115" t="s">
        <v>3825</v>
      </c>
      <c r="G115" t="s">
        <v>3560</v>
      </c>
      <c r="H115" t="s">
        <v>3826</v>
      </c>
    </row>
    <row r="116" spans="1:8" x14ac:dyDescent="0.3">
      <c r="A116">
        <v>92</v>
      </c>
      <c r="B116" t="s">
        <v>73</v>
      </c>
      <c r="C116" t="s">
        <v>64</v>
      </c>
      <c r="D116" s="101">
        <v>44926</v>
      </c>
      <c r="E116" t="s">
        <v>2552</v>
      </c>
      <c r="F116" t="s">
        <v>3827</v>
      </c>
      <c r="G116" t="s">
        <v>3560</v>
      </c>
      <c r="H116" t="s">
        <v>3828</v>
      </c>
    </row>
    <row r="117" spans="1:8" x14ac:dyDescent="0.3">
      <c r="A117">
        <v>94</v>
      </c>
      <c r="B117" t="s">
        <v>74</v>
      </c>
      <c r="C117" t="s">
        <v>64</v>
      </c>
      <c r="D117" s="101">
        <v>44926</v>
      </c>
      <c r="E117" t="s">
        <v>2555</v>
      </c>
      <c r="F117" t="s">
        <v>3829</v>
      </c>
      <c r="G117" t="s">
        <v>3813</v>
      </c>
      <c r="H117" t="s">
        <v>3830</v>
      </c>
    </row>
    <row r="118" spans="1:8" x14ac:dyDescent="0.3">
      <c r="A118">
        <v>100</v>
      </c>
      <c r="B118" t="s">
        <v>81</v>
      </c>
      <c r="C118" t="s">
        <v>64</v>
      </c>
      <c r="D118" s="101">
        <v>44926</v>
      </c>
      <c r="E118" t="s">
        <v>742</v>
      </c>
      <c r="F118" t="s">
        <v>3831</v>
      </c>
      <c r="G118" t="s">
        <v>3560</v>
      </c>
      <c r="H118" t="s">
        <v>3832</v>
      </c>
    </row>
    <row r="119" spans="1:8" x14ac:dyDescent="0.3">
      <c r="A119">
        <v>104</v>
      </c>
      <c r="B119" t="s">
        <v>82</v>
      </c>
      <c r="C119" t="s">
        <v>64</v>
      </c>
      <c r="D119" s="101">
        <v>44926</v>
      </c>
      <c r="E119" t="s">
        <v>746</v>
      </c>
      <c r="F119" t="s">
        <v>3833</v>
      </c>
      <c r="G119" t="s">
        <v>3560</v>
      </c>
      <c r="H119" t="s">
        <v>3834</v>
      </c>
    </row>
    <row r="120" spans="1:8" x14ac:dyDescent="0.3">
      <c r="A120">
        <v>106</v>
      </c>
      <c r="B120" t="s">
        <v>84</v>
      </c>
      <c r="C120" t="s">
        <v>64</v>
      </c>
      <c r="D120" s="101">
        <v>44926</v>
      </c>
      <c r="E120" t="s">
        <v>749</v>
      </c>
      <c r="F120" t="s">
        <v>3835</v>
      </c>
      <c r="G120" t="s">
        <v>3560</v>
      </c>
      <c r="H120" t="s">
        <v>3836</v>
      </c>
    </row>
    <row r="121" spans="1:8" x14ac:dyDescent="0.3">
      <c r="A121">
        <v>126</v>
      </c>
      <c r="B121" t="s">
        <v>99</v>
      </c>
      <c r="C121" t="s">
        <v>64</v>
      </c>
      <c r="D121" s="101">
        <v>44926</v>
      </c>
      <c r="E121" t="s">
        <v>3837</v>
      </c>
      <c r="F121" t="s">
        <v>3838</v>
      </c>
      <c r="G121" t="s">
        <v>3560</v>
      </c>
      <c r="H121" t="s">
        <v>3839</v>
      </c>
    </row>
    <row r="122" spans="1:8" x14ac:dyDescent="0.3">
      <c r="A122">
        <v>127</v>
      </c>
      <c r="B122" t="s">
        <v>100</v>
      </c>
      <c r="C122" t="s">
        <v>64</v>
      </c>
      <c r="D122" s="101">
        <v>44926</v>
      </c>
      <c r="E122" t="s">
        <v>3840</v>
      </c>
      <c r="F122" t="s">
        <v>3841</v>
      </c>
      <c r="G122" t="s">
        <v>3560</v>
      </c>
      <c r="H122" t="s">
        <v>3842</v>
      </c>
    </row>
    <row r="123" spans="1:8" x14ac:dyDescent="0.3">
      <c r="A123">
        <v>144</v>
      </c>
      <c r="B123" t="s">
        <v>108</v>
      </c>
      <c r="C123" t="s">
        <v>77</v>
      </c>
      <c r="D123" s="101">
        <v>44926</v>
      </c>
      <c r="E123" t="s">
        <v>919</v>
      </c>
      <c r="F123" t="s">
        <v>3843</v>
      </c>
      <c r="G123" t="s">
        <v>3658</v>
      </c>
      <c r="H123" t="s">
        <v>3844</v>
      </c>
    </row>
    <row r="124" spans="1:8" x14ac:dyDescent="0.3">
      <c r="A124">
        <v>200</v>
      </c>
      <c r="B124" t="s">
        <v>132</v>
      </c>
      <c r="C124" t="s">
        <v>25</v>
      </c>
      <c r="D124" s="101">
        <v>44926</v>
      </c>
      <c r="E124" t="s">
        <v>978</v>
      </c>
      <c r="F124" t="s">
        <v>3845</v>
      </c>
      <c r="G124" t="s">
        <v>3575</v>
      </c>
      <c r="H124" t="s">
        <v>3846</v>
      </c>
    </row>
    <row r="125" spans="1:8" x14ac:dyDescent="0.3">
      <c r="A125">
        <v>216</v>
      </c>
      <c r="B125" t="s">
        <v>146</v>
      </c>
      <c r="C125" t="s">
        <v>90</v>
      </c>
      <c r="D125" s="101">
        <v>44926</v>
      </c>
      <c r="E125" t="s">
        <v>1073</v>
      </c>
      <c r="F125" t="s">
        <v>3847</v>
      </c>
      <c r="G125" t="s">
        <v>3848</v>
      </c>
      <c r="H125" t="s">
        <v>3849</v>
      </c>
    </row>
    <row r="126" spans="1:8" x14ac:dyDescent="0.3">
      <c r="A126">
        <v>222</v>
      </c>
      <c r="B126" t="s">
        <v>153</v>
      </c>
      <c r="C126" t="s">
        <v>90</v>
      </c>
      <c r="D126" s="101">
        <v>44926</v>
      </c>
      <c r="E126" t="s">
        <v>2893</v>
      </c>
      <c r="F126" t="s">
        <v>3850</v>
      </c>
      <c r="G126" t="s">
        <v>3848</v>
      </c>
      <c r="H126" t="s">
        <v>3851</v>
      </c>
    </row>
    <row r="127" spans="1:8" x14ac:dyDescent="0.3">
      <c r="A127">
        <v>224</v>
      </c>
      <c r="B127" t="s">
        <v>155</v>
      </c>
      <c r="C127" t="s">
        <v>90</v>
      </c>
      <c r="D127" s="101">
        <v>44926</v>
      </c>
      <c r="E127" t="s">
        <v>2606</v>
      </c>
      <c r="F127" t="s">
        <v>3852</v>
      </c>
      <c r="G127" t="s">
        <v>3848</v>
      </c>
      <c r="H127" t="s">
        <v>3853</v>
      </c>
    </row>
    <row r="128" spans="1:8" x14ac:dyDescent="0.3">
      <c r="A128">
        <v>226</v>
      </c>
      <c r="B128" t="s">
        <v>157</v>
      </c>
      <c r="C128" t="s">
        <v>90</v>
      </c>
      <c r="D128" s="101">
        <v>44926</v>
      </c>
      <c r="E128" t="s">
        <v>2894</v>
      </c>
      <c r="F128" t="s">
        <v>3854</v>
      </c>
      <c r="G128" t="s">
        <v>3855</v>
      </c>
      <c r="H128" t="s">
        <v>3856</v>
      </c>
    </row>
    <row r="129" spans="1:8" x14ac:dyDescent="0.3">
      <c r="A129">
        <v>228</v>
      </c>
      <c r="B129" t="s">
        <v>159</v>
      </c>
      <c r="C129" t="s">
        <v>90</v>
      </c>
      <c r="D129" s="101">
        <v>44926</v>
      </c>
      <c r="E129" t="s">
        <v>2896</v>
      </c>
      <c r="F129" t="s">
        <v>3857</v>
      </c>
      <c r="G129" t="s">
        <v>3855</v>
      </c>
      <c r="H129" t="s">
        <v>3858</v>
      </c>
    </row>
    <row r="130" spans="1:8" x14ac:dyDescent="0.3">
      <c r="A130">
        <v>244</v>
      </c>
      <c r="B130" t="s">
        <v>176</v>
      </c>
      <c r="C130" t="s">
        <v>90</v>
      </c>
      <c r="D130" s="101">
        <v>44926</v>
      </c>
      <c r="E130" t="s">
        <v>1242</v>
      </c>
      <c r="F130" t="s">
        <v>3859</v>
      </c>
      <c r="G130" t="s">
        <v>3855</v>
      </c>
      <c r="H130" t="s">
        <v>3860</v>
      </c>
    </row>
    <row r="131" spans="1:8" x14ac:dyDescent="0.3">
      <c r="A131">
        <v>272</v>
      </c>
      <c r="B131" t="s">
        <v>212</v>
      </c>
      <c r="C131" t="s">
        <v>64</v>
      </c>
      <c r="D131" s="101">
        <v>44926</v>
      </c>
      <c r="E131" t="s">
        <v>1298</v>
      </c>
      <c r="F131" t="s">
        <v>3861</v>
      </c>
      <c r="G131" t="s">
        <v>3560</v>
      </c>
      <c r="H131" t="s">
        <v>3862</v>
      </c>
    </row>
    <row r="132" spans="1:8" x14ac:dyDescent="0.3">
      <c r="A132">
        <v>334</v>
      </c>
      <c r="B132" t="s">
        <v>283</v>
      </c>
      <c r="C132" t="s">
        <v>25</v>
      </c>
      <c r="D132" s="101">
        <v>44926</v>
      </c>
      <c r="E132" t="s">
        <v>2611</v>
      </c>
      <c r="F132" t="s">
        <v>3863</v>
      </c>
      <c r="G132" t="s">
        <v>3864</v>
      </c>
      <c r="H132" t="s">
        <v>3865</v>
      </c>
    </row>
    <row r="133" spans="1:8" x14ac:dyDescent="0.3">
      <c r="A133">
        <v>77</v>
      </c>
      <c r="B133" t="s">
        <v>57</v>
      </c>
      <c r="C133" t="s">
        <v>58</v>
      </c>
      <c r="D133" s="101">
        <v>44957</v>
      </c>
      <c r="E133" t="s">
        <v>3866</v>
      </c>
      <c r="F133" t="s">
        <v>3867</v>
      </c>
      <c r="G133" t="s">
        <v>3552</v>
      </c>
      <c r="H133" t="s">
        <v>3868</v>
      </c>
    </row>
    <row r="134" spans="1:8" x14ac:dyDescent="0.3">
      <c r="A134">
        <v>121</v>
      </c>
      <c r="B134" t="s">
        <v>94</v>
      </c>
      <c r="C134" t="s">
        <v>25</v>
      </c>
      <c r="D134" s="101">
        <v>44957</v>
      </c>
      <c r="E134" t="s">
        <v>3869</v>
      </c>
      <c r="F134" t="s">
        <v>3870</v>
      </c>
      <c r="G134" t="s">
        <v>3556</v>
      </c>
      <c r="H134" t="s">
        <v>3871</v>
      </c>
    </row>
    <row r="135" spans="1:8" x14ac:dyDescent="0.3">
      <c r="A135">
        <v>124</v>
      </c>
      <c r="B135" t="s">
        <v>97</v>
      </c>
      <c r="C135" t="s">
        <v>64</v>
      </c>
      <c r="D135" s="101">
        <v>44957</v>
      </c>
      <c r="E135" t="s">
        <v>3872</v>
      </c>
      <c r="F135" t="s">
        <v>3873</v>
      </c>
      <c r="G135" t="s">
        <v>3560</v>
      </c>
      <c r="H135" t="s">
        <v>3874</v>
      </c>
    </row>
    <row r="136" spans="1:8" x14ac:dyDescent="0.3">
      <c r="A136">
        <v>125</v>
      </c>
      <c r="B136" t="s">
        <v>98</v>
      </c>
      <c r="C136" t="s">
        <v>64</v>
      </c>
      <c r="D136" s="101">
        <v>44957</v>
      </c>
      <c r="E136" t="s">
        <v>3875</v>
      </c>
      <c r="F136" t="s">
        <v>3876</v>
      </c>
      <c r="G136" t="s">
        <v>3560</v>
      </c>
      <c r="H136" t="s">
        <v>3877</v>
      </c>
    </row>
    <row r="137" spans="1:8" x14ac:dyDescent="0.3">
      <c r="A137">
        <v>128</v>
      </c>
      <c r="B137" t="s">
        <v>101</v>
      </c>
      <c r="C137" t="s">
        <v>64</v>
      </c>
      <c r="D137" s="101">
        <v>44957</v>
      </c>
      <c r="E137" t="s">
        <v>3878</v>
      </c>
      <c r="F137" t="s">
        <v>3879</v>
      </c>
      <c r="G137" t="s">
        <v>3560</v>
      </c>
      <c r="H137" t="s">
        <v>3880</v>
      </c>
    </row>
    <row r="138" spans="1:8" x14ac:dyDescent="0.3">
      <c r="A138">
        <v>172</v>
      </c>
      <c r="B138" t="s">
        <v>122</v>
      </c>
      <c r="C138" t="s">
        <v>93</v>
      </c>
      <c r="D138" s="101">
        <v>44957</v>
      </c>
      <c r="E138" t="s">
        <v>956</v>
      </c>
      <c r="F138" t="s">
        <v>3881</v>
      </c>
      <c r="G138" t="s">
        <v>3566</v>
      </c>
      <c r="H138" t="s">
        <v>3882</v>
      </c>
    </row>
    <row r="139" spans="1:8" x14ac:dyDescent="0.3">
      <c r="A139">
        <v>208</v>
      </c>
      <c r="B139" t="s">
        <v>140</v>
      </c>
      <c r="C139" t="s">
        <v>90</v>
      </c>
      <c r="D139" s="101">
        <v>44957</v>
      </c>
      <c r="E139" t="s">
        <v>2897</v>
      </c>
      <c r="F139" t="s">
        <v>3883</v>
      </c>
      <c r="G139" t="s">
        <v>3848</v>
      </c>
      <c r="H139" t="s">
        <v>3884</v>
      </c>
    </row>
    <row r="140" spans="1:8" x14ac:dyDescent="0.3">
      <c r="A140">
        <v>214</v>
      </c>
      <c r="B140" t="s">
        <v>143</v>
      </c>
      <c r="C140" t="s">
        <v>90</v>
      </c>
      <c r="D140" s="101">
        <v>44957</v>
      </c>
      <c r="E140" t="s">
        <v>2900</v>
      </c>
      <c r="F140" t="s">
        <v>3885</v>
      </c>
      <c r="G140" t="s">
        <v>3848</v>
      </c>
      <c r="H140" t="s">
        <v>3886</v>
      </c>
    </row>
    <row r="141" spans="1:8" x14ac:dyDescent="0.3">
      <c r="A141">
        <v>217</v>
      </c>
      <c r="B141" t="s">
        <v>147</v>
      </c>
      <c r="C141" t="s">
        <v>90</v>
      </c>
      <c r="D141" s="101">
        <v>44957</v>
      </c>
      <c r="E141" t="s">
        <v>2901</v>
      </c>
      <c r="F141" t="s">
        <v>3887</v>
      </c>
      <c r="G141" t="s">
        <v>3848</v>
      </c>
      <c r="H141" t="s">
        <v>3888</v>
      </c>
    </row>
    <row r="142" spans="1:8" x14ac:dyDescent="0.3">
      <c r="A142">
        <v>218</v>
      </c>
      <c r="B142" t="s">
        <v>148</v>
      </c>
      <c r="C142" t="s">
        <v>90</v>
      </c>
      <c r="D142" s="101">
        <v>44957</v>
      </c>
      <c r="E142" t="s">
        <v>2902</v>
      </c>
      <c r="F142" t="s">
        <v>3889</v>
      </c>
      <c r="G142" t="s">
        <v>3848</v>
      </c>
      <c r="H142" t="s">
        <v>3890</v>
      </c>
    </row>
    <row r="143" spans="1:8" x14ac:dyDescent="0.3">
      <c r="A143">
        <v>225</v>
      </c>
      <c r="B143" t="s">
        <v>156</v>
      </c>
      <c r="C143" t="s">
        <v>90</v>
      </c>
      <c r="D143" s="101">
        <v>44957</v>
      </c>
      <c r="E143" t="s">
        <v>2903</v>
      </c>
      <c r="F143" t="s">
        <v>3891</v>
      </c>
      <c r="G143" t="s">
        <v>3855</v>
      </c>
      <c r="H143" t="s">
        <v>3892</v>
      </c>
    </row>
    <row r="144" spans="1:8" x14ac:dyDescent="0.3">
      <c r="A144">
        <v>239</v>
      </c>
      <c r="B144" t="s">
        <v>1226</v>
      </c>
      <c r="C144" t="s">
        <v>29</v>
      </c>
      <c r="D144" s="101">
        <v>44957</v>
      </c>
      <c r="E144" t="s">
        <v>2904</v>
      </c>
      <c r="F144" t="s">
        <v>3893</v>
      </c>
      <c r="G144" t="s">
        <v>3894</v>
      </c>
      <c r="H144" t="s">
        <v>3895</v>
      </c>
    </row>
    <row r="145" spans="1:8" x14ac:dyDescent="0.3">
      <c r="A145">
        <v>241</v>
      </c>
      <c r="B145" t="s">
        <v>173</v>
      </c>
      <c r="C145" t="s">
        <v>29</v>
      </c>
      <c r="D145" s="101">
        <v>44957</v>
      </c>
      <c r="E145" t="s">
        <v>3896</v>
      </c>
      <c r="F145" t="s">
        <v>3897</v>
      </c>
      <c r="G145" t="s">
        <v>3894</v>
      </c>
      <c r="H145" t="s">
        <v>3898</v>
      </c>
    </row>
    <row r="146" spans="1:8" x14ac:dyDescent="0.3">
      <c r="A146">
        <v>434</v>
      </c>
      <c r="B146" t="s">
        <v>403</v>
      </c>
      <c r="C146" t="s">
        <v>90</v>
      </c>
      <c r="D146" s="101">
        <v>44957</v>
      </c>
      <c r="E146" t="s">
        <v>1745</v>
      </c>
      <c r="F146" t="s">
        <v>3899</v>
      </c>
      <c r="G146" t="s">
        <v>3848</v>
      </c>
      <c r="H146" t="s">
        <v>3900</v>
      </c>
    </row>
    <row r="147" spans="1:8" x14ac:dyDescent="0.3">
      <c r="A147">
        <v>77</v>
      </c>
      <c r="B147" t="s">
        <v>57</v>
      </c>
      <c r="C147" t="s">
        <v>58</v>
      </c>
      <c r="D147" s="101">
        <v>44985</v>
      </c>
      <c r="E147" t="s">
        <v>3901</v>
      </c>
      <c r="F147" t="s">
        <v>3902</v>
      </c>
      <c r="G147" t="s">
        <v>3552</v>
      </c>
      <c r="H147" t="s">
        <v>3903</v>
      </c>
    </row>
    <row r="148" spans="1:8" x14ac:dyDescent="0.3">
      <c r="A148">
        <v>121</v>
      </c>
      <c r="B148" t="s">
        <v>94</v>
      </c>
      <c r="C148" t="s">
        <v>25</v>
      </c>
      <c r="D148" s="101">
        <v>44985</v>
      </c>
      <c r="E148" t="s">
        <v>3904</v>
      </c>
      <c r="F148" t="s">
        <v>3905</v>
      </c>
      <c r="G148" t="s">
        <v>3556</v>
      </c>
      <c r="H148" t="s">
        <v>3906</v>
      </c>
    </row>
    <row r="149" spans="1:8" x14ac:dyDescent="0.3">
      <c r="A149">
        <v>122</v>
      </c>
      <c r="B149" t="s">
        <v>96</v>
      </c>
      <c r="C149" t="s">
        <v>93</v>
      </c>
      <c r="D149" s="101">
        <v>44985</v>
      </c>
      <c r="E149" t="s">
        <v>3907</v>
      </c>
      <c r="F149" t="s">
        <v>3908</v>
      </c>
      <c r="G149" t="s">
        <v>3575</v>
      </c>
      <c r="H149" t="s">
        <v>3909</v>
      </c>
    </row>
    <row r="150" spans="1:8" x14ac:dyDescent="0.3">
      <c r="A150">
        <v>124</v>
      </c>
      <c r="B150" t="s">
        <v>97</v>
      </c>
      <c r="C150" t="s">
        <v>64</v>
      </c>
      <c r="D150" s="101">
        <v>44985</v>
      </c>
      <c r="E150" t="s">
        <v>3910</v>
      </c>
      <c r="F150" t="s">
        <v>3911</v>
      </c>
      <c r="G150" t="s">
        <v>3560</v>
      </c>
      <c r="H150" t="s">
        <v>3912</v>
      </c>
    </row>
    <row r="151" spans="1:8" x14ac:dyDescent="0.3">
      <c r="A151">
        <v>125</v>
      </c>
      <c r="B151" t="s">
        <v>98</v>
      </c>
      <c r="C151" t="s">
        <v>64</v>
      </c>
      <c r="D151" s="101">
        <v>44985</v>
      </c>
      <c r="E151" t="s">
        <v>3913</v>
      </c>
      <c r="F151" t="s">
        <v>3914</v>
      </c>
      <c r="G151" t="s">
        <v>3560</v>
      </c>
      <c r="H151" t="s">
        <v>3877</v>
      </c>
    </row>
    <row r="152" spans="1:8" x14ac:dyDescent="0.3">
      <c r="A152">
        <v>128</v>
      </c>
      <c r="B152" t="s">
        <v>101</v>
      </c>
      <c r="C152" t="s">
        <v>64</v>
      </c>
      <c r="D152" s="101">
        <v>44985</v>
      </c>
      <c r="E152" t="s">
        <v>3915</v>
      </c>
      <c r="F152" t="s">
        <v>3916</v>
      </c>
      <c r="G152" t="s">
        <v>3560</v>
      </c>
      <c r="H152" t="s">
        <v>3917</v>
      </c>
    </row>
    <row r="153" spans="1:8" x14ac:dyDescent="0.3">
      <c r="A153">
        <v>208</v>
      </c>
      <c r="B153" t="s">
        <v>140</v>
      </c>
      <c r="C153" t="s">
        <v>90</v>
      </c>
      <c r="D153" s="101">
        <v>44985</v>
      </c>
      <c r="E153" t="s">
        <v>2909</v>
      </c>
      <c r="F153" t="s">
        <v>3918</v>
      </c>
      <c r="G153" t="s">
        <v>3848</v>
      </c>
      <c r="H153" t="s">
        <v>3919</v>
      </c>
    </row>
    <row r="154" spans="1:8" x14ac:dyDescent="0.3">
      <c r="A154">
        <v>214</v>
      </c>
      <c r="B154" t="s">
        <v>143</v>
      </c>
      <c r="C154" t="s">
        <v>90</v>
      </c>
      <c r="D154" s="101">
        <v>44985</v>
      </c>
      <c r="E154" t="s">
        <v>2910</v>
      </c>
      <c r="F154" t="s">
        <v>3920</v>
      </c>
      <c r="G154" t="s">
        <v>3848</v>
      </c>
      <c r="H154" t="s">
        <v>3921</v>
      </c>
    </row>
    <row r="155" spans="1:8" x14ac:dyDescent="0.3">
      <c r="A155">
        <v>217</v>
      </c>
      <c r="B155" t="s">
        <v>147</v>
      </c>
      <c r="C155" t="s">
        <v>90</v>
      </c>
      <c r="D155" s="101">
        <v>44985</v>
      </c>
      <c r="E155" t="s">
        <v>2911</v>
      </c>
      <c r="F155" t="s">
        <v>3922</v>
      </c>
      <c r="G155" t="s">
        <v>3848</v>
      </c>
      <c r="H155" t="s">
        <v>3923</v>
      </c>
    </row>
    <row r="156" spans="1:8" x14ac:dyDescent="0.3">
      <c r="A156">
        <v>218</v>
      </c>
      <c r="B156" t="s">
        <v>148</v>
      </c>
      <c r="C156" t="s">
        <v>90</v>
      </c>
      <c r="D156" s="101">
        <v>44985</v>
      </c>
      <c r="E156" t="s">
        <v>2912</v>
      </c>
      <c r="F156" t="s">
        <v>3924</v>
      </c>
      <c r="G156" t="s">
        <v>3848</v>
      </c>
      <c r="H156" t="s">
        <v>3925</v>
      </c>
    </row>
    <row r="157" spans="1:8" x14ac:dyDescent="0.3">
      <c r="A157">
        <v>225</v>
      </c>
      <c r="B157" t="s">
        <v>156</v>
      </c>
      <c r="C157" t="s">
        <v>90</v>
      </c>
      <c r="D157" s="101">
        <v>44985</v>
      </c>
      <c r="E157" t="s">
        <v>2913</v>
      </c>
      <c r="F157" t="s">
        <v>3926</v>
      </c>
      <c r="G157" t="s">
        <v>3855</v>
      </c>
      <c r="H157" t="s">
        <v>3927</v>
      </c>
    </row>
    <row r="158" spans="1:8" x14ac:dyDescent="0.3">
      <c r="A158">
        <v>239</v>
      </c>
      <c r="B158" t="s">
        <v>1226</v>
      </c>
      <c r="C158" t="s">
        <v>29</v>
      </c>
      <c r="D158" s="101">
        <v>44985</v>
      </c>
      <c r="E158" t="s">
        <v>2914</v>
      </c>
      <c r="F158" t="s">
        <v>3928</v>
      </c>
      <c r="G158" t="s">
        <v>3894</v>
      </c>
      <c r="H158" t="s">
        <v>3929</v>
      </c>
    </row>
    <row r="159" spans="1:8" x14ac:dyDescent="0.3">
      <c r="A159">
        <v>241</v>
      </c>
      <c r="B159" t="s">
        <v>173</v>
      </c>
      <c r="C159" t="s">
        <v>29</v>
      </c>
      <c r="D159" s="101">
        <v>44985</v>
      </c>
      <c r="E159" t="s">
        <v>3930</v>
      </c>
      <c r="F159" t="s">
        <v>3931</v>
      </c>
      <c r="G159" t="s">
        <v>3894</v>
      </c>
      <c r="H159" t="s">
        <v>3932</v>
      </c>
    </row>
    <row r="160" spans="1:8" x14ac:dyDescent="0.3">
      <c r="A160">
        <v>434</v>
      </c>
      <c r="B160" t="s">
        <v>403</v>
      </c>
      <c r="C160" t="s">
        <v>90</v>
      </c>
      <c r="D160" s="101">
        <v>44985</v>
      </c>
      <c r="E160" t="s">
        <v>1746</v>
      </c>
      <c r="F160" t="s">
        <v>3933</v>
      </c>
      <c r="G160" t="s">
        <v>3848</v>
      </c>
      <c r="H160" t="s">
        <v>3934</v>
      </c>
    </row>
    <row r="161" spans="1:8" x14ac:dyDescent="0.3">
      <c r="A161">
        <v>77</v>
      </c>
      <c r="B161" t="s">
        <v>57</v>
      </c>
      <c r="C161" t="s">
        <v>58</v>
      </c>
      <c r="D161" s="101">
        <v>45016</v>
      </c>
      <c r="E161" t="s">
        <v>3935</v>
      </c>
      <c r="F161" t="s">
        <v>3936</v>
      </c>
      <c r="G161" t="s">
        <v>3552</v>
      </c>
      <c r="H161" t="s">
        <v>3937</v>
      </c>
    </row>
    <row r="162" spans="1:8" x14ac:dyDescent="0.3">
      <c r="A162">
        <v>121</v>
      </c>
      <c r="B162" t="s">
        <v>94</v>
      </c>
      <c r="C162" t="s">
        <v>25</v>
      </c>
      <c r="D162" s="101">
        <v>45016</v>
      </c>
      <c r="E162" t="s">
        <v>3938</v>
      </c>
      <c r="F162" t="s">
        <v>3939</v>
      </c>
      <c r="G162" t="s">
        <v>3556</v>
      </c>
      <c r="H162" t="s">
        <v>3940</v>
      </c>
    </row>
    <row r="163" spans="1:8" x14ac:dyDescent="0.3">
      <c r="A163">
        <v>124</v>
      </c>
      <c r="B163" t="s">
        <v>97</v>
      </c>
      <c r="C163" t="s">
        <v>64</v>
      </c>
      <c r="D163" s="101">
        <v>45016</v>
      </c>
      <c r="E163" t="s">
        <v>3941</v>
      </c>
      <c r="F163" t="s">
        <v>3942</v>
      </c>
      <c r="G163" t="s">
        <v>3560</v>
      </c>
      <c r="H163" t="s">
        <v>3943</v>
      </c>
    </row>
    <row r="164" spans="1:8" x14ac:dyDescent="0.3">
      <c r="A164">
        <v>125</v>
      </c>
      <c r="B164" t="s">
        <v>98</v>
      </c>
      <c r="C164" t="s">
        <v>64</v>
      </c>
      <c r="D164" s="101">
        <v>45016</v>
      </c>
      <c r="E164" t="s">
        <v>3944</v>
      </c>
      <c r="F164" t="s">
        <v>3945</v>
      </c>
      <c r="G164" t="s">
        <v>3560</v>
      </c>
      <c r="H164" t="s">
        <v>3877</v>
      </c>
    </row>
    <row r="165" spans="1:8" x14ac:dyDescent="0.3">
      <c r="A165">
        <v>128</v>
      </c>
      <c r="B165" t="s">
        <v>101</v>
      </c>
      <c r="C165" t="s">
        <v>64</v>
      </c>
      <c r="D165" s="101">
        <v>45016</v>
      </c>
      <c r="E165" t="s">
        <v>3946</v>
      </c>
      <c r="F165" t="s">
        <v>3947</v>
      </c>
      <c r="G165" t="s">
        <v>3560</v>
      </c>
      <c r="H165" t="s">
        <v>3948</v>
      </c>
    </row>
    <row r="166" spans="1:8" x14ac:dyDescent="0.3">
      <c r="A166">
        <v>172</v>
      </c>
      <c r="B166" t="s">
        <v>122</v>
      </c>
      <c r="C166" t="s">
        <v>93</v>
      </c>
      <c r="D166" s="101">
        <v>45016</v>
      </c>
      <c r="E166" t="s">
        <v>3949</v>
      </c>
      <c r="F166" t="s">
        <v>3950</v>
      </c>
      <c r="G166" t="s">
        <v>3566</v>
      </c>
      <c r="H166" t="s">
        <v>3951</v>
      </c>
    </row>
    <row r="167" spans="1:8" x14ac:dyDescent="0.3">
      <c r="A167">
        <v>208</v>
      </c>
      <c r="B167" t="s">
        <v>140</v>
      </c>
      <c r="C167" t="s">
        <v>90</v>
      </c>
      <c r="D167" s="101">
        <v>45016</v>
      </c>
      <c r="E167" t="s">
        <v>2915</v>
      </c>
      <c r="F167" t="s">
        <v>3952</v>
      </c>
      <c r="G167" t="s">
        <v>3848</v>
      </c>
      <c r="H167" t="s">
        <v>3953</v>
      </c>
    </row>
    <row r="168" spans="1:8" x14ac:dyDescent="0.3">
      <c r="A168">
        <v>214</v>
      </c>
      <c r="B168" t="s">
        <v>143</v>
      </c>
      <c r="C168" t="s">
        <v>90</v>
      </c>
      <c r="D168" s="101">
        <v>45016</v>
      </c>
      <c r="E168" t="s">
        <v>2916</v>
      </c>
      <c r="F168" t="s">
        <v>3954</v>
      </c>
      <c r="G168" t="s">
        <v>3848</v>
      </c>
      <c r="H168" t="s">
        <v>3955</v>
      </c>
    </row>
    <row r="169" spans="1:8" x14ac:dyDescent="0.3">
      <c r="A169">
        <v>217</v>
      </c>
      <c r="B169" t="s">
        <v>147</v>
      </c>
      <c r="C169" t="s">
        <v>90</v>
      </c>
      <c r="D169" s="101">
        <v>45016</v>
      </c>
      <c r="E169" t="s">
        <v>2917</v>
      </c>
      <c r="F169" t="s">
        <v>3956</v>
      </c>
      <c r="G169" t="s">
        <v>3848</v>
      </c>
      <c r="H169" t="s">
        <v>3957</v>
      </c>
    </row>
    <row r="170" spans="1:8" x14ac:dyDescent="0.3">
      <c r="A170">
        <v>218</v>
      </c>
      <c r="B170" t="s">
        <v>148</v>
      </c>
      <c r="C170" t="s">
        <v>90</v>
      </c>
      <c r="D170" s="101">
        <v>45016</v>
      </c>
      <c r="E170" t="s">
        <v>2918</v>
      </c>
      <c r="F170" t="s">
        <v>3958</v>
      </c>
      <c r="G170" t="s">
        <v>3848</v>
      </c>
      <c r="H170" t="s">
        <v>3959</v>
      </c>
    </row>
    <row r="171" spans="1:8" x14ac:dyDescent="0.3">
      <c r="A171">
        <v>225</v>
      </c>
      <c r="B171" t="s">
        <v>156</v>
      </c>
      <c r="C171" t="s">
        <v>90</v>
      </c>
      <c r="D171" s="101">
        <v>45016</v>
      </c>
      <c r="E171" t="s">
        <v>2919</v>
      </c>
      <c r="F171" t="s">
        <v>3960</v>
      </c>
      <c r="G171" t="s">
        <v>3855</v>
      </c>
      <c r="H171" t="s">
        <v>3961</v>
      </c>
    </row>
    <row r="172" spans="1:8" x14ac:dyDescent="0.3">
      <c r="A172">
        <v>239</v>
      </c>
      <c r="B172" t="s">
        <v>1226</v>
      </c>
      <c r="C172" t="s">
        <v>29</v>
      </c>
      <c r="D172" s="101">
        <v>45016</v>
      </c>
      <c r="E172" t="s">
        <v>2920</v>
      </c>
      <c r="F172" t="s">
        <v>3962</v>
      </c>
      <c r="G172" t="s">
        <v>3894</v>
      </c>
      <c r="H172" t="s">
        <v>3963</v>
      </c>
    </row>
    <row r="173" spans="1:8" x14ac:dyDescent="0.3">
      <c r="A173">
        <v>241</v>
      </c>
      <c r="B173" t="s">
        <v>173</v>
      </c>
      <c r="C173" t="s">
        <v>29</v>
      </c>
      <c r="D173" s="101">
        <v>45016</v>
      </c>
      <c r="E173" t="s">
        <v>3964</v>
      </c>
      <c r="F173" t="s">
        <v>3965</v>
      </c>
      <c r="G173" t="s">
        <v>3894</v>
      </c>
      <c r="H173" t="s">
        <v>3966</v>
      </c>
    </row>
    <row r="174" spans="1:8" x14ac:dyDescent="0.3">
      <c r="A174">
        <v>434</v>
      </c>
      <c r="B174" t="s">
        <v>403</v>
      </c>
      <c r="C174" t="s">
        <v>90</v>
      </c>
      <c r="D174" s="101">
        <v>45016</v>
      </c>
      <c r="E174" t="s">
        <v>1747</v>
      </c>
      <c r="F174" t="s">
        <v>3967</v>
      </c>
      <c r="G174" t="s">
        <v>3848</v>
      </c>
      <c r="H174" t="s">
        <v>3968</v>
      </c>
    </row>
    <row r="175" spans="1:8" x14ac:dyDescent="0.3">
      <c r="A175">
        <v>69</v>
      </c>
      <c r="B175" t="s">
        <v>51</v>
      </c>
      <c r="C175" t="s">
        <v>50</v>
      </c>
      <c r="D175" s="101">
        <v>45016</v>
      </c>
      <c r="E175" t="s">
        <v>3969</v>
      </c>
      <c r="F175" t="s">
        <v>3970</v>
      </c>
      <c r="G175" t="s">
        <v>3598</v>
      </c>
      <c r="H175" t="s">
        <v>3971</v>
      </c>
    </row>
    <row r="176" spans="1:8" x14ac:dyDescent="0.3">
      <c r="A176">
        <v>111</v>
      </c>
      <c r="B176" t="s">
        <v>85</v>
      </c>
      <c r="C176" t="s">
        <v>50</v>
      </c>
      <c r="D176" s="101">
        <v>45016</v>
      </c>
      <c r="E176" t="s">
        <v>3972</v>
      </c>
      <c r="F176" t="s">
        <v>3973</v>
      </c>
      <c r="G176" t="s">
        <v>3699</v>
      </c>
      <c r="H176" t="s">
        <v>3974</v>
      </c>
    </row>
    <row r="177" spans="1:8" x14ac:dyDescent="0.3">
      <c r="A177">
        <v>197</v>
      </c>
      <c r="B177" t="s">
        <v>130</v>
      </c>
      <c r="C177" t="s">
        <v>87</v>
      </c>
      <c r="D177" s="101">
        <v>45016</v>
      </c>
      <c r="E177" t="s">
        <v>3975</v>
      </c>
      <c r="F177" t="s">
        <v>3976</v>
      </c>
      <c r="G177" t="s">
        <v>3735</v>
      </c>
      <c r="H177" t="s">
        <v>3977</v>
      </c>
    </row>
    <row r="178" spans="1:8" x14ac:dyDescent="0.3">
      <c r="A178">
        <v>213</v>
      </c>
      <c r="B178" t="s">
        <v>142</v>
      </c>
      <c r="C178" t="s">
        <v>90</v>
      </c>
      <c r="D178" s="101">
        <v>45016</v>
      </c>
      <c r="E178" t="s">
        <v>2921</v>
      </c>
      <c r="F178" t="s">
        <v>3978</v>
      </c>
      <c r="G178" t="s">
        <v>3855</v>
      </c>
      <c r="H178" t="s">
        <v>3979</v>
      </c>
    </row>
    <row r="179" spans="1:8" x14ac:dyDescent="0.3">
      <c r="A179">
        <v>233</v>
      </c>
      <c r="B179" t="s">
        <v>164</v>
      </c>
      <c r="C179" t="s">
        <v>90</v>
      </c>
      <c r="D179" s="101">
        <v>45016</v>
      </c>
      <c r="E179" t="s">
        <v>3980</v>
      </c>
      <c r="F179" t="s">
        <v>3981</v>
      </c>
      <c r="G179" t="s">
        <v>3982</v>
      </c>
      <c r="H179" t="s">
        <v>3983</v>
      </c>
    </row>
    <row r="180" spans="1:8" x14ac:dyDescent="0.3">
      <c r="A180">
        <v>234</v>
      </c>
      <c r="B180" t="s">
        <v>165</v>
      </c>
      <c r="C180" t="s">
        <v>90</v>
      </c>
      <c r="D180" s="101">
        <v>45016</v>
      </c>
      <c r="E180" t="s">
        <v>3984</v>
      </c>
      <c r="F180" t="s">
        <v>3985</v>
      </c>
      <c r="G180" t="s">
        <v>3982</v>
      </c>
      <c r="H180" t="s">
        <v>3986</v>
      </c>
    </row>
    <row r="181" spans="1:8" x14ac:dyDescent="0.3">
      <c r="A181">
        <v>238</v>
      </c>
      <c r="B181" t="s">
        <v>168</v>
      </c>
      <c r="C181" t="s">
        <v>90</v>
      </c>
      <c r="D181" s="101">
        <v>45016</v>
      </c>
      <c r="E181" t="s">
        <v>2928</v>
      </c>
      <c r="F181" t="s">
        <v>3987</v>
      </c>
      <c r="G181" t="s">
        <v>3855</v>
      </c>
      <c r="H181" t="s">
        <v>3988</v>
      </c>
    </row>
    <row r="182" spans="1:8" x14ac:dyDescent="0.3">
      <c r="A182">
        <v>240</v>
      </c>
      <c r="B182" t="s">
        <v>172</v>
      </c>
      <c r="C182" t="s">
        <v>29</v>
      </c>
      <c r="D182" s="101">
        <v>45016</v>
      </c>
      <c r="E182" t="s">
        <v>3989</v>
      </c>
      <c r="F182" t="s">
        <v>3990</v>
      </c>
      <c r="G182" t="s">
        <v>3894</v>
      </c>
      <c r="H182" t="s">
        <v>3991</v>
      </c>
    </row>
    <row r="183" spans="1:8" x14ac:dyDescent="0.3">
      <c r="A183">
        <v>263</v>
      </c>
      <c r="B183" t="s">
        <v>201</v>
      </c>
      <c r="C183" t="s">
        <v>41</v>
      </c>
      <c r="D183" s="101">
        <v>45016</v>
      </c>
      <c r="E183" t="s">
        <v>3992</v>
      </c>
      <c r="F183" t="s">
        <v>3993</v>
      </c>
      <c r="G183" t="s">
        <v>3994</v>
      </c>
      <c r="H183" t="s">
        <v>3995</v>
      </c>
    </row>
    <row r="184" spans="1:8" x14ac:dyDescent="0.3">
      <c r="A184">
        <v>300</v>
      </c>
      <c r="B184" t="s">
        <v>244</v>
      </c>
      <c r="C184" t="s">
        <v>245</v>
      </c>
      <c r="D184" s="101">
        <v>45016</v>
      </c>
      <c r="E184" t="s">
        <v>3996</v>
      </c>
      <c r="F184" t="s">
        <v>3997</v>
      </c>
      <c r="G184" t="s">
        <v>3998</v>
      </c>
      <c r="H184" t="s">
        <v>3999</v>
      </c>
    </row>
    <row r="185" spans="1:8" x14ac:dyDescent="0.3">
      <c r="A185">
        <v>301</v>
      </c>
      <c r="B185" t="s">
        <v>246</v>
      </c>
      <c r="C185" t="s">
        <v>245</v>
      </c>
      <c r="D185" s="101">
        <v>45016</v>
      </c>
      <c r="E185" t="s">
        <v>4000</v>
      </c>
      <c r="F185" t="s">
        <v>4001</v>
      </c>
      <c r="G185" t="s">
        <v>3998</v>
      </c>
      <c r="H185" t="s">
        <v>4002</v>
      </c>
    </row>
    <row r="186" spans="1:8" x14ac:dyDescent="0.3">
      <c r="A186">
        <v>347</v>
      </c>
      <c r="B186" t="s">
        <v>297</v>
      </c>
      <c r="C186" t="s">
        <v>298</v>
      </c>
      <c r="D186" s="101">
        <v>45016</v>
      </c>
      <c r="E186" t="s">
        <v>4003</v>
      </c>
      <c r="F186" t="s">
        <v>4004</v>
      </c>
      <c r="G186" t="s">
        <v>4005</v>
      </c>
      <c r="H186" t="s">
        <v>4006</v>
      </c>
    </row>
    <row r="187" spans="1:8" x14ac:dyDescent="0.3">
      <c r="A187">
        <v>348</v>
      </c>
      <c r="B187" t="s">
        <v>299</v>
      </c>
      <c r="C187" t="s">
        <v>298</v>
      </c>
      <c r="D187" s="101">
        <v>45016</v>
      </c>
      <c r="E187" t="s">
        <v>4007</v>
      </c>
      <c r="F187" t="s">
        <v>4008</v>
      </c>
      <c r="G187" t="s">
        <v>4005</v>
      </c>
    </row>
    <row r="188" spans="1:8" x14ac:dyDescent="0.3">
      <c r="A188">
        <v>351</v>
      </c>
      <c r="B188" t="s">
        <v>300</v>
      </c>
      <c r="C188" t="s">
        <v>298</v>
      </c>
      <c r="D188" s="101">
        <v>45016</v>
      </c>
      <c r="E188" t="s">
        <v>4009</v>
      </c>
      <c r="F188" t="s">
        <v>4010</v>
      </c>
      <c r="G188" t="s">
        <v>4005</v>
      </c>
      <c r="H188" t="s">
        <v>4011</v>
      </c>
    </row>
    <row r="189" spans="1:8" x14ac:dyDescent="0.3">
      <c r="A189">
        <v>352</v>
      </c>
      <c r="B189" t="s">
        <v>301</v>
      </c>
      <c r="C189" t="s">
        <v>298</v>
      </c>
      <c r="D189" s="101">
        <v>45016</v>
      </c>
      <c r="E189" t="s">
        <v>4012</v>
      </c>
      <c r="F189" t="s">
        <v>4013</v>
      </c>
      <c r="G189" t="s">
        <v>4005</v>
      </c>
    </row>
    <row r="190" spans="1:8" x14ac:dyDescent="0.3">
      <c r="A190">
        <v>77</v>
      </c>
      <c r="B190" t="s">
        <v>57</v>
      </c>
      <c r="C190" t="s">
        <v>58</v>
      </c>
      <c r="D190" s="101">
        <v>45046</v>
      </c>
      <c r="E190" t="s">
        <v>4014</v>
      </c>
      <c r="F190" t="s">
        <v>4015</v>
      </c>
      <c r="G190" t="s">
        <v>3552</v>
      </c>
      <c r="H190" t="s">
        <v>4016</v>
      </c>
    </row>
    <row r="191" spans="1:8" x14ac:dyDescent="0.3">
      <c r="A191">
        <v>121</v>
      </c>
      <c r="B191" t="s">
        <v>94</v>
      </c>
      <c r="C191" t="s">
        <v>25</v>
      </c>
      <c r="D191" s="101">
        <v>45046</v>
      </c>
      <c r="E191" t="s">
        <v>4017</v>
      </c>
      <c r="F191" t="s">
        <v>4018</v>
      </c>
      <c r="G191" t="s">
        <v>3556</v>
      </c>
      <c r="H191" t="s">
        <v>4019</v>
      </c>
    </row>
    <row r="192" spans="1:8" x14ac:dyDescent="0.3">
      <c r="A192">
        <v>122</v>
      </c>
      <c r="B192" t="s">
        <v>96</v>
      </c>
      <c r="C192" t="s">
        <v>93</v>
      </c>
      <c r="D192" s="101">
        <v>45046</v>
      </c>
      <c r="E192" t="s">
        <v>4020</v>
      </c>
      <c r="F192" t="s">
        <v>4021</v>
      </c>
      <c r="G192" t="s">
        <v>3575</v>
      </c>
      <c r="H192" t="s">
        <v>4022</v>
      </c>
    </row>
    <row r="193" spans="1:8" x14ac:dyDescent="0.3">
      <c r="A193">
        <v>124</v>
      </c>
      <c r="B193" t="s">
        <v>97</v>
      </c>
      <c r="C193" t="s">
        <v>64</v>
      </c>
      <c r="D193" s="101">
        <v>45046</v>
      </c>
      <c r="E193" t="s">
        <v>4023</v>
      </c>
      <c r="F193" t="s">
        <v>4024</v>
      </c>
      <c r="G193" t="s">
        <v>3560</v>
      </c>
      <c r="H193" t="s">
        <v>4025</v>
      </c>
    </row>
    <row r="194" spans="1:8" x14ac:dyDescent="0.3">
      <c r="A194">
        <v>125</v>
      </c>
      <c r="B194" t="s">
        <v>98</v>
      </c>
      <c r="C194" t="s">
        <v>64</v>
      </c>
      <c r="D194" s="101">
        <v>45046</v>
      </c>
      <c r="E194" t="s">
        <v>4026</v>
      </c>
      <c r="F194" t="s">
        <v>4027</v>
      </c>
      <c r="G194" t="s">
        <v>3560</v>
      </c>
      <c r="H194" t="s">
        <v>4028</v>
      </c>
    </row>
    <row r="195" spans="1:8" x14ac:dyDescent="0.3">
      <c r="A195">
        <v>128</v>
      </c>
      <c r="B195" t="s">
        <v>101</v>
      </c>
      <c r="C195" t="s">
        <v>64</v>
      </c>
      <c r="D195" s="101">
        <v>45046</v>
      </c>
      <c r="E195" t="s">
        <v>4029</v>
      </c>
      <c r="F195" t="s">
        <v>4030</v>
      </c>
      <c r="G195" t="s">
        <v>3560</v>
      </c>
      <c r="H195" t="s">
        <v>3880</v>
      </c>
    </row>
    <row r="196" spans="1:8" x14ac:dyDescent="0.3">
      <c r="A196">
        <v>172</v>
      </c>
      <c r="B196" t="s">
        <v>122</v>
      </c>
      <c r="C196" t="s">
        <v>93</v>
      </c>
      <c r="D196" s="101">
        <v>45046</v>
      </c>
      <c r="E196" t="s">
        <v>4031</v>
      </c>
      <c r="F196" t="s">
        <v>4032</v>
      </c>
      <c r="G196" t="s">
        <v>3566</v>
      </c>
      <c r="H196" t="s">
        <v>4033</v>
      </c>
    </row>
    <row r="197" spans="1:8" x14ac:dyDescent="0.3">
      <c r="A197">
        <v>208</v>
      </c>
      <c r="B197" t="s">
        <v>140</v>
      </c>
      <c r="C197" t="s">
        <v>90</v>
      </c>
      <c r="D197" s="101">
        <v>45046</v>
      </c>
      <c r="E197" t="s">
        <v>2935</v>
      </c>
      <c r="F197" t="s">
        <v>4034</v>
      </c>
      <c r="G197" t="s">
        <v>3848</v>
      </c>
      <c r="H197" t="s">
        <v>4035</v>
      </c>
    </row>
    <row r="198" spans="1:8" x14ac:dyDescent="0.3">
      <c r="A198">
        <v>214</v>
      </c>
      <c r="B198" t="s">
        <v>143</v>
      </c>
      <c r="C198" t="s">
        <v>90</v>
      </c>
      <c r="D198" s="101">
        <v>45046</v>
      </c>
      <c r="E198" t="s">
        <v>2936</v>
      </c>
      <c r="F198" t="s">
        <v>4036</v>
      </c>
      <c r="G198" t="s">
        <v>3848</v>
      </c>
      <c r="H198" t="s">
        <v>4037</v>
      </c>
    </row>
    <row r="199" spans="1:8" x14ac:dyDescent="0.3">
      <c r="A199">
        <v>217</v>
      </c>
      <c r="B199" t="s">
        <v>147</v>
      </c>
      <c r="C199" t="s">
        <v>90</v>
      </c>
      <c r="D199" s="101">
        <v>45046</v>
      </c>
      <c r="E199" t="s">
        <v>2937</v>
      </c>
      <c r="F199" t="s">
        <v>4038</v>
      </c>
      <c r="G199" t="s">
        <v>3848</v>
      </c>
      <c r="H199" t="s">
        <v>4039</v>
      </c>
    </row>
    <row r="200" spans="1:8" x14ac:dyDescent="0.3">
      <c r="A200">
        <v>218</v>
      </c>
      <c r="B200" t="s">
        <v>148</v>
      </c>
      <c r="C200" t="s">
        <v>90</v>
      </c>
      <c r="D200" s="101">
        <v>45046</v>
      </c>
      <c r="E200" t="s">
        <v>2938</v>
      </c>
      <c r="F200" t="s">
        <v>4040</v>
      </c>
      <c r="G200" t="s">
        <v>3848</v>
      </c>
      <c r="H200" t="s">
        <v>4041</v>
      </c>
    </row>
    <row r="201" spans="1:8" x14ac:dyDescent="0.3">
      <c r="A201">
        <v>225</v>
      </c>
      <c r="B201" t="s">
        <v>156</v>
      </c>
      <c r="C201" t="s">
        <v>90</v>
      </c>
      <c r="D201" s="101">
        <v>45046</v>
      </c>
      <c r="E201" t="s">
        <v>2939</v>
      </c>
      <c r="F201" t="s">
        <v>4042</v>
      </c>
      <c r="G201" t="s">
        <v>3855</v>
      </c>
      <c r="H201" t="s">
        <v>4043</v>
      </c>
    </row>
    <row r="202" spans="1:8" x14ac:dyDescent="0.3">
      <c r="A202">
        <v>239</v>
      </c>
      <c r="B202" t="s">
        <v>1226</v>
      </c>
      <c r="C202" t="s">
        <v>29</v>
      </c>
      <c r="D202" s="101">
        <v>45046</v>
      </c>
      <c r="E202" t="s">
        <v>2940</v>
      </c>
      <c r="F202" t="s">
        <v>4044</v>
      </c>
      <c r="G202" t="s">
        <v>3894</v>
      </c>
      <c r="H202" t="s">
        <v>4045</v>
      </c>
    </row>
    <row r="203" spans="1:8" x14ac:dyDescent="0.3">
      <c r="A203">
        <v>241</v>
      </c>
      <c r="B203" t="s">
        <v>173</v>
      </c>
      <c r="C203" t="s">
        <v>29</v>
      </c>
      <c r="D203" s="101">
        <v>45046</v>
      </c>
      <c r="E203" t="s">
        <v>4046</v>
      </c>
      <c r="F203" t="s">
        <v>4047</v>
      </c>
      <c r="G203" t="s">
        <v>3894</v>
      </c>
      <c r="H203" t="s">
        <v>4048</v>
      </c>
    </row>
    <row r="204" spans="1:8" x14ac:dyDescent="0.3">
      <c r="A204">
        <v>434</v>
      </c>
      <c r="B204" t="s">
        <v>403</v>
      </c>
      <c r="C204" t="s">
        <v>90</v>
      </c>
      <c r="D204" s="101">
        <v>45046</v>
      </c>
      <c r="E204" t="s">
        <v>1748</v>
      </c>
      <c r="F204" t="s">
        <v>4049</v>
      </c>
      <c r="G204" t="s">
        <v>3848</v>
      </c>
      <c r="H204" t="s">
        <v>4050</v>
      </c>
    </row>
    <row r="205" spans="1:8" x14ac:dyDescent="0.3">
      <c r="A205">
        <v>77</v>
      </c>
      <c r="B205" t="s">
        <v>57</v>
      </c>
      <c r="C205" t="s">
        <v>58</v>
      </c>
      <c r="D205" s="101">
        <v>45077</v>
      </c>
      <c r="E205" t="s">
        <v>4051</v>
      </c>
      <c r="F205" t="s">
        <v>4052</v>
      </c>
      <c r="G205" t="s">
        <v>3552</v>
      </c>
      <c r="H205" t="s">
        <v>4053</v>
      </c>
    </row>
    <row r="206" spans="1:8" x14ac:dyDescent="0.3">
      <c r="A206">
        <v>121</v>
      </c>
      <c r="B206" t="s">
        <v>94</v>
      </c>
      <c r="C206" t="s">
        <v>25</v>
      </c>
      <c r="D206" s="101">
        <v>45077</v>
      </c>
      <c r="E206" t="s">
        <v>4054</v>
      </c>
      <c r="F206" t="s">
        <v>4055</v>
      </c>
      <c r="G206" t="s">
        <v>3556</v>
      </c>
      <c r="H206" t="s">
        <v>4056</v>
      </c>
    </row>
    <row r="207" spans="1:8" x14ac:dyDescent="0.3">
      <c r="A207">
        <v>124</v>
      </c>
      <c r="B207" t="s">
        <v>97</v>
      </c>
      <c r="C207" t="s">
        <v>64</v>
      </c>
      <c r="D207" s="101">
        <v>45077</v>
      </c>
      <c r="E207" t="s">
        <v>4057</v>
      </c>
      <c r="F207" t="s">
        <v>4058</v>
      </c>
      <c r="G207" t="s">
        <v>3560</v>
      </c>
      <c r="H207" t="s">
        <v>4059</v>
      </c>
    </row>
    <row r="208" spans="1:8" x14ac:dyDescent="0.3">
      <c r="A208">
        <v>125</v>
      </c>
      <c r="B208" t="s">
        <v>98</v>
      </c>
      <c r="C208" t="s">
        <v>64</v>
      </c>
      <c r="D208" s="101">
        <v>45077</v>
      </c>
      <c r="E208" t="s">
        <v>4060</v>
      </c>
      <c r="F208" t="s">
        <v>4061</v>
      </c>
      <c r="G208" t="s">
        <v>3560</v>
      </c>
      <c r="H208" t="s">
        <v>4062</v>
      </c>
    </row>
    <row r="209" spans="1:8" x14ac:dyDescent="0.3">
      <c r="A209">
        <v>128</v>
      </c>
      <c r="B209" t="s">
        <v>101</v>
      </c>
      <c r="C209" t="s">
        <v>64</v>
      </c>
      <c r="D209" s="101">
        <v>45077</v>
      </c>
      <c r="E209" t="s">
        <v>4063</v>
      </c>
      <c r="F209" t="s">
        <v>4064</v>
      </c>
      <c r="G209" t="s">
        <v>3560</v>
      </c>
      <c r="H209" t="s">
        <v>4065</v>
      </c>
    </row>
    <row r="210" spans="1:8" x14ac:dyDescent="0.3">
      <c r="A210">
        <v>172</v>
      </c>
      <c r="B210" t="s">
        <v>122</v>
      </c>
      <c r="C210" t="s">
        <v>93</v>
      </c>
      <c r="D210" s="101">
        <v>45077</v>
      </c>
      <c r="E210" t="s">
        <v>4066</v>
      </c>
      <c r="F210" t="s">
        <v>4067</v>
      </c>
      <c r="G210" t="s">
        <v>3566</v>
      </c>
      <c r="H210" t="s">
        <v>4068</v>
      </c>
    </row>
    <row r="211" spans="1:8" x14ac:dyDescent="0.3">
      <c r="A211">
        <v>208</v>
      </c>
      <c r="B211" t="s">
        <v>140</v>
      </c>
      <c r="C211" t="s">
        <v>90</v>
      </c>
      <c r="D211" s="101">
        <v>45077</v>
      </c>
      <c r="E211" t="s">
        <v>2941</v>
      </c>
      <c r="F211" t="s">
        <v>4069</v>
      </c>
      <c r="G211" t="s">
        <v>3848</v>
      </c>
      <c r="H211" t="s">
        <v>4070</v>
      </c>
    </row>
    <row r="212" spans="1:8" x14ac:dyDescent="0.3">
      <c r="A212">
        <v>214</v>
      </c>
      <c r="B212" t="s">
        <v>143</v>
      </c>
      <c r="C212" t="s">
        <v>90</v>
      </c>
      <c r="D212" s="101">
        <v>45077</v>
      </c>
      <c r="E212" t="s">
        <v>2942</v>
      </c>
      <c r="F212" t="s">
        <v>4071</v>
      </c>
      <c r="G212" t="s">
        <v>3848</v>
      </c>
      <c r="H212" t="s">
        <v>4072</v>
      </c>
    </row>
    <row r="213" spans="1:8" x14ac:dyDescent="0.3">
      <c r="A213">
        <v>217</v>
      </c>
      <c r="B213" t="s">
        <v>147</v>
      </c>
      <c r="C213" t="s">
        <v>90</v>
      </c>
      <c r="D213" s="101">
        <v>45077</v>
      </c>
      <c r="E213" t="s">
        <v>2943</v>
      </c>
      <c r="F213" t="s">
        <v>4073</v>
      </c>
      <c r="G213" t="s">
        <v>3848</v>
      </c>
      <c r="H213" t="s">
        <v>4074</v>
      </c>
    </row>
    <row r="214" spans="1:8" x14ac:dyDescent="0.3">
      <c r="A214">
        <v>218</v>
      </c>
      <c r="B214" t="s">
        <v>148</v>
      </c>
      <c r="C214" t="s">
        <v>90</v>
      </c>
      <c r="D214" s="101">
        <v>45077</v>
      </c>
      <c r="E214" t="s">
        <v>2944</v>
      </c>
      <c r="F214" t="s">
        <v>4075</v>
      </c>
      <c r="G214" t="s">
        <v>3848</v>
      </c>
      <c r="H214" t="s">
        <v>4076</v>
      </c>
    </row>
    <row r="215" spans="1:8" x14ac:dyDescent="0.3">
      <c r="A215">
        <v>225</v>
      </c>
      <c r="B215" t="s">
        <v>156</v>
      </c>
      <c r="C215" t="s">
        <v>90</v>
      </c>
      <c r="D215" s="101">
        <v>45077</v>
      </c>
      <c r="E215" t="s">
        <v>2945</v>
      </c>
      <c r="F215" t="s">
        <v>4077</v>
      </c>
      <c r="G215" t="s">
        <v>3855</v>
      </c>
      <c r="H215" t="s">
        <v>4078</v>
      </c>
    </row>
    <row r="216" spans="1:8" x14ac:dyDescent="0.3">
      <c r="A216">
        <v>239</v>
      </c>
      <c r="B216" t="s">
        <v>1226</v>
      </c>
      <c r="C216" t="s">
        <v>29</v>
      </c>
      <c r="D216" s="101">
        <v>45077</v>
      </c>
      <c r="E216" t="s">
        <v>2946</v>
      </c>
      <c r="F216" t="s">
        <v>4079</v>
      </c>
      <c r="G216" t="s">
        <v>3894</v>
      </c>
      <c r="H216" t="s">
        <v>4080</v>
      </c>
    </row>
    <row r="217" spans="1:8" x14ac:dyDescent="0.3">
      <c r="A217">
        <v>241</v>
      </c>
      <c r="B217" t="s">
        <v>173</v>
      </c>
      <c r="C217" t="s">
        <v>29</v>
      </c>
      <c r="D217" s="101">
        <v>45077</v>
      </c>
      <c r="E217" t="s">
        <v>4081</v>
      </c>
      <c r="F217" t="s">
        <v>4082</v>
      </c>
      <c r="G217" t="s">
        <v>3894</v>
      </c>
      <c r="H217" t="s">
        <v>4083</v>
      </c>
    </row>
    <row r="218" spans="1:8" x14ac:dyDescent="0.3">
      <c r="A218">
        <v>434</v>
      </c>
      <c r="B218" t="s">
        <v>403</v>
      </c>
      <c r="C218" t="s">
        <v>90</v>
      </c>
      <c r="D218" s="101">
        <v>45077</v>
      </c>
      <c r="E218" t="s">
        <v>1749</v>
      </c>
      <c r="F218" t="s">
        <v>4084</v>
      </c>
      <c r="G218" t="s">
        <v>3848</v>
      </c>
      <c r="H218" t="s">
        <v>4085</v>
      </c>
    </row>
    <row r="219" spans="1:8" x14ac:dyDescent="0.3">
      <c r="A219">
        <v>77</v>
      </c>
      <c r="B219" t="s">
        <v>57</v>
      </c>
      <c r="C219" t="s">
        <v>58</v>
      </c>
      <c r="D219" s="101">
        <v>45107</v>
      </c>
      <c r="E219" t="s">
        <v>4086</v>
      </c>
      <c r="F219" t="s">
        <v>4087</v>
      </c>
      <c r="G219" t="s">
        <v>3552</v>
      </c>
      <c r="H219" t="s">
        <v>4088</v>
      </c>
    </row>
    <row r="220" spans="1:8" x14ac:dyDescent="0.3">
      <c r="A220">
        <v>121</v>
      </c>
      <c r="B220" t="s">
        <v>94</v>
      </c>
      <c r="C220" t="s">
        <v>25</v>
      </c>
      <c r="D220" s="101">
        <v>45107</v>
      </c>
      <c r="E220" t="s">
        <v>4089</v>
      </c>
      <c r="F220" t="s">
        <v>4090</v>
      </c>
      <c r="G220" t="s">
        <v>3556</v>
      </c>
      <c r="H220" t="s">
        <v>4091</v>
      </c>
    </row>
    <row r="221" spans="1:8" x14ac:dyDescent="0.3">
      <c r="A221">
        <v>122</v>
      </c>
      <c r="B221" t="s">
        <v>96</v>
      </c>
      <c r="C221" t="s">
        <v>93</v>
      </c>
      <c r="D221" s="101">
        <v>45107</v>
      </c>
      <c r="E221" t="s">
        <v>4092</v>
      </c>
      <c r="F221" t="s">
        <v>4093</v>
      </c>
      <c r="G221" t="s">
        <v>3575</v>
      </c>
      <c r="H221" t="s">
        <v>4094</v>
      </c>
    </row>
    <row r="222" spans="1:8" x14ac:dyDescent="0.3">
      <c r="A222">
        <v>124</v>
      </c>
      <c r="B222" t="s">
        <v>97</v>
      </c>
      <c r="C222" t="s">
        <v>64</v>
      </c>
      <c r="D222" s="101">
        <v>45107</v>
      </c>
      <c r="E222" t="s">
        <v>4095</v>
      </c>
      <c r="F222" t="s">
        <v>4096</v>
      </c>
      <c r="G222" t="s">
        <v>3560</v>
      </c>
      <c r="H222" t="s">
        <v>4097</v>
      </c>
    </row>
    <row r="223" spans="1:8" x14ac:dyDescent="0.3">
      <c r="A223">
        <v>125</v>
      </c>
      <c r="B223" t="s">
        <v>98</v>
      </c>
      <c r="C223" t="s">
        <v>64</v>
      </c>
      <c r="D223" s="101">
        <v>45107</v>
      </c>
      <c r="E223" t="s">
        <v>4098</v>
      </c>
      <c r="F223" t="s">
        <v>4099</v>
      </c>
      <c r="G223" t="s">
        <v>3560</v>
      </c>
      <c r="H223" t="s">
        <v>4100</v>
      </c>
    </row>
    <row r="224" spans="1:8" x14ac:dyDescent="0.3">
      <c r="A224">
        <v>128</v>
      </c>
      <c r="B224" t="s">
        <v>101</v>
      </c>
      <c r="C224" t="s">
        <v>64</v>
      </c>
      <c r="D224" s="101">
        <v>45107</v>
      </c>
      <c r="E224" t="s">
        <v>4101</v>
      </c>
      <c r="F224" t="s">
        <v>4102</v>
      </c>
      <c r="G224" t="s">
        <v>3560</v>
      </c>
      <c r="H224" t="s">
        <v>3880</v>
      </c>
    </row>
    <row r="225" spans="1:8" x14ac:dyDescent="0.3">
      <c r="A225">
        <v>172</v>
      </c>
      <c r="B225" t="s">
        <v>122</v>
      </c>
      <c r="C225" t="s">
        <v>93</v>
      </c>
      <c r="D225" s="101">
        <v>45107</v>
      </c>
      <c r="E225" t="s">
        <v>4103</v>
      </c>
      <c r="F225" t="s">
        <v>4104</v>
      </c>
      <c r="G225" t="s">
        <v>3566</v>
      </c>
      <c r="H225" t="s">
        <v>4105</v>
      </c>
    </row>
    <row r="226" spans="1:8" x14ac:dyDescent="0.3">
      <c r="A226">
        <v>208</v>
      </c>
      <c r="B226" t="s">
        <v>140</v>
      </c>
      <c r="C226" t="s">
        <v>90</v>
      </c>
      <c r="D226" s="101">
        <v>45107</v>
      </c>
      <c r="E226" t="s">
        <v>2947</v>
      </c>
      <c r="F226" t="s">
        <v>4106</v>
      </c>
      <c r="G226" t="s">
        <v>3848</v>
      </c>
      <c r="H226" t="s">
        <v>4107</v>
      </c>
    </row>
    <row r="227" spans="1:8" x14ac:dyDescent="0.3">
      <c r="A227">
        <v>214</v>
      </c>
      <c r="B227" t="s">
        <v>143</v>
      </c>
      <c r="C227" t="s">
        <v>90</v>
      </c>
      <c r="D227" s="101">
        <v>45107</v>
      </c>
      <c r="E227" t="s">
        <v>2948</v>
      </c>
      <c r="F227" t="s">
        <v>4108</v>
      </c>
      <c r="G227" t="s">
        <v>3848</v>
      </c>
      <c r="H227" t="s">
        <v>4109</v>
      </c>
    </row>
    <row r="228" spans="1:8" x14ac:dyDescent="0.3">
      <c r="A228">
        <v>217</v>
      </c>
      <c r="B228" t="s">
        <v>147</v>
      </c>
      <c r="C228" t="s">
        <v>90</v>
      </c>
      <c r="D228" s="101">
        <v>45107</v>
      </c>
      <c r="E228" t="s">
        <v>2949</v>
      </c>
      <c r="F228" t="s">
        <v>4110</v>
      </c>
      <c r="G228" t="s">
        <v>3848</v>
      </c>
      <c r="H228" t="s">
        <v>4111</v>
      </c>
    </row>
    <row r="229" spans="1:8" x14ac:dyDescent="0.3">
      <c r="A229">
        <v>218</v>
      </c>
      <c r="B229" t="s">
        <v>148</v>
      </c>
      <c r="C229" t="s">
        <v>90</v>
      </c>
      <c r="D229" s="101">
        <v>45107</v>
      </c>
      <c r="E229" t="s">
        <v>2950</v>
      </c>
      <c r="F229" t="s">
        <v>4112</v>
      </c>
      <c r="G229" t="s">
        <v>3848</v>
      </c>
      <c r="H229" t="s">
        <v>4113</v>
      </c>
    </row>
    <row r="230" spans="1:8" x14ac:dyDescent="0.3">
      <c r="A230">
        <v>225</v>
      </c>
      <c r="B230" t="s">
        <v>156</v>
      </c>
      <c r="C230" t="s">
        <v>90</v>
      </c>
      <c r="D230" s="101">
        <v>45107</v>
      </c>
      <c r="E230" t="s">
        <v>2951</v>
      </c>
      <c r="F230" t="s">
        <v>4114</v>
      </c>
      <c r="G230" t="s">
        <v>3855</v>
      </c>
      <c r="H230" t="s">
        <v>4115</v>
      </c>
    </row>
    <row r="231" spans="1:8" x14ac:dyDescent="0.3">
      <c r="A231">
        <v>239</v>
      </c>
      <c r="B231" t="s">
        <v>1226</v>
      </c>
      <c r="C231" t="s">
        <v>29</v>
      </c>
      <c r="D231" s="101">
        <v>45107</v>
      </c>
      <c r="E231" t="s">
        <v>2952</v>
      </c>
      <c r="F231" t="s">
        <v>4116</v>
      </c>
      <c r="G231" t="s">
        <v>3894</v>
      </c>
      <c r="H231" t="s">
        <v>4117</v>
      </c>
    </row>
    <row r="232" spans="1:8" x14ac:dyDescent="0.3">
      <c r="A232">
        <v>241</v>
      </c>
      <c r="B232" t="s">
        <v>173</v>
      </c>
      <c r="C232" t="s">
        <v>29</v>
      </c>
      <c r="D232" s="101">
        <v>45107</v>
      </c>
      <c r="E232" t="s">
        <v>4118</v>
      </c>
      <c r="F232" t="s">
        <v>4119</v>
      </c>
      <c r="G232" t="s">
        <v>3894</v>
      </c>
      <c r="H232" t="s">
        <v>4120</v>
      </c>
    </row>
    <row r="233" spans="1:8" x14ac:dyDescent="0.3">
      <c r="A233">
        <v>434</v>
      </c>
      <c r="B233" t="s">
        <v>403</v>
      </c>
      <c r="C233" t="s">
        <v>90</v>
      </c>
      <c r="D233" s="101">
        <v>45107</v>
      </c>
      <c r="E233" t="s">
        <v>1750</v>
      </c>
      <c r="F233" t="s">
        <v>4121</v>
      </c>
      <c r="G233" t="s">
        <v>3848</v>
      </c>
      <c r="H233" t="s">
        <v>4122</v>
      </c>
    </row>
    <row r="234" spans="1:8" x14ac:dyDescent="0.3">
      <c r="A234">
        <v>68</v>
      </c>
      <c r="B234" t="s">
        <v>49</v>
      </c>
      <c r="C234" t="s">
        <v>50</v>
      </c>
      <c r="D234" s="101">
        <v>45107</v>
      </c>
      <c r="E234" t="s">
        <v>4123</v>
      </c>
      <c r="F234" t="s">
        <v>4124</v>
      </c>
      <c r="G234" t="s">
        <v>3598</v>
      </c>
      <c r="H234" t="s">
        <v>4125</v>
      </c>
    </row>
    <row r="235" spans="1:8" x14ac:dyDescent="0.3">
      <c r="A235">
        <v>73</v>
      </c>
      <c r="B235" t="s">
        <v>53</v>
      </c>
      <c r="C235" t="s">
        <v>25</v>
      </c>
      <c r="D235" s="101">
        <v>45107</v>
      </c>
      <c r="E235" t="s">
        <v>4126</v>
      </c>
      <c r="F235" t="s">
        <v>4127</v>
      </c>
      <c r="G235" t="s">
        <v>3792</v>
      </c>
      <c r="H235" t="s">
        <v>4128</v>
      </c>
    </row>
    <row r="236" spans="1:8" x14ac:dyDescent="0.3">
      <c r="A236">
        <v>74</v>
      </c>
      <c r="B236" t="s">
        <v>56</v>
      </c>
      <c r="C236" t="s">
        <v>25</v>
      </c>
      <c r="D236" s="101">
        <v>45107</v>
      </c>
      <c r="E236" t="s">
        <v>4129</v>
      </c>
      <c r="F236" t="s">
        <v>4130</v>
      </c>
      <c r="G236" t="s">
        <v>3792</v>
      </c>
    </row>
    <row r="237" spans="1:8" x14ac:dyDescent="0.3">
      <c r="A237">
        <v>86</v>
      </c>
      <c r="B237" t="s">
        <v>67</v>
      </c>
      <c r="C237" t="s">
        <v>64</v>
      </c>
      <c r="D237" s="101">
        <v>45107</v>
      </c>
      <c r="E237" t="s">
        <v>4131</v>
      </c>
      <c r="F237" t="s">
        <v>4132</v>
      </c>
      <c r="G237" t="s">
        <v>3560</v>
      </c>
      <c r="H237" t="s">
        <v>4133</v>
      </c>
    </row>
    <row r="238" spans="1:8" x14ac:dyDescent="0.3">
      <c r="A238">
        <v>95</v>
      </c>
      <c r="B238" t="s">
        <v>75</v>
      </c>
      <c r="C238" t="s">
        <v>64</v>
      </c>
      <c r="D238" s="101">
        <v>45107</v>
      </c>
      <c r="E238" t="s">
        <v>4134</v>
      </c>
      <c r="F238" t="s">
        <v>4135</v>
      </c>
      <c r="G238" t="s">
        <v>3560</v>
      </c>
      <c r="H238" t="s">
        <v>4136</v>
      </c>
    </row>
    <row r="239" spans="1:8" x14ac:dyDescent="0.3">
      <c r="A239">
        <v>143</v>
      </c>
      <c r="B239" t="s">
        <v>911</v>
      </c>
      <c r="C239" t="s">
        <v>77</v>
      </c>
      <c r="D239" s="101">
        <v>45107</v>
      </c>
      <c r="E239" t="s">
        <v>4137</v>
      </c>
      <c r="F239" t="s">
        <v>4138</v>
      </c>
      <c r="G239" t="s">
        <v>3658</v>
      </c>
      <c r="H239" t="s">
        <v>4139</v>
      </c>
    </row>
    <row r="240" spans="1:8" x14ac:dyDescent="0.3">
      <c r="A240">
        <v>145</v>
      </c>
      <c r="B240" t="s">
        <v>109</v>
      </c>
      <c r="C240" t="s">
        <v>110</v>
      </c>
      <c r="D240" s="101">
        <v>45107</v>
      </c>
      <c r="E240" t="s">
        <v>4140</v>
      </c>
      <c r="F240" t="s">
        <v>4141</v>
      </c>
      <c r="G240" t="s">
        <v>3661</v>
      </c>
      <c r="H240" t="s">
        <v>4142</v>
      </c>
    </row>
    <row r="241" spans="1:8" x14ac:dyDescent="0.3">
      <c r="A241">
        <v>146</v>
      </c>
      <c r="B241" t="s">
        <v>111</v>
      </c>
      <c r="C241" t="s">
        <v>77</v>
      </c>
      <c r="D241" s="101">
        <v>45107</v>
      </c>
      <c r="E241" t="s">
        <v>4143</v>
      </c>
      <c r="F241" t="s">
        <v>4144</v>
      </c>
      <c r="G241" t="s">
        <v>3658</v>
      </c>
      <c r="H241" t="s">
        <v>4145</v>
      </c>
    </row>
    <row r="242" spans="1:8" x14ac:dyDescent="0.3">
      <c r="A242">
        <v>148</v>
      </c>
      <c r="B242" t="s">
        <v>114</v>
      </c>
      <c r="C242" t="s">
        <v>110</v>
      </c>
      <c r="D242" s="101">
        <v>45107</v>
      </c>
      <c r="E242" t="s">
        <v>4146</v>
      </c>
      <c r="F242" t="s">
        <v>4147</v>
      </c>
      <c r="G242" t="s">
        <v>3661</v>
      </c>
      <c r="H242" t="s">
        <v>4148</v>
      </c>
    </row>
    <row r="243" spans="1:8" x14ac:dyDescent="0.3">
      <c r="A243">
        <v>159</v>
      </c>
      <c r="B243" t="s">
        <v>85</v>
      </c>
      <c r="C243" t="s">
        <v>118</v>
      </c>
      <c r="D243" s="101">
        <v>45107</v>
      </c>
      <c r="E243" t="s">
        <v>4149</v>
      </c>
      <c r="F243" t="s">
        <v>4150</v>
      </c>
      <c r="G243" t="s">
        <v>3699</v>
      </c>
      <c r="H243" t="s">
        <v>4151</v>
      </c>
    </row>
    <row r="244" spans="1:8" x14ac:dyDescent="0.3">
      <c r="A244">
        <v>167</v>
      </c>
      <c r="B244" t="s">
        <v>120</v>
      </c>
      <c r="C244" t="s">
        <v>25</v>
      </c>
      <c r="D244" s="101">
        <v>45107</v>
      </c>
      <c r="E244" t="s">
        <v>4152</v>
      </c>
      <c r="F244" t="s">
        <v>4153</v>
      </c>
      <c r="G244" t="s">
        <v>3668</v>
      </c>
      <c r="H244" t="s">
        <v>4154</v>
      </c>
    </row>
    <row r="245" spans="1:8" x14ac:dyDescent="0.3">
      <c r="A245">
        <v>193</v>
      </c>
      <c r="B245" t="s">
        <v>965</v>
      </c>
      <c r="C245" t="s">
        <v>46</v>
      </c>
      <c r="D245" s="101">
        <v>45107</v>
      </c>
      <c r="E245" t="s">
        <v>4155</v>
      </c>
      <c r="F245" t="s">
        <v>4156</v>
      </c>
      <c r="G245" t="s">
        <v>4157</v>
      </c>
      <c r="H245" t="s">
        <v>4158</v>
      </c>
    </row>
    <row r="246" spans="1:8" x14ac:dyDescent="0.3">
      <c r="A246">
        <v>199</v>
      </c>
      <c r="B246" t="s">
        <v>131</v>
      </c>
      <c r="C246" t="s">
        <v>25</v>
      </c>
      <c r="D246" s="101">
        <v>45107</v>
      </c>
      <c r="E246" t="s">
        <v>4159</v>
      </c>
      <c r="F246" t="s">
        <v>4160</v>
      </c>
      <c r="G246" t="s">
        <v>3864</v>
      </c>
      <c r="H246" t="s">
        <v>4161</v>
      </c>
    </row>
    <row r="247" spans="1:8" x14ac:dyDescent="0.3">
      <c r="A247">
        <v>203</v>
      </c>
      <c r="B247" t="s">
        <v>135</v>
      </c>
      <c r="C247" t="s">
        <v>86</v>
      </c>
      <c r="D247" s="101">
        <v>45107</v>
      </c>
      <c r="E247" t="s">
        <v>2953</v>
      </c>
      <c r="F247" t="s">
        <v>4162</v>
      </c>
      <c r="G247" t="s">
        <v>4163</v>
      </c>
      <c r="H247" t="s">
        <v>4164</v>
      </c>
    </row>
    <row r="248" spans="1:8" x14ac:dyDescent="0.3">
      <c r="A248">
        <v>204</v>
      </c>
      <c r="B248" t="s">
        <v>136</v>
      </c>
      <c r="C248" t="s">
        <v>86</v>
      </c>
      <c r="D248" s="101">
        <v>45107</v>
      </c>
      <c r="E248" t="s">
        <v>4165</v>
      </c>
      <c r="F248" t="s">
        <v>4166</v>
      </c>
      <c r="G248" t="s">
        <v>4163</v>
      </c>
      <c r="H248" t="s">
        <v>4167</v>
      </c>
    </row>
    <row r="249" spans="1:8" x14ac:dyDescent="0.3">
      <c r="A249">
        <v>205</v>
      </c>
      <c r="B249" t="s">
        <v>137</v>
      </c>
      <c r="C249" t="s">
        <v>86</v>
      </c>
      <c r="D249" s="101">
        <v>45107</v>
      </c>
      <c r="E249" t="s">
        <v>4168</v>
      </c>
      <c r="F249" t="s">
        <v>4169</v>
      </c>
      <c r="G249" t="s">
        <v>4163</v>
      </c>
      <c r="H249" t="s">
        <v>4170</v>
      </c>
    </row>
    <row r="250" spans="1:8" x14ac:dyDescent="0.3">
      <c r="A250">
        <v>207</v>
      </c>
      <c r="B250" t="s">
        <v>139</v>
      </c>
      <c r="C250" t="s">
        <v>86</v>
      </c>
      <c r="D250" s="101">
        <v>45107</v>
      </c>
      <c r="E250" t="s">
        <v>4171</v>
      </c>
      <c r="F250" t="s">
        <v>4172</v>
      </c>
      <c r="G250" t="s">
        <v>4163</v>
      </c>
      <c r="H250" t="s">
        <v>4173</v>
      </c>
    </row>
    <row r="251" spans="1:8" x14ac:dyDescent="0.3">
      <c r="A251">
        <v>215</v>
      </c>
      <c r="B251" t="s">
        <v>145</v>
      </c>
      <c r="C251" t="s">
        <v>90</v>
      </c>
      <c r="D251" s="101">
        <v>45107</v>
      </c>
      <c r="E251" t="s">
        <v>2957</v>
      </c>
      <c r="F251" t="s">
        <v>4174</v>
      </c>
      <c r="G251" t="s">
        <v>3848</v>
      </c>
      <c r="H251" t="s">
        <v>4175</v>
      </c>
    </row>
    <row r="252" spans="1:8" x14ac:dyDescent="0.3">
      <c r="A252">
        <v>219</v>
      </c>
      <c r="B252" t="s">
        <v>150</v>
      </c>
      <c r="C252" t="s">
        <v>90</v>
      </c>
      <c r="D252" s="101">
        <v>45107</v>
      </c>
      <c r="E252" t="s">
        <v>2958</v>
      </c>
      <c r="F252" t="s">
        <v>4176</v>
      </c>
      <c r="G252" t="s">
        <v>3848</v>
      </c>
      <c r="H252" t="s">
        <v>4177</v>
      </c>
    </row>
    <row r="253" spans="1:8" x14ac:dyDescent="0.3">
      <c r="A253">
        <v>220</v>
      </c>
      <c r="B253" t="s">
        <v>151</v>
      </c>
      <c r="C253" t="s">
        <v>90</v>
      </c>
      <c r="D253" s="101">
        <v>45107</v>
      </c>
      <c r="E253" t="s">
        <v>2959</v>
      </c>
      <c r="F253" t="s">
        <v>4178</v>
      </c>
      <c r="G253" t="s">
        <v>3848</v>
      </c>
      <c r="H253" t="s">
        <v>4179</v>
      </c>
    </row>
    <row r="254" spans="1:8" x14ac:dyDescent="0.3">
      <c r="A254">
        <v>230</v>
      </c>
      <c r="B254" t="s">
        <v>161</v>
      </c>
      <c r="C254" t="s">
        <v>90</v>
      </c>
      <c r="D254" s="101">
        <v>45107</v>
      </c>
      <c r="E254" t="s">
        <v>4180</v>
      </c>
      <c r="F254" t="s">
        <v>4181</v>
      </c>
      <c r="G254" t="s">
        <v>3855</v>
      </c>
      <c r="H254" t="s">
        <v>4182</v>
      </c>
    </row>
    <row r="255" spans="1:8" x14ac:dyDescent="0.3">
      <c r="A255">
        <v>231</v>
      </c>
      <c r="B255" t="s">
        <v>162</v>
      </c>
      <c r="C255" t="s">
        <v>90</v>
      </c>
      <c r="D255" s="101">
        <v>45107</v>
      </c>
      <c r="E255" t="s">
        <v>4183</v>
      </c>
      <c r="F255" t="s">
        <v>4184</v>
      </c>
      <c r="G255" t="s">
        <v>3855</v>
      </c>
      <c r="H255" t="s">
        <v>4185</v>
      </c>
    </row>
    <row r="256" spans="1:8" x14ac:dyDescent="0.3">
      <c r="A256">
        <v>232</v>
      </c>
      <c r="B256" t="s">
        <v>163</v>
      </c>
      <c r="C256" t="s">
        <v>90</v>
      </c>
      <c r="D256" s="101">
        <v>45107</v>
      </c>
      <c r="E256" t="s">
        <v>4186</v>
      </c>
      <c r="F256" t="s">
        <v>4187</v>
      </c>
      <c r="G256" t="s">
        <v>3855</v>
      </c>
      <c r="H256" t="s">
        <v>4188</v>
      </c>
    </row>
    <row r="257" spans="1:8" x14ac:dyDescent="0.3">
      <c r="A257">
        <v>245</v>
      </c>
      <c r="B257" t="s">
        <v>1245</v>
      </c>
      <c r="C257" t="s">
        <v>178</v>
      </c>
      <c r="D257" s="101">
        <v>45107</v>
      </c>
      <c r="E257" t="s">
        <v>4189</v>
      </c>
      <c r="F257" t="s">
        <v>4190</v>
      </c>
      <c r="G257" t="s">
        <v>4191</v>
      </c>
      <c r="H257" t="s">
        <v>4192</v>
      </c>
    </row>
    <row r="258" spans="1:8" x14ac:dyDescent="0.3">
      <c r="A258">
        <v>252</v>
      </c>
      <c r="B258" t="s">
        <v>1253</v>
      </c>
      <c r="C258" t="s">
        <v>178</v>
      </c>
      <c r="D258" s="101">
        <v>45107</v>
      </c>
      <c r="E258" t="s">
        <v>4193</v>
      </c>
      <c r="F258" t="s">
        <v>4194</v>
      </c>
      <c r="G258" t="s">
        <v>4191</v>
      </c>
      <c r="H258" t="s">
        <v>4195</v>
      </c>
    </row>
    <row r="259" spans="1:8" x14ac:dyDescent="0.3">
      <c r="A259">
        <v>256</v>
      </c>
      <c r="B259" t="s">
        <v>193</v>
      </c>
      <c r="C259" t="s">
        <v>118</v>
      </c>
      <c r="D259" s="101">
        <v>45107</v>
      </c>
      <c r="E259" t="s">
        <v>4196</v>
      </c>
      <c r="F259" t="s">
        <v>4197</v>
      </c>
      <c r="G259" t="s">
        <v>4198</v>
      </c>
      <c r="H259" t="s">
        <v>4199</v>
      </c>
    </row>
    <row r="260" spans="1:8" x14ac:dyDescent="0.3">
      <c r="A260">
        <v>260</v>
      </c>
      <c r="B260" t="s">
        <v>196</v>
      </c>
      <c r="C260" t="s">
        <v>197</v>
      </c>
      <c r="D260" s="101">
        <v>45107</v>
      </c>
      <c r="E260" t="s">
        <v>4200</v>
      </c>
      <c r="F260" t="s">
        <v>4201</v>
      </c>
      <c r="G260" t="s">
        <v>4202</v>
      </c>
    </row>
    <row r="261" spans="1:8" x14ac:dyDescent="0.3">
      <c r="A261">
        <v>261</v>
      </c>
      <c r="B261" t="s">
        <v>198</v>
      </c>
      <c r="C261" t="s">
        <v>46</v>
      </c>
      <c r="D261" s="101">
        <v>45107</v>
      </c>
      <c r="E261" t="s">
        <v>4203</v>
      </c>
      <c r="F261" t="s">
        <v>4204</v>
      </c>
      <c r="G261" t="s">
        <v>4157</v>
      </c>
      <c r="H261" t="s">
        <v>4205</v>
      </c>
    </row>
    <row r="262" spans="1:8" x14ac:dyDescent="0.3">
      <c r="A262">
        <v>268</v>
      </c>
      <c r="B262" t="s">
        <v>1284</v>
      </c>
      <c r="C262" t="s">
        <v>208</v>
      </c>
      <c r="D262" s="101">
        <v>45107</v>
      </c>
      <c r="E262" t="s">
        <v>4206</v>
      </c>
      <c r="F262" t="s">
        <v>4207</v>
      </c>
      <c r="G262" t="s">
        <v>4208</v>
      </c>
    </row>
    <row r="263" spans="1:8" x14ac:dyDescent="0.3">
      <c r="A263">
        <v>269</v>
      </c>
      <c r="B263" t="s">
        <v>1287</v>
      </c>
      <c r="C263" t="s">
        <v>208</v>
      </c>
      <c r="D263" s="101">
        <v>45107</v>
      </c>
      <c r="E263" t="s">
        <v>4209</v>
      </c>
      <c r="F263" t="s">
        <v>4210</v>
      </c>
      <c r="G263" t="s">
        <v>4211</v>
      </c>
    </row>
    <row r="264" spans="1:8" x14ac:dyDescent="0.3">
      <c r="A264">
        <v>270</v>
      </c>
      <c r="B264" t="s">
        <v>1290</v>
      </c>
      <c r="C264" t="s">
        <v>208</v>
      </c>
      <c r="D264" s="101">
        <v>45107</v>
      </c>
      <c r="E264" t="s">
        <v>4212</v>
      </c>
      <c r="F264" t="s">
        <v>4213</v>
      </c>
      <c r="G264" t="s">
        <v>4211</v>
      </c>
    </row>
    <row r="265" spans="1:8" x14ac:dyDescent="0.3">
      <c r="A265">
        <v>271</v>
      </c>
      <c r="B265" t="s">
        <v>1293</v>
      </c>
      <c r="C265" t="s">
        <v>208</v>
      </c>
      <c r="D265" s="101">
        <v>45107</v>
      </c>
      <c r="E265" t="s">
        <v>4214</v>
      </c>
      <c r="F265" t="s">
        <v>4215</v>
      </c>
      <c r="G265" t="s">
        <v>4211</v>
      </c>
    </row>
    <row r="266" spans="1:8" x14ac:dyDescent="0.3">
      <c r="A266">
        <v>273</v>
      </c>
      <c r="B266" t="s">
        <v>213</v>
      </c>
      <c r="C266" t="s">
        <v>214</v>
      </c>
      <c r="D266" s="101">
        <v>45107</v>
      </c>
      <c r="E266" t="s">
        <v>4216</v>
      </c>
      <c r="F266" t="s">
        <v>4217</v>
      </c>
      <c r="G266" t="s">
        <v>4218</v>
      </c>
      <c r="H266" t="s">
        <v>4219</v>
      </c>
    </row>
    <row r="267" spans="1:8" x14ac:dyDescent="0.3">
      <c r="A267">
        <v>274</v>
      </c>
      <c r="B267" t="s">
        <v>215</v>
      </c>
      <c r="C267" t="s">
        <v>197</v>
      </c>
      <c r="D267" s="101">
        <v>45107</v>
      </c>
      <c r="E267" t="s">
        <v>2960</v>
      </c>
      <c r="F267" t="s">
        <v>4220</v>
      </c>
      <c r="G267" t="s">
        <v>4202</v>
      </c>
      <c r="H267" t="s">
        <v>4221</v>
      </c>
    </row>
    <row r="268" spans="1:8" x14ac:dyDescent="0.3">
      <c r="A268">
        <v>276</v>
      </c>
      <c r="B268" t="s">
        <v>218</v>
      </c>
      <c r="C268" t="s">
        <v>219</v>
      </c>
      <c r="D268" s="101">
        <v>45107</v>
      </c>
      <c r="E268" t="s">
        <v>4222</v>
      </c>
      <c r="F268" t="s">
        <v>4223</v>
      </c>
      <c r="G268" t="s">
        <v>4224</v>
      </c>
      <c r="H268" t="s">
        <v>4225</v>
      </c>
    </row>
    <row r="269" spans="1:8" x14ac:dyDescent="0.3">
      <c r="A269">
        <v>277</v>
      </c>
      <c r="B269" t="s">
        <v>1323</v>
      </c>
      <c r="C269" t="s">
        <v>219</v>
      </c>
      <c r="D269" s="101">
        <v>45107</v>
      </c>
      <c r="E269" t="s">
        <v>4226</v>
      </c>
      <c r="F269" t="s">
        <v>4227</v>
      </c>
      <c r="G269" t="s">
        <v>4224</v>
      </c>
      <c r="H269" t="s">
        <v>4228</v>
      </c>
    </row>
    <row r="270" spans="1:8" x14ac:dyDescent="0.3">
      <c r="A270">
        <v>278</v>
      </c>
      <c r="B270" t="s">
        <v>1325</v>
      </c>
      <c r="C270" t="s">
        <v>219</v>
      </c>
      <c r="D270" s="101">
        <v>45107</v>
      </c>
      <c r="E270" t="s">
        <v>2965</v>
      </c>
      <c r="F270" t="s">
        <v>4229</v>
      </c>
      <c r="G270" t="s">
        <v>4224</v>
      </c>
      <c r="H270" t="s">
        <v>4230</v>
      </c>
    </row>
    <row r="271" spans="1:8" x14ac:dyDescent="0.3">
      <c r="A271">
        <v>282</v>
      </c>
      <c r="B271" t="s">
        <v>225</v>
      </c>
      <c r="C271" t="s">
        <v>219</v>
      </c>
      <c r="D271" s="101">
        <v>45107</v>
      </c>
      <c r="E271" t="s">
        <v>4231</v>
      </c>
      <c r="F271" t="s">
        <v>4232</v>
      </c>
      <c r="G271" t="s">
        <v>4224</v>
      </c>
      <c r="H271" t="s">
        <v>4233</v>
      </c>
    </row>
    <row r="272" spans="1:8" x14ac:dyDescent="0.3">
      <c r="A272">
        <v>283</v>
      </c>
      <c r="B272" t="s">
        <v>226</v>
      </c>
      <c r="C272" t="s">
        <v>219</v>
      </c>
      <c r="D272" s="101">
        <v>45107</v>
      </c>
      <c r="E272" t="s">
        <v>4234</v>
      </c>
      <c r="F272" t="s">
        <v>4235</v>
      </c>
      <c r="G272" t="s">
        <v>4224</v>
      </c>
      <c r="H272" t="s">
        <v>4236</v>
      </c>
    </row>
    <row r="273" spans="1:8" x14ac:dyDescent="0.3">
      <c r="A273">
        <v>285</v>
      </c>
      <c r="B273" t="s">
        <v>228</v>
      </c>
      <c r="C273" t="s">
        <v>219</v>
      </c>
      <c r="D273" s="101">
        <v>45107</v>
      </c>
      <c r="E273" t="s">
        <v>4237</v>
      </c>
      <c r="F273" t="s">
        <v>4238</v>
      </c>
      <c r="G273" t="s">
        <v>4224</v>
      </c>
      <c r="H273" t="s">
        <v>4239</v>
      </c>
    </row>
    <row r="274" spans="1:8" x14ac:dyDescent="0.3">
      <c r="A274">
        <v>286</v>
      </c>
      <c r="B274" t="s">
        <v>1339</v>
      </c>
      <c r="C274" t="s">
        <v>219</v>
      </c>
      <c r="D274" s="101">
        <v>45107</v>
      </c>
      <c r="E274" t="s">
        <v>2969</v>
      </c>
      <c r="F274" t="s">
        <v>4240</v>
      </c>
      <c r="G274" t="s">
        <v>4224</v>
      </c>
      <c r="H274" t="s">
        <v>4241</v>
      </c>
    </row>
    <row r="275" spans="1:8" x14ac:dyDescent="0.3">
      <c r="A275">
        <v>292</v>
      </c>
      <c r="B275" t="s">
        <v>235</v>
      </c>
      <c r="C275" t="s">
        <v>234</v>
      </c>
      <c r="D275" s="101">
        <v>45107</v>
      </c>
      <c r="E275" t="s">
        <v>2974</v>
      </c>
      <c r="F275" t="s">
        <v>4242</v>
      </c>
      <c r="G275" t="s">
        <v>4243</v>
      </c>
      <c r="H275" t="s">
        <v>4244</v>
      </c>
    </row>
    <row r="276" spans="1:8" x14ac:dyDescent="0.3">
      <c r="A276">
        <v>294</v>
      </c>
      <c r="B276" t="s">
        <v>238</v>
      </c>
      <c r="C276" t="s">
        <v>234</v>
      </c>
      <c r="D276" s="101">
        <v>45107</v>
      </c>
      <c r="E276" t="s">
        <v>2978</v>
      </c>
      <c r="F276" t="s">
        <v>4245</v>
      </c>
      <c r="G276" t="s">
        <v>4243</v>
      </c>
      <c r="H276" t="s">
        <v>4246</v>
      </c>
    </row>
    <row r="277" spans="1:8" x14ac:dyDescent="0.3">
      <c r="A277">
        <v>302</v>
      </c>
      <c r="B277" t="s">
        <v>1379</v>
      </c>
      <c r="C277" t="s">
        <v>208</v>
      </c>
      <c r="D277" s="101">
        <v>45107</v>
      </c>
      <c r="E277" t="s">
        <v>4247</v>
      </c>
      <c r="F277" t="s">
        <v>4248</v>
      </c>
      <c r="G277" t="s">
        <v>4211</v>
      </c>
      <c r="H277" t="s">
        <v>4249</v>
      </c>
    </row>
    <row r="278" spans="1:8" x14ac:dyDescent="0.3">
      <c r="A278">
        <v>303</v>
      </c>
      <c r="B278" t="s">
        <v>248</v>
      </c>
      <c r="C278" t="s">
        <v>249</v>
      </c>
      <c r="D278" s="101">
        <v>45107</v>
      </c>
      <c r="E278" t="s">
        <v>2979</v>
      </c>
      <c r="F278" t="s">
        <v>4250</v>
      </c>
      <c r="G278" t="s">
        <v>4251</v>
      </c>
      <c r="H278" t="s">
        <v>4252</v>
      </c>
    </row>
    <row r="279" spans="1:8" x14ac:dyDescent="0.3">
      <c r="A279">
        <v>304</v>
      </c>
      <c r="B279" t="s">
        <v>250</v>
      </c>
      <c r="C279" t="s">
        <v>249</v>
      </c>
      <c r="D279" s="101">
        <v>45107</v>
      </c>
      <c r="E279" t="s">
        <v>4253</v>
      </c>
      <c r="F279" t="s">
        <v>4254</v>
      </c>
      <c r="G279" t="s">
        <v>4251</v>
      </c>
      <c r="H279" t="s">
        <v>4255</v>
      </c>
    </row>
    <row r="280" spans="1:8" x14ac:dyDescent="0.3">
      <c r="A280">
        <v>323</v>
      </c>
      <c r="B280" t="s">
        <v>273</v>
      </c>
      <c r="C280" t="s">
        <v>39</v>
      </c>
      <c r="D280" s="101">
        <v>45107</v>
      </c>
      <c r="E280" t="s">
        <v>4256</v>
      </c>
      <c r="F280" t="s">
        <v>4257</v>
      </c>
      <c r="G280" t="s">
        <v>4218</v>
      </c>
    </row>
    <row r="281" spans="1:8" x14ac:dyDescent="0.3">
      <c r="A281">
        <v>324</v>
      </c>
      <c r="B281" t="s">
        <v>274</v>
      </c>
      <c r="C281" t="s">
        <v>39</v>
      </c>
      <c r="D281" s="101">
        <v>45107</v>
      </c>
      <c r="E281" t="s">
        <v>4258</v>
      </c>
      <c r="F281" t="s">
        <v>4259</v>
      </c>
      <c r="G281" t="s">
        <v>4218</v>
      </c>
    </row>
    <row r="282" spans="1:8" x14ac:dyDescent="0.3">
      <c r="A282">
        <v>324</v>
      </c>
      <c r="B282" t="s">
        <v>274</v>
      </c>
      <c r="C282" t="s">
        <v>39</v>
      </c>
      <c r="D282" s="101">
        <v>45107</v>
      </c>
      <c r="E282" t="s">
        <v>4258</v>
      </c>
      <c r="F282" t="s">
        <v>4259</v>
      </c>
      <c r="G282" t="s">
        <v>4218</v>
      </c>
    </row>
    <row r="283" spans="1:8" x14ac:dyDescent="0.3">
      <c r="A283">
        <v>325</v>
      </c>
      <c r="B283" t="s">
        <v>1403</v>
      </c>
      <c r="C283" t="s">
        <v>39</v>
      </c>
      <c r="D283" s="101">
        <v>45107</v>
      </c>
      <c r="E283" t="s">
        <v>4260</v>
      </c>
      <c r="F283" t="s">
        <v>4261</v>
      </c>
      <c r="G283" t="s">
        <v>4218</v>
      </c>
    </row>
    <row r="284" spans="1:8" x14ac:dyDescent="0.3">
      <c r="A284">
        <v>327</v>
      </c>
      <c r="B284" t="s">
        <v>1408</v>
      </c>
      <c r="C284" t="s">
        <v>214</v>
      </c>
      <c r="D284" s="101">
        <v>45107</v>
      </c>
      <c r="E284" t="s">
        <v>4262</v>
      </c>
      <c r="F284" t="s">
        <v>4263</v>
      </c>
      <c r="G284" t="s">
        <v>4218</v>
      </c>
      <c r="H284" t="s">
        <v>4264</v>
      </c>
    </row>
    <row r="285" spans="1:8" x14ac:dyDescent="0.3">
      <c r="A285">
        <v>332</v>
      </c>
      <c r="B285" t="s">
        <v>282</v>
      </c>
      <c r="C285" t="s">
        <v>25</v>
      </c>
      <c r="D285" s="101">
        <v>45107</v>
      </c>
      <c r="E285" t="s">
        <v>4265</v>
      </c>
      <c r="F285" t="s">
        <v>4266</v>
      </c>
      <c r="G285" t="s">
        <v>3556</v>
      </c>
      <c r="H285" t="s">
        <v>4267</v>
      </c>
    </row>
    <row r="286" spans="1:8" x14ac:dyDescent="0.3">
      <c r="A286">
        <v>337</v>
      </c>
      <c r="B286" t="s">
        <v>1414</v>
      </c>
      <c r="C286" t="s">
        <v>214</v>
      </c>
      <c r="D286" s="101">
        <v>45107</v>
      </c>
      <c r="E286" t="s">
        <v>1415</v>
      </c>
      <c r="F286" t="s">
        <v>4268</v>
      </c>
      <c r="G286" t="s">
        <v>4218</v>
      </c>
    </row>
    <row r="287" spans="1:8" x14ac:dyDescent="0.3">
      <c r="A287">
        <v>338</v>
      </c>
      <c r="B287" t="s">
        <v>1419</v>
      </c>
      <c r="C287" t="s">
        <v>214</v>
      </c>
      <c r="D287" s="101">
        <v>45107</v>
      </c>
      <c r="E287" t="s">
        <v>4269</v>
      </c>
      <c r="F287" t="s">
        <v>4270</v>
      </c>
      <c r="G287" t="s">
        <v>4218</v>
      </c>
      <c r="H287" t="s">
        <v>4271</v>
      </c>
    </row>
    <row r="288" spans="1:8" x14ac:dyDescent="0.3">
      <c r="A288">
        <v>341</v>
      </c>
      <c r="B288" t="s">
        <v>1424</v>
      </c>
      <c r="C288" t="s">
        <v>50</v>
      </c>
      <c r="D288" s="101">
        <v>45107</v>
      </c>
      <c r="E288" t="s">
        <v>4272</v>
      </c>
      <c r="F288" t="s">
        <v>4273</v>
      </c>
      <c r="G288" t="s">
        <v>3598</v>
      </c>
      <c r="H288" t="s">
        <v>4274</v>
      </c>
    </row>
    <row r="289" spans="1:8" x14ac:dyDescent="0.3">
      <c r="A289">
        <v>344</v>
      </c>
      <c r="B289" t="s">
        <v>294</v>
      </c>
      <c r="C289" t="s">
        <v>25</v>
      </c>
      <c r="D289" s="101">
        <v>45107</v>
      </c>
      <c r="E289" t="s">
        <v>4275</v>
      </c>
      <c r="F289" t="s">
        <v>4276</v>
      </c>
      <c r="G289" t="s">
        <v>3792</v>
      </c>
      <c r="H289" t="s">
        <v>4277</v>
      </c>
    </row>
    <row r="290" spans="1:8" x14ac:dyDescent="0.3">
      <c r="A290">
        <v>356</v>
      </c>
      <c r="B290" t="s">
        <v>307</v>
      </c>
      <c r="C290" t="s">
        <v>306</v>
      </c>
      <c r="D290" s="101">
        <v>45107</v>
      </c>
      <c r="E290" t="s">
        <v>4278</v>
      </c>
      <c r="F290" t="s">
        <v>4279</v>
      </c>
      <c r="G290" t="s">
        <v>4163</v>
      </c>
      <c r="H290" t="s">
        <v>4280</v>
      </c>
    </row>
    <row r="291" spans="1:8" x14ac:dyDescent="0.3">
      <c r="A291">
        <v>357</v>
      </c>
      <c r="B291" t="s">
        <v>1437</v>
      </c>
      <c r="C291" t="s">
        <v>306</v>
      </c>
      <c r="D291" s="101">
        <v>45107</v>
      </c>
      <c r="E291" t="s">
        <v>4281</v>
      </c>
      <c r="F291" t="s">
        <v>4282</v>
      </c>
      <c r="G291" t="s">
        <v>4163</v>
      </c>
      <c r="H291" t="s">
        <v>4283</v>
      </c>
    </row>
    <row r="292" spans="1:8" x14ac:dyDescent="0.3">
      <c r="A292">
        <v>358</v>
      </c>
      <c r="B292" t="s">
        <v>1439</v>
      </c>
      <c r="C292" t="s">
        <v>310</v>
      </c>
      <c r="D292" s="101">
        <v>45107</v>
      </c>
      <c r="E292" t="s">
        <v>4284</v>
      </c>
      <c r="F292" t="s">
        <v>4285</v>
      </c>
      <c r="G292" t="s">
        <v>4286</v>
      </c>
      <c r="H292" t="s">
        <v>4287</v>
      </c>
    </row>
    <row r="293" spans="1:8" x14ac:dyDescent="0.3">
      <c r="A293">
        <v>364</v>
      </c>
      <c r="B293" t="s">
        <v>317</v>
      </c>
      <c r="C293" t="s">
        <v>32</v>
      </c>
      <c r="D293" s="101">
        <v>45107</v>
      </c>
      <c r="E293" t="s">
        <v>4288</v>
      </c>
      <c r="F293" t="s">
        <v>4289</v>
      </c>
      <c r="G293" t="s">
        <v>4290</v>
      </c>
      <c r="H293" t="s">
        <v>4291</v>
      </c>
    </row>
    <row r="294" spans="1:8" x14ac:dyDescent="0.3">
      <c r="A294">
        <v>369</v>
      </c>
      <c r="B294" t="s">
        <v>324</v>
      </c>
      <c r="C294" t="s">
        <v>32</v>
      </c>
      <c r="D294" s="101">
        <v>45107</v>
      </c>
      <c r="E294" t="s">
        <v>2980</v>
      </c>
      <c r="F294" t="s">
        <v>4292</v>
      </c>
      <c r="G294" t="s">
        <v>4293</v>
      </c>
      <c r="H294" t="s">
        <v>4294</v>
      </c>
    </row>
    <row r="295" spans="1:8" x14ac:dyDescent="0.3">
      <c r="A295">
        <v>371</v>
      </c>
      <c r="B295" t="s">
        <v>326</v>
      </c>
      <c r="C295" t="s">
        <v>32</v>
      </c>
      <c r="D295" s="101">
        <v>45107</v>
      </c>
      <c r="E295" t="s">
        <v>4295</v>
      </c>
      <c r="F295" t="s">
        <v>4296</v>
      </c>
      <c r="G295" t="s">
        <v>4293</v>
      </c>
      <c r="H295" t="s">
        <v>4297</v>
      </c>
    </row>
    <row r="296" spans="1:8" x14ac:dyDescent="0.3">
      <c r="A296">
        <v>376</v>
      </c>
      <c r="B296" t="s">
        <v>332</v>
      </c>
      <c r="C296" t="s">
        <v>86</v>
      </c>
      <c r="D296" s="101">
        <v>45107</v>
      </c>
      <c r="E296" t="s">
        <v>4298</v>
      </c>
      <c r="F296" t="s">
        <v>4299</v>
      </c>
      <c r="G296" t="s">
        <v>4163</v>
      </c>
      <c r="H296" t="s">
        <v>4300</v>
      </c>
    </row>
    <row r="297" spans="1:8" x14ac:dyDescent="0.3">
      <c r="A297">
        <v>379</v>
      </c>
      <c r="B297" t="s">
        <v>335</v>
      </c>
      <c r="C297" t="s">
        <v>336</v>
      </c>
      <c r="D297" s="101">
        <v>45107</v>
      </c>
      <c r="E297" t="s">
        <v>4301</v>
      </c>
      <c r="F297" t="s">
        <v>4302</v>
      </c>
      <c r="G297" t="s">
        <v>4303</v>
      </c>
      <c r="H297" t="s">
        <v>4304</v>
      </c>
    </row>
    <row r="298" spans="1:8" x14ac:dyDescent="0.3">
      <c r="A298">
        <v>381</v>
      </c>
      <c r="B298" t="s">
        <v>338</v>
      </c>
      <c r="C298" t="s">
        <v>336</v>
      </c>
      <c r="D298" s="101">
        <v>45107</v>
      </c>
      <c r="E298" t="s">
        <v>2586</v>
      </c>
      <c r="F298" t="s">
        <v>4305</v>
      </c>
      <c r="G298" t="s">
        <v>4303</v>
      </c>
      <c r="H298" t="s">
        <v>4306</v>
      </c>
    </row>
    <row r="299" spans="1:8" x14ac:dyDescent="0.3">
      <c r="A299">
        <v>382</v>
      </c>
      <c r="B299" t="s">
        <v>339</v>
      </c>
      <c r="C299" t="s">
        <v>336</v>
      </c>
      <c r="D299" s="101">
        <v>45107</v>
      </c>
      <c r="E299" t="s">
        <v>2587</v>
      </c>
      <c r="F299" t="s">
        <v>4307</v>
      </c>
      <c r="G299" t="s">
        <v>4303</v>
      </c>
      <c r="H299" t="s">
        <v>4308</v>
      </c>
    </row>
    <row r="300" spans="1:8" x14ac:dyDescent="0.3">
      <c r="A300">
        <v>383</v>
      </c>
      <c r="B300" t="s">
        <v>340</v>
      </c>
      <c r="C300" t="s">
        <v>336</v>
      </c>
      <c r="D300" s="101">
        <v>45107</v>
      </c>
      <c r="E300" t="s">
        <v>2588</v>
      </c>
      <c r="F300" t="s">
        <v>4309</v>
      </c>
      <c r="G300" t="s">
        <v>4303</v>
      </c>
      <c r="H300" t="s">
        <v>4310</v>
      </c>
    </row>
    <row r="301" spans="1:8" x14ac:dyDescent="0.3">
      <c r="A301">
        <v>384</v>
      </c>
      <c r="B301" t="s">
        <v>341</v>
      </c>
      <c r="C301" t="s">
        <v>336</v>
      </c>
      <c r="D301" s="101">
        <v>45107</v>
      </c>
      <c r="E301" t="s">
        <v>2589</v>
      </c>
      <c r="F301" t="s">
        <v>4311</v>
      </c>
      <c r="G301" t="s">
        <v>4303</v>
      </c>
      <c r="H301" t="s">
        <v>4312</v>
      </c>
    </row>
    <row r="302" spans="1:8" x14ac:dyDescent="0.3">
      <c r="A302">
        <v>389</v>
      </c>
      <c r="B302" t="s">
        <v>347</v>
      </c>
      <c r="C302" t="s">
        <v>439</v>
      </c>
      <c r="D302" s="101">
        <v>45107</v>
      </c>
      <c r="E302" t="s">
        <v>2983</v>
      </c>
      <c r="F302" t="s">
        <v>4313</v>
      </c>
      <c r="G302" t="s">
        <v>4191</v>
      </c>
      <c r="H302" t="s">
        <v>4314</v>
      </c>
    </row>
    <row r="303" spans="1:8" x14ac:dyDescent="0.3">
      <c r="A303">
        <v>397</v>
      </c>
      <c r="B303" t="s">
        <v>1556</v>
      </c>
      <c r="C303" t="s">
        <v>358</v>
      </c>
      <c r="D303" s="101">
        <v>45107</v>
      </c>
      <c r="E303" t="s">
        <v>4315</v>
      </c>
      <c r="F303" t="s">
        <v>4316</v>
      </c>
      <c r="G303" t="s">
        <v>4317</v>
      </c>
      <c r="H303" t="s">
        <v>4318</v>
      </c>
    </row>
    <row r="304" spans="1:8" x14ac:dyDescent="0.3">
      <c r="A304">
        <v>398</v>
      </c>
      <c r="B304" t="s">
        <v>360</v>
      </c>
      <c r="C304" t="s">
        <v>361</v>
      </c>
      <c r="D304" s="101">
        <v>45107</v>
      </c>
      <c r="E304" t="s">
        <v>4319</v>
      </c>
      <c r="F304" t="s">
        <v>4320</v>
      </c>
      <c r="G304" t="s">
        <v>4321</v>
      </c>
      <c r="H304" t="s">
        <v>4322</v>
      </c>
    </row>
    <row r="305" spans="1:8" x14ac:dyDescent="0.3">
      <c r="A305">
        <v>399</v>
      </c>
      <c r="B305" t="s">
        <v>363</v>
      </c>
      <c r="C305" t="s">
        <v>361</v>
      </c>
      <c r="D305" s="101">
        <v>45107</v>
      </c>
      <c r="E305" t="s">
        <v>4323</v>
      </c>
      <c r="F305" t="s">
        <v>4324</v>
      </c>
      <c r="G305" t="s">
        <v>4321</v>
      </c>
      <c r="H305" t="s">
        <v>4325</v>
      </c>
    </row>
    <row r="306" spans="1:8" x14ac:dyDescent="0.3">
      <c r="A306">
        <v>400</v>
      </c>
      <c r="B306" t="s">
        <v>364</v>
      </c>
      <c r="C306" t="s">
        <v>361</v>
      </c>
      <c r="D306" s="101">
        <v>45107</v>
      </c>
      <c r="E306" t="s">
        <v>4326</v>
      </c>
      <c r="F306" t="s">
        <v>4327</v>
      </c>
      <c r="G306" t="s">
        <v>4321</v>
      </c>
      <c r="H306" t="s">
        <v>4328</v>
      </c>
    </row>
    <row r="307" spans="1:8" x14ac:dyDescent="0.3">
      <c r="A307">
        <v>401</v>
      </c>
      <c r="B307" t="s">
        <v>365</v>
      </c>
      <c r="C307" t="s">
        <v>366</v>
      </c>
      <c r="D307" s="101">
        <v>45107</v>
      </c>
      <c r="E307" t="s">
        <v>4329</v>
      </c>
      <c r="F307" t="s">
        <v>4330</v>
      </c>
      <c r="G307" t="s">
        <v>4331</v>
      </c>
      <c r="H307" t="s">
        <v>4332</v>
      </c>
    </row>
    <row r="308" spans="1:8" x14ac:dyDescent="0.3">
      <c r="A308">
        <v>403</v>
      </c>
      <c r="B308" t="s">
        <v>1563</v>
      </c>
      <c r="C308" t="s">
        <v>366</v>
      </c>
      <c r="D308" s="101">
        <v>45107</v>
      </c>
      <c r="E308" t="s">
        <v>4333</v>
      </c>
      <c r="F308" t="s">
        <v>4334</v>
      </c>
      <c r="G308" t="s">
        <v>4331</v>
      </c>
      <c r="H308" t="s">
        <v>4335</v>
      </c>
    </row>
    <row r="309" spans="1:8" x14ac:dyDescent="0.3">
      <c r="A309">
        <v>408</v>
      </c>
      <c r="B309" t="s">
        <v>374</v>
      </c>
      <c r="C309" t="s">
        <v>39</v>
      </c>
      <c r="D309" s="101">
        <v>45107</v>
      </c>
      <c r="E309" t="s">
        <v>2996</v>
      </c>
      <c r="F309" t="s">
        <v>4336</v>
      </c>
      <c r="G309" t="s">
        <v>4337</v>
      </c>
      <c r="H309" t="s">
        <v>4338</v>
      </c>
    </row>
    <row r="310" spans="1:8" x14ac:dyDescent="0.3">
      <c r="A310">
        <v>408</v>
      </c>
      <c r="B310" t="s">
        <v>374</v>
      </c>
      <c r="C310" t="s">
        <v>39</v>
      </c>
      <c r="D310" s="101">
        <v>45107</v>
      </c>
      <c r="E310" t="s">
        <v>2996</v>
      </c>
      <c r="F310" t="s">
        <v>4336</v>
      </c>
      <c r="G310" t="s">
        <v>4337</v>
      </c>
      <c r="H310" t="s">
        <v>4338</v>
      </c>
    </row>
    <row r="311" spans="1:8" x14ac:dyDescent="0.3">
      <c r="A311">
        <v>408</v>
      </c>
      <c r="B311" t="s">
        <v>374</v>
      </c>
      <c r="C311" t="s">
        <v>39</v>
      </c>
      <c r="D311" s="101">
        <v>45107</v>
      </c>
      <c r="E311" t="s">
        <v>2996</v>
      </c>
      <c r="F311" t="s">
        <v>4336</v>
      </c>
      <c r="G311" t="s">
        <v>4337</v>
      </c>
      <c r="H311" t="s">
        <v>4338</v>
      </c>
    </row>
    <row r="312" spans="1:8" x14ac:dyDescent="0.3">
      <c r="A312">
        <v>408</v>
      </c>
      <c r="B312" t="s">
        <v>374</v>
      </c>
      <c r="C312" t="s">
        <v>39</v>
      </c>
      <c r="D312" s="101">
        <v>45107</v>
      </c>
      <c r="E312" t="s">
        <v>2996</v>
      </c>
      <c r="F312" t="s">
        <v>4336</v>
      </c>
      <c r="G312" t="s">
        <v>4337</v>
      </c>
      <c r="H312" t="s">
        <v>4338</v>
      </c>
    </row>
    <row r="313" spans="1:8" x14ac:dyDescent="0.3">
      <c r="A313">
        <v>408</v>
      </c>
      <c r="B313" t="s">
        <v>374</v>
      </c>
      <c r="C313" t="s">
        <v>39</v>
      </c>
      <c r="D313" s="101">
        <v>45107</v>
      </c>
      <c r="E313" t="s">
        <v>2996</v>
      </c>
      <c r="F313" t="s">
        <v>4336</v>
      </c>
      <c r="G313" t="s">
        <v>4337</v>
      </c>
      <c r="H313" t="s">
        <v>4338</v>
      </c>
    </row>
    <row r="314" spans="1:8" x14ac:dyDescent="0.3">
      <c r="A314">
        <v>422</v>
      </c>
      <c r="B314" t="s">
        <v>390</v>
      </c>
      <c r="C314" t="s">
        <v>79</v>
      </c>
      <c r="D314" s="101">
        <v>45107</v>
      </c>
      <c r="E314" t="s">
        <v>4339</v>
      </c>
      <c r="F314" t="s">
        <v>4340</v>
      </c>
      <c r="G314" t="s">
        <v>4341</v>
      </c>
    </row>
    <row r="315" spans="1:8" x14ac:dyDescent="0.3">
      <c r="A315">
        <v>426</v>
      </c>
      <c r="B315" t="s">
        <v>394</v>
      </c>
      <c r="C315" t="s">
        <v>395</v>
      </c>
      <c r="D315" s="101">
        <v>45107</v>
      </c>
      <c r="E315" t="s">
        <v>4342</v>
      </c>
      <c r="F315" t="s">
        <v>4343</v>
      </c>
      <c r="G315" t="s">
        <v>4344</v>
      </c>
      <c r="H315" t="s">
        <v>4345</v>
      </c>
    </row>
    <row r="316" spans="1:8" x14ac:dyDescent="0.3">
      <c r="A316">
        <v>427</v>
      </c>
      <c r="B316" t="s">
        <v>396</v>
      </c>
      <c r="C316" t="s">
        <v>90</v>
      </c>
      <c r="D316" s="101">
        <v>45107</v>
      </c>
      <c r="E316" t="s">
        <v>3000</v>
      </c>
      <c r="F316" t="s">
        <v>4346</v>
      </c>
      <c r="G316" t="s">
        <v>3848</v>
      </c>
      <c r="H316" t="s">
        <v>4347</v>
      </c>
    </row>
    <row r="317" spans="1:8" x14ac:dyDescent="0.3">
      <c r="A317">
        <v>428</v>
      </c>
      <c r="B317" t="s">
        <v>397</v>
      </c>
      <c r="C317" t="s">
        <v>90</v>
      </c>
      <c r="D317" s="101">
        <v>45107</v>
      </c>
      <c r="E317" t="s">
        <v>3001</v>
      </c>
      <c r="F317" t="s">
        <v>4348</v>
      </c>
      <c r="G317" t="s">
        <v>3848</v>
      </c>
      <c r="H317" t="s">
        <v>4349</v>
      </c>
    </row>
    <row r="318" spans="1:8" x14ac:dyDescent="0.3">
      <c r="A318">
        <v>429</v>
      </c>
      <c r="B318" t="s">
        <v>398</v>
      </c>
      <c r="C318" t="s">
        <v>90</v>
      </c>
      <c r="D318" s="101">
        <v>45107</v>
      </c>
      <c r="E318" t="s">
        <v>3002</v>
      </c>
      <c r="F318" t="s">
        <v>4350</v>
      </c>
      <c r="G318" t="s">
        <v>3848</v>
      </c>
      <c r="H318" t="s">
        <v>4351</v>
      </c>
    </row>
    <row r="319" spans="1:8" x14ac:dyDescent="0.3">
      <c r="A319">
        <v>430</v>
      </c>
      <c r="B319" t="s">
        <v>399</v>
      </c>
      <c r="C319" t="s">
        <v>86</v>
      </c>
      <c r="D319" s="101">
        <v>45107</v>
      </c>
      <c r="E319" t="s">
        <v>3003</v>
      </c>
      <c r="F319" t="s">
        <v>4352</v>
      </c>
      <c r="G319" t="s">
        <v>4163</v>
      </c>
      <c r="H319" t="s">
        <v>4353</v>
      </c>
    </row>
    <row r="320" spans="1:8" x14ac:dyDescent="0.3">
      <c r="A320">
        <v>433</v>
      </c>
      <c r="B320" t="s">
        <v>402</v>
      </c>
      <c r="C320" t="s">
        <v>90</v>
      </c>
      <c r="D320" s="101">
        <v>45107</v>
      </c>
      <c r="E320" t="s">
        <v>3008</v>
      </c>
      <c r="F320" t="s">
        <v>4354</v>
      </c>
      <c r="G320" t="s">
        <v>3848</v>
      </c>
      <c r="H320" t="s">
        <v>4355</v>
      </c>
    </row>
    <row r="321" spans="1:8" x14ac:dyDescent="0.3">
      <c r="A321">
        <v>435</v>
      </c>
      <c r="B321" t="s">
        <v>404</v>
      </c>
      <c r="C321" t="s">
        <v>90</v>
      </c>
      <c r="D321" s="101">
        <v>45107</v>
      </c>
      <c r="E321" t="s">
        <v>3009</v>
      </c>
      <c r="F321" t="s">
        <v>4356</v>
      </c>
      <c r="G321" t="s">
        <v>3848</v>
      </c>
      <c r="H321" t="s">
        <v>4357</v>
      </c>
    </row>
    <row r="322" spans="1:8" x14ac:dyDescent="0.3">
      <c r="A322">
        <v>69</v>
      </c>
      <c r="B322" t="s">
        <v>51</v>
      </c>
      <c r="C322" t="s">
        <v>50</v>
      </c>
      <c r="D322" s="101">
        <v>45107</v>
      </c>
      <c r="E322" t="s">
        <v>4358</v>
      </c>
      <c r="F322" t="s">
        <v>4359</v>
      </c>
      <c r="G322" t="s">
        <v>3598</v>
      </c>
      <c r="H322" t="s">
        <v>4360</v>
      </c>
    </row>
    <row r="323" spans="1:8" x14ac:dyDescent="0.3">
      <c r="A323">
        <v>111</v>
      </c>
      <c r="B323" t="s">
        <v>85</v>
      </c>
      <c r="C323" t="s">
        <v>50</v>
      </c>
      <c r="D323" s="101">
        <v>45107</v>
      </c>
      <c r="E323" t="s">
        <v>4361</v>
      </c>
      <c r="F323" t="s">
        <v>4362</v>
      </c>
      <c r="G323" t="s">
        <v>3598</v>
      </c>
      <c r="H323" t="s">
        <v>4363</v>
      </c>
    </row>
    <row r="324" spans="1:8" x14ac:dyDescent="0.3">
      <c r="A324">
        <v>197</v>
      </c>
      <c r="B324" t="s">
        <v>130</v>
      </c>
      <c r="C324" t="s">
        <v>87</v>
      </c>
      <c r="D324" s="101">
        <v>45107</v>
      </c>
      <c r="E324" t="s">
        <v>4364</v>
      </c>
      <c r="F324" t="s">
        <v>4365</v>
      </c>
      <c r="G324" t="s">
        <v>3735</v>
      </c>
      <c r="H324" t="s">
        <v>4366</v>
      </c>
    </row>
    <row r="325" spans="1:8" x14ac:dyDescent="0.3">
      <c r="A325">
        <v>213</v>
      </c>
      <c r="B325" t="s">
        <v>142</v>
      </c>
      <c r="C325" t="s">
        <v>90</v>
      </c>
      <c r="D325" s="101">
        <v>45107</v>
      </c>
      <c r="E325" t="s">
        <v>3010</v>
      </c>
      <c r="F325" t="s">
        <v>4367</v>
      </c>
      <c r="G325" t="s">
        <v>3855</v>
      </c>
      <c r="H325" t="s">
        <v>4368</v>
      </c>
    </row>
    <row r="326" spans="1:8" x14ac:dyDescent="0.3">
      <c r="A326">
        <v>233</v>
      </c>
      <c r="B326" t="s">
        <v>164</v>
      </c>
      <c r="C326" t="s">
        <v>90</v>
      </c>
      <c r="D326" s="101">
        <v>45107</v>
      </c>
      <c r="E326" t="s">
        <v>4369</v>
      </c>
      <c r="F326" t="s">
        <v>4370</v>
      </c>
      <c r="G326" t="s">
        <v>3982</v>
      </c>
      <c r="H326" t="s">
        <v>4371</v>
      </c>
    </row>
    <row r="327" spans="1:8" x14ac:dyDescent="0.3">
      <c r="A327">
        <v>234</v>
      </c>
      <c r="B327" t="s">
        <v>165</v>
      </c>
      <c r="C327" t="s">
        <v>90</v>
      </c>
      <c r="D327" s="101">
        <v>45107</v>
      </c>
      <c r="E327" t="s">
        <v>4372</v>
      </c>
      <c r="F327" t="s">
        <v>4373</v>
      </c>
      <c r="G327" t="s">
        <v>3982</v>
      </c>
      <c r="H327" t="s">
        <v>4374</v>
      </c>
    </row>
    <row r="328" spans="1:8" x14ac:dyDescent="0.3">
      <c r="A328">
        <v>238</v>
      </c>
      <c r="B328" t="s">
        <v>168</v>
      </c>
      <c r="C328" t="s">
        <v>90</v>
      </c>
      <c r="D328" s="101">
        <v>45107</v>
      </c>
      <c r="E328" t="s">
        <v>3013</v>
      </c>
      <c r="F328" t="s">
        <v>4375</v>
      </c>
      <c r="G328" t="s">
        <v>3855</v>
      </c>
      <c r="H328" t="s">
        <v>4376</v>
      </c>
    </row>
    <row r="329" spans="1:8" x14ac:dyDescent="0.3">
      <c r="A329">
        <v>240</v>
      </c>
      <c r="B329" t="s">
        <v>172</v>
      </c>
      <c r="C329" t="s">
        <v>29</v>
      </c>
      <c r="D329" s="101">
        <v>45107</v>
      </c>
      <c r="E329" t="s">
        <v>4377</v>
      </c>
      <c r="F329" t="s">
        <v>4378</v>
      </c>
      <c r="G329" t="s">
        <v>3894</v>
      </c>
      <c r="H329" t="s">
        <v>4379</v>
      </c>
    </row>
    <row r="330" spans="1:8" x14ac:dyDescent="0.3">
      <c r="A330">
        <v>251</v>
      </c>
      <c r="B330" t="s">
        <v>1248</v>
      </c>
      <c r="C330" t="s">
        <v>186</v>
      </c>
      <c r="D330" s="101">
        <v>45107</v>
      </c>
      <c r="E330" t="s">
        <v>4380</v>
      </c>
      <c r="F330" t="s">
        <v>4381</v>
      </c>
      <c r="G330" t="s">
        <v>4208</v>
      </c>
      <c r="H330" t="s">
        <v>4382</v>
      </c>
    </row>
    <row r="331" spans="1:8" x14ac:dyDescent="0.3">
      <c r="A331">
        <v>254</v>
      </c>
      <c r="B331" t="s">
        <v>189</v>
      </c>
      <c r="C331" t="s">
        <v>190</v>
      </c>
      <c r="D331" s="101">
        <v>45107</v>
      </c>
      <c r="E331" t="s">
        <v>4383</v>
      </c>
      <c r="F331" t="s">
        <v>4384</v>
      </c>
      <c r="G331" t="s">
        <v>4385</v>
      </c>
      <c r="H331" t="s">
        <v>4386</v>
      </c>
    </row>
    <row r="332" spans="1:8" x14ac:dyDescent="0.3">
      <c r="A332">
        <v>263</v>
      </c>
      <c r="B332" t="s">
        <v>201</v>
      </c>
      <c r="C332" t="s">
        <v>41</v>
      </c>
      <c r="D332" s="101">
        <v>45107</v>
      </c>
      <c r="E332" t="s">
        <v>4387</v>
      </c>
      <c r="F332" t="s">
        <v>4388</v>
      </c>
      <c r="G332" t="s">
        <v>3994</v>
      </c>
      <c r="H332" t="s">
        <v>4389</v>
      </c>
    </row>
    <row r="333" spans="1:8" x14ac:dyDescent="0.3">
      <c r="A333">
        <v>265</v>
      </c>
      <c r="B333" t="s">
        <v>205</v>
      </c>
      <c r="C333" t="s">
        <v>41</v>
      </c>
      <c r="D333" s="101">
        <v>45107</v>
      </c>
      <c r="E333" t="s">
        <v>4390</v>
      </c>
      <c r="F333" t="s">
        <v>4391</v>
      </c>
      <c r="G333" t="s">
        <v>4392</v>
      </c>
      <c r="H333" t="s">
        <v>4393</v>
      </c>
    </row>
    <row r="334" spans="1:8" x14ac:dyDescent="0.3">
      <c r="A334">
        <v>266</v>
      </c>
      <c r="B334" t="s">
        <v>206</v>
      </c>
      <c r="C334" t="s">
        <v>41</v>
      </c>
      <c r="D334" s="101">
        <v>45107</v>
      </c>
      <c r="E334" t="s">
        <v>4394</v>
      </c>
      <c r="F334" t="s">
        <v>4395</v>
      </c>
      <c r="G334" t="s">
        <v>4392</v>
      </c>
      <c r="H334" t="s">
        <v>4396</v>
      </c>
    </row>
    <row r="335" spans="1:8" x14ac:dyDescent="0.3">
      <c r="A335">
        <v>300</v>
      </c>
      <c r="B335" t="s">
        <v>244</v>
      </c>
      <c r="C335" t="s">
        <v>245</v>
      </c>
      <c r="D335" s="101">
        <v>45107</v>
      </c>
      <c r="E335" t="s">
        <v>4397</v>
      </c>
      <c r="F335" t="s">
        <v>4398</v>
      </c>
      <c r="G335" t="s">
        <v>3998</v>
      </c>
      <c r="H335" t="s">
        <v>3999</v>
      </c>
    </row>
    <row r="336" spans="1:8" x14ac:dyDescent="0.3">
      <c r="A336">
        <v>301</v>
      </c>
      <c r="B336" t="s">
        <v>246</v>
      </c>
      <c r="C336" t="s">
        <v>245</v>
      </c>
      <c r="D336" s="101">
        <v>45107</v>
      </c>
      <c r="E336" t="s">
        <v>4399</v>
      </c>
      <c r="F336" t="s">
        <v>4400</v>
      </c>
      <c r="G336" t="s">
        <v>3998</v>
      </c>
      <c r="H336" t="s">
        <v>4401</v>
      </c>
    </row>
    <row r="337" spans="1:8" x14ac:dyDescent="0.3">
      <c r="A337">
        <v>306</v>
      </c>
      <c r="B337" t="s">
        <v>252</v>
      </c>
      <c r="C337" t="s">
        <v>186</v>
      </c>
      <c r="D337" s="101">
        <v>45107</v>
      </c>
      <c r="E337" t="s">
        <v>3016</v>
      </c>
      <c r="F337" t="s">
        <v>4402</v>
      </c>
      <c r="G337" t="s">
        <v>4208</v>
      </c>
    </row>
    <row r="338" spans="1:8" x14ac:dyDescent="0.3">
      <c r="A338">
        <v>347</v>
      </c>
      <c r="B338" t="s">
        <v>297</v>
      </c>
      <c r="C338" t="s">
        <v>298</v>
      </c>
      <c r="D338" s="101">
        <v>45107</v>
      </c>
      <c r="E338" t="s">
        <v>4403</v>
      </c>
      <c r="F338" t="s">
        <v>4404</v>
      </c>
      <c r="G338" t="s">
        <v>4005</v>
      </c>
      <c r="H338" t="s">
        <v>4405</v>
      </c>
    </row>
    <row r="339" spans="1:8" x14ac:dyDescent="0.3">
      <c r="A339">
        <v>348</v>
      </c>
      <c r="B339" t="s">
        <v>299</v>
      </c>
      <c r="C339" t="s">
        <v>298</v>
      </c>
      <c r="D339" s="101">
        <v>45107</v>
      </c>
      <c r="E339" t="s">
        <v>4406</v>
      </c>
      <c r="F339" t="s">
        <v>4407</v>
      </c>
      <c r="G339" t="s">
        <v>4005</v>
      </c>
    </row>
    <row r="340" spans="1:8" x14ac:dyDescent="0.3">
      <c r="A340">
        <v>351</v>
      </c>
      <c r="B340" t="s">
        <v>300</v>
      </c>
      <c r="C340" t="s">
        <v>298</v>
      </c>
      <c r="D340" s="101">
        <v>45107</v>
      </c>
      <c r="E340" t="s">
        <v>4408</v>
      </c>
      <c r="F340" t="s">
        <v>4409</v>
      </c>
      <c r="G340" t="s">
        <v>4005</v>
      </c>
      <c r="H340" t="s">
        <v>4410</v>
      </c>
    </row>
    <row r="341" spans="1:8" x14ac:dyDescent="0.3">
      <c r="A341">
        <v>352</v>
      </c>
      <c r="B341" t="s">
        <v>301</v>
      </c>
      <c r="C341" t="s">
        <v>298</v>
      </c>
      <c r="D341" s="101">
        <v>45107</v>
      </c>
      <c r="E341" t="s">
        <v>4411</v>
      </c>
      <c r="F341" t="s">
        <v>4412</v>
      </c>
      <c r="G341" t="s">
        <v>4005</v>
      </c>
    </row>
    <row r="342" spans="1:8" x14ac:dyDescent="0.3">
      <c r="A342">
        <v>373</v>
      </c>
      <c r="B342" t="s">
        <v>328</v>
      </c>
      <c r="C342" t="s">
        <v>190</v>
      </c>
      <c r="D342" s="101">
        <v>45107</v>
      </c>
      <c r="E342" t="s">
        <v>3023</v>
      </c>
      <c r="F342" t="s">
        <v>4413</v>
      </c>
      <c r="G342" t="s">
        <v>4385</v>
      </c>
      <c r="H342" t="s">
        <v>4414</v>
      </c>
    </row>
    <row r="343" spans="1:8" x14ac:dyDescent="0.3">
      <c r="A343">
        <v>390</v>
      </c>
      <c r="B343" t="s">
        <v>348</v>
      </c>
      <c r="C343" t="s">
        <v>190</v>
      </c>
      <c r="D343" s="101">
        <v>45107</v>
      </c>
      <c r="E343" t="s">
        <v>3024</v>
      </c>
      <c r="F343" t="s">
        <v>4415</v>
      </c>
      <c r="G343" t="s">
        <v>4385</v>
      </c>
      <c r="H343" t="s">
        <v>4416</v>
      </c>
    </row>
    <row r="344" spans="1:8" x14ac:dyDescent="0.3">
      <c r="A344">
        <v>394</v>
      </c>
      <c r="B344" t="s">
        <v>353</v>
      </c>
      <c r="C344" t="s">
        <v>354</v>
      </c>
      <c r="D344" s="101">
        <v>45107</v>
      </c>
      <c r="E344" t="s">
        <v>4417</v>
      </c>
      <c r="F344" t="s">
        <v>4418</v>
      </c>
      <c r="G344" t="s">
        <v>4419</v>
      </c>
      <c r="H344" t="s">
        <v>4420</v>
      </c>
    </row>
    <row r="345" spans="1:8" x14ac:dyDescent="0.3">
      <c r="A345">
        <v>395</v>
      </c>
      <c r="B345" t="s">
        <v>356</v>
      </c>
      <c r="C345" t="s">
        <v>354</v>
      </c>
      <c r="D345" s="101">
        <v>45107</v>
      </c>
      <c r="E345" t="s">
        <v>4421</v>
      </c>
      <c r="F345" t="s">
        <v>4422</v>
      </c>
      <c r="G345" t="s">
        <v>4419</v>
      </c>
      <c r="H345" t="s">
        <v>4423</v>
      </c>
    </row>
    <row r="346" spans="1:8" x14ac:dyDescent="0.3">
      <c r="A346">
        <v>414</v>
      </c>
      <c r="B346" t="s">
        <v>382</v>
      </c>
      <c r="C346" t="s">
        <v>190</v>
      </c>
      <c r="D346" s="101">
        <v>45107</v>
      </c>
      <c r="E346" t="s">
        <v>3025</v>
      </c>
      <c r="F346" t="s">
        <v>4424</v>
      </c>
      <c r="G346" t="s">
        <v>4385</v>
      </c>
      <c r="H346" t="s">
        <v>4425</v>
      </c>
    </row>
    <row r="347" spans="1:8" x14ac:dyDescent="0.3">
      <c r="A347">
        <v>415</v>
      </c>
      <c r="B347" t="s">
        <v>383</v>
      </c>
      <c r="C347" t="s">
        <v>190</v>
      </c>
      <c r="D347" s="101">
        <v>45107</v>
      </c>
      <c r="E347" t="s">
        <v>3034</v>
      </c>
      <c r="F347" t="s">
        <v>4426</v>
      </c>
      <c r="G347" t="s">
        <v>4385</v>
      </c>
      <c r="H347" t="s">
        <v>4425</v>
      </c>
    </row>
    <row r="348" spans="1:8" x14ac:dyDescent="0.3">
      <c r="A348">
        <v>416</v>
      </c>
      <c r="B348" t="s">
        <v>384</v>
      </c>
      <c r="C348" t="s">
        <v>190</v>
      </c>
      <c r="D348" s="101">
        <v>45107</v>
      </c>
      <c r="E348" t="s">
        <v>3042</v>
      </c>
      <c r="F348" t="s">
        <v>4427</v>
      </c>
      <c r="G348" t="s">
        <v>4385</v>
      </c>
      <c r="H348" t="s">
        <v>4425</v>
      </c>
    </row>
    <row r="349" spans="1:8" x14ac:dyDescent="0.3">
      <c r="A349">
        <v>417</v>
      </c>
      <c r="B349" t="s">
        <v>385</v>
      </c>
      <c r="C349" t="s">
        <v>190</v>
      </c>
      <c r="D349" s="101">
        <v>45107</v>
      </c>
      <c r="E349" t="s">
        <v>3045</v>
      </c>
      <c r="F349" t="s">
        <v>4428</v>
      </c>
      <c r="G349" t="s">
        <v>4385</v>
      </c>
      <c r="H349" t="s">
        <v>4425</v>
      </c>
    </row>
    <row r="350" spans="1:8" x14ac:dyDescent="0.3">
      <c r="A350">
        <v>418</v>
      </c>
      <c r="B350" t="s">
        <v>386</v>
      </c>
      <c r="C350" t="s">
        <v>190</v>
      </c>
      <c r="D350" s="101">
        <v>45107</v>
      </c>
      <c r="E350" t="s">
        <v>3052</v>
      </c>
      <c r="F350" t="s">
        <v>4429</v>
      </c>
      <c r="G350" t="s">
        <v>4385</v>
      </c>
      <c r="H350" t="s">
        <v>4425</v>
      </c>
    </row>
    <row r="351" spans="1:8" x14ac:dyDescent="0.3">
      <c r="A351">
        <v>420</v>
      </c>
      <c r="B351" t="s">
        <v>388</v>
      </c>
      <c r="C351" t="s">
        <v>190</v>
      </c>
      <c r="D351" s="101">
        <v>45107</v>
      </c>
      <c r="E351" t="s">
        <v>3061</v>
      </c>
      <c r="F351" t="s">
        <v>4430</v>
      </c>
      <c r="G351" t="s">
        <v>4385</v>
      </c>
      <c r="H351" t="s">
        <v>4431</v>
      </c>
    </row>
    <row r="352" spans="1:8" x14ac:dyDescent="0.3">
      <c r="A352">
        <v>206</v>
      </c>
      <c r="B352" t="s">
        <v>138</v>
      </c>
      <c r="C352" t="s">
        <v>86</v>
      </c>
      <c r="D352" s="101">
        <v>45107</v>
      </c>
      <c r="E352" t="s">
        <v>4432</v>
      </c>
      <c r="F352" t="s">
        <v>4433</v>
      </c>
      <c r="G352" t="s">
        <v>4163</v>
      </c>
      <c r="H352" t="s">
        <v>4434</v>
      </c>
    </row>
    <row r="353" spans="1:8" x14ac:dyDescent="0.3">
      <c r="A353">
        <v>288</v>
      </c>
      <c r="B353" t="s">
        <v>230</v>
      </c>
      <c r="C353" t="s">
        <v>219</v>
      </c>
      <c r="D353" s="101">
        <v>45107</v>
      </c>
      <c r="E353" t="s">
        <v>4435</v>
      </c>
      <c r="F353" t="s">
        <v>4436</v>
      </c>
      <c r="G353" t="s">
        <v>4224</v>
      </c>
      <c r="H353" t="s">
        <v>4437</v>
      </c>
    </row>
    <row r="354" spans="1:8" x14ac:dyDescent="0.3">
      <c r="A354">
        <v>318</v>
      </c>
      <c r="B354" t="s">
        <v>267</v>
      </c>
      <c r="C354" t="s">
        <v>102</v>
      </c>
      <c r="D354" s="101">
        <v>45107</v>
      </c>
      <c r="E354" t="s">
        <v>4438</v>
      </c>
      <c r="F354" t="s">
        <v>4439</v>
      </c>
      <c r="G354" t="s">
        <v>4440</v>
      </c>
      <c r="H354" t="s">
        <v>4441</v>
      </c>
    </row>
    <row r="355" spans="1:8" x14ac:dyDescent="0.3">
      <c r="A355">
        <v>377</v>
      </c>
      <c r="B355" t="s">
        <v>333</v>
      </c>
      <c r="C355" t="s">
        <v>86</v>
      </c>
      <c r="D355" s="101">
        <v>45107</v>
      </c>
      <c r="E355" t="s">
        <v>4442</v>
      </c>
      <c r="F355" t="s">
        <v>4443</v>
      </c>
      <c r="G355" t="s">
        <v>4163</v>
      </c>
      <c r="H355" t="s">
        <v>4444</v>
      </c>
    </row>
    <row r="356" spans="1:8" x14ac:dyDescent="0.3">
      <c r="A356">
        <v>392</v>
      </c>
      <c r="B356" t="s">
        <v>351</v>
      </c>
      <c r="C356" t="s">
        <v>350</v>
      </c>
      <c r="D356" s="101">
        <v>45107</v>
      </c>
      <c r="E356" t="s">
        <v>4445</v>
      </c>
      <c r="F356" t="s">
        <v>4446</v>
      </c>
      <c r="G356" t="s">
        <v>4447</v>
      </c>
    </row>
    <row r="357" spans="1:8" x14ac:dyDescent="0.3">
      <c r="A357">
        <v>77</v>
      </c>
      <c r="B357" t="s">
        <v>57</v>
      </c>
      <c r="C357" t="s">
        <v>58</v>
      </c>
      <c r="D357" s="101">
        <v>45138</v>
      </c>
      <c r="E357" t="s">
        <v>4448</v>
      </c>
      <c r="F357" t="s">
        <v>4449</v>
      </c>
      <c r="G357" t="s">
        <v>3552</v>
      </c>
      <c r="H357" t="s">
        <v>4450</v>
      </c>
    </row>
    <row r="358" spans="1:8" x14ac:dyDescent="0.3">
      <c r="A358">
        <v>121</v>
      </c>
      <c r="B358" t="s">
        <v>94</v>
      </c>
      <c r="C358" t="s">
        <v>25</v>
      </c>
      <c r="D358" s="101">
        <v>45138</v>
      </c>
      <c r="E358" t="s">
        <v>4451</v>
      </c>
      <c r="F358" t="s">
        <v>4452</v>
      </c>
      <c r="G358" t="s">
        <v>3556</v>
      </c>
      <c r="H358" t="s">
        <v>4453</v>
      </c>
    </row>
    <row r="359" spans="1:8" x14ac:dyDescent="0.3">
      <c r="A359">
        <v>124</v>
      </c>
      <c r="B359" t="s">
        <v>97</v>
      </c>
      <c r="C359" t="s">
        <v>64</v>
      </c>
      <c r="D359" s="101">
        <v>45138</v>
      </c>
      <c r="E359" t="s">
        <v>4454</v>
      </c>
      <c r="F359" t="s">
        <v>4455</v>
      </c>
      <c r="G359" t="s">
        <v>3560</v>
      </c>
      <c r="H359" t="s">
        <v>4456</v>
      </c>
    </row>
    <row r="360" spans="1:8" x14ac:dyDescent="0.3">
      <c r="A360">
        <v>125</v>
      </c>
      <c r="B360" t="s">
        <v>98</v>
      </c>
      <c r="C360" t="s">
        <v>64</v>
      </c>
      <c r="D360" s="101">
        <v>45138</v>
      </c>
      <c r="E360" t="s">
        <v>4457</v>
      </c>
      <c r="F360" t="s">
        <v>4458</v>
      </c>
      <c r="G360" t="s">
        <v>3560</v>
      </c>
      <c r="H360" t="s">
        <v>4459</v>
      </c>
    </row>
    <row r="361" spans="1:8" x14ac:dyDescent="0.3">
      <c r="A361">
        <v>128</v>
      </c>
      <c r="B361" t="s">
        <v>101</v>
      </c>
      <c r="C361" t="s">
        <v>64</v>
      </c>
      <c r="D361" s="101">
        <v>45138</v>
      </c>
      <c r="E361" t="s">
        <v>4460</v>
      </c>
      <c r="F361" t="s">
        <v>4461</v>
      </c>
      <c r="G361" t="s">
        <v>3560</v>
      </c>
      <c r="H361" t="s">
        <v>4462</v>
      </c>
    </row>
    <row r="362" spans="1:8" x14ac:dyDescent="0.3">
      <c r="A362">
        <v>172</v>
      </c>
      <c r="B362" t="s">
        <v>122</v>
      </c>
      <c r="C362" t="s">
        <v>93</v>
      </c>
      <c r="D362" s="101">
        <v>45138</v>
      </c>
      <c r="E362" t="s">
        <v>4463</v>
      </c>
      <c r="F362" t="s">
        <v>4464</v>
      </c>
      <c r="G362" t="s">
        <v>3566</v>
      </c>
      <c r="H362" t="s">
        <v>4465</v>
      </c>
    </row>
    <row r="363" spans="1:8" x14ac:dyDescent="0.3">
      <c r="A363">
        <v>208</v>
      </c>
      <c r="B363" t="s">
        <v>140</v>
      </c>
      <c r="C363" t="s">
        <v>90</v>
      </c>
      <c r="D363" s="101">
        <v>45138</v>
      </c>
      <c r="E363" t="s">
        <v>3067</v>
      </c>
      <c r="F363" t="s">
        <v>4466</v>
      </c>
      <c r="G363" t="s">
        <v>3848</v>
      </c>
      <c r="H363" t="s">
        <v>4467</v>
      </c>
    </row>
    <row r="364" spans="1:8" x14ac:dyDescent="0.3">
      <c r="A364">
        <v>214</v>
      </c>
      <c r="B364" t="s">
        <v>143</v>
      </c>
      <c r="C364" t="s">
        <v>90</v>
      </c>
      <c r="D364" s="101">
        <v>45138</v>
      </c>
      <c r="E364" t="s">
        <v>3068</v>
      </c>
      <c r="F364" t="s">
        <v>4468</v>
      </c>
      <c r="G364" t="s">
        <v>3848</v>
      </c>
      <c r="H364" t="s">
        <v>4469</v>
      </c>
    </row>
    <row r="365" spans="1:8" x14ac:dyDescent="0.3">
      <c r="A365">
        <v>217</v>
      </c>
      <c r="B365" t="s">
        <v>147</v>
      </c>
      <c r="C365" t="s">
        <v>90</v>
      </c>
      <c r="D365" s="101">
        <v>45138</v>
      </c>
      <c r="E365" t="s">
        <v>3069</v>
      </c>
      <c r="F365" t="s">
        <v>4470</v>
      </c>
      <c r="G365" t="s">
        <v>3848</v>
      </c>
      <c r="H365" t="s">
        <v>4471</v>
      </c>
    </row>
    <row r="366" spans="1:8" x14ac:dyDescent="0.3">
      <c r="A366">
        <v>218</v>
      </c>
      <c r="B366" t="s">
        <v>148</v>
      </c>
      <c r="C366" t="s">
        <v>90</v>
      </c>
      <c r="D366" s="101">
        <v>45138</v>
      </c>
      <c r="E366" t="s">
        <v>3070</v>
      </c>
      <c r="F366" t="s">
        <v>4472</v>
      </c>
      <c r="G366" t="s">
        <v>3848</v>
      </c>
      <c r="H366" t="s">
        <v>4473</v>
      </c>
    </row>
    <row r="367" spans="1:8" x14ac:dyDescent="0.3">
      <c r="A367">
        <v>225</v>
      </c>
      <c r="B367" t="s">
        <v>156</v>
      </c>
      <c r="C367" t="s">
        <v>90</v>
      </c>
      <c r="D367" s="101">
        <v>45138</v>
      </c>
      <c r="E367" t="s">
        <v>3071</v>
      </c>
      <c r="F367" t="s">
        <v>4474</v>
      </c>
      <c r="G367" t="s">
        <v>3855</v>
      </c>
      <c r="H367" t="s">
        <v>4475</v>
      </c>
    </row>
    <row r="368" spans="1:8" x14ac:dyDescent="0.3">
      <c r="A368">
        <v>239</v>
      </c>
      <c r="B368" t="s">
        <v>1226</v>
      </c>
      <c r="C368" t="s">
        <v>29</v>
      </c>
      <c r="D368" s="101">
        <v>45138</v>
      </c>
      <c r="E368" t="s">
        <v>3072</v>
      </c>
      <c r="F368" t="s">
        <v>4476</v>
      </c>
      <c r="G368" t="s">
        <v>3894</v>
      </c>
      <c r="H368" t="s">
        <v>4477</v>
      </c>
    </row>
    <row r="369" spans="1:8" x14ac:dyDescent="0.3">
      <c r="A369">
        <v>241</v>
      </c>
      <c r="B369" t="s">
        <v>173</v>
      </c>
      <c r="C369" t="s">
        <v>29</v>
      </c>
      <c r="D369" s="101">
        <v>45138</v>
      </c>
      <c r="E369" t="s">
        <v>4478</v>
      </c>
      <c r="F369" t="s">
        <v>4479</v>
      </c>
      <c r="G369" t="s">
        <v>3894</v>
      </c>
      <c r="H369" t="s">
        <v>4120</v>
      </c>
    </row>
    <row r="370" spans="1:8" x14ac:dyDescent="0.3">
      <c r="A370">
        <v>434</v>
      </c>
      <c r="B370" t="s">
        <v>403</v>
      </c>
      <c r="C370" t="s">
        <v>90</v>
      </c>
      <c r="D370" s="101">
        <v>45138</v>
      </c>
      <c r="E370" t="s">
        <v>1751</v>
      </c>
      <c r="F370" t="s">
        <v>4480</v>
      </c>
      <c r="G370" t="s">
        <v>3848</v>
      </c>
      <c r="H370" t="s">
        <v>4481</v>
      </c>
    </row>
    <row r="371" spans="1:8" x14ac:dyDescent="0.3">
      <c r="A371">
        <v>436</v>
      </c>
      <c r="B371" t="s">
        <v>121</v>
      </c>
      <c r="C371" t="s">
        <v>93</v>
      </c>
      <c r="D371" s="101">
        <v>45138</v>
      </c>
      <c r="E371" t="s">
        <v>3073</v>
      </c>
      <c r="F371" t="s">
        <v>4482</v>
      </c>
      <c r="G371" t="s">
        <v>3575</v>
      </c>
      <c r="H371" t="s">
        <v>4483</v>
      </c>
    </row>
    <row r="372" spans="1:8" x14ac:dyDescent="0.3">
      <c r="A372">
        <v>77</v>
      </c>
      <c r="B372" t="s">
        <v>57</v>
      </c>
      <c r="C372" t="s">
        <v>58</v>
      </c>
      <c r="D372" s="101">
        <v>45169</v>
      </c>
      <c r="E372" t="s">
        <v>4484</v>
      </c>
      <c r="F372" t="s">
        <v>4485</v>
      </c>
      <c r="G372" t="s">
        <v>3552</v>
      </c>
      <c r="H372" t="s">
        <v>4486</v>
      </c>
    </row>
    <row r="373" spans="1:8" x14ac:dyDescent="0.3">
      <c r="A373">
        <v>121</v>
      </c>
      <c r="B373" t="s">
        <v>94</v>
      </c>
      <c r="C373" t="s">
        <v>25</v>
      </c>
      <c r="D373" s="101">
        <v>45169</v>
      </c>
      <c r="E373" t="s">
        <v>4487</v>
      </c>
      <c r="F373" t="s">
        <v>4488</v>
      </c>
      <c r="G373" t="s">
        <v>3556</v>
      </c>
      <c r="H373" t="s">
        <v>4489</v>
      </c>
    </row>
    <row r="374" spans="1:8" x14ac:dyDescent="0.3">
      <c r="A374">
        <v>122</v>
      </c>
      <c r="B374" t="s">
        <v>96</v>
      </c>
      <c r="C374" t="s">
        <v>93</v>
      </c>
      <c r="D374" s="101">
        <v>45169</v>
      </c>
      <c r="E374" t="s">
        <v>4490</v>
      </c>
      <c r="F374" t="s">
        <v>4491</v>
      </c>
      <c r="G374" t="s">
        <v>3699</v>
      </c>
      <c r="H374" t="s">
        <v>4492</v>
      </c>
    </row>
    <row r="375" spans="1:8" x14ac:dyDescent="0.3">
      <c r="A375">
        <v>124</v>
      </c>
      <c r="B375" t="s">
        <v>97</v>
      </c>
      <c r="C375" t="s">
        <v>64</v>
      </c>
      <c r="D375" s="101">
        <v>45169</v>
      </c>
      <c r="E375" t="s">
        <v>4493</v>
      </c>
      <c r="F375" t="s">
        <v>4494</v>
      </c>
      <c r="G375" t="s">
        <v>3560</v>
      </c>
      <c r="H375" t="s">
        <v>4495</v>
      </c>
    </row>
    <row r="376" spans="1:8" x14ac:dyDescent="0.3">
      <c r="A376">
        <v>125</v>
      </c>
      <c r="B376" t="s">
        <v>98</v>
      </c>
      <c r="C376" t="s">
        <v>64</v>
      </c>
      <c r="D376" s="101">
        <v>45169</v>
      </c>
      <c r="E376" t="s">
        <v>4496</v>
      </c>
      <c r="F376" t="s">
        <v>4497</v>
      </c>
      <c r="G376" t="s">
        <v>3560</v>
      </c>
      <c r="H376" t="s">
        <v>4498</v>
      </c>
    </row>
    <row r="377" spans="1:8" x14ac:dyDescent="0.3">
      <c r="A377">
        <v>128</v>
      </c>
      <c r="B377" t="s">
        <v>101</v>
      </c>
      <c r="C377" t="s">
        <v>64</v>
      </c>
      <c r="D377" s="101">
        <v>45169</v>
      </c>
      <c r="E377" t="s">
        <v>4499</v>
      </c>
      <c r="F377" t="s">
        <v>4500</v>
      </c>
      <c r="G377" t="s">
        <v>3560</v>
      </c>
      <c r="H377" t="s">
        <v>4501</v>
      </c>
    </row>
    <row r="378" spans="1:8" x14ac:dyDescent="0.3">
      <c r="A378">
        <v>172</v>
      </c>
      <c r="B378" t="s">
        <v>122</v>
      </c>
      <c r="C378" t="s">
        <v>93</v>
      </c>
      <c r="D378" s="101">
        <v>45169</v>
      </c>
      <c r="E378" t="s">
        <v>4502</v>
      </c>
      <c r="F378" t="s">
        <v>4503</v>
      </c>
      <c r="G378" t="s">
        <v>3566</v>
      </c>
      <c r="H378" t="s">
        <v>4504</v>
      </c>
    </row>
    <row r="379" spans="1:8" x14ac:dyDescent="0.3">
      <c r="A379">
        <v>208</v>
      </c>
      <c r="B379" t="s">
        <v>140</v>
      </c>
      <c r="C379" t="s">
        <v>90</v>
      </c>
      <c r="D379" s="101">
        <v>45169</v>
      </c>
      <c r="E379" t="s">
        <v>3076</v>
      </c>
      <c r="F379" t="s">
        <v>4505</v>
      </c>
      <c r="G379" t="s">
        <v>3848</v>
      </c>
      <c r="H379" t="s">
        <v>4506</v>
      </c>
    </row>
    <row r="380" spans="1:8" x14ac:dyDescent="0.3">
      <c r="A380">
        <v>214</v>
      </c>
      <c r="B380" t="s">
        <v>143</v>
      </c>
      <c r="C380" t="s">
        <v>90</v>
      </c>
      <c r="D380" s="101">
        <v>45169</v>
      </c>
      <c r="E380" t="s">
        <v>3077</v>
      </c>
      <c r="F380" t="s">
        <v>4507</v>
      </c>
      <c r="G380" t="s">
        <v>3848</v>
      </c>
      <c r="H380" t="s">
        <v>4508</v>
      </c>
    </row>
    <row r="381" spans="1:8" x14ac:dyDescent="0.3">
      <c r="A381">
        <v>217</v>
      </c>
      <c r="B381" t="s">
        <v>147</v>
      </c>
      <c r="C381" t="s">
        <v>90</v>
      </c>
      <c r="D381" s="101">
        <v>45169</v>
      </c>
      <c r="E381" t="s">
        <v>3078</v>
      </c>
      <c r="F381" t="s">
        <v>4509</v>
      </c>
      <c r="G381" t="s">
        <v>3848</v>
      </c>
      <c r="H381" t="s">
        <v>4510</v>
      </c>
    </row>
    <row r="382" spans="1:8" x14ac:dyDescent="0.3">
      <c r="A382">
        <v>218</v>
      </c>
      <c r="B382" t="s">
        <v>148</v>
      </c>
      <c r="C382" t="s">
        <v>90</v>
      </c>
      <c r="D382" s="101">
        <v>45169</v>
      </c>
      <c r="E382" t="s">
        <v>3079</v>
      </c>
      <c r="F382" t="s">
        <v>4511</v>
      </c>
      <c r="G382" t="s">
        <v>3848</v>
      </c>
      <c r="H382" t="s">
        <v>4512</v>
      </c>
    </row>
    <row r="383" spans="1:8" x14ac:dyDescent="0.3">
      <c r="A383">
        <v>225</v>
      </c>
      <c r="B383" t="s">
        <v>156</v>
      </c>
      <c r="C383" t="s">
        <v>90</v>
      </c>
      <c r="D383" s="101">
        <v>45169</v>
      </c>
      <c r="E383" t="s">
        <v>3080</v>
      </c>
      <c r="F383" t="s">
        <v>4513</v>
      </c>
      <c r="G383" t="s">
        <v>3855</v>
      </c>
      <c r="H383" t="s">
        <v>4514</v>
      </c>
    </row>
    <row r="384" spans="1:8" x14ac:dyDescent="0.3">
      <c r="A384">
        <v>239</v>
      </c>
      <c r="B384" t="s">
        <v>1226</v>
      </c>
      <c r="C384" t="s">
        <v>29</v>
      </c>
      <c r="D384" s="101">
        <v>45169</v>
      </c>
      <c r="E384" t="s">
        <v>4515</v>
      </c>
      <c r="F384" t="s">
        <v>4516</v>
      </c>
      <c r="G384" t="s">
        <v>3894</v>
      </c>
      <c r="H384" t="s">
        <v>4517</v>
      </c>
    </row>
    <row r="385" spans="1:8" x14ac:dyDescent="0.3">
      <c r="A385">
        <v>241</v>
      </c>
      <c r="B385" t="s">
        <v>173</v>
      </c>
      <c r="C385" t="s">
        <v>29</v>
      </c>
      <c r="D385" s="101">
        <v>45169</v>
      </c>
      <c r="E385" t="s">
        <v>4518</v>
      </c>
      <c r="F385" t="s">
        <v>4519</v>
      </c>
      <c r="G385" t="s">
        <v>3894</v>
      </c>
      <c r="H385" t="s">
        <v>4520</v>
      </c>
    </row>
    <row r="386" spans="1:8" x14ac:dyDescent="0.3">
      <c r="A386">
        <v>434</v>
      </c>
      <c r="B386" t="s">
        <v>403</v>
      </c>
      <c r="C386" t="s">
        <v>90</v>
      </c>
      <c r="D386" s="101">
        <v>45169</v>
      </c>
      <c r="E386" t="s">
        <v>1752</v>
      </c>
      <c r="F386" t="s">
        <v>4521</v>
      </c>
      <c r="G386" t="s">
        <v>3848</v>
      </c>
      <c r="H386" t="s">
        <v>4522</v>
      </c>
    </row>
    <row r="387" spans="1:8" x14ac:dyDescent="0.3">
      <c r="A387">
        <v>436</v>
      </c>
      <c r="B387" t="s">
        <v>121</v>
      </c>
      <c r="C387" t="s">
        <v>93</v>
      </c>
      <c r="D387" s="101">
        <v>45169</v>
      </c>
      <c r="E387" t="s">
        <v>3081</v>
      </c>
      <c r="F387" t="s">
        <v>4523</v>
      </c>
      <c r="G387" t="s">
        <v>3575</v>
      </c>
      <c r="H387" t="s">
        <v>4524</v>
      </c>
    </row>
    <row r="388" spans="1:8" x14ac:dyDescent="0.3">
      <c r="A388">
        <v>77</v>
      </c>
      <c r="B388" t="s">
        <v>57</v>
      </c>
      <c r="C388" t="s">
        <v>58</v>
      </c>
      <c r="D388" s="101">
        <v>45199</v>
      </c>
      <c r="E388" t="s">
        <v>4525</v>
      </c>
      <c r="F388" t="s">
        <v>4526</v>
      </c>
      <c r="G388" t="s">
        <v>3552</v>
      </c>
      <c r="H388" t="s">
        <v>4527</v>
      </c>
    </row>
    <row r="389" spans="1:8" x14ac:dyDescent="0.3">
      <c r="A389">
        <v>121</v>
      </c>
      <c r="B389" t="s">
        <v>94</v>
      </c>
      <c r="C389" t="s">
        <v>25</v>
      </c>
      <c r="D389" s="101">
        <v>45199</v>
      </c>
      <c r="E389" t="s">
        <v>4528</v>
      </c>
      <c r="F389" t="s">
        <v>4529</v>
      </c>
      <c r="G389" t="s">
        <v>3556</v>
      </c>
      <c r="H389" t="s">
        <v>4530</v>
      </c>
    </row>
    <row r="390" spans="1:8" x14ac:dyDescent="0.3">
      <c r="A390">
        <v>124</v>
      </c>
      <c r="B390" t="s">
        <v>97</v>
      </c>
      <c r="C390" t="s">
        <v>64</v>
      </c>
      <c r="D390" s="101">
        <v>45199</v>
      </c>
      <c r="E390" t="s">
        <v>4531</v>
      </c>
      <c r="F390" t="s">
        <v>4532</v>
      </c>
      <c r="G390" t="s">
        <v>3560</v>
      </c>
      <c r="H390" t="s">
        <v>4533</v>
      </c>
    </row>
    <row r="391" spans="1:8" x14ac:dyDescent="0.3">
      <c r="A391">
        <v>125</v>
      </c>
      <c r="B391" t="s">
        <v>98</v>
      </c>
      <c r="C391" t="s">
        <v>64</v>
      </c>
      <c r="D391" s="101">
        <v>45199</v>
      </c>
      <c r="E391" t="s">
        <v>4534</v>
      </c>
      <c r="F391" t="s">
        <v>4535</v>
      </c>
      <c r="G391" t="s">
        <v>3560</v>
      </c>
      <c r="H391" t="s">
        <v>4536</v>
      </c>
    </row>
    <row r="392" spans="1:8" x14ac:dyDescent="0.3">
      <c r="A392">
        <v>128</v>
      </c>
      <c r="B392" t="s">
        <v>101</v>
      </c>
      <c r="C392" t="s">
        <v>64</v>
      </c>
      <c r="D392" s="101">
        <v>45199</v>
      </c>
      <c r="E392" t="s">
        <v>4537</v>
      </c>
      <c r="F392" t="s">
        <v>4538</v>
      </c>
      <c r="G392" t="s">
        <v>3560</v>
      </c>
      <c r="H392" t="s">
        <v>4539</v>
      </c>
    </row>
    <row r="393" spans="1:8" x14ac:dyDescent="0.3">
      <c r="A393">
        <v>172</v>
      </c>
      <c r="B393" t="s">
        <v>122</v>
      </c>
      <c r="C393" t="s">
        <v>93</v>
      </c>
      <c r="D393" s="101">
        <v>45199</v>
      </c>
      <c r="E393" t="s">
        <v>4540</v>
      </c>
      <c r="F393" t="s">
        <v>4541</v>
      </c>
      <c r="G393" t="s">
        <v>3566</v>
      </c>
      <c r="H393" t="s">
        <v>4542</v>
      </c>
    </row>
    <row r="394" spans="1:8" x14ac:dyDescent="0.3">
      <c r="A394">
        <v>208</v>
      </c>
      <c r="B394" t="s">
        <v>140</v>
      </c>
      <c r="C394" t="s">
        <v>90</v>
      </c>
      <c r="D394" s="101">
        <v>45199</v>
      </c>
      <c r="E394" t="s">
        <v>3082</v>
      </c>
      <c r="F394" t="s">
        <v>4543</v>
      </c>
      <c r="G394" t="s">
        <v>3848</v>
      </c>
      <c r="H394" t="s">
        <v>4544</v>
      </c>
    </row>
    <row r="395" spans="1:8" x14ac:dyDescent="0.3">
      <c r="A395">
        <v>214</v>
      </c>
      <c r="B395" t="s">
        <v>143</v>
      </c>
      <c r="C395" t="s">
        <v>90</v>
      </c>
      <c r="D395" s="101">
        <v>45199</v>
      </c>
      <c r="E395" t="s">
        <v>3083</v>
      </c>
      <c r="F395" t="s">
        <v>4545</v>
      </c>
      <c r="G395" t="s">
        <v>3848</v>
      </c>
      <c r="H395" t="s">
        <v>4546</v>
      </c>
    </row>
    <row r="396" spans="1:8" x14ac:dyDescent="0.3">
      <c r="A396">
        <v>217</v>
      </c>
      <c r="B396" t="s">
        <v>147</v>
      </c>
      <c r="C396" t="s">
        <v>90</v>
      </c>
      <c r="D396" s="101">
        <v>45199</v>
      </c>
      <c r="E396" t="s">
        <v>3084</v>
      </c>
      <c r="F396" t="s">
        <v>4547</v>
      </c>
      <c r="G396" t="s">
        <v>3848</v>
      </c>
      <c r="H396" t="s">
        <v>4548</v>
      </c>
    </row>
    <row r="397" spans="1:8" x14ac:dyDescent="0.3">
      <c r="A397">
        <v>218</v>
      </c>
      <c r="B397" t="s">
        <v>148</v>
      </c>
      <c r="C397" t="s">
        <v>90</v>
      </c>
      <c r="D397" s="101">
        <v>45199</v>
      </c>
      <c r="E397" t="s">
        <v>3085</v>
      </c>
      <c r="F397" t="s">
        <v>4549</v>
      </c>
      <c r="G397" t="s">
        <v>3848</v>
      </c>
      <c r="H397" t="s">
        <v>4550</v>
      </c>
    </row>
    <row r="398" spans="1:8" x14ac:dyDescent="0.3">
      <c r="A398">
        <v>225</v>
      </c>
      <c r="B398" t="s">
        <v>156</v>
      </c>
      <c r="C398" t="s">
        <v>90</v>
      </c>
      <c r="D398" s="101">
        <v>45199</v>
      </c>
      <c r="E398" t="s">
        <v>3086</v>
      </c>
      <c r="F398" t="s">
        <v>4551</v>
      </c>
      <c r="G398" t="s">
        <v>3855</v>
      </c>
      <c r="H398" t="s">
        <v>4552</v>
      </c>
    </row>
    <row r="399" spans="1:8" x14ac:dyDescent="0.3">
      <c r="A399">
        <v>239</v>
      </c>
      <c r="B399" t="s">
        <v>1226</v>
      </c>
      <c r="C399" t="s">
        <v>29</v>
      </c>
      <c r="D399" s="101">
        <v>45199</v>
      </c>
      <c r="E399" t="s">
        <v>4553</v>
      </c>
      <c r="F399" t="s">
        <v>4554</v>
      </c>
      <c r="G399" t="s">
        <v>3894</v>
      </c>
      <c r="H399" t="s">
        <v>4555</v>
      </c>
    </row>
    <row r="400" spans="1:8" x14ac:dyDescent="0.3">
      <c r="A400">
        <v>241</v>
      </c>
      <c r="B400" t="s">
        <v>173</v>
      </c>
      <c r="C400" t="s">
        <v>29</v>
      </c>
      <c r="D400" s="101">
        <v>45199</v>
      </c>
      <c r="E400" t="s">
        <v>4556</v>
      </c>
      <c r="F400" t="s">
        <v>4557</v>
      </c>
      <c r="G400" t="s">
        <v>3894</v>
      </c>
      <c r="H400" t="s">
        <v>4520</v>
      </c>
    </row>
    <row r="401" spans="1:8" x14ac:dyDescent="0.3">
      <c r="A401">
        <v>434</v>
      </c>
      <c r="B401" t="s">
        <v>403</v>
      </c>
      <c r="C401" t="s">
        <v>90</v>
      </c>
      <c r="D401" s="101">
        <v>45199</v>
      </c>
      <c r="E401" t="s">
        <v>3087</v>
      </c>
      <c r="F401" t="s">
        <v>4558</v>
      </c>
      <c r="G401" t="s">
        <v>3848</v>
      </c>
      <c r="H401" t="s">
        <v>4559</v>
      </c>
    </row>
    <row r="402" spans="1:8" x14ac:dyDescent="0.3">
      <c r="A402">
        <v>436</v>
      </c>
      <c r="B402" t="s">
        <v>121</v>
      </c>
      <c r="C402" t="s">
        <v>93</v>
      </c>
      <c r="D402" s="101">
        <v>45199</v>
      </c>
      <c r="E402" t="s">
        <v>3088</v>
      </c>
      <c r="F402" t="s">
        <v>4560</v>
      </c>
      <c r="G402" t="s">
        <v>3699</v>
      </c>
      <c r="H402" t="s">
        <v>4561</v>
      </c>
    </row>
    <row r="403" spans="1:8" x14ac:dyDescent="0.3">
      <c r="A403">
        <v>69</v>
      </c>
      <c r="B403" t="s">
        <v>51</v>
      </c>
      <c r="C403" t="s">
        <v>50</v>
      </c>
      <c r="D403" s="101">
        <v>45199</v>
      </c>
      <c r="E403" t="s">
        <v>4562</v>
      </c>
      <c r="F403" t="s">
        <v>4563</v>
      </c>
      <c r="G403" t="s">
        <v>3598</v>
      </c>
      <c r="H403" t="s">
        <v>4564</v>
      </c>
    </row>
    <row r="404" spans="1:8" x14ac:dyDescent="0.3">
      <c r="A404">
        <v>111</v>
      </c>
      <c r="B404" t="s">
        <v>85</v>
      </c>
      <c r="C404" t="s">
        <v>50</v>
      </c>
      <c r="D404" s="101">
        <v>45199</v>
      </c>
      <c r="E404" t="s">
        <v>4565</v>
      </c>
      <c r="F404" t="s">
        <v>4566</v>
      </c>
      <c r="G404" t="s">
        <v>3699</v>
      </c>
      <c r="H404" t="s">
        <v>4567</v>
      </c>
    </row>
    <row r="405" spans="1:8" x14ac:dyDescent="0.3">
      <c r="A405">
        <v>197</v>
      </c>
      <c r="B405" t="s">
        <v>130</v>
      </c>
      <c r="C405" t="s">
        <v>87</v>
      </c>
      <c r="D405" s="101">
        <v>45199</v>
      </c>
      <c r="E405" t="s">
        <v>4568</v>
      </c>
      <c r="F405" t="s">
        <v>4569</v>
      </c>
      <c r="G405" t="s">
        <v>3735</v>
      </c>
      <c r="H405" t="s">
        <v>4570</v>
      </c>
    </row>
    <row r="406" spans="1:8" x14ac:dyDescent="0.3">
      <c r="A406">
        <v>213</v>
      </c>
      <c r="B406" t="s">
        <v>142</v>
      </c>
      <c r="C406" t="s">
        <v>90</v>
      </c>
      <c r="D406" s="101">
        <v>45199</v>
      </c>
      <c r="E406" t="s">
        <v>3089</v>
      </c>
      <c r="F406" t="s">
        <v>4571</v>
      </c>
      <c r="G406" t="s">
        <v>3855</v>
      </c>
      <c r="H406" t="s">
        <v>4572</v>
      </c>
    </row>
    <row r="407" spans="1:8" x14ac:dyDescent="0.3">
      <c r="A407">
        <v>233</v>
      </c>
      <c r="B407" t="s">
        <v>164</v>
      </c>
      <c r="C407" t="s">
        <v>90</v>
      </c>
      <c r="D407" s="101">
        <v>45199</v>
      </c>
      <c r="E407" t="s">
        <v>1196</v>
      </c>
      <c r="F407" t="s">
        <v>4573</v>
      </c>
      <c r="G407" t="s">
        <v>3982</v>
      </c>
      <c r="H407" t="s">
        <v>4574</v>
      </c>
    </row>
    <row r="408" spans="1:8" x14ac:dyDescent="0.3">
      <c r="A408">
        <v>234</v>
      </c>
      <c r="B408" t="s">
        <v>165</v>
      </c>
      <c r="C408" t="s">
        <v>90</v>
      </c>
      <c r="D408" s="101">
        <v>45199</v>
      </c>
      <c r="E408" t="s">
        <v>1203</v>
      </c>
      <c r="F408" t="s">
        <v>4575</v>
      </c>
      <c r="G408" t="s">
        <v>3982</v>
      </c>
      <c r="H408" t="s">
        <v>4576</v>
      </c>
    </row>
    <row r="409" spans="1:8" x14ac:dyDescent="0.3">
      <c r="A409">
        <v>238</v>
      </c>
      <c r="B409" t="s">
        <v>168</v>
      </c>
      <c r="C409" t="s">
        <v>90</v>
      </c>
      <c r="D409" s="101">
        <v>45199</v>
      </c>
      <c r="E409" t="s">
        <v>3090</v>
      </c>
      <c r="F409" t="s">
        <v>4577</v>
      </c>
      <c r="G409" t="s">
        <v>3982</v>
      </c>
      <c r="H409" t="s">
        <v>4578</v>
      </c>
    </row>
    <row r="410" spans="1:8" x14ac:dyDescent="0.3">
      <c r="A410">
        <v>240</v>
      </c>
      <c r="B410" t="s">
        <v>172</v>
      </c>
      <c r="C410" t="s">
        <v>29</v>
      </c>
      <c r="D410" s="101">
        <v>45199</v>
      </c>
      <c r="E410" t="s">
        <v>4579</v>
      </c>
      <c r="F410" t="s">
        <v>4580</v>
      </c>
      <c r="G410" t="s">
        <v>3894</v>
      </c>
      <c r="H410" t="s">
        <v>4581</v>
      </c>
    </row>
    <row r="411" spans="1:8" x14ac:dyDescent="0.3">
      <c r="A411">
        <v>251</v>
      </c>
      <c r="B411" t="s">
        <v>1248</v>
      </c>
      <c r="C411" t="s">
        <v>186</v>
      </c>
      <c r="D411" s="101">
        <v>45199</v>
      </c>
      <c r="E411" t="s">
        <v>4582</v>
      </c>
      <c r="F411" t="s">
        <v>4583</v>
      </c>
      <c r="G411" t="s">
        <v>4208</v>
      </c>
    </row>
    <row r="412" spans="1:8" x14ac:dyDescent="0.3">
      <c r="A412">
        <v>263</v>
      </c>
      <c r="B412" t="s">
        <v>201</v>
      </c>
      <c r="C412" t="s">
        <v>41</v>
      </c>
      <c r="D412" s="101">
        <v>45199</v>
      </c>
      <c r="E412" t="s">
        <v>4584</v>
      </c>
      <c r="F412" t="s">
        <v>4585</v>
      </c>
      <c r="G412" t="s">
        <v>3994</v>
      </c>
      <c r="H412" t="s">
        <v>4586</v>
      </c>
    </row>
    <row r="413" spans="1:8" x14ac:dyDescent="0.3">
      <c r="A413">
        <v>300</v>
      </c>
      <c r="B413" t="s">
        <v>244</v>
      </c>
      <c r="C413" t="s">
        <v>245</v>
      </c>
      <c r="D413" s="101">
        <v>45199</v>
      </c>
      <c r="E413" t="s">
        <v>4587</v>
      </c>
      <c r="F413" t="s">
        <v>4588</v>
      </c>
      <c r="G413" t="s">
        <v>3998</v>
      </c>
      <c r="H413" t="s">
        <v>4589</v>
      </c>
    </row>
    <row r="414" spans="1:8" x14ac:dyDescent="0.3">
      <c r="A414">
        <v>301</v>
      </c>
      <c r="B414" t="s">
        <v>246</v>
      </c>
      <c r="C414" t="s">
        <v>245</v>
      </c>
      <c r="D414" s="101">
        <v>45199</v>
      </c>
      <c r="E414" t="s">
        <v>4590</v>
      </c>
      <c r="F414" t="s">
        <v>4591</v>
      </c>
      <c r="G414" t="s">
        <v>3998</v>
      </c>
      <c r="H414" t="s">
        <v>4592</v>
      </c>
    </row>
    <row r="415" spans="1:8" x14ac:dyDescent="0.3">
      <c r="A415">
        <v>306</v>
      </c>
      <c r="B415" t="s">
        <v>252</v>
      </c>
      <c r="C415" t="s">
        <v>186</v>
      </c>
      <c r="D415" s="101">
        <v>45199</v>
      </c>
      <c r="E415" t="s">
        <v>3091</v>
      </c>
      <c r="F415" t="s">
        <v>4593</v>
      </c>
      <c r="G415" t="s">
        <v>4208</v>
      </c>
    </row>
    <row r="416" spans="1:8" x14ac:dyDescent="0.3">
      <c r="A416">
        <v>347</v>
      </c>
      <c r="B416" t="s">
        <v>297</v>
      </c>
      <c r="C416" t="s">
        <v>298</v>
      </c>
      <c r="D416" s="101">
        <v>45199</v>
      </c>
      <c r="E416" t="s">
        <v>4594</v>
      </c>
      <c r="F416" t="s">
        <v>4595</v>
      </c>
      <c r="G416" t="s">
        <v>4005</v>
      </c>
    </row>
    <row r="417" spans="1:8" x14ac:dyDescent="0.3">
      <c r="A417">
        <v>348</v>
      </c>
      <c r="B417" t="s">
        <v>299</v>
      </c>
      <c r="C417" t="s">
        <v>298</v>
      </c>
      <c r="D417" s="101">
        <v>45199</v>
      </c>
      <c r="E417" t="s">
        <v>4596</v>
      </c>
      <c r="F417" t="s">
        <v>4597</v>
      </c>
      <c r="G417" t="s">
        <v>4005</v>
      </c>
    </row>
    <row r="418" spans="1:8" x14ac:dyDescent="0.3">
      <c r="A418">
        <v>351</v>
      </c>
      <c r="B418" t="s">
        <v>300</v>
      </c>
      <c r="C418" t="s">
        <v>298</v>
      </c>
      <c r="D418" s="101">
        <v>45199</v>
      </c>
      <c r="E418" t="s">
        <v>4598</v>
      </c>
      <c r="F418" t="s">
        <v>4599</v>
      </c>
      <c r="G418" t="s">
        <v>4005</v>
      </c>
      <c r="H418" t="s">
        <v>4600</v>
      </c>
    </row>
    <row r="419" spans="1:8" x14ac:dyDescent="0.3">
      <c r="A419">
        <v>352</v>
      </c>
      <c r="B419" t="s">
        <v>301</v>
      </c>
      <c r="C419" t="s">
        <v>298</v>
      </c>
      <c r="D419" s="101">
        <v>45199</v>
      </c>
      <c r="E419" t="s">
        <v>4601</v>
      </c>
      <c r="F419" t="s">
        <v>4602</v>
      </c>
      <c r="G419" t="s">
        <v>4005</v>
      </c>
    </row>
    <row r="420" spans="1:8" x14ac:dyDescent="0.3">
      <c r="A420">
        <v>368</v>
      </c>
      <c r="B420" t="s">
        <v>322</v>
      </c>
      <c r="C420" t="s">
        <v>1463</v>
      </c>
      <c r="D420" s="101">
        <v>45199</v>
      </c>
      <c r="E420" t="s">
        <v>4603</v>
      </c>
      <c r="F420" t="s">
        <v>4604</v>
      </c>
      <c r="G420" t="s">
        <v>4605</v>
      </c>
      <c r="H420" t="s">
        <v>4606</v>
      </c>
    </row>
    <row r="421" spans="1:8" x14ac:dyDescent="0.3">
      <c r="A421">
        <v>372</v>
      </c>
      <c r="B421" t="s">
        <v>327</v>
      </c>
      <c r="C421" t="s">
        <v>1463</v>
      </c>
      <c r="D421" s="101">
        <v>45199</v>
      </c>
      <c r="E421" t="s">
        <v>4607</v>
      </c>
      <c r="F421" t="s">
        <v>4608</v>
      </c>
      <c r="G421" t="s">
        <v>4605</v>
      </c>
      <c r="H421" t="s">
        <v>4609</v>
      </c>
    </row>
    <row r="422" spans="1:8" x14ac:dyDescent="0.3">
      <c r="A422">
        <v>373</v>
      </c>
      <c r="B422" t="s">
        <v>328</v>
      </c>
      <c r="C422" t="s">
        <v>190</v>
      </c>
      <c r="D422" s="101">
        <v>45199</v>
      </c>
      <c r="E422" t="s">
        <v>3092</v>
      </c>
      <c r="F422" t="s">
        <v>4610</v>
      </c>
      <c r="G422" t="s">
        <v>4385</v>
      </c>
      <c r="H422" t="s">
        <v>4611</v>
      </c>
    </row>
    <row r="423" spans="1:8" x14ac:dyDescent="0.3">
      <c r="A423">
        <v>390</v>
      </c>
      <c r="B423" t="s">
        <v>348</v>
      </c>
      <c r="C423" t="s">
        <v>190</v>
      </c>
      <c r="D423" s="101">
        <v>45199</v>
      </c>
      <c r="E423" t="s">
        <v>3093</v>
      </c>
      <c r="F423" t="s">
        <v>4612</v>
      </c>
      <c r="G423" t="s">
        <v>4385</v>
      </c>
      <c r="H423" t="s">
        <v>4613</v>
      </c>
    </row>
    <row r="424" spans="1:8" x14ac:dyDescent="0.3">
      <c r="A424">
        <v>409</v>
      </c>
      <c r="B424" t="s">
        <v>375</v>
      </c>
      <c r="C424" t="s">
        <v>41</v>
      </c>
      <c r="D424" s="101">
        <v>45199</v>
      </c>
      <c r="E424" t="s">
        <v>3094</v>
      </c>
      <c r="F424" t="s">
        <v>4614</v>
      </c>
      <c r="G424" t="s">
        <v>4615</v>
      </c>
      <c r="H424" t="s">
        <v>4616</v>
      </c>
    </row>
    <row r="425" spans="1:8" x14ac:dyDescent="0.3">
      <c r="A425">
        <v>414</v>
      </c>
      <c r="B425" t="s">
        <v>382</v>
      </c>
      <c r="C425" t="s">
        <v>190</v>
      </c>
      <c r="D425" s="101">
        <v>45199</v>
      </c>
      <c r="E425" t="s">
        <v>3097</v>
      </c>
      <c r="F425" t="s">
        <v>4617</v>
      </c>
      <c r="G425" t="s">
        <v>4385</v>
      </c>
      <c r="H425" t="s">
        <v>4618</v>
      </c>
    </row>
    <row r="426" spans="1:8" x14ac:dyDescent="0.3">
      <c r="A426">
        <v>415</v>
      </c>
      <c r="B426" t="s">
        <v>383</v>
      </c>
      <c r="C426" t="s">
        <v>190</v>
      </c>
      <c r="D426" s="101">
        <v>45199</v>
      </c>
      <c r="E426" t="s">
        <v>3098</v>
      </c>
      <c r="F426" t="s">
        <v>4619</v>
      </c>
      <c r="G426" t="s">
        <v>4385</v>
      </c>
      <c r="H426" t="s">
        <v>4620</v>
      </c>
    </row>
    <row r="427" spans="1:8" x14ac:dyDescent="0.3">
      <c r="A427">
        <v>416</v>
      </c>
      <c r="B427" t="s">
        <v>384</v>
      </c>
      <c r="C427" t="s">
        <v>190</v>
      </c>
      <c r="D427" s="101">
        <v>45199</v>
      </c>
      <c r="E427" t="s">
        <v>3099</v>
      </c>
      <c r="F427" t="s">
        <v>4621</v>
      </c>
      <c r="G427" t="s">
        <v>4385</v>
      </c>
      <c r="H427" t="s">
        <v>4622</v>
      </c>
    </row>
    <row r="428" spans="1:8" x14ac:dyDescent="0.3">
      <c r="A428">
        <v>417</v>
      </c>
      <c r="B428" t="s">
        <v>385</v>
      </c>
      <c r="C428" t="s">
        <v>190</v>
      </c>
      <c r="D428" s="101">
        <v>45199</v>
      </c>
      <c r="E428" t="s">
        <v>3100</v>
      </c>
      <c r="F428" t="s">
        <v>4623</v>
      </c>
      <c r="G428" t="s">
        <v>4385</v>
      </c>
      <c r="H428" t="s">
        <v>4622</v>
      </c>
    </row>
    <row r="429" spans="1:8" x14ac:dyDescent="0.3">
      <c r="A429">
        <v>418</v>
      </c>
      <c r="B429" t="s">
        <v>386</v>
      </c>
      <c r="C429" t="s">
        <v>190</v>
      </c>
      <c r="D429" s="101">
        <v>45199</v>
      </c>
      <c r="E429" t="s">
        <v>3101</v>
      </c>
      <c r="F429" t="s">
        <v>4624</v>
      </c>
      <c r="G429" t="s">
        <v>4385</v>
      </c>
      <c r="H429" t="s">
        <v>4622</v>
      </c>
    </row>
    <row r="430" spans="1:8" x14ac:dyDescent="0.3">
      <c r="A430">
        <v>420</v>
      </c>
      <c r="B430" t="s">
        <v>388</v>
      </c>
      <c r="C430" t="s">
        <v>190</v>
      </c>
      <c r="D430" s="101">
        <v>45199</v>
      </c>
      <c r="E430" t="s">
        <v>3102</v>
      </c>
      <c r="F430" t="s">
        <v>4625</v>
      </c>
      <c r="G430" t="s">
        <v>4385</v>
      </c>
      <c r="H430" t="s">
        <v>4626</v>
      </c>
    </row>
    <row r="431" spans="1:8" x14ac:dyDescent="0.3">
      <c r="A431">
        <v>431</v>
      </c>
      <c r="B431" t="s">
        <v>400</v>
      </c>
      <c r="C431" t="s">
        <v>64</v>
      </c>
      <c r="D431" s="101">
        <v>45199</v>
      </c>
      <c r="E431" t="s">
        <v>4627</v>
      </c>
      <c r="F431" t="s">
        <v>4628</v>
      </c>
      <c r="G431" t="s">
        <v>3560</v>
      </c>
      <c r="H431" t="s">
        <v>4629</v>
      </c>
    </row>
    <row r="432" spans="1:8" x14ac:dyDescent="0.3">
      <c r="A432">
        <v>432</v>
      </c>
      <c r="B432" t="s">
        <v>401</v>
      </c>
      <c r="C432" t="s">
        <v>64</v>
      </c>
      <c r="D432" s="101">
        <v>45199</v>
      </c>
      <c r="E432" t="s">
        <v>3103</v>
      </c>
      <c r="F432" t="s">
        <v>4630</v>
      </c>
      <c r="G432" t="s">
        <v>3560</v>
      </c>
      <c r="H432" t="s">
        <v>4631</v>
      </c>
    </row>
    <row r="433" spans="1:8" x14ac:dyDescent="0.3">
      <c r="A433">
        <v>77</v>
      </c>
      <c r="B433" t="s">
        <v>57</v>
      </c>
      <c r="C433" t="s">
        <v>58</v>
      </c>
      <c r="D433" s="101">
        <v>45230</v>
      </c>
      <c r="E433" t="s">
        <v>4632</v>
      </c>
      <c r="F433" t="s">
        <v>4633</v>
      </c>
      <c r="G433" t="s">
        <v>4634</v>
      </c>
    </row>
    <row r="434" spans="1:8" x14ac:dyDescent="0.3">
      <c r="A434">
        <v>121</v>
      </c>
      <c r="B434" t="s">
        <v>94</v>
      </c>
      <c r="C434" t="s">
        <v>25</v>
      </c>
      <c r="D434" s="101">
        <v>45230</v>
      </c>
      <c r="E434" t="s">
        <v>4635</v>
      </c>
      <c r="F434" t="s">
        <v>4636</v>
      </c>
      <c r="G434" t="s">
        <v>3556</v>
      </c>
      <c r="H434" t="s">
        <v>4637</v>
      </c>
    </row>
    <row r="435" spans="1:8" x14ac:dyDescent="0.3">
      <c r="A435">
        <v>122</v>
      </c>
      <c r="B435" t="s">
        <v>96</v>
      </c>
      <c r="C435" t="s">
        <v>93</v>
      </c>
      <c r="D435" s="101">
        <v>45230</v>
      </c>
      <c r="E435" t="s">
        <v>4638</v>
      </c>
      <c r="F435" t="s">
        <v>4639</v>
      </c>
      <c r="G435" t="s">
        <v>4640</v>
      </c>
      <c r="H435" t="s">
        <v>4641</v>
      </c>
    </row>
    <row r="436" spans="1:8" x14ac:dyDescent="0.3">
      <c r="A436">
        <v>124</v>
      </c>
      <c r="B436" t="s">
        <v>97</v>
      </c>
      <c r="C436" t="s">
        <v>64</v>
      </c>
      <c r="D436" s="101">
        <v>45230</v>
      </c>
      <c r="E436" t="s">
        <v>4642</v>
      </c>
      <c r="F436" t="s">
        <v>4643</v>
      </c>
      <c r="G436" t="s">
        <v>3560</v>
      </c>
      <c r="H436" t="s">
        <v>4644</v>
      </c>
    </row>
    <row r="437" spans="1:8" x14ac:dyDescent="0.3">
      <c r="A437">
        <v>125</v>
      </c>
      <c r="B437" t="s">
        <v>98</v>
      </c>
      <c r="C437" t="s">
        <v>64</v>
      </c>
      <c r="D437" s="101">
        <v>45230</v>
      </c>
      <c r="E437" t="s">
        <v>4645</v>
      </c>
      <c r="F437" t="s">
        <v>4646</v>
      </c>
      <c r="G437" t="s">
        <v>3560</v>
      </c>
      <c r="H437" t="s">
        <v>4647</v>
      </c>
    </row>
    <row r="438" spans="1:8" x14ac:dyDescent="0.3">
      <c r="A438">
        <v>128</v>
      </c>
      <c r="B438" t="s">
        <v>101</v>
      </c>
      <c r="C438" t="s">
        <v>64</v>
      </c>
      <c r="D438" s="101">
        <v>45230</v>
      </c>
      <c r="E438" t="s">
        <v>4648</v>
      </c>
      <c r="F438" t="s">
        <v>4649</v>
      </c>
      <c r="G438" t="s">
        <v>3560</v>
      </c>
      <c r="H438" t="s">
        <v>4650</v>
      </c>
    </row>
    <row r="439" spans="1:8" x14ac:dyDescent="0.3">
      <c r="A439">
        <v>172</v>
      </c>
      <c r="B439" t="s">
        <v>122</v>
      </c>
      <c r="C439" t="s">
        <v>93</v>
      </c>
      <c r="D439" s="101">
        <v>45230</v>
      </c>
      <c r="E439" t="s">
        <v>4651</v>
      </c>
      <c r="F439" t="s">
        <v>4652</v>
      </c>
      <c r="G439" t="s">
        <v>3566</v>
      </c>
      <c r="H439" t="s">
        <v>4653</v>
      </c>
    </row>
    <row r="440" spans="1:8" x14ac:dyDescent="0.3">
      <c r="A440">
        <v>208</v>
      </c>
      <c r="B440" t="s">
        <v>140</v>
      </c>
      <c r="C440" t="s">
        <v>90</v>
      </c>
      <c r="D440" s="101">
        <v>45230</v>
      </c>
      <c r="E440" t="s">
        <v>3113</v>
      </c>
      <c r="F440" t="s">
        <v>4654</v>
      </c>
      <c r="G440" t="s">
        <v>3848</v>
      </c>
      <c r="H440" t="s">
        <v>4655</v>
      </c>
    </row>
    <row r="441" spans="1:8" x14ac:dyDescent="0.3">
      <c r="A441">
        <v>214</v>
      </c>
      <c r="B441" t="s">
        <v>143</v>
      </c>
      <c r="C441" t="s">
        <v>90</v>
      </c>
      <c r="D441" s="101">
        <v>45230</v>
      </c>
      <c r="E441" t="s">
        <v>3114</v>
      </c>
      <c r="F441" t="s">
        <v>4656</v>
      </c>
      <c r="G441" t="s">
        <v>3848</v>
      </c>
      <c r="H441" t="s">
        <v>4657</v>
      </c>
    </row>
    <row r="442" spans="1:8" x14ac:dyDescent="0.3">
      <c r="A442">
        <v>217</v>
      </c>
      <c r="B442" t="s">
        <v>147</v>
      </c>
      <c r="C442" t="s">
        <v>90</v>
      </c>
      <c r="D442" s="101">
        <v>45230</v>
      </c>
      <c r="E442" t="s">
        <v>3115</v>
      </c>
      <c r="F442" t="s">
        <v>4658</v>
      </c>
      <c r="G442" t="s">
        <v>3848</v>
      </c>
      <c r="H442" t="s">
        <v>4659</v>
      </c>
    </row>
    <row r="443" spans="1:8" x14ac:dyDescent="0.3">
      <c r="A443">
        <v>218</v>
      </c>
      <c r="B443" t="s">
        <v>148</v>
      </c>
      <c r="C443" t="s">
        <v>90</v>
      </c>
      <c r="D443" s="101">
        <v>45230</v>
      </c>
      <c r="E443" t="s">
        <v>3116</v>
      </c>
      <c r="F443" t="s">
        <v>4660</v>
      </c>
      <c r="G443" t="s">
        <v>3848</v>
      </c>
      <c r="H443" t="s">
        <v>4661</v>
      </c>
    </row>
    <row r="444" spans="1:8" x14ac:dyDescent="0.3">
      <c r="A444">
        <v>225</v>
      </c>
      <c r="B444" t="s">
        <v>156</v>
      </c>
      <c r="C444" t="s">
        <v>90</v>
      </c>
      <c r="D444" s="101">
        <v>45230</v>
      </c>
      <c r="E444" t="s">
        <v>3117</v>
      </c>
      <c r="F444" t="s">
        <v>4662</v>
      </c>
      <c r="G444" t="s">
        <v>3855</v>
      </c>
      <c r="H444" t="s">
        <v>4663</v>
      </c>
    </row>
    <row r="445" spans="1:8" x14ac:dyDescent="0.3">
      <c r="A445">
        <v>239</v>
      </c>
      <c r="B445" t="s">
        <v>1226</v>
      </c>
      <c r="C445" t="s">
        <v>29</v>
      </c>
      <c r="D445" s="101">
        <v>45230</v>
      </c>
      <c r="E445" t="s">
        <v>4664</v>
      </c>
      <c r="F445" t="s">
        <v>4665</v>
      </c>
      <c r="G445" t="s">
        <v>3894</v>
      </c>
      <c r="H445" t="s">
        <v>4666</v>
      </c>
    </row>
    <row r="446" spans="1:8" x14ac:dyDescent="0.3">
      <c r="A446">
        <v>241</v>
      </c>
      <c r="B446" t="s">
        <v>173</v>
      </c>
      <c r="C446" t="s">
        <v>29</v>
      </c>
      <c r="D446" s="101">
        <v>45230</v>
      </c>
      <c r="E446" t="s">
        <v>4667</v>
      </c>
      <c r="F446" t="s">
        <v>4668</v>
      </c>
      <c r="G446" t="s">
        <v>3894</v>
      </c>
      <c r="H446" t="s">
        <v>4669</v>
      </c>
    </row>
    <row r="447" spans="1:8" x14ac:dyDescent="0.3">
      <c r="A447">
        <v>434</v>
      </c>
      <c r="B447" t="s">
        <v>403</v>
      </c>
      <c r="C447" t="s">
        <v>90</v>
      </c>
      <c r="D447" s="101">
        <v>45230</v>
      </c>
      <c r="E447" t="s">
        <v>3118</v>
      </c>
      <c r="F447" t="s">
        <v>4670</v>
      </c>
      <c r="G447" t="s">
        <v>3848</v>
      </c>
      <c r="H447" t="s">
        <v>4671</v>
      </c>
    </row>
    <row r="448" spans="1:8" x14ac:dyDescent="0.3">
      <c r="A448">
        <v>436</v>
      </c>
      <c r="B448" t="s">
        <v>121</v>
      </c>
      <c r="C448" t="s">
        <v>93</v>
      </c>
      <c r="D448" s="101">
        <v>45230</v>
      </c>
      <c r="E448" t="s">
        <v>3119</v>
      </c>
      <c r="F448" t="s">
        <v>4672</v>
      </c>
      <c r="G448" t="s">
        <v>4640</v>
      </c>
      <c r="H448" t="s">
        <v>4673</v>
      </c>
    </row>
    <row r="449" spans="1:8" x14ac:dyDescent="0.3">
      <c r="A449">
        <v>112</v>
      </c>
      <c r="B449" t="s">
        <v>85</v>
      </c>
      <c r="C449" t="s">
        <v>87</v>
      </c>
      <c r="D449" s="101">
        <v>45230</v>
      </c>
      <c r="E449" t="s">
        <v>4674</v>
      </c>
      <c r="F449" t="s">
        <v>4675</v>
      </c>
      <c r="G449" t="s">
        <v>3699</v>
      </c>
      <c r="H449" t="s">
        <v>4676</v>
      </c>
    </row>
    <row r="450" spans="1:8" x14ac:dyDescent="0.3">
      <c r="A450">
        <v>113</v>
      </c>
      <c r="B450" t="s">
        <v>85</v>
      </c>
      <c r="C450" t="s">
        <v>25</v>
      </c>
      <c r="D450" s="101">
        <v>45230</v>
      </c>
      <c r="E450" t="s">
        <v>4677</v>
      </c>
      <c r="F450" t="s">
        <v>4678</v>
      </c>
      <c r="G450" t="s">
        <v>3699</v>
      </c>
      <c r="H450" t="s">
        <v>4679</v>
      </c>
    </row>
    <row r="451" spans="1:8" x14ac:dyDescent="0.3">
      <c r="A451">
        <v>114</v>
      </c>
      <c r="B451" t="s">
        <v>85</v>
      </c>
      <c r="C451" t="s">
        <v>58</v>
      </c>
      <c r="D451" s="101">
        <v>45230</v>
      </c>
      <c r="E451" t="s">
        <v>4680</v>
      </c>
      <c r="F451" t="s">
        <v>4681</v>
      </c>
      <c r="G451" t="s">
        <v>3699</v>
      </c>
      <c r="H451" t="s">
        <v>4682</v>
      </c>
    </row>
    <row r="452" spans="1:8" x14ac:dyDescent="0.3">
      <c r="A452">
        <v>115</v>
      </c>
      <c r="B452" t="s">
        <v>85</v>
      </c>
      <c r="C452" t="s">
        <v>64</v>
      </c>
      <c r="D452" s="101">
        <v>45230</v>
      </c>
      <c r="E452" t="s">
        <v>4683</v>
      </c>
      <c r="F452" t="s">
        <v>4684</v>
      </c>
      <c r="G452" t="s">
        <v>3699</v>
      </c>
      <c r="H452" t="s">
        <v>4685</v>
      </c>
    </row>
    <row r="453" spans="1:8" x14ac:dyDescent="0.3">
      <c r="A453">
        <v>117</v>
      </c>
      <c r="B453" t="s">
        <v>85</v>
      </c>
      <c r="C453" t="s">
        <v>90</v>
      </c>
      <c r="D453" s="101">
        <v>45230</v>
      </c>
      <c r="E453" t="s">
        <v>4686</v>
      </c>
      <c r="F453" t="s">
        <v>4687</v>
      </c>
      <c r="G453" t="s">
        <v>3699</v>
      </c>
      <c r="H453" t="s">
        <v>4688</v>
      </c>
    </row>
    <row r="454" spans="1:8" x14ac:dyDescent="0.3">
      <c r="A454">
        <v>118</v>
      </c>
      <c r="B454" t="s">
        <v>92</v>
      </c>
      <c r="C454" t="s">
        <v>93</v>
      </c>
      <c r="D454" s="101">
        <v>45230</v>
      </c>
      <c r="E454" t="s">
        <v>783</v>
      </c>
      <c r="F454" t="s">
        <v>4689</v>
      </c>
      <c r="G454" t="s">
        <v>3699</v>
      </c>
      <c r="H454" t="s">
        <v>4690</v>
      </c>
    </row>
    <row r="455" spans="1:8" x14ac:dyDescent="0.3">
      <c r="A455">
        <v>133</v>
      </c>
      <c r="B455" t="s">
        <v>85</v>
      </c>
      <c r="C455" t="s">
        <v>102</v>
      </c>
      <c r="D455" s="101">
        <v>45230</v>
      </c>
      <c r="E455" t="s">
        <v>895</v>
      </c>
      <c r="F455" t="s">
        <v>4691</v>
      </c>
      <c r="G455" t="s">
        <v>3699</v>
      </c>
      <c r="H455" t="s">
        <v>4692</v>
      </c>
    </row>
    <row r="456" spans="1:8" x14ac:dyDescent="0.3">
      <c r="A456">
        <v>150</v>
      </c>
      <c r="B456" t="s">
        <v>937</v>
      </c>
      <c r="C456" t="s">
        <v>77</v>
      </c>
      <c r="D456" s="101">
        <v>45230</v>
      </c>
      <c r="E456" t="s">
        <v>2723</v>
      </c>
      <c r="F456" t="s">
        <v>4693</v>
      </c>
      <c r="G456" t="s">
        <v>3699</v>
      </c>
      <c r="H456" t="s">
        <v>4694</v>
      </c>
    </row>
    <row r="457" spans="1:8" x14ac:dyDescent="0.3">
      <c r="A457">
        <v>151</v>
      </c>
      <c r="B457" t="s">
        <v>85</v>
      </c>
      <c r="C457" t="s">
        <v>104</v>
      </c>
      <c r="D457" s="101">
        <v>45230</v>
      </c>
      <c r="E457" t="s">
        <v>940</v>
      </c>
      <c r="F457" t="s">
        <v>4695</v>
      </c>
      <c r="G457" t="s">
        <v>3699</v>
      </c>
      <c r="H457" t="s">
        <v>4696</v>
      </c>
    </row>
    <row r="458" spans="1:8" x14ac:dyDescent="0.3">
      <c r="A458">
        <v>77</v>
      </c>
      <c r="B458" t="s">
        <v>57</v>
      </c>
      <c r="C458" t="s">
        <v>58</v>
      </c>
      <c r="D458" s="101">
        <v>45260</v>
      </c>
      <c r="E458" t="s">
        <v>4697</v>
      </c>
      <c r="F458" t="s">
        <v>4698</v>
      </c>
      <c r="G458" t="s">
        <v>4634</v>
      </c>
    </row>
    <row r="459" spans="1:8" x14ac:dyDescent="0.3">
      <c r="A459">
        <v>121</v>
      </c>
      <c r="B459" t="s">
        <v>94</v>
      </c>
      <c r="C459" t="s">
        <v>25</v>
      </c>
      <c r="D459" s="101">
        <v>45260</v>
      </c>
      <c r="E459" t="s">
        <v>4699</v>
      </c>
      <c r="F459" t="s">
        <v>4700</v>
      </c>
      <c r="G459" t="s">
        <v>3556</v>
      </c>
      <c r="H459" t="s">
        <v>4701</v>
      </c>
    </row>
    <row r="460" spans="1:8" x14ac:dyDescent="0.3">
      <c r="A460">
        <v>124</v>
      </c>
      <c r="B460" t="s">
        <v>97</v>
      </c>
      <c r="C460" t="s">
        <v>64</v>
      </c>
      <c r="D460" s="101">
        <v>45260</v>
      </c>
      <c r="E460" t="s">
        <v>4702</v>
      </c>
      <c r="F460" t="s">
        <v>4703</v>
      </c>
      <c r="G460" t="s">
        <v>3560</v>
      </c>
      <c r="H460" t="s">
        <v>4704</v>
      </c>
    </row>
    <row r="461" spans="1:8" x14ac:dyDescent="0.3">
      <c r="A461">
        <v>125</v>
      </c>
      <c r="B461" t="s">
        <v>98</v>
      </c>
      <c r="C461" t="s">
        <v>64</v>
      </c>
      <c r="D461" s="101">
        <v>45260</v>
      </c>
      <c r="E461" t="s">
        <v>4705</v>
      </c>
      <c r="F461" t="s">
        <v>4706</v>
      </c>
      <c r="G461" t="s">
        <v>3560</v>
      </c>
      <c r="H461" t="s">
        <v>4707</v>
      </c>
    </row>
    <row r="462" spans="1:8" x14ac:dyDescent="0.3">
      <c r="A462">
        <v>128</v>
      </c>
      <c r="B462" t="s">
        <v>101</v>
      </c>
      <c r="C462" t="s">
        <v>64</v>
      </c>
      <c r="D462" s="101">
        <v>45260</v>
      </c>
      <c r="E462" t="s">
        <v>4708</v>
      </c>
      <c r="F462" t="s">
        <v>4709</v>
      </c>
      <c r="G462" t="s">
        <v>3560</v>
      </c>
      <c r="H462" t="s">
        <v>4710</v>
      </c>
    </row>
    <row r="463" spans="1:8" x14ac:dyDescent="0.3">
      <c r="A463">
        <v>172</v>
      </c>
      <c r="B463" t="s">
        <v>122</v>
      </c>
      <c r="C463" t="s">
        <v>93</v>
      </c>
      <c r="D463" s="101">
        <v>45260</v>
      </c>
      <c r="E463" t="s">
        <v>4711</v>
      </c>
      <c r="F463" t="s">
        <v>4712</v>
      </c>
      <c r="G463" t="s">
        <v>3566</v>
      </c>
      <c r="H463" t="s">
        <v>4713</v>
      </c>
    </row>
    <row r="464" spans="1:8" x14ac:dyDescent="0.3">
      <c r="A464">
        <v>208</v>
      </c>
      <c r="B464" t="s">
        <v>140</v>
      </c>
      <c r="C464" t="s">
        <v>90</v>
      </c>
      <c r="D464" s="101">
        <v>45260</v>
      </c>
      <c r="E464" t="s">
        <v>3120</v>
      </c>
      <c r="F464" t="s">
        <v>4714</v>
      </c>
      <c r="G464" t="s">
        <v>3848</v>
      </c>
      <c r="H464" t="s">
        <v>4715</v>
      </c>
    </row>
    <row r="465" spans="1:8" x14ac:dyDescent="0.3">
      <c r="A465">
        <v>214</v>
      </c>
      <c r="B465" t="s">
        <v>143</v>
      </c>
      <c r="C465" t="s">
        <v>90</v>
      </c>
      <c r="D465" s="101">
        <v>45260</v>
      </c>
      <c r="E465" t="s">
        <v>3121</v>
      </c>
      <c r="F465" t="s">
        <v>4716</v>
      </c>
      <c r="G465" t="s">
        <v>3848</v>
      </c>
      <c r="H465" t="s">
        <v>4717</v>
      </c>
    </row>
    <row r="466" spans="1:8" x14ac:dyDescent="0.3">
      <c r="A466">
        <v>217</v>
      </c>
      <c r="B466" t="s">
        <v>147</v>
      </c>
      <c r="C466" t="s">
        <v>90</v>
      </c>
      <c r="D466" s="101">
        <v>45260</v>
      </c>
      <c r="E466" t="s">
        <v>3122</v>
      </c>
      <c r="F466" t="s">
        <v>4718</v>
      </c>
      <c r="G466" t="s">
        <v>3848</v>
      </c>
      <c r="H466" t="s">
        <v>4719</v>
      </c>
    </row>
    <row r="467" spans="1:8" x14ac:dyDescent="0.3">
      <c r="A467">
        <v>218</v>
      </c>
      <c r="B467" t="s">
        <v>148</v>
      </c>
      <c r="C467" t="s">
        <v>90</v>
      </c>
      <c r="D467" s="101">
        <v>45260</v>
      </c>
      <c r="E467" t="s">
        <v>3123</v>
      </c>
      <c r="F467" t="s">
        <v>4720</v>
      </c>
      <c r="G467" t="s">
        <v>3848</v>
      </c>
      <c r="H467" t="s">
        <v>4721</v>
      </c>
    </row>
    <row r="468" spans="1:8" x14ac:dyDescent="0.3">
      <c r="A468">
        <v>225</v>
      </c>
      <c r="B468" t="s">
        <v>156</v>
      </c>
      <c r="C468" t="s">
        <v>90</v>
      </c>
      <c r="D468" s="101">
        <v>45260</v>
      </c>
      <c r="E468" t="s">
        <v>3124</v>
      </c>
      <c r="F468" t="s">
        <v>4722</v>
      </c>
      <c r="G468" t="s">
        <v>3855</v>
      </c>
      <c r="H468" t="s">
        <v>4723</v>
      </c>
    </row>
    <row r="469" spans="1:8" x14ac:dyDescent="0.3">
      <c r="A469">
        <v>239</v>
      </c>
      <c r="B469" t="s">
        <v>1226</v>
      </c>
      <c r="C469" t="s">
        <v>29</v>
      </c>
      <c r="D469" s="101">
        <v>45260</v>
      </c>
      <c r="E469" t="s">
        <v>4724</v>
      </c>
      <c r="F469" t="s">
        <v>4725</v>
      </c>
      <c r="G469" t="s">
        <v>3894</v>
      </c>
      <c r="H469" t="s">
        <v>4726</v>
      </c>
    </row>
    <row r="470" spans="1:8" x14ac:dyDescent="0.3">
      <c r="A470">
        <v>241</v>
      </c>
      <c r="B470" t="s">
        <v>173</v>
      </c>
      <c r="C470" t="s">
        <v>29</v>
      </c>
      <c r="D470" s="101">
        <v>45260</v>
      </c>
      <c r="E470" t="s">
        <v>4727</v>
      </c>
      <c r="F470" t="s">
        <v>4728</v>
      </c>
      <c r="G470" t="s">
        <v>3894</v>
      </c>
      <c r="H470" t="s">
        <v>4669</v>
      </c>
    </row>
    <row r="471" spans="1:8" x14ac:dyDescent="0.3">
      <c r="A471">
        <v>434</v>
      </c>
      <c r="B471" t="s">
        <v>403</v>
      </c>
      <c r="C471" t="s">
        <v>90</v>
      </c>
      <c r="D471" s="101">
        <v>45260</v>
      </c>
      <c r="E471" t="s">
        <v>3125</v>
      </c>
      <c r="F471" t="s">
        <v>4729</v>
      </c>
      <c r="G471" t="s">
        <v>3848</v>
      </c>
      <c r="H471" t="s">
        <v>4730</v>
      </c>
    </row>
    <row r="472" spans="1:8" x14ac:dyDescent="0.3">
      <c r="A472">
        <v>436</v>
      </c>
      <c r="B472" t="s">
        <v>121</v>
      </c>
      <c r="C472" t="s">
        <v>93</v>
      </c>
      <c r="D472" s="101">
        <v>45260</v>
      </c>
      <c r="E472" t="s">
        <v>3126</v>
      </c>
      <c r="F472" t="s">
        <v>4731</v>
      </c>
      <c r="G472" t="s">
        <v>4640</v>
      </c>
      <c r="H472" t="s">
        <v>4732</v>
      </c>
    </row>
    <row r="473" spans="1:8" x14ac:dyDescent="0.3">
      <c r="A473">
        <v>77</v>
      </c>
      <c r="B473" t="s">
        <v>57</v>
      </c>
      <c r="C473" t="s">
        <v>58</v>
      </c>
      <c r="D473" s="101">
        <v>45291</v>
      </c>
      <c r="E473" t="s">
        <v>4733</v>
      </c>
      <c r="F473" t="s">
        <v>4734</v>
      </c>
      <c r="G473" t="s">
        <v>4634</v>
      </c>
    </row>
    <row r="474" spans="1:8" x14ac:dyDescent="0.3">
      <c r="A474">
        <v>121</v>
      </c>
      <c r="B474" t="s">
        <v>94</v>
      </c>
      <c r="C474" t="s">
        <v>25</v>
      </c>
      <c r="D474" s="101">
        <v>45291</v>
      </c>
      <c r="E474" t="s">
        <v>4735</v>
      </c>
      <c r="F474" t="s">
        <v>4736</v>
      </c>
      <c r="G474" t="s">
        <v>3556</v>
      </c>
      <c r="H474" t="s">
        <v>4737</v>
      </c>
    </row>
    <row r="475" spans="1:8" x14ac:dyDescent="0.3">
      <c r="A475">
        <v>122</v>
      </c>
      <c r="B475" t="s">
        <v>96</v>
      </c>
      <c r="C475" t="s">
        <v>93</v>
      </c>
      <c r="D475" s="101">
        <v>45291</v>
      </c>
      <c r="E475" t="s">
        <v>4738</v>
      </c>
      <c r="F475" t="s">
        <v>4739</v>
      </c>
      <c r="G475" t="s">
        <v>4640</v>
      </c>
      <c r="H475" t="s">
        <v>4740</v>
      </c>
    </row>
    <row r="476" spans="1:8" x14ac:dyDescent="0.3">
      <c r="A476">
        <v>124</v>
      </c>
      <c r="B476" t="s">
        <v>97</v>
      </c>
      <c r="C476" t="s">
        <v>64</v>
      </c>
      <c r="D476" s="101">
        <v>45291</v>
      </c>
      <c r="E476" t="s">
        <v>4741</v>
      </c>
      <c r="F476" t="s">
        <v>4742</v>
      </c>
      <c r="G476" t="s">
        <v>3560</v>
      </c>
      <c r="H476" t="s">
        <v>4743</v>
      </c>
    </row>
    <row r="477" spans="1:8" x14ac:dyDescent="0.3">
      <c r="A477">
        <v>125</v>
      </c>
      <c r="B477" t="s">
        <v>98</v>
      </c>
      <c r="C477" t="s">
        <v>64</v>
      </c>
      <c r="D477" s="101">
        <v>45291</v>
      </c>
      <c r="E477" t="s">
        <v>4744</v>
      </c>
      <c r="F477" t="s">
        <v>4745</v>
      </c>
      <c r="G477" t="s">
        <v>3560</v>
      </c>
      <c r="H477" t="s">
        <v>4746</v>
      </c>
    </row>
    <row r="478" spans="1:8" x14ac:dyDescent="0.3">
      <c r="A478">
        <v>128</v>
      </c>
      <c r="B478" t="s">
        <v>101</v>
      </c>
      <c r="C478" t="s">
        <v>64</v>
      </c>
      <c r="D478" s="101">
        <v>45291</v>
      </c>
      <c r="E478" t="s">
        <v>4747</v>
      </c>
      <c r="F478" t="s">
        <v>4748</v>
      </c>
      <c r="G478" t="s">
        <v>3560</v>
      </c>
      <c r="H478" t="s">
        <v>4749</v>
      </c>
    </row>
    <row r="479" spans="1:8" x14ac:dyDescent="0.3">
      <c r="A479">
        <v>172</v>
      </c>
      <c r="B479" t="s">
        <v>122</v>
      </c>
      <c r="C479" t="s">
        <v>93</v>
      </c>
      <c r="D479" s="101">
        <v>45291</v>
      </c>
      <c r="E479" t="s">
        <v>4750</v>
      </c>
      <c r="F479" t="s">
        <v>4751</v>
      </c>
      <c r="G479" t="s">
        <v>3566</v>
      </c>
      <c r="H479" t="s">
        <v>4752</v>
      </c>
    </row>
    <row r="480" spans="1:8" x14ac:dyDescent="0.3">
      <c r="A480">
        <v>208</v>
      </c>
      <c r="B480" t="s">
        <v>140</v>
      </c>
      <c r="C480" t="s">
        <v>90</v>
      </c>
      <c r="D480" s="101">
        <v>45291</v>
      </c>
      <c r="E480" t="s">
        <v>3127</v>
      </c>
      <c r="F480" t="s">
        <v>4753</v>
      </c>
      <c r="G480" t="s">
        <v>3848</v>
      </c>
      <c r="H480" t="s">
        <v>4754</v>
      </c>
    </row>
    <row r="481" spans="1:8" x14ac:dyDescent="0.3">
      <c r="A481">
        <v>214</v>
      </c>
      <c r="B481" t="s">
        <v>143</v>
      </c>
      <c r="C481" t="s">
        <v>90</v>
      </c>
      <c r="D481" s="101">
        <v>45291</v>
      </c>
      <c r="E481" t="s">
        <v>3128</v>
      </c>
      <c r="F481" t="s">
        <v>4755</v>
      </c>
      <c r="G481" t="s">
        <v>3848</v>
      </c>
      <c r="H481" t="s">
        <v>4756</v>
      </c>
    </row>
    <row r="482" spans="1:8" x14ac:dyDescent="0.3">
      <c r="A482">
        <v>217</v>
      </c>
      <c r="B482" t="s">
        <v>147</v>
      </c>
      <c r="C482" t="s">
        <v>90</v>
      </c>
      <c r="D482" s="101">
        <v>45291</v>
      </c>
      <c r="E482" t="s">
        <v>3129</v>
      </c>
      <c r="F482" t="s">
        <v>4757</v>
      </c>
      <c r="G482" t="s">
        <v>3848</v>
      </c>
      <c r="H482" t="s">
        <v>4758</v>
      </c>
    </row>
    <row r="483" spans="1:8" x14ac:dyDescent="0.3">
      <c r="A483">
        <v>218</v>
      </c>
      <c r="B483" t="s">
        <v>148</v>
      </c>
      <c r="C483" t="s">
        <v>90</v>
      </c>
      <c r="D483" s="101">
        <v>45291</v>
      </c>
      <c r="E483" t="s">
        <v>3130</v>
      </c>
      <c r="F483" t="s">
        <v>4759</v>
      </c>
      <c r="G483" t="s">
        <v>3848</v>
      </c>
      <c r="H483" t="s">
        <v>4760</v>
      </c>
    </row>
    <row r="484" spans="1:8" x14ac:dyDescent="0.3">
      <c r="A484">
        <v>225</v>
      </c>
      <c r="B484" t="s">
        <v>156</v>
      </c>
      <c r="C484" t="s">
        <v>90</v>
      </c>
      <c r="D484" s="101">
        <v>45291</v>
      </c>
      <c r="E484" t="s">
        <v>3131</v>
      </c>
      <c r="F484" t="s">
        <v>4761</v>
      </c>
      <c r="G484" t="s">
        <v>3855</v>
      </c>
      <c r="H484" t="s">
        <v>4762</v>
      </c>
    </row>
    <row r="485" spans="1:8" x14ac:dyDescent="0.3">
      <c r="A485">
        <v>239</v>
      </c>
      <c r="B485" t="s">
        <v>1226</v>
      </c>
      <c r="C485" t="s">
        <v>29</v>
      </c>
      <c r="D485" s="101">
        <v>45291</v>
      </c>
      <c r="E485" t="s">
        <v>4763</v>
      </c>
      <c r="F485" t="s">
        <v>4764</v>
      </c>
      <c r="G485" t="s">
        <v>3894</v>
      </c>
      <c r="H485" t="s">
        <v>4765</v>
      </c>
    </row>
    <row r="486" spans="1:8" x14ac:dyDescent="0.3">
      <c r="A486">
        <v>241</v>
      </c>
      <c r="B486" t="s">
        <v>173</v>
      </c>
      <c r="C486" t="s">
        <v>29</v>
      </c>
      <c r="D486" s="101">
        <v>45291</v>
      </c>
      <c r="E486" t="s">
        <v>4766</v>
      </c>
      <c r="F486" t="s">
        <v>4767</v>
      </c>
      <c r="G486" t="s">
        <v>3894</v>
      </c>
      <c r="H486" t="s">
        <v>4669</v>
      </c>
    </row>
    <row r="487" spans="1:8" x14ac:dyDescent="0.3">
      <c r="A487">
        <v>434</v>
      </c>
      <c r="B487" t="s">
        <v>403</v>
      </c>
      <c r="C487" t="s">
        <v>90</v>
      </c>
      <c r="D487" s="101">
        <v>45291</v>
      </c>
      <c r="E487" t="s">
        <v>3132</v>
      </c>
      <c r="F487" t="s">
        <v>4768</v>
      </c>
      <c r="G487" t="s">
        <v>3848</v>
      </c>
      <c r="H487" t="s">
        <v>4769</v>
      </c>
    </row>
    <row r="488" spans="1:8" x14ac:dyDescent="0.3">
      <c r="A488">
        <v>436</v>
      </c>
      <c r="B488" t="s">
        <v>121</v>
      </c>
      <c r="C488" t="s">
        <v>93</v>
      </c>
      <c r="D488" s="101">
        <v>45291</v>
      </c>
      <c r="E488" t="s">
        <v>3133</v>
      </c>
      <c r="F488" t="s">
        <v>4770</v>
      </c>
      <c r="G488" t="s">
        <v>4640</v>
      </c>
      <c r="H488" t="s">
        <v>4771</v>
      </c>
    </row>
    <row r="489" spans="1:8" x14ac:dyDescent="0.3">
      <c r="A489">
        <v>68</v>
      </c>
      <c r="B489" t="s">
        <v>49</v>
      </c>
      <c r="C489" t="s">
        <v>50</v>
      </c>
      <c r="D489" s="101">
        <v>45291</v>
      </c>
      <c r="E489" t="s">
        <v>4772</v>
      </c>
      <c r="F489" t="s">
        <v>4773</v>
      </c>
      <c r="G489" t="s">
        <v>3598</v>
      </c>
      <c r="H489" t="s">
        <v>4774</v>
      </c>
    </row>
    <row r="490" spans="1:8" x14ac:dyDescent="0.3">
      <c r="A490">
        <v>73</v>
      </c>
      <c r="B490" t="s">
        <v>53</v>
      </c>
      <c r="C490" t="s">
        <v>25</v>
      </c>
      <c r="D490" s="101">
        <v>45291</v>
      </c>
      <c r="E490" t="s">
        <v>4775</v>
      </c>
      <c r="F490" t="s">
        <v>4776</v>
      </c>
      <c r="G490" t="s">
        <v>3792</v>
      </c>
      <c r="H490" t="s">
        <v>4777</v>
      </c>
    </row>
    <row r="491" spans="1:8" x14ac:dyDescent="0.3">
      <c r="A491">
        <v>74</v>
      </c>
      <c r="B491" t="s">
        <v>56</v>
      </c>
      <c r="C491" t="s">
        <v>25</v>
      </c>
      <c r="D491" s="101">
        <v>45291</v>
      </c>
      <c r="E491" t="s">
        <v>4778</v>
      </c>
      <c r="F491" t="s">
        <v>4779</v>
      </c>
      <c r="G491" t="s">
        <v>3792</v>
      </c>
      <c r="H491" t="s">
        <v>4780</v>
      </c>
    </row>
    <row r="492" spans="1:8" x14ac:dyDescent="0.3">
      <c r="A492">
        <v>86</v>
      </c>
      <c r="B492" t="s">
        <v>67</v>
      </c>
      <c r="C492" t="s">
        <v>64</v>
      </c>
      <c r="D492" s="101">
        <v>45291</v>
      </c>
      <c r="E492" t="s">
        <v>4781</v>
      </c>
      <c r="F492" t="s">
        <v>4782</v>
      </c>
      <c r="G492" t="s">
        <v>3560</v>
      </c>
      <c r="H492" t="s">
        <v>4783</v>
      </c>
    </row>
    <row r="493" spans="1:8" x14ac:dyDescent="0.3">
      <c r="A493">
        <v>95</v>
      </c>
      <c r="B493" t="s">
        <v>75</v>
      </c>
      <c r="C493" t="s">
        <v>64</v>
      </c>
      <c r="D493" s="101">
        <v>45291</v>
      </c>
      <c r="E493" t="s">
        <v>4784</v>
      </c>
      <c r="F493" t="s">
        <v>4785</v>
      </c>
      <c r="G493" t="s">
        <v>3813</v>
      </c>
    </row>
    <row r="494" spans="1:8" x14ac:dyDescent="0.3">
      <c r="A494">
        <v>143</v>
      </c>
      <c r="B494" t="s">
        <v>911</v>
      </c>
      <c r="C494" t="s">
        <v>77</v>
      </c>
      <c r="D494" s="101">
        <v>45291</v>
      </c>
      <c r="E494" t="s">
        <v>4786</v>
      </c>
      <c r="F494" t="s">
        <v>4787</v>
      </c>
      <c r="G494" t="s">
        <v>3658</v>
      </c>
      <c r="H494" t="s">
        <v>4788</v>
      </c>
    </row>
    <row r="495" spans="1:8" x14ac:dyDescent="0.3">
      <c r="A495">
        <v>145</v>
      </c>
      <c r="B495" t="s">
        <v>109</v>
      </c>
      <c r="C495" t="s">
        <v>110</v>
      </c>
      <c r="D495" s="101">
        <v>45291</v>
      </c>
      <c r="E495" t="s">
        <v>4789</v>
      </c>
      <c r="F495" t="s">
        <v>4790</v>
      </c>
      <c r="G495" t="s">
        <v>4208</v>
      </c>
      <c r="H495" t="s">
        <v>4791</v>
      </c>
    </row>
    <row r="496" spans="1:8" x14ac:dyDescent="0.3">
      <c r="A496">
        <v>146</v>
      </c>
      <c r="B496" t="s">
        <v>111</v>
      </c>
      <c r="C496" t="s">
        <v>77</v>
      </c>
      <c r="D496" s="101">
        <v>45291</v>
      </c>
      <c r="E496" t="s">
        <v>4792</v>
      </c>
      <c r="F496" t="s">
        <v>4793</v>
      </c>
      <c r="G496" t="s">
        <v>4208</v>
      </c>
      <c r="H496" t="s">
        <v>4794</v>
      </c>
    </row>
    <row r="497" spans="1:8" x14ac:dyDescent="0.3">
      <c r="A497">
        <v>148</v>
      </c>
      <c r="B497" t="s">
        <v>114</v>
      </c>
      <c r="C497" t="s">
        <v>110</v>
      </c>
      <c r="D497" s="101">
        <v>45291</v>
      </c>
      <c r="E497" t="s">
        <v>4795</v>
      </c>
      <c r="F497" t="s">
        <v>4796</v>
      </c>
      <c r="G497" t="s">
        <v>3661</v>
      </c>
    </row>
    <row r="498" spans="1:8" x14ac:dyDescent="0.3">
      <c r="A498">
        <v>159</v>
      </c>
      <c r="B498" t="s">
        <v>85</v>
      </c>
      <c r="C498" t="s">
        <v>118</v>
      </c>
      <c r="D498" s="101">
        <v>45291</v>
      </c>
      <c r="E498" t="s">
        <v>4797</v>
      </c>
      <c r="F498" t="s">
        <v>4798</v>
      </c>
      <c r="G498" t="s">
        <v>3699</v>
      </c>
      <c r="H498" t="s">
        <v>4799</v>
      </c>
    </row>
    <row r="499" spans="1:8" x14ac:dyDescent="0.3">
      <c r="A499">
        <v>167</v>
      </c>
      <c r="B499" t="s">
        <v>120</v>
      </c>
      <c r="C499" t="s">
        <v>25</v>
      </c>
      <c r="D499" s="101">
        <v>45291</v>
      </c>
      <c r="E499" t="s">
        <v>4800</v>
      </c>
      <c r="F499" t="s">
        <v>4801</v>
      </c>
      <c r="G499" t="s">
        <v>3668</v>
      </c>
      <c r="H499" t="s">
        <v>4802</v>
      </c>
    </row>
    <row r="500" spans="1:8" x14ac:dyDescent="0.3">
      <c r="A500">
        <v>193</v>
      </c>
      <c r="B500" t="s">
        <v>965</v>
      </c>
      <c r="C500" t="s">
        <v>46</v>
      </c>
      <c r="D500" s="101">
        <v>45291</v>
      </c>
      <c r="E500" t="s">
        <v>4803</v>
      </c>
      <c r="F500" t="s">
        <v>4804</v>
      </c>
      <c r="G500" t="s">
        <v>4157</v>
      </c>
    </row>
    <row r="501" spans="1:8" x14ac:dyDescent="0.3">
      <c r="A501">
        <v>199</v>
      </c>
      <c r="B501" t="s">
        <v>131</v>
      </c>
      <c r="C501" t="s">
        <v>25</v>
      </c>
      <c r="D501" s="101">
        <v>45291</v>
      </c>
      <c r="E501" t="s">
        <v>4805</v>
      </c>
      <c r="F501" t="s">
        <v>4806</v>
      </c>
      <c r="G501" t="s">
        <v>3864</v>
      </c>
      <c r="H501" t="s">
        <v>4807</v>
      </c>
    </row>
    <row r="502" spans="1:8" x14ac:dyDescent="0.3">
      <c r="A502">
        <v>203</v>
      </c>
      <c r="B502" t="s">
        <v>135</v>
      </c>
      <c r="C502" t="s">
        <v>86</v>
      </c>
      <c r="D502" s="101">
        <v>45291</v>
      </c>
      <c r="E502" t="s">
        <v>3134</v>
      </c>
      <c r="F502" t="s">
        <v>4808</v>
      </c>
      <c r="G502" t="s">
        <v>4163</v>
      </c>
      <c r="H502" t="s">
        <v>4809</v>
      </c>
    </row>
    <row r="503" spans="1:8" x14ac:dyDescent="0.3">
      <c r="A503">
        <v>204</v>
      </c>
      <c r="B503" t="s">
        <v>136</v>
      </c>
      <c r="C503" t="s">
        <v>86</v>
      </c>
      <c r="D503" s="101">
        <v>45291</v>
      </c>
      <c r="E503" t="s">
        <v>4810</v>
      </c>
      <c r="F503" t="s">
        <v>4811</v>
      </c>
      <c r="G503" t="s">
        <v>4163</v>
      </c>
      <c r="H503" t="s">
        <v>4812</v>
      </c>
    </row>
    <row r="504" spans="1:8" x14ac:dyDescent="0.3">
      <c r="A504">
        <v>205</v>
      </c>
      <c r="B504" t="s">
        <v>137</v>
      </c>
      <c r="C504" t="s">
        <v>86</v>
      </c>
      <c r="D504" s="101">
        <v>45291</v>
      </c>
      <c r="E504" t="s">
        <v>4813</v>
      </c>
      <c r="F504" t="s">
        <v>4814</v>
      </c>
      <c r="G504" t="s">
        <v>4163</v>
      </c>
      <c r="H504" t="s">
        <v>4815</v>
      </c>
    </row>
    <row r="505" spans="1:8" x14ac:dyDescent="0.3">
      <c r="A505">
        <v>207</v>
      </c>
      <c r="B505" t="s">
        <v>139</v>
      </c>
      <c r="C505" t="s">
        <v>86</v>
      </c>
      <c r="D505" s="101">
        <v>45291</v>
      </c>
      <c r="E505" t="s">
        <v>4816</v>
      </c>
      <c r="F505" t="s">
        <v>4817</v>
      </c>
      <c r="G505" t="s">
        <v>4163</v>
      </c>
      <c r="H505" t="s">
        <v>4818</v>
      </c>
    </row>
    <row r="506" spans="1:8" x14ac:dyDescent="0.3">
      <c r="A506">
        <v>215</v>
      </c>
      <c r="B506" t="s">
        <v>145</v>
      </c>
      <c r="C506" t="s">
        <v>90</v>
      </c>
      <c r="D506" s="101">
        <v>45291</v>
      </c>
      <c r="E506" t="s">
        <v>1069</v>
      </c>
      <c r="F506" t="s">
        <v>4819</v>
      </c>
      <c r="G506" t="s">
        <v>3848</v>
      </c>
      <c r="H506" t="s">
        <v>4820</v>
      </c>
    </row>
    <row r="507" spans="1:8" x14ac:dyDescent="0.3">
      <c r="A507">
        <v>219</v>
      </c>
      <c r="B507" t="s">
        <v>150</v>
      </c>
      <c r="C507" t="s">
        <v>90</v>
      </c>
      <c r="D507" s="101">
        <v>45291</v>
      </c>
      <c r="E507" t="s">
        <v>3135</v>
      </c>
      <c r="F507" t="s">
        <v>4821</v>
      </c>
      <c r="G507" t="s">
        <v>3848</v>
      </c>
      <c r="H507" t="s">
        <v>4822</v>
      </c>
    </row>
    <row r="508" spans="1:8" x14ac:dyDescent="0.3">
      <c r="A508">
        <v>220</v>
      </c>
      <c r="B508" t="s">
        <v>151</v>
      </c>
      <c r="C508" t="s">
        <v>90</v>
      </c>
      <c r="D508" s="101">
        <v>45291</v>
      </c>
      <c r="E508" t="s">
        <v>1130</v>
      </c>
      <c r="F508" t="s">
        <v>4823</v>
      </c>
      <c r="G508" t="s">
        <v>3848</v>
      </c>
      <c r="H508" t="s">
        <v>4824</v>
      </c>
    </row>
    <row r="509" spans="1:8" x14ac:dyDescent="0.3">
      <c r="A509">
        <v>230</v>
      </c>
      <c r="B509" t="s">
        <v>161</v>
      </c>
      <c r="C509" t="s">
        <v>90</v>
      </c>
      <c r="D509" s="101">
        <v>45291</v>
      </c>
      <c r="E509" t="s">
        <v>1187</v>
      </c>
      <c r="F509" t="s">
        <v>4825</v>
      </c>
      <c r="G509" t="s">
        <v>3982</v>
      </c>
      <c r="H509" t="s">
        <v>4826</v>
      </c>
    </row>
    <row r="510" spans="1:8" x14ac:dyDescent="0.3">
      <c r="A510">
        <v>231</v>
      </c>
      <c r="B510" t="s">
        <v>162</v>
      </c>
      <c r="C510" t="s">
        <v>90</v>
      </c>
      <c r="D510" s="101">
        <v>45291</v>
      </c>
      <c r="E510" t="s">
        <v>1190</v>
      </c>
      <c r="F510" t="s">
        <v>4827</v>
      </c>
      <c r="G510" t="s">
        <v>3982</v>
      </c>
      <c r="H510" t="s">
        <v>4828</v>
      </c>
    </row>
    <row r="511" spans="1:8" x14ac:dyDescent="0.3">
      <c r="A511">
        <v>232</v>
      </c>
      <c r="B511" t="s">
        <v>163</v>
      </c>
      <c r="C511" t="s">
        <v>90</v>
      </c>
      <c r="D511" s="101">
        <v>45291</v>
      </c>
      <c r="E511" t="s">
        <v>1193</v>
      </c>
      <c r="F511" t="s">
        <v>4829</v>
      </c>
      <c r="G511" t="s">
        <v>3982</v>
      </c>
      <c r="H511" t="s">
        <v>4830</v>
      </c>
    </row>
    <row r="512" spans="1:8" x14ac:dyDescent="0.3">
      <c r="A512">
        <v>245</v>
      </c>
      <c r="B512" t="s">
        <v>1245</v>
      </c>
      <c r="C512" t="s">
        <v>178</v>
      </c>
      <c r="D512" s="101">
        <v>45291</v>
      </c>
      <c r="E512" t="s">
        <v>4831</v>
      </c>
      <c r="F512" t="s">
        <v>4832</v>
      </c>
      <c r="G512" t="s">
        <v>4191</v>
      </c>
      <c r="H512" t="s">
        <v>4833</v>
      </c>
    </row>
    <row r="513" spans="1:8" x14ac:dyDescent="0.3">
      <c r="A513">
        <v>246</v>
      </c>
      <c r="B513" t="s">
        <v>181</v>
      </c>
      <c r="C513" t="s">
        <v>180</v>
      </c>
      <c r="D513" s="101">
        <v>45291</v>
      </c>
      <c r="E513" t="s">
        <v>4834</v>
      </c>
      <c r="F513" t="s">
        <v>4835</v>
      </c>
      <c r="G513" t="s">
        <v>4836</v>
      </c>
      <c r="H513" t="s">
        <v>4837</v>
      </c>
    </row>
    <row r="514" spans="1:8" x14ac:dyDescent="0.3">
      <c r="A514">
        <v>252</v>
      </c>
      <c r="B514" t="s">
        <v>1253</v>
      </c>
      <c r="C514" t="s">
        <v>178</v>
      </c>
      <c r="D514" s="101">
        <v>45291</v>
      </c>
      <c r="E514" t="s">
        <v>4838</v>
      </c>
      <c r="F514" t="s">
        <v>4839</v>
      </c>
      <c r="G514" t="s">
        <v>4191</v>
      </c>
      <c r="H514" t="s">
        <v>4840</v>
      </c>
    </row>
    <row r="515" spans="1:8" x14ac:dyDescent="0.3">
      <c r="A515">
        <v>256</v>
      </c>
      <c r="B515" t="s">
        <v>193</v>
      </c>
      <c r="C515" t="s">
        <v>118</v>
      </c>
      <c r="D515" s="101">
        <v>45291</v>
      </c>
      <c r="E515" t="s">
        <v>4841</v>
      </c>
      <c r="F515" t="s">
        <v>4842</v>
      </c>
      <c r="G515" t="s">
        <v>4198</v>
      </c>
    </row>
    <row r="516" spans="1:8" x14ac:dyDescent="0.3">
      <c r="A516">
        <v>260</v>
      </c>
      <c r="B516" t="s">
        <v>196</v>
      </c>
      <c r="C516" t="s">
        <v>197</v>
      </c>
      <c r="D516" s="101">
        <v>45291</v>
      </c>
      <c r="E516" t="s">
        <v>4843</v>
      </c>
      <c r="F516" t="s">
        <v>4844</v>
      </c>
      <c r="G516" t="s">
        <v>4202</v>
      </c>
      <c r="H516" t="s">
        <v>4845</v>
      </c>
    </row>
    <row r="517" spans="1:8" x14ac:dyDescent="0.3">
      <c r="A517">
        <v>261</v>
      </c>
      <c r="B517" t="s">
        <v>198</v>
      </c>
      <c r="C517" t="s">
        <v>46</v>
      </c>
      <c r="D517" s="101">
        <v>45291</v>
      </c>
      <c r="E517" t="s">
        <v>4846</v>
      </c>
      <c r="F517" t="s">
        <v>4847</v>
      </c>
      <c r="G517" t="s">
        <v>4157</v>
      </c>
      <c r="H517" t="s">
        <v>4848</v>
      </c>
    </row>
    <row r="518" spans="1:8" x14ac:dyDescent="0.3">
      <c r="A518">
        <v>262</v>
      </c>
      <c r="B518" t="s">
        <v>200</v>
      </c>
      <c r="C518" t="s">
        <v>41</v>
      </c>
      <c r="D518" s="101">
        <v>45291</v>
      </c>
      <c r="E518" t="s">
        <v>4849</v>
      </c>
      <c r="F518" t="s">
        <v>4850</v>
      </c>
      <c r="G518" t="s">
        <v>3994</v>
      </c>
      <c r="H518" t="s">
        <v>4851</v>
      </c>
    </row>
    <row r="519" spans="1:8" x14ac:dyDescent="0.3">
      <c r="A519">
        <v>268</v>
      </c>
      <c r="B519" t="s">
        <v>1284</v>
      </c>
      <c r="C519" t="s">
        <v>208</v>
      </c>
      <c r="D519" s="101">
        <v>45291</v>
      </c>
      <c r="E519" t="s">
        <v>4852</v>
      </c>
      <c r="F519" t="s">
        <v>4853</v>
      </c>
      <c r="G519" t="s">
        <v>4208</v>
      </c>
    </row>
    <row r="520" spans="1:8" x14ac:dyDescent="0.3">
      <c r="A520">
        <v>269</v>
      </c>
      <c r="B520" t="s">
        <v>1287</v>
      </c>
      <c r="C520" t="s">
        <v>208</v>
      </c>
      <c r="D520" s="101">
        <v>45291</v>
      </c>
      <c r="E520" t="s">
        <v>4854</v>
      </c>
      <c r="F520" t="s">
        <v>4855</v>
      </c>
      <c r="G520" t="s">
        <v>4211</v>
      </c>
    </row>
    <row r="521" spans="1:8" x14ac:dyDescent="0.3">
      <c r="A521">
        <v>270</v>
      </c>
      <c r="B521" t="s">
        <v>1290</v>
      </c>
      <c r="C521" t="s">
        <v>208</v>
      </c>
      <c r="D521" s="101">
        <v>45291</v>
      </c>
      <c r="E521" t="s">
        <v>4856</v>
      </c>
      <c r="F521" t="s">
        <v>4857</v>
      </c>
      <c r="G521" t="s">
        <v>4211</v>
      </c>
    </row>
    <row r="522" spans="1:8" x14ac:dyDescent="0.3">
      <c r="A522">
        <v>271</v>
      </c>
      <c r="B522" t="s">
        <v>1293</v>
      </c>
      <c r="C522" t="s">
        <v>208</v>
      </c>
      <c r="D522" s="101">
        <v>45291</v>
      </c>
      <c r="E522" t="s">
        <v>4858</v>
      </c>
      <c r="F522" t="s">
        <v>4859</v>
      </c>
      <c r="G522" t="s">
        <v>4208</v>
      </c>
    </row>
    <row r="523" spans="1:8" x14ac:dyDescent="0.3">
      <c r="A523">
        <v>273</v>
      </c>
      <c r="B523" t="s">
        <v>213</v>
      </c>
      <c r="C523" t="s">
        <v>214</v>
      </c>
      <c r="D523" s="101">
        <v>45291</v>
      </c>
      <c r="E523" t="s">
        <v>4860</v>
      </c>
      <c r="F523" t="s">
        <v>4861</v>
      </c>
      <c r="G523" t="s">
        <v>4337</v>
      </c>
    </row>
    <row r="524" spans="1:8" x14ac:dyDescent="0.3">
      <c r="A524">
        <v>274</v>
      </c>
      <c r="B524" t="s">
        <v>215</v>
      </c>
      <c r="C524" t="s">
        <v>197</v>
      </c>
      <c r="D524" s="101">
        <v>45291</v>
      </c>
      <c r="E524" t="s">
        <v>3136</v>
      </c>
      <c r="F524" t="s">
        <v>4862</v>
      </c>
      <c r="G524" t="s">
        <v>4202</v>
      </c>
      <c r="H524" t="s">
        <v>4863</v>
      </c>
    </row>
    <row r="525" spans="1:8" x14ac:dyDescent="0.3">
      <c r="A525">
        <v>276</v>
      </c>
      <c r="B525" t="s">
        <v>218</v>
      </c>
      <c r="C525" t="s">
        <v>219</v>
      </c>
      <c r="D525" s="101">
        <v>45291</v>
      </c>
      <c r="E525" t="s">
        <v>4864</v>
      </c>
      <c r="F525" t="s">
        <v>4865</v>
      </c>
      <c r="G525" t="s">
        <v>4224</v>
      </c>
    </row>
    <row r="526" spans="1:8" x14ac:dyDescent="0.3">
      <c r="A526">
        <v>277</v>
      </c>
      <c r="B526" t="s">
        <v>1323</v>
      </c>
      <c r="C526" t="s">
        <v>219</v>
      </c>
      <c r="D526" s="101">
        <v>45291</v>
      </c>
      <c r="E526" t="s">
        <v>4866</v>
      </c>
      <c r="F526" t="s">
        <v>4867</v>
      </c>
      <c r="G526" t="s">
        <v>4224</v>
      </c>
    </row>
    <row r="527" spans="1:8" x14ac:dyDescent="0.3">
      <c r="A527">
        <v>278</v>
      </c>
      <c r="B527" t="s">
        <v>1325</v>
      </c>
      <c r="C527" t="s">
        <v>219</v>
      </c>
      <c r="D527" s="101">
        <v>45291</v>
      </c>
      <c r="E527" t="s">
        <v>3137</v>
      </c>
      <c r="F527" t="s">
        <v>4868</v>
      </c>
      <c r="G527" t="s">
        <v>4224</v>
      </c>
      <c r="H527" t="s">
        <v>4869</v>
      </c>
    </row>
    <row r="528" spans="1:8" x14ac:dyDescent="0.3">
      <c r="A528">
        <v>282</v>
      </c>
      <c r="B528" t="s">
        <v>225</v>
      </c>
      <c r="C528" t="s">
        <v>219</v>
      </c>
      <c r="D528" s="101">
        <v>45291</v>
      </c>
      <c r="E528" t="s">
        <v>4870</v>
      </c>
      <c r="F528" t="s">
        <v>4871</v>
      </c>
      <c r="G528" t="s">
        <v>4224</v>
      </c>
    </row>
    <row r="529" spans="1:8" x14ac:dyDescent="0.3">
      <c r="A529">
        <v>283</v>
      </c>
      <c r="B529" t="s">
        <v>226</v>
      </c>
      <c r="C529" t="s">
        <v>219</v>
      </c>
      <c r="D529" s="101">
        <v>45291</v>
      </c>
      <c r="E529" t="s">
        <v>4872</v>
      </c>
      <c r="F529" t="s">
        <v>4873</v>
      </c>
      <c r="G529" t="s">
        <v>4224</v>
      </c>
    </row>
    <row r="530" spans="1:8" x14ac:dyDescent="0.3">
      <c r="A530">
        <v>285</v>
      </c>
      <c r="B530" t="s">
        <v>228</v>
      </c>
      <c r="C530" t="s">
        <v>219</v>
      </c>
      <c r="D530" s="101">
        <v>45291</v>
      </c>
      <c r="E530" t="s">
        <v>4874</v>
      </c>
      <c r="F530" t="s">
        <v>4875</v>
      </c>
      <c r="G530" t="s">
        <v>4224</v>
      </c>
    </row>
    <row r="531" spans="1:8" x14ac:dyDescent="0.3">
      <c r="A531">
        <v>286</v>
      </c>
      <c r="B531" t="s">
        <v>1339</v>
      </c>
      <c r="C531" t="s">
        <v>219</v>
      </c>
      <c r="D531" s="101">
        <v>45291</v>
      </c>
      <c r="E531" t="s">
        <v>3138</v>
      </c>
      <c r="F531" t="s">
        <v>4876</v>
      </c>
      <c r="G531" t="s">
        <v>4224</v>
      </c>
      <c r="H531" t="s">
        <v>4241</v>
      </c>
    </row>
    <row r="532" spans="1:8" x14ac:dyDescent="0.3">
      <c r="A532">
        <v>292</v>
      </c>
      <c r="B532" t="s">
        <v>235</v>
      </c>
      <c r="C532" t="s">
        <v>234</v>
      </c>
      <c r="D532" s="101">
        <v>45291</v>
      </c>
      <c r="E532" t="s">
        <v>3139</v>
      </c>
      <c r="F532" t="s">
        <v>4877</v>
      </c>
      <c r="G532" t="s">
        <v>4243</v>
      </c>
      <c r="H532" t="s">
        <v>4878</v>
      </c>
    </row>
    <row r="533" spans="1:8" x14ac:dyDescent="0.3">
      <c r="A533">
        <v>294</v>
      </c>
      <c r="B533" t="s">
        <v>238</v>
      </c>
      <c r="C533" t="s">
        <v>234</v>
      </c>
      <c r="D533" s="101">
        <v>45291</v>
      </c>
      <c r="E533" t="s">
        <v>3140</v>
      </c>
      <c r="F533" t="s">
        <v>4879</v>
      </c>
      <c r="G533" t="s">
        <v>4243</v>
      </c>
      <c r="H533" t="s">
        <v>4880</v>
      </c>
    </row>
    <row r="534" spans="1:8" x14ac:dyDescent="0.3">
      <c r="A534">
        <v>302</v>
      </c>
      <c r="B534" t="s">
        <v>1379</v>
      </c>
      <c r="C534" t="s">
        <v>208</v>
      </c>
      <c r="D534" s="101">
        <v>45291</v>
      </c>
      <c r="E534" t="s">
        <v>4881</v>
      </c>
      <c r="F534" t="s">
        <v>4882</v>
      </c>
      <c r="G534" t="s">
        <v>4211</v>
      </c>
    </row>
    <row r="535" spans="1:8" x14ac:dyDescent="0.3">
      <c r="A535">
        <v>303</v>
      </c>
      <c r="B535" t="s">
        <v>248</v>
      </c>
      <c r="C535" t="s">
        <v>249</v>
      </c>
      <c r="D535" s="101">
        <v>45291</v>
      </c>
      <c r="E535" t="s">
        <v>4883</v>
      </c>
      <c r="F535" t="s">
        <v>4884</v>
      </c>
      <c r="G535" t="s">
        <v>4251</v>
      </c>
      <c r="H535" t="s">
        <v>4885</v>
      </c>
    </row>
    <row r="536" spans="1:8" x14ac:dyDescent="0.3">
      <c r="A536">
        <v>304</v>
      </c>
      <c r="B536" t="s">
        <v>250</v>
      </c>
      <c r="C536" t="s">
        <v>249</v>
      </c>
      <c r="D536" s="101">
        <v>45291</v>
      </c>
      <c r="E536" t="s">
        <v>4886</v>
      </c>
      <c r="F536" t="s">
        <v>4887</v>
      </c>
      <c r="G536" t="s">
        <v>4251</v>
      </c>
      <c r="H536" t="s">
        <v>4888</v>
      </c>
    </row>
    <row r="537" spans="1:8" x14ac:dyDescent="0.3">
      <c r="A537">
        <v>323</v>
      </c>
      <c r="B537" t="s">
        <v>273</v>
      </c>
      <c r="C537" t="s">
        <v>39</v>
      </c>
      <c r="D537" s="101">
        <v>45291</v>
      </c>
      <c r="E537" t="s">
        <v>4889</v>
      </c>
      <c r="F537" t="s">
        <v>4890</v>
      </c>
      <c r="G537" t="s">
        <v>4208</v>
      </c>
      <c r="H537" t="s">
        <v>4891</v>
      </c>
    </row>
    <row r="538" spans="1:8" x14ac:dyDescent="0.3">
      <c r="A538">
        <v>324</v>
      </c>
      <c r="B538" t="s">
        <v>274</v>
      </c>
      <c r="C538" t="s">
        <v>39</v>
      </c>
      <c r="D538" s="101">
        <v>45291</v>
      </c>
      <c r="E538" t="s">
        <v>4892</v>
      </c>
      <c r="F538" t="s">
        <v>4893</v>
      </c>
      <c r="G538" t="s">
        <v>4337</v>
      </c>
      <c r="H538" t="s">
        <v>4894</v>
      </c>
    </row>
    <row r="539" spans="1:8" x14ac:dyDescent="0.3">
      <c r="A539">
        <v>325</v>
      </c>
      <c r="B539" t="s">
        <v>1403</v>
      </c>
      <c r="C539" t="s">
        <v>39</v>
      </c>
      <c r="D539" s="101">
        <v>45291</v>
      </c>
      <c r="E539" t="s">
        <v>4895</v>
      </c>
      <c r="F539" t="s">
        <v>4896</v>
      </c>
      <c r="G539" t="s">
        <v>4337</v>
      </c>
      <c r="H539" t="s">
        <v>4897</v>
      </c>
    </row>
    <row r="540" spans="1:8" x14ac:dyDescent="0.3">
      <c r="A540">
        <v>327</v>
      </c>
      <c r="B540" t="s">
        <v>1408</v>
      </c>
      <c r="C540" t="s">
        <v>214</v>
      </c>
      <c r="D540" s="101">
        <v>45291</v>
      </c>
      <c r="E540" t="s">
        <v>4898</v>
      </c>
      <c r="F540" t="s">
        <v>4899</v>
      </c>
      <c r="G540" t="s">
        <v>4337</v>
      </c>
    </row>
    <row r="541" spans="1:8" x14ac:dyDescent="0.3">
      <c r="A541">
        <v>332</v>
      </c>
      <c r="B541" t="s">
        <v>282</v>
      </c>
      <c r="C541" t="s">
        <v>25</v>
      </c>
      <c r="D541" s="101">
        <v>45291</v>
      </c>
      <c r="E541" t="s">
        <v>4900</v>
      </c>
      <c r="F541" t="s">
        <v>4901</v>
      </c>
      <c r="G541" t="s">
        <v>3556</v>
      </c>
      <c r="H541" t="s">
        <v>4902</v>
      </c>
    </row>
    <row r="542" spans="1:8" x14ac:dyDescent="0.3">
      <c r="A542">
        <v>337</v>
      </c>
      <c r="B542" t="s">
        <v>1414</v>
      </c>
      <c r="C542" t="s">
        <v>214</v>
      </c>
      <c r="D542" s="101">
        <v>45291</v>
      </c>
      <c r="E542" t="s">
        <v>4903</v>
      </c>
      <c r="F542" t="s">
        <v>4904</v>
      </c>
      <c r="G542" t="s">
        <v>4337</v>
      </c>
    </row>
    <row r="543" spans="1:8" x14ac:dyDescent="0.3">
      <c r="A543">
        <v>338</v>
      </c>
      <c r="B543" t="s">
        <v>1419</v>
      </c>
      <c r="C543" t="s">
        <v>214</v>
      </c>
      <c r="D543" s="101">
        <v>45291</v>
      </c>
      <c r="E543" t="s">
        <v>1420</v>
      </c>
      <c r="F543" t="s">
        <v>4905</v>
      </c>
      <c r="G543" t="s">
        <v>4337</v>
      </c>
      <c r="H543" t="s">
        <v>4906</v>
      </c>
    </row>
    <row r="544" spans="1:8" x14ac:dyDescent="0.3">
      <c r="A544">
        <v>341</v>
      </c>
      <c r="B544" t="s">
        <v>1424</v>
      </c>
      <c r="C544" t="s">
        <v>50</v>
      </c>
      <c r="D544" s="101">
        <v>45291</v>
      </c>
      <c r="E544" t="s">
        <v>4907</v>
      </c>
      <c r="F544" t="s">
        <v>4908</v>
      </c>
      <c r="G544" t="s">
        <v>3598</v>
      </c>
      <c r="H544" t="s">
        <v>4909</v>
      </c>
    </row>
    <row r="545" spans="1:8" x14ac:dyDescent="0.3">
      <c r="A545">
        <v>344</v>
      </c>
      <c r="B545" t="s">
        <v>294</v>
      </c>
      <c r="C545" t="s">
        <v>25</v>
      </c>
      <c r="D545" s="101">
        <v>45291</v>
      </c>
      <c r="E545" t="s">
        <v>4910</v>
      </c>
      <c r="F545" t="s">
        <v>4911</v>
      </c>
      <c r="G545" t="s">
        <v>3792</v>
      </c>
      <c r="H545" t="s">
        <v>4912</v>
      </c>
    </row>
    <row r="546" spans="1:8" x14ac:dyDescent="0.3">
      <c r="A546">
        <v>356</v>
      </c>
      <c r="B546" t="s">
        <v>307</v>
      </c>
      <c r="C546" t="s">
        <v>306</v>
      </c>
      <c r="D546" s="101">
        <v>45291</v>
      </c>
      <c r="E546" t="s">
        <v>4913</v>
      </c>
      <c r="F546" t="s">
        <v>4914</v>
      </c>
      <c r="G546" t="s">
        <v>4163</v>
      </c>
      <c r="H546" t="s">
        <v>4915</v>
      </c>
    </row>
    <row r="547" spans="1:8" x14ac:dyDescent="0.3">
      <c r="A547">
        <v>357</v>
      </c>
      <c r="B547" t="s">
        <v>1437</v>
      </c>
      <c r="C547" t="s">
        <v>306</v>
      </c>
      <c r="D547" s="101">
        <v>45291</v>
      </c>
      <c r="E547" t="s">
        <v>4916</v>
      </c>
      <c r="F547" t="s">
        <v>4917</v>
      </c>
      <c r="G547" t="s">
        <v>4163</v>
      </c>
      <c r="H547" t="s">
        <v>4918</v>
      </c>
    </row>
    <row r="548" spans="1:8" x14ac:dyDescent="0.3">
      <c r="A548">
        <v>358</v>
      </c>
      <c r="B548" t="s">
        <v>1439</v>
      </c>
      <c r="C548" t="s">
        <v>310</v>
      </c>
      <c r="D548" s="101">
        <v>45291</v>
      </c>
      <c r="E548" t="s">
        <v>4919</v>
      </c>
      <c r="F548" t="s">
        <v>4920</v>
      </c>
      <c r="G548" t="s">
        <v>4286</v>
      </c>
      <c r="H548" t="s">
        <v>4921</v>
      </c>
    </row>
    <row r="549" spans="1:8" x14ac:dyDescent="0.3">
      <c r="A549">
        <v>362</v>
      </c>
      <c r="B549" t="s">
        <v>314</v>
      </c>
      <c r="C549" t="s">
        <v>315</v>
      </c>
      <c r="D549" s="101">
        <v>45291</v>
      </c>
      <c r="E549" t="s">
        <v>3141</v>
      </c>
      <c r="F549" t="s">
        <v>4922</v>
      </c>
      <c r="G549" t="s">
        <v>4208</v>
      </c>
    </row>
    <row r="550" spans="1:8" x14ac:dyDescent="0.3">
      <c r="A550">
        <v>363</v>
      </c>
      <c r="B550" t="s">
        <v>316</v>
      </c>
      <c r="C550" t="s">
        <v>315</v>
      </c>
      <c r="D550" s="101">
        <v>45291</v>
      </c>
      <c r="E550" t="s">
        <v>4923</v>
      </c>
      <c r="F550" t="s">
        <v>4924</v>
      </c>
      <c r="G550" t="s">
        <v>4925</v>
      </c>
      <c r="H550" t="s">
        <v>4926</v>
      </c>
    </row>
    <row r="551" spans="1:8" x14ac:dyDescent="0.3">
      <c r="A551">
        <v>364</v>
      </c>
      <c r="B551" t="s">
        <v>317</v>
      </c>
      <c r="C551" t="s">
        <v>32</v>
      </c>
      <c r="D551" s="101">
        <v>45291</v>
      </c>
      <c r="E551" t="s">
        <v>4927</v>
      </c>
      <c r="F551" t="s">
        <v>4928</v>
      </c>
      <c r="G551" t="s">
        <v>4293</v>
      </c>
      <c r="H551" t="s">
        <v>4929</v>
      </c>
    </row>
    <row r="552" spans="1:8" x14ac:dyDescent="0.3">
      <c r="A552">
        <v>369</v>
      </c>
      <c r="B552" t="s">
        <v>324</v>
      </c>
      <c r="C552" t="s">
        <v>32</v>
      </c>
      <c r="D552" s="101">
        <v>45291</v>
      </c>
      <c r="E552" t="s">
        <v>3142</v>
      </c>
      <c r="F552" t="s">
        <v>4930</v>
      </c>
      <c r="G552" t="s">
        <v>4293</v>
      </c>
      <c r="H552" t="s">
        <v>4931</v>
      </c>
    </row>
    <row r="553" spans="1:8" x14ac:dyDescent="0.3">
      <c r="A553">
        <v>371</v>
      </c>
      <c r="B553" t="s">
        <v>326</v>
      </c>
      <c r="C553" t="s">
        <v>32</v>
      </c>
      <c r="D553" s="101">
        <v>45291</v>
      </c>
      <c r="E553" t="s">
        <v>4932</v>
      </c>
      <c r="F553" t="s">
        <v>4933</v>
      </c>
      <c r="G553" t="s">
        <v>4293</v>
      </c>
      <c r="H553" t="s">
        <v>4934</v>
      </c>
    </row>
    <row r="554" spans="1:8" x14ac:dyDescent="0.3">
      <c r="A554">
        <v>375</v>
      </c>
      <c r="B554" t="s">
        <v>330</v>
      </c>
      <c r="C554" t="s">
        <v>315</v>
      </c>
      <c r="D554" s="101">
        <v>45291</v>
      </c>
      <c r="E554" t="s">
        <v>3143</v>
      </c>
      <c r="F554" t="s">
        <v>4935</v>
      </c>
      <c r="G554" t="s">
        <v>4936</v>
      </c>
    </row>
    <row r="555" spans="1:8" x14ac:dyDescent="0.3">
      <c r="A555">
        <v>376</v>
      </c>
      <c r="B555" t="s">
        <v>332</v>
      </c>
      <c r="C555" t="s">
        <v>86</v>
      </c>
      <c r="D555" s="101">
        <v>45291</v>
      </c>
      <c r="E555" t="s">
        <v>4937</v>
      </c>
      <c r="F555" t="s">
        <v>4938</v>
      </c>
      <c r="G555" t="s">
        <v>4163</v>
      </c>
      <c r="H555" t="s">
        <v>4939</v>
      </c>
    </row>
    <row r="556" spans="1:8" x14ac:dyDescent="0.3">
      <c r="A556">
        <v>379</v>
      </c>
      <c r="B556" t="s">
        <v>335</v>
      </c>
      <c r="C556" t="s">
        <v>336</v>
      </c>
      <c r="D556" s="101">
        <v>45291</v>
      </c>
      <c r="E556" t="s">
        <v>4940</v>
      </c>
      <c r="F556" t="s">
        <v>4941</v>
      </c>
      <c r="G556" t="s">
        <v>4303</v>
      </c>
      <c r="H556" t="s">
        <v>4942</v>
      </c>
    </row>
    <row r="557" spans="1:8" x14ac:dyDescent="0.3">
      <c r="A557">
        <v>381</v>
      </c>
      <c r="B557" t="s">
        <v>338</v>
      </c>
      <c r="C557" t="s">
        <v>336</v>
      </c>
      <c r="D557" s="101">
        <v>45291</v>
      </c>
      <c r="E557" t="s">
        <v>4943</v>
      </c>
      <c r="F557" t="s">
        <v>4944</v>
      </c>
      <c r="G557" t="s">
        <v>4208</v>
      </c>
    </row>
    <row r="558" spans="1:8" x14ac:dyDescent="0.3">
      <c r="A558">
        <v>382</v>
      </c>
      <c r="B558" t="s">
        <v>339</v>
      </c>
      <c r="C558" t="s">
        <v>336</v>
      </c>
      <c r="D558" s="101">
        <v>45291</v>
      </c>
      <c r="E558" t="s">
        <v>4945</v>
      </c>
      <c r="F558" t="s">
        <v>4946</v>
      </c>
      <c r="G558" t="s">
        <v>4208</v>
      </c>
    </row>
    <row r="559" spans="1:8" x14ac:dyDescent="0.3">
      <c r="A559">
        <v>383</v>
      </c>
      <c r="B559" t="s">
        <v>340</v>
      </c>
      <c r="C559" t="s">
        <v>336</v>
      </c>
      <c r="D559" s="101">
        <v>45291</v>
      </c>
      <c r="E559" t="s">
        <v>4947</v>
      </c>
      <c r="F559" t="s">
        <v>4948</v>
      </c>
      <c r="G559" t="s">
        <v>4208</v>
      </c>
    </row>
    <row r="560" spans="1:8" x14ac:dyDescent="0.3">
      <c r="A560">
        <v>384</v>
      </c>
      <c r="B560" t="s">
        <v>341</v>
      </c>
      <c r="C560" t="s">
        <v>336</v>
      </c>
      <c r="D560" s="101">
        <v>45291</v>
      </c>
      <c r="E560" t="s">
        <v>4949</v>
      </c>
      <c r="F560" t="s">
        <v>4950</v>
      </c>
      <c r="G560" t="s">
        <v>4208</v>
      </c>
    </row>
    <row r="561" spans="1:8" x14ac:dyDescent="0.3">
      <c r="A561">
        <v>385</v>
      </c>
      <c r="B561" t="s">
        <v>342</v>
      </c>
      <c r="C561" t="s">
        <v>343</v>
      </c>
      <c r="D561" s="101">
        <v>45291</v>
      </c>
      <c r="E561" t="s">
        <v>4951</v>
      </c>
      <c r="F561" t="s">
        <v>4952</v>
      </c>
      <c r="G561" t="s">
        <v>4303</v>
      </c>
      <c r="H561" t="s">
        <v>4953</v>
      </c>
    </row>
    <row r="562" spans="1:8" x14ac:dyDescent="0.3">
      <c r="A562">
        <v>386</v>
      </c>
      <c r="B562" t="s">
        <v>344</v>
      </c>
      <c r="C562" t="s">
        <v>343</v>
      </c>
      <c r="D562" s="101">
        <v>45291</v>
      </c>
      <c r="E562" t="s">
        <v>3144</v>
      </c>
      <c r="F562" t="s">
        <v>4954</v>
      </c>
      <c r="G562" t="s">
        <v>4303</v>
      </c>
      <c r="H562" t="s">
        <v>4955</v>
      </c>
    </row>
    <row r="563" spans="1:8" x14ac:dyDescent="0.3">
      <c r="A563">
        <v>389</v>
      </c>
      <c r="B563" t="s">
        <v>347</v>
      </c>
      <c r="C563" t="s">
        <v>439</v>
      </c>
      <c r="D563" s="101">
        <v>45291</v>
      </c>
      <c r="E563" t="s">
        <v>4956</v>
      </c>
      <c r="F563" t="s">
        <v>4957</v>
      </c>
      <c r="G563" t="s">
        <v>4191</v>
      </c>
      <c r="H563" t="s">
        <v>4958</v>
      </c>
    </row>
    <row r="564" spans="1:8" x14ac:dyDescent="0.3">
      <c r="A564">
        <v>397</v>
      </c>
      <c r="B564" t="s">
        <v>1556</v>
      </c>
      <c r="C564" t="s">
        <v>358</v>
      </c>
      <c r="D564" s="101">
        <v>45291</v>
      </c>
      <c r="E564" t="s">
        <v>4959</v>
      </c>
      <c r="F564" t="s">
        <v>4960</v>
      </c>
      <c r="G564" t="s">
        <v>4317</v>
      </c>
      <c r="H564" t="s">
        <v>4961</v>
      </c>
    </row>
    <row r="565" spans="1:8" x14ac:dyDescent="0.3">
      <c r="A565">
        <v>398</v>
      </c>
      <c r="B565" t="s">
        <v>360</v>
      </c>
      <c r="C565" t="s">
        <v>361</v>
      </c>
      <c r="D565" s="101">
        <v>45291</v>
      </c>
      <c r="E565" t="s">
        <v>4962</v>
      </c>
      <c r="F565" t="s">
        <v>4963</v>
      </c>
      <c r="G565" t="s">
        <v>4321</v>
      </c>
      <c r="H565" t="s">
        <v>4964</v>
      </c>
    </row>
    <row r="566" spans="1:8" x14ac:dyDescent="0.3">
      <c r="A566">
        <v>399</v>
      </c>
      <c r="B566" t="s">
        <v>363</v>
      </c>
      <c r="C566" t="s">
        <v>361</v>
      </c>
      <c r="D566" s="101">
        <v>45291</v>
      </c>
      <c r="E566" t="s">
        <v>4965</v>
      </c>
      <c r="F566" t="s">
        <v>4966</v>
      </c>
      <c r="G566" t="s">
        <v>4321</v>
      </c>
      <c r="H566" t="s">
        <v>4967</v>
      </c>
    </row>
    <row r="567" spans="1:8" x14ac:dyDescent="0.3">
      <c r="A567">
        <v>400</v>
      </c>
      <c r="B567" t="s">
        <v>364</v>
      </c>
      <c r="C567" t="s">
        <v>361</v>
      </c>
      <c r="D567" s="101">
        <v>45291</v>
      </c>
      <c r="E567" t="s">
        <v>4968</v>
      </c>
      <c r="F567" t="s">
        <v>4969</v>
      </c>
      <c r="G567" t="s">
        <v>4321</v>
      </c>
      <c r="H567" t="s">
        <v>4328</v>
      </c>
    </row>
    <row r="568" spans="1:8" x14ac:dyDescent="0.3">
      <c r="A568">
        <v>401</v>
      </c>
      <c r="B568" t="s">
        <v>365</v>
      </c>
      <c r="C568" t="s">
        <v>366</v>
      </c>
      <c r="D568" s="101">
        <v>45291</v>
      </c>
      <c r="E568" t="s">
        <v>4970</v>
      </c>
      <c r="F568" t="s">
        <v>4971</v>
      </c>
      <c r="G568" t="s">
        <v>4331</v>
      </c>
    </row>
    <row r="569" spans="1:8" x14ac:dyDescent="0.3">
      <c r="A569">
        <v>403</v>
      </c>
      <c r="B569" t="s">
        <v>1563</v>
      </c>
      <c r="C569" t="s">
        <v>366</v>
      </c>
      <c r="D569" s="101">
        <v>45291</v>
      </c>
      <c r="E569" t="s">
        <v>4972</v>
      </c>
      <c r="F569" t="s">
        <v>4973</v>
      </c>
      <c r="G569" t="s">
        <v>4331</v>
      </c>
      <c r="H569" t="s">
        <v>4974</v>
      </c>
    </row>
    <row r="570" spans="1:8" x14ac:dyDescent="0.3">
      <c r="A570">
        <v>408</v>
      </c>
      <c r="B570" t="s">
        <v>374</v>
      </c>
      <c r="C570" t="s">
        <v>39</v>
      </c>
      <c r="D570" s="101">
        <v>45291</v>
      </c>
      <c r="E570" t="s">
        <v>3145</v>
      </c>
      <c r="F570" t="s">
        <v>4975</v>
      </c>
      <c r="G570" t="s">
        <v>4337</v>
      </c>
    </row>
    <row r="571" spans="1:8" x14ac:dyDescent="0.3">
      <c r="A571">
        <v>422</v>
      </c>
      <c r="B571" t="s">
        <v>390</v>
      </c>
      <c r="C571" t="s">
        <v>79</v>
      </c>
      <c r="D571" s="101">
        <v>45291</v>
      </c>
      <c r="E571" t="s">
        <v>4976</v>
      </c>
      <c r="F571" t="s">
        <v>4977</v>
      </c>
      <c r="G571" t="s">
        <v>4341</v>
      </c>
      <c r="H571" t="s">
        <v>4978</v>
      </c>
    </row>
    <row r="572" spans="1:8" x14ac:dyDescent="0.3">
      <c r="A572">
        <v>426</v>
      </c>
      <c r="B572" t="s">
        <v>394</v>
      </c>
      <c r="C572" t="s">
        <v>395</v>
      </c>
      <c r="D572" s="101">
        <v>45291</v>
      </c>
      <c r="E572" t="s">
        <v>4979</v>
      </c>
      <c r="F572" t="s">
        <v>4980</v>
      </c>
      <c r="G572" t="s">
        <v>4344</v>
      </c>
      <c r="H572" t="s">
        <v>4345</v>
      </c>
    </row>
    <row r="573" spans="1:8" x14ac:dyDescent="0.3">
      <c r="A573">
        <v>427</v>
      </c>
      <c r="B573" t="s">
        <v>396</v>
      </c>
      <c r="C573" t="s">
        <v>90</v>
      </c>
      <c r="D573" s="101">
        <v>45291</v>
      </c>
      <c r="E573" t="s">
        <v>3146</v>
      </c>
      <c r="F573" t="s">
        <v>4981</v>
      </c>
      <c r="G573" t="s">
        <v>3848</v>
      </c>
      <c r="H573" t="s">
        <v>4982</v>
      </c>
    </row>
    <row r="574" spans="1:8" x14ac:dyDescent="0.3">
      <c r="A574">
        <v>428</v>
      </c>
      <c r="B574" t="s">
        <v>397</v>
      </c>
      <c r="C574" t="s">
        <v>90</v>
      </c>
      <c r="D574" s="101">
        <v>45291</v>
      </c>
      <c r="E574" t="s">
        <v>3147</v>
      </c>
      <c r="F574" t="s">
        <v>4983</v>
      </c>
      <c r="G574" t="s">
        <v>3848</v>
      </c>
      <c r="H574" t="s">
        <v>4984</v>
      </c>
    </row>
    <row r="575" spans="1:8" x14ac:dyDescent="0.3">
      <c r="A575">
        <v>429</v>
      </c>
      <c r="B575" t="s">
        <v>398</v>
      </c>
      <c r="C575" t="s">
        <v>90</v>
      </c>
      <c r="D575" s="101">
        <v>45291</v>
      </c>
      <c r="E575" t="s">
        <v>3148</v>
      </c>
      <c r="F575" t="s">
        <v>4985</v>
      </c>
      <c r="G575" t="s">
        <v>3848</v>
      </c>
      <c r="H575" t="s">
        <v>4986</v>
      </c>
    </row>
    <row r="576" spans="1:8" x14ac:dyDescent="0.3">
      <c r="A576">
        <v>430</v>
      </c>
      <c r="B576" t="s">
        <v>399</v>
      </c>
      <c r="C576" t="s">
        <v>86</v>
      </c>
      <c r="D576" s="101">
        <v>45291</v>
      </c>
      <c r="E576" t="s">
        <v>3149</v>
      </c>
      <c r="F576" t="s">
        <v>4987</v>
      </c>
      <c r="G576" t="s">
        <v>4163</v>
      </c>
      <c r="H576" t="s">
        <v>4988</v>
      </c>
    </row>
    <row r="577" spans="1:8" x14ac:dyDescent="0.3">
      <c r="A577">
        <v>433</v>
      </c>
      <c r="B577" t="s">
        <v>402</v>
      </c>
      <c r="C577" t="s">
        <v>90</v>
      </c>
      <c r="D577" s="101">
        <v>45291</v>
      </c>
      <c r="E577" t="s">
        <v>3150</v>
      </c>
      <c r="F577" t="s">
        <v>4989</v>
      </c>
      <c r="G577" t="s">
        <v>3848</v>
      </c>
      <c r="H577" t="s">
        <v>4990</v>
      </c>
    </row>
    <row r="578" spans="1:8" x14ac:dyDescent="0.3">
      <c r="A578">
        <v>435</v>
      </c>
      <c r="B578" t="s">
        <v>404</v>
      </c>
      <c r="C578" t="s">
        <v>90</v>
      </c>
      <c r="D578" s="101">
        <v>45291</v>
      </c>
      <c r="E578" t="s">
        <v>1760</v>
      </c>
      <c r="F578" t="s">
        <v>4991</v>
      </c>
      <c r="G578" t="s">
        <v>3848</v>
      </c>
      <c r="H578" t="s">
        <v>4992</v>
      </c>
    </row>
    <row r="579" spans="1:8" x14ac:dyDescent="0.3">
      <c r="A579">
        <v>439</v>
      </c>
      <c r="B579" t="s">
        <v>407</v>
      </c>
      <c r="C579" t="s">
        <v>315</v>
      </c>
      <c r="D579" s="101">
        <v>45291</v>
      </c>
      <c r="E579" t="s">
        <v>3151</v>
      </c>
      <c r="F579" t="s">
        <v>4993</v>
      </c>
      <c r="G579" t="s">
        <v>4936</v>
      </c>
      <c r="H579" t="s">
        <v>4994</v>
      </c>
    </row>
    <row r="580" spans="1:8" x14ac:dyDescent="0.3">
      <c r="A580">
        <v>440</v>
      </c>
      <c r="B580" t="s">
        <v>408</v>
      </c>
      <c r="C580" t="s">
        <v>315</v>
      </c>
      <c r="D580" s="101">
        <v>45291</v>
      </c>
      <c r="E580" t="s">
        <v>3152</v>
      </c>
      <c r="F580" t="s">
        <v>4995</v>
      </c>
      <c r="G580" t="s">
        <v>4208</v>
      </c>
    </row>
    <row r="581" spans="1:8" x14ac:dyDescent="0.3">
      <c r="A581">
        <v>69</v>
      </c>
      <c r="B581" t="s">
        <v>51</v>
      </c>
      <c r="C581" t="s">
        <v>50</v>
      </c>
      <c r="D581" s="101">
        <v>45291</v>
      </c>
      <c r="E581" t="s">
        <v>4996</v>
      </c>
      <c r="F581" t="s">
        <v>4997</v>
      </c>
      <c r="G581" t="s">
        <v>3598</v>
      </c>
      <c r="H581" t="s">
        <v>4998</v>
      </c>
    </row>
    <row r="582" spans="1:8" x14ac:dyDescent="0.3">
      <c r="A582">
        <v>111</v>
      </c>
      <c r="B582" t="s">
        <v>85</v>
      </c>
      <c r="C582" t="s">
        <v>50</v>
      </c>
      <c r="D582" s="101">
        <v>45291</v>
      </c>
      <c r="E582" t="s">
        <v>4999</v>
      </c>
      <c r="F582" t="s">
        <v>5000</v>
      </c>
      <c r="G582" t="s">
        <v>3699</v>
      </c>
      <c r="H582" t="s">
        <v>5001</v>
      </c>
    </row>
    <row r="583" spans="1:8" x14ac:dyDescent="0.3">
      <c r="A583">
        <v>197</v>
      </c>
      <c r="B583" t="s">
        <v>130</v>
      </c>
      <c r="C583" t="s">
        <v>87</v>
      </c>
      <c r="D583" s="101">
        <v>45291</v>
      </c>
      <c r="E583" t="s">
        <v>5002</v>
      </c>
      <c r="F583" t="s">
        <v>5003</v>
      </c>
      <c r="G583" t="s">
        <v>3735</v>
      </c>
      <c r="H583" t="s">
        <v>5004</v>
      </c>
    </row>
    <row r="584" spans="1:8" x14ac:dyDescent="0.3">
      <c r="A584">
        <v>213</v>
      </c>
      <c r="B584" t="s">
        <v>142</v>
      </c>
      <c r="C584" t="s">
        <v>90</v>
      </c>
      <c r="D584" s="101">
        <v>45291</v>
      </c>
      <c r="E584" t="s">
        <v>1031</v>
      </c>
      <c r="F584" t="s">
        <v>5005</v>
      </c>
      <c r="G584" t="s">
        <v>3982</v>
      </c>
      <c r="H584" t="s">
        <v>5006</v>
      </c>
    </row>
    <row r="585" spans="1:8" x14ac:dyDescent="0.3">
      <c r="A585">
        <v>233</v>
      </c>
      <c r="B585" t="s">
        <v>164</v>
      </c>
      <c r="C585" t="s">
        <v>90</v>
      </c>
      <c r="D585" s="101">
        <v>45291</v>
      </c>
      <c r="E585" t="s">
        <v>1197</v>
      </c>
      <c r="F585" t="s">
        <v>5007</v>
      </c>
      <c r="G585" t="s">
        <v>3982</v>
      </c>
      <c r="H585" t="s">
        <v>5008</v>
      </c>
    </row>
    <row r="586" spans="1:8" x14ac:dyDescent="0.3">
      <c r="A586">
        <v>234</v>
      </c>
      <c r="B586" t="s">
        <v>165</v>
      </c>
      <c r="C586" t="s">
        <v>90</v>
      </c>
      <c r="D586" s="101">
        <v>45291</v>
      </c>
      <c r="E586" t="s">
        <v>1204</v>
      </c>
      <c r="F586" t="s">
        <v>5009</v>
      </c>
      <c r="G586" t="s">
        <v>3982</v>
      </c>
      <c r="H586" t="s">
        <v>5010</v>
      </c>
    </row>
    <row r="587" spans="1:8" x14ac:dyDescent="0.3">
      <c r="A587">
        <v>238</v>
      </c>
      <c r="B587" t="s">
        <v>168</v>
      </c>
      <c r="C587" t="s">
        <v>90</v>
      </c>
      <c r="D587" s="101">
        <v>45291</v>
      </c>
      <c r="E587" t="s">
        <v>1220</v>
      </c>
      <c r="F587" t="s">
        <v>5011</v>
      </c>
      <c r="G587" t="s">
        <v>3982</v>
      </c>
      <c r="H587" t="s">
        <v>5012</v>
      </c>
    </row>
    <row r="588" spans="1:8" x14ac:dyDescent="0.3">
      <c r="A588">
        <v>240</v>
      </c>
      <c r="B588" t="s">
        <v>172</v>
      </c>
      <c r="C588" t="s">
        <v>29</v>
      </c>
      <c r="D588" s="101">
        <v>45291</v>
      </c>
      <c r="E588" t="s">
        <v>5013</v>
      </c>
      <c r="F588" t="s">
        <v>5014</v>
      </c>
      <c r="G588" t="s">
        <v>3894</v>
      </c>
      <c r="H588" t="s">
        <v>5015</v>
      </c>
    </row>
    <row r="589" spans="1:8" x14ac:dyDescent="0.3">
      <c r="A589">
        <v>251</v>
      </c>
      <c r="B589" t="s">
        <v>1248</v>
      </c>
      <c r="C589" t="s">
        <v>186</v>
      </c>
      <c r="D589" s="101">
        <v>45291</v>
      </c>
      <c r="E589" t="s">
        <v>5016</v>
      </c>
      <c r="F589" t="s">
        <v>5017</v>
      </c>
      <c r="G589" t="s">
        <v>4208</v>
      </c>
      <c r="H589" t="s">
        <v>5018</v>
      </c>
    </row>
    <row r="590" spans="1:8" x14ac:dyDescent="0.3">
      <c r="A590">
        <v>254</v>
      </c>
      <c r="B590" t="s">
        <v>189</v>
      </c>
      <c r="C590" t="s">
        <v>190</v>
      </c>
      <c r="D590" s="101">
        <v>45291</v>
      </c>
      <c r="E590" t="s">
        <v>5019</v>
      </c>
      <c r="F590" t="s">
        <v>5020</v>
      </c>
      <c r="G590" t="s">
        <v>4385</v>
      </c>
      <c r="H590" t="s">
        <v>5021</v>
      </c>
    </row>
    <row r="591" spans="1:8" x14ac:dyDescent="0.3">
      <c r="A591">
        <v>263</v>
      </c>
      <c r="B591" t="s">
        <v>201</v>
      </c>
      <c r="C591" t="s">
        <v>41</v>
      </c>
      <c r="D591" s="101">
        <v>45291</v>
      </c>
      <c r="E591" t="s">
        <v>5022</v>
      </c>
      <c r="F591" t="s">
        <v>5023</v>
      </c>
      <c r="G591" t="s">
        <v>5024</v>
      </c>
      <c r="H591" t="s">
        <v>5025</v>
      </c>
    </row>
    <row r="592" spans="1:8" x14ac:dyDescent="0.3">
      <c r="A592">
        <v>265</v>
      </c>
      <c r="B592" t="s">
        <v>205</v>
      </c>
      <c r="C592" t="s">
        <v>41</v>
      </c>
      <c r="D592" s="101">
        <v>45291</v>
      </c>
      <c r="E592" t="s">
        <v>5026</v>
      </c>
      <c r="F592" t="s">
        <v>5027</v>
      </c>
      <c r="G592" t="s">
        <v>4392</v>
      </c>
      <c r="H592" t="s">
        <v>5028</v>
      </c>
    </row>
    <row r="593" spans="1:8" x14ac:dyDescent="0.3">
      <c r="A593">
        <v>266</v>
      </c>
      <c r="B593" t="s">
        <v>206</v>
      </c>
      <c r="C593" t="s">
        <v>41</v>
      </c>
      <c r="D593" s="101">
        <v>45291</v>
      </c>
      <c r="E593" t="s">
        <v>5029</v>
      </c>
      <c r="F593" t="s">
        <v>5030</v>
      </c>
      <c r="G593" t="s">
        <v>4392</v>
      </c>
      <c r="H593" t="s">
        <v>5031</v>
      </c>
    </row>
    <row r="594" spans="1:8" x14ac:dyDescent="0.3">
      <c r="A594">
        <v>300</v>
      </c>
      <c r="B594" t="s">
        <v>244</v>
      </c>
      <c r="C594" t="s">
        <v>245</v>
      </c>
      <c r="D594" s="101">
        <v>45291</v>
      </c>
      <c r="E594" t="s">
        <v>5032</v>
      </c>
      <c r="F594" t="s">
        <v>5033</v>
      </c>
      <c r="G594" t="s">
        <v>3998</v>
      </c>
      <c r="H594" t="s">
        <v>5034</v>
      </c>
    </row>
    <row r="595" spans="1:8" x14ac:dyDescent="0.3">
      <c r="A595">
        <v>301</v>
      </c>
      <c r="B595" t="s">
        <v>246</v>
      </c>
      <c r="C595" t="s">
        <v>245</v>
      </c>
      <c r="D595" s="101">
        <v>45291</v>
      </c>
      <c r="E595" t="s">
        <v>5035</v>
      </c>
      <c r="F595" t="s">
        <v>5036</v>
      </c>
      <c r="G595" t="s">
        <v>3998</v>
      </c>
      <c r="H595" t="s">
        <v>5037</v>
      </c>
    </row>
    <row r="596" spans="1:8" x14ac:dyDescent="0.3">
      <c r="A596">
        <v>306</v>
      </c>
      <c r="B596" t="s">
        <v>252</v>
      </c>
      <c r="C596" t="s">
        <v>186</v>
      </c>
      <c r="D596" s="101">
        <v>45291</v>
      </c>
      <c r="E596" t="s">
        <v>3153</v>
      </c>
      <c r="F596" t="s">
        <v>5038</v>
      </c>
      <c r="G596" t="s">
        <v>4208</v>
      </c>
    </row>
    <row r="597" spans="1:8" x14ac:dyDescent="0.3">
      <c r="A597">
        <v>347</v>
      </c>
      <c r="B597" t="s">
        <v>297</v>
      </c>
      <c r="C597" t="s">
        <v>298</v>
      </c>
      <c r="D597" s="101">
        <v>45291</v>
      </c>
      <c r="E597" t="s">
        <v>5039</v>
      </c>
      <c r="F597" t="s">
        <v>5040</v>
      </c>
      <c r="G597" t="s">
        <v>5041</v>
      </c>
      <c r="H597" t="s">
        <v>5042</v>
      </c>
    </row>
    <row r="598" spans="1:8" x14ac:dyDescent="0.3">
      <c r="A598">
        <v>348</v>
      </c>
      <c r="B598" t="s">
        <v>299</v>
      </c>
      <c r="C598" t="s">
        <v>298</v>
      </c>
      <c r="D598" s="101">
        <v>45291</v>
      </c>
      <c r="E598" t="s">
        <v>5043</v>
      </c>
      <c r="F598" t="s">
        <v>5044</v>
      </c>
      <c r="G598" t="s">
        <v>5041</v>
      </c>
    </row>
    <row r="599" spans="1:8" x14ac:dyDescent="0.3">
      <c r="A599">
        <v>351</v>
      </c>
      <c r="B599" t="s">
        <v>300</v>
      </c>
      <c r="C599" t="s">
        <v>298</v>
      </c>
      <c r="D599" s="101">
        <v>45291</v>
      </c>
      <c r="E599" t="s">
        <v>5045</v>
      </c>
      <c r="F599" t="s">
        <v>5046</v>
      </c>
      <c r="G599" t="s">
        <v>4005</v>
      </c>
    </row>
    <row r="600" spans="1:8" x14ac:dyDescent="0.3">
      <c r="A600">
        <v>352</v>
      </c>
      <c r="B600" t="s">
        <v>301</v>
      </c>
      <c r="C600" t="s">
        <v>298</v>
      </c>
      <c r="D600" s="101">
        <v>45291</v>
      </c>
      <c r="E600" t="s">
        <v>5047</v>
      </c>
      <c r="F600" t="s">
        <v>5048</v>
      </c>
      <c r="G600" t="s">
        <v>4005</v>
      </c>
    </row>
    <row r="601" spans="1:8" x14ac:dyDescent="0.3">
      <c r="A601">
        <v>368</v>
      </c>
      <c r="B601" t="s">
        <v>322</v>
      </c>
      <c r="C601" t="s">
        <v>1463</v>
      </c>
      <c r="D601" s="101">
        <v>45291</v>
      </c>
      <c r="E601" t="s">
        <v>5049</v>
      </c>
      <c r="F601" t="s">
        <v>5050</v>
      </c>
      <c r="G601" t="s">
        <v>4605</v>
      </c>
      <c r="H601" t="s">
        <v>5051</v>
      </c>
    </row>
    <row r="602" spans="1:8" x14ac:dyDescent="0.3">
      <c r="A602">
        <v>372</v>
      </c>
      <c r="B602" t="s">
        <v>327</v>
      </c>
      <c r="C602" t="s">
        <v>1463</v>
      </c>
      <c r="D602" s="101">
        <v>45291</v>
      </c>
      <c r="E602" t="s">
        <v>5052</v>
      </c>
      <c r="F602" t="s">
        <v>5053</v>
      </c>
      <c r="G602" t="s">
        <v>4605</v>
      </c>
      <c r="H602" t="s">
        <v>5054</v>
      </c>
    </row>
    <row r="603" spans="1:8" x14ac:dyDescent="0.3">
      <c r="A603">
        <v>373</v>
      </c>
      <c r="B603" t="s">
        <v>328</v>
      </c>
      <c r="C603" t="s">
        <v>190</v>
      </c>
      <c r="D603" s="101">
        <v>45291</v>
      </c>
      <c r="E603" t="s">
        <v>3154</v>
      </c>
      <c r="F603" t="s">
        <v>5055</v>
      </c>
      <c r="G603" t="s">
        <v>4385</v>
      </c>
      <c r="H603" t="s">
        <v>5056</v>
      </c>
    </row>
    <row r="604" spans="1:8" x14ac:dyDescent="0.3">
      <c r="A604">
        <v>390</v>
      </c>
      <c r="B604" t="s">
        <v>348</v>
      </c>
      <c r="C604" t="s">
        <v>190</v>
      </c>
      <c r="D604" s="101">
        <v>45291</v>
      </c>
      <c r="E604" t="s">
        <v>3155</v>
      </c>
      <c r="F604" t="s">
        <v>5057</v>
      </c>
      <c r="G604" t="s">
        <v>4385</v>
      </c>
      <c r="H604" t="s">
        <v>5058</v>
      </c>
    </row>
    <row r="605" spans="1:8" x14ac:dyDescent="0.3">
      <c r="A605">
        <v>394</v>
      </c>
      <c r="B605" t="s">
        <v>353</v>
      </c>
      <c r="C605" t="s">
        <v>354</v>
      </c>
      <c r="D605" s="101">
        <v>45291</v>
      </c>
      <c r="E605" t="s">
        <v>5059</v>
      </c>
      <c r="F605" t="s">
        <v>5060</v>
      </c>
      <c r="G605" t="s">
        <v>4419</v>
      </c>
      <c r="H605" t="s">
        <v>5061</v>
      </c>
    </row>
    <row r="606" spans="1:8" x14ac:dyDescent="0.3">
      <c r="A606">
        <v>395</v>
      </c>
      <c r="B606" t="s">
        <v>356</v>
      </c>
      <c r="C606" t="s">
        <v>354</v>
      </c>
      <c r="D606" s="101">
        <v>45291</v>
      </c>
      <c r="E606" t="s">
        <v>5062</v>
      </c>
      <c r="F606" t="s">
        <v>5063</v>
      </c>
      <c r="G606" t="s">
        <v>4419</v>
      </c>
      <c r="H606" t="s">
        <v>5064</v>
      </c>
    </row>
    <row r="607" spans="1:8" x14ac:dyDescent="0.3">
      <c r="A607">
        <v>409</v>
      </c>
      <c r="B607" t="s">
        <v>375</v>
      </c>
      <c r="C607" t="s">
        <v>41</v>
      </c>
      <c r="D607" s="101">
        <v>45291</v>
      </c>
      <c r="E607" t="s">
        <v>3156</v>
      </c>
      <c r="F607" t="s">
        <v>5065</v>
      </c>
      <c r="G607" t="s">
        <v>4615</v>
      </c>
      <c r="H607" t="s">
        <v>5066</v>
      </c>
    </row>
    <row r="608" spans="1:8" x14ac:dyDescent="0.3">
      <c r="A608">
        <v>414</v>
      </c>
      <c r="B608" t="s">
        <v>382</v>
      </c>
      <c r="C608" t="s">
        <v>190</v>
      </c>
      <c r="D608" s="101">
        <v>45291</v>
      </c>
      <c r="E608" t="s">
        <v>3157</v>
      </c>
      <c r="F608" t="s">
        <v>5067</v>
      </c>
      <c r="G608" t="s">
        <v>4385</v>
      </c>
      <c r="H608" t="s">
        <v>5068</v>
      </c>
    </row>
    <row r="609" spans="1:8" x14ac:dyDescent="0.3">
      <c r="A609">
        <v>415</v>
      </c>
      <c r="B609" t="s">
        <v>383</v>
      </c>
      <c r="C609" t="s">
        <v>190</v>
      </c>
      <c r="D609" s="101">
        <v>45291</v>
      </c>
      <c r="E609" t="s">
        <v>3158</v>
      </c>
      <c r="F609" t="s">
        <v>5069</v>
      </c>
      <c r="G609" t="s">
        <v>4385</v>
      </c>
      <c r="H609" t="s">
        <v>5068</v>
      </c>
    </row>
    <row r="610" spans="1:8" x14ac:dyDescent="0.3">
      <c r="A610">
        <v>416</v>
      </c>
      <c r="B610" t="s">
        <v>384</v>
      </c>
      <c r="C610" t="s">
        <v>190</v>
      </c>
      <c r="D610" s="101">
        <v>45291</v>
      </c>
      <c r="E610" t="s">
        <v>3160</v>
      </c>
      <c r="F610" t="s">
        <v>5070</v>
      </c>
      <c r="G610" t="s">
        <v>4385</v>
      </c>
      <c r="H610" t="s">
        <v>5068</v>
      </c>
    </row>
    <row r="611" spans="1:8" x14ac:dyDescent="0.3">
      <c r="A611">
        <v>417</v>
      </c>
      <c r="B611" t="s">
        <v>385</v>
      </c>
      <c r="C611" t="s">
        <v>190</v>
      </c>
      <c r="D611" s="101">
        <v>45291</v>
      </c>
      <c r="E611" t="s">
        <v>3161</v>
      </c>
      <c r="F611" t="s">
        <v>5071</v>
      </c>
      <c r="G611" t="s">
        <v>4385</v>
      </c>
      <c r="H611" t="s">
        <v>5068</v>
      </c>
    </row>
    <row r="612" spans="1:8" x14ac:dyDescent="0.3">
      <c r="A612">
        <v>418</v>
      </c>
      <c r="B612" t="s">
        <v>386</v>
      </c>
      <c r="C612" t="s">
        <v>190</v>
      </c>
      <c r="D612" s="101">
        <v>45291</v>
      </c>
      <c r="E612" t="s">
        <v>3162</v>
      </c>
      <c r="F612" t="s">
        <v>5072</v>
      </c>
      <c r="G612" t="s">
        <v>4385</v>
      </c>
      <c r="H612" t="s">
        <v>5068</v>
      </c>
    </row>
    <row r="613" spans="1:8" x14ac:dyDescent="0.3">
      <c r="A613">
        <v>420</v>
      </c>
      <c r="B613" t="s">
        <v>388</v>
      </c>
      <c r="C613" t="s">
        <v>190</v>
      </c>
      <c r="D613" s="101">
        <v>45291</v>
      </c>
      <c r="E613" t="s">
        <v>3163</v>
      </c>
      <c r="F613" t="s">
        <v>5073</v>
      </c>
      <c r="G613" t="s">
        <v>4385</v>
      </c>
      <c r="H613" t="s">
        <v>5068</v>
      </c>
    </row>
    <row r="614" spans="1:8" x14ac:dyDescent="0.3">
      <c r="A614">
        <v>431</v>
      </c>
      <c r="B614" t="s">
        <v>400</v>
      </c>
      <c r="C614" t="s">
        <v>64</v>
      </c>
      <c r="D614" s="101">
        <v>45291</v>
      </c>
      <c r="E614" t="s">
        <v>5074</v>
      </c>
      <c r="F614" t="s">
        <v>5075</v>
      </c>
      <c r="G614" t="s">
        <v>3560</v>
      </c>
      <c r="H614" t="s">
        <v>5076</v>
      </c>
    </row>
    <row r="615" spans="1:8" x14ac:dyDescent="0.3">
      <c r="A615">
        <v>432</v>
      </c>
      <c r="B615" t="s">
        <v>401</v>
      </c>
      <c r="C615" t="s">
        <v>64</v>
      </c>
      <c r="D615" s="101">
        <v>45291</v>
      </c>
      <c r="E615" t="s">
        <v>3164</v>
      </c>
      <c r="F615" t="s">
        <v>5077</v>
      </c>
      <c r="G615" t="s">
        <v>3560</v>
      </c>
      <c r="H615" t="s">
        <v>5078</v>
      </c>
    </row>
    <row r="616" spans="1:8" x14ac:dyDescent="0.3">
      <c r="A616">
        <v>84</v>
      </c>
      <c r="B616" t="s">
        <v>63</v>
      </c>
      <c r="C616" t="s">
        <v>64</v>
      </c>
      <c r="D616" s="101">
        <v>45291</v>
      </c>
      <c r="E616" t="s">
        <v>5079</v>
      </c>
      <c r="F616" t="s">
        <v>5080</v>
      </c>
      <c r="G616" t="s">
        <v>3813</v>
      </c>
    </row>
    <row r="617" spans="1:8" x14ac:dyDescent="0.3">
      <c r="A617">
        <v>85</v>
      </c>
      <c r="B617" t="s">
        <v>66</v>
      </c>
      <c r="C617" t="s">
        <v>64</v>
      </c>
      <c r="D617" s="101">
        <v>45291</v>
      </c>
      <c r="E617" t="s">
        <v>5081</v>
      </c>
      <c r="F617" t="s">
        <v>5082</v>
      </c>
      <c r="G617" t="s">
        <v>3560</v>
      </c>
      <c r="H617" t="s">
        <v>5083</v>
      </c>
    </row>
    <row r="618" spans="1:8" x14ac:dyDescent="0.3">
      <c r="A618">
        <v>87</v>
      </c>
      <c r="B618" t="s">
        <v>68</v>
      </c>
      <c r="C618" t="s">
        <v>64</v>
      </c>
      <c r="D618" s="101">
        <v>45291</v>
      </c>
      <c r="E618" t="s">
        <v>5084</v>
      </c>
      <c r="F618" t="s">
        <v>5085</v>
      </c>
      <c r="G618" t="s">
        <v>3813</v>
      </c>
      <c r="H618" t="s">
        <v>5086</v>
      </c>
    </row>
    <row r="619" spans="1:8" x14ac:dyDescent="0.3">
      <c r="A619">
        <v>88</v>
      </c>
      <c r="B619" t="s">
        <v>69</v>
      </c>
      <c r="C619" t="s">
        <v>64</v>
      </c>
      <c r="D619" s="101">
        <v>45291</v>
      </c>
      <c r="E619" t="s">
        <v>5087</v>
      </c>
      <c r="F619" t="s">
        <v>5088</v>
      </c>
      <c r="G619" t="s">
        <v>3813</v>
      </c>
      <c r="H619" t="s">
        <v>5089</v>
      </c>
    </row>
    <row r="620" spans="1:8" x14ac:dyDescent="0.3">
      <c r="A620">
        <v>89</v>
      </c>
      <c r="B620" t="s">
        <v>70</v>
      </c>
      <c r="C620" t="s">
        <v>64</v>
      </c>
      <c r="D620" s="101">
        <v>45291</v>
      </c>
      <c r="E620" t="s">
        <v>5090</v>
      </c>
      <c r="F620" t="s">
        <v>5091</v>
      </c>
      <c r="G620" t="s">
        <v>3560</v>
      </c>
      <c r="H620" t="s">
        <v>5092</v>
      </c>
    </row>
    <row r="621" spans="1:8" x14ac:dyDescent="0.3">
      <c r="A621">
        <v>90</v>
      </c>
      <c r="B621" t="s">
        <v>71</v>
      </c>
      <c r="C621" t="s">
        <v>64</v>
      </c>
      <c r="D621" s="101">
        <v>45291</v>
      </c>
      <c r="E621" t="s">
        <v>5093</v>
      </c>
      <c r="F621" t="s">
        <v>5094</v>
      </c>
      <c r="G621" t="s">
        <v>3813</v>
      </c>
    </row>
    <row r="622" spans="1:8" x14ac:dyDescent="0.3">
      <c r="A622">
        <v>91</v>
      </c>
      <c r="B622" t="s">
        <v>72</v>
      </c>
      <c r="C622" t="s">
        <v>64</v>
      </c>
      <c r="D622" s="101">
        <v>45291</v>
      </c>
      <c r="E622" t="s">
        <v>5095</v>
      </c>
      <c r="F622" t="s">
        <v>5096</v>
      </c>
      <c r="G622" t="s">
        <v>3813</v>
      </c>
      <c r="H622" t="s">
        <v>5097</v>
      </c>
    </row>
    <row r="623" spans="1:8" x14ac:dyDescent="0.3">
      <c r="A623">
        <v>92</v>
      </c>
      <c r="B623" t="s">
        <v>73</v>
      </c>
      <c r="C623" t="s">
        <v>64</v>
      </c>
      <c r="D623" s="101">
        <v>45291</v>
      </c>
      <c r="E623" t="s">
        <v>5098</v>
      </c>
      <c r="F623" t="s">
        <v>5099</v>
      </c>
      <c r="G623" t="s">
        <v>3560</v>
      </c>
      <c r="H623" t="s">
        <v>5100</v>
      </c>
    </row>
    <row r="624" spans="1:8" x14ac:dyDescent="0.3">
      <c r="A624">
        <v>94</v>
      </c>
      <c r="B624" t="s">
        <v>74</v>
      </c>
      <c r="C624" t="s">
        <v>64</v>
      </c>
      <c r="D624" s="101">
        <v>45291</v>
      </c>
      <c r="E624" t="s">
        <v>5101</v>
      </c>
      <c r="F624" t="s">
        <v>5102</v>
      </c>
      <c r="G624" t="s">
        <v>3813</v>
      </c>
      <c r="H624" t="s">
        <v>5103</v>
      </c>
    </row>
    <row r="625" spans="1:8" x14ac:dyDescent="0.3">
      <c r="A625">
        <v>100</v>
      </c>
      <c r="B625" t="s">
        <v>81</v>
      </c>
      <c r="C625" t="s">
        <v>64</v>
      </c>
      <c r="D625" s="101">
        <v>45291</v>
      </c>
      <c r="E625" t="s">
        <v>5104</v>
      </c>
      <c r="F625" t="s">
        <v>5105</v>
      </c>
      <c r="G625" t="s">
        <v>3560</v>
      </c>
      <c r="H625" t="s">
        <v>5106</v>
      </c>
    </row>
    <row r="626" spans="1:8" x14ac:dyDescent="0.3">
      <c r="A626">
        <v>104</v>
      </c>
      <c r="B626" t="s">
        <v>82</v>
      </c>
      <c r="C626" t="s">
        <v>64</v>
      </c>
      <c r="D626" s="101">
        <v>45291</v>
      </c>
      <c r="E626" t="s">
        <v>5107</v>
      </c>
      <c r="F626" t="s">
        <v>5108</v>
      </c>
      <c r="G626" t="s">
        <v>3560</v>
      </c>
      <c r="H626" t="s">
        <v>5109</v>
      </c>
    </row>
    <row r="627" spans="1:8" x14ac:dyDescent="0.3">
      <c r="A627">
        <v>106</v>
      </c>
      <c r="B627" t="s">
        <v>84</v>
      </c>
      <c r="C627" t="s">
        <v>64</v>
      </c>
      <c r="D627" s="101">
        <v>45291</v>
      </c>
      <c r="E627" t="s">
        <v>5110</v>
      </c>
      <c r="F627" t="s">
        <v>5111</v>
      </c>
      <c r="G627" t="s">
        <v>3560</v>
      </c>
      <c r="H627" t="s">
        <v>5112</v>
      </c>
    </row>
    <row r="628" spans="1:8" x14ac:dyDescent="0.3">
      <c r="A628">
        <v>126</v>
      </c>
      <c r="B628" t="s">
        <v>99</v>
      </c>
      <c r="C628" t="s">
        <v>64</v>
      </c>
      <c r="D628" s="101">
        <v>45291</v>
      </c>
      <c r="E628" t="s">
        <v>5113</v>
      </c>
      <c r="F628" t="s">
        <v>5114</v>
      </c>
      <c r="G628" t="s">
        <v>3560</v>
      </c>
      <c r="H628" t="s">
        <v>5115</v>
      </c>
    </row>
    <row r="629" spans="1:8" x14ac:dyDescent="0.3">
      <c r="A629">
        <v>127</v>
      </c>
      <c r="B629" t="s">
        <v>100</v>
      </c>
      <c r="C629" t="s">
        <v>64</v>
      </c>
      <c r="D629" s="101">
        <v>45291</v>
      </c>
      <c r="E629" t="s">
        <v>5116</v>
      </c>
      <c r="F629" t="s">
        <v>5117</v>
      </c>
      <c r="G629" t="s">
        <v>3560</v>
      </c>
      <c r="H629" t="s">
        <v>5118</v>
      </c>
    </row>
    <row r="630" spans="1:8" x14ac:dyDescent="0.3">
      <c r="A630">
        <v>144</v>
      </c>
      <c r="B630" t="s">
        <v>108</v>
      </c>
      <c r="C630" t="s">
        <v>77</v>
      </c>
      <c r="D630" s="101">
        <v>45291</v>
      </c>
      <c r="E630" t="s">
        <v>5119</v>
      </c>
      <c r="F630" t="s">
        <v>5120</v>
      </c>
      <c r="G630" t="s">
        <v>3699</v>
      </c>
      <c r="H630" t="s">
        <v>5121</v>
      </c>
    </row>
    <row r="631" spans="1:8" x14ac:dyDescent="0.3">
      <c r="A631">
        <v>147</v>
      </c>
      <c r="B631" t="s">
        <v>112</v>
      </c>
      <c r="C631" t="s">
        <v>77</v>
      </c>
      <c r="D631" s="101">
        <v>45291</v>
      </c>
      <c r="E631" t="s">
        <v>5122</v>
      </c>
      <c r="F631" t="s">
        <v>5123</v>
      </c>
      <c r="G631" t="s">
        <v>3658</v>
      </c>
      <c r="H631" t="s">
        <v>5124</v>
      </c>
    </row>
    <row r="632" spans="1:8" x14ac:dyDescent="0.3">
      <c r="A632">
        <v>200</v>
      </c>
      <c r="B632" t="s">
        <v>132</v>
      </c>
      <c r="C632" t="s">
        <v>25</v>
      </c>
      <c r="D632" s="101">
        <v>45291</v>
      </c>
      <c r="E632" t="s">
        <v>5125</v>
      </c>
      <c r="F632" t="s">
        <v>5126</v>
      </c>
      <c r="G632" t="s">
        <v>3864</v>
      </c>
      <c r="H632" t="s">
        <v>5127</v>
      </c>
    </row>
    <row r="633" spans="1:8" x14ac:dyDescent="0.3">
      <c r="A633">
        <v>202</v>
      </c>
      <c r="B633" t="s">
        <v>134</v>
      </c>
      <c r="C633" t="s">
        <v>25</v>
      </c>
      <c r="D633" s="101">
        <v>45291</v>
      </c>
      <c r="E633" t="s">
        <v>5128</v>
      </c>
      <c r="F633" t="s">
        <v>5129</v>
      </c>
      <c r="G633" t="s">
        <v>5130</v>
      </c>
      <c r="H633" t="s">
        <v>5131</v>
      </c>
    </row>
    <row r="634" spans="1:8" x14ac:dyDescent="0.3">
      <c r="A634">
        <v>206</v>
      </c>
      <c r="B634" t="s">
        <v>138</v>
      </c>
      <c r="C634" t="s">
        <v>86</v>
      </c>
      <c r="D634" s="101">
        <v>45291</v>
      </c>
      <c r="E634" t="s">
        <v>5132</v>
      </c>
      <c r="F634" t="s">
        <v>5133</v>
      </c>
      <c r="G634" t="s">
        <v>4163</v>
      </c>
      <c r="H634" t="s">
        <v>5134</v>
      </c>
    </row>
    <row r="635" spans="1:8" x14ac:dyDescent="0.3">
      <c r="A635">
        <v>216</v>
      </c>
      <c r="B635" t="s">
        <v>146</v>
      </c>
      <c r="C635" t="s">
        <v>90</v>
      </c>
      <c r="D635" s="101">
        <v>45291</v>
      </c>
      <c r="E635" t="s">
        <v>1074</v>
      </c>
      <c r="F635" t="s">
        <v>5135</v>
      </c>
      <c r="G635" t="s">
        <v>3848</v>
      </c>
      <c r="H635" t="s">
        <v>5136</v>
      </c>
    </row>
    <row r="636" spans="1:8" x14ac:dyDescent="0.3">
      <c r="A636">
        <v>221</v>
      </c>
      <c r="B636" t="s">
        <v>152</v>
      </c>
      <c r="C636" t="s">
        <v>90</v>
      </c>
      <c r="D636" s="101">
        <v>45291</v>
      </c>
      <c r="E636" t="s">
        <v>1135</v>
      </c>
      <c r="F636" t="s">
        <v>5137</v>
      </c>
      <c r="G636" t="s">
        <v>3855</v>
      </c>
      <c r="H636" t="s">
        <v>5138</v>
      </c>
    </row>
    <row r="637" spans="1:8" x14ac:dyDescent="0.3">
      <c r="A637">
        <v>222</v>
      </c>
      <c r="B637" t="s">
        <v>153</v>
      </c>
      <c r="C637" t="s">
        <v>90</v>
      </c>
      <c r="D637" s="101">
        <v>45291</v>
      </c>
      <c r="E637" t="s">
        <v>1138</v>
      </c>
      <c r="F637" t="s">
        <v>5139</v>
      </c>
      <c r="G637" t="s">
        <v>3848</v>
      </c>
      <c r="H637" t="s">
        <v>5140</v>
      </c>
    </row>
    <row r="638" spans="1:8" x14ac:dyDescent="0.3">
      <c r="A638">
        <v>223</v>
      </c>
      <c r="B638" t="s">
        <v>154</v>
      </c>
      <c r="C638" t="s">
        <v>90</v>
      </c>
      <c r="D638" s="101">
        <v>45291</v>
      </c>
      <c r="E638" t="s">
        <v>1146</v>
      </c>
      <c r="F638" t="s">
        <v>5141</v>
      </c>
      <c r="G638" t="s">
        <v>3855</v>
      </c>
      <c r="H638" t="s">
        <v>5142</v>
      </c>
    </row>
    <row r="639" spans="1:8" x14ac:dyDescent="0.3">
      <c r="A639">
        <v>224</v>
      </c>
      <c r="B639" t="s">
        <v>155</v>
      </c>
      <c r="C639" t="s">
        <v>90</v>
      </c>
      <c r="D639" s="101">
        <v>45291</v>
      </c>
      <c r="E639" t="s">
        <v>1148</v>
      </c>
      <c r="F639" t="s">
        <v>5143</v>
      </c>
      <c r="G639" t="s">
        <v>3848</v>
      </c>
      <c r="H639" t="s">
        <v>5144</v>
      </c>
    </row>
    <row r="640" spans="1:8" x14ac:dyDescent="0.3">
      <c r="A640">
        <v>226</v>
      </c>
      <c r="B640" t="s">
        <v>157</v>
      </c>
      <c r="C640" t="s">
        <v>90</v>
      </c>
      <c r="D640" s="101">
        <v>45291</v>
      </c>
      <c r="E640" t="s">
        <v>1179</v>
      </c>
      <c r="F640" t="s">
        <v>5145</v>
      </c>
      <c r="G640" t="s">
        <v>3855</v>
      </c>
      <c r="H640" t="s">
        <v>5146</v>
      </c>
    </row>
    <row r="641" spans="1:8" x14ac:dyDescent="0.3">
      <c r="A641">
        <v>228</v>
      </c>
      <c r="B641" t="s">
        <v>159</v>
      </c>
      <c r="C641" t="s">
        <v>90</v>
      </c>
      <c r="D641" s="101">
        <v>45291</v>
      </c>
      <c r="E641" t="s">
        <v>2608</v>
      </c>
      <c r="F641" t="s">
        <v>5147</v>
      </c>
      <c r="G641" t="s">
        <v>3855</v>
      </c>
      <c r="H641" t="s">
        <v>5148</v>
      </c>
    </row>
    <row r="642" spans="1:8" x14ac:dyDescent="0.3">
      <c r="A642">
        <v>235</v>
      </c>
      <c r="B642" t="s">
        <v>166</v>
      </c>
      <c r="C642" t="s">
        <v>90</v>
      </c>
      <c r="D642" s="101">
        <v>45291</v>
      </c>
      <c r="E642" t="s">
        <v>1210</v>
      </c>
      <c r="F642" t="s">
        <v>5149</v>
      </c>
      <c r="G642" t="s">
        <v>3855</v>
      </c>
      <c r="H642" t="s">
        <v>5150</v>
      </c>
    </row>
    <row r="643" spans="1:8" x14ac:dyDescent="0.3">
      <c r="A643">
        <v>235</v>
      </c>
      <c r="B643" t="s">
        <v>166</v>
      </c>
      <c r="C643" t="s">
        <v>90</v>
      </c>
      <c r="D643" s="101">
        <v>45291</v>
      </c>
      <c r="E643" t="s">
        <v>1210</v>
      </c>
      <c r="F643" t="s">
        <v>5149</v>
      </c>
      <c r="G643" t="s">
        <v>3855</v>
      </c>
      <c r="H643" t="s">
        <v>5150</v>
      </c>
    </row>
    <row r="644" spans="1:8" x14ac:dyDescent="0.3">
      <c r="A644">
        <v>236</v>
      </c>
      <c r="B644" t="s">
        <v>167</v>
      </c>
      <c r="C644" t="s">
        <v>90</v>
      </c>
      <c r="D644" s="101">
        <v>45291</v>
      </c>
      <c r="E644" t="s">
        <v>1211</v>
      </c>
      <c r="F644" t="s">
        <v>5151</v>
      </c>
      <c r="G644" t="s">
        <v>3848</v>
      </c>
      <c r="H644" t="s">
        <v>5152</v>
      </c>
    </row>
    <row r="645" spans="1:8" x14ac:dyDescent="0.3">
      <c r="A645">
        <v>244</v>
      </c>
      <c r="B645" t="s">
        <v>176</v>
      </c>
      <c r="C645" t="s">
        <v>90</v>
      </c>
      <c r="D645" s="101">
        <v>45291</v>
      </c>
      <c r="E645" t="s">
        <v>1243</v>
      </c>
      <c r="F645" t="s">
        <v>5153</v>
      </c>
      <c r="G645" t="s">
        <v>3855</v>
      </c>
      <c r="H645" t="s">
        <v>5154</v>
      </c>
    </row>
    <row r="646" spans="1:8" x14ac:dyDescent="0.3">
      <c r="A646">
        <v>255</v>
      </c>
      <c r="B646" t="s">
        <v>1258</v>
      </c>
      <c r="C646" t="s">
        <v>118</v>
      </c>
      <c r="D646" s="101">
        <v>45291</v>
      </c>
      <c r="E646" t="s">
        <v>3165</v>
      </c>
      <c r="F646" t="s">
        <v>5155</v>
      </c>
      <c r="G646" t="s">
        <v>4198</v>
      </c>
      <c r="H646" t="s">
        <v>5156</v>
      </c>
    </row>
    <row r="647" spans="1:8" x14ac:dyDescent="0.3">
      <c r="A647">
        <v>272</v>
      </c>
      <c r="B647" t="s">
        <v>212</v>
      </c>
      <c r="C647" t="s">
        <v>64</v>
      </c>
      <c r="D647" s="101">
        <v>45291</v>
      </c>
      <c r="E647" t="s">
        <v>5157</v>
      </c>
      <c r="F647" t="s">
        <v>5158</v>
      </c>
      <c r="G647" t="s">
        <v>3560</v>
      </c>
      <c r="H647" t="s">
        <v>5159</v>
      </c>
    </row>
    <row r="648" spans="1:8" x14ac:dyDescent="0.3">
      <c r="A648">
        <v>288</v>
      </c>
      <c r="B648" t="s">
        <v>230</v>
      </c>
      <c r="C648" t="s">
        <v>219</v>
      </c>
      <c r="D648" s="101">
        <v>45291</v>
      </c>
      <c r="E648" t="s">
        <v>5160</v>
      </c>
      <c r="F648" t="s">
        <v>5161</v>
      </c>
      <c r="G648" t="s">
        <v>4224</v>
      </c>
    </row>
    <row r="649" spans="1:8" x14ac:dyDescent="0.3">
      <c r="A649">
        <v>318</v>
      </c>
      <c r="B649" t="s">
        <v>267</v>
      </c>
      <c r="C649" t="s">
        <v>102</v>
      </c>
      <c r="D649" s="101">
        <v>45291</v>
      </c>
      <c r="E649" t="s">
        <v>5162</v>
      </c>
      <c r="F649" t="s">
        <v>5163</v>
      </c>
      <c r="G649" t="s">
        <v>4440</v>
      </c>
      <c r="H649" t="s">
        <v>5164</v>
      </c>
    </row>
    <row r="650" spans="1:8" x14ac:dyDescent="0.3">
      <c r="A650">
        <v>326</v>
      </c>
      <c r="B650" t="s">
        <v>1405</v>
      </c>
      <c r="C650" t="s">
        <v>214</v>
      </c>
      <c r="D650" s="101">
        <v>45291</v>
      </c>
      <c r="E650" t="s">
        <v>5165</v>
      </c>
      <c r="F650" t="s">
        <v>5166</v>
      </c>
      <c r="G650" t="s">
        <v>4337</v>
      </c>
      <c r="H650" t="s">
        <v>5167</v>
      </c>
    </row>
    <row r="651" spans="1:8" x14ac:dyDescent="0.3">
      <c r="A651">
        <v>334</v>
      </c>
      <c r="B651" t="s">
        <v>283</v>
      </c>
      <c r="C651" t="s">
        <v>25</v>
      </c>
      <c r="D651" s="101">
        <v>45291</v>
      </c>
      <c r="E651" t="s">
        <v>5168</v>
      </c>
      <c r="F651" t="s">
        <v>5169</v>
      </c>
      <c r="G651" t="s">
        <v>3864</v>
      </c>
      <c r="H651" t="s">
        <v>5170</v>
      </c>
    </row>
    <row r="652" spans="1:8" x14ac:dyDescent="0.3">
      <c r="A652">
        <v>336</v>
      </c>
      <c r="B652" t="s">
        <v>285</v>
      </c>
      <c r="C652" t="s">
        <v>104</v>
      </c>
      <c r="D652" s="101">
        <v>45291</v>
      </c>
      <c r="E652" t="s">
        <v>1412</v>
      </c>
      <c r="F652" t="s">
        <v>5171</v>
      </c>
      <c r="G652" t="s">
        <v>5172</v>
      </c>
      <c r="H652" t="s">
        <v>5173</v>
      </c>
    </row>
    <row r="653" spans="1:8" x14ac:dyDescent="0.3">
      <c r="A653">
        <v>339</v>
      </c>
      <c r="B653" t="s">
        <v>289</v>
      </c>
      <c r="C653" t="s">
        <v>290</v>
      </c>
      <c r="D653" s="101">
        <v>45291</v>
      </c>
      <c r="E653" t="s">
        <v>5174</v>
      </c>
      <c r="F653" t="s">
        <v>5175</v>
      </c>
      <c r="G653" t="s">
        <v>4337</v>
      </c>
      <c r="H653" t="s">
        <v>5176</v>
      </c>
    </row>
    <row r="654" spans="1:8" x14ac:dyDescent="0.3">
      <c r="A654">
        <v>346</v>
      </c>
      <c r="B654" t="s">
        <v>296</v>
      </c>
      <c r="C654" t="s">
        <v>25</v>
      </c>
      <c r="D654" s="101">
        <v>45291</v>
      </c>
      <c r="E654" t="s">
        <v>5177</v>
      </c>
      <c r="F654" t="s">
        <v>5178</v>
      </c>
      <c r="G654" t="s">
        <v>3668</v>
      </c>
      <c r="H654" t="s">
        <v>5179</v>
      </c>
    </row>
    <row r="655" spans="1:8" x14ac:dyDescent="0.3">
      <c r="A655">
        <v>355</v>
      </c>
      <c r="B655" t="s">
        <v>305</v>
      </c>
      <c r="C655" t="s">
        <v>306</v>
      </c>
      <c r="D655" s="101">
        <v>45291</v>
      </c>
      <c r="E655" t="s">
        <v>5180</v>
      </c>
      <c r="F655" t="s">
        <v>5181</v>
      </c>
      <c r="G655" t="s">
        <v>4163</v>
      </c>
      <c r="H655" t="s">
        <v>5182</v>
      </c>
    </row>
    <row r="656" spans="1:8" x14ac:dyDescent="0.3">
      <c r="A656">
        <v>361</v>
      </c>
      <c r="B656" t="s">
        <v>1444</v>
      </c>
      <c r="C656" t="s">
        <v>32</v>
      </c>
      <c r="D656" s="101">
        <v>45291</v>
      </c>
      <c r="E656" t="s">
        <v>5183</v>
      </c>
      <c r="F656" t="s">
        <v>5184</v>
      </c>
      <c r="G656" t="s">
        <v>5185</v>
      </c>
      <c r="H656" t="s">
        <v>5186</v>
      </c>
    </row>
    <row r="657" spans="1:8" x14ac:dyDescent="0.3">
      <c r="A657">
        <v>366</v>
      </c>
      <c r="B657" t="s">
        <v>319</v>
      </c>
      <c r="C657" t="s">
        <v>315</v>
      </c>
      <c r="D657" s="101">
        <v>45291</v>
      </c>
      <c r="E657" t="s">
        <v>5187</v>
      </c>
      <c r="F657" t="s">
        <v>5188</v>
      </c>
      <c r="G657" t="s">
        <v>5189</v>
      </c>
      <c r="H657" t="s">
        <v>5190</v>
      </c>
    </row>
    <row r="658" spans="1:8" x14ac:dyDescent="0.3">
      <c r="A658">
        <v>367</v>
      </c>
      <c r="B658" t="s">
        <v>320</v>
      </c>
      <c r="C658" t="s">
        <v>32</v>
      </c>
      <c r="D658" s="101">
        <v>45291</v>
      </c>
      <c r="E658" t="s">
        <v>5191</v>
      </c>
      <c r="F658" t="s">
        <v>5192</v>
      </c>
      <c r="G658" t="s">
        <v>4293</v>
      </c>
      <c r="H658" t="s">
        <v>5193</v>
      </c>
    </row>
    <row r="659" spans="1:8" x14ac:dyDescent="0.3">
      <c r="A659">
        <v>377</v>
      </c>
      <c r="B659" t="s">
        <v>333</v>
      </c>
      <c r="C659" t="s">
        <v>86</v>
      </c>
      <c r="D659" s="101">
        <v>45291</v>
      </c>
      <c r="E659" t="s">
        <v>5194</v>
      </c>
      <c r="F659" t="s">
        <v>5195</v>
      </c>
      <c r="G659" t="s">
        <v>4163</v>
      </c>
      <c r="H659" t="s">
        <v>5196</v>
      </c>
    </row>
    <row r="660" spans="1:8" x14ac:dyDescent="0.3">
      <c r="A660">
        <v>392</v>
      </c>
      <c r="B660" t="s">
        <v>351</v>
      </c>
      <c r="C660" t="s">
        <v>350</v>
      </c>
      <c r="D660" s="101">
        <v>45291</v>
      </c>
      <c r="E660" t="s">
        <v>5197</v>
      </c>
      <c r="F660" t="s">
        <v>5198</v>
      </c>
      <c r="G660" t="s">
        <v>4447</v>
      </c>
      <c r="H660" t="s">
        <v>5199</v>
      </c>
    </row>
    <row r="661" spans="1:8" x14ac:dyDescent="0.3">
      <c r="A661">
        <v>393</v>
      </c>
      <c r="B661" t="s">
        <v>352</v>
      </c>
      <c r="C661" t="s">
        <v>350</v>
      </c>
      <c r="D661" s="101">
        <v>45291</v>
      </c>
      <c r="E661" t="s">
        <v>5200</v>
      </c>
      <c r="F661" t="s">
        <v>5201</v>
      </c>
      <c r="G661" t="s">
        <v>4447</v>
      </c>
    </row>
    <row r="662" spans="1:8" x14ac:dyDescent="0.3">
      <c r="A662">
        <v>402</v>
      </c>
      <c r="B662" t="s">
        <v>367</v>
      </c>
      <c r="C662" t="s">
        <v>366</v>
      </c>
      <c r="D662" s="101">
        <v>45291</v>
      </c>
      <c r="E662" t="s">
        <v>5202</v>
      </c>
      <c r="F662" t="s">
        <v>5203</v>
      </c>
      <c r="G662" t="s">
        <v>4331</v>
      </c>
      <c r="H662" t="s">
        <v>5204</v>
      </c>
    </row>
    <row r="663" spans="1:8" x14ac:dyDescent="0.3">
      <c r="A663">
        <v>413</v>
      </c>
      <c r="B663" t="s">
        <v>381</v>
      </c>
      <c r="C663" t="s">
        <v>354</v>
      </c>
      <c r="D663" s="101">
        <v>45291</v>
      </c>
      <c r="E663" t="s">
        <v>5205</v>
      </c>
      <c r="F663" t="s">
        <v>5206</v>
      </c>
      <c r="G663" t="s">
        <v>5207</v>
      </c>
      <c r="H663" t="s">
        <v>5208</v>
      </c>
    </row>
    <row r="664" spans="1:8" x14ac:dyDescent="0.3">
      <c r="A664">
        <v>423</v>
      </c>
      <c r="B664" t="s">
        <v>391</v>
      </c>
      <c r="C664" t="s">
        <v>79</v>
      </c>
      <c r="D664" s="101">
        <v>45291</v>
      </c>
      <c r="E664" t="s">
        <v>5209</v>
      </c>
      <c r="F664" t="s">
        <v>5210</v>
      </c>
      <c r="G664" t="s">
        <v>4341</v>
      </c>
      <c r="H664" t="s">
        <v>5211</v>
      </c>
    </row>
    <row r="665" spans="1:8" x14ac:dyDescent="0.3">
      <c r="A665">
        <v>424</v>
      </c>
      <c r="B665" t="s">
        <v>1685</v>
      </c>
      <c r="C665" t="s">
        <v>79</v>
      </c>
      <c r="D665" s="101">
        <v>45291</v>
      </c>
      <c r="E665" t="s">
        <v>5212</v>
      </c>
      <c r="F665" t="s">
        <v>5213</v>
      </c>
      <c r="G665" t="s">
        <v>4341</v>
      </c>
      <c r="H665" t="s">
        <v>5214</v>
      </c>
    </row>
    <row r="666" spans="1:8" x14ac:dyDescent="0.3">
      <c r="A666">
        <v>437</v>
      </c>
      <c r="B666" t="s">
        <v>405</v>
      </c>
      <c r="C666" t="s">
        <v>241</v>
      </c>
      <c r="D666" s="101">
        <v>45291</v>
      </c>
      <c r="E666" t="s">
        <v>5215</v>
      </c>
      <c r="F666" t="s">
        <v>5216</v>
      </c>
      <c r="G666" t="s">
        <v>3699</v>
      </c>
      <c r="H666" t="s">
        <v>5217</v>
      </c>
    </row>
    <row r="667" spans="1:8" x14ac:dyDescent="0.3">
      <c r="A667">
        <v>77</v>
      </c>
      <c r="B667" t="s">
        <v>57</v>
      </c>
      <c r="C667" t="s">
        <v>58</v>
      </c>
      <c r="D667" s="101">
        <v>45322</v>
      </c>
      <c r="E667" t="s">
        <v>5218</v>
      </c>
      <c r="F667" t="s">
        <v>5219</v>
      </c>
      <c r="G667" t="s">
        <v>4634</v>
      </c>
      <c r="H667" t="s">
        <v>5220</v>
      </c>
    </row>
    <row r="668" spans="1:8" x14ac:dyDescent="0.3">
      <c r="A668">
        <v>121</v>
      </c>
      <c r="B668" t="s">
        <v>94</v>
      </c>
      <c r="C668" t="s">
        <v>25</v>
      </c>
      <c r="D668" s="101">
        <v>45322</v>
      </c>
      <c r="E668" t="s">
        <v>5221</v>
      </c>
      <c r="F668" t="s">
        <v>5222</v>
      </c>
      <c r="G668" t="s">
        <v>3556</v>
      </c>
      <c r="H668" t="s">
        <v>5223</v>
      </c>
    </row>
    <row r="669" spans="1:8" x14ac:dyDescent="0.3">
      <c r="A669">
        <v>124</v>
      </c>
      <c r="B669" t="s">
        <v>97</v>
      </c>
      <c r="C669" t="s">
        <v>64</v>
      </c>
      <c r="D669" s="101">
        <v>45322</v>
      </c>
      <c r="E669" t="s">
        <v>5224</v>
      </c>
      <c r="F669" t="s">
        <v>5225</v>
      </c>
      <c r="G669" t="s">
        <v>3560</v>
      </c>
      <c r="H669" t="s">
        <v>5226</v>
      </c>
    </row>
    <row r="670" spans="1:8" x14ac:dyDescent="0.3">
      <c r="A670">
        <v>125</v>
      </c>
      <c r="B670" t="s">
        <v>98</v>
      </c>
      <c r="C670" t="s">
        <v>64</v>
      </c>
      <c r="D670" s="101">
        <v>45322</v>
      </c>
      <c r="E670" t="s">
        <v>5227</v>
      </c>
      <c r="F670" t="s">
        <v>5228</v>
      </c>
      <c r="G670" t="s">
        <v>3560</v>
      </c>
      <c r="H670" t="s">
        <v>5229</v>
      </c>
    </row>
    <row r="671" spans="1:8" x14ac:dyDescent="0.3">
      <c r="A671">
        <v>128</v>
      </c>
      <c r="B671" t="s">
        <v>101</v>
      </c>
      <c r="C671" t="s">
        <v>64</v>
      </c>
      <c r="D671" s="101">
        <v>45322</v>
      </c>
      <c r="E671" t="s">
        <v>5230</v>
      </c>
      <c r="F671" t="s">
        <v>5231</v>
      </c>
      <c r="G671" t="s">
        <v>3560</v>
      </c>
      <c r="H671" t="s">
        <v>5232</v>
      </c>
    </row>
    <row r="672" spans="1:8" x14ac:dyDescent="0.3">
      <c r="A672">
        <v>208</v>
      </c>
      <c r="B672" t="s">
        <v>140</v>
      </c>
      <c r="C672" t="s">
        <v>90</v>
      </c>
      <c r="D672" s="101">
        <v>45322</v>
      </c>
      <c r="E672" t="s">
        <v>3170</v>
      </c>
      <c r="F672" t="s">
        <v>5233</v>
      </c>
      <c r="G672" t="s">
        <v>3982</v>
      </c>
      <c r="H672" t="s">
        <v>5234</v>
      </c>
    </row>
    <row r="673" spans="1:8" x14ac:dyDescent="0.3">
      <c r="A673">
        <v>214</v>
      </c>
      <c r="B673" t="s">
        <v>143</v>
      </c>
      <c r="C673" t="s">
        <v>90</v>
      </c>
      <c r="D673" s="101">
        <v>45322</v>
      </c>
      <c r="E673" t="s">
        <v>3171</v>
      </c>
      <c r="F673" t="s">
        <v>5235</v>
      </c>
      <c r="G673" t="s">
        <v>3982</v>
      </c>
      <c r="H673" t="s">
        <v>5236</v>
      </c>
    </row>
    <row r="674" spans="1:8" x14ac:dyDescent="0.3">
      <c r="A674">
        <v>217</v>
      </c>
      <c r="B674" t="s">
        <v>147</v>
      </c>
      <c r="C674" t="s">
        <v>90</v>
      </c>
      <c r="D674" s="101">
        <v>45322</v>
      </c>
      <c r="E674" t="s">
        <v>3172</v>
      </c>
      <c r="F674" t="s">
        <v>5237</v>
      </c>
      <c r="G674" t="s">
        <v>3982</v>
      </c>
      <c r="H674" t="s">
        <v>5238</v>
      </c>
    </row>
    <row r="675" spans="1:8" x14ac:dyDescent="0.3">
      <c r="A675">
        <v>218</v>
      </c>
      <c r="B675" t="s">
        <v>148</v>
      </c>
      <c r="C675" t="s">
        <v>90</v>
      </c>
      <c r="D675" s="101">
        <v>45322</v>
      </c>
      <c r="E675" t="s">
        <v>3173</v>
      </c>
      <c r="F675" t="s">
        <v>5239</v>
      </c>
      <c r="G675" t="s">
        <v>3982</v>
      </c>
      <c r="H675" t="s">
        <v>5240</v>
      </c>
    </row>
    <row r="676" spans="1:8" x14ac:dyDescent="0.3">
      <c r="A676">
        <v>225</v>
      </c>
      <c r="B676" t="s">
        <v>156</v>
      </c>
      <c r="C676" t="s">
        <v>90</v>
      </c>
      <c r="D676" s="101">
        <v>45322</v>
      </c>
      <c r="E676" t="s">
        <v>3174</v>
      </c>
      <c r="F676" t="s">
        <v>5241</v>
      </c>
      <c r="G676" t="s">
        <v>3848</v>
      </c>
      <c r="H676" t="s">
        <v>5242</v>
      </c>
    </row>
    <row r="677" spans="1:8" x14ac:dyDescent="0.3">
      <c r="A677">
        <v>239</v>
      </c>
      <c r="B677" t="s">
        <v>1226</v>
      </c>
      <c r="C677" t="s">
        <v>29</v>
      </c>
      <c r="D677" s="101">
        <v>45322</v>
      </c>
      <c r="E677" t="s">
        <v>5243</v>
      </c>
      <c r="F677" t="s">
        <v>5244</v>
      </c>
      <c r="G677" t="s">
        <v>3894</v>
      </c>
      <c r="H677" t="s">
        <v>5245</v>
      </c>
    </row>
    <row r="678" spans="1:8" x14ac:dyDescent="0.3">
      <c r="A678">
        <v>241</v>
      </c>
      <c r="B678" t="s">
        <v>173</v>
      </c>
      <c r="C678" t="s">
        <v>29</v>
      </c>
      <c r="D678" s="101">
        <v>45322</v>
      </c>
      <c r="E678" t="s">
        <v>5246</v>
      </c>
      <c r="F678" t="s">
        <v>5247</v>
      </c>
      <c r="G678" t="s">
        <v>3894</v>
      </c>
      <c r="H678" t="s">
        <v>4669</v>
      </c>
    </row>
    <row r="679" spans="1:8" x14ac:dyDescent="0.3">
      <c r="A679">
        <v>434</v>
      </c>
      <c r="B679" t="s">
        <v>403</v>
      </c>
      <c r="C679" t="s">
        <v>90</v>
      </c>
      <c r="D679" s="101">
        <v>45322</v>
      </c>
      <c r="E679" t="s">
        <v>3175</v>
      </c>
      <c r="F679" t="s">
        <v>5248</v>
      </c>
      <c r="G679" t="s">
        <v>3982</v>
      </c>
      <c r="H679" t="s">
        <v>5249</v>
      </c>
    </row>
    <row r="680" spans="1:8" x14ac:dyDescent="0.3">
      <c r="A680">
        <v>436</v>
      </c>
      <c r="B680" t="s">
        <v>121</v>
      </c>
      <c r="C680" t="s">
        <v>93</v>
      </c>
      <c r="D680" s="101">
        <v>45322</v>
      </c>
      <c r="E680" t="s">
        <v>3176</v>
      </c>
      <c r="F680" t="s">
        <v>5250</v>
      </c>
      <c r="G680" t="s">
        <v>4640</v>
      </c>
      <c r="H680" t="s">
        <v>5251</v>
      </c>
    </row>
    <row r="681" spans="1:8" x14ac:dyDescent="0.3">
      <c r="A681">
        <v>77</v>
      </c>
      <c r="B681" t="s">
        <v>57</v>
      </c>
      <c r="C681" t="s">
        <v>58</v>
      </c>
      <c r="D681" s="101">
        <v>45351</v>
      </c>
      <c r="E681" t="s">
        <v>5252</v>
      </c>
      <c r="F681" t="s">
        <v>5253</v>
      </c>
      <c r="G681" t="s">
        <v>4634</v>
      </c>
      <c r="H681" t="s">
        <v>5254</v>
      </c>
    </row>
    <row r="682" spans="1:8" x14ac:dyDescent="0.3">
      <c r="A682">
        <v>121</v>
      </c>
      <c r="B682" t="s">
        <v>94</v>
      </c>
      <c r="C682" t="s">
        <v>25</v>
      </c>
      <c r="D682" s="101">
        <v>45351</v>
      </c>
      <c r="E682" t="s">
        <v>5255</v>
      </c>
      <c r="F682" t="s">
        <v>5256</v>
      </c>
      <c r="G682" t="s">
        <v>3556</v>
      </c>
      <c r="H682" t="s">
        <v>5257</v>
      </c>
    </row>
    <row r="683" spans="1:8" x14ac:dyDescent="0.3">
      <c r="A683">
        <v>122</v>
      </c>
      <c r="B683" t="s">
        <v>96</v>
      </c>
      <c r="C683" t="s">
        <v>93</v>
      </c>
      <c r="D683" s="101">
        <v>45351</v>
      </c>
      <c r="E683" t="s">
        <v>5258</v>
      </c>
      <c r="F683" t="s">
        <v>5259</v>
      </c>
      <c r="G683" t="s">
        <v>4640</v>
      </c>
      <c r="H683" t="s">
        <v>5260</v>
      </c>
    </row>
    <row r="684" spans="1:8" x14ac:dyDescent="0.3">
      <c r="A684">
        <v>124</v>
      </c>
      <c r="B684" t="s">
        <v>97</v>
      </c>
      <c r="C684" t="s">
        <v>64</v>
      </c>
      <c r="D684" s="101">
        <v>45351</v>
      </c>
      <c r="E684" t="s">
        <v>5261</v>
      </c>
      <c r="F684" t="s">
        <v>5262</v>
      </c>
      <c r="G684" t="s">
        <v>3560</v>
      </c>
      <c r="H684" t="s">
        <v>5263</v>
      </c>
    </row>
    <row r="685" spans="1:8" x14ac:dyDescent="0.3">
      <c r="A685">
        <v>125</v>
      </c>
      <c r="B685" t="s">
        <v>98</v>
      </c>
      <c r="C685" t="s">
        <v>64</v>
      </c>
      <c r="D685" s="101">
        <v>45351</v>
      </c>
      <c r="E685" t="s">
        <v>5264</v>
      </c>
      <c r="F685" t="s">
        <v>5265</v>
      </c>
      <c r="G685" t="s">
        <v>3560</v>
      </c>
      <c r="H685" t="s">
        <v>5266</v>
      </c>
    </row>
    <row r="686" spans="1:8" x14ac:dyDescent="0.3">
      <c r="A686">
        <v>128</v>
      </c>
      <c r="B686" t="s">
        <v>101</v>
      </c>
      <c r="C686" t="s">
        <v>64</v>
      </c>
      <c r="D686" s="101">
        <v>45351</v>
      </c>
      <c r="E686" t="s">
        <v>5267</v>
      </c>
      <c r="F686" t="s">
        <v>5268</v>
      </c>
      <c r="G686" t="s">
        <v>3560</v>
      </c>
      <c r="H686" t="s">
        <v>5269</v>
      </c>
    </row>
    <row r="687" spans="1:8" x14ac:dyDescent="0.3">
      <c r="A687">
        <v>208</v>
      </c>
      <c r="B687" t="s">
        <v>140</v>
      </c>
      <c r="C687" t="s">
        <v>90</v>
      </c>
      <c r="D687" s="101">
        <v>45351</v>
      </c>
      <c r="E687" t="s">
        <v>3177</v>
      </c>
      <c r="F687" t="s">
        <v>5270</v>
      </c>
      <c r="G687" t="s">
        <v>3982</v>
      </c>
      <c r="H687" t="s">
        <v>5271</v>
      </c>
    </row>
    <row r="688" spans="1:8" x14ac:dyDescent="0.3">
      <c r="A688">
        <v>214</v>
      </c>
      <c r="B688" t="s">
        <v>143</v>
      </c>
      <c r="C688" t="s">
        <v>90</v>
      </c>
      <c r="D688" s="101">
        <v>45351</v>
      </c>
      <c r="E688" t="s">
        <v>3178</v>
      </c>
      <c r="F688" t="s">
        <v>5272</v>
      </c>
      <c r="G688" t="s">
        <v>3982</v>
      </c>
      <c r="H688" t="s">
        <v>5273</v>
      </c>
    </row>
    <row r="689" spans="1:8" x14ac:dyDescent="0.3">
      <c r="A689">
        <v>217</v>
      </c>
      <c r="B689" t="s">
        <v>147</v>
      </c>
      <c r="C689" t="s">
        <v>90</v>
      </c>
      <c r="D689" s="101">
        <v>45351</v>
      </c>
      <c r="E689" t="s">
        <v>3179</v>
      </c>
      <c r="F689" t="s">
        <v>5274</v>
      </c>
      <c r="G689" t="s">
        <v>3982</v>
      </c>
      <c r="H689" t="s">
        <v>5275</v>
      </c>
    </row>
    <row r="690" spans="1:8" x14ac:dyDescent="0.3">
      <c r="A690">
        <v>218</v>
      </c>
      <c r="B690" t="s">
        <v>148</v>
      </c>
      <c r="C690" t="s">
        <v>90</v>
      </c>
      <c r="D690" s="101">
        <v>45351</v>
      </c>
      <c r="E690" t="s">
        <v>3180</v>
      </c>
      <c r="F690" t="s">
        <v>5276</v>
      </c>
      <c r="G690" t="s">
        <v>3982</v>
      </c>
      <c r="H690" t="s">
        <v>5277</v>
      </c>
    </row>
    <row r="691" spans="1:8" x14ac:dyDescent="0.3">
      <c r="A691">
        <v>225</v>
      </c>
      <c r="B691" t="s">
        <v>156</v>
      </c>
      <c r="C691" t="s">
        <v>90</v>
      </c>
      <c r="D691" s="101">
        <v>45351</v>
      </c>
      <c r="E691" t="s">
        <v>3181</v>
      </c>
      <c r="F691" t="s">
        <v>5278</v>
      </c>
      <c r="G691" t="s">
        <v>3982</v>
      </c>
      <c r="H691" t="s">
        <v>5279</v>
      </c>
    </row>
    <row r="692" spans="1:8" x14ac:dyDescent="0.3">
      <c r="A692">
        <v>239</v>
      </c>
      <c r="B692" t="s">
        <v>1226</v>
      </c>
      <c r="C692" t="s">
        <v>29</v>
      </c>
      <c r="D692" s="101">
        <v>45351</v>
      </c>
      <c r="E692" t="s">
        <v>5280</v>
      </c>
      <c r="F692" t="s">
        <v>5281</v>
      </c>
      <c r="G692" t="s">
        <v>3894</v>
      </c>
      <c r="H692" t="s">
        <v>5282</v>
      </c>
    </row>
    <row r="693" spans="1:8" x14ac:dyDescent="0.3">
      <c r="A693">
        <v>241</v>
      </c>
      <c r="B693" t="s">
        <v>173</v>
      </c>
      <c r="C693" t="s">
        <v>29</v>
      </c>
      <c r="D693" s="101">
        <v>45351</v>
      </c>
      <c r="E693" t="s">
        <v>5283</v>
      </c>
      <c r="F693" t="s">
        <v>5284</v>
      </c>
      <c r="G693" t="s">
        <v>3894</v>
      </c>
      <c r="H693" t="s">
        <v>4669</v>
      </c>
    </row>
    <row r="694" spans="1:8" x14ac:dyDescent="0.3">
      <c r="A694">
        <v>434</v>
      </c>
      <c r="B694" t="s">
        <v>403</v>
      </c>
      <c r="C694" t="s">
        <v>90</v>
      </c>
      <c r="D694" s="101">
        <v>45351</v>
      </c>
      <c r="E694" t="s">
        <v>3182</v>
      </c>
      <c r="F694" t="s">
        <v>5285</v>
      </c>
      <c r="G694" t="s">
        <v>3982</v>
      </c>
      <c r="H694" t="s">
        <v>5286</v>
      </c>
    </row>
    <row r="695" spans="1:8" x14ac:dyDescent="0.3">
      <c r="A695">
        <v>436</v>
      </c>
      <c r="B695" t="s">
        <v>121</v>
      </c>
      <c r="C695" t="s">
        <v>93</v>
      </c>
      <c r="D695" s="101">
        <v>45351</v>
      </c>
      <c r="E695" t="s">
        <v>3183</v>
      </c>
      <c r="F695" t="s">
        <v>5287</v>
      </c>
      <c r="G695" t="s">
        <v>4640</v>
      </c>
      <c r="H695" t="s">
        <v>5288</v>
      </c>
    </row>
    <row r="696" spans="1:8" x14ac:dyDescent="0.3">
      <c r="A696">
        <v>116</v>
      </c>
      <c r="B696" t="s">
        <v>85</v>
      </c>
      <c r="C696" t="s">
        <v>60</v>
      </c>
      <c r="D696" s="101">
        <v>45351</v>
      </c>
      <c r="E696" t="s">
        <v>775</v>
      </c>
      <c r="F696" t="s">
        <v>5289</v>
      </c>
      <c r="G696" t="s">
        <v>5290</v>
      </c>
      <c r="H696" t="s">
        <v>5291</v>
      </c>
    </row>
    <row r="697" spans="1:8" x14ac:dyDescent="0.3">
      <c r="A697">
        <v>116</v>
      </c>
      <c r="B697" t="s">
        <v>85</v>
      </c>
      <c r="C697" t="s">
        <v>60</v>
      </c>
      <c r="D697" s="101">
        <v>45351</v>
      </c>
      <c r="E697" t="s">
        <v>775</v>
      </c>
      <c r="F697" t="s">
        <v>5289</v>
      </c>
      <c r="G697" t="s">
        <v>5290</v>
      </c>
      <c r="H697" t="s">
        <v>5291</v>
      </c>
    </row>
    <row r="698" spans="1:8" x14ac:dyDescent="0.3">
      <c r="A698">
        <v>77</v>
      </c>
      <c r="B698" t="s">
        <v>57</v>
      </c>
      <c r="C698" t="s">
        <v>58</v>
      </c>
      <c r="D698" s="101">
        <v>45382</v>
      </c>
      <c r="E698" t="s">
        <v>5292</v>
      </c>
      <c r="F698" t="s">
        <v>5293</v>
      </c>
      <c r="G698" t="s">
        <v>4634</v>
      </c>
      <c r="H698" t="s">
        <v>5294</v>
      </c>
    </row>
    <row r="699" spans="1:8" x14ac:dyDescent="0.3">
      <c r="A699">
        <v>121</v>
      </c>
      <c r="B699" t="s">
        <v>94</v>
      </c>
      <c r="C699" t="s">
        <v>25</v>
      </c>
      <c r="D699" s="101">
        <v>45382</v>
      </c>
      <c r="E699" t="s">
        <v>5295</v>
      </c>
      <c r="F699" t="s">
        <v>5296</v>
      </c>
      <c r="G699" t="s">
        <v>3556</v>
      </c>
      <c r="H699" t="s">
        <v>5297</v>
      </c>
    </row>
    <row r="700" spans="1:8" x14ac:dyDescent="0.3">
      <c r="A700">
        <v>124</v>
      </c>
      <c r="B700" t="s">
        <v>97</v>
      </c>
      <c r="C700" t="s">
        <v>64</v>
      </c>
      <c r="D700" s="101">
        <v>45382</v>
      </c>
      <c r="E700" t="s">
        <v>5298</v>
      </c>
      <c r="F700" t="s">
        <v>5299</v>
      </c>
      <c r="G700" t="s">
        <v>3560</v>
      </c>
      <c r="H700" t="s">
        <v>5300</v>
      </c>
    </row>
    <row r="701" spans="1:8" x14ac:dyDescent="0.3">
      <c r="A701">
        <v>125</v>
      </c>
      <c r="B701" t="s">
        <v>98</v>
      </c>
      <c r="C701" t="s">
        <v>64</v>
      </c>
      <c r="D701" s="101">
        <v>45382</v>
      </c>
      <c r="E701" t="s">
        <v>5301</v>
      </c>
      <c r="F701" t="s">
        <v>5302</v>
      </c>
      <c r="G701" t="s">
        <v>3560</v>
      </c>
      <c r="H701" t="s">
        <v>5303</v>
      </c>
    </row>
    <row r="702" spans="1:8" x14ac:dyDescent="0.3">
      <c r="A702">
        <v>128</v>
      </c>
      <c r="B702" t="s">
        <v>101</v>
      </c>
      <c r="C702" t="s">
        <v>64</v>
      </c>
      <c r="D702" s="101">
        <v>45382</v>
      </c>
      <c r="E702" t="s">
        <v>5304</v>
      </c>
      <c r="F702" t="s">
        <v>5305</v>
      </c>
      <c r="G702" t="s">
        <v>3560</v>
      </c>
      <c r="H702" t="s">
        <v>5306</v>
      </c>
    </row>
    <row r="703" spans="1:8" x14ac:dyDescent="0.3">
      <c r="A703">
        <v>208</v>
      </c>
      <c r="B703" t="s">
        <v>140</v>
      </c>
      <c r="C703" t="s">
        <v>90</v>
      </c>
      <c r="D703" s="101">
        <v>45382</v>
      </c>
      <c r="E703" t="s">
        <v>3184</v>
      </c>
      <c r="F703" t="s">
        <v>5307</v>
      </c>
      <c r="G703" t="s">
        <v>3982</v>
      </c>
      <c r="H703" t="s">
        <v>5308</v>
      </c>
    </row>
    <row r="704" spans="1:8" x14ac:dyDescent="0.3">
      <c r="A704">
        <v>214</v>
      </c>
      <c r="B704" t="s">
        <v>143</v>
      </c>
      <c r="C704" t="s">
        <v>90</v>
      </c>
      <c r="D704" s="101">
        <v>45382</v>
      </c>
      <c r="E704" t="s">
        <v>3185</v>
      </c>
      <c r="F704" t="s">
        <v>5309</v>
      </c>
      <c r="G704" t="s">
        <v>3982</v>
      </c>
      <c r="H704" t="s">
        <v>5310</v>
      </c>
    </row>
    <row r="705" spans="1:8" x14ac:dyDescent="0.3">
      <c r="A705">
        <v>217</v>
      </c>
      <c r="B705" t="s">
        <v>147</v>
      </c>
      <c r="C705" t="s">
        <v>90</v>
      </c>
      <c r="D705" s="101">
        <v>45382</v>
      </c>
      <c r="E705" t="s">
        <v>3186</v>
      </c>
      <c r="F705" t="s">
        <v>5311</v>
      </c>
      <c r="G705" t="s">
        <v>3982</v>
      </c>
      <c r="H705" t="s">
        <v>5312</v>
      </c>
    </row>
    <row r="706" spans="1:8" x14ac:dyDescent="0.3">
      <c r="A706">
        <v>218</v>
      </c>
      <c r="B706" t="s">
        <v>148</v>
      </c>
      <c r="C706" t="s">
        <v>90</v>
      </c>
      <c r="D706" s="101">
        <v>45382</v>
      </c>
      <c r="E706" t="s">
        <v>3187</v>
      </c>
      <c r="F706" t="s">
        <v>5313</v>
      </c>
      <c r="G706" t="s">
        <v>3982</v>
      </c>
      <c r="H706" t="s">
        <v>5314</v>
      </c>
    </row>
    <row r="707" spans="1:8" x14ac:dyDescent="0.3">
      <c r="A707">
        <v>225</v>
      </c>
      <c r="B707" t="s">
        <v>156</v>
      </c>
      <c r="C707" t="s">
        <v>90</v>
      </c>
      <c r="D707" s="101">
        <v>45382</v>
      </c>
      <c r="E707" t="s">
        <v>5315</v>
      </c>
      <c r="F707" t="s">
        <v>5316</v>
      </c>
      <c r="G707" t="s">
        <v>3982</v>
      </c>
      <c r="H707" t="s">
        <v>5317</v>
      </c>
    </row>
    <row r="708" spans="1:8" x14ac:dyDescent="0.3">
      <c r="A708">
        <v>239</v>
      </c>
      <c r="B708" t="s">
        <v>1226</v>
      </c>
      <c r="C708" t="s">
        <v>29</v>
      </c>
      <c r="D708" s="101">
        <v>45382</v>
      </c>
      <c r="E708" t="s">
        <v>5318</v>
      </c>
      <c r="F708" t="s">
        <v>5319</v>
      </c>
      <c r="G708" t="s">
        <v>3894</v>
      </c>
      <c r="H708" t="s">
        <v>5320</v>
      </c>
    </row>
    <row r="709" spans="1:8" x14ac:dyDescent="0.3">
      <c r="A709">
        <v>241</v>
      </c>
      <c r="B709" t="s">
        <v>173</v>
      </c>
      <c r="C709" t="s">
        <v>29</v>
      </c>
      <c r="D709" s="101">
        <v>45382</v>
      </c>
      <c r="E709" t="s">
        <v>5321</v>
      </c>
      <c r="F709" t="s">
        <v>5322</v>
      </c>
      <c r="G709" t="s">
        <v>3894</v>
      </c>
      <c r="H709" t="s">
        <v>5323</v>
      </c>
    </row>
    <row r="710" spans="1:8" x14ac:dyDescent="0.3">
      <c r="A710">
        <v>434</v>
      </c>
      <c r="B710" t="s">
        <v>403</v>
      </c>
      <c r="C710" t="s">
        <v>90</v>
      </c>
      <c r="D710" s="101">
        <v>45382</v>
      </c>
      <c r="E710" t="s">
        <v>3188</v>
      </c>
      <c r="F710" t="s">
        <v>5324</v>
      </c>
      <c r="G710" t="s">
        <v>3982</v>
      </c>
      <c r="H710" t="s">
        <v>5325</v>
      </c>
    </row>
    <row r="711" spans="1:8" x14ac:dyDescent="0.3">
      <c r="A711">
        <v>436</v>
      </c>
      <c r="B711" t="s">
        <v>121</v>
      </c>
      <c r="C711" t="s">
        <v>93</v>
      </c>
      <c r="D711" s="101">
        <v>45382</v>
      </c>
      <c r="E711" t="s">
        <v>3189</v>
      </c>
      <c r="F711" t="s">
        <v>5326</v>
      </c>
      <c r="G711" t="s">
        <v>4640</v>
      </c>
      <c r="H711" t="s">
        <v>5327</v>
      </c>
    </row>
    <row r="712" spans="1:8" x14ac:dyDescent="0.3">
      <c r="A712">
        <v>69</v>
      </c>
      <c r="B712" t="s">
        <v>51</v>
      </c>
      <c r="C712" t="s">
        <v>50</v>
      </c>
      <c r="D712" s="101">
        <v>45382</v>
      </c>
      <c r="E712" t="s">
        <v>5328</v>
      </c>
      <c r="F712" t="s">
        <v>5329</v>
      </c>
      <c r="G712" t="s">
        <v>3598</v>
      </c>
      <c r="H712" t="s">
        <v>5330</v>
      </c>
    </row>
    <row r="713" spans="1:8" x14ac:dyDescent="0.3">
      <c r="A713">
        <v>111</v>
      </c>
      <c r="B713" t="s">
        <v>85</v>
      </c>
      <c r="C713" t="s">
        <v>50</v>
      </c>
      <c r="D713" s="101">
        <v>45382</v>
      </c>
      <c r="E713" t="s">
        <v>5331</v>
      </c>
      <c r="F713" t="s">
        <v>5332</v>
      </c>
      <c r="G713" t="s">
        <v>3699</v>
      </c>
      <c r="H713" t="s">
        <v>5333</v>
      </c>
    </row>
    <row r="714" spans="1:8" x14ac:dyDescent="0.3">
      <c r="A714">
        <v>197</v>
      </c>
      <c r="B714" t="s">
        <v>130</v>
      </c>
      <c r="C714" t="s">
        <v>87</v>
      </c>
      <c r="D714" s="101">
        <v>45382</v>
      </c>
      <c r="E714" t="s">
        <v>5334</v>
      </c>
      <c r="F714" t="s">
        <v>5335</v>
      </c>
      <c r="G714" t="s">
        <v>3735</v>
      </c>
      <c r="H714" t="s">
        <v>5336</v>
      </c>
    </row>
    <row r="715" spans="1:8" x14ac:dyDescent="0.3">
      <c r="A715">
        <v>213</v>
      </c>
      <c r="B715" t="s">
        <v>142</v>
      </c>
      <c r="C715" t="s">
        <v>90</v>
      </c>
      <c r="D715" s="101">
        <v>45382</v>
      </c>
      <c r="E715" t="s">
        <v>3190</v>
      </c>
      <c r="F715" t="s">
        <v>5337</v>
      </c>
      <c r="G715" t="s">
        <v>3982</v>
      </c>
      <c r="H715" t="s">
        <v>5338</v>
      </c>
    </row>
    <row r="716" spans="1:8" x14ac:dyDescent="0.3">
      <c r="A716">
        <v>233</v>
      </c>
      <c r="B716" t="s">
        <v>164</v>
      </c>
      <c r="C716" t="s">
        <v>90</v>
      </c>
      <c r="D716" s="101">
        <v>45382</v>
      </c>
      <c r="E716" t="s">
        <v>5339</v>
      </c>
      <c r="F716" t="s">
        <v>5340</v>
      </c>
      <c r="G716" t="s">
        <v>3982</v>
      </c>
      <c r="H716" t="s">
        <v>5341</v>
      </c>
    </row>
    <row r="717" spans="1:8" x14ac:dyDescent="0.3">
      <c r="A717">
        <v>234</v>
      </c>
      <c r="B717" t="s">
        <v>165</v>
      </c>
      <c r="C717" t="s">
        <v>90</v>
      </c>
      <c r="D717" s="101">
        <v>45382</v>
      </c>
      <c r="E717" t="s">
        <v>5342</v>
      </c>
      <c r="F717" t="s">
        <v>5343</v>
      </c>
      <c r="G717" t="s">
        <v>3982</v>
      </c>
      <c r="H717" t="s">
        <v>5344</v>
      </c>
    </row>
    <row r="718" spans="1:8" x14ac:dyDescent="0.3">
      <c r="A718">
        <v>238</v>
      </c>
      <c r="B718" t="s">
        <v>168</v>
      </c>
      <c r="C718" t="s">
        <v>90</v>
      </c>
      <c r="D718" s="101">
        <v>45382</v>
      </c>
      <c r="E718" t="s">
        <v>3191</v>
      </c>
      <c r="F718" t="s">
        <v>5345</v>
      </c>
      <c r="G718" t="s">
        <v>3982</v>
      </c>
      <c r="H718" t="s">
        <v>5346</v>
      </c>
    </row>
    <row r="719" spans="1:8" x14ac:dyDescent="0.3">
      <c r="A719">
        <v>240</v>
      </c>
      <c r="B719" t="s">
        <v>172</v>
      </c>
      <c r="C719" t="s">
        <v>29</v>
      </c>
      <c r="D719" s="101">
        <v>45382</v>
      </c>
      <c r="E719" t="s">
        <v>5347</v>
      </c>
      <c r="F719" t="s">
        <v>5348</v>
      </c>
      <c r="G719" t="s">
        <v>3894</v>
      </c>
      <c r="H719" t="s">
        <v>5349</v>
      </c>
    </row>
    <row r="720" spans="1:8" x14ac:dyDescent="0.3">
      <c r="A720">
        <v>251</v>
      </c>
      <c r="B720" t="s">
        <v>1248</v>
      </c>
      <c r="C720" t="s">
        <v>186</v>
      </c>
      <c r="D720" s="101">
        <v>45382</v>
      </c>
      <c r="E720" t="s">
        <v>1249</v>
      </c>
      <c r="F720" t="s">
        <v>5350</v>
      </c>
      <c r="G720" t="s">
        <v>4208</v>
      </c>
      <c r="H720" t="s">
        <v>5351</v>
      </c>
    </row>
    <row r="721" spans="1:8" x14ac:dyDescent="0.3">
      <c r="A721">
        <v>254</v>
      </c>
      <c r="B721" t="s">
        <v>189</v>
      </c>
      <c r="C721" t="s">
        <v>190</v>
      </c>
      <c r="D721" s="101">
        <v>45382</v>
      </c>
      <c r="E721" t="s">
        <v>5352</v>
      </c>
      <c r="F721" t="s">
        <v>5353</v>
      </c>
      <c r="G721" t="s">
        <v>4385</v>
      </c>
      <c r="H721" t="s">
        <v>5354</v>
      </c>
    </row>
    <row r="722" spans="1:8" x14ac:dyDescent="0.3">
      <c r="A722">
        <v>263</v>
      </c>
      <c r="B722" t="s">
        <v>201</v>
      </c>
      <c r="C722" t="s">
        <v>41</v>
      </c>
      <c r="D722" s="101">
        <v>45382</v>
      </c>
      <c r="E722" t="s">
        <v>5355</v>
      </c>
      <c r="F722" t="s">
        <v>5356</v>
      </c>
      <c r="G722" t="s">
        <v>3994</v>
      </c>
      <c r="H722" t="s">
        <v>5357</v>
      </c>
    </row>
    <row r="723" spans="1:8" x14ac:dyDescent="0.3">
      <c r="A723">
        <v>300</v>
      </c>
      <c r="B723" t="s">
        <v>244</v>
      </c>
      <c r="C723" t="s">
        <v>245</v>
      </c>
      <c r="D723" s="101">
        <v>45382</v>
      </c>
      <c r="E723" t="s">
        <v>5358</v>
      </c>
      <c r="F723" t="s">
        <v>5359</v>
      </c>
      <c r="G723" t="s">
        <v>3998</v>
      </c>
      <c r="H723" t="s">
        <v>5360</v>
      </c>
    </row>
    <row r="724" spans="1:8" x14ac:dyDescent="0.3">
      <c r="A724">
        <v>301</v>
      </c>
      <c r="B724" t="s">
        <v>246</v>
      </c>
      <c r="C724" t="s">
        <v>245</v>
      </c>
      <c r="D724" s="101">
        <v>45382</v>
      </c>
      <c r="E724" t="s">
        <v>5361</v>
      </c>
      <c r="F724" t="s">
        <v>5362</v>
      </c>
      <c r="G724" t="s">
        <v>3998</v>
      </c>
      <c r="H724" t="s">
        <v>5363</v>
      </c>
    </row>
    <row r="725" spans="1:8" x14ac:dyDescent="0.3">
      <c r="A725">
        <v>306</v>
      </c>
      <c r="B725" t="s">
        <v>252</v>
      </c>
      <c r="C725" t="s">
        <v>186</v>
      </c>
      <c r="D725" s="101">
        <v>45382</v>
      </c>
      <c r="E725" t="s">
        <v>5364</v>
      </c>
      <c r="F725" t="s">
        <v>5365</v>
      </c>
      <c r="G725" t="s">
        <v>4208</v>
      </c>
      <c r="H725" t="s">
        <v>5366</v>
      </c>
    </row>
    <row r="726" spans="1:8" x14ac:dyDescent="0.3">
      <c r="A726">
        <v>347</v>
      </c>
      <c r="B726" t="s">
        <v>297</v>
      </c>
      <c r="C726" t="s">
        <v>298</v>
      </c>
      <c r="D726" s="101">
        <v>45382</v>
      </c>
      <c r="E726" t="s">
        <v>5367</v>
      </c>
      <c r="F726" t="s">
        <v>5368</v>
      </c>
      <c r="G726" t="s">
        <v>5041</v>
      </c>
      <c r="H726" t="s">
        <v>5369</v>
      </c>
    </row>
    <row r="727" spans="1:8" x14ac:dyDescent="0.3">
      <c r="A727">
        <v>348</v>
      </c>
      <c r="B727" t="s">
        <v>299</v>
      </c>
      <c r="C727" t="s">
        <v>298</v>
      </c>
      <c r="D727" s="101">
        <v>45382</v>
      </c>
      <c r="E727" t="s">
        <v>5370</v>
      </c>
      <c r="F727" t="s">
        <v>5371</v>
      </c>
      <c r="G727" t="s">
        <v>5041</v>
      </c>
      <c r="H727" t="s">
        <v>5372</v>
      </c>
    </row>
    <row r="728" spans="1:8" x14ac:dyDescent="0.3">
      <c r="A728">
        <v>351</v>
      </c>
      <c r="B728" t="s">
        <v>300</v>
      </c>
      <c r="C728" t="s">
        <v>298</v>
      </c>
      <c r="D728" s="101">
        <v>45382</v>
      </c>
      <c r="E728" t="s">
        <v>5373</v>
      </c>
      <c r="F728" t="s">
        <v>5374</v>
      </c>
      <c r="G728" t="s">
        <v>4005</v>
      </c>
      <c r="H728" t="s">
        <v>5375</v>
      </c>
    </row>
    <row r="729" spans="1:8" x14ac:dyDescent="0.3">
      <c r="A729">
        <v>352</v>
      </c>
      <c r="B729" t="s">
        <v>301</v>
      </c>
      <c r="C729" t="s">
        <v>298</v>
      </c>
      <c r="D729" s="101">
        <v>45382</v>
      </c>
      <c r="E729" t="s">
        <v>5376</v>
      </c>
      <c r="F729" t="s">
        <v>5377</v>
      </c>
      <c r="G729" t="s">
        <v>4005</v>
      </c>
    </row>
    <row r="730" spans="1:8" x14ac:dyDescent="0.3">
      <c r="A730">
        <v>368</v>
      </c>
      <c r="B730" t="s">
        <v>322</v>
      </c>
      <c r="C730" t="s">
        <v>1463</v>
      </c>
      <c r="D730" s="101">
        <v>45382</v>
      </c>
      <c r="E730" t="s">
        <v>5378</v>
      </c>
      <c r="F730" t="s">
        <v>5379</v>
      </c>
      <c r="G730" t="s">
        <v>4605</v>
      </c>
      <c r="H730" t="s">
        <v>5380</v>
      </c>
    </row>
    <row r="731" spans="1:8" x14ac:dyDescent="0.3">
      <c r="A731">
        <v>372</v>
      </c>
      <c r="B731" t="s">
        <v>327</v>
      </c>
      <c r="C731" t="s">
        <v>1463</v>
      </c>
      <c r="D731" s="101">
        <v>45382</v>
      </c>
      <c r="E731" t="s">
        <v>5381</v>
      </c>
      <c r="F731" t="s">
        <v>5382</v>
      </c>
      <c r="G731" t="s">
        <v>4605</v>
      </c>
      <c r="H731" t="s">
        <v>5383</v>
      </c>
    </row>
    <row r="732" spans="1:8" x14ac:dyDescent="0.3">
      <c r="A732">
        <v>373</v>
      </c>
      <c r="B732" t="s">
        <v>328</v>
      </c>
      <c r="C732" t="s">
        <v>190</v>
      </c>
      <c r="D732" s="101">
        <v>45382</v>
      </c>
      <c r="E732" t="s">
        <v>3192</v>
      </c>
      <c r="F732" t="s">
        <v>5384</v>
      </c>
      <c r="G732" t="s">
        <v>4208</v>
      </c>
      <c r="H732" t="s">
        <v>5385</v>
      </c>
    </row>
    <row r="733" spans="1:8" x14ac:dyDescent="0.3">
      <c r="A733">
        <v>390</v>
      </c>
      <c r="B733" t="s">
        <v>348</v>
      </c>
      <c r="C733" t="s">
        <v>190</v>
      </c>
      <c r="D733" s="101">
        <v>45382</v>
      </c>
      <c r="E733" t="s">
        <v>3193</v>
      </c>
      <c r="F733" t="s">
        <v>5386</v>
      </c>
      <c r="G733" t="s">
        <v>4385</v>
      </c>
      <c r="H733" t="s">
        <v>5387</v>
      </c>
    </row>
    <row r="734" spans="1:8" x14ac:dyDescent="0.3">
      <c r="A734">
        <v>409</v>
      </c>
      <c r="B734" t="s">
        <v>375</v>
      </c>
      <c r="C734" t="s">
        <v>41</v>
      </c>
      <c r="D734" s="101">
        <v>45382</v>
      </c>
      <c r="E734" t="s">
        <v>3194</v>
      </c>
      <c r="F734" t="s">
        <v>5388</v>
      </c>
      <c r="G734" t="s">
        <v>4615</v>
      </c>
    </row>
    <row r="735" spans="1:8" x14ac:dyDescent="0.3">
      <c r="A735">
        <v>414</v>
      </c>
      <c r="B735" t="s">
        <v>382</v>
      </c>
      <c r="C735" t="s">
        <v>190</v>
      </c>
      <c r="D735" s="101">
        <v>45382</v>
      </c>
      <c r="E735" t="s">
        <v>3195</v>
      </c>
      <c r="F735" t="s">
        <v>5389</v>
      </c>
      <c r="G735" t="s">
        <v>4385</v>
      </c>
      <c r="H735" t="s">
        <v>5390</v>
      </c>
    </row>
    <row r="736" spans="1:8" x14ac:dyDescent="0.3">
      <c r="A736">
        <v>415</v>
      </c>
      <c r="B736" t="s">
        <v>383</v>
      </c>
      <c r="C736" t="s">
        <v>190</v>
      </c>
      <c r="D736" s="101">
        <v>45382</v>
      </c>
      <c r="E736" t="s">
        <v>3197</v>
      </c>
      <c r="F736" t="s">
        <v>5391</v>
      </c>
      <c r="G736" t="s">
        <v>4385</v>
      </c>
      <c r="H736" t="s">
        <v>5392</v>
      </c>
    </row>
    <row r="737" spans="1:8" x14ac:dyDescent="0.3">
      <c r="A737">
        <v>416</v>
      </c>
      <c r="B737" t="s">
        <v>384</v>
      </c>
      <c r="C737" t="s">
        <v>190</v>
      </c>
      <c r="D737" s="101">
        <v>45382</v>
      </c>
      <c r="E737" t="s">
        <v>3204</v>
      </c>
      <c r="F737" t="s">
        <v>5393</v>
      </c>
      <c r="G737" t="s">
        <v>4385</v>
      </c>
      <c r="H737" t="s">
        <v>5394</v>
      </c>
    </row>
    <row r="738" spans="1:8" x14ac:dyDescent="0.3">
      <c r="A738">
        <v>417</v>
      </c>
      <c r="B738" t="s">
        <v>385</v>
      </c>
      <c r="C738" t="s">
        <v>190</v>
      </c>
      <c r="D738" s="101">
        <v>45382</v>
      </c>
      <c r="E738" t="s">
        <v>3209</v>
      </c>
      <c r="F738" t="s">
        <v>5395</v>
      </c>
      <c r="G738" t="s">
        <v>4385</v>
      </c>
      <c r="H738" t="s">
        <v>5396</v>
      </c>
    </row>
    <row r="739" spans="1:8" x14ac:dyDescent="0.3">
      <c r="A739">
        <v>418</v>
      </c>
      <c r="B739" t="s">
        <v>386</v>
      </c>
      <c r="C739" t="s">
        <v>190</v>
      </c>
      <c r="D739" s="101">
        <v>45382</v>
      </c>
      <c r="E739" t="s">
        <v>3210</v>
      </c>
      <c r="F739" t="s">
        <v>5397</v>
      </c>
      <c r="G739" t="s">
        <v>4385</v>
      </c>
      <c r="H739" t="s">
        <v>5398</v>
      </c>
    </row>
    <row r="740" spans="1:8" x14ac:dyDescent="0.3">
      <c r="A740">
        <v>431</v>
      </c>
      <c r="B740" t="s">
        <v>400</v>
      </c>
      <c r="C740" t="s">
        <v>64</v>
      </c>
      <c r="D740" s="101">
        <v>45382</v>
      </c>
      <c r="E740" t="s">
        <v>5399</v>
      </c>
      <c r="F740" t="s">
        <v>5400</v>
      </c>
      <c r="G740" t="s">
        <v>3560</v>
      </c>
      <c r="H740" t="s">
        <v>5401</v>
      </c>
    </row>
    <row r="741" spans="1:8" x14ac:dyDescent="0.3">
      <c r="A741">
        <v>432</v>
      </c>
      <c r="B741" t="s">
        <v>401</v>
      </c>
      <c r="C741" t="s">
        <v>64</v>
      </c>
      <c r="D741" s="101">
        <v>45382</v>
      </c>
      <c r="E741" t="s">
        <v>3212</v>
      </c>
      <c r="F741" t="s">
        <v>5402</v>
      </c>
      <c r="G741" t="s">
        <v>3560</v>
      </c>
      <c r="H741" t="s">
        <v>5403</v>
      </c>
    </row>
    <row r="742" spans="1:8" x14ac:dyDescent="0.3">
      <c r="A742">
        <v>453</v>
      </c>
      <c r="B742" t="s">
        <v>418</v>
      </c>
      <c r="C742" t="s">
        <v>358</v>
      </c>
      <c r="D742" s="101">
        <v>45382</v>
      </c>
      <c r="E742" t="s">
        <v>5404</v>
      </c>
      <c r="F742" t="s">
        <v>5405</v>
      </c>
      <c r="G742" t="s">
        <v>5406</v>
      </c>
      <c r="H742" t="s">
        <v>5407</v>
      </c>
    </row>
    <row r="743" spans="1:8" x14ac:dyDescent="0.3">
      <c r="A743">
        <v>469</v>
      </c>
      <c r="B743" t="s">
        <v>387</v>
      </c>
      <c r="C743" t="s">
        <v>190</v>
      </c>
      <c r="D743" s="101">
        <v>45382</v>
      </c>
      <c r="E743" t="s">
        <v>3213</v>
      </c>
      <c r="F743" t="s">
        <v>5408</v>
      </c>
      <c r="G743" t="s">
        <v>4385</v>
      </c>
      <c r="H743" t="s">
        <v>5398</v>
      </c>
    </row>
    <row r="744" spans="1:8" x14ac:dyDescent="0.3">
      <c r="A744">
        <v>470</v>
      </c>
      <c r="B744" t="s">
        <v>433</v>
      </c>
      <c r="C744" t="s">
        <v>190</v>
      </c>
      <c r="D744" s="101">
        <v>45382</v>
      </c>
      <c r="E744" t="s">
        <v>3224</v>
      </c>
      <c r="F744" t="s">
        <v>5409</v>
      </c>
      <c r="G744" t="s">
        <v>4385</v>
      </c>
      <c r="H744" t="s">
        <v>5398</v>
      </c>
    </row>
    <row r="745" spans="1:8" x14ac:dyDescent="0.3">
      <c r="A745">
        <v>471</v>
      </c>
      <c r="B745" t="s">
        <v>434</v>
      </c>
      <c r="C745" t="s">
        <v>190</v>
      </c>
      <c r="D745" s="101">
        <v>45382</v>
      </c>
      <c r="E745" t="s">
        <v>3230</v>
      </c>
      <c r="F745" t="s">
        <v>5410</v>
      </c>
      <c r="G745" t="s">
        <v>4385</v>
      </c>
      <c r="H745" t="s">
        <v>5398</v>
      </c>
    </row>
    <row r="746" spans="1:8" x14ac:dyDescent="0.3">
      <c r="A746">
        <v>77</v>
      </c>
      <c r="B746" t="s">
        <v>57</v>
      </c>
      <c r="C746" t="s">
        <v>58</v>
      </c>
      <c r="D746" s="101">
        <v>45412</v>
      </c>
      <c r="E746" t="s">
        <v>5411</v>
      </c>
      <c r="F746" t="s">
        <v>5412</v>
      </c>
      <c r="G746" t="s">
        <v>4634</v>
      </c>
      <c r="H746" t="s">
        <v>5413</v>
      </c>
    </row>
    <row r="747" spans="1:8" x14ac:dyDescent="0.3">
      <c r="A747">
        <v>122</v>
      </c>
      <c r="B747" t="s">
        <v>96</v>
      </c>
      <c r="C747" t="s">
        <v>93</v>
      </c>
      <c r="D747" s="101">
        <v>45412</v>
      </c>
      <c r="E747" t="s">
        <v>5414</v>
      </c>
      <c r="F747" t="s">
        <v>5415</v>
      </c>
      <c r="G747" t="s">
        <v>4640</v>
      </c>
      <c r="H747" t="s">
        <v>5416</v>
      </c>
    </row>
    <row r="748" spans="1:8" x14ac:dyDescent="0.3">
      <c r="A748">
        <v>124</v>
      </c>
      <c r="B748" t="s">
        <v>97</v>
      </c>
      <c r="C748" t="s">
        <v>64</v>
      </c>
      <c r="D748" s="101">
        <v>45412</v>
      </c>
      <c r="E748" t="s">
        <v>5417</v>
      </c>
      <c r="F748" t="s">
        <v>5418</v>
      </c>
      <c r="G748" t="s">
        <v>3560</v>
      </c>
      <c r="H748" t="s">
        <v>5419</v>
      </c>
    </row>
    <row r="749" spans="1:8" x14ac:dyDescent="0.3">
      <c r="A749">
        <v>125</v>
      </c>
      <c r="B749" t="s">
        <v>98</v>
      </c>
      <c r="C749" t="s">
        <v>64</v>
      </c>
      <c r="D749" s="101">
        <v>45412</v>
      </c>
      <c r="E749" t="s">
        <v>5420</v>
      </c>
      <c r="F749" t="s">
        <v>5421</v>
      </c>
      <c r="G749" t="s">
        <v>3560</v>
      </c>
      <c r="H749" t="s">
        <v>5422</v>
      </c>
    </row>
    <row r="750" spans="1:8" x14ac:dyDescent="0.3">
      <c r="A750">
        <v>128</v>
      </c>
      <c r="B750" t="s">
        <v>101</v>
      </c>
      <c r="C750" t="s">
        <v>64</v>
      </c>
      <c r="D750" s="101">
        <v>45412</v>
      </c>
      <c r="E750" t="s">
        <v>5423</v>
      </c>
      <c r="F750" t="s">
        <v>5424</v>
      </c>
      <c r="G750" t="s">
        <v>3560</v>
      </c>
      <c r="H750" t="s">
        <v>5425</v>
      </c>
    </row>
    <row r="751" spans="1:8" x14ac:dyDescent="0.3">
      <c r="A751">
        <v>172</v>
      </c>
      <c r="B751" t="s">
        <v>122</v>
      </c>
      <c r="C751" t="s">
        <v>93</v>
      </c>
      <c r="D751" s="101">
        <v>45412</v>
      </c>
      <c r="E751" t="s">
        <v>5426</v>
      </c>
      <c r="F751" t="s">
        <v>5427</v>
      </c>
      <c r="G751" t="s">
        <v>3566</v>
      </c>
      <c r="H751" t="s">
        <v>5428</v>
      </c>
    </row>
    <row r="752" spans="1:8" x14ac:dyDescent="0.3">
      <c r="A752">
        <v>208</v>
      </c>
      <c r="B752" t="s">
        <v>140</v>
      </c>
      <c r="C752" t="s">
        <v>90</v>
      </c>
      <c r="D752" s="101">
        <v>45412</v>
      </c>
      <c r="E752" t="s">
        <v>3238</v>
      </c>
      <c r="F752" t="s">
        <v>5429</v>
      </c>
      <c r="G752" t="s">
        <v>3982</v>
      </c>
      <c r="H752" t="s">
        <v>5430</v>
      </c>
    </row>
    <row r="753" spans="1:8" x14ac:dyDescent="0.3">
      <c r="A753">
        <v>214</v>
      </c>
      <c r="B753" t="s">
        <v>143</v>
      </c>
      <c r="C753" t="s">
        <v>90</v>
      </c>
      <c r="D753" s="101">
        <v>45412</v>
      </c>
      <c r="E753" t="s">
        <v>3239</v>
      </c>
      <c r="F753" t="s">
        <v>5431</v>
      </c>
      <c r="G753" t="s">
        <v>3982</v>
      </c>
      <c r="H753" t="s">
        <v>5432</v>
      </c>
    </row>
    <row r="754" spans="1:8" x14ac:dyDescent="0.3">
      <c r="A754">
        <v>217</v>
      </c>
      <c r="B754" t="s">
        <v>147</v>
      </c>
      <c r="C754" t="s">
        <v>90</v>
      </c>
      <c r="D754" s="101">
        <v>45412</v>
      </c>
      <c r="E754" t="s">
        <v>3240</v>
      </c>
      <c r="F754" t="s">
        <v>5433</v>
      </c>
      <c r="G754" t="s">
        <v>3982</v>
      </c>
      <c r="H754" t="s">
        <v>5434</v>
      </c>
    </row>
    <row r="755" spans="1:8" x14ac:dyDescent="0.3">
      <c r="A755">
        <v>218</v>
      </c>
      <c r="B755" t="s">
        <v>148</v>
      </c>
      <c r="C755" t="s">
        <v>90</v>
      </c>
      <c r="D755" s="101">
        <v>45412</v>
      </c>
      <c r="E755" t="s">
        <v>3241</v>
      </c>
      <c r="F755" t="s">
        <v>5435</v>
      </c>
      <c r="G755" t="s">
        <v>3982</v>
      </c>
      <c r="H755" t="s">
        <v>5436</v>
      </c>
    </row>
    <row r="756" spans="1:8" x14ac:dyDescent="0.3">
      <c r="A756">
        <v>225</v>
      </c>
      <c r="B756" t="s">
        <v>156</v>
      </c>
      <c r="C756" t="s">
        <v>90</v>
      </c>
      <c r="D756" s="101">
        <v>45412</v>
      </c>
      <c r="E756" t="s">
        <v>5437</v>
      </c>
      <c r="F756" t="s">
        <v>5438</v>
      </c>
      <c r="G756" t="s">
        <v>3982</v>
      </c>
      <c r="H756" t="s">
        <v>5439</v>
      </c>
    </row>
    <row r="757" spans="1:8" x14ac:dyDescent="0.3">
      <c r="A757">
        <v>239</v>
      </c>
      <c r="B757" t="s">
        <v>1226</v>
      </c>
      <c r="C757" t="s">
        <v>29</v>
      </c>
      <c r="D757" s="101">
        <v>45412</v>
      </c>
      <c r="E757" t="s">
        <v>5440</v>
      </c>
      <c r="F757" t="s">
        <v>5441</v>
      </c>
      <c r="G757" t="s">
        <v>3894</v>
      </c>
      <c r="H757" t="s">
        <v>5442</v>
      </c>
    </row>
    <row r="758" spans="1:8" x14ac:dyDescent="0.3">
      <c r="A758">
        <v>241</v>
      </c>
      <c r="B758" t="s">
        <v>173</v>
      </c>
      <c r="C758" t="s">
        <v>29</v>
      </c>
      <c r="D758" s="101">
        <v>45412</v>
      </c>
      <c r="E758" t="s">
        <v>5443</v>
      </c>
      <c r="F758" t="s">
        <v>5444</v>
      </c>
      <c r="G758" t="s">
        <v>3894</v>
      </c>
      <c r="H758" t="s">
        <v>5445</v>
      </c>
    </row>
    <row r="759" spans="1:8" x14ac:dyDescent="0.3">
      <c r="A759">
        <v>434</v>
      </c>
      <c r="B759" t="s">
        <v>403</v>
      </c>
      <c r="C759" t="s">
        <v>90</v>
      </c>
      <c r="D759" s="101">
        <v>45412</v>
      </c>
      <c r="E759" t="s">
        <v>3242</v>
      </c>
      <c r="F759" t="s">
        <v>5446</v>
      </c>
      <c r="G759" t="s">
        <v>3982</v>
      </c>
      <c r="H759" t="s">
        <v>5447</v>
      </c>
    </row>
    <row r="760" spans="1:8" x14ac:dyDescent="0.3">
      <c r="A760">
        <v>436</v>
      </c>
      <c r="B760" t="s">
        <v>121</v>
      </c>
      <c r="C760" t="s">
        <v>93</v>
      </c>
      <c r="D760" s="101">
        <v>45412</v>
      </c>
      <c r="E760" t="s">
        <v>3243</v>
      </c>
      <c r="F760" t="s">
        <v>5448</v>
      </c>
      <c r="G760" t="s">
        <v>4640</v>
      </c>
      <c r="H760" t="s">
        <v>5449</v>
      </c>
    </row>
    <row r="761" spans="1:8" x14ac:dyDescent="0.3">
      <c r="A761">
        <v>116</v>
      </c>
      <c r="B761" t="s">
        <v>85</v>
      </c>
      <c r="C761" t="s">
        <v>60</v>
      </c>
      <c r="D761" s="101">
        <v>45412</v>
      </c>
      <c r="E761" t="s">
        <v>776</v>
      </c>
      <c r="F761" t="s">
        <v>5450</v>
      </c>
      <c r="G761" t="s">
        <v>5290</v>
      </c>
      <c r="H761" t="s">
        <v>5451</v>
      </c>
    </row>
    <row r="762" spans="1:8" x14ac:dyDescent="0.3">
      <c r="A762">
        <v>77</v>
      </c>
      <c r="B762" t="s">
        <v>57</v>
      </c>
      <c r="C762" t="s">
        <v>58</v>
      </c>
      <c r="D762" s="101">
        <v>45443</v>
      </c>
      <c r="E762" t="s">
        <v>5452</v>
      </c>
      <c r="F762" t="s">
        <v>5453</v>
      </c>
      <c r="G762" t="s">
        <v>4634</v>
      </c>
      <c r="H762" t="s">
        <v>5454</v>
      </c>
    </row>
    <row r="763" spans="1:8" x14ac:dyDescent="0.3">
      <c r="A763">
        <v>121</v>
      </c>
      <c r="B763" t="s">
        <v>94</v>
      </c>
      <c r="C763" t="s">
        <v>25</v>
      </c>
      <c r="D763" s="101">
        <v>45443</v>
      </c>
      <c r="E763" t="s">
        <v>5455</v>
      </c>
      <c r="F763" t="s">
        <v>5456</v>
      </c>
      <c r="G763" t="s">
        <v>3556</v>
      </c>
      <c r="H763" t="s">
        <v>5457</v>
      </c>
    </row>
    <row r="764" spans="1:8" x14ac:dyDescent="0.3">
      <c r="A764">
        <v>124</v>
      </c>
      <c r="B764" t="s">
        <v>97</v>
      </c>
      <c r="C764" t="s">
        <v>64</v>
      </c>
      <c r="D764" s="101">
        <v>45443</v>
      </c>
      <c r="E764" t="s">
        <v>5458</v>
      </c>
      <c r="F764" t="s">
        <v>5459</v>
      </c>
      <c r="G764" t="s">
        <v>3560</v>
      </c>
      <c r="H764" t="s">
        <v>5460</v>
      </c>
    </row>
    <row r="765" spans="1:8" x14ac:dyDescent="0.3">
      <c r="A765">
        <v>125</v>
      </c>
      <c r="B765" t="s">
        <v>98</v>
      </c>
      <c r="C765" t="s">
        <v>64</v>
      </c>
      <c r="D765" s="101">
        <v>45443</v>
      </c>
      <c r="E765" t="s">
        <v>5461</v>
      </c>
      <c r="F765" t="s">
        <v>5462</v>
      </c>
      <c r="G765" t="s">
        <v>3560</v>
      </c>
      <c r="H765" t="s">
        <v>5463</v>
      </c>
    </row>
    <row r="766" spans="1:8" x14ac:dyDescent="0.3">
      <c r="A766">
        <v>128</v>
      </c>
      <c r="B766" t="s">
        <v>101</v>
      </c>
      <c r="C766" t="s">
        <v>64</v>
      </c>
      <c r="D766" s="101">
        <v>45443</v>
      </c>
      <c r="E766" t="s">
        <v>5464</v>
      </c>
      <c r="F766" t="s">
        <v>5465</v>
      </c>
      <c r="G766" t="s">
        <v>3560</v>
      </c>
      <c r="H766" t="s">
        <v>5466</v>
      </c>
    </row>
    <row r="767" spans="1:8" x14ac:dyDescent="0.3">
      <c r="A767">
        <v>172</v>
      </c>
      <c r="B767" t="s">
        <v>122</v>
      </c>
      <c r="C767" t="s">
        <v>93</v>
      </c>
      <c r="D767" s="101">
        <v>45443</v>
      </c>
      <c r="E767" t="s">
        <v>5467</v>
      </c>
      <c r="F767" t="s">
        <v>5468</v>
      </c>
      <c r="G767" t="s">
        <v>3566</v>
      </c>
      <c r="H767" t="s">
        <v>5469</v>
      </c>
    </row>
    <row r="768" spans="1:8" x14ac:dyDescent="0.3">
      <c r="A768">
        <v>208</v>
      </c>
      <c r="B768" t="s">
        <v>140</v>
      </c>
      <c r="C768" t="s">
        <v>90</v>
      </c>
      <c r="D768" s="101">
        <v>45443</v>
      </c>
      <c r="E768" t="s">
        <v>3244</v>
      </c>
      <c r="F768" t="s">
        <v>5470</v>
      </c>
      <c r="G768" t="s">
        <v>3982</v>
      </c>
      <c r="H768" t="s">
        <v>5471</v>
      </c>
    </row>
    <row r="769" spans="1:8" x14ac:dyDescent="0.3">
      <c r="A769">
        <v>214</v>
      </c>
      <c r="B769" t="s">
        <v>143</v>
      </c>
      <c r="C769" t="s">
        <v>90</v>
      </c>
      <c r="D769" s="101">
        <v>45443</v>
      </c>
      <c r="E769" t="s">
        <v>3245</v>
      </c>
      <c r="F769" t="s">
        <v>5472</v>
      </c>
      <c r="G769" t="s">
        <v>3982</v>
      </c>
      <c r="H769" t="s">
        <v>5473</v>
      </c>
    </row>
    <row r="770" spans="1:8" x14ac:dyDescent="0.3">
      <c r="A770">
        <v>217</v>
      </c>
      <c r="B770" t="s">
        <v>147</v>
      </c>
      <c r="C770" t="s">
        <v>90</v>
      </c>
      <c r="D770" s="101">
        <v>45443</v>
      </c>
      <c r="E770" t="s">
        <v>3246</v>
      </c>
      <c r="F770" t="s">
        <v>5474</v>
      </c>
      <c r="G770" t="s">
        <v>3982</v>
      </c>
      <c r="H770" t="s">
        <v>5475</v>
      </c>
    </row>
    <row r="771" spans="1:8" x14ac:dyDescent="0.3">
      <c r="A771">
        <v>218</v>
      </c>
      <c r="B771" t="s">
        <v>148</v>
      </c>
      <c r="C771" t="s">
        <v>90</v>
      </c>
      <c r="D771" s="101">
        <v>45443</v>
      </c>
      <c r="E771" t="s">
        <v>3247</v>
      </c>
      <c r="F771" t="s">
        <v>5476</v>
      </c>
      <c r="G771" t="s">
        <v>3982</v>
      </c>
      <c r="H771" t="s">
        <v>5477</v>
      </c>
    </row>
    <row r="772" spans="1:8" x14ac:dyDescent="0.3">
      <c r="A772">
        <v>225</v>
      </c>
      <c r="B772" t="s">
        <v>156</v>
      </c>
      <c r="C772" t="s">
        <v>90</v>
      </c>
      <c r="D772" s="101">
        <v>45443</v>
      </c>
      <c r="E772" t="s">
        <v>5478</v>
      </c>
      <c r="F772" t="s">
        <v>5479</v>
      </c>
      <c r="G772" t="s">
        <v>3982</v>
      </c>
      <c r="H772" t="s">
        <v>5480</v>
      </c>
    </row>
    <row r="773" spans="1:8" x14ac:dyDescent="0.3">
      <c r="A773">
        <v>239</v>
      </c>
      <c r="B773" t="s">
        <v>1226</v>
      </c>
      <c r="C773" t="s">
        <v>29</v>
      </c>
      <c r="D773" s="101">
        <v>45443</v>
      </c>
      <c r="E773" t="s">
        <v>5481</v>
      </c>
      <c r="F773" t="s">
        <v>5482</v>
      </c>
      <c r="G773" t="s">
        <v>3894</v>
      </c>
      <c r="H773" t="s">
        <v>5483</v>
      </c>
    </row>
    <row r="774" spans="1:8" x14ac:dyDescent="0.3">
      <c r="A774">
        <v>241</v>
      </c>
      <c r="B774" t="s">
        <v>173</v>
      </c>
      <c r="C774" t="s">
        <v>29</v>
      </c>
      <c r="D774" s="101">
        <v>45443</v>
      </c>
      <c r="E774" t="s">
        <v>5484</v>
      </c>
      <c r="F774" t="s">
        <v>5485</v>
      </c>
      <c r="G774" t="s">
        <v>3894</v>
      </c>
      <c r="H774" t="s">
        <v>5445</v>
      </c>
    </row>
    <row r="775" spans="1:8" x14ac:dyDescent="0.3">
      <c r="A775">
        <v>434</v>
      </c>
      <c r="B775" t="s">
        <v>403</v>
      </c>
      <c r="C775" t="s">
        <v>90</v>
      </c>
      <c r="D775" s="101">
        <v>45443</v>
      </c>
      <c r="E775" t="s">
        <v>3248</v>
      </c>
      <c r="F775" t="s">
        <v>5486</v>
      </c>
      <c r="G775" t="s">
        <v>3982</v>
      </c>
      <c r="H775" t="s">
        <v>5487</v>
      </c>
    </row>
    <row r="776" spans="1:8" x14ac:dyDescent="0.3">
      <c r="A776">
        <v>436</v>
      </c>
      <c r="B776" t="s">
        <v>121</v>
      </c>
      <c r="C776" t="s">
        <v>93</v>
      </c>
      <c r="D776" s="101">
        <v>45443</v>
      </c>
      <c r="E776" t="s">
        <v>3249</v>
      </c>
      <c r="F776" t="s">
        <v>5488</v>
      </c>
      <c r="G776" t="s">
        <v>4640</v>
      </c>
      <c r="H776" t="s">
        <v>5489</v>
      </c>
    </row>
    <row r="777" spans="1:8" x14ac:dyDescent="0.3">
      <c r="A777">
        <v>77</v>
      </c>
      <c r="B777" t="s">
        <v>57</v>
      </c>
      <c r="C777" t="s">
        <v>58</v>
      </c>
      <c r="D777" s="101">
        <v>45473</v>
      </c>
      <c r="E777" t="s">
        <v>5490</v>
      </c>
      <c r="F777" t="s">
        <v>5491</v>
      </c>
      <c r="G777" t="s">
        <v>4634</v>
      </c>
      <c r="H777" t="s">
        <v>5492</v>
      </c>
    </row>
    <row r="778" spans="1:8" x14ac:dyDescent="0.3">
      <c r="A778">
        <v>121</v>
      </c>
      <c r="B778" t="s">
        <v>94</v>
      </c>
      <c r="C778" t="s">
        <v>25</v>
      </c>
      <c r="D778" s="101">
        <v>45473</v>
      </c>
      <c r="E778" t="s">
        <v>5493</v>
      </c>
      <c r="F778" t="s">
        <v>5494</v>
      </c>
      <c r="G778" t="s">
        <v>3556</v>
      </c>
      <c r="H778" t="s">
        <v>5495</v>
      </c>
    </row>
    <row r="779" spans="1:8" x14ac:dyDescent="0.3">
      <c r="A779">
        <v>122</v>
      </c>
      <c r="B779" t="s">
        <v>96</v>
      </c>
      <c r="C779" t="s">
        <v>93</v>
      </c>
      <c r="D779" s="101">
        <v>45473</v>
      </c>
      <c r="E779" t="s">
        <v>5496</v>
      </c>
      <c r="F779" t="s">
        <v>5497</v>
      </c>
      <c r="G779" t="s">
        <v>4640</v>
      </c>
      <c r="H779" t="s">
        <v>5498</v>
      </c>
    </row>
    <row r="780" spans="1:8" x14ac:dyDescent="0.3">
      <c r="A780">
        <v>124</v>
      </c>
      <c r="B780" t="s">
        <v>97</v>
      </c>
      <c r="C780" t="s">
        <v>64</v>
      </c>
      <c r="D780" s="101">
        <v>45473</v>
      </c>
      <c r="E780" t="s">
        <v>5499</v>
      </c>
      <c r="F780" t="s">
        <v>5500</v>
      </c>
      <c r="G780" t="s">
        <v>3560</v>
      </c>
      <c r="H780" t="s">
        <v>5501</v>
      </c>
    </row>
    <row r="781" spans="1:8" x14ac:dyDescent="0.3">
      <c r="A781">
        <v>125</v>
      </c>
      <c r="B781" t="s">
        <v>98</v>
      </c>
      <c r="C781" t="s">
        <v>64</v>
      </c>
      <c r="D781" s="101">
        <v>45473</v>
      </c>
      <c r="E781" t="s">
        <v>5502</v>
      </c>
      <c r="F781" t="s">
        <v>5503</v>
      </c>
      <c r="G781" t="s">
        <v>3560</v>
      </c>
      <c r="H781" t="s">
        <v>5504</v>
      </c>
    </row>
    <row r="782" spans="1:8" x14ac:dyDescent="0.3">
      <c r="A782">
        <v>128</v>
      </c>
      <c r="B782" t="s">
        <v>101</v>
      </c>
      <c r="C782" t="s">
        <v>64</v>
      </c>
      <c r="D782" s="101">
        <v>45473</v>
      </c>
      <c r="E782" t="s">
        <v>5505</v>
      </c>
      <c r="F782" t="s">
        <v>5506</v>
      </c>
      <c r="G782" t="s">
        <v>3560</v>
      </c>
      <c r="H782" t="s">
        <v>5507</v>
      </c>
    </row>
    <row r="783" spans="1:8" x14ac:dyDescent="0.3">
      <c r="A783">
        <v>172</v>
      </c>
      <c r="B783" t="s">
        <v>122</v>
      </c>
      <c r="C783" t="s">
        <v>93</v>
      </c>
      <c r="D783" s="101">
        <v>45473</v>
      </c>
      <c r="E783" t="s">
        <v>5508</v>
      </c>
      <c r="F783" t="s">
        <v>5509</v>
      </c>
      <c r="G783" t="s">
        <v>3566</v>
      </c>
      <c r="H783" t="s">
        <v>5510</v>
      </c>
    </row>
    <row r="784" spans="1:8" x14ac:dyDescent="0.3">
      <c r="A784">
        <v>208</v>
      </c>
      <c r="B784" t="s">
        <v>140</v>
      </c>
      <c r="C784" t="s">
        <v>90</v>
      </c>
      <c r="D784" s="101">
        <v>45473</v>
      </c>
      <c r="E784" t="s">
        <v>3250</v>
      </c>
      <c r="F784" t="s">
        <v>5511</v>
      </c>
      <c r="G784" t="s">
        <v>3848</v>
      </c>
      <c r="H784" t="s">
        <v>5512</v>
      </c>
    </row>
    <row r="785" spans="1:8" x14ac:dyDescent="0.3">
      <c r="A785">
        <v>214</v>
      </c>
      <c r="B785" t="s">
        <v>143</v>
      </c>
      <c r="C785" t="s">
        <v>90</v>
      </c>
      <c r="D785" s="101">
        <v>45473</v>
      </c>
      <c r="E785" t="s">
        <v>3251</v>
      </c>
      <c r="F785" t="s">
        <v>5513</v>
      </c>
      <c r="G785" t="s">
        <v>3982</v>
      </c>
      <c r="H785" t="s">
        <v>5514</v>
      </c>
    </row>
    <row r="786" spans="1:8" x14ac:dyDescent="0.3">
      <c r="A786">
        <v>217</v>
      </c>
      <c r="B786" t="s">
        <v>147</v>
      </c>
      <c r="C786" t="s">
        <v>90</v>
      </c>
      <c r="D786" s="101">
        <v>45473</v>
      </c>
      <c r="E786" t="s">
        <v>3252</v>
      </c>
      <c r="F786" t="s">
        <v>5515</v>
      </c>
      <c r="G786" t="s">
        <v>3982</v>
      </c>
      <c r="H786" t="s">
        <v>5516</v>
      </c>
    </row>
    <row r="787" spans="1:8" x14ac:dyDescent="0.3">
      <c r="A787">
        <v>218</v>
      </c>
      <c r="B787" t="s">
        <v>148</v>
      </c>
      <c r="C787" t="s">
        <v>90</v>
      </c>
      <c r="D787" s="101">
        <v>45473</v>
      </c>
      <c r="E787" t="s">
        <v>3253</v>
      </c>
      <c r="F787" t="s">
        <v>5517</v>
      </c>
      <c r="G787" t="s">
        <v>3982</v>
      </c>
      <c r="H787" t="s">
        <v>5518</v>
      </c>
    </row>
    <row r="788" spans="1:8" x14ac:dyDescent="0.3">
      <c r="A788">
        <v>225</v>
      </c>
      <c r="B788" t="s">
        <v>156</v>
      </c>
      <c r="C788" t="s">
        <v>90</v>
      </c>
      <c r="D788" s="101">
        <v>45473</v>
      </c>
      <c r="E788" t="s">
        <v>5519</v>
      </c>
      <c r="F788" t="s">
        <v>5520</v>
      </c>
      <c r="G788" t="s">
        <v>3982</v>
      </c>
      <c r="H788" t="s">
        <v>5521</v>
      </c>
    </row>
    <row r="789" spans="1:8" x14ac:dyDescent="0.3">
      <c r="A789">
        <v>239</v>
      </c>
      <c r="B789" t="s">
        <v>1226</v>
      </c>
      <c r="C789" t="s">
        <v>29</v>
      </c>
      <c r="D789" s="101">
        <v>45473</v>
      </c>
      <c r="E789" t="s">
        <v>5522</v>
      </c>
      <c r="F789" t="s">
        <v>5523</v>
      </c>
      <c r="G789" t="s">
        <v>3894</v>
      </c>
      <c r="H789" t="s">
        <v>5524</v>
      </c>
    </row>
    <row r="790" spans="1:8" x14ac:dyDescent="0.3">
      <c r="A790">
        <v>241</v>
      </c>
      <c r="B790" t="s">
        <v>173</v>
      </c>
      <c r="C790" t="s">
        <v>29</v>
      </c>
      <c r="D790" s="101">
        <v>45473</v>
      </c>
      <c r="E790" t="s">
        <v>5525</v>
      </c>
      <c r="F790" t="s">
        <v>5526</v>
      </c>
      <c r="G790" t="s">
        <v>3894</v>
      </c>
      <c r="H790" t="s">
        <v>5445</v>
      </c>
    </row>
    <row r="791" spans="1:8" x14ac:dyDescent="0.3">
      <c r="A791">
        <v>434</v>
      </c>
      <c r="B791" t="s">
        <v>403</v>
      </c>
      <c r="C791" t="s">
        <v>90</v>
      </c>
      <c r="D791" s="101">
        <v>45473</v>
      </c>
      <c r="E791" t="s">
        <v>3254</v>
      </c>
      <c r="F791" t="s">
        <v>5527</v>
      </c>
      <c r="G791" t="s">
        <v>3982</v>
      </c>
      <c r="H791" t="s">
        <v>5528</v>
      </c>
    </row>
    <row r="792" spans="1:8" x14ac:dyDescent="0.3">
      <c r="A792">
        <v>436</v>
      </c>
      <c r="B792" t="s">
        <v>121</v>
      </c>
      <c r="C792" t="s">
        <v>93</v>
      </c>
      <c r="D792" s="101">
        <v>45473</v>
      </c>
      <c r="E792" t="s">
        <v>3255</v>
      </c>
      <c r="F792" t="s">
        <v>5529</v>
      </c>
      <c r="G792" t="s">
        <v>4640</v>
      </c>
      <c r="H792" t="s">
        <v>5530</v>
      </c>
    </row>
    <row r="793" spans="1:8" x14ac:dyDescent="0.3">
      <c r="A793">
        <v>68</v>
      </c>
      <c r="B793" t="s">
        <v>49</v>
      </c>
      <c r="C793" t="s">
        <v>50</v>
      </c>
      <c r="D793" s="101">
        <v>45473</v>
      </c>
      <c r="E793" t="s">
        <v>5531</v>
      </c>
      <c r="F793" t="s">
        <v>5532</v>
      </c>
      <c r="G793" t="s">
        <v>3598</v>
      </c>
      <c r="H793" t="s">
        <v>5533</v>
      </c>
    </row>
    <row r="794" spans="1:8" x14ac:dyDescent="0.3">
      <c r="A794">
        <v>73</v>
      </c>
      <c r="B794" t="s">
        <v>53</v>
      </c>
      <c r="C794" t="s">
        <v>25</v>
      </c>
      <c r="D794" s="101">
        <v>45473</v>
      </c>
      <c r="E794" t="s">
        <v>5534</v>
      </c>
      <c r="F794" t="s">
        <v>5535</v>
      </c>
      <c r="G794" t="s">
        <v>3792</v>
      </c>
      <c r="H794" t="s">
        <v>5536</v>
      </c>
    </row>
    <row r="795" spans="1:8" x14ac:dyDescent="0.3">
      <c r="A795">
        <v>74</v>
      </c>
      <c r="B795" t="s">
        <v>56</v>
      </c>
      <c r="C795" t="s">
        <v>25</v>
      </c>
      <c r="D795" s="101">
        <v>45473</v>
      </c>
      <c r="E795" t="s">
        <v>5537</v>
      </c>
      <c r="F795" t="s">
        <v>5538</v>
      </c>
      <c r="G795" t="s">
        <v>3792</v>
      </c>
    </row>
    <row r="796" spans="1:8" x14ac:dyDescent="0.3">
      <c r="A796">
        <v>86</v>
      </c>
      <c r="B796" t="s">
        <v>67</v>
      </c>
      <c r="C796" t="s">
        <v>64</v>
      </c>
      <c r="D796" s="101">
        <v>45473</v>
      </c>
      <c r="E796" t="s">
        <v>5539</v>
      </c>
      <c r="F796" t="s">
        <v>5540</v>
      </c>
      <c r="G796" t="s">
        <v>3560</v>
      </c>
      <c r="H796" t="s">
        <v>5541</v>
      </c>
    </row>
    <row r="797" spans="1:8" x14ac:dyDescent="0.3">
      <c r="A797">
        <v>95</v>
      </c>
      <c r="B797" t="s">
        <v>75</v>
      </c>
      <c r="C797" t="s">
        <v>64</v>
      </c>
      <c r="D797" s="101">
        <v>45473</v>
      </c>
      <c r="E797" t="s">
        <v>5542</v>
      </c>
      <c r="F797" t="s">
        <v>5543</v>
      </c>
      <c r="G797" t="s">
        <v>3560</v>
      </c>
      <c r="H797" t="s">
        <v>5544</v>
      </c>
    </row>
    <row r="798" spans="1:8" x14ac:dyDescent="0.3">
      <c r="A798">
        <v>143</v>
      </c>
      <c r="B798" t="s">
        <v>911</v>
      </c>
      <c r="C798" t="s">
        <v>77</v>
      </c>
      <c r="D798" s="101">
        <v>45473</v>
      </c>
      <c r="E798" t="s">
        <v>5545</v>
      </c>
      <c r="F798" t="s">
        <v>5546</v>
      </c>
      <c r="G798" t="s">
        <v>3658</v>
      </c>
      <c r="H798" t="s">
        <v>5547</v>
      </c>
    </row>
    <row r="799" spans="1:8" x14ac:dyDescent="0.3">
      <c r="A799">
        <v>145</v>
      </c>
      <c r="B799" t="s">
        <v>109</v>
      </c>
      <c r="C799" t="s">
        <v>110</v>
      </c>
      <c r="D799" s="101">
        <v>45473</v>
      </c>
      <c r="E799" t="s">
        <v>5548</v>
      </c>
      <c r="F799" t="s">
        <v>5549</v>
      </c>
      <c r="G799" t="s">
        <v>3661</v>
      </c>
      <c r="H799" t="s">
        <v>5550</v>
      </c>
    </row>
    <row r="800" spans="1:8" x14ac:dyDescent="0.3">
      <c r="A800">
        <v>146</v>
      </c>
      <c r="B800" t="s">
        <v>111</v>
      </c>
      <c r="C800" t="s">
        <v>77</v>
      </c>
      <c r="D800" s="101">
        <v>45473</v>
      </c>
      <c r="E800" t="s">
        <v>5551</v>
      </c>
      <c r="F800" t="s">
        <v>5552</v>
      </c>
      <c r="G800" t="s">
        <v>3658</v>
      </c>
      <c r="H800" t="s">
        <v>5553</v>
      </c>
    </row>
    <row r="801" spans="1:8" x14ac:dyDescent="0.3">
      <c r="A801">
        <v>148</v>
      </c>
      <c r="B801" t="s">
        <v>114</v>
      </c>
      <c r="C801" t="s">
        <v>110</v>
      </c>
      <c r="D801" s="101">
        <v>45473</v>
      </c>
      <c r="E801" t="s">
        <v>5554</v>
      </c>
      <c r="F801" t="s">
        <v>5555</v>
      </c>
      <c r="G801" t="s">
        <v>3661</v>
      </c>
      <c r="H801" t="s">
        <v>5556</v>
      </c>
    </row>
    <row r="802" spans="1:8" x14ac:dyDescent="0.3">
      <c r="A802">
        <v>159</v>
      </c>
      <c r="B802" t="s">
        <v>85</v>
      </c>
      <c r="C802" t="s">
        <v>118</v>
      </c>
      <c r="D802" s="101">
        <v>45473</v>
      </c>
      <c r="E802" t="s">
        <v>5557</v>
      </c>
      <c r="F802" t="s">
        <v>5558</v>
      </c>
      <c r="G802" t="s">
        <v>3699</v>
      </c>
      <c r="H802" t="s">
        <v>5559</v>
      </c>
    </row>
    <row r="803" spans="1:8" x14ac:dyDescent="0.3">
      <c r="A803">
        <v>167</v>
      </c>
      <c r="B803" t="s">
        <v>120</v>
      </c>
      <c r="C803" t="s">
        <v>25</v>
      </c>
      <c r="D803" s="101">
        <v>45473</v>
      </c>
      <c r="E803" t="s">
        <v>5560</v>
      </c>
      <c r="F803" t="s">
        <v>5561</v>
      </c>
      <c r="G803" t="s">
        <v>3668</v>
      </c>
      <c r="H803" t="s">
        <v>5562</v>
      </c>
    </row>
    <row r="804" spans="1:8" x14ac:dyDescent="0.3">
      <c r="A804">
        <v>193</v>
      </c>
      <c r="B804" t="s">
        <v>965</v>
      </c>
      <c r="C804" t="s">
        <v>46</v>
      </c>
      <c r="D804" s="101">
        <v>45473</v>
      </c>
      <c r="E804" t="s">
        <v>5563</v>
      </c>
      <c r="F804" t="s">
        <v>5564</v>
      </c>
      <c r="G804" t="s">
        <v>4157</v>
      </c>
      <c r="H804" t="s">
        <v>5565</v>
      </c>
    </row>
    <row r="805" spans="1:8" x14ac:dyDescent="0.3">
      <c r="A805">
        <v>199</v>
      </c>
      <c r="B805" t="s">
        <v>131</v>
      </c>
      <c r="C805" t="s">
        <v>25</v>
      </c>
      <c r="D805" s="101">
        <v>45473</v>
      </c>
      <c r="E805" t="s">
        <v>5566</v>
      </c>
      <c r="F805" t="s">
        <v>5567</v>
      </c>
      <c r="G805" t="s">
        <v>3864</v>
      </c>
      <c r="H805" t="s">
        <v>5568</v>
      </c>
    </row>
    <row r="806" spans="1:8" x14ac:dyDescent="0.3">
      <c r="A806">
        <v>203</v>
      </c>
      <c r="B806" t="s">
        <v>135</v>
      </c>
      <c r="C806" t="s">
        <v>86</v>
      </c>
      <c r="D806" s="101">
        <v>45473</v>
      </c>
      <c r="E806" t="s">
        <v>3256</v>
      </c>
      <c r="F806" t="s">
        <v>5569</v>
      </c>
      <c r="G806" t="s">
        <v>4163</v>
      </c>
      <c r="H806" t="s">
        <v>5570</v>
      </c>
    </row>
    <row r="807" spans="1:8" x14ac:dyDescent="0.3">
      <c r="A807">
        <v>204</v>
      </c>
      <c r="B807" t="s">
        <v>136</v>
      </c>
      <c r="C807" t="s">
        <v>86</v>
      </c>
      <c r="D807" s="101">
        <v>45473</v>
      </c>
      <c r="E807" t="s">
        <v>5571</v>
      </c>
      <c r="F807" t="s">
        <v>5572</v>
      </c>
      <c r="G807" t="s">
        <v>4163</v>
      </c>
      <c r="H807" t="s">
        <v>4812</v>
      </c>
    </row>
    <row r="808" spans="1:8" x14ac:dyDescent="0.3">
      <c r="A808">
        <v>205</v>
      </c>
      <c r="B808" t="s">
        <v>137</v>
      </c>
      <c r="C808" t="s">
        <v>86</v>
      </c>
      <c r="D808" s="101">
        <v>45473</v>
      </c>
      <c r="E808" t="s">
        <v>5573</v>
      </c>
      <c r="F808" t="s">
        <v>5574</v>
      </c>
      <c r="G808" t="s">
        <v>4163</v>
      </c>
      <c r="H808" t="s">
        <v>5575</v>
      </c>
    </row>
    <row r="809" spans="1:8" x14ac:dyDescent="0.3">
      <c r="A809">
        <v>207</v>
      </c>
      <c r="B809" t="s">
        <v>139</v>
      </c>
      <c r="C809" t="s">
        <v>86</v>
      </c>
      <c r="D809" s="101">
        <v>45473</v>
      </c>
      <c r="E809" t="s">
        <v>5576</v>
      </c>
      <c r="F809" t="s">
        <v>5577</v>
      </c>
      <c r="G809" t="s">
        <v>4163</v>
      </c>
      <c r="H809" t="s">
        <v>5578</v>
      </c>
    </row>
    <row r="810" spans="1:8" x14ac:dyDescent="0.3">
      <c r="A810">
        <v>215</v>
      </c>
      <c r="B810" t="s">
        <v>145</v>
      </c>
      <c r="C810" t="s">
        <v>90</v>
      </c>
      <c r="D810" s="101">
        <v>45473</v>
      </c>
      <c r="E810" t="s">
        <v>3257</v>
      </c>
      <c r="F810" t="s">
        <v>5579</v>
      </c>
      <c r="G810" t="s">
        <v>3982</v>
      </c>
      <c r="H810" t="s">
        <v>5580</v>
      </c>
    </row>
    <row r="811" spans="1:8" x14ac:dyDescent="0.3">
      <c r="A811">
        <v>219</v>
      </c>
      <c r="B811" t="s">
        <v>150</v>
      </c>
      <c r="C811" t="s">
        <v>90</v>
      </c>
      <c r="D811" s="101">
        <v>45473</v>
      </c>
      <c r="E811" t="s">
        <v>3258</v>
      </c>
      <c r="F811" t="s">
        <v>5581</v>
      </c>
      <c r="G811" t="s">
        <v>3982</v>
      </c>
      <c r="H811" t="s">
        <v>5582</v>
      </c>
    </row>
    <row r="812" spans="1:8" x14ac:dyDescent="0.3">
      <c r="A812">
        <v>220</v>
      </c>
      <c r="B812" t="s">
        <v>151</v>
      </c>
      <c r="C812" t="s">
        <v>90</v>
      </c>
      <c r="D812" s="101">
        <v>45473</v>
      </c>
      <c r="E812" t="s">
        <v>3259</v>
      </c>
      <c r="F812" t="s">
        <v>5583</v>
      </c>
      <c r="G812" t="s">
        <v>3848</v>
      </c>
      <c r="H812" t="s">
        <v>5584</v>
      </c>
    </row>
    <row r="813" spans="1:8" x14ac:dyDescent="0.3">
      <c r="A813">
        <v>230</v>
      </c>
      <c r="B813" t="s">
        <v>161</v>
      </c>
      <c r="C813" t="s">
        <v>90</v>
      </c>
      <c r="D813" s="101">
        <v>45473</v>
      </c>
      <c r="E813" t="s">
        <v>5585</v>
      </c>
      <c r="F813" t="s">
        <v>5586</v>
      </c>
      <c r="G813" t="s">
        <v>3982</v>
      </c>
      <c r="H813" t="s">
        <v>5587</v>
      </c>
    </row>
    <row r="814" spans="1:8" x14ac:dyDescent="0.3">
      <c r="A814">
        <v>231</v>
      </c>
      <c r="B814" t="s">
        <v>162</v>
      </c>
      <c r="C814" t="s">
        <v>90</v>
      </c>
      <c r="D814" s="101">
        <v>45473</v>
      </c>
      <c r="E814" t="s">
        <v>5588</v>
      </c>
      <c r="F814" t="s">
        <v>5589</v>
      </c>
      <c r="G814" t="s">
        <v>3982</v>
      </c>
      <c r="H814" t="s">
        <v>5590</v>
      </c>
    </row>
    <row r="815" spans="1:8" x14ac:dyDescent="0.3">
      <c r="A815">
        <v>232</v>
      </c>
      <c r="B815" t="s">
        <v>163</v>
      </c>
      <c r="C815" t="s">
        <v>90</v>
      </c>
      <c r="D815" s="101">
        <v>45473</v>
      </c>
      <c r="E815" t="s">
        <v>5591</v>
      </c>
      <c r="F815" t="s">
        <v>5592</v>
      </c>
      <c r="G815" t="s">
        <v>3982</v>
      </c>
      <c r="H815" t="s">
        <v>5593</v>
      </c>
    </row>
    <row r="816" spans="1:8" x14ac:dyDescent="0.3">
      <c r="A816">
        <v>245</v>
      </c>
      <c r="B816" t="s">
        <v>1245</v>
      </c>
      <c r="C816" t="s">
        <v>178</v>
      </c>
      <c r="D816" s="101">
        <v>45473</v>
      </c>
      <c r="E816" t="s">
        <v>5594</v>
      </c>
      <c r="F816" t="s">
        <v>5595</v>
      </c>
      <c r="G816" t="s">
        <v>4191</v>
      </c>
    </row>
    <row r="817" spans="1:8" x14ac:dyDescent="0.3">
      <c r="A817">
        <v>246</v>
      </c>
      <c r="B817" t="s">
        <v>181</v>
      </c>
      <c r="C817" t="s">
        <v>180</v>
      </c>
      <c r="D817" s="101">
        <v>45473</v>
      </c>
      <c r="E817" t="s">
        <v>5596</v>
      </c>
      <c r="F817" t="s">
        <v>5597</v>
      </c>
      <c r="G817" t="s">
        <v>5598</v>
      </c>
      <c r="H817" t="s">
        <v>5599</v>
      </c>
    </row>
    <row r="818" spans="1:8" x14ac:dyDescent="0.3">
      <c r="A818">
        <v>252</v>
      </c>
      <c r="B818" t="s">
        <v>1253</v>
      </c>
      <c r="C818" t="s">
        <v>178</v>
      </c>
      <c r="D818" s="101">
        <v>45473</v>
      </c>
      <c r="E818" t="s">
        <v>5600</v>
      </c>
      <c r="F818" t="s">
        <v>5601</v>
      </c>
      <c r="G818" t="s">
        <v>4191</v>
      </c>
    </row>
    <row r="819" spans="1:8" x14ac:dyDescent="0.3">
      <c r="A819">
        <v>256</v>
      </c>
      <c r="B819" t="s">
        <v>193</v>
      </c>
      <c r="C819" t="s">
        <v>118</v>
      </c>
      <c r="D819" s="101">
        <v>45473</v>
      </c>
      <c r="E819" t="s">
        <v>5602</v>
      </c>
      <c r="F819" t="s">
        <v>5603</v>
      </c>
      <c r="G819" t="s">
        <v>4198</v>
      </c>
      <c r="H819" t="s">
        <v>5604</v>
      </c>
    </row>
    <row r="820" spans="1:8" x14ac:dyDescent="0.3">
      <c r="A820">
        <v>260</v>
      </c>
      <c r="B820" t="s">
        <v>196</v>
      </c>
      <c r="C820" t="s">
        <v>197</v>
      </c>
      <c r="D820" s="101">
        <v>45473</v>
      </c>
      <c r="E820" t="s">
        <v>5605</v>
      </c>
      <c r="F820" t="s">
        <v>5606</v>
      </c>
      <c r="G820" t="s">
        <v>4202</v>
      </c>
      <c r="H820" t="s">
        <v>5607</v>
      </c>
    </row>
    <row r="821" spans="1:8" x14ac:dyDescent="0.3">
      <c r="A821">
        <v>261</v>
      </c>
      <c r="B821" t="s">
        <v>198</v>
      </c>
      <c r="C821" t="s">
        <v>46</v>
      </c>
      <c r="D821" s="101">
        <v>45473</v>
      </c>
      <c r="E821" t="s">
        <v>5608</v>
      </c>
      <c r="F821" t="s">
        <v>5609</v>
      </c>
      <c r="G821" t="s">
        <v>4157</v>
      </c>
      <c r="H821" t="s">
        <v>5610</v>
      </c>
    </row>
    <row r="822" spans="1:8" x14ac:dyDescent="0.3">
      <c r="A822">
        <v>262</v>
      </c>
      <c r="B822" t="s">
        <v>200</v>
      </c>
      <c r="C822" t="s">
        <v>41</v>
      </c>
      <c r="D822" s="101">
        <v>45473</v>
      </c>
      <c r="E822" t="s">
        <v>5611</v>
      </c>
      <c r="F822" t="s">
        <v>5612</v>
      </c>
      <c r="G822" t="s">
        <v>3994</v>
      </c>
      <c r="H822" t="s">
        <v>5613</v>
      </c>
    </row>
    <row r="823" spans="1:8" x14ac:dyDescent="0.3">
      <c r="A823">
        <v>268</v>
      </c>
      <c r="B823" t="s">
        <v>1284</v>
      </c>
      <c r="C823" t="s">
        <v>208</v>
      </c>
      <c r="D823" s="101">
        <v>45473</v>
      </c>
      <c r="E823" t="s">
        <v>5614</v>
      </c>
      <c r="F823" t="s">
        <v>5615</v>
      </c>
      <c r="G823" t="s">
        <v>4211</v>
      </c>
      <c r="H823" t="s">
        <v>5616</v>
      </c>
    </row>
    <row r="824" spans="1:8" x14ac:dyDescent="0.3">
      <c r="A824">
        <v>269</v>
      </c>
      <c r="B824" t="s">
        <v>1287</v>
      </c>
      <c r="C824" t="s">
        <v>208</v>
      </c>
      <c r="D824" s="101">
        <v>45473</v>
      </c>
      <c r="E824" t="s">
        <v>5617</v>
      </c>
      <c r="F824" t="s">
        <v>5618</v>
      </c>
      <c r="G824" t="s">
        <v>4211</v>
      </c>
      <c r="H824" t="s">
        <v>5619</v>
      </c>
    </row>
    <row r="825" spans="1:8" x14ac:dyDescent="0.3">
      <c r="A825">
        <v>270</v>
      </c>
      <c r="B825" t="s">
        <v>1290</v>
      </c>
      <c r="C825" t="s">
        <v>208</v>
      </c>
      <c r="D825" s="101">
        <v>45473</v>
      </c>
      <c r="E825" t="s">
        <v>5620</v>
      </c>
      <c r="F825" t="s">
        <v>5621</v>
      </c>
      <c r="G825" t="s">
        <v>4211</v>
      </c>
      <c r="H825" t="s">
        <v>5619</v>
      </c>
    </row>
    <row r="826" spans="1:8" x14ac:dyDescent="0.3">
      <c r="A826">
        <v>271</v>
      </c>
      <c r="B826" t="s">
        <v>1293</v>
      </c>
      <c r="C826" t="s">
        <v>208</v>
      </c>
      <c r="D826" s="101">
        <v>45473</v>
      </c>
      <c r="E826" t="s">
        <v>5622</v>
      </c>
      <c r="F826" t="s">
        <v>5623</v>
      </c>
      <c r="G826" t="s">
        <v>4211</v>
      </c>
      <c r="H826" t="s">
        <v>5616</v>
      </c>
    </row>
    <row r="827" spans="1:8" x14ac:dyDescent="0.3">
      <c r="A827">
        <v>273</v>
      </c>
      <c r="B827" t="s">
        <v>213</v>
      </c>
      <c r="C827" t="s">
        <v>214</v>
      </c>
      <c r="D827" s="101">
        <v>45473</v>
      </c>
      <c r="E827" t="s">
        <v>5624</v>
      </c>
      <c r="F827" t="s">
        <v>5625</v>
      </c>
      <c r="G827" t="s">
        <v>4218</v>
      </c>
      <c r="H827" t="s">
        <v>5626</v>
      </c>
    </row>
    <row r="828" spans="1:8" x14ac:dyDescent="0.3">
      <c r="A828">
        <v>274</v>
      </c>
      <c r="B828" t="s">
        <v>215</v>
      </c>
      <c r="C828" t="s">
        <v>197</v>
      </c>
      <c r="D828" s="101">
        <v>45473</v>
      </c>
      <c r="E828" t="s">
        <v>3260</v>
      </c>
      <c r="F828" t="s">
        <v>5627</v>
      </c>
      <c r="G828" t="s">
        <v>4202</v>
      </c>
      <c r="H828" t="s">
        <v>5628</v>
      </c>
    </row>
    <row r="829" spans="1:8" x14ac:dyDescent="0.3">
      <c r="A829">
        <v>275</v>
      </c>
      <c r="B829" t="s">
        <v>216</v>
      </c>
      <c r="C829" t="s">
        <v>217</v>
      </c>
      <c r="D829" s="101">
        <v>45473</v>
      </c>
      <c r="E829" t="s">
        <v>5629</v>
      </c>
      <c r="F829" t="s">
        <v>5630</v>
      </c>
      <c r="G829" t="s">
        <v>5185</v>
      </c>
      <c r="H829" t="s">
        <v>5631</v>
      </c>
    </row>
    <row r="830" spans="1:8" x14ac:dyDescent="0.3">
      <c r="A830">
        <v>276</v>
      </c>
      <c r="B830" t="s">
        <v>218</v>
      </c>
      <c r="C830" t="s">
        <v>219</v>
      </c>
      <c r="D830" s="101">
        <v>45473</v>
      </c>
      <c r="E830" t="s">
        <v>5632</v>
      </c>
      <c r="F830" t="s">
        <v>5633</v>
      </c>
      <c r="G830" t="s">
        <v>4224</v>
      </c>
      <c r="H830" t="s">
        <v>5634</v>
      </c>
    </row>
    <row r="831" spans="1:8" x14ac:dyDescent="0.3">
      <c r="A831">
        <v>277</v>
      </c>
      <c r="B831" t="s">
        <v>1323</v>
      </c>
      <c r="C831" t="s">
        <v>219</v>
      </c>
      <c r="D831" s="101">
        <v>45473</v>
      </c>
      <c r="E831" t="s">
        <v>5635</v>
      </c>
      <c r="F831" t="s">
        <v>5636</v>
      </c>
      <c r="G831" t="s">
        <v>4224</v>
      </c>
      <c r="H831" t="s">
        <v>5637</v>
      </c>
    </row>
    <row r="832" spans="1:8" x14ac:dyDescent="0.3">
      <c r="A832">
        <v>278</v>
      </c>
      <c r="B832" t="s">
        <v>1325</v>
      </c>
      <c r="C832" t="s">
        <v>219</v>
      </c>
      <c r="D832" s="101">
        <v>45473</v>
      </c>
      <c r="E832" t="s">
        <v>3261</v>
      </c>
      <c r="F832" t="s">
        <v>5638</v>
      </c>
      <c r="G832" t="s">
        <v>4224</v>
      </c>
      <c r="H832" t="s">
        <v>5639</v>
      </c>
    </row>
    <row r="833" spans="1:8" x14ac:dyDescent="0.3">
      <c r="A833">
        <v>282</v>
      </c>
      <c r="B833" t="s">
        <v>225</v>
      </c>
      <c r="C833" t="s">
        <v>219</v>
      </c>
      <c r="D833" s="101">
        <v>45473</v>
      </c>
      <c r="E833" t="s">
        <v>5640</v>
      </c>
      <c r="F833" t="s">
        <v>5641</v>
      </c>
      <c r="G833" t="s">
        <v>4224</v>
      </c>
      <c r="H833" t="s">
        <v>5642</v>
      </c>
    </row>
    <row r="834" spans="1:8" x14ac:dyDescent="0.3">
      <c r="A834">
        <v>283</v>
      </c>
      <c r="B834" t="s">
        <v>226</v>
      </c>
      <c r="C834" t="s">
        <v>219</v>
      </c>
      <c r="D834" s="101">
        <v>45473</v>
      </c>
      <c r="E834" t="s">
        <v>5643</v>
      </c>
      <c r="F834" t="s">
        <v>5644</v>
      </c>
      <c r="G834" t="s">
        <v>4224</v>
      </c>
      <c r="H834" t="s">
        <v>5645</v>
      </c>
    </row>
    <row r="835" spans="1:8" x14ac:dyDescent="0.3">
      <c r="A835">
        <v>285</v>
      </c>
      <c r="B835" t="s">
        <v>228</v>
      </c>
      <c r="C835" t="s">
        <v>219</v>
      </c>
      <c r="D835" s="101">
        <v>45473</v>
      </c>
      <c r="E835" t="s">
        <v>5646</v>
      </c>
      <c r="F835" t="s">
        <v>5647</v>
      </c>
      <c r="G835" t="s">
        <v>4224</v>
      </c>
      <c r="H835" t="s">
        <v>5648</v>
      </c>
    </row>
    <row r="836" spans="1:8" x14ac:dyDescent="0.3">
      <c r="A836">
        <v>286</v>
      </c>
      <c r="B836" t="s">
        <v>1339</v>
      </c>
      <c r="C836" t="s">
        <v>219</v>
      </c>
      <c r="D836" s="101">
        <v>45473</v>
      </c>
      <c r="E836" t="s">
        <v>3262</v>
      </c>
      <c r="F836" t="s">
        <v>5649</v>
      </c>
      <c r="G836" t="s">
        <v>4224</v>
      </c>
      <c r="H836" t="s">
        <v>5650</v>
      </c>
    </row>
    <row r="837" spans="1:8" x14ac:dyDescent="0.3">
      <c r="A837">
        <v>292</v>
      </c>
      <c r="B837" t="s">
        <v>235</v>
      </c>
      <c r="C837" t="s">
        <v>234</v>
      </c>
      <c r="D837" s="101">
        <v>45473</v>
      </c>
      <c r="E837" t="s">
        <v>5651</v>
      </c>
      <c r="F837" t="s">
        <v>5652</v>
      </c>
      <c r="G837" t="s">
        <v>4243</v>
      </c>
      <c r="H837" t="s">
        <v>5653</v>
      </c>
    </row>
    <row r="838" spans="1:8" x14ac:dyDescent="0.3">
      <c r="A838">
        <v>294</v>
      </c>
      <c r="B838" t="s">
        <v>238</v>
      </c>
      <c r="C838" t="s">
        <v>234</v>
      </c>
      <c r="D838" s="101">
        <v>45473</v>
      </c>
      <c r="E838" t="s">
        <v>5654</v>
      </c>
      <c r="F838" t="s">
        <v>5655</v>
      </c>
      <c r="G838" t="s">
        <v>4243</v>
      </c>
      <c r="H838" t="s">
        <v>5656</v>
      </c>
    </row>
    <row r="839" spans="1:8" x14ac:dyDescent="0.3">
      <c r="A839">
        <v>302</v>
      </c>
      <c r="B839" t="s">
        <v>1379</v>
      </c>
      <c r="C839" t="s">
        <v>208</v>
      </c>
      <c r="D839" s="101">
        <v>45473</v>
      </c>
      <c r="E839" t="s">
        <v>3263</v>
      </c>
      <c r="F839" t="s">
        <v>5657</v>
      </c>
      <c r="G839" t="s">
        <v>4211</v>
      </c>
      <c r="H839" t="s">
        <v>5616</v>
      </c>
    </row>
    <row r="840" spans="1:8" x14ac:dyDescent="0.3">
      <c r="A840">
        <v>303</v>
      </c>
      <c r="B840" t="s">
        <v>248</v>
      </c>
      <c r="C840" t="s">
        <v>249</v>
      </c>
      <c r="D840" s="101">
        <v>45473</v>
      </c>
      <c r="E840" t="s">
        <v>3268</v>
      </c>
      <c r="F840" t="s">
        <v>5658</v>
      </c>
      <c r="G840" t="s">
        <v>3699</v>
      </c>
      <c r="H840" t="s">
        <v>5659</v>
      </c>
    </row>
    <row r="841" spans="1:8" x14ac:dyDescent="0.3">
      <c r="A841">
        <v>304</v>
      </c>
      <c r="B841" t="s">
        <v>250</v>
      </c>
      <c r="C841" t="s">
        <v>249</v>
      </c>
      <c r="D841" s="101">
        <v>45473</v>
      </c>
      <c r="E841" t="s">
        <v>5660</v>
      </c>
      <c r="F841" t="s">
        <v>5661</v>
      </c>
      <c r="G841" t="s">
        <v>4251</v>
      </c>
      <c r="H841" t="s">
        <v>5662</v>
      </c>
    </row>
    <row r="842" spans="1:8" x14ac:dyDescent="0.3">
      <c r="A842">
        <v>323</v>
      </c>
      <c r="B842" t="s">
        <v>273</v>
      </c>
      <c r="C842" t="s">
        <v>39</v>
      </c>
      <c r="D842" s="101">
        <v>45473</v>
      </c>
      <c r="E842" t="s">
        <v>5663</v>
      </c>
      <c r="F842" t="s">
        <v>5664</v>
      </c>
      <c r="G842" t="s">
        <v>4337</v>
      </c>
    </row>
    <row r="843" spans="1:8" x14ac:dyDescent="0.3">
      <c r="A843">
        <v>324</v>
      </c>
      <c r="B843" t="s">
        <v>274</v>
      </c>
      <c r="C843" t="s">
        <v>39</v>
      </c>
      <c r="D843" s="101">
        <v>45473</v>
      </c>
      <c r="E843" t="s">
        <v>5665</v>
      </c>
      <c r="F843" t="s">
        <v>5666</v>
      </c>
      <c r="G843" t="s">
        <v>4218</v>
      </c>
      <c r="H843" t="s">
        <v>5667</v>
      </c>
    </row>
    <row r="844" spans="1:8" x14ac:dyDescent="0.3">
      <c r="A844">
        <v>325</v>
      </c>
      <c r="B844" t="s">
        <v>1403</v>
      </c>
      <c r="C844" t="s">
        <v>39</v>
      </c>
      <c r="D844" s="101">
        <v>45473</v>
      </c>
      <c r="E844" t="s">
        <v>5668</v>
      </c>
      <c r="F844" t="s">
        <v>5669</v>
      </c>
      <c r="G844" t="s">
        <v>4218</v>
      </c>
      <c r="H844" t="s">
        <v>5670</v>
      </c>
    </row>
    <row r="845" spans="1:8" x14ac:dyDescent="0.3">
      <c r="A845">
        <v>327</v>
      </c>
      <c r="B845" t="s">
        <v>1408</v>
      </c>
      <c r="C845" t="s">
        <v>214</v>
      </c>
      <c r="D845" s="101">
        <v>45473</v>
      </c>
      <c r="E845" t="s">
        <v>5671</v>
      </c>
      <c r="F845" t="s">
        <v>5672</v>
      </c>
      <c r="G845" t="s">
        <v>4218</v>
      </c>
      <c r="H845" t="s">
        <v>5673</v>
      </c>
    </row>
    <row r="846" spans="1:8" x14ac:dyDescent="0.3">
      <c r="A846">
        <v>332</v>
      </c>
      <c r="B846" t="s">
        <v>282</v>
      </c>
      <c r="C846" t="s">
        <v>25</v>
      </c>
      <c r="D846" s="101">
        <v>45473</v>
      </c>
      <c r="E846" t="s">
        <v>5674</v>
      </c>
      <c r="F846" t="s">
        <v>5675</v>
      </c>
      <c r="G846" t="s">
        <v>3556</v>
      </c>
      <c r="H846" t="s">
        <v>5676</v>
      </c>
    </row>
    <row r="847" spans="1:8" x14ac:dyDescent="0.3">
      <c r="A847">
        <v>337</v>
      </c>
      <c r="B847" t="s">
        <v>1414</v>
      </c>
      <c r="C847" t="s">
        <v>214</v>
      </c>
      <c r="D847" s="101">
        <v>45473</v>
      </c>
      <c r="E847" t="s">
        <v>5677</v>
      </c>
      <c r="F847" t="s">
        <v>5678</v>
      </c>
      <c r="G847" t="s">
        <v>4218</v>
      </c>
      <c r="H847" t="s">
        <v>5679</v>
      </c>
    </row>
    <row r="848" spans="1:8" x14ac:dyDescent="0.3">
      <c r="A848">
        <v>338</v>
      </c>
      <c r="B848" t="s">
        <v>1419</v>
      </c>
      <c r="C848" t="s">
        <v>214</v>
      </c>
      <c r="D848" s="101">
        <v>45473</v>
      </c>
      <c r="E848" t="s">
        <v>5680</v>
      </c>
      <c r="F848" t="s">
        <v>5681</v>
      </c>
      <c r="G848" t="s">
        <v>4218</v>
      </c>
      <c r="H848" t="s">
        <v>5682</v>
      </c>
    </row>
    <row r="849" spans="1:8" x14ac:dyDescent="0.3">
      <c r="A849">
        <v>341</v>
      </c>
      <c r="B849" t="s">
        <v>1424</v>
      </c>
      <c r="C849" t="s">
        <v>50</v>
      </c>
      <c r="D849" s="101">
        <v>45473</v>
      </c>
      <c r="E849" t="s">
        <v>5683</v>
      </c>
      <c r="F849" t="s">
        <v>5684</v>
      </c>
      <c r="G849" t="s">
        <v>3598</v>
      </c>
      <c r="H849" t="s">
        <v>5685</v>
      </c>
    </row>
    <row r="850" spans="1:8" x14ac:dyDescent="0.3">
      <c r="A850">
        <v>344</v>
      </c>
      <c r="B850" t="s">
        <v>294</v>
      </c>
      <c r="C850" t="s">
        <v>25</v>
      </c>
      <c r="D850" s="101">
        <v>45473</v>
      </c>
      <c r="E850" t="s">
        <v>5686</v>
      </c>
      <c r="F850" t="s">
        <v>5687</v>
      </c>
      <c r="G850" t="s">
        <v>3792</v>
      </c>
      <c r="H850" t="s">
        <v>5688</v>
      </c>
    </row>
    <row r="851" spans="1:8" x14ac:dyDescent="0.3">
      <c r="A851">
        <v>356</v>
      </c>
      <c r="B851" t="s">
        <v>307</v>
      </c>
      <c r="C851" t="s">
        <v>306</v>
      </c>
      <c r="D851" s="101">
        <v>45473</v>
      </c>
      <c r="E851" t="s">
        <v>5689</v>
      </c>
      <c r="F851" t="s">
        <v>5690</v>
      </c>
      <c r="G851" t="s">
        <v>4163</v>
      </c>
      <c r="H851" t="s">
        <v>5691</v>
      </c>
    </row>
    <row r="852" spans="1:8" x14ac:dyDescent="0.3">
      <c r="A852">
        <v>357</v>
      </c>
      <c r="B852" t="s">
        <v>1437</v>
      </c>
      <c r="C852" t="s">
        <v>306</v>
      </c>
      <c r="D852" s="101">
        <v>45473</v>
      </c>
      <c r="E852" t="s">
        <v>5692</v>
      </c>
      <c r="F852" t="s">
        <v>5693</v>
      </c>
      <c r="G852" t="s">
        <v>4163</v>
      </c>
      <c r="H852" t="s">
        <v>5694</v>
      </c>
    </row>
    <row r="853" spans="1:8" x14ac:dyDescent="0.3">
      <c r="A853">
        <v>358</v>
      </c>
      <c r="B853" t="s">
        <v>1439</v>
      </c>
      <c r="C853" t="s">
        <v>310</v>
      </c>
      <c r="D853" s="101">
        <v>45473</v>
      </c>
      <c r="E853" t="s">
        <v>5695</v>
      </c>
      <c r="F853" t="s">
        <v>5696</v>
      </c>
      <c r="G853" t="s">
        <v>5697</v>
      </c>
      <c r="H853" t="s">
        <v>5698</v>
      </c>
    </row>
    <row r="854" spans="1:8" x14ac:dyDescent="0.3">
      <c r="A854">
        <v>359</v>
      </c>
      <c r="B854" t="s">
        <v>1441</v>
      </c>
      <c r="C854" t="s">
        <v>217</v>
      </c>
      <c r="D854" s="101">
        <v>45473</v>
      </c>
      <c r="E854" t="s">
        <v>1442</v>
      </c>
      <c r="F854" t="s">
        <v>5699</v>
      </c>
      <c r="G854" t="s">
        <v>3699</v>
      </c>
      <c r="H854" t="s">
        <v>5700</v>
      </c>
    </row>
    <row r="855" spans="1:8" x14ac:dyDescent="0.3">
      <c r="A855">
        <v>362</v>
      </c>
      <c r="B855" t="s">
        <v>314</v>
      </c>
      <c r="C855" t="s">
        <v>315</v>
      </c>
      <c r="D855" s="101">
        <v>45473</v>
      </c>
      <c r="E855" t="s">
        <v>5701</v>
      </c>
      <c r="F855" t="s">
        <v>5702</v>
      </c>
      <c r="G855" t="s">
        <v>5703</v>
      </c>
      <c r="H855" t="s">
        <v>5704</v>
      </c>
    </row>
    <row r="856" spans="1:8" x14ac:dyDescent="0.3">
      <c r="A856">
        <v>363</v>
      </c>
      <c r="B856" t="s">
        <v>316</v>
      </c>
      <c r="C856" t="s">
        <v>315</v>
      </c>
      <c r="D856" s="101">
        <v>45473</v>
      </c>
      <c r="E856" t="s">
        <v>5705</v>
      </c>
      <c r="F856" t="s">
        <v>5706</v>
      </c>
      <c r="G856" t="s">
        <v>5707</v>
      </c>
    </row>
    <row r="857" spans="1:8" x14ac:dyDescent="0.3">
      <c r="A857">
        <v>364</v>
      </c>
      <c r="B857" t="s">
        <v>317</v>
      </c>
      <c r="C857" t="s">
        <v>32</v>
      </c>
      <c r="D857" s="101">
        <v>45473</v>
      </c>
      <c r="E857" t="s">
        <v>5708</v>
      </c>
      <c r="F857" t="s">
        <v>5709</v>
      </c>
      <c r="G857" t="s">
        <v>4208</v>
      </c>
    </row>
    <row r="858" spans="1:8" x14ac:dyDescent="0.3">
      <c r="A858">
        <v>369</v>
      </c>
      <c r="B858" t="s">
        <v>324</v>
      </c>
      <c r="C858" t="s">
        <v>32</v>
      </c>
      <c r="D858" s="101">
        <v>45473</v>
      </c>
      <c r="E858" t="s">
        <v>5710</v>
      </c>
      <c r="F858" t="s">
        <v>5711</v>
      </c>
      <c r="G858" t="s">
        <v>4293</v>
      </c>
      <c r="H858" t="s">
        <v>5712</v>
      </c>
    </row>
    <row r="859" spans="1:8" x14ac:dyDescent="0.3">
      <c r="A859">
        <v>371</v>
      </c>
      <c r="B859" t="s">
        <v>326</v>
      </c>
      <c r="C859" t="s">
        <v>32</v>
      </c>
      <c r="D859" s="101">
        <v>45473</v>
      </c>
      <c r="E859" t="s">
        <v>5713</v>
      </c>
      <c r="F859" t="s">
        <v>5714</v>
      </c>
      <c r="G859" t="s">
        <v>4293</v>
      </c>
      <c r="H859" t="s">
        <v>5715</v>
      </c>
    </row>
    <row r="860" spans="1:8" x14ac:dyDescent="0.3">
      <c r="A860">
        <v>375</v>
      </c>
      <c r="B860" t="s">
        <v>330</v>
      </c>
      <c r="C860" t="s">
        <v>315</v>
      </c>
      <c r="D860" s="101">
        <v>45473</v>
      </c>
      <c r="E860" t="s">
        <v>3269</v>
      </c>
      <c r="F860" t="s">
        <v>5716</v>
      </c>
      <c r="G860" t="s">
        <v>4936</v>
      </c>
      <c r="H860" t="s">
        <v>5717</v>
      </c>
    </row>
    <row r="861" spans="1:8" x14ac:dyDescent="0.3">
      <c r="A861">
        <v>376</v>
      </c>
      <c r="B861" t="s">
        <v>332</v>
      </c>
      <c r="C861" t="s">
        <v>86</v>
      </c>
      <c r="D861" s="101">
        <v>45473</v>
      </c>
      <c r="E861" t="s">
        <v>5718</v>
      </c>
      <c r="F861" t="s">
        <v>5719</v>
      </c>
      <c r="G861" t="s">
        <v>4163</v>
      </c>
      <c r="H861" t="s">
        <v>5720</v>
      </c>
    </row>
    <row r="862" spans="1:8" x14ac:dyDescent="0.3">
      <c r="A862">
        <v>379</v>
      </c>
      <c r="B862" t="s">
        <v>335</v>
      </c>
      <c r="C862" t="s">
        <v>336</v>
      </c>
      <c r="D862" s="101">
        <v>45473</v>
      </c>
      <c r="E862" t="s">
        <v>5721</v>
      </c>
      <c r="F862" t="s">
        <v>5722</v>
      </c>
      <c r="G862" t="s">
        <v>4303</v>
      </c>
      <c r="H862" t="s">
        <v>5723</v>
      </c>
    </row>
    <row r="863" spans="1:8" x14ac:dyDescent="0.3">
      <c r="A863">
        <v>381</v>
      </c>
      <c r="B863" t="s">
        <v>338</v>
      </c>
      <c r="C863" t="s">
        <v>336</v>
      </c>
      <c r="D863" s="101">
        <v>45473</v>
      </c>
      <c r="E863" t="s">
        <v>5724</v>
      </c>
      <c r="F863" t="s">
        <v>5725</v>
      </c>
      <c r="G863" t="s">
        <v>4303</v>
      </c>
      <c r="H863" t="s">
        <v>5726</v>
      </c>
    </row>
    <row r="864" spans="1:8" x14ac:dyDescent="0.3">
      <c r="A864">
        <v>382</v>
      </c>
      <c r="B864" t="s">
        <v>339</v>
      </c>
      <c r="C864" t="s">
        <v>336</v>
      </c>
      <c r="D864" s="101">
        <v>45473</v>
      </c>
      <c r="E864" t="s">
        <v>5727</v>
      </c>
      <c r="F864" t="s">
        <v>5728</v>
      </c>
      <c r="G864" t="s">
        <v>4303</v>
      </c>
      <c r="H864" t="s">
        <v>5729</v>
      </c>
    </row>
    <row r="865" spans="1:8" x14ac:dyDescent="0.3">
      <c r="A865">
        <v>383</v>
      </c>
      <c r="B865" t="s">
        <v>340</v>
      </c>
      <c r="C865" t="s">
        <v>336</v>
      </c>
      <c r="D865" s="101">
        <v>45473</v>
      </c>
      <c r="E865" t="s">
        <v>5730</v>
      </c>
      <c r="F865" t="s">
        <v>5731</v>
      </c>
      <c r="G865" t="s">
        <v>4303</v>
      </c>
      <c r="H865" t="s">
        <v>5732</v>
      </c>
    </row>
    <row r="866" spans="1:8" x14ac:dyDescent="0.3">
      <c r="A866">
        <v>384</v>
      </c>
      <c r="B866" t="s">
        <v>341</v>
      </c>
      <c r="C866" t="s">
        <v>336</v>
      </c>
      <c r="D866" s="101">
        <v>45473</v>
      </c>
      <c r="E866" t="s">
        <v>5733</v>
      </c>
      <c r="F866" t="s">
        <v>5734</v>
      </c>
      <c r="G866" t="s">
        <v>4303</v>
      </c>
      <c r="H866" t="s">
        <v>5735</v>
      </c>
    </row>
    <row r="867" spans="1:8" x14ac:dyDescent="0.3">
      <c r="A867">
        <v>385</v>
      </c>
      <c r="B867" t="s">
        <v>342</v>
      </c>
      <c r="C867" t="s">
        <v>343</v>
      </c>
      <c r="D867" s="101">
        <v>45473</v>
      </c>
      <c r="E867" t="s">
        <v>5736</v>
      </c>
      <c r="F867" t="s">
        <v>5737</v>
      </c>
      <c r="G867" t="s">
        <v>4303</v>
      </c>
      <c r="H867" t="s">
        <v>5738</v>
      </c>
    </row>
    <row r="868" spans="1:8" x14ac:dyDescent="0.3">
      <c r="A868">
        <v>386</v>
      </c>
      <c r="B868" t="s">
        <v>344</v>
      </c>
      <c r="C868" t="s">
        <v>343</v>
      </c>
      <c r="D868" s="101">
        <v>45473</v>
      </c>
      <c r="E868" t="s">
        <v>3270</v>
      </c>
      <c r="F868" t="s">
        <v>5739</v>
      </c>
      <c r="G868" t="s">
        <v>4303</v>
      </c>
      <c r="H868" t="s">
        <v>5740</v>
      </c>
    </row>
    <row r="869" spans="1:8" x14ac:dyDescent="0.3">
      <c r="A869">
        <v>389</v>
      </c>
      <c r="B869" t="s">
        <v>347</v>
      </c>
      <c r="C869" t="s">
        <v>439</v>
      </c>
      <c r="D869" s="101">
        <v>45473</v>
      </c>
      <c r="E869" t="s">
        <v>5741</v>
      </c>
      <c r="F869" t="s">
        <v>5742</v>
      </c>
      <c r="G869" t="s">
        <v>4191</v>
      </c>
      <c r="H869" t="s">
        <v>5743</v>
      </c>
    </row>
    <row r="870" spans="1:8" x14ac:dyDescent="0.3">
      <c r="A870">
        <v>397</v>
      </c>
      <c r="B870" t="s">
        <v>1556</v>
      </c>
      <c r="C870" t="s">
        <v>358</v>
      </c>
      <c r="D870" s="101">
        <v>45473</v>
      </c>
      <c r="E870" t="s">
        <v>5744</v>
      </c>
      <c r="F870" t="s">
        <v>5745</v>
      </c>
      <c r="G870" t="s">
        <v>4317</v>
      </c>
      <c r="H870" t="s">
        <v>5746</v>
      </c>
    </row>
    <row r="871" spans="1:8" x14ac:dyDescent="0.3">
      <c r="A871">
        <v>398</v>
      </c>
      <c r="B871" t="s">
        <v>360</v>
      </c>
      <c r="C871" t="s">
        <v>361</v>
      </c>
      <c r="D871" s="101">
        <v>45473</v>
      </c>
      <c r="E871" t="s">
        <v>5747</v>
      </c>
      <c r="F871" t="s">
        <v>5748</v>
      </c>
      <c r="G871" t="s">
        <v>4321</v>
      </c>
      <c r="H871" t="s">
        <v>5749</v>
      </c>
    </row>
    <row r="872" spans="1:8" x14ac:dyDescent="0.3">
      <c r="A872">
        <v>399</v>
      </c>
      <c r="B872" t="s">
        <v>363</v>
      </c>
      <c r="C872" t="s">
        <v>361</v>
      </c>
      <c r="D872" s="101">
        <v>45473</v>
      </c>
      <c r="E872" t="s">
        <v>5750</v>
      </c>
      <c r="F872" t="s">
        <v>5751</v>
      </c>
      <c r="G872" t="s">
        <v>4321</v>
      </c>
      <c r="H872" t="s">
        <v>5752</v>
      </c>
    </row>
    <row r="873" spans="1:8" x14ac:dyDescent="0.3">
      <c r="A873">
        <v>400</v>
      </c>
      <c r="B873" t="s">
        <v>364</v>
      </c>
      <c r="C873" t="s">
        <v>361</v>
      </c>
      <c r="D873" s="101">
        <v>45473</v>
      </c>
      <c r="E873" t="s">
        <v>5753</v>
      </c>
      <c r="F873" t="s">
        <v>5754</v>
      </c>
      <c r="G873" t="s">
        <v>4321</v>
      </c>
      <c r="H873" t="s">
        <v>4328</v>
      </c>
    </row>
    <row r="874" spans="1:8" x14ac:dyDescent="0.3">
      <c r="A874">
        <v>401</v>
      </c>
      <c r="B874" t="s">
        <v>365</v>
      </c>
      <c r="C874" t="s">
        <v>366</v>
      </c>
      <c r="D874" s="101">
        <v>45473</v>
      </c>
      <c r="E874" t="s">
        <v>5755</v>
      </c>
      <c r="F874" t="s">
        <v>5756</v>
      </c>
      <c r="G874" t="s">
        <v>4331</v>
      </c>
      <c r="H874" t="s">
        <v>5757</v>
      </c>
    </row>
    <row r="875" spans="1:8" x14ac:dyDescent="0.3">
      <c r="A875">
        <v>403</v>
      </c>
      <c r="B875" t="s">
        <v>1563</v>
      </c>
      <c r="C875" t="s">
        <v>366</v>
      </c>
      <c r="D875" s="101">
        <v>45473</v>
      </c>
      <c r="E875" t="s">
        <v>5758</v>
      </c>
      <c r="F875" t="s">
        <v>5759</v>
      </c>
      <c r="G875" t="s">
        <v>4331</v>
      </c>
    </row>
    <row r="876" spans="1:8" x14ac:dyDescent="0.3">
      <c r="A876">
        <v>408</v>
      </c>
      <c r="B876" t="s">
        <v>374</v>
      </c>
      <c r="C876" t="s">
        <v>39</v>
      </c>
      <c r="D876" s="101">
        <v>45473</v>
      </c>
      <c r="E876" t="s">
        <v>3271</v>
      </c>
      <c r="F876" t="s">
        <v>5760</v>
      </c>
      <c r="G876" t="s">
        <v>4218</v>
      </c>
      <c r="H876" t="s">
        <v>5761</v>
      </c>
    </row>
    <row r="877" spans="1:8" x14ac:dyDescent="0.3">
      <c r="A877">
        <v>422</v>
      </c>
      <c r="B877" t="s">
        <v>390</v>
      </c>
      <c r="C877" t="s">
        <v>79</v>
      </c>
      <c r="D877" s="101">
        <v>45473</v>
      </c>
      <c r="E877" t="s">
        <v>5762</v>
      </c>
      <c r="F877" t="s">
        <v>5763</v>
      </c>
      <c r="G877" t="s">
        <v>5764</v>
      </c>
      <c r="H877" t="s">
        <v>5765</v>
      </c>
    </row>
    <row r="878" spans="1:8" x14ac:dyDescent="0.3">
      <c r="A878">
        <v>426</v>
      </c>
      <c r="B878" t="s">
        <v>394</v>
      </c>
      <c r="C878" t="s">
        <v>395</v>
      </c>
      <c r="D878" s="101">
        <v>45473</v>
      </c>
      <c r="E878" t="s">
        <v>5766</v>
      </c>
      <c r="F878" t="s">
        <v>5767</v>
      </c>
      <c r="G878" t="s">
        <v>4344</v>
      </c>
      <c r="H878" t="s">
        <v>5768</v>
      </c>
    </row>
    <row r="879" spans="1:8" x14ac:dyDescent="0.3">
      <c r="A879">
        <v>427</v>
      </c>
      <c r="B879" t="s">
        <v>396</v>
      </c>
      <c r="C879" t="s">
        <v>90</v>
      </c>
      <c r="D879" s="101">
        <v>45473</v>
      </c>
      <c r="E879" t="s">
        <v>3272</v>
      </c>
      <c r="F879" t="s">
        <v>5769</v>
      </c>
      <c r="G879" t="s">
        <v>3848</v>
      </c>
      <c r="H879" t="s">
        <v>5770</v>
      </c>
    </row>
    <row r="880" spans="1:8" x14ac:dyDescent="0.3">
      <c r="A880">
        <v>428</v>
      </c>
      <c r="B880" t="s">
        <v>397</v>
      </c>
      <c r="C880" t="s">
        <v>90</v>
      </c>
      <c r="D880" s="101">
        <v>45473</v>
      </c>
      <c r="E880" t="s">
        <v>3273</v>
      </c>
      <c r="F880" t="s">
        <v>5771</v>
      </c>
      <c r="G880" t="s">
        <v>3982</v>
      </c>
      <c r="H880" t="s">
        <v>5772</v>
      </c>
    </row>
    <row r="881" spans="1:8" x14ac:dyDescent="0.3">
      <c r="A881">
        <v>429</v>
      </c>
      <c r="B881" t="s">
        <v>398</v>
      </c>
      <c r="C881" t="s">
        <v>90</v>
      </c>
      <c r="D881" s="101">
        <v>45473</v>
      </c>
      <c r="E881" t="s">
        <v>3274</v>
      </c>
      <c r="F881" t="s">
        <v>5773</v>
      </c>
      <c r="G881" t="s">
        <v>3982</v>
      </c>
      <c r="H881" t="s">
        <v>5774</v>
      </c>
    </row>
    <row r="882" spans="1:8" x14ac:dyDescent="0.3">
      <c r="A882">
        <v>430</v>
      </c>
      <c r="B882" t="s">
        <v>399</v>
      </c>
      <c r="C882" t="s">
        <v>86</v>
      </c>
      <c r="D882" s="101">
        <v>45473</v>
      </c>
      <c r="E882" t="s">
        <v>3275</v>
      </c>
      <c r="F882" t="s">
        <v>5775</v>
      </c>
      <c r="G882" t="s">
        <v>4163</v>
      </c>
      <c r="H882" t="s">
        <v>5776</v>
      </c>
    </row>
    <row r="883" spans="1:8" x14ac:dyDescent="0.3">
      <c r="A883">
        <v>433</v>
      </c>
      <c r="B883" t="s">
        <v>402</v>
      </c>
      <c r="C883" t="s">
        <v>90</v>
      </c>
      <c r="D883" s="101">
        <v>45473</v>
      </c>
      <c r="E883" t="s">
        <v>3276</v>
      </c>
      <c r="F883" t="s">
        <v>5777</v>
      </c>
      <c r="G883" t="s">
        <v>3982</v>
      </c>
      <c r="H883" t="s">
        <v>5778</v>
      </c>
    </row>
    <row r="884" spans="1:8" x14ac:dyDescent="0.3">
      <c r="A884">
        <v>435</v>
      </c>
      <c r="B884" t="s">
        <v>404</v>
      </c>
      <c r="C884" t="s">
        <v>90</v>
      </c>
      <c r="D884" s="101">
        <v>45473</v>
      </c>
      <c r="E884" t="s">
        <v>3277</v>
      </c>
      <c r="F884" t="s">
        <v>5779</v>
      </c>
      <c r="G884" t="s">
        <v>3982</v>
      </c>
      <c r="H884" t="s">
        <v>5780</v>
      </c>
    </row>
    <row r="885" spans="1:8" x14ac:dyDescent="0.3">
      <c r="A885">
        <v>439</v>
      </c>
      <c r="B885" t="s">
        <v>407</v>
      </c>
      <c r="C885" t="s">
        <v>315</v>
      </c>
      <c r="D885" s="101">
        <v>45473</v>
      </c>
      <c r="E885" t="s">
        <v>3278</v>
      </c>
      <c r="F885" t="s">
        <v>5781</v>
      </c>
      <c r="G885" t="s">
        <v>4936</v>
      </c>
      <c r="H885" t="s">
        <v>5782</v>
      </c>
    </row>
    <row r="886" spans="1:8" x14ac:dyDescent="0.3">
      <c r="A886">
        <v>440</v>
      </c>
      <c r="B886" t="s">
        <v>408</v>
      </c>
      <c r="C886" t="s">
        <v>315</v>
      </c>
      <c r="D886" s="101">
        <v>45473</v>
      </c>
      <c r="E886" t="s">
        <v>3279</v>
      </c>
      <c r="F886" t="s">
        <v>5783</v>
      </c>
      <c r="G886" t="s">
        <v>5703</v>
      </c>
      <c r="H886" t="s">
        <v>5704</v>
      </c>
    </row>
    <row r="887" spans="1:8" x14ac:dyDescent="0.3">
      <c r="A887">
        <v>445</v>
      </c>
      <c r="B887" t="s">
        <v>413</v>
      </c>
      <c r="C887" t="s">
        <v>180</v>
      </c>
      <c r="D887" s="101">
        <v>45473</v>
      </c>
      <c r="E887" t="s">
        <v>5784</v>
      </c>
      <c r="F887" t="s">
        <v>5785</v>
      </c>
      <c r="G887" t="s">
        <v>5598</v>
      </c>
      <c r="H887" t="s">
        <v>5786</v>
      </c>
    </row>
    <row r="888" spans="1:8" x14ac:dyDescent="0.3">
      <c r="A888">
        <v>447</v>
      </c>
      <c r="B888" t="s">
        <v>238</v>
      </c>
      <c r="C888" t="s">
        <v>104</v>
      </c>
      <c r="D888" s="101">
        <v>45473</v>
      </c>
      <c r="E888" t="s">
        <v>5787</v>
      </c>
      <c r="F888" t="s">
        <v>5788</v>
      </c>
      <c r="G888" t="s">
        <v>5172</v>
      </c>
      <c r="H888" t="s">
        <v>5789</v>
      </c>
    </row>
    <row r="889" spans="1:8" x14ac:dyDescent="0.3">
      <c r="A889">
        <v>448</v>
      </c>
      <c r="B889" t="s">
        <v>414</v>
      </c>
      <c r="C889" t="s">
        <v>104</v>
      </c>
      <c r="D889" s="101">
        <v>45473</v>
      </c>
      <c r="E889" t="s">
        <v>5790</v>
      </c>
      <c r="F889" t="s">
        <v>5791</v>
      </c>
      <c r="G889" t="s">
        <v>5172</v>
      </c>
      <c r="H889" t="s">
        <v>5792</v>
      </c>
    </row>
    <row r="890" spans="1:8" x14ac:dyDescent="0.3">
      <c r="A890">
        <v>451</v>
      </c>
      <c r="B890" t="s">
        <v>1825</v>
      </c>
      <c r="C890" t="s">
        <v>354</v>
      </c>
      <c r="D890" s="101">
        <v>45473</v>
      </c>
      <c r="E890" t="s">
        <v>5793</v>
      </c>
      <c r="F890" t="s">
        <v>5794</v>
      </c>
      <c r="G890" t="s">
        <v>4419</v>
      </c>
      <c r="H890" t="s">
        <v>5795</v>
      </c>
    </row>
    <row r="891" spans="1:8" x14ac:dyDescent="0.3">
      <c r="A891">
        <v>452</v>
      </c>
      <c r="B891" t="s">
        <v>417</v>
      </c>
      <c r="C891" t="s">
        <v>354</v>
      </c>
      <c r="D891" s="101">
        <v>45473</v>
      </c>
      <c r="E891" t="s">
        <v>1827</v>
      </c>
      <c r="F891" t="s">
        <v>5796</v>
      </c>
      <c r="G891" t="s">
        <v>5207</v>
      </c>
      <c r="H891" t="s">
        <v>5797</v>
      </c>
    </row>
    <row r="892" spans="1:8" x14ac:dyDescent="0.3">
      <c r="A892">
        <v>466</v>
      </c>
      <c r="B892" t="s">
        <v>429</v>
      </c>
      <c r="C892" t="s">
        <v>217</v>
      </c>
      <c r="D892" s="101">
        <v>45473</v>
      </c>
      <c r="E892" t="s">
        <v>5798</v>
      </c>
      <c r="F892" t="s">
        <v>5799</v>
      </c>
      <c r="G892" t="s">
        <v>5185</v>
      </c>
      <c r="H892" t="s">
        <v>5800</v>
      </c>
    </row>
    <row r="893" spans="1:8" x14ac:dyDescent="0.3">
      <c r="A893">
        <v>467</v>
      </c>
      <c r="B893" t="s">
        <v>430</v>
      </c>
      <c r="C893" t="s">
        <v>217</v>
      </c>
      <c r="D893" s="101">
        <v>45473</v>
      </c>
      <c r="E893" t="s">
        <v>5801</v>
      </c>
      <c r="F893" t="s">
        <v>5802</v>
      </c>
      <c r="G893" t="s">
        <v>5185</v>
      </c>
      <c r="H893" t="s">
        <v>5803</v>
      </c>
    </row>
    <row r="894" spans="1:8" x14ac:dyDescent="0.3">
      <c r="A894">
        <v>468</v>
      </c>
      <c r="B894" t="s">
        <v>431</v>
      </c>
      <c r="C894" t="s">
        <v>217</v>
      </c>
      <c r="D894" s="101">
        <v>45473</v>
      </c>
      <c r="E894" t="s">
        <v>5804</v>
      </c>
      <c r="F894" t="s">
        <v>5805</v>
      </c>
      <c r="G894" t="s">
        <v>5185</v>
      </c>
      <c r="H894" t="s">
        <v>5806</v>
      </c>
    </row>
    <row r="895" spans="1:8" x14ac:dyDescent="0.3">
      <c r="A895">
        <v>473</v>
      </c>
      <c r="B895" t="s">
        <v>437</v>
      </c>
      <c r="C895" t="s">
        <v>20</v>
      </c>
      <c r="D895" s="101">
        <v>45473</v>
      </c>
      <c r="E895" t="s">
        <v>3280</v>
      </c>
      <c r="F895" t="s">
        <v>5807</v>
      </c>
      <c r="G895" t="s">
        <v>5808</v>
      </c>
      <c r="H895" t="s">
        <v>5809</v>
      </c>
    </row>
    <row r="896" spans="1:8" x14ac:dyDescent="0.3">
      <c r="A896">
        <v>474</v>
      </c>
      <c r="B896" t="s">
        <v>440</v>
      </c>
      <c r="C896" t="s">
        <v>439</v>
      </c>
      <c r="D896" s="101">
        <v>45473</v>
      </c>
      <c r="E896" t="s">
        <v>3283</v>
      </c>
      <c r="F896" t="s">
        <v>5810</v>
      </c>
      <c r="G896" t="s">
        <v>5808</v>
      </c>
      <c r="H896" t="s">
        <v>5811</v>
      </c>
    </row>
    <row r="897" spans="1:8" x14ac:dyDescent="0.3">
      <c r="A897">
        <v>475</v>
      </c>
      <c r="B897" t="s">
        <v>441</v>
      </c>
      <c r="C897" t="s">
        <v>39</v>
      </c>
      <c r="D897" s="101">
        <v>45473</v>
      </c>
      <c r="E897" t="s">
        <v>1968</v>
      </c>
      <c r="F897" t="s">
        <v>5812</v>
      </c>
      <c r="G897" t="s">
        <v>4218</v>
      </c>
      <c r="H897" t="s">
        <v>5813</v>
      </c>
    </row>
    <row r="898" spans="1:8" x14ac:dyDescent="0.3">
      <c r="A898">
        <v>475</v>
      </c>
      <c r="B898" t="s">
        <v>441</v>
      </c>
      <c r="C898" t="s">
        <v>39</v>
      </c>
      <c r="D898" s="101">
        <v>45473</v>
      </c>
      <c r="E898" t="s">
        <v>1968</v>
      </c>
      <c r="F898" t="s">
        <v>5812</v>
      </c>
      <c r="G898" t="s">
        <v>4218</v>
      </c>
      <c r="H898" t="s">
        <v>5813</v>
      </c>
    </row>
    <row r="899" spans="1:8" x14ac:dyDescent="0.3">
      <c r="A899">
        <v>476</v>
      </c>
      <c r="B899" t="s">
        <v>442</v>
      </c>
      <c r="C899" t="s">
        <v>20</v>
      </c>
      <c r="D899" s="101">
        <v>45473</v>
      </c>
      <c r="E899" t="s">
        <v>3284</v>
      </c>
      <c r="F899" t="s">
        <v>5814</v>
      </c>
      <c r="G899" t="s">
        <v>5808</v>
      </c>
      <c r="H899" t="s">
        <v>5815</v>
      </c>
    </row>
    <row r="900" spans="1:8" x14ac:dyDescent="0.3">
      <c r="A900">
        <v>477</v>
      </c>
      <c r="B900" t="s">
        <v>443</v>
      </c>
      <c r="C900" t="s">
        <v>439</v>
      </c>
      <c r="D900" s="101">
        <v>45473</v>
      </c>
      <c r="E900" t="s">
        <v>3285</v>
      </c>
      <c r="F900" t="s">
        <v>5816</v>
      </c>
      <c r="G900" t="s">
        <v>5808</v>
      </c>
      <c r="H900" t="s">
        <v>5817</v>
      </c>
    </row>
    <row r="901" spans="1:8" x14ac:dyDescent="0.3">
      <c r="A901">
        <v>478</v>
      </c>
      <c r="B901" t="s">
        <v>444</v>
      </c>
      <c r="C901" t="s">
        <v>439</v>
      </c>
      <c r="D901" s="101">
        <v>45473</v>
      </c>
      <c r="E901" t="s">
        <v>3286</v>
      </c>
      <c r="F901" t="s">
        <v>5818</v>
      </c>
      <c r="G901" t="s">
        <v>5808</v>
      </c>
      <c r="H901" t="s">
        <v>5819</v>
      </c>
    </row>
    <row r="902" spans="1:8" x14ac:dyDescent="0.3">
      <c r="A902">
        <v>479</v>
      </c>
      <c r="B902" t="s">
        <v>445</v>
      </c>
      <c r="C902" t="s">
        <v>439</v>
      </c>
      <c r="D902" s="101">
        <v>45473</v>
      </c>
      <c r="E902" t="s">
        <v>3287</v>
      </c>
      <c r="F902" t="s">
        <v>5820</v>
      </c>
      <c r="G902" t="s">
        <v>5808</v>
      </c>
      <c r="H902" t="s">
        <v>5821</v>
      </c>
    </row>
    <row r="903" spans="1:8" x14ac:dyDescent="0.3">
      <c r="A903">
        <v>480</v>
      </c>
      <c r="B903" t="s">
        <v>446</v>
      </c>
      <c r="C903" t="s">
        <v>439</v>
      </c>
      <c r="D903" s="101">
        <v>45473</v>
      </c>
      <c r="E903" t="s">
        <v>5822</v>
      </c>
      <c r="F903" t="s">
        <v>5823</v>
      </c>
      <c r="G903" t="s">
        <v>5808</v>
      </c>
      <c r="H903" t="s">
        <v>5824</v>
      </c>
    </row>
    <row r="904" spans="1:8" x14ac:dyDescent="0.3">
      <c r="A904">
        <v>481</v>
      </c>
      <c r="B904" t="s">
        <v>447</v>
      </c>
      <c r="C904" t="s">
        <v>20</v>
      </c>
      <c r="D904" s="101">
        <v>45473</v>
      </c>
      <c r="E904" t="s">
        <v>5825</v>
      </c>
      <c r="F904" t="s">
        <v>5826</v>
      </c>
      <c r="G904" t="s">
        <v>5808</v>
      </c>
      <c r="H904" t="s">
        <v>5827</v>
      </c>
    </row>
    <row r="905" spans="1:8" x14ac:dyDescent="0.3">
      <c r="A905">
        <v>486</v>
      </c>
      <c r="B905" t="s">
        <v>451</v>
      </c>
      <c r="C905" t="s">
        <v>395</v>
      </c>
      <c r="D905" s="101">
        <v>45473</v>
      </c>
      <c r="E905" t="s">
        <v>5828</v>
      </c>
      <c r="F905" t="s">
        <v>5829</v>
      </c>
      <c r="G905" t="s">
        <v>4344</v>
      </c>
      <c r="H905" t="s">
        <v>5830</v>
      </c>
    </row>
    <row r="906" spans="1:8" x14ac:dyDescent="0.3">
      <c r="A906">
        <v>69</v>
      </c>
      <c r="B906" t="s">
        <v>51</v>
      </c>
      <c r="C906" t="s">
        <v>50</v>
      </c>
      <c r="D906" s="101">
        <v>45473</v>
      </c>
      <c r="E906" t="s">
        <v>5831</v>
      </c>
      <c r="F906" t="s">
        <v>5832</v>
      </c>
      <c r="G906" t="s">
        <v>3598</v>
      </c>
      <c r="H906" t="s">
        <v>5833</v>
      </c>
    </row>
    <row r="907" spans="1:8" x14ac:dyDescent="0.3">
      <c r="A907">
        <v>111</v>
      </c>
      <c r="B907" t="s">
        <v>85</v>
      </c>
      <c r="C907" t="s">
        <v>50</v>
      </c>
      <c r="D907" s="101">
        <v>45473</v>
      </c>
      <c r="E907" t="s">
        <v>5834</v>
      </c>
      <c r="F907" t="s">
        <v>5835</v>
      </c>
      <c r="G907" t="s">
        <v>3699</v>
      </c>
      <c r="H907" t="s">
        <v>5836</v>
      </c>
    </row>
    <row r="908" spans="1:8" x14ac:dyDescent="0.3">
      <c r="A908">
        <v>197</v>
      </c>
      <c r="B908" t="s">
        <v>130</v>
      </c>
      <c r="C908" t="s">
        <v>87</v>
      </c>
      <c r="D908" s="101">
        <v>45473</v>
      </c>
      <c r="E908" t="s">
        <v>5837</v>
      </c>
      <c r="F908" t="s">
        <v>5838</v>
      </c>
      <c r="G908" t="s">
        <v>3735</v>
      </c>
      <c r="H908" t="s">
        <v>5839</v>
      </c>
    </row>
    <row r="909" spans="1:8" x14ac:dyDescent="0.3">
      <c r="A909">
        <v>213</v>
      </c>
      <c r="B909" t="s">
        <v>142</v>
      </c>
      <c r="C909" t="s">
        <v>90</v>
      </c>
      <c r="D909" s="101">
        <v>45473</v>
      </c>
      <c r="E909" t="s">
        <v>3288</v>
      </c>
      <c r="F909" t="s">
        <v>5840</v>
      </c>
      <c r="G909" t="s">
        <v>3855</v>
      </c>
      <c r="H909" t="s">
        <v>5841</v>
      </c>
    </row>
    <row r="910" spans="1:8" x14ac:dyDescent="0.3">
      <c r="A910">
        <v>233</v>
      </c>
      <c r="B910" t="s">
        <v>164</v>
      </c>
      <c r="C910" t="s">
        <v>90</v>
      </c>
      <c r="D910" s="101">
        <v>45473</v>
      </c>
      <c r="E910" t="s">
        <v>5842</v>
      </c>
      <c r="F910" t="s">
        <v>5843</v>
      </c>
      <c r="G910" t="s">
        <v>3982</v>
      </c>
      <c r="H910" t="s">
        <v>5844</v>
      </c>
    </row>
    <row r="911" spans="1:8" x14ac:dyDescent="0.3">
      <c r="A911">
        <v>234</v>
      </c>
      <c r="B911" t="s">
        <v>165</v>
      </c>
      <c r="C911" t="s">
        <v>90</v>
      </c>
      <c r="D911" s="101">
        <v>45473</v>
      </c>
      <c r="E911" t="s">
        <v>5845</v>
      </c>
      <c r="F911" t="s">
        <v>5846</v>
      </c>
      <c r="G911" t="s">
        <v>3982</v>
      </c>
      <c r="H911" t="s">
        <v>5847</v>
      </c>
    </row>
    <row r="912" spans="1:8" x14ac:dyDescent="0.3">
      <c r="A912">
        <v>238</v>
      </c>
      <c r="B912" t="s">
        <v>168</v>
      </c>
      <c r="C912" t="s">
        <v>90</v>
      </c>
      <c r="D912" s="101">
        <v>45473</v>
      </c>
      <c r="E912" t="s">
        <v>1221</v>
      </c>
      <c r="F912" t="s">
        <v>5848</v>
      </c>
      <c r="G912" t="s">
        <v>3855</v>
      </c>
      <c r="H912" t="s">
        <v>5849</v>
      </c>
    </row>
    <row r="913" spans="1:8" x14ac:dyDescent="0.3">
      <c r="A913">
        <v>240</v>
      </c>
      <c r="B913" t="s">
        <v>172</v>
      </c>
      <c r="C913" t="s">
        <v>29</v>
      </c>
      <c r="D913" s="101">
        <v>45473</v>
      </c>
      <c r="E913" t="s">
        <v>5850</v>
      </c>
      <c r="F913" t="s">
        <v>5851</v>
      </c>
      <c r="G913" t="s">
        <v>3894</v>
      </c>
      <c r="H913" t="s">
        <v>5852</v>
      </c>
    </row>
    <row r="914" spans="1:8" x14ac:dyDescent="0.3">
      <c r="A914">
        <v>251</v>
      </c>
      <c r="B914" t="s">
        <v>1248</v>
      </c>
      <c r="C914" t="s">
        <v>186</v>
      </c>
      <c r="D914" s="101">
        <v>45473</v>
      </c>
      <c r="E914" t="s">
        <v>5853</v>
      </c>
      <c r="F914" t="s">
        <v>5854</v>
      </c>
      <c r="G914" t="s">
        <v>4208</v>
      </c>
    </row>
    <row r="915" spans="1:8" x14ac:dyDescent="0.3">
      <c r="A915">
        <v>254</v>
      </c>
      <c r="B915" t="s">
        <v>189</v>
      </c>
      <c r="C915" t="s">
        <v>190</v>
      </c>
      <c r="D915" s="101">
        <v>45473</v>
      </c>
      <c r="E915" t="s">
        <v>5855</v>
      </c>
      <c r="F915" t="s">
        <v>5856</v>
      </c>
      <c r="G915" t="s">
        <v>4385</v>
      </c>
      <c r="H915" t="s">
        <v>5354</v>
      </c>
    </row>
    <row r="916" spans="1:8" x14ac:dyDescent="0.3">
      <c r="A916">
        <v>263</v>
      </c>
      <c r="B916" t="s">
        <v>201</v>
      </c>
      <c r="C916" t="s">
        <v>41</v>
      </c>
      <c r="D916" s="101">
        <v>45473</v>
      </c>
      <c r="E916" t="s">
        <v>5857</v>
      </c>
      <c r="F916" t="s">
        <v>5858</v>
      </c>
      <c r="G916" t="s">
        <v>3994</v>
      </c>
      <c r="H916" t="s">
        <v>5859</v>
      </c>
    </row>
    <row r="917" spans="1:8" x14ac:dyDescent="0.3">
      <c r="A917">
        <v>265</v>
      </c>
      <c r="B917" t="s">
        <v>205</v>
      </c>
      <c r="C917" t="s">
        <v>41</v>
      </c>
      <c r="D917" s="101">
        <v>45473</v>
      </c>
      <c r="E917" t="s">
        <v>5860</v>
      </c>
      <c r="F917" t="s">
        <v>5861</v>
      </c>
      <c r="G917" t="s">
        <v>4392</v>
      </c>
      <c r="H917" t="s">
        <v>5862</v>
      </c>
    </row>
    <row r="918" spans="1:8" x14ac:dyDescent="0.3">
      <c r="A918">
        <v>266</v>
      </c>
      <c r="B918" t="s">
        <v>206</v>
      </c>
      <c r="C918" t="s">
        <v>41</v>
      </c>
      <c r="D918" s="101">
        <v>45473</v>
      </c>
      <c r="E918" t="s">
        <v>5863</v>
      </c>
      <c r="F918" t="s">
        <v>5864</v>
      </c>
      <c r="G918" t="s">
        <v>4392</v>
      </c>
      <c r="H918" t="s">
        <v>5865</v>
      </c>
    </row>
    <row r="919" spans="1:8" x14ac:dyDescent="0.3">
      <c r="A919">
        <v>300</v>
      </c>
      <c r="B919" t="s">
        <v>244</v>
      </c>
      <c r="C919" t="s">
        <v>245</v>
      </c>
      <c r="D919" s="101">
        <v>45473</v>
      </c>
      <c r="E919" t="s">
        <v>5866</v>
      </c>
      <c r="F919" t="s">
        <v>5867</v>
      </c>
      <c r="G919" t="s">
        <v>3998</v>
      </c>
      <c r="H919" t="s">
        <v>5868</v>
      </c>
    </row>
    <row r="920" spans="1:8" x14ac:dyDescent="0.3">
      <c r="A920">
        <v>301</v>
      </c>
      <c r="B920" t="s">
        <v>246</v>
      </c>
      <c r="C920" t="s">
        <v>245</v>
      </c>
      <c r="D920" s="101">
        <v>45473</v>
      </c>
      <c r="E920" t="s">
        <v>5869</v>
      </c>
      <c r="F920" t="s">
        <v>5870</v>
      </c>
      <c r="G920" t="s">
        <v>3998</v>
      </c>
      <c r="H920" t="s">
        <v>5871</v>
      </c>
    </row>
    <row r="921" spans="1:8" x14ac:dyDescent="0.3">
      <c r="A921">
        <v>306</v>
      </c>
      <c r="B921" t="s">
        <v>252</v>
      </c>
      <c r="C921" t="s">
        <v>186</v>
      </c>
      <c r="D921" s="101">
        <v>45473</v>
      </c>
      <c r="E921" t="s">
        <v>3289</v>
      </c>
      <c r="F921" t="s">
        <v>5872</v>
      </c>
      <c r="G921" t="s">
        <v>4208</v>
      </c>
    </row>
    <row r="922" spans="1:8" x14ac:dyDescent="0.3">
      <c r="A922">
        <v>347</v>
      </c>
      <c r="B922" t="s">
        <v>297</v>
      </c>
      <c r="C922" t="s">
        <v>298</v>
      </c>
      <c r="D922" s="101">
        <v>45473</v>
      </c>
      <c r="E922" t="s">
        <v>5873</v>
      </c>
      <c r="F922" t="s">
        <v>5874</v>
      </c>
      <c r="G922" t="s">
        <v>5041</v>
      </c>
      <c r="H922" t="s">
        <v>5875</v>
      </c>
    </row>
    <row r="923" spans="1:8" x14ac:dyDescent="0.3">
      <c r="A923">
        <v>348</v>
      </c>
      <c r="B923" t="s">
        <v>299</v>
      </c>
      <c r="C923" t="s">
        <v>298</v>
      </c>
      <c r="D923" s="101">
        <v>45473</v>
      </c>
      <c r="E923" t="s">
        <v>5876</v>
      </c>
      <c r="F923" t="s">
        <v>5877</v>
      </c>
      <c r="G923" t="s">
        <v>5041</v>
      </c>
      <c r="H923" t="s">
        <v>5878</v>
      </c>
    </row>
    <row r="924" spans="1:8" x14ac:dyDescent="0.3">
      <c r="A924">
        <v>351</v>
      </c>
      <c r="B924" t="s">
        <v>300</v>
      </c>
      <c r="C924" t="s">
        <v>298</v>
      </c>
      <c r="D924" s="101">
        <v>45473</v>
      </c>
      <c r="E924" t="s">
        <v>5879</v>
      </c>
      <c r="F924" t="s">
        <v>5880</v>
      </c>
      <c r="G924" t="s">
        <v>4005</v>
      </c>
    </row>
    <row r="925" spans="1:8" x14ac:dyDescent="0.3">
      <c r="A925">
        <v>352</v>
      </c>
      <c r="B925" t="s">
        <v>301</v>
      </c>
      <c r="C925" t="s">
        <v>298</v>
      </c>
      <c r="D925" s="101">
        <v>45473</v>
      </c>
      <c r="E925" t="s">
        <v>5881</v>
      </c>
      <c r="F925" t="s">
        <v>5882</v>
      </c>
      <c r="G925" t="s">
        <v>4005</v>
      </c>
    </row>
    <row r="926" spans="1:8" x14ac:dyDescent="0.3">
      <c r="A926">
        <v>368</v>
      </c>
      <c r="B926" t="s">
        <v>322</v>
      </c>
      <c r="C926" t="s">
        <v>1463</v>
      </c>
      <c r="D926" s="101">
        <v>45473</v>
      </c>
      <c r="E926" t="s">
        <v>5883</v>
      </c>
      <c r="F926" t="s">
        <v>5884</v>
      </c>
      <c r="G926" t="s">
        <v>4605</v>
      </c>
      <c r="H926" t="s">
        <v>5885</v>
      </c>
    </row>
    <row r="927" spans="1:8" x14ac:dyDescent="0.3">
      <c r="A927">
        <v>372</v>
      </c>
      <c r="B927" t="s">
        <v>327</v>
      </c>
      <c r="C927" t="s">
        <v>1463</v>
      </c>
      <c r="D927" s="101">
        <v>45473</v>
      </c>
      <c r="E927" t="s">
        <v>5886</v>
      </c>
      <c r="F927" t="s">
        <v>5887</v>
      </c>
      <c r="G927" t="s">
        <v>4605</v>
      </c>
      <c r="H927" t="s">
        <v>5888</v>
      </c>
    </row>
    <row r="928" spans="1:8" x14ac:dyDescent="0.3">
      <c r="A928">
        <v>373</v>
      </c>
      <c r="B928" t="s">
        <v>328</v>
      </c>
      <c r="C928" t="s">
        <v>190</v>
      </c>
      <c r="D928" s="101">
        <v>45473</v>
      </c>
      <c r="E928" t="s">
        <v>3290</v>
      </c>
      <c r="F928" t="s">
        <v>5889</v>
      </c>
      <c r="G928" t="s">
        <v>4385</v>
      </c>
      <c r="H928" t="s">
        <v>5890</v>
      </c>
    </row>
    <row r="929" spans="1:8" x14ac:dyDescent="0.3">
      <c r="A929">
        <v>390</v>
      </c>
      <c r="B929" t="s">
        <v>348</v>
      </c>
      <c r="C929" t="s">
        <v>190</v>
      </c>
      <c r="D929" s="101">
        <v>45473</v>
      </c>
      <c r="E929" t="s">
        <v>3291</v>
      </c>
      <c r="F929" t="s">
        <v>5891</v>
      </c>
      <c r="G929" t="s">
        <v>4385</v>
      </c>
      <c r="H929" t="s">
        <v>5387</v>
      </c>
    </row>
    <row r="930" spans="1:8" x14ac:dyDescent="0.3">
      <c r="A930">
        <v>394</v>
      </c>
      <c r="B930" t="s">
        <v>353</v>
      </c>
      <c r="C930" t="s">
        <v>354</v>
      </c>
      <c r="D930" s="101">
        <v>45473</v>
      </c>
      <c r="E930" t="s">
        <v>5892</v>
      </c>
      <c r="F930" t="s">
        <v>5893</v>
      </c>
      <c r="G930" t="s">
        <v>4419</v>
      </c>
      <c r="H930" t="s">
        <v>5894</v>
      </c>
    </row>
    <row r="931" spans="1:8" x14ac:dyDescent="0.3">
      <c r="A931">
        <v>395</v>
      </c>
      <c r="B931" t="s">
        <v>356</v>
      </c>
      <c r="C931" t="s">
        <v>354</v>
      </c>
      <c r="D931" s="101">
        <v>45473</v>
      </c>
      <c r="E931" t="s">
        <v>5895</v>
      </c>
      <c r="F931" t="s">
        <v>5896</v>
      </c>
      <c r="G931" t="s">
        <v>4419</v>
      </c>
      <c r="H931" t="s">
        <v>5897</v>
      </c>
    </row>
    <row r="932" spans="1:8" x14ac:dyDescent="0.3">
      <c r="A932">
        <v>409</v>
      </c>
      <c r="B932" t="s">
        <v>375</v>
      </c>
      <c r="C932" t="s">
        <v>41</v>
      </c>
      <c r="D932" s="101">
        <v>45473</v>
      </c>
      <c r="E932" t="s">
        <v>3292</v>
      </c>
      <c r="F932" t="s">
        <v>5898</v>
      </c>
      <c r="G932" t="s">
        <v>4615</v>
      </c>
    </row>
    <row r="933" spans="1:8" x14ac:dyDescent="0.3">
      <c r="A933">
        <v>414</v>
      </c>
      <c r="B933" t="s">
        <v>382</v>
      </c>
      <c r="C933" t="s">
        <v>190</v>
      </c>
      <c r="D933" s="101">
        <v>45473</v>
      </c>
      <c r="E933" t="s">
        <v>3293</v>
      </c>
      <c r="F933" t="s">
        <v>5899</v>
      </c>
      <c r="G933" t="s">
        <v>4385</v>
      </c>
      <c r="H933" t="s">
        <v>5900</v>
      </c>
    </row>
    <row r="934" spans="1:8" x14ac:dyDescent="0.3">
      <c r="A934">
        <v>415</v>
      </c>
      <c r="B934" t="s">
        <v>383</v>
      </c>
      <c r="C934" t="s">
        <v>190</v>
      </c>
      <c r="D934" s="101">
        <v>45473</v>
      </c>
      <c r="E934" t="s">
        <v>3294</v>
      </c>
      <c r="F934" t="s">
        <v>5901</v>
      </c>
      <c r="G934" t="s">
        <v>4385</v>
      </c>
      <c r="H934" t="s">
        <v>5902</v>
      </c>
    </row>
    <row r="935" spans="1:8" x14ac:dyDescent="0.3">
      <c r="A935">
        <v>416</v>
      </c>
      <c r="B935" t="s">
        <v>384</v>
      </c>
      <c r="C935" t="s">
        <v>190</v>
      </c>
      <c r="D935" s="101">
        <v>45473</v>
      </c>
      <c r="E935" t="s">
        <v>3295</v>
      </c>
      <c r="F935" t="s">
        <v>5903</v>
      </c>
      <c r="G935" t="s">
        <v>4385</v>
      </c>
      <c r="H935" t="s">
        <v>5387</v>
      </c>
    </row>
    <row r="936" spans="1:8" x14ac:dyDescent="0.3">
      <c r="A936">
        <v>417</v>
      </c>
      <c r="B936" t="s">
        <v>385</v>
      </c>
      <c r="C936" t="s">
        <v>190</v>
      </c>
      <c r="D936" s="101">
        <v>45473</v>
      </c>
      <c r="E936" t="s">
        <v>3296</v>
      </c>
      <c r="F936" t="s">
        <v>5904</v>
      </c>
      <c r="G936" t="s">
        <v>4385</v>
      </c>
      <c r="H936" t="s">
        <v>5387</v>
      </c>
    </row>
    <row r="937" spans="1:8" x14ac:dyDescent="0.3">
      <c r="A937">
        <v>418</v>
      </c>
      <c r="B937" t="s">
        <v>386</v>
      </c>
      <c r="C937" t="s">
        <v>190</v>
      </c>
      <c r="D937" s="101">
        <v>45473</v>
      </c>
      <c r="E937" t="s">
        <v>3297</v>
      </c>
      <c r="F937" t="s">
        <v>5905</v>
      </c>
      <c r="G937" t="s">
        <v>4385</v>
      </c>
      <c r="H937" t="s">
        <v>5906</v>
      </c>
    </row>
    <row r="938" spans="1:8" x14ac:dyDescent="0.3">
      <c r="A938">
        <v>420</v>
      </c>
      <c r="B938" t="s">
        <v>388</v>
      </c>
      <c r="C938" t="s">
        <v>190</v>
      </c>
      <c r="D938" s="101">
        <v>45473</v>
      </c>
      <c r="E938" t="s">
        <v>3298</v>
      </c>
      <c r="F938" t="s">
        <v>5907</v>
      </c>
      <c r="G938" t="s">
        <v>4385</v>
      </c>
      <c r="H938" t="s">
        <v>5387</v>
      </c>
    </row>
    <row r="939" spans="1:8" x14ac:dyDescent="0.3">
      <c r="A939">
        <v>431</v>
      </c>
      <c r="B939" t="s">
        <v>400</v>
      </c>
      <c r="C939" t="s">
        <v>64</v>
      </c>
      <c r="D939" s="101">
        <v>45473</v>
      </c>
      <c r="E939" t="s">
        <v>5908</v>
      </c>
      <c r="F939" t="s">
        <v>5909</v>
      </c>
      <c r="G939" t="s">
        <v>3560</v>
      </c>
      <c r="H939" t="s">
        <v>5910</v>
      </c>
    </row>
    <row r="940" spans="1:8" x14ac:dyDescent="0.3">
      <c r="A940">
        <v>432</v>
      </c>
      <c r="B940" t="s">
        <v>401</v>
      </c>
      <c r="C940" t="s">
        <v>64</v>
      </c>
      <c r="D940" s="101">
        <v>45473</v>
      </c>
      <c r="E940" t="s">
        <v>3299</v>
      </c>
      <c r="F940" t="s">
        <v>5911</v>
      </c>
      <c r="G940" t="s">
        <v>3560</v>
      </c>
      <c r="H940" t="s">
        <v>5912</v>
      </c>
    </row>
    <row r="941" spans="1:8" x14ac:dyDescent="0.3">
      <c r="A941">
        <v>453</v>
      </c>
      <c r="B941" t="s">
        <v>418</v>
      </c>
      <c r="C941" t="s">
        <v>358</v>
      </c>
      <c r="D941" s="101">
        <v>45473</v>
      </c>
      <c r="E941" t="s">
        <v>5913</v>
      </c>
      <c r="F941" t="s">
        <v>5914</v>
      </c>
      <c r="G941" t="s">
        <v>5915</v>
      </c>
    </row>
    <row r="942" spans="1:8" x14ac:dyDescent="0.3">
      <c r="A942">
        <v>456</v>
      </c>
      <c r="B942" t="s">
        <v>421</v>
      </c>
      <c r="C942" t="s">
        <v>395</v>
      </c>
      <c r="D942" s="101">
        <v>45473</v>
      </c>
      <c r="E942" t="s">
        <v>3300</v>
      </c>
      <c r="F942" t="s">
        <v>5916</v>
      </c>
      <c r="G942" t="s">
        <v>4344</v>
      </c>
      <c r="H942" t="s">
        <v>5917</v>
      </c>
    </row>
    <row r="943" spans="1:8" x14ac:dyDescent="0.3">
      <c r="A943">
        <v>457</v>
      </c>
      <c r="B943" t="s">
        <v>422</v>
      </c>
      <c r="C943" t="s">
        <v>395</v>
      </c>
      <c r="D943" s="101">
        <v>45473</v>
      </c>
      <c r="E943" t="s">
        <v>3302</v>
      </c>
      <c r="F943" t="s">
        <v>5918</v>
      </c>
      <c r="G943" t="s">
        <v>4344</v>
      </c>
      <c r="H943" t="s">
        <v>5919</v>
      </c>
    </row>
    <row r="944" spans="1:8" x14ac:dyDescent="0.3">
      <c r="A944">
        <v>469</v>
      </c>
      <c r="B944" t="s">
        <v>387</v>
      </c>
      <c r="C944" t="s">
        <v>190</v>
      </c>
      <c r="D944" s="101">
        <v>45473</v>
      </c>
      <c r="E944" t="s">
        <v>3303</v>
      </c>
      <c r="F944" t="s">
        <v>5920</v>
      </c>
      <c r="G944" t="s">
        <v>4385</v>
      </c>
      <c r="H944" t="s">
        <v>5387</v>
      </c>
    </row>
    <row r="945" spans="1:8" x14ac:dyDescent="0.3">
      <c r="A945">
        <v>470</v>
      </c>
      <c r="B945" t="s">
        <v>433</v>
      </c>
      <c r="C945" t="s">
        <v>190</v>
      </c>
      <c r="D945" s="101">
        <v>45473</v>
      </c>
      <c r="E945" t="s">
        <v>3304</v>
      </c>
      <c r="F945" t="s">
        <v>5921</v>
      </c>
      <c r="G945" t="s">
        <v>4385</v>
      </c>
      <c r="H945" t="s">
        <v>5387</v>
      </c>
    </row>
    <row r="946" spans="1:8" x14ac:dyDescent="0.3">
      <c r="A946">
        <v>471</v>
      </c>
      <c r="B946" t="s">
        <v>434</v>
      </c>
      <c r="C946" t="s">
        <v>190</v>
      </c>
      <c r="D946" s="101">
        <v>45473</v>
      </c>
      <c r="E946" t="s">
        <v>3305</v>
      </c>
      <c r="F946" t="s">
        <v>5922</v>
      </c>
      <c r="G946" t="s">
        <v>4385</v>
      </c>
      <c r="H946" t="s">
        <v>5387</v>
      </c>
    </row>
    <row r="947" spans="1:8" x14ac:dyDescent="0.3">
      <c r="A947">
        <v>484</v>
      </c>
      <c r="B947" t="s">
        <v>449</v>
      </c>
      <c r="C947" t="s">
        <v>64</v>
      </c>
      <c r="D947" s="101">
        <v>45473</v>
      </c>
      <c r="E947" t="s">
        <v>5923</v>
      </c>
      <c r="F947" t="s">
        <v>5924</v>
      </c>
      <c r="G947" t="s">
        <v>3560</v>
      </c>
      <c r="H947" t="s">
        <v>5925</v>
      </c>
    </row>
    <row r="948" spans="1:8" x14ac:dyDescent="0.3">
      <c r="A948">
        <v>116</v>
      </c>
      <c r="B948" t="s">
        <v>85</v>
      </c>
      <c r="C948" t="s">
        <v>60</v>
      </c>
      <c r="D948" s="101">
        <v>45473</v>
      </c>
      <c r="E948" t="s">
        <v>777</v>
      </c>
      <c r="F948" t="s">
        <v>5926</v>
      </c>
      <c r="G948" t="s">
        <v>5290</v>
      </c>
      <c r="H948" t="s">
        <v>5927</v>
      </c>
    </row>
    <row r="949" spans="1:8" x14ac:dyDescent="0.3">
      <c r="A949">
        <v>288</v>
      </c>
      <c r="B949" t="s">
        <v>230</v>
      </c>
      <c r="C949" t="s">
        <v>219</v>
      </c>
      <c r="D949" s="101">
        <v>45473</v>
      </c>
      <c r="E949" t="s">
        <v>5928</v>
      </c>
      <c r="F949" t="s">
        <v>5929</v>
      </c>
      <c r="G949" t="s">
        <v>4224</v>
      </c>
      <c r="H949" t="s">
        <v>5930</v>
      </c>
    </row>
    <row r="950" spans="1:8" x14ac:dyDescent="0.3">
      <c r="A950">
        <v>377</v>
      </c>
      <c r="B950" t="s">
        <v>333</v>
      </c>
      <c r="C950" t="s">
        <v>86</v>
      </c>
      <c r="D950" s="101">
        <v>45473</v>
      </c>
      <c r="E950" t="s">
        <v>5931</v>
      </c>
      <c r="F950" t="s">
        <v>5932</v>
      </c>
      <c r="G950" t="s">
        <v>4163</v>
      </c>
      <c r="H950" t="s">
        <v>5933</v>
      </c>
    </row>
    <row r="951" spans="1:8" x14ac:dyDescent="0.3">
      <c r="A951">
        <v>392</v>
      </c>
      <c r="B951" t="s">
        <v>351</v>
      </c>
      <c r="C951" t="s">
        <v>350</v>
      </c>
      <c r="D951" s="101">
        <v>45473</v>
      </c>
      <c r="E951" t="s">
        <v>5934</v>
      </c>
      <c r="F951" t="s">
        <v>5935</v>
      </c>
      <c r="G951" t="s">
        <v>4447</v>
      </c>
      <c r="H951" t="s">
        <v>5936</v>
      </c>
    </row>
    <row r="952" spans="1:8" x14ac:dyDescent="0.3">
      <c r="A952">
        <v>77</v>
      </c>
      <c r="B952" t="s">
        <v>57</v>
      </c>
      <c r="C952" t="s">
        <v>58</v>
      </c>
      <c r="D952" s="101">
        <v>45504</v>
      </c>
      <c r="E952" t="s">
        <v>5937</v>
      </c>
      <c r="F952" t="s">
        <v>5938</v>
      </c>
      <c r="G952" t="s">
        <v>4634</v>
      </c>
      <c r="H952" t="s">
        <v>5939</v>
      </c>
    </row>
    <row r="953" spans="1:8" x14ac:dyDescent="0.3">
      <c r="A953">
        <v>121</v>
      </c>
      <c r="B953" t="s">
        <v>94</v>
      </c>
      <c r="C953" t="s">
        <v>25</v>
      </c>
      <c r="D953" s="101">
        <v>45504</v>
      </c>
      <c r="E953" t="s">
        <v>5940</v>
      </c>
      <c r="F953" t="s">
        <v>5941</v>
      </c>
      <c r="G953" t="s">
        <v>3556</v>
      </c>
      <c r="H953" t="s">
        <v>5942</v>
      </c>
    </row>
    <row r="954" spans="1:8" x14ac:dyDescent="0.3">
      <c r="A954">
        <v>124</v>
      </c>
      <c r="B954" t="s">
        <v>97</v>
      </c>
      <c r="C954" t="s">
        <v>64</v>
      </c>
      <c r="D954" s="101">
        <v>45504</v>
      </c>
      <c r="E954" t="s">
        <v>5943</v>
      </c>
      <c r="F954" t="s">
        <v>5944</v>
      </c>
      <c r="G954" t="s">
        <v>3560</v>
      </c>
      <c r="H954" t="s">
        <v>5945</v>
      </c>
    </row>
    <row r="955" spans="1:8" x14ac:dyDescent="0.3">
      <c r="A955">
        <v>125</v>
      </c>
      <c r="B955" t="s">
        <v>98</v>
      </c>
      <c r="C955" t="s">
        <v>64</v>
      </c>
      <c r="D955" s="101">
        <v>45504</v>
      </c>
      <c r="E955" t="s">
        <v>5946</v>
      </c>
      <c r="F955" t="s">
        <v>5947</v>
      </c>
      <c r="G955" t="s">
        <v>3560</v>
      </c>
      <c r="H955" t="s">
        <v>5504</v>
      </c>
    </row>
    <row r="956" spans="1:8" x14ac:dyDescent="0.3">
      <c r="A956">
        <v>128</v>
      </c>
      <c r="B956" t="s">
        <v>101</v>
      </c>
      <c r="C956" t="s">
        <v>64</v>
      </c>
      <c r="D956" s="101">
        <v>45504</v>
      </c>
      <c r="E956" t="s">
        <v>5948</v>
      </c>
      <c r="F956" t="s">
        <v>5949</v>
      </c>
      <c r="G956" t="s">
        <v>3560</v>
      </c>
      <c r="H956" t="s">
        <v>5950</v>
      </c>
    </row>
    <row r="957" spans="1:8" x14ac:dyDescent="0.3">
      <c r="A957">
        <v>172</v>
      </c>
      <c r="B957" t="s">
        <v>122</v>
      </c>
      <c r="C957" t="s">
        <v>93</v>
      </c>
      <c r="D957" s="101">
        <v>45504</v>
      </c>
      <c r="E957" t="s">
        <v>5951</v>
      </c>
      <c r="F957" t="s">
        <v>5952</v>
      </c>
      <c r="G957" t="s">
        <v>3566</v>
      </c>
      <c r="H957" t="s">
        <v>5953</v>
      </c>
    </row>
    <row r="958" spans="1:8" x14ac:dyDescent="0.3">
      <c r="A958">
        <v>208</v>
      </c>
      <c r="B958" t="s">
        <v>140</v>
      </c>
      <c r="C958" t="s">
        <v>90</v>
      </c>
      <c r="D958" s="101">
        <v>45504</v>
      </c>
      <c r="E958" t="s">
        <v>3306</v>
      </c>
      <c r="F958" t="s">
        <v>5954</v>
      </c>
      <c r="G958" t="s">
        <v>3982</v>
      </c>
      <c r="H958" t="s">
        <v>5955</v>
      </c>
    </row>
    <row r="959" spans="1:8" x14ac:dyDescent="0.3">
      <c r="A959">
        <v>214</v>
      </c>
      <c r="B959" t="s">
        <v>143</v>
      </c>
      <c r="C959" t="s">
        <v>90</v>
      </c>
      <c r="D959" s="101">
        <v>45504</v>
      </c>
      <c r="E959" t="s">
        <v>3307</v>
      </c>
      <c r="F959" t="s">
        <v>5956</v>
      </c>
      <c r="G959" t="s">
        <v>3848</v>
      </c>
      <c r="H959" t="s">
        <v>5957</v>
      </c>
    </row>
    <row r="960" spans="1:8" x14ac:dyDescent="0.3">
      <c r="A960">
        <v>217</v>
      </c>
      <c r="B960" t="s">
        <v>147</v>
      </c>
      <c r="C960" t="s">
        <v>90</v>
      </c>
      <c r="D960" s="101">
        <v>45504</v>
      </c>
      <c r="E960" t="s">
        <v>3308</v>
      </c>
      <c r="F960" t="s">
        <v>5958</v>
      </c>
      <c r="G960" t="s">
        <v>3848</v>
      </c>
      <c r="H960" t="s">
        <v>5959</v>
      </c>
    </row>
    <row r="961" spans="1:8" x14ac:dyDescent="0.3">
      <c r="A961">
        <v>218</v>
      </c>
      <c r="B961" t="s">
        <v>148</v>
      </c>
      <c r="C961" t="s">
        <v>90</v>
      </c>
      <c r="D961" s="101">
        <v>45504</v>
      </c>
      <c r="E961" t="s">
        <v>3309</v>
      </c>
      <c r="F961" t="s">
        <v>5960</v>
      </c>
      <c r="G961" t="s">
        <v>3848</v>
      </c>
      <c r="H961" t="s">
        <v>5961</v>
      </c>
    </row>
    <row r="962" spans="1:8" x14ac:dyDescent="0.3">
      <c r="A962">
        <v>225</v>
      </c>
      <c r="B962" t="s">
        <v>156</v>
      </c>
      <c r="C962" t="s">
        <v>90</v>
      </c>
      <c r="D962" s="101">
        <v>45504</v>
      </c>
      <c r="E962" t="s">
        <v>3310</v>
      </c>
      <c r="F962" t="s">
        <v>5962</v>
      </c>
      <c r="G962" t="s">
        <v>3848</v>
      </c>
      <c r="H962" t="s">
        <v>5963</v>
      </c>
    </row>
    <row r="963" spans="1:8" x14ac:dyDescent="0.3">
      <c r="A963">
        <v>239</v>
      </c>
      <c r="B963" t="s">
        <v>1226</v>
      </c>
      <c r="C963" t="s">
        <v>29</v>
      </c>
      <c r="D963" s="101">
        <v>45504</v>
      </c>
      <c r="E963" t="s">
        <v>5964</v>
      </c>
      <c r="F963" t="s">
        <v>5965</v>
      </c>
      <c r="G963" t="s">
        <v>3894</v>
      </c>
      <c r="H963" t="s">
        <v>5966</v>
      </c>
    </row>
    <row r="964" spans="1:8" x14ac:dyDescent="0.3">
      <c r="A964">
        <v>241</v>
      </c>
      <c r="B964" t="s">
        <v>173</v>
      </c>
      <c r="C964" t="s">
        <v>29</v>
      </c>
      <c r="D964" s="101">
        <v>45504</v>
      </c>
      <c r="E964" t="s">
        <v>5967</v>
      </c>
      <c r="F964" t="s">
        <v>5968</v>
      </c>
      <c r="G964" t="s">
        <v>3894</v>
      </c>
      <c r="H964" t="s">
        <v>5445</v>
      </c>
    </row>
    <row r="965" spans="1:8" x14ac:dyDescent="0.3">
      <c r="A965">
        <v>434</v>
      </c>
      <c r="B965" t="s">
        <v>403</v>
      </c>
      <c r="C965" t="s">
        <v>90</v>
      </c>
      <c r="D965" s="101">
        <v>45504</v>
      </c>
      <c r="E965" t="s">
        <v>3311</v>
      </c>
      <c r="F965" t="s">
        <v>5969</v>
      </c>
      <c r="G965" t="s">
        <v>3848</v>
      </c>
      <c r="H965" t="s">
        <v>5970</v>
      </c>
    </row>
    <row r="966" spans="1:8" x14ac:dyDescent="0.3">
      <c r="A966">
        <v>436</v>
      </c>
      <c r="B966" t="s">
        <v>121</v>
      </c>
      <c r="C966" t="s">
        <v>93</v>
      </c>
      <c r="D966" s="101">
        <v>45504</v>
      </c>
      <c r="E966" t="s">
        <v>3312</v>
      </c>
      <c r="F966" t="s">
        <v>5971</v>
      </c>
      <c r="G966" t="s">
        <v>4640</v>
      </c>
      <c r="H966" t="s">
        <v>5972</v>
      </c>
    </row>
    <row r="967" spans="1:8" x14ac:dyDescent="0.3">
      <c r="A967">
        <v>77</v>
      </c>
      <c r="B967" t="s">
        <v>57</v>
      </c>
      <c r="C967" t="s">
        <v>58</v>
      </c>
      <c r="D967" s="101">
        <v>45535</v>
      </c>
      <c r="E967" t="s">
        <v>5973</v>
      </c>
      <c r="F967" t="s">
        <v>5974</v>
      </c>
      <c r="G967" t="s">
        <v>4634</v>
      </c>
      <c r="H967" t="s">
        <v>5975</v>
      </c>
    </row>
    <row r="968" spans="1:8" x14ac:dyDescent="0.3">
      <c r="A968">
        <v>121</v>
      </c>
      <c r="B968" t="s">
        <v>94</v>
      </c>
      <c r="C968" t="s">
        <v>25</v>
      </c>
      <c r="D968" s="101">
        <v>45535</v>
      </c>
      <c r="E968" t="s">
        <v>5976</v>
      </c>
      <c r="F968" t="s">
        <v>5977</v>
      </c>
      <c r="G968" t="s">
        <v>3556</v>
      </c>
      <c r="H968" t="s">
        <v>5978</v>
      </c>
    </row>
    <row r="969" spans="1:8" x14ac:dyDescent="0.3">
      <c r="A969">
        <v>122</v>
      </c>
      <c r="B969" t="s">
        <v>96</v>
      </c>
      <c r="C969" t="s">
        <v>93</v>
      </c>
      <c r="D969" s="101">
        <v>45535</v>
      </c>
      <c r="E969" t="s">
        <v>5979</v>
      </c>
      <c r="F969" t="s">
        <v>5980</v>
      </c>
      <c r="G969" t="s">
        <v>4640</v>
      </c>
      <c r="H969" t="s">
        <v>5981</v>
      </c>
    </row>
    <row r="970" spans="1:8" x14ac:dyDescent="0.3">
      <c r="A970">
        <v>124</v>
      </c>
      <c r="B970" t="s">
        <v>97</v>
      </c>
      <c r="C970" t="s">
        <v>64</v>
      </c>
      <c r="D970" s="101">
        <v>45535</v>
      </c>
      <c r="E970" t="s">
        <v>5982</v>
      </c>
      <c r="F970" t="s">
        <v>5983</v>
      </c>
      <c r="G970" t="s">
        <v>3560</v>
      </c>
      <c r="H970" t="s">
        <v>5945</v>
      </c>
    </row>
    <row r="971" spans="1:8" x14ac:dyDescent="0.3">
      <c r="A971">
        <v>125</v>
      </c>
      <c r="B971" t="s">
        <v>98</v>
      </c>
      <c r="C971" t="s">
        <v>64</v>
      </c>
      <c r="D971" s="101">
        <v>45535</v>
      </c>
      <c r="E971" t="s">
        <v>5984</v>
      </c>
      <c r="F971" t="s">
        <v>5985</v>
      </c>
      <c r="G971" t="s">
        <v>3560</v>
      </c>
      <c r="H971" t="s">
        <v>5504</v>
      </c>
    </row>
    <row r="972" spans="1:8" x14ac:dyDescent="0.3">
      <c r="A972">
        <v>128</v>
      </c>
      <c r="B972" t="s">
        <v>101</v>
      </c>
      <c r="C972" t="s">
        <v>64</v>
      </c>
      <c r="D972" s="101">
        <v>45535</v>
      </c>
      <c r="E972" t="s">
        <v>5986</v>
      </c>
      <c r="F972" t="s">
        <v>5987</v>
      </c>
      <c r="G972" t="s">
        <v>3560</v>
      </c>
      <c r="H972" t="s">
        <v>5988</v>
      </c>
    </row>
    <row r="973" spans="1:8" x14ac:dyDescent="0.3">
      <c r="A973">
        <v>172</v>
      </c>
      <c r="B973" t="s">
        <v>122</v>
      </c>
      <c r="C973" t="s">
        <v>93</v>
      </c>
      <c r="D973" s="101">
        <v>45535</v>
      </c>
      <c r="E973" t="s">
        <v>5989</v>
      </c>
      <c r="F973" t="s">
        <v>5990</v>
      </c>
      <c r="G973" t="s">
        <v>3566</v>
      </c>
      <c r="H973" t="s">
        <v>5991</v>
      </c>
    </row>
    <row r="974" spans="1:8" x14ac:dyDescent="0.3">
      <c r="A974">
        <v>208</v>
      </c>
      <c r="B974" t="s">
        <v>140</v>
      </c>
      <c r="C974" t="s">
        <v>90</v>
      </c>
      <c r="D974" s="101">
        <v>45535</v>
      </c>
      <c r="E974" t="s">
        <v>3313</v>
      </c>
      <c r="F974" t="s">
        <v>5992</v>
      </c>
      <c r="G974" t="s">
        <v>3982</v>
      </c>
      <c r="H974" t="s">
        <v>5993</v>
      </c>
    </row>
    <row r="975" spans="1:8" x14ac:dyDescent="0.3">
      <c r="A975">
        <v>214</v>
      </c>
      <c r="B975" t="s">
        <v>143</v>
      </c>
      <c r="C975" t="s">
        <v>90</v>
      </c>
      <c r="D975" s="101">
        <v>45535</v>
      </c>
      <c r="E975" t="s">
        <v>3314</v>
      </c>
      <c r="F975" t="s">
        <v>5994</v>
      </c>
      <c r="G975" t="s">
        <v>3982</v>
      </c>
      <c r="H975" t="s">
        <v>5995</v>
      </c>
    </row>
    <row r="976" spans="1:8" x14ac:dyDescent="0.3">
      <c r="A976">
        <v>217</v>
      </c>
      <c r="B976" t="s">
        <v>147</v>
      </c>
      <c r="C976" t="s">
        <v>90</v>
      </c>
      <c r="D976" s="101">
        <v>45535</v>
      </c>
      <c r="E976" t="s">
        <v>3315</v>
      </c>
      <c r="F976" t="s">
        <v>5996</v>
      </c>
      <c r="G976" t="s">
        <v>3982</v>
      </c>
      <c r="H976" t="s">
        <v>5997</v>
      </c>
    </row>
    <row r="977" spans="1:8" x14ac:dyDescent="0.3">
      <c r="A977">
        <v>218</v>
      </c>
      <c r="B977" t="s">
        <v>148</v>
      </c>
      <c r="C977" t="s">
        <v>90</v>
      </c>
      <c r="D977" s="101">
        <v>45535</v>
      </c>
      <c r="E977" t="s">
        <v>3316</v>
      </c>
      <c r="F977" t="s">
        <v>5998</v>
      </c>
      <c r="G977" t="s">
        <v>3982</v>
      </c>
      <c r="H977" t="s">
        <v>5999</v>
      </c>
    </row>
    <row r="978" spans="1:8" x14ac:dyDescent="0.3">
      <c r="A978">
        <v>225</v>
      </c>
      <c r="B978" t="s">
        <v>156</v>
      </c>
      <c r="C978" t="s">
        <v>90</v>
      </c>
      <c r="D978" s="101">
        <v>45535</v>
      </c>
      <c r="E978" t="s">
        <v>3317</v>
      </c>
      <c r="F978" t="s">
        <v>6000</v>
      </c>
      <c r="G978" t="s">
        <v>3982</v>
      </c>
      <c r="H978" t="s">
        <v>6001</v>
      </c>
    </row>
    <row r="979" spans="1:8" x14ac:dyDescent="0.3">
      <c r="A979">
        <v>239</v>
      </c>
      <c r="B979" t="s">
        <v>1226</v>
      </c>
      <c r="C979" t="s">
        <v>29</v>
      </c>
      <c r="D979" s="101">
        <v>45535</v>
      </c>
      <c r="E979" t="s">
        <v>6002</v>
      </c>
      <c r="F979" t="s">
        <v>6003</v>
      </c>
      <c r="G979" t="s">
        <v>3894</v>
      </c>
      <c r="H979" t="s">
        <v>6004</v>
      </c>
    </row>
    <row r="980" spans="1:8" x14ac:dyDescent="0.3">
      <c r="A980">
        <v>241</v>
      </c>
      <c r="B980" t="s">
        <v>173</v>
      </c>
      <c r="C980" t="s">
        <v>29</v>
      </c>
      <c r="D980" s="101">
        <v>45535</v>
      </c>
      <c r="E980" t="s">
        <v>6005</v>
      </c>
      <c r="F980" t="s">
        <v>6006</v>
      </c>
      <c r="G980" t="s">
        <v>3894</v>
      </c>
      <c r="H980" t="s">
        <v>6007</v>
      </c>
    </row>
    <row r="981" spans="1:8" x14ac:dyDescent="0.3">
      <c r="A981">
        <v>434</v>
      </c>
      <c r="B981" t="s">
        <v>403</v>
      </c>
      <c r="C981" t="s">
        <v>90</v>
      </c>
      <c r="D981" s="101">
        <v>45535</v>
      </c>
      <c r="E981" t="s">
        <v>3318</v>
      </c>
      <c r="F981" t="s">
        <v>6008</v>
      </c>
      <c r="G981" t="s">
        <v>3848</v>
      </c>
      <c r="H981" t="s">
        <v>6009</v>
      </c>
    </row>
    <row r="982" spans="1:8" x14ac:dyDescent="0.3">
      <c r="A982">
        <v>436</v>
      </c>
      <c r="B982" t="s">
        <v>121</v>
      </c>
      <c r="C982" t="s">
        <v>93</v>
      </c>
      <c r="D982" s="101">
        <v>45535</v>
      </c>
      <c r="E982" t="s">
        <v>3319</v>
      </c>
      <c r="F982" t="s">
        <v>6010</v>
      </c>
      <c r="G982" t="s">
        <v>4640</v>
      </c>
      <c r="H982" t="s">
        <v>6011</v>
      </c>
    </row>
    <row r="983" spans="1:8" x14ac:dyDescent="0.3">
      <c r="A983">
        <v>77</v>
      </c>
      <c r="B983" t="s">
        <v>57</v>
      </c>
      <c r="C983" t="s">
        <v>58</v>
      </c>
      <c r="D983" s="101">
        <v>45565</v>
      </c>
      <c r="E983" t="s">
        <v>6012</v>
      </c>
      <c r="F983" t="s">
        <v>6013</v>
      </c>
      <c r="G983" t="s">
        <v>4634</v>
      </c>
      <c r="H983" t="s">
        <v>6014</v>
      </c>
    </row>
    <row r="984" spans="1:8" x14ac:dyDescent="0.3">
      <c r="A984">
        <v>121</v>
      </c>
      <c r="B984" t="s">
        <v>94</v>
      </c>
      <c r="C984" t="s">
        <v>25</v>
      </c>
      <c r="D984" s="101">
        <v>45565</v>
      </c>
      <c r="E984" t="s">
        <v>6015</v>
      </c>
      <c r="F984" t="s">
        <v>6016</v>
      </c>
      <c r="G984" t="s">
        <v>3556</v>
      </c>
      <c r="H984" t="s">
        <v>6017</v>
      </c>
    </row>
    <row r="985" spans="1:8" x14ac:dyDescent="0.3">
      <c r="A985">
        <v>124</v>
      </c>
      <c r="B985" t="s">
        <v>97</v>
      </c>
      <c r="C985" t="s">
        <v>64</v>
      </c>
      <c r="D985" s="101">
        <v>45565</v>
      </c>
      <c r="E985" t="s">
        <v>6018</v>
      </c>
      <c r="F985" t="s">
        <v>6019</v>
      </c>
      <c r="G985" t="s">
        <v>3560</v>
      </c>
      <c r="H985" t="s">
        <v>6020</v>
      </c>
    </row>
    <row r="986" spans="1:8" x14ac:dyDescent="0.3">
      <c r="A986">
        <v>125</v>
      </c>
      <c r="B986" t="s">
        <v>98</v>
      </c>
      <c r="C986" t="s">
        <v>64</v>
      </c>
      <c r="D986" s="101">
        <v>45565</v>
      </c>
      <c r="E986" t="s">
        <v>6021</v>
      </c>
      <c r="F986" t="s">
        <v>6022</v>
      </c>
      <c r="G986" t="s">
        <v>3560</v>
      </c>
      <c r="H986" t="s">
        <v>6023</v>
      </c>
    </row>
    <row r="987" spans="1:8" x14ac:dyDescent="0.3">
      <c r="A987">
        <v>128</v>
      </c>
      <c r="B987" t="s">
        <v>101</v>
      </c>
      <c r="C987" t="s">
        <v>64</v>
      </c>
      <c r="D987" s="101">
        <v>45565</v>
      </c>
      <c r="E987" t="s">
        <v>6024</v>
      </c>
      <c r="F987" t="s">
        <v>6025</v>
      </c>
      <c r="G987" t="s">
        <v>3560</v>
      </c>
      <c r="H987" t="s">
        <v>6026</v>
      </c>
    </row>
    <row r="988" spans="1:8" x14ac:dyDescent="0.3">
      <c r="A988">
        <v>172</v>
      </c>
      <c r="B988" t="s">
        <v>122</v>
      </c>
      <c r="C988" t="s">
        <v>93</v>
      </c>
      <c r="D988" s="101">
        <v>45565</v>
      </c>
      <c r="E988" t="s">
        <v>6027</v>
      </c>
      <c r="F988" t="s">
        <v>6028</v>
      </c>
      <c r="G988" t="s">
        <v>3566</v>
      </c>
      <c r="H988" t="s">
        <v>6029</v>
      </c>
    </row>
    <row r="989" spans="1:8" x14ac:dyDescent="0.3">
      <c r="A989">
        <v>208</v>
      </c>
      <c r="B989" t="s">
        <v>140</v>
      </c>
      <c r="C989" t="s">
        <v>90</v>
      </c>
      <c r="D989" s="101">
        <v>45565</v>
      </c>
      <c r="E989" t="s">
        <v>3320</v>
      </c>
      <c r="F989" t="s">
        <v>6030</v>
      </c>
      <c r="G989" t="s">
        <v>3982</v>
      </c>
      <c r="H989" t="s">
        <v>6031</v>
      </c>
    </row>
    <row r="990" spans="1:8" x14ac:dyDescent="0.3">
      <c r="A990">
        <v>214</v>
      </c>
      <c r="B990" t="s">
        <v>143</v>
      </c>
      <c r="C990" t="s">
        <v>90</v>
      </c>
      <c r="D990" s="101">
        <v>45565</v>
      </c>
      <c r="E990" t="s">
        <v>3321</v>
      </c>
      <c r="F990" t="s">
        <v>6032</v>
      </c>
      <c r="G990" t="s">
        <v>3982</v>
      </c>
      <c r="H990" t="s">
        <v>6033</v>
      </c>
    </row>
    <row r="991" spans="1:8" x14ac:dyDescent="0.3">
      <c r="A991">
        <v>217</v>
      </c>
      <c r="B991" t="s">
        <v>147</v>
      </c>
      <c r="C991" t="s">
        <v>90</v>
      </c>
      <c r="D991" s="101">
        <v>45565</v>
      </c>
      <c r="E991" t="s">
        <v>3322</v>
      </c>
      <c r="F991" t="s">
        <v>6034</v>
      </c>
      <c r="G991" t="s">
        <v>3982</v>
      </c>
      <c r="H991" t="s">
        <v>6035</v>
      </c>
    </row>
    <row r="992" spans="1:8" x14ac:dyDescent="0.3">
      <c r="A992">
        <v>218</v>
      </c>
      <c r="B992" t="s">
        <v>148</v>
      </c>
      <c r="C992" t="s">
        <v>90</v>
      </c>
      <c r="D992" s="101">
        <v>45565</v>
      </c>
      <c r="E992" t="s">
        <v>3323</v>
      </c>
      <c r="F992" t="s">
        <v>6036</v>
      </c>
      <c r="G992" t="s">
        <v>3982</v>
      </c>
      <c r="H992" t="s">
        <v>6037</v>
      </c>
    </row>
    <row r="993" spans="1:8" x14ac:dyDescent="0.3">
      <c r="A993">
        <v>225</v>
      </c>
      <c r="B993" t="s">
        <v>156</v>
      </c>
      <c r="C993" t="s">
        <v>90</v>
      </c>
      <c r="D993" s="101">
        <v>45565</v>
      </c>
      <c r="E993" t="s">
        <v>3324</v>
      </c>
      <c r="F993" t="s">
        <v>6038</v>
      </c>
      <c r="G993" t="s">
        <v>3982</v>
      </c>
      <c r="H993" t="s">
        <v>6039</v>
      </c>
    </row>
    <row r="994" spans="1:8" x14ac:dyDescent="0.3">
      <c r="A994">
        <v>239</v>
      </c>
      <c r="B994" t="s">
        <v>1226</v>
      </c>
      <c r="C994" t="s">
        <v>29</v>
      </c>
      <c r="D994" s="101">
        <v>45565</v>
      </c>
      <c r="E994" t="s">
        <v>6040</v>
      </c>
      <c r="F994" t="s">
        <v>6041</v>
      </c>
      <c r="G994" t="s">
        <v>3894</v>
      </c>
      <c r="H994" t="s">
        <v>6042</v>
      </c>
    </row>
    <row r="995" spans="1:8" x14ac:dyDescent="0.3">
      <c r="A995">
        <v>241</v>
      </c>
      <c r="B995" t="s">
        <v>173</v>
      </c>
      <c r="C995" t="s">
        <v>29</v>
      </c>
      <c r="D995" s="101">
        <v>45565</v>
      </c>
      <c r="E995" t="s">
        <v>6043</v>
      </c>
      <c r="F995" t="s">
        <v>6044</v>
      </c>
      <c r="G995" t="s">
        <v>3894</v>
      </c>
      <c r="H995" t="s">
        <v>6045</v>
      </c>
    </row>
    <row r="996" spans="1:8" x14ac:dyDescent="0.3">
      <c r="A996">
        <v>434</v>
      </c>
      <c r="B996" t="s">
        <v>403</v>
      </c>
      <c r="C996" t="s">
        <v>90</v>
      </c>
      <c r="D996" s="101">
        <v>45565</v>
      </c>
      <c r="E996" t="s">
        <v>3325</v>
      </c>
      <c r="F996" t="s">
        <v>6046</v>
      </c>
      <c r="G996" t="s">
        <v>3982</v>
      </c>
      <c r="H996" t="s">
        <v>6047</v>
      </c>
    </row>
    <row r="997" spans="1:8" x14ac:dyDescent="0.3">
      <c r="A997">
        <v>436</v>
      </c>
      <c r="B997" t="s">
        <v>121</v>
      </c>
      <c r="C997" t="s">
        <v>93</v>
      </c>
      <c r="D997" s="101">
        <v>45565</v>
      </c>
      <c r="E997" t="s">
        <v>3326</v>
      </c>
      <c r="F997" t="s">
        <v>6048</v>
      </c>
      <c r="G997" t="s">
        <v>4640</v>
      </c>
      <c r="H997" t="s">
        <v>6049</v>
      </c>
    </row>
    <row r="998" spans="1:8" x14ac:dyDescent="0.3">
      <c r="A998">
        <v>485</v>
      </c>
      <c r="B998" t="s">
        <v>450</v>
      </c>
      <c r="C998" t="s">
        <v>93</v>
      </c>
      <c r="D998" s="101">
        <v>45565</v>
      </c>
      <c r="E998" t="s">
        <v>3327</v>
      </c>
      <c r="F998" t="s">
        <v>6050</v>
      </c>
      <c r="G998" t="s">
        <v>3566</v>
      </c>
      <c r="H998" t="s">
        <v>6051</v>
      </c>
    </row>
    <row r="999" spans="1:8" x14ac:dyDescent="0.3">
      <c r="A999">
        <v>69</v>
      </c>
      <c r="B999" t="s">
        <v>51</v>
      </c>
      <c r="C999" t="s">
        <v>50</v>
      </c>
      <c r="D999" s="101">
        <v>45565</v>
      </c>
      <c r="E999" t="s">
        <v>6052</v>
      </c>
      <c r="F999" t="s">
        <v>6053</v>
      </c>
      <c r="G999" t="s">
        <v>3598</v>
      </c>
      <c r="H999" t="s">
        <v>6054</v>
      </c>
    </row>
    <row r="1000" spans="1:8" x14ac:dyDescent="0.3">
      <c r="A1000">
        <v>111</v>
      </c>
      <c r="B1000" t="s">
        <v>85</v>
      </c>
      <c r="C1000" t="s">
        <v>50</v>
      </c>
      <c r="D1000" s="101">
        <v>45565</v>
      </c>
      <c r="E1000" t="s">
        <v>6055</v>
      </c>
      <c r="F1000" t="s">
        <v>6056</v>
      </c>
      <c r="G1000" t="s">
        <v>3598</v>
      </c>
      <c r="H1000" t="s">
        <v>6057</v>
      </c>
    </row>
    <row r="1001" spans="1:8" x14ac:dyDescent="0.3">
      <c r="A1001">
        <v>197</v>
      </c>
      <c r="B1001" t="s">
        <v>130</v>
      </c>
      <c r="C1001" t="s">
        <v>87</v>
      </c>
      <c r="D1001" s="101">
        <v>45565</v>
      </c>
      <c r="E1001" t="s">
        <v>6058</v>
      </c>
      <c r="F1001" t="s">
        <v>6059</v>
      </c>
      <c r="G1001" t="s">
        <v>3735</v>
      </c>
      <c r="H1001" t="s">
        <v>6060</v>
      </c>
    </row>
    <row r="1002" spans="1:8" x14ac:dyDescent="0.3">
      <c r="A1002">
        <v>213</v>
      </c>
      <c r="B1002" t="s">
        <v>142</v>
      </c>
      <c r="C1002" t="s">
        <v>90</v>
      </c>
      <c r="D1002" s="101">
        <v>45565</v>
      </c>
      <c r="E1002" t="s">
        <v>3333</v>
      </c>
      <c r="F1002" t="s">
        <v>6061</v>
      </c>
      <c r="G1002" t="s">
        <v>3855</v>
      </c>
      <c r="H1002" t="s">
        <v>6062</v>
      </c>
    </row>
    <row r="1003" spans="1:8" x14ac:dyDescent="0.3">
      <c r="A1003">
        <v>234</v>
      </c>
      <c r="B1003" t="s">
        <v>165</v>
      </c>
      <c r="C1003" t="s">
        <v>90</v>
      </c>
      <c r="D1003" s="101">
        <v>45565</v>
      </c>
      <c r="E1003" t="s">
        <v>1205</v>
      </c>
      <c r="F1003" t="s">
        <v>6063</v>
      </c>
      <c r="G1003" t="s">
        <v>3982</v>
      </c>
      <c r="H1003" t="s">
        <v>6064</v>
      </c>
    </row>
    <row r="1004" spans="1:8" x14ac:dyDescent="0.3">
      <c r="A1004">
        <v>238</v>
      </c>
      <c r="B1004" t="s">
        <v>168</v>
      </c>
      <c r="C1004" t="s">
        <v>90</v>
      </c>
      <c r="D1004" s="101">
        <v>45565</v>
      </c>
      <c r="E1004" t="s">
        <v>3334</v>
      </c>
      <c r="F1004" t="s">
        <v>6065</v>
      </c>
      <c r="G1004" t="s">
        <v>3855</v>
      </c>
      <c r="H1004" t="s">
        <v>6066</v>
      </c>
    </row>
    <row r="1005" spans="1:8" x14ac:dyDescent="0.3">
      <c r="A1005">
        <v>240</v>
      </c>
      <c r="B1005" t="s">
        <v>172</v>
      </c>
      <c r="C1005" t="s">
        <v>29</v>
      </c>
      <c r="D1005" s="101">
        <v>45565</v>
      </c>
      <c r="E1005" t="s">
        <v>6067</v>
      </c>
      <c r="F1005" t="s">
        <v>6068</v>
      </c>
      <c r="G1005" t="s">
        <v>3894</v>
      </c>
      <c r="H1005" t="s">
        <v>5852</v>
      </c>
    </row>
    <row r="1006" spans="1:8" x14ac:dyDescent="0.3">
      <c r="A1006">
        <v>251</v>
      </c>
      <c r="B1006" t="s">
        <v>1248</v>
      </c>
      <c r="C1006" t="s">
        <v>186</v>
      </c>
      <c r="D1006" s="101">
        <v>45565</v>
      </c>
      <c r="E1006" t="s">
        <v>6069</v>
      </c>
      <c r="F1006" t="s">
        <v>6070</v>
      </c>
      <c r="G1006" t="s">
        <v>4208</v>
      </c>
    </row>
    <row r="1007" spans="1:8" x14ac:dyDescent="0.3">
      <c r="A1007">
        <v>254</v>
      </c>
      <c r="B1007" t="s">
        <v>189</v>
      </c>
      <c r="C1007" t="s">
        <v>190</v>
      </c>
      <c r="D1007" s="101">
        <v>45565</v>
      </c>
      <c r="E1007" t="s">
        <v>6071</v>
      </c>
      <c r="F1007" t="s">
        <v>6072</v>
      </c>
      <c r="G1007" t="s">
        <v>4208</v>
      </c>
      <c r="H1007" t="s">
        <v>6073</v>
      </c>
    </row>
    <row r="1008" spans="1:8" x14ac:dyDescent="0.3">
      <c r="A1008">
        <v>263</v>
      </c>
      <c r="B1008" t="s">
        <v>201</v>
      </c>
      <c r="C1008" t="s">
        <v>41</v>
      </c>
      <c r="D1008" s="101">
        <v>45565</v>
      </c>
      <c r="E1008" t="s">
        <v>6074</v>
      </c>
      <c r="F1008" t="s">
        <v>6075</v>
      </c>
      <c r="G1008" t="s">
        <v>3994</v>
      </c>
      <c r="H1008" t="s">
        <v>6076</v>
      </c>
    </row>
    <row r="1009" spans="1:8" x14ac:dyDescent="0.3">
      <c r="A1009">
        <v>300</v>
      </c>
      <c r="B1009" t="s">
        <v>244</v>
      </c>
      <c r="C1009" t="s">
        <v>245</v>
      </c>
      <c r="D1009" s="101">
        <v>45565</v>
      </c>
      <c r="E1009" t="s">
        <v>6077</v>
      </c>
      <c r="F1009" t="s">
        <v>6078</v>
      </c>
      <c r="G1009" t="s">
        <v>3998</v>
      </c>
      <c r="H1009" t="s">
        <v>6079</v>
      </c>
    </row>
    <row r="1010" spans="1:8" x14ac:dyDescent="0.3">
      <c r="A1010">
        <v>301</v>
      </c>
      <c r="B1010" t="s">
        <v>246</v>
      </c>
      <c r="C1010" t="s">
        <v>245</v>
      </c>
      <c r="D1010" s="101">
        <v>45565</v>
      </c>
      <c r="E1010" t="s">
        <v>6080</v>
      </c>
      <c r="F1010" t="s">
        <v>6081</v>
      </c>
      <c r="G1010" t="s">
        <v>3998</v>
      </c>
      <c r="H1010" t="s">
        <v>6082</v>
      </c>
    </row>
    <row r="1011" spans="1:8" x14ac:dyDescent="0.3">
      <c r="A1011">
        <v>306</v>
      </c>
      <c r="B1011" t="s">
        <v>252</v>
      </c>
      <c r="C1011" t="s">
        <v>186</v>
      </c>
      <c r="D1011" s="101">
        <v>45565</v>
      </c>
      <c r="E1011" t="s">
        <v>6083</v>
      </c>
      <c r="F1011" t="s">
        <v>6084</v>
      </c>
      <c r="G1011" t="s">
        <v>4208</v>
      </c>
      <c r="H1011" t="s">
        <v>6085</v>
      </c>
    </row>
    <row r="1012" spans="1:8" x14ac:dyDescent="0.3">
      <c r="A1012">
        <v>347</v>
      </c>
      <c r="B1012" t="s">
        <v>297</v>
      </c>
      <c r="C1012" t="s">
        <v>298</v>
      </c>
      <c r="D1012" s="101">
        <v>45565</v>
      </c>
      <c r="E1012" t="s">
        <v>6086</v>
      </c>
      <c r="F1012" t="s">
        <v>6087</v>
      </c>
      <c r="G1012" t="s">
        <v>5041</v>
      </c>
      <c r="H1012" t="s">
        <v>6088</v>
      </c>
    </row>
    <row r="1013" spans="1:8" x14ac:dyDescent="0.3">
      <c r="A1013">
        <v>348</v>
      </c>
      <c r="B1013" t="s">
        <v>299</v>
      </c>
      <c r="C1013" t="s">
        <v>298</v>
      </c>
      <c r="D1013" s="101">
        <v>45565</v>
      </c>
      <c r="E1013" t="s">
        <v>6089</v>
      </c>
      <c r="F1013" t="s">
        <v>6090</v>
      </c>
      <c r="G1013" t="s">
        <v>5041</v>
      </c>
    </row>
    <row r="1014" spans="1:8" x14ac:dyDescent="0.3">
      <c r="A1014">
        <v>351</v>
      </c>
      <c r="B1014" t="s">
        <v>300</v>
      </c>
      <c r="C1014" t="s">
        <v>298</v>
      </c>
      <c r="D1014" s="101">
        <v>45565</v>
      </c>
      <c r="E1014" t="s">
        <v>6091</v>
      </c>
      <c r="F1014" t="s">
        <v>6092</v>
      </c>
      <c r="G1014" t="s">
        <v>4005</v>
      </c>
    </row>
    <row r="1015" spans="1:8" x14ac:dyDescent="0.3">
      <c r="A1015">
        <v>352</v>
      </c>
      <c r="B1015" t="s">
        <v>301</v>
      </c>
      <c r="C1015" t="s">
        <v>298</v>
      </c>
      <c r="D1015" s="101">
        <v>45565</v>
      </c>
      <c r="E1015" t="s">
        <v>6093</v>
      </c>
      <c r="F1015" t="s">
        <v>6094</v>
      </c>
      <c r="G1015" t="s">
        <v>4005</v>
      </c>
    </row>
    <row r="1016" spans="1:8" x14ac:dyDescent="0.3">
      <c r="A1016">
        <v>368</v>
      </c>
      <c r="B1016" t="s">
        <v>322</v>
      </c>
      <c r="C1016" t="s">
        <v>1463</v>
      </c>
      <c r="D1016" s="101">
        <v>45565</v>
      </c>
      <c r="E1016" t="s">
        <v>6095</v>
      </c>
      <c r="F1016" t="s">
        <v>6096</v>
      </c>
      <c r="G1016" t="s">
        <v>4605</v>
      </c>
      <c r="H1016" t="s">
        <v>6097</v>
      </c>
    </row>
    <row r="1017" spans="1:8" x14ac:dyDescent="0.3">
      <c r="A1017">
        <v>372</v>
      </c>
      <c r="B1017" t="s">
        <v>327</v>
      </c>
      <c r="C1017" t="s">
        <v>1463</v>
      </c>
      <c r="D1017" s="101">
        <v>45565</v>
      </c>
      <c r="E1017" t="s">
        <v>6098</v>
      </c>
      <c r="F1017" t="s">
        <v>6099</v>
      </c>
      <c r="G1017" t="s">
        <v>4605</v>
      </c>
    </row>
    <row r="1018" spans="1:8" x14ac:dyDescent="0.3">
      <c r="A1018">
        <v>373</v>
      </c>
      <c r="B1018" t="s">
        <v>328</v>
      </c>
      <c r="C1018" t="s">
        <v>190</v>
      </c>
      <c r="D1018" s="101">
        <v>45565</v>
      </c>
      <c r="E1018" t="s">
        <v>3335</v>
      </c>
      <c r="F1018" t="s">
        <v>6100</v>
      </c>
      <c r="G1018" t="s">
        <v>4385</v>
      </c>
      <c r="H1018" t="s">
        <v>6101</v>
      </c>
    </row>
    <row r="1019" spans="1:8" x14ac:dyDescent="0.3">
      <c r="A1019">
        <v>390</v>
      </c>
      <c r="B1019" t="s">
        <v>348</v>
      </c>
      <c r="C1019" t="s">
        <v>190</v>
      </c>
      <c r="D1019" s="101">
        <v>45565</v>
      </c>
      <c r="E1019" t="s">
        <v>3336</v>
      </c>
      <c r="F1019" t="s">
        <v>6102</v>
      </c>
      <c r="G1019" t="s">
        <v>4385</v>
      </c>
      <c r="H1019" t="s">
        <v>6103</v>
      </c>
    </row>
    <row r="1020" spans="1:8" x14ac:dyDescent="0.3">
      <c r="A1020">
        <v>409</v>
      </c>
      <c r="B1020" t="s">
        <v>375</v>
      </c>
      <c r="C1020" t="s">
        <v>41</v>
      </c>
      <c r="D1020" s="101">
        <v>45565</v>
      </c>
      <c r="E1020" t="s">
        <v>3337</v>
      </c>
      <c r="F1020" t="s">
        <v>6104</v>
      </c>
      <c r="G1020" t="s">
        <v>4615</v>
      </c>
    </row>
    <row r="1021" spans="1:8" x14ac:dyDescent="0.3">
      <c r="A1021">
        <v>414</v>
      </c>
      <c r="B1021" t="s">
        <v>382</v>
      </c>
      <c r="C1021" t="s">
        <v>190</v>
      </c>
      <c r="D1021" s="101">
        <v>45565</v>
      </c>
      <c r="E1021" t="s">
        <v>3338</v>
      </c>
      <c r="F1021" t="s">
        <v>6105</v>
      </c>
      <c r="G1021" t="s">
        <v>4385</v>
      </c>
      <c r="H1021" t="s">
        <v>6106</v>
      </c>
    </row>
    <row r="1022" spans="1:8" x14ac:dyDescent="0.3">
      <c r="A1022">
        <v>415</v>
      </c>
      <c r="B1022" t="s">
        <v>383</v>
      </c>
      <c r="C1022" t="s">
        <v>190</v>
      </c>
      <c r="D1022" s="101">
        <v>45565</v>
      </c>
      <c r="E1022" t="s">
        <v>3339</v>
      </c>
      <c r="F1022" t="s">
        <v>6107</v>
      </c>
      <c r="G1022" t="s">
        <v>4385</v>
      </c>
      <c r="H1022" t="s">
        <v>6108</v>
      </c>
    </row>
    <row r="1023" spans="1:8" x14ac:dyDescent="0.3">
      <c r="A1023">
        <v>416</v>
      </c>
      <c r="B1023" t="s">
        <v>384</v>
      </c>
      <c r="C1023" t="s">
        <v>190</v>
      </c>
      <c r="D1023" s="101">
        <v>45565</v>
      </c>
      <c r="E1023" t="s">
        <v>3340</v>
      </c>
      <c r="F1023" t="s">
        <v>6109</v>
      </c>
      <c r="G1023" t="s">
        <v>4385</v>
      </c>
      <c r="H1023" t="s">
        <v>6110</v>
      </c>
    </row>
    <row r="1024" spans="1:8" x14ac:dyDescent="0.3">
      <c r="A1024">
        <v>417</v>
      </c>
      <c r="B1024" t="s">
        <v>385</v>
      </c>
      <c r="C1024" t="s">
        <v>190</v>
      </c>
      <c r="D1024" s="101">
        <v>45565</v>
      </c>
      <c r="E1024" t="s">
        <v>3341</v>
      </c>
      <c r="F1024" t="s">
        <v>6111</v>
      </c>
      <c r="G1024" t="s">
        <v>4385</v>
      </c>
      <c r="H1024" t="s">
        <v>5906</v>
      </c>
    </row>
    <row r="1025" spans="1:8" x14ac:dyDescent="0.3">
      <c r="A1025">
        <v>418</v>
      </c>
      <c r="B1025" t="s">
        <v>386</v>
      </c>
      <c r="C1025" t="s">
        <v>190</v>
      </c>
      <c r="D1025" s="101">
        <v>45565</v>
      </c>
      <c r="E1025" t="s">
        <v>3342</v>
      </c>
      <c r="F1025" t="s">
        <v>6112</v>
      </c>
      <c r="G1025" t="s">
        <v>4385</v>
      </c>
      <c r="H1025" t="s">
        <v>5906</v>
      </c>
    </row>
    <row r="1026" spans="1:8" x14ac:dyDescent="0.3">
      <c r="A1026">
        <v>420</v>
      </c>
      <c r="B1026" t="s">
        <v>388</v>
      </c>
      <c r="C1026" t="s">
        <v>190</v>
      </c>
      <c r="D1026" s="101">
        <v>45565</v>
      </c>
      <c r="E1026" t="s">
        <v>3343</v>
      </c>
      <c r="F1026" t="s">
        <v>6113</v>
      </c>
      <c r="G1026" t="s">
        <v>4385</v>
      </c>
      <c r="H1026" t="s">
        <v>6114</v>
      </c>
    </row>
    <row r="1027" spans="1:8" x14ac:dyDescent="0.3">
      <c r="A1027">
        <v>431</v>
      </c>
      <c r="B1027" t="s">
        <v>400</v>
      </c>
      <c r="C1027" t="s">
        <v>64</v>
      </c>
      <c r="D1027" s="101">
        <v>45565</v>
      </c>
      <c r="E1027" t="s">
        <v>6115</v>
      </c>
      <c r="F1027" t="s">
        <v>6116</v>
      </c>
      <c r="G1027" t="s">
        <v>3560</v>
      </c>
      <c r="H1027" t="s">
        <v>6117</v>
      </c>
    </row>
    <row r="1028" spans="1:8" x14ac:dyDescent="0.3">
      <c r="A1028">
        <v>432</v>
      </c>
      <c r="B1028" t="s">
        <v>401</v>
      </c>
      <c r="C1028" t="s">
        <v>64</v>
      </c>
      <c r="D1028" s="101">
        <v>45565</v>
      </c>
      <c r="E1028" t="s">
        <v>6118</v>
      </c>
      <c r="F1028" t="s">
        <v>6119</v>
      </c>
      <c r="G1028" t="s">
        <v>3560</v>
      </c>
      <c r="H1028" t="s">
        <v>6120</v>
      </c>
    </row>
    <row r="1029" spans="1:8" x14ac:dyDescent="0.3">
      <c r="A1029">
        <v>453</v>
      </c>
      <c r="B1029" t="s">
        <v>418</v>
      </c>
      <c r="C1029" t="s">
        <v>358</v>
      </c>
      <c r="D1029" s="101">
        <v>45565</v>
      </c>
      <c r="E1029" t="s">
        <v>6121</v>
      </c>
      <c r="F1029" t="s">
        <v>6122</v>
      </c>
      <c r="G1029" t="s">
        <v>5406</v>
      </c>
      <c r="H1029" t="s">
        <v>6123</v>
      </c>
    </row>
    <row r="1030" spans="1:8" x14ac:dyDescent="0.3">
      <c r="A1030">
        <v>455</v>
      </c>
      <c r="B1030" t="s">
        <v>420</v>
      </c>
      <c r="C1030" t="s">
        <v>358</v>
      </c>
      <c r="D1030" s="101">
        <v>45565</v>
      </c>
      <c r="E1030" t="s">
        <v>6124</v>
      </c>
      <c r="F1030" t="s">
        <v>6125</v>
      </c>
      <c r="G1030" t="s">
        <v>5406</v>
      </c>
      <c r="H1030" t="s">
        <v>6126</v>
      </c>
    </row>
    <row r="1031" spans="1:8" x14ac:dyDescent="0.3">
      <c r="A1031">
        <v>457</v>
      </c>
      <c r="B1031" t="s">
        <v>422</v>
      </c>
      <c r="C1031" t="s">
        <v>395</v>
      </c>
      <c r="D1031" s="101">
        <v>45565</v>
      </c>
      <c r="E1031" t="s">
        <v>1876</v>
      </c>
      <c r="F1031" t="s">
        <v>6127</v>
      </c>
      <c r="G1031" t="s">
        <v>4208</v>
      </c>
      <c r="H1031" t="s">
        <v>6128</v>
      </c>
    </row>
    <row r="1032" spans="1:8" x14ac:dyDescent="0.3">
      <c r="A1032">
        <v>469</v>
      </c>
      <c r="B1032" t="s">
        <v>387</v>
      </c>
      <c r="C1032" t="s">
        <v>190</v>
      </c>
      <c r="D1032" s="101">
        <v>45565</v>
      </c>
      <c r="E1032" t="s">
        <v>3344</v>
      </c>
      <c r="F1032" t="s">
        <v>6129</v>
      </c>
      <c r="G1032" t="s">
        <v>4385</v>
      </c>
      <c r="H1032" t="s">
        <v>6130</v>
      </c>
    </row>
    <row r="1033" spans="1:8" x14ac:dyDescent="0.3">
      <c r="A1033">
        <v>470</v>
      </c>
      <c r="B1033" t="s">
        <v>433</v>
      </c>
      <c r="C1033" t="s">
        <v>190</v>
      </c>
      <c r="D1033" s="101">
        <v>45565</v>
      </c>
      <c r="E1033" t="s">
        <v>3345</v>
      </c>
      <c r="F1033" t="s">
        <v>6131</v>
      </c>
      <c r="G1033" t="s">
        <v>4385</v>
      </c>
      <c r="H1033" t="s">
        <v>6114</v>
      </c>
    </row>
    <row r="1034" spans="1:8" x14ac:dyDescent="0.3">
      <c r="A1034">
        <v>471</v>
      </c>
      <c r="B1034" t="s">
        <v>434</v>
      </c>
      <c r="C1034" t="s">
        <v>190</v>
      </c>
      <c r="D1034" s="101">
        <v>45565</v>
      </c>
      <c r="E1034" t="s">
        <v>3346</v>
      </c>
      <c r="F1034" t="s">
        <v>6132</v>
      </c>
      <c r="G1034" t="s">
        <v>4385</v>
      </c>
      <c r="H1034" t="s">
        <v>6133</v>
      </c>
    </row>
    <row r="1035" spans="1:8" x14ac:dyDescent="0.3">
      <c r="A1035">
        <v>484</v>
      </c>
      <c r="B1035" t="s">
        <v>449</v>
      </c>
      <c r="C1035" t="s">
        <v>64</v>
      </c>
      <c r="D1035" s="101">
        <v>45565</v>
      </c>
      <c r="E1035" t="s">
        <v>6134</v>
      </c>
      <c r="F1035" t="s">
        <v>6135</v>
      </c>
      <c r="G1035" t="s">
        <v>3560</v>
      </c>
      <c r="H1035" t="s">
        <v>6136</v>
      </c>
    </row>
    <row r="1036" spans="1:8" x14ac:dyDescent="0.3">
      <c r="A1036">
        <v>77</v>
      </c>
      <c r="B1036" t="s">
        <v>57</v>
      </c>
      <c r="C1036" t="s">
        <v>58</v>
      </c>
      <c r="D1036" s="101">
        <v>45596</v>
      </c>
      <c r="E1036" t="s">
        <v>6137</v>
      </c>
      <c r="F1036" t="s">
        <v>6138</v>
      </c>
      <c r="G1036" t="s">
        <v>6139</v>
      </c>
      <c r="H1036" t="s">
        <v>6140</v>
      </c>
    </row>
    <row r="1037" spans="1:8" x14ac:dyDescent="0.3">
      <c r="A1037">
        <v>121</v>
      </c>
      <c r="B1037" t="s">
        <v>94</v>
      </c>
      <c r="C1037" t="s">
        <v>25</v>
      </c>
      <c r="D1037" s="101">
        <v>45596</v>
      </c>
      <c r="E1037" t="s">
        <v>6141</v>
      </c>
      <c r="F1037" t="s">
        <v>6142</v>
      </c>
      <c r="G1037" t="s">
        <v>3556</v>
      </c>
      <c r="H1037" t="s">
        <v>6143</v>
      </c>
    </row>
    <row r="1038" spans="1:8" x14ac:dyDescent="0.3">
      <c r="A1038">
        <v>122</v>
      </c>
      <c r="B1038" t="s">
        <v>96</v>
      </c>
      <c r="C1038" t="s">
        <v>93</v>
      </c>
      <c r="D1038" s="101">
        <v>45596</v>
      </c>
      <c r="E1038" t="s">
        <v>6144</v>
      </c>
      <c r="F1038" t="s">
        <v>6145</v>
      </c>
      <c r="G1038" t="s">
        <v>4640</v>
      </c>
      <c r="H1038" t="s">
        <v>6146</v>
      </c>
    </row>
    <row r="1039" spans="1:8" x14ac:dyDescent="0.3">
      <c r="A1039">
        <v>124</v>
      </c>
      <c r="B1039" t="s">
        <v>97</v>
      </c>
      <c r="C1039" t="s">
        <v>64</v>
      </c>
      <c r="D1039" s="101">
        <v>45596</v>
      </c>
      <c r="E1039" t="s">
        <v>6147</v>
      </c>
      <c r="F1039" t="s">
        <v>6148</v>
      </c>
      <c r="G1039" t="s">
        <v>3560</v>
      </c>
      <c r="H1039" t="s">
        <v>6149</v>
      </c>
    </row>
    <row r="1040" spans="1:8" x14ac:dyDescent="0.3">
      <c r="A1040">
        <v>125</v>
      </c>
      <c r="B1040" t="s">
        <v>98</v>
      </c>
      <c r="C1040" t="s">
        <v>64</v>
      </c>
      <c r="D1040" s="101">
        <v>45596</v>
      </c>
      <c r="E1040" t="s">
        <v>6150</v>
      </c>
      <c r="F1040" t="s">
        <v>6151</v>
      </c>
      <c r="G1040" t="s">
        <v>3560</v>
      </c>
      <c r="H1040" t="s">
        <v>6152</v>
      </c>
    </row>
    <row r="1041" spans="1:8" x14ac:dyDescent="0.3">
      <c r="A1041">
        <v>128</v>
      </c>
      <c r="B1041" t="s">
        <v>101</v>
      </c>
      <c r="C1041" t="s">
        <v>64</v>
      </c>
      <c r="D1041" s="101">
        <v>45596</v>
      </c>
      <c r="E1041" t="s">
        <v>6153</v>
      </c>
      <c r="F1041" t="s">
        <v>6154</v>
      </c>
      <c r="G1041" t="s">
        <v>3560</v>
      </c>
      <c r="H1041" t="s">
        <v>6155</v>
      </c>
    </row>
    <row r="1042" spans="1:8" x14ac:dyDescent="0.3">
      <c r="A1042">
        <v>172</v>
      </c>
      <c r="B1042" t="s">
        <v>122</v>
      </c>
      <c r="C1042" t="s">
        <v>93</v>
      </c>
      <c r="D1042" s="101">
        <v>45596</v>
      </c>
      <c r="E1042" t="s">
        <v>6156</v>
      </c>
      <c r="F1042" t="s">
        <v>6157</v>
      </c>
      <c r="G1042" t="s">
        <v>3566</v>
      </c>
      <c r="H1042" t="s">
        <v>6158</v>
      </c>
    </row>
    <row r="1043" spans="1:8" x14ac:dyDescent="0.3">
      <c r="A1043">
        <v>208</v>
      </c>
      <c r="B1043" t="s">
        <v>140</v>
      </c>
      <c r="C1043" t="s">
        <v>90</v>
      </c>
      <c r="D1043" s="101">
        <v>45596</v>
      </c>
      <c r="E1043" t="s">
        <v>3347</v>
      </c>
      <c r="F1043" t="s">
        <v>6159</v>
      </c>
      <c r="G1043" t="s">
        <v>3982</v>
      </c>
      <c r="H1043" t="s">
        <v>6160</v>
      </c>
    </row>
    <row r="1044" spans="1:8" x14ac:dyDescent="0.3">
      <c r="A1044">
        <v>214</v>
      </c>
      <c r="B1044" t="s">
        <v>143</v>
      </c>
      <c r="C1044" t="s">
        <v>90</v>
      </c>
      <c r="D1044" s="101">
        <v>45596</v>
      </c>
      <c r="E1044" t="s">
        <v>3348</v>
      </c>
      <c r="F1044" t="s">
        <v>6161</v>
      </c>
      <c r="G1044" t="s">
        <v>3982</v>
      </c>
      <c r="H1044" t="s">
        <v>6162</v>
      </c>
    </row>
    <row r="1045" spans="1:8" x14ac:dyDescent="0.3">
      <c r="A1045">
        <v>217</v>
      </c>
      <c r="B1045" t="s">
        <v>147</v>
      </c>
      <c r="C1045" t="s">
        <v>90</v>
      </c>
      <c r="D1045" s="101">
        <v>45596</v>
      </c>
      <c r="E1045" t="s">
        <v>3349</v>
      </c>
      <c r="F1045" t="s">
        <v>6163</v>
      </c>
      <c r="G1045" t="s">
        <v>3982</v>
      </c>
      <c r="H1045" t="s">
        <v>6164</v>
      </c>
    </row>
    <row r="1046" spans="1:8" x14ac:dyDescent="0.3">
      <c r="A1046">
        <v>218</v>
      </c>
      <c r="B1046" t="s">
        <v>148</v>
      </c>
      <c r="C1046" t="s">
        <v>90</v>
      </c>
      <c r="D1046" s="101">
        <v>45596</v>
      </c>
      <c r="E1046" t="s">
        <v>3350</v>
      </c>
      <c r="F1046" t="s">
        <v>6165</v>
      </c>
      <c r="G1046" t="s">
        <v>3982</v>
      </c>
      <c r="H1046" t="s">
        <v>6166</v>
      </c>
    </row>
    <row r="1047" spans="1:8" x14ac:dyDescent="0.3">
      <c r="A1047">
        <v>225</v>
      </c>
      <c r="B1047" t="s">
        <v>156</v>
      </c>
      <c r="C1047" t="s">
        <v>90</v>
      </c>
      <c r="D1047" s="101">
        <v>45596</v>
      </c>
      <c r="E1047" t="s">
        <v>3351</v>
      </c>
      <c r="F1047" t="s">
        <v>6167</v>
      </c>
      <c r="G1047" t="s">
        <v>3982</v>
      </c>
      <c r="H1047" t="s">
        <v>6168</v>
      </c>
    </row>
    <row r="1048" spans="1:8" x14ac:dyDescent="0.3">
      <c r="A1048">
        <v>239</v>
      </c>
      <c r="B1048" t="s">
        <v>1226</v>
      </c>
      <c r="C1048" t="s">
        <v>29</v>
      </c>
      <c r="D1048" s="101">
        <v>45596</v>
      </c>
      <c r="E1048" t="s">
        <v>6169</v>
      </c>
      <c r="F1048" t="s">
        <v>6170</v>
      </c>
      <c r="G1048" t="s">
        <v>3894</v>
      </c>
      <c r="H1048" t="s">
        <v>6171</v>
      </c>
    </row>
    <row r="1049" spans="1:8" x14ac:dyDescent="0.3">
      <c r="A1049">
        <v>241</v>
      </c>
      <c r="B1049" t="s">
        <v>173</v>
      </c>
      <c r="C1049" t="s">
        <v>29</v>
      </c>
      <c r="D1049" s="101">
        <v>45596</v>
      </c>
      <c r="E1049" t="s">
        <v>6172</v>
      </c>
      <c r="F1049" t="s">
        <v>6173</v>
      </c>
      <c r="G1049" t="s">
        <v>3894</v>
      </c>
      <c r="H1049" t="s">
        <v>5445</v>
      </c>
    </row>
    <row r="1050" spans="1:8" x14ac:dyDescent="0.3">
      <c r="A1050">
        <v>434</v>
      </c>
      <c r="B1050" t="s">
        <v>403</v>
      </c>
      <c r="C1050" t="s">
        <v>90</v>
      </c>
      <c r="D1050" s="101">
        <v>45596</v>
      </c>
      <c r="E1050" t="s">
        <v>3352</v>
      </c>
      <c r="F1050" t="s">
        <v>6174</v>
      </c>
      <c r="G1050" t="s">
        <v>3982</v>
      </c>
      <c r="H1050" t="s">
        <v>6175</v>
      </c>
    </row>
    <row r="1051" spans="1:8" x14ac:dyDescent="0.3">
      <c r="A1051">
        <v>436</v>
      </c>
      <c r="B1051" t="s">
        <v>121</v>
      </c>
      <c r="C1051" t="s">
        <v>93</v>
      </c>
      <c r="D1051" s="101">
        <v>45596</v>
      </c>
      <c r="E1051" t="s">
        <v>3353</v>
      </c>
      <c r="F1051" t="s">
        <v>6176</v>
      </c>
      <c r="G1051" t="s">
        <v>4640</v>
      </c>
      <c r="H1051" t="s">
        <v>6177</v>
      </c>
    </row>
    <row r="1052" spans="1:8" x14ac:dyDescent="0.3">
      <c r="A1052">
        <v>485</v>
      </c>
      <c r="B1052" t="s">
        <v>450</v>
      </c>
      <c r="C1052" t="s">
        <v>93</v>
      </c>
      <c r="D1052" s="101">
        <v>45596</v>
      </c>
      <c r="E1052" t="s">
        <v>3354</v>
      </c>
      <c r="F1052" t="s">
        <v>6178</v>
      </c>
      <c r="G1052" t="s">
        <v>4640</v>
      </c>
      <c r="H1052" t="s">
        <v>6179</v>
      </c>
    </row>
    <row r="1053" spans="1:8" x14ac:dyDescent="0.3">
      <c r="A1053">
        <v>488</v>
      </c>
      <c r="B1053" t="s">
        <v>453</v>
      </c>
      <c r="C1053" t="s">
        <v>93</v>
      </c>
      <c r="D1053" s="101">
        <v>45596</v>
      </c>
      <c r="E1053" t="s">
        <v>3356</v>
      </c>
      <c r="F1053" t="s">
        <v>6180</v>
      </c>
      <c r="G1053" t="s">
        <v>4640</v>
      </c>
      <c r="H1053" t="s">
        <v>6181</v>
      </c>
    </row>
    <row r="1054" spans="1:8" x14ac:dyDescent="0.3">
      <c r="A1054">
        <v>109</v>
      </c>
      <c r="B1054" t="s">
        <v>85</v>
      </c>
      <c r="C1054" t="s">
        <v>395</v>
      </c>
      <c r="D1054" s="101">
        <v>45596</v>
      </c>
      <c r="E1054" t="s">
        <v>754</v>
      </c>
      <c r="F1054" t="s">
        <v>6182</v>
      </c>
      <c r="G1054" t="s">
        <v>3699</v>
      </c>
      <c r="H1054" t="s">
        <v>6183</v>
      </c>
    </row>
    <row r="1055" spans="1:8" x14ac:dyDescent="0.3">
      <c r="A1055">
        <v>112</v>
      </c>
      <c r="B1055" t="s">
        <v>85</v>
      </c>
      <c r="C1055" t="s">
        <v>87</v>
      </c>
      <c r="D1055" s="101">
        <v>45596</v>
      </c>
      <c r="E1055" t="s">
        <v>6184</v>
      </c>
      <c r="F1055" t="s">
        <v>6185</v>
      </c>
      <c r="G1055" t="s">
        <v>3699</v>
      </c>
      <c r="H1055" t="s">
        <v>6186</v>
      </c>
    </row>
    <row r="1056" spans="1:8" x14ac:dyDescent="0.3">
      <c r="A1056">
        <v>113</v>
      </c>
      <c r="B1056" t="s">
        <v>85</v>
      </c>
      <c r="C1056" t="s">
        <v>25</v>
      </c>
      <c r="D1056" s="101">
        <v>45596</v>
      </c>
      <c r="E1056" t="s">
        <v>6187</v>
      </c>
      <c r="F1056" t="s">
        <v>6188</v>
      </c>
      <c r="G1056" t="s">
        <v>3699</v>
      </c>
      <c r="H1056" t="s">
        <v>6189</v>
      </c>
    </row>
    <row r="1057" spans="1:8" x14ac:dyDescent="0.3">
      <c r="A1057">
        <v>114</v>
      </c>
      <c r="B1057" t="s">
        <v>85</v>
      </c>
      <c r="C1057" t="s">
        <v>58</v>
      </c>
      <c r="D1057" s="101">
        <v>45596</v>
      </c>
      <c r="E1057" t="s">
        <v>6190</v>
      </c>
      <c r="F1057" t="s">
        <v>6191</v>
      </c>
      <c r="G1057" t="s">
        <v>3699</v>
      </c>
      <c r="H1057" t="s">
        <v>6192</v>
      </c>
    </row>
    <row r="1058" spans="1:8" x14ac:dyDescent="0.3">
      <c r="A1058">
        <v>115</v>
      </c>
      <c r="B1058" t="s">
        <v>85</v>
      </c>
      <c r="C1058" t="s">
        <v>64</v>
      </c>
      <c r="D1058" s="101">
        <v>45596</v>
      </c>
      <c r="E1058" t="s">
        <v>769</v>
      </c>
      <c r="F1058" t="s">
        <v>6193</v>
      </c>
      <c r="G1058" t="s">
        <v>3699</v>
      </c>
      <c r="H1058" t="s">
        <v>6194</v>
      </c>
    </row>
    <row r="1059" spans="1:8" x14ac:dyDescent="0.3">
      <c r="A1059">
        <v>117</v>
      </c>
      <c r="B1059" t="s">
        <v>85</v>
      </c>
      <c r="C1059" t="s">
        <v>90</v>
      </c>
      <c r="D1059" s="101">
        <v>45596</v>
      </c>
      <c r="E1059" t="s">
        <v>6195</v>
      </c>
      <c r="F1059" t="s">
        <v>6196</v>
      </c>
      <c r="G1059" t="s">
        <v>3699</v>
      </c>
      <c r="H1059" t="s">
        <v>6197</v>
      </c>
    </row>
    <row r="1060" spans="1:8" x14ac:dyDescent="0.3">
      <c r="A1060">
        <v>118</v>
      </c>
      <c r="B1060" t="s">
        <v>92</v>
      </c>
      <c r="C1060" t="s">
        <v>93</v>
      </c>
      <c r="D1060" s="101">
        <v>45596</v>
      </c>
      <c r="E1060" t="s">
        <v>784</v>
      </c>
      <c r="F1060" t="s">
        <v>6198</v>
      </c>
      <c r="G1060" t="s">
        <v>3699</v>
      </c>
      <c r="H1060" t="s">
        <v>6199</v>
      </c>
    </row>
    <row r="1061" spans="1:8" x14ac:dyDescent="0.3">
      <c r="A1061">
        <v>133</v>
      </c>
      <c r="B1061" t="s">
        <v>85</v>
      </c>
      <c r="C1061" t="s">
        <v>102</v>
      </c>
      <c r="D1061" s="101">
        <v>45596</v>
      </c>
      <c r="E1061" t="s">
        <v>896</v>
      </c>
      <c r="F1061" t="s">
        <v>6200</v>
      </c>
      <c r="G1061" t="s">
        <v>3699</v>
      </c>
      <c r="H1061" t="s">
        <v>6201</v>
      </c>
    </row>
    <row r="1062" spans="1:8" x14ac:dyDescent="0.3">
      <c r="A1062">
        <v>150</v>
      </c>
      <c r="B1062" t="s">
        <v>937</v>
      </c>
      <c r="C1062" t="s">
        <v>77</v>
      </c>
      <c r="D1062" s="101">
        <v>45596</v>
      </c>
      <c r="E1062" t="s">
        <v>938</v>
      </c>
      <c r="F1062" t="s">
        <v>6202</v>
      </c>
      <c r="G1062" t="s">
        <v>3699</v>
      </c>
      <c r="H1062" t="s">
        <v>6203</v>
      </c>
    </row>
    <row r="1063" spans="1:8" x14ac:dyDescent="0.3">
      <c r="A1063">
        <v>151</v>
      </c>
      <c r="B1063" t="s">
        <v>85</v>
      </c>
      <c r="C1063" t="s">
        <v>104</v>
      </c>
      <c r="D1063" s="101">
        <v>45596</v>
      </c>
      <c r="E1063" t="s">
        <v>941</v>
      </c>
      <c r="F1063" t="s">
        <v>6204</v>
      </c>
      <c r="G1063" t="s">
        <v>3699</v>
      </c>
      <c r="H1063" t="s">
        <v>6205</v>
      </c>
    </row>
    <row r="1064" spans="1:8" x14ac:dyDescent="0.3">
      <c r="A1064">
        <v>77</v>
      </c>
      <c r="B1064" t="s">
        <v>57</v>
      </c>
      <c r="C1064" t="s">
        <v>58</v>
      </c>
      <c r="D1064" s="101">
        <v>45626</v>
      </c>
      <c r="E1064" t="s">
        <v>6206</v>
      </c>
      <c r="F1064" t="s">
        <v>6207</v>
      </c>
      <c r="G1064" t="s">
        <v>4634</v>
      </c>
      <c r="H1064" t="s">
        <v>6208</v>
      </c>
    </row>
    <row r="1065" spans="1:8" x14ac:dyDescent="0.3">
      <c r="A1065">
        <v>121</v>
      </c>
      <c r="B1065" t="s">
        <v>94</v>
      </c>
      <c r="C1065" t="s">
        <v>25</v>
      </c>
      <c r="D1065" s="101">
        <v>45626</v>
      </c>
      <c r="E1065" t="s">
        <v>6209</v>
      </c>
      <c r="F1065" t="s">
        <v>6210</v>
      </c>
      <c r="G1065" t="s">
        <v>3556</v>
      </c>
      <c r="H1065" t="s">
        <v>6211</v>
      </c>
    </row>
    <row r="1066" spans="1:8" x14ac:dyDescent="0.3">
      <c r="A1066">
        <v>124</v>
      </c>
      <c r="B1066" t="s">
        <v>97</v>
      </c>
      <c r="C1066" t="s">
        <v>64</v>
      </c>
      <c r="D1066" s="101">
        <v>45626</v>
      </c>
      <c r="E1066" t="s">
        <v>6212</v>
      </c>
      <c r="F1066" t="s">
        <v>6213</v>
      </c>
      <c r="G1066" t="s">
        <v>6214</v>
      </c>
      <c r="H1066" t="s">
        <v>6215</v>
      </c>
    </row>
    <row r="1067" spans="1:8" x14ac:dyDescent="0.3">
      <c r="A1067">
        <v>125</v>
      </c>
      <c r="B1067" t="s">
        <v>98</v>
      </c>
      <c r="C1067" t="s">
        <v>64</v>
      </c>
      <c r="D1067" s="101">
        <v>45626</v>
      </c>
      <c r="E1067" t="s">
        <v>6216</v>
      </c>
      <c r="F1067" t="s">
        <v>6217</v>
      </c>
      <c r="G1067" t="s">
        <v>6214</v>
      </c>
      <c r="H1067" t="s">
        <v>6218</v>
      </c>
    </row>
    <row r="1068" spans="1:8" x14ac:dyDescent="0.3">
      <c r="A1068">
        <v>128</v>
      </c>
      <c r="B1068" t="s">
        <v>101</v>
      </c>
      <c r="C1068" t="s">
        <v>64</v>
      </c>
      <c r="D1068" s="101">
        <v>45626</v>
      </c>
      <c r="E1068" t="s">
        <v>6219</v>
      </c>
      <c r="F1068" t="s">
        <v>6220</v>
      </c>
      <c r="G1068" t="s">
        <v>6221</v>
      </c>
      <c r="H1068" t="s">
        <v>6222</v>
      </c>
    </row>
    <row r="1069" spans="1:8" x14ac:dyDescent="0.3">
      <c r="A1069">
        <v>172</v>
      </c>
      <c r="B1069" t="s">
        <v>122</v>
      </c>
      <c r="C1069" t="s">
        <v>93</v>
      </c>
      <c r="D1069" s="101">
        <v>45626</v>
      </c>
      <c r="E1069" t="s">
        <v>6223</v>
      </c>
      <c r="F1069" t="s">
        <v>6224</v>
      </c>
      <c r="G1069" t="s">
        <v>3566</v>
      </c>
      <c r="H1069" t="s">
        <v>6225</v>
      </c>
    </row>
    <row r="1070" spans="1:8" x14ac:dyDescent="0.3">
      <c r="A1070">
        <v>208</v>
      </c>
      <c r="B1070" t="s">
        <v>140</v>
      </c>
      <c r="C1070" t="s">
        <v>90</v>
      </c>
      <c r="D1070" s="101">
        <v>45626</v>
      </c>
      <c r="E1070" t="s">
        <v>3357</v>
      </c>
      <c r="F1070" t="s">
        <v>6226</v>
      </c>
      <c r="G1070" t="s">
        <v>3848</v>
      </c>
      <c r="H1070" t="s">
        <v>6227</v>
      </c>
    </row>
    <row r="1071" spans="1:8" x14ac:dyDescent="0.3">
      <c r="A1071">
        <v>214</v>
      </c>
      <c r="B1071" t="s">
        <v>143</v>
      </c>
      <c r="C1071" t="s">
        <v>90</v>
      </c>
      <c r="D1071" s="101">
        <v>45626</v>
      </c>
      <c r="E1071" t="s">
        <v>3358</v>
      </c>
      <c r="F1071" t="s">
        <v>6228</v>
      </c>
      <c r="G1071" t="s">
        <v>3982</v>
      </c>
      <c r="H1071" t="s">
        <v>6229</v>
      </c>
    </row>
    <row r="1072" spans="1:8" x14ac:dyDescent="0.3">
      <c r="A1072">
        <v>217</v>
      </c>
      <c r="B1072" t="s">
        <v>147</v>
      </c>
      <c r="C1072" t="s">
        <v>90</v>
      </c>
      <c r="D1072" s="101">
        <v>45626</v>
      </c>
      <c r="E1072" t="s">
        <v>3359</v>
      </c>
      <c r="F1072" t="s">
        <v>6230</v>
      </c>
      <c r="G1072" t="s">
        <v>3982</v>
      </c>
      <c r="H1072" t="s">
        <v>6231</v>
      </c>
    </row>
    <row r="1073" spans="1:8" x14ac:dyDescent="0.3">
      <c r="A1073">
        <v>218</v>
      </c>
      <c r="B1073" t="s">
        <v>148</v>
      </c>
      <c r="C1073" t="s">
        <v>90</v>
      </c>
      <c r="D1073" s="101">
        <v>45626</v>
      </c>
      <c r="E1073" t="s">
        <v>3360</v>
      </c>
      <c r="F1073" t="s">
        <v>6232</v>
      </c>
      <c r="G1073" t="s">
        <v>3848</v>
      </c>
      <c r="H1073" t="s">
        <v>6233</v>
      </c>
    </row>
    <row r="1074" spans="1:8" x14ac:dyDescent="0.3">
      <c r="A1074">
        <v>225</v>
      </c>
      <c r="B1074" t="s">
        <v>156</v>
      </c>
      <c r="C1074" t="s">
        <v>90</v>
      </c>
      <c r="D1074" s="101">
        <v>45626</v>
      </c>
      <c r="E1074" t="s">
        <v>3361</v>
      </c>
      <c r="F1074" t="s">
        <v>6234</v>
      </c>
      <c r="G1074" t="s">
        <v>3982</v>
      </c>
      <c r="H1074" t="s">
        <v>6235</v>
      </c>
    </row>
    <row r="1075" spans="1:8" x14ac:dyDescent="0.3">
      <c r="A1075">
        <v>239</v>
      </c>
      <c r="B1075" t="s">
        <v>1226</v>
      </c>
      <c r="C1075" t="s">
        <v>29</v>
      </c>
      <c r="D1075" s="101">
        <v>45626</v>
      </c>
      <c r="E1075" t="s">
        <v>6236</v>
      </c>
      <c r="F1075" t="s">
        <v>6237</v>
      </c>
      <c r="G1075" t="s">
        <v>3894</v>
      </c>
      <c r="H1075" t="s">
        <v>6238</v>
      </c>
    </row>
    <row r="1076" spans="1:8" x14ac:dyDescent="0.3">
      <c r="A1076">
        <v>241</v>
      </c>
      <c r="B1076" t="s">
        <v>173</v>
      </c>
      <c r="C1076" t="s">
        <v>29</v>
      </c>
      <c r="D1076" s="101">
        <v>45626</v>
      </c>
      <c r="E1076" t="s">
        <v>6239</v>
      </c>
      <c r="F1076" t="s">
        <v>6240</v>
      </c>
      <c r="G1076" t="s">
        <v>3894</v>
      </c>
      <c r="H1076" t="s">
        <v>6241</v>
      </c>
    </row>
    <row r="1077" spans="1:8" x14ac:dyDescent="0.3">
      <c r="A1077">
        <v>434</v>
      </c>
      <c r="B1077" t="s">
        <v>403</v>
      </c>
      <c r="C1077" t="s">
        <v>90</v>
      </c>
      <c r="D1077" s="101">
        <v>45626</v>
      </c>
      <c r="E1077" t="s">
        <v>3362</v>
      </c>
      <c r="F1077" t="s">
        <v>6242</v>
      </c>
      <c r="G1077" t="s">
        <v>3982</v>
      </c>
      <c r="H1077" t="s">
        <v>6243</v>
      </c>
    </row>
    <row r="1078" spans="1:8" x14ac:dyDescent="0.3">
      <c r="A1078">
        <v>436</v>
      </c>
      <c r="B1078" t="s">
        <v>121</v>
      </c>
      <c r="C1078" t="s">
        <v>93</v>
      </c>
      <c r="D1078" s="101">
        <v>45626</v>
      </c>
      <c r="E1078" t="s">
        <v>3363</v>
      </c>
      <c r="F1078" t="s">
        <v>6244</v>
      </c>
      <c r="G1078" t="s">
        <v>4640</v>
      </c>
      <c r="H1078" t="s">
        <v>6245</v>
      </c>
    </row>
    <row r="1079" spans="1:8" x14ac:dyDescent="0.3">
      <c r="A1079">
        <v>485</v>
      </c>
      <c r="B1079" t="s">
        <v>450</v>
      </c>
      <c r="C1079" t="s">
        <v>93</v>
      </c>
      <c r="D1079" s="101">
        <v>45626</v>
      </c>
      <c r="E1079" t="s">
        <v>3364</v>
      </c>
      <c r="F1079" t="s">
        <v>6246</v>
      </c>
      <c r="G1079" t="s">
        <v>4640</v>
      </c>
      <c r="H1079" t="s">
        <v>6247</v>
      </c>
    </row>
    <row r="1080" spans="1:8" x14ac:dyDescent="0.3">
      <c r="A1080">
        <v>488</v>
      </c>
      <c r="B1080" t="s">
        <v>453</v>
      </c>
      <c r="C1080" t="s">
        <v>93</v>
      </c>
      <c r="D1080" s="101">
        <v>45626</v>
      </c>
      <c r="E1080" t="s">
        <v>3365</v>
      </c>
      <c r="F1080" t="s">
        <v>6248</v>
      </c>
      <c r="G1080" t="s">
        <v>4640</v>
      </c>
      <c r="H1080" t="s">
        <v>6249</v>
      </c>
    </row>
    <row r="1081" spans="1:8" x14ac:dyDescent="0.3">
      <c r="A1081">
        <v>77</v>
      </c>
      <c r="B1081" t="s">
        <v>57</v>
      </c>
      <c r="C1081" t="s">
        <v>58</v>
      </c>
      <c r="D1081" s="101">
        <v>45657</v>
      </c>
      <c r="E1081" t="s">
        <v>6250</v>
      </c>
      <c r="F1081" t="s">
        <v>6251</v>
      </c>
      <c r="G1081" t="s">
        <v>4634</v>
      </c>
      <c r="H1081" t="s">
        <v>6252</v>
      </c>
    </row>
    <row r="1082" spans="1:8" x14ac:dyDescent="0.3">
      <c r="A1082">
        <v>121</v>
      </c>
      <c r="B1082" t="s">
        <v>94</v>
      </c>
      <c r="C1082" t="s">
        <v>25</v>
      </c>
      <c r="D1082" s="101">
        <v>45657</v>
      </c>
      <c r="E1082" t="s">
        <v>6253</v>
      </c>
      <c r="F1082" t="s">
        <v>6254</v>
      </c>
      <c r="G1082" t="s">
        <v>3556</v>
      </c>
      <c r="H1082" t="s">
        <v>6255</v>
      </c>
    </row>
    <row r="1083" spans="1:8" x14ac:dyDescent="0.3">
      <c r="A1083">
        <v>122</v>
      </c>
      <c r="B1083" t="s">
        <v>96</v>
      </c>
      <c r="C1083" t="s">
        <v>93</v>
      </c>
      <c r="D1083" s="101">
        <v>45657</v>
      </c>
      <c r="E1083" t="s">
        <v>6256</v>
      </c>
      <c r="F1083" t="s">
        <v>6257</v>
      </c>
      <c r="G1083" t="s">
        <v>6258</v>
      </c>
      <c r="H1083" t="s">
        <v>6259</v>
      </c>
    </row>
    <row r="1084" spans="1:8" x14ac:dyDescent="0.3">
      <c r="A1084">
        <v>124</v>
      </c>
      <c r="B1084" t="s">
        <v>97</v>
      </c>
      <c r="C1084" t="s">
        <v>64</v>
      </c>
      <c r="D1084" s="101">
        <v>45657</v>
      </c>
      <c r="E1084" t="s">
        <v>6260</v>
      </c>
      <c r="F1084" t="s">
        <v>6261</v>
      </c>
      <c r="G1084" t="s">
        <v>6214</v>
      </c>
      <c r="H1084" t="s">
        <v>6262</v>
      </c>
    </row>
    <row r="1085" spans="1:8" x14ac:dyDescent="0.3">
      <c r="A1085">
        <v>125</v>
      </c>
      <c r="B1085" t="s">
        <v>98</v>
      </c>
      <c r="C1085" t="s">
        <v>64</v>
      </c>
      <c r="D1085" s="101">
        <v>45657</v>
      </c>
      <c r="E1085" t="s">
        <v>6263</v>
      </c>
      <c r="F1085" t="s">
        <v>6264</v>
      </c>
      <c r="G1085" t="s">
        <v>6214</v>
      </c>
      <c r="H1085" t="s">
        <v>6265</v>
      </c>
    </row>
    <row r="1086" spans="1:8" x14ac:dyDescent="0.3">
      <c r="A1086">
        <v>128</v>
      </c>
      <c r="B1086" t="s">
        <v>101</v>
      </c>
      <c r="C1086" t="s">
        <v>64</v>
      </c>
      <c r="D1086" s="101">
        <v>45657</v>
      </c>
      <c r="E1086" t="s">
        <v>6266</v>
      </c>
      <c r="F1086" t="s">
        <v>6267</v>
      </c>
      <c r="G1086" t="s">
        <v>6214</v>
      </c>
      <c r="H1086" t="s">
        <v>6268</v>
      </c>
    </row>
    <row r="1087" spans="1:8" x14ac:dyDescent="0.3">
      <c r="A1087">
        <v>172</v>
      </c>
      <c r="B1087" t="s">
        <v>122</v>
      </c>
      <c r="C1087" t="s">
        <v>93</v>
      </c>
      <c r="D1087" s="101">
        <v>45657</v>
      </c>
      <c r="E1087" t="s">
        <v>6269</v>
      </c>
      <c r="F1087" t="s">
        <v>6270</v>
      </c>
      <c r="G1087" t="s">
        <v>3566</v>
      </c>
      <c r="H1087" t="s">
        <v>6271</v>
      </c>
    </row>
    <row r="1088" spans="1:8" x14ac:dyDescent="0.3">
      <c r="A1088">
        <v>208</v>
      </c>
      <c r="B1088" t="s">
        <v>140</v>
      </c>
      <c r="C1088" t="s">
        <v>90</v>
      </c>
      <c r="D1088" s="101">
        <v>45657</v>
      </c>
      <c r="E1088" t="s">
        <v>3366</v>
      </c>
      <c r="F1088" t="s">
        <v>6272</v>
      </c>
      <c r="G1088" t="s">
        <v>3848</v>
      </c>
      <c r="H1088" t="s">
        <v>6273</v>
      </c>
    </row>
    <row r="1089" spans="1:8" x14ac:dyDescent="0.3">
      <c r="A1089">
        <v>214</v>
      </c>
      <c r="B1089" t="s">
        <v>143</v>
      </c>
      <c r="C1089" t="s">
        <v>90</v>
      </c>
      <c r="D1089" s="101">
        <v>45657</v>
      </c>
      <c r="E1089" t="s">
        <v>3367</v>
      </c>
      <c r="F1089" t="s">
        <v>6274</v>
      </c>
      <c r="G1089" t="s">
        <v>3848</v>
      </c>
      <c r="H1089" t="s">
        <v>6275</v>
      </c>
    </row>
    <row r="1090" spans="1:8" x14ac:dyDescent="0.3">
      <c r="A1090">
        <v>217</v>
      </c>
      <c r="B1090" t="s">
        <v>147</v>
      </c>
      <c r="C1090" t="s">
        <v>90</v>
      </c>
      <c r="D1090" s="101">
        <v>45657</v>
      </c>
      <c r="E1090" t="s">
        <v>3368</v>
      </c>
      <c r="F1090" t="s">
        <v>6276</v>
      </c>
      <c r="G1090" t="s">
        <v>3848</v>
      </c>
      <c r="H1090" t="s">
        <v>6277</v>
      </c>
    </row>
    <row r="1091" spans="1:8" x14ac:dyDescent="0.3">
      <c r="A1091">
        <v>218</v>
      </c>
      <c r="B1091" t="s">
        <v>148</v>
      </c>
      <c r="C1091" t="s">
        <v>90</v>
      </c>
      <c r="D1091" s="101">
        <v>45657</v>
      </c>
      <c r="E1091" t="s">
        <v>3369</v>
      </c>
      <c r="F1091" t="s">
        <v>6278</v>
      </c>
      <c r="G1091" t="s">
        <v>3848</v>
      </c>
      <c r="H1091" t="s">
        <v>6279</v>
      </c>
    </row>
    <row r="1092" spans="1:8" x14ac:dyDescent="0.3">
      <c r="A1092">
        <v>225</v>
      </c>
      <c r="B1092" t="s">
        <v>156</v>
      </c>
      <c r="C1092" t="s">
        <v>90</v>
      </c>
      <c r="D1092" s="101">
        <v>45657</v>
      </c>
      <c r="E1092" t="s">
        <v>3370</v>
      </c>
      <c r="F1092" t="s">
        <v>6280</v>
      </c>
      <c r="G1092" t="s">
        <v>3848</v>
      </c>
      <c r="H1092" t="s">
        <v>6281</v>
      </c>
    </row>
    <row r="1093" spans="1:8" x14ac:dyDescent="0.3">
      <c r="A1093">
        <v>239</v>
      </c>
      <c r="B1093" t="s">
        <v>1226</v>
      </c>
      <c r="C1093" t="s">
        <v>29</v>
      </c>
      <c r="D1093" s="101">
        <v>45657</v>
      </c>
      <c r="E1093" t="s">
        <v>6282</v>
      </c>
      <c r="F1093" t="s">
        <v>6283</v>
      </c>
      <c r="G1093" t="s">
        <v>3894</v>
      </c>
      <c r="H1093" t="s">
        <v>6284</v>
      </c>
    </row>
    <row r="1094" spans="1:8" x14ac:dyDescent="0.3">
      <c r="A1094">
        <v>241</v>
      </c>
      <c r="B1094" t="s">
        <v>173</v>
      </c>
      <c r="C1094" t="s">
        <v>29</v>
      </c>
      <c r="D1094" s="101">
        <v>45657</v>
      </c>
      <c r="E1094" t="s">
        <v>6285</v>
      </c>
      <c r="F1094" t="s">
        <v>6286</v>
      </c>
      <c r="G1094" t="s">
        <v>3894</v>
      </c>
      <c r="H1094" t="s">
        <v>6287</v>
      </c>
    </row>
    <row r="1095" spans="1:8" x14ac:dyDescent="0.3">
      <c r="A1095">
        <v>434</v>
      </c>
      <c r="B1095" t="s">
        <v>403</v>
      </c>
      <c r="C1095" t="s">
        <v>90</v>
      </c>
      <c r="D1095" s="101">
        <v>45657</v>
      </c>
      <c r="E1095" t="s">
        <v>3371</v>
      </c>
      <c r="F1095" t="s">
        <v>6288</v>
      </c>
      <c r="G1095" t="s">
        <v>3848</v>
      </c>
      <c r="H1095" t="s">
        <v>6289</v>
      </c>
    </row>
    <row r="1096" spans="1:8" x14ac:dyDescent="0.3">
      <c r="A1096">
        <v>436</v>
      </c>
      <c r="B1096" t="s">
        <v>121</v>
      </c>
      <c r="C1096" t="s">
        <v>93</v>
      </c>
      <c r="D1096" s="101">
        <v>45657</v>
      </c>
      <c r="E1096" t="s">
        <v>3372</v>
      </c>
      <c r="F1096" t="s">
        <v>6290</v>
      </c>
      <c r="G1096" t="s">
        <v>3699</v>
      </c>
      <c r="H1096" t="s">
        <v>6291</v>
      </c>
    </row>
    <row r="1097" spans="1:8" x14ac:dyDescent="0.3">
      <c r="A1097">
        <v>485</v>
      </c>
      <c r="B1097" t="s">
        <v>450</v>
      </c>
      <c r="C1097" t="s">
        <v>93</v>
      </c>
      <c r="D1097" s="101">
        <v>45657</v>
      </c>
      <c r="E1097" t="s">
        <v>3373</v>
      </c>
      <c r="F1097" t="s">
        <v>6292</v>
      </c>
      <c r="G1097" t="s">
        <v>3566</v>
      </c>
      <c r="H1097" t="s">
        <v>6293</v>
      </c>
    </row>
    <row r="1098" spans="1:8" x14ac:dyDescent="0.3">
      <c r="A1098">
        <v>488</v>
      </c>
      <c r="B1098" t="s">
        <v>453</v>
      </c>
      <c r="C1098" t="s">
        <v>93</v>
      </c>
      <c r="D1098" s="101">
        <v>45657</v>
      </c>
      <c r="E1098" t="s">
        <v>3374</v>
      </c>
      <c r="F1098" t="s">
        <v>6294</v>
      </c>
      <c r="G1098" t="s">
        <v>4640</v>
      </c>
      <c r="H1098" t="s">
        <v>6295</v>
      </c>
    </row>
    <row r="1099" spans="1:8" x14ac:dyDescent="0.3">
      <c r="A1099">
        <v>68</v>
      </c>
      <c r="B1099" t="s">
        <v>49</v>
      </c>
      <c r="C1099" t="s">
        <v>50</v>
      </c>
      <c r="D1099" s="101">
        <v>45657</v>
      </c>
      <c r="E1099" t="s">
        <v>6296</v>
      </c>
      <c r="F1099" t="s">
        <v>6297</v>
      </c>
      <c r="G1099" t="s">
        <v>3598</v>
      </c>
      <c r="H1099" t="s">
        <v>6298</v>
      </c>
    </row>
    <row r="1100" spans="1:8" x14ac:dyDescent="0.3">
      <c r="A1100">
        <v>73</v>
      </c>
      <c r="B1100" t="s">
        <v>53</v>
      </c>
      <c r="C1100" t="s">
        <v>25</v>
      </c>
      <c r="D1100" s="101">
        <v>45657</v>
      </c>
      <c r="E1100" t="s">
        <v>6299</v>
      </c>
      <c r="F1100" t="s">
        <v>6300</v>
      </c>
      <c r="G1100" t="s">
        <v>3792</v>
      </c>
      <c r="H1100" t="s">
        <v>6301</v>
      </c>
    </row>
    <row r="1101" spans="1:8" x14ac:dyDescent="0.3">
      <c r="A1101">
        <v>74</v>
      </c>
      <c r="B1101" t="s">
        <v>56</v>
      </c>
      <c r="C1101" t="s">
        <v>25</v>
      </c>
      <c r="D1101" s="101">
        <v>45657</v>
      </c>
      <c r="E1101" t="s">
        <v>6302</v>
      </c>
      <c r="F1101" t="s">
        <v>6303</v>
      </c>
      <c r="G1101" t="s">
        <v>3792</v>
      </c>
      <c r="H1101" t="s">
        <v>6304</v>
      </c>
    </row>
    <row r="1102" spans="1:8" x14ac:dyDescent="0.3">
      <c r="A1102">
        <v>86</v>
      </c>
      <c r="B1102" t="s">
        <v>67</v>
      </c>
      <c r="C1102" t="s">
        <v>64</v>
      </c>
      <c r="D1102" s="101">
        <v>45657</v>
      </c>
      <c r="E1102" t="s">
        <v>6305</v>
      </c>
      <c r="F1102" t="s">
        <v>6306</v>
      </c>
      <c r="G1102" t="s">
        <v>6214</v>
      </c>
      <c r="H1102" t="s">
        <v>6307</v>
      </c>
    </row>
    <row r="1103" spans="1:8" x14ac:dyDescent="0.3">
      <c r="A1103">
        <v>95</v>
      </c>
      <c r="B1103" t="s">
        <v>75</v>
      </c>
      <c r="C1103" t="s">
        <v>64</v>
      </c>
      <c r="D1103" s="101">
        <v>45657</v>
      </c>
      <c r="E1103" t="s">
        <v>6308</v>
      </c>
      <c r="F1103" t="s">
        <v>6309</v>
      </c>
      <c r="G1103" t="s">
        <v>6214</v>
      </c>
      <c r="H1103" t="s">
        <v>6310</v>
      </c>
    </row>
    <row r="1104" spans="1:8" x14ac:dyDescent="0.3">
      <c r="A1104">
        <v>143</v>
      </c>
      <c r="B1104" t="s">
        <v>911</v>
      </c>
      <c r="C1104" t="s">
        <v>77</v>
      </c>
      <c r="D1104" s="101">
        <v>45657</v>
      </c>
      <c r="E1104" t="s">
        <v>6311</v>
      </c>
      <c r="F1104" t="s">
        <v>6312</v>
      </c>
      <c r="G1104" t="s">
        <v>3658</v>
      </c>
      <c r="H1104" t="s">
        <v>6313</v>
      </c>
    </row>
    <row r="1105" spans="1:8" x14ac:dyDescent="0.3">
      <c r="A1105">
        <v>145</v>
      </c>
      <c r="B1105" t="s">
        <v>109</v>
      </c>
      <c r="C1105" t="s">
        <v>110</v>
      </c>
      <c r="D1105" s="101">
        <v>45657</v>
      </c>
      <c r="E1105" t="s">
        <v>6314</v>
      </c>
      <c r="F1105" t="s">
        <v>6315</v>
      </c>
      <c r="G1105" t="s">
        <v>3661</v>
      </c>
      <c r="H1105" t="s">
        <v>6316</v>
      </c>
    </row>
    <row r="1106" spans="1:8" x14ac:dyDescent="0.3">
      <c r="A1106">
        <v>146</v>
      </c>
      <c r="B1106" t="s">
        <v>111</v>
      </c>
      <c r="C1106" t="s">
        <v>77</v>
      </c>
      <c r="D1106" s="101">
        <v>45657</v>
      </c>
      <c r="E1106" t="s">
        <v>6317</v>
      </c>
      <c r="F1106" t="s">
        <v>6318</v>
      </c>
      <c r="G1106" t="s">
        <v>3658</v>
      </c>
      <c r="H1106" t="s">
        <v>6319</v>
      </c>
    </row>
    <row r="1107" spans="1:8" x14ac:dyDescent="0.3">
      <c r="A1107">
        <v>148</v>
      </c>
      <c r="B1107" t="s">
        <v>114</v>
      </c>
      <c r="C1107" t="s">
        <v>110</v>
      </c>
      <c r="D1107" s="101">
        <v>45657</v>
      </c>
      <c r="E1107" t="s">
        <v>6320</v>
      </c>
      <c r="F1107" t="s">
        <v>6321</v>
      </c>
      <c r="G1107" t="s">
        <v>3661</v>
      </c>
      <c r="H1107" t="s">
        <v>6322</v>
      </c>
    </row>
    <row r="1108" spans="1:8" x14ac:dyDescent="0.3">
      <c r="A1108">
        <v>159</v>
      </c>
      <c r="B1108" t="s">
        <v>85</v>
      </c>
      <c r="C1108" t="s">
        <v>118</v>
      </c>
      <c r="D1108" s="101">
        <v>45657</v>
      </c>
      <c r="E1108" t="s">
        <v>6323</v>
      </c>
      <c r="F1108" t="s">
        <v>6324</v>
      </c>
      <c r="G1108" t="s">
        <v>4198</v>
      </c>
      <c r="H1108" t="s">
        <v>6325</v>
      </c>
    </row>
    <row r="1109" spans="1:8" x14ac:dyDescent="0.3">
      <c r="A1109">
        <v>167</v>
      </c>
      <c r="B1109" t="s">
        <v>120</v>
      </c>
      <c r="C1109" t="s">
        <v>25</v>
      </c>
      <c r="D1109" s="101">
        <v>45657</v>
      </c>
      <c r="E1109" t="s">
        <v>6326</v>
      </c>
      <c r="F1109" t="s">
        <v>6327</v>
      </c>
      <c r="G1109" t="s">
        <v>3668</v>
      </c>
      <c r="H1109" t="s">
        <v>6328</v>
      </c>
    </row>
    <row r="1110" spans="1:8" x14ac:dyDescent="0.3">
      <c r="A1110">
        <v>193</v>
      </c>
      <c r="B1110" t="s">
        <v>965</v>
      </c>
      <c r="C1110" t="s">
        <v>46</v>
      </c>
      <c r="D1110" s="101">
        <v>45657</v>
      </c>
      <c r="E1110" t="s">
        <v>6329</v>
      </c>
      <c r="F1110" t="s">
        <v>6330</v>
      </c>
      <c r="G1110" t="s">
        <v>4208</v>
      </c>
      <c r="H1110" t="s">
        <v>6331</v>
      </c>
    </row>
    <row r="1111" spans="1:8" x14ac:dyDescent="0.3">
      <c r="A1111">
        <v>199</v>
      </c>
      <c r="B1111" t="s">
        <v>131</v>
      </c>
      <c r="C1111" t="s">
        <v>25</v>
      </c>
      <c r="D1111" s="101">
        <v>45657</v>
      </c>
      <c r="E1111" t="s">
        <v>6332</v>
      </c>
      <c r="F1111" t="s">
        <v>6333</v>
      </c>
      <c r="G1111" t="s">
        <v>3864</v>
      </c>
      <c r="H1111" t="s">
        <v>6334</v>
      </c>
    </row>
    <row r="1112" spans="1:8" x14ac:dyDescent="0.3">
      <c r="A1112">
        <v>203</v>
      </c>
      <c r="B1112" t="s">
        <v>135</v>
      </c>
      <c r="C1112" t="s">
        <v>86</v>
      </c>
      <c r="D1112" s="101">
        <v>45657</v>
      </c>
      <c r="E1112" t="s">
        <v>3375</v>
      </c>
      <c r="F1112" t="s">
        <v>6335</v>
      </c>
      <c r="G1112" t="s">
        <v>4163</v>
      </c>
      <c r="H1112" t="s">
        <v>6336</v>
      </c>
    </row>
    <row r="1113" spans="1:8" x14ac:dyDescent="0.3">
      <c r="A1113">
        <v>204</v>
      </c>
      <c r="B1113" t="s">
        <v>136</v>
      </c>
      <c r="C1113" t="s">
        <v>86</v>
      </c>
      <c r="D1113" s="101">
        <v>45657</v>
      </c>
      <c r="E1113" t="s">
        <v>6337</v>
      </c>
      <c r="F1113" t="s">
        <v>6338</v>
      </c>
      <c r="G1113" t="s">
        <v>4163</v>
      </c>
      <c r="H1113" t="s">
        <v>6339</v>
      </c>
    </row>
    <row r="1114" spans="1:8" x14ac:dyDescent="0.3">
      <c r="A1114">
        <v>205</v>
      </c>
      <c r="B1114" t="s">
        <v>137</v>
      </c>
      <c r="C1114" t="s">
        <v>86</v>
      </c>
      <c r="D1114" s="101">
        <v>45657</v>
      </c>
      <c r="E1114" t="s">
        <v>6340</v>
      </c>
      <c r="F1114" t="s">
        <v>6341</v>
      </c>
      <c r="G1114" t="s">
        <v>4163</v>
      </c>
      <c r="H1114" t="s">
        <v>6342</v>
      </c>
    </row>
    <row r="1115" spans="1:8" x14ac:dyDescent="0.3">
      <c r="A1115">
        <v>207</v>
      </c>
      <c r="B1115" t="s">
        <v>139</v>
      </c>
      <c r="C1115" t="s">
        <v>86</v>
      </c>
      <c r="D1115" s="101">
        <v>45657</v>
      </c>
      <c r="E1115" t="s">
        <v>6343</v>
      </c>
      <c r="F1115" t="s">
        <v>6344</v>
      </c>
      <c r="G1115" t="s">
        <v>4163</v>
      </c>
      <c r="H1115" t="s">
        <v>6345</v>
      </c>
    </row>
    <row r="1116" spans="1:8" x14ac:dyDescent="0.3">
      <c r="A1116">
        <v>215</v>
      </c>
      <c r="B1116" t="s">
        <v>145</v>
      </c>
      <c r="C1116" t="s">
        <v>90</v>
      </c>
      <c r="D1116" s="101">
        <v>45657</v>
      </c>
      <c r="E1116" t="s">
        <v>3376</v>
      </c>
      <c r="F1116" t="s">
        <v>6346</v>
      </c>
      <c r="G1116" t="s">
        <v>3848</v>
      </c>
      <c r="H1116" t="s">
        <v>6347</v>
      </c>
    </row>
    <row r="1117" spans="1:8" x14ac:dyDescent="0.3">
      <c r="A1117">
        <v>219</v>
      </c>
      <c r="B1117" t="s">
        <v>150</v>
      </c>
      <c r="C1117" t="s">
        <v>90</v>
      </c>
      <c r="D1117" s="101">
        <v>45657</v>
      </c>
      <c r="E1117" t="s">
        <v>3377</v>
      </c>
      <c r="F1117" t="s">
        <v>6348</v>
      </c>
      <c r="G1117" t="s">
        <v>3848</v>
      </c>
      <c r="H1117" t="s">
        <v>6349</v>
      </c>
    </row>
    <row r="1118" spans="1:8" x14ac:dyDescent="0.3">
      <c r="A1118">
        <v>220</v>
      </c>
      <c r="B1118" t="s">
        <v>151</v>
      </c>
      <c r="C1118" t="s">
        <v>90</v>
      </c>
      <c r="D1118" s="101">
        <v>45657</v>
      </c>
      <c r="E1118" t="s">
        <v>3378</v>
      </c>
      <c r="F1118" t="s">
        <v>6350</v>
      </c>
      <c r="G1118" t="s">
        <v>3848</v>
      </c>
      <c r="H1118" t="s">
        <v>6351</v>
      </c>
    </row>
    <row r="1119" spans="1:8" x14ac:dyDescent="0.3">
      <c r="A1119">
        <v>230</v>
      </c>
      <c r="B1119" t="s">
        <v>161</v>
      </c>
      <c r="C1119" t="s">
        <v>90</v>
      </c>
      <c r="D1119" s="101">
        <v>45657</v>
      </c>
      <c r="E1119" t="s">
        <v>6352</v>
      </c>
      <c r="F1119" t="s">
        <v>6353</v>
      </c>
      <c r="G1119" t="s">
        <v>3855</v>
      </c>
      <c r="H1119" t="s">
        <v>6354</v>
      </c>
    </row>
    <row r="1120" spans="1:8" x14ac:dyDescent="0.3">
      <c r="A1120">
        <v>231</v>
      </c>
      <c r="B1120" t="s">
        <v>162</v>
      </c>
      <c r="C1120" t="s">
        <v>90</v>
      </c>
      <c r="D1120" s="101">
        <v>45657</v>
      </c>
      <c r="E1120" t="s">
        <v>6355</v>
      </c>
      <c r="F1120" t="s">
        <v>6356</v>
      </c>
      <c r="G1120" t="s">
        <v>3855</v>
      </c>
      <c r="H1120" t="s">
        <v>6357</v>
      </c>
    </row>
    <row r="1121" spans="1:8" x14ac:dyDescent="0.3">
      <c r="A1121">
        <v>232</v>
      </c>
      <c r="B1121" t="s">
        <v>163</v>
      </c>
      <c r="C1121" t="s">
        <v>90</v>
      </c>
      <c r="D1121" s="101">
        <v>45657</v>
      </c>
      <c r="E1121" t="s">
        <v>6358</v>
      </c>
      <c r="F1121" t="s">
        <v>6359</v>
      </c>
      <c r="G1121" t="s">
        <v>3855</v>
      </c>
      <c r="H1121" t="s">
        <v>6360</v>
      </c>
    </row>
    <row r="1122" spans="1:8" x14ac:dyDescent="0.3">
      <c r="A1122">
        <v>245</v>
      </c>
      <c r="B1122" t="s">
        <v>1245</v>
      </c>
      <c r="C1122" t="s">
        <v>178</v>
      </c>
      <c r="D1122" s="101">
        <v>45657</v>
      </c>
      <c r="E1122" t="s">
        <v>6361</v>
      </c>
      <c r="F1122" t="s">
        <v>6362</v>
      </c>
      <c r="G1122" t="s">
        <v>4191</v>
      </c>
    </row>
    <row r="1123" spans="1:8" x14ac:dyDescent="0.3">
      <c r="A1123">
        <v>246</v>
      </c>
      <c r="B1123" t="s">
        <v>181</v>
      </c>
      <c r="C1123" t="s">
        <v>180</v>
      </c>
      <c r="D1123" s="101">
        <v>45657</v>
      </c>
      <c r="E1123" t="s">
        <v>6363</v>
      </c>
      <c r="F1123" t="s">
        <v>6364</v>
      </c>
      <c r="G1123" t="s">
        <v>5598</v>
      </c>
      <c r="H1123" t="s">
        <v>6365</v>
      </c>
    </row>
    <row r="1124" spans="1:8" x14ac:dyDescent="0.3">
      <c r="A1124">
        <v>252</v>
      </c>
      <c r="B1124" t="s">
        <v>1253</v>
      </c>
      <c r="C1124" t="s">
        <v>178</v>
      </c>
      <c r="D1124" s="101">
        <v>45657</v>
      </c>
      <c r="E1124" t="s">
        <v>6366</v>
      </c>
      <c r="F1124" t="s">
        <v>6367</v>
      </c>
      <c r="G1124" t="s">
        <v>4191</v>
      </c>
      <c r="H1124" t="s">
        <v>6368</v>
      </c>
    </row>
    <row r="1125" spans="1:8" x14ac:dyDescent="0.3">
      <c r="A1125">
        <v>256</v>
      </c>
      <c r="B1125" t="s">
        <v>193</v>
      </c>
      <c r="C1125" t="s">
        <v>118</v>
      </c>
      <c r="D1125" s="101">
        <v>45657</v>
      </c>
      <c r="E1125" t="s">
        <v>6369</v>
      </c>
      <c r="F1125" t="s">
        <v>6370</v>
      </c>
      <c r="G1125" t="s">
        <v>4198</v>
      </c>
      <c r="H1125" t="s">
        <v>6371</v>
      </c>
    </row>
    <row r="1126" spans="1:8" x14ac:dyDescent="0.3">
      <c r="A1126">
        <v>260</v>
      </c>
      <c r="B1126" t="s">
        <v>196</v>
      </c>
      <c r="C1126" t="s">
        <v>197</v>
      </c>
      <c r="D1126" s="101">
        <v>45657</v>
      </c>
      <c r="E1126" t="s">
        <v>6372</v>
      </c>
      <c r="F1126" t="s">
        <v>6373</v>
      </c>
      <c r="G1126" t="s">
        <v>4202</v>
      </c>
      <c r="H1126" t="s">
        <v>6374</v>
      </c>
    </row>
    <row r="1127" spans="1:8" x14ac:dyDescent="0.3">
      <c r="A1127">
        <v>261</v>
      </c>
      <c r="B1127" t="s">
        <v>198</v>
      </c>
      <c r="C1127" t="s">
        <v>46</v>
      </c>
      <c r="D1127" s="101">
        <v>45657</v>
      </c>
      <c r="E1127" t="s">
        <v>6375</v>
      </c>
      <c r="F1127" t="s">
        <v>6376</v>
      </c>
      <c r="G1127" t="s">
        <v>4208</v>
      </c>
    </row>
    <row r="1128" spans="1:8" x14ac:dyDescent="0.3">
      <c r="A1128">
        <v>262</v>
      </c>
      <c r="B1128" t="s">
        <v>200</v>
      </c>
      <c r="C1128" t="s">
        <v>41</v>
      </c>
      <c r="D1128" s="101">
        <v>45657</v>
      </c>
      <c r="E1128" t="s">
        <v>6377</v>
      </c>
      <c r="F1128" t="s">
        <v>6378</v>
      </c>
      <c r="G1128" t="s">
        <v>3994</v>
      </c>
      <c r="H1128" t="s">
        <v>6379</v>
      </c>
    </row>
    <row r="1129" spans="1:8" x14ac:dyDescent="0.3">
      <c r="A1129">
        <v>268</v>
      </c>
      <c r="B1129" t="s">
        <v>1284</v>
      </c>
      <c r="C1129" t="s">
        <v>208</v>
      </c>
      <c r="D1129" s="101">
        <v>45657</v>
      </c>
      <c r="E1129" t="s">
        <v>6380</v>
      </c>
      <c r="F1129" t="s">
        <v>6381</v>
      </c>
      <c r="G1129" t="s">
        <v>4211</v>
      </c>
      <c r="H1129" t="s">
        <v>6382</v>
      </c>
    </row>
    <row r="1130" spans="1:8" x14ac:dyDescent="0.3">
      <c r="A1130">
        <v>269</v>
      </c>
      <c r="B1130" t="s">
        <v>1287</v>
      </c>
      <c r="C1130" t="s">
        <v>208</v>
      </c>
      <c r="D1130" s="101">
        <v>45657</v>
      </c>
      <c r="E1130" t="s">
        <v>6383</v>
      </c>
      <c r="F1130" t="s">
        <v>6384</v>
      </c>
      <c r="G1130" t="s">
        <v>4211</v>
      </c>
      <c r="H1130" t="s">
        <v>6385</v>
      </c>
    </row>
    <row r="1131" spans="1:8" x14ac:dyDescent="0.3">
      <c r="A1131">
        <v>270</v>
      </c>
      <c r="B1131" t="s">
        <v>1290</v>
      </c>
      <c r="C1131" t="s">
        <v>208</v>
      </c>
      <c r="D1131" s="101">
        <v>45657</v>
      </c>
      <c r="E1131" t="s">
        <v>6386</v>
      </c>
      <c r="F1131" t="s">
        <v>6387</v>
      </c>
      <c r="G1131" t="s">
        <v>4211</v>
      </c>
      <c r="H1131" t="s">
        <v>6388</v>
      </c>
    </row>
    <row r="1132" spans="1:8" x14ac:dyDescent="0.3">
      <c r="A1132">
        <v>271</v>
      </c>
      <c r="B1132" t="s">
        <v>1293</v>
      </c>
      <c r="C1132" t="s">
        <v>208</v>
      </c>
      <c r="D1132" s="101">
        <v>45657</v>
      </c>
      <c r="E1132" t="s">
        <v>1294</v>
      </c>
      <c r="F1132" t="s">
        <v>6389</v>
      </c>
      <c r="G1132" t="s">
        <v>4211</v>
      </c>
    </row>
    <row r="1133" spans="1:8" x14ac:dyDescent="0.3">
      <c r="A1133">
        <v>273</v>
      </c>
      <c r="B1133" t="s">
        <v>213</v>
      </c>
      <c r="C1133" t="s">
        <v>214</v>
      </c>
      <c r="D1133" s="101">
        <v>45657</v>
      </c>
      <c r="E1133" t="s">
        <v>6390</v>
      </c>
      <c r="F1133" t="s">
        <v>6391</v>
      </c>
      <c r="G1133" t="s">
        <v>6392</v>
      </c>
      <c r="H1133" t="s">
        <v>6393</v>
      </c>
    </row>
    <row r="1134" spans="1:8" x14ac:dyDescent="0.3">
      <c r="A1134">
        <v>274</v>
      </c>
      <c r="B1134" t="s">
        <v>215</v>
      </c>
      <c r="C1134" t="s">
        <v>197</v>
      </c>
      <c r="D1134" s="101">
        <v>45657</v>
      </c>
      <c r="E1134" t="s">
        <v>6394</v>
      </c>
      <c r="F1134" t="s">
        <v>6395</v>
      </c>
      <c r="G1134" t="s">
        <v>4202</v>
      </c>
    </row>
    <row r="1135" spans="1:8" x14ac:dyDescent="0.3">
      <c r="A1135">
        <v>275</v>
      </c>
      <c r="B1135" t="s">
        <v>216</v>
      </c>
      <c r="C1135" t="s">
        <v>217</v>
      </c>
      <c r="D1135" s="101">
        <v>45657</v>
      </c>
      <c r="E1135" t="s">
        <v>3379</v>
      </c>
      <c r="F1135" t="s">
        <v>6396</v>
      </c>
      <c r="G1135" t="s">
        <v>3699</v>
      </c>
      <c r="H1135" t="s">
        <v>6397</v>
      </c>
    </row>
    <row r="1136" spans="1:8" x14ac:dyDescent="0.3">
      <c r="A1136">
        <v>276</v>
      </c>
      <c r="B1136" t="s">
        <v>218</v>
      </c>
      <c r="C1136" t="s">
        <v>219</v>
      </c>
      <c r="D1136" s="101">
        <v>45657</v>
      </c>
      <c r="E1136" t="s">
        <v>6398</v>
      </c>
      <c r="F1136" t="s">
        <v>6399</v>
      </c>
      <c r="G1136" t="s">
        <v>4224</v>
      </c>
      <c r="H1136" t="s">
        <v>6400</v>
      </c>
    </row>
    <row r="1137" spans="1:8" x14ac:dyDescent="0.3">
      <c r="A1137">
        <v>277</v>
      </c>
      <c r="B1137" t="s">
        <v>1323</v>
      </c>
      <c r="C1137" t="s">
        <v>219</v>
      </c>
      <c r="D1137" s="101">
        <v>45657</v>
      </c>
      <c r="E1137" t="s">
        <v>6401</v>
      </c>
      <c r="F1137" t="s">
        <v>6402</v>
      </c>
      <c r="G1137" t="s">
        <v>4224</v>
      </c>
      <c r="H1137" t="s">
        <v>6403</v>
      </c>
    </row>
    <row r="1138" spans="1:8" x14ac:dyDescent="0.3">
      <c r="A1138">
        <v>278</v>
      </c>
      <c r="B1138" t="s">
        <v>1325</v>
      </c>
      <c r="C1138" t="s">
        <v>219</v>
      </c>
      <c r="D1138" s="101">
        <v>45657</v>
      </c>
      <c r="E1138" t="s">
        <v>3382</v>
      </c>
      <c r="F1138" t="s">
        <v>6404</v>
      </c>
      <c r="G1138" t="s">
        <v>4208</v>
      </c>
    </row>
    <row r="1139" spans="1:8" x14ac:dyDescent="0.3">
      <c r="A1139">
        <v>282</v>
      </c>
      <c r="B1139" t="s">
        <v>225</v>
      </c>
      <c r="C1139" t="s">
        <v>219</v>
      </c>
      <c r="D1139" s="101">
        <v>45657</v>
      </c>
      <c r="E1139" t="s">
        <v>6405</v>
      </c>
      <c r="F1139" t="s">
        <v>6406</v>
      </c>
      <c r="G1139" t="s">
        <v>4224</v>
      </c>
      <c r="H1139" t="s">
        <v>6407</v>
      </c>
    </row>
    <row r="1140" spans="1:8" x14ac:dyDescent="0.3">
      <c r="A1140">
        <v>283</v>
      </c>
      <c r="B1140" t="s">
        <v>226</v>
      </c>
      <c r="C1140" t="s">
        <v>219</v>
      </c>
      <c r="D1140" s="101">
        <v>45657</v>
      </c>
      <c r="E1140" t="s">
        <v>6408</v>
      </c>
      <c r="F1140" t="s">
        <v>6409</v>
      </c>
      <c r="G1140" t="s">
        <v>4224</v>
      </c>
      <c r="H1140" t="s">
        <v>6410</v>
      </c>
    </row>
    <row r="1141" spans="1:8" x14ac:dyDescent="0.3">
      <c r="A1141">
        <v>285</v>
      </c>
      <c r="B1141" t="s">
        <v>228</v>
      </c>
      <c r="C1141" t="s">
        <v>219</v>
      </c>
      <c r="D1141" s="101">
        <v>45657</v>
      </c>
      <c r="E1141" t="s">
        <v>6411</v>
      </c>
      <c r="F1141" t="s">
        <v>6412</v>
      </c>
      <c r="G1141" t="s">
        <v>4224</v>
      </c>
      <c r="H1141" t="s">
        <v>6413</v>
      </c>
    </row>
    <row r="1142" spans="1:8" x14ac:dyDescent="0.3">
      <c r="A1142">
        <v>286</v>
      </c>
      <c r="B1142" t="s">
        <v>1339</v>
      </c>
      <c r="C1142" t="s">
        <v>219</v>
      </c>
      <c r="D1142" s="101">
        <v>45657</v>
      </c>
      <c r="E1142" t="s">
        <v>3383</v>
      </c>
      <c r="F1142" t="s">
        <v>6414</v>
      </c>
      <c r="G1142" t="s">
        <v>4224</v>
      </c>
      <c r="H1142" t="s">
        <v>6415</v>
      </c>
    </row>
    <row r="1143" spans="1:8" x14ac:dyDescent="0.3">
      <c r="A1143">
        <v>292</v>
      </c>
      <c r="B1143" t="s">
        <v>235</v>
      </c>
      <c r="C1143" t="s">
        <v>234</v>
      </c>
      <c r="D1143" s="101">
        <v>45657</v>
      </c>
      <c r="E1143" t="s">
        <v>6416</v>
      </c>
      <c r="F1143" t="s">
        <v>6417</v>
      </c>
      <c r="G1143" t="s">
        <v>4243</v>
      </c>
      <c r="H1143" t="s">
        <v>6418</v>
      </c>
    </row>
    <row r="1144" spans="1:8" x14ac:dyDescent="0.3">
      <c r="A1144">
        <v>294</v>
      </c>
      <c r="B1144" t="s">
        <v>238</v>
      </c>
      <c r="C1144" t="s">
        <v>234</v>
      </c>
      <c r="D1144" s="101">
        <v>45657</v>
      </c>
      <c r="E1144" t="s">
        <v>3384</v>
      </c>
      <c r="F1144" t="s">
        <v>6419</v>
      </c>
      <c r="G1144" t="s">
        <v>4243</v>
      </c>
      <c r="H1144" t="s">
        <v>6420</v>
      </c>
    </row>
    <row r="1145" spans="1:8" x14ac:dyDescent="0.3">
      <c r="A1145">
        <v>302</v>
      </c>
      <c r="B1145" t="s">
        <v>1379</v>
      </c>
      <c r="C1145" t="s">
        <v>208</v>
      </c>
      <c r="D1145" s="101">
        <v>45657</v>
      </c>
      <c r="E1145" t="s">
        <v>3385</v>
      </c>
      <c r="F1145" t="s">
        <v>6421</v>
      </c>
      <c r="G1145" t="s">
        <v>4211</v>
      </c>
      <c r="H1145" t="s">
        <v>6422</v>
      </c>
    </row>
    <row r="1146" spans="1:8" x14ac:dyDescent="0.3">
      <c r="A1146">
        <v>303</v>
      </c>
      <c r="B1146" t="s">
        <v>248</v>
      </c>
      <c r="C1146" t="s">
        <v>249</v>
      </c>
      <c r="D1146" s="101">
        <v>45657</v>
      </c>
      <c r="E1146" t="s">
        <v>6423</v>
      </c>
      <c r="F1146" t="s">
        <v>6424</v>
      </c>
      <c r="G1146" t="s">
        <v>4251</v>
      </c>
    </row>
    <row r="1147" spans="1:8" x14ac:dyDescent="0.3">
      <c r="A1147">
        <v>304</v>
      </c>
      <c r="B1147" t="s">
        <v>250</v>
      </c>
      <c r="C1147" t="s">
        <v>249</v>
      </c>
      <c r="D1147" s="101">
        <v>45657</v>
      </c>
      <c r="E1147" t="s">
        <v>6425</v>
      </c>
      <c r="F1147" t="s">
        <v>6426</v>
      </c>
      <c r="G1147" t="s">
        <v>4251</v>
      </c>
      <c r="H1147" t="s">
        <v>6427</v>
      </c>
    </row>
    <row r="1148" spans="1:8" x14ac:dyDescent="0.3">
      <c r="A1148">
        <v>323</v>
      </c>
      <c r="B1148" t="s">
        <v>273</v>
      </c>
      <c r="C1148" t="s">
        <v>39</v>
      </c>
      <c r="D1148" s="101">
        <v>45657</v>
      </c>
      <c r="E1148" t="s">
        <v>6428</v>
      </c>
      <c r="F1148" t="s">
        <v>6429</v>
      </c>
      <c r="G1148" t="s">
        <v>6392</v>
      </c>
      <c r="H1148" t="s">
        <v>6430</v>
      </c>
    </row>
    <row r="1149" spans="1:8" x14ac:dyDescent="0.3">
      <c r="A1149">
        <v>324</v>
      </c>
      <c r="B1149" t="s">
        <v>274</v>
      </c>
      <c r="C1149" t="s">
        <v>39</v>
      </c>
      <c r="D1149" s="101">
        <v>45657</v>
      </c>
      <c r="E1149" t="s">
        <v>6431</v>
      </c>
      <c r="F1149" t="s">
        <v>6432</v>
      </c>
      <c r="G1149" t="s">
        <v>6392</v>
      </c>
      <c r="H1149" t="s">
        <v>6433</v>
      </c>
    </row>
    <row r="1150" spans="1:8" x14ac:dyDescent="0.3">
      <c r="A1150">
        <v>325</v>
      </c>
      <c r="B1150" t="s">
        <v>1403</v>
      </c>
      <c r="C1150" t="s">
        <v>39</v>
      </c>
      <c r="D1150" s="101">
        <v>45657</v>
      </c>
      <c r="E1150" t="s">
        <v>6434</v>
      </c>
      <c r="F1150" t="s">
        <v>6435</v>
      </c>
      <c r="G1150" t="s">
        <v>6392</v>
      </c>
    </row>
    <row r="1151" spans="1:8" x14ac:dyDescent="0.3">
      <c r="A1151">
        <v>327</v>
      </c>
      <c r="B1151" t="s">
        <v>1408</v>
      </c>
      <c r="C1151" t="s">
        <v>214</v>
      </c>
      <c r="D1151" s="101">
        <v>45657</v>
      </c>
      <c r="E1151" t="s">
        <v>6436</v>
      </c>
      <c r="F1151" t="s">
        <v>6437</v>
      </c>
      <c r="G1151" t="s">
        <v>6392</v>
      </c>
      <c r="H1151" t="s">
        <v>5673</v>
      </c>
    </row>
    <row r="1152" spans="1:8" x14ac:dyDescent="0.3">
      <c r="A1152">
        <v>332</v>
      </c>
      <c r="B1152" t="s">
        <v>282</v>
      </c>
      <c r="C1152" t="s">
        <v>25</v>
      </c>
      <c r="D1152" s="101">
        <v>45657</v>
      </c>
      <c r="E1152" t="s">
        <v>6438</v>
      </c>
      <c r="F1152" t="s">
        <v>6439</v>
      </c>
      <c r="G1152" t="s">
        <v>3556</v>
      </c>
      <c r="H1152" t="s">
        <v>6440</v>
      </c>
    </row>
    <row r="1153" spans="1:8" x14ac:dyDescent="0.3">
      <c r="A1153">
        <v>337</v>
      </c>
      <c r="B1153" t="s">
        <v>1414</v>
      </c>
      <c r="C1153" t="s">
        <v>214</v>
      </c>
      <c r="D1153" s="101">
        <v>45657</v>
      </c>
      <c r="E1153" t="s">
        <v>1416</v>
      </c>
      <c r="F1153" t="s">
        <v>6441</v>
      </c>
      <c r="G1153" t="s">
        <v>6392</v>
      </c>
      <c r="H1153" t="s">
        <v>6442</v>
      </c>
    </row>
    <row r="1154" spans="1:8" x14ac:dyDescent="0.3">
      <c r="A1154">
        <v>338</v>
      </c>
      <c r="B1154" t="s">
        <v>1419</v>
      </c>
      <c r="C1154" t="s">
        <v>214</v>
      </c>
      <c r="D1154" s="101">
        <v>45657</v>
      </c>
      <c r="E1154" t="s">
        <v>1421</v>
      </c>
      <c r="F1154" t="s">
        <v>6443</v>
      </c>
      <c r="G1154" t="s">
        <v>6392</v>
      </c>
      <c r="H1154" t="s">
        <v>6444</v>
      </c>
    </row>
    <row r="1155" spans="1:8" x14ac:dyDescent="0.3">
      <c r="A1155">
        <v>341</v>
      </c>
      <c r="B1155" t="s">
        <v>1424</v>
      </c>
      <c r="C1155" t="s">
        <v>50</v>
      </c>
      <c r="D1155" s="101">
        <v>45657</v>
      </c>
      <c r="E1155" t="s">
        <v>6445</v>
      </c>
      <c r="F1155" t="s">
        <v>6446</v>
      </c>
      <c r="G1155" t="s">
        <v>3598</v>
      </c>
      <c r="H1155" t="s">
        <v>6447</v>
      </c>
    </row>
    <row r="1156" spans="1:8" x14ac:dyDescent="0.3">
      <c r="A1156">
        <v>344</v>
      </c>
      <c r="B1156" t="s">
        <v>294</v>
      </c>
      <c r="C1156" t="s">
        <v>25</v>
      </c>
      <c r="D1156" s="101">
        <v>45657</v>
      </c>
      <c r="E1156" t="s">
        <v>6448</v>
      </c>
      <c r="F1156" t="s">
        <v>6449</v>
      </c>
      <c r="G1156" t="s">
        <v>3792</v>
      </c>
      <c r="H1156" t="s">
        <v>6450</v>
      </c>
    </row>
    <row r="1157" spans="1:8" x14ac:dyDescent="0.3">
      <c r="A1157">
        <v>356</v>
      </c>
      <c r="B1157" t="s">
        <v>307</v>
      </c>
      <c r="C1157" t="s">
        <v>306</v>
      </c>
      <c r="D1157" s="101">
        <v>45657</v>
      </c>
      <c r="E1157" t="s">
        <v>6451</v>
      </c>
      <c r="F1157" t="s">
        <v>6452</v>
      </c>
      <c r="G1157" t="s">
        <v>4163</v>
      </c>
      <c r="H1157" t="s">
        <v>6453</v>
      </c>
    </row>
    <row r="1158" spans="1:8" x14ac:dyDescent="0.3">
      <c r="A1158">
        <v>357</v>
      </c>
      <c r="B1158" t="s">
        <v>1437</v>
      </c>
      <c r="C1158" t="s">
        <v>306</v>
      </c>
      <c r="D1158" s="101">
        <v>45657</v>
      </c>
      <c r="E1158" t="s">
        <v>6454</v>
      </c>
      <c r="F1158" t="s">
        <v>6455</v>
      </c>
      <c r="G1158" t="s">
        <v>4163</v>
      </c>
      <c r="H1158" t="s">
        <v>6456</v>
      </c>
    </row>
    <row r="1159" spans="1:8" x14ac:dyDescent="0.3">
      <c r="A1159">
        <v>358</v>
      </c>
      <c r="B1159" t="s">
        <v>1439</v>
      </c>
      <c r="C1159" t="s">
        <v>310</v>
      </c>
      <c r="D1159" s="101">
        <v>45657</v>
      </c>
      <c r="E1159" t="s">
        <v>6457</v>
      </c>
      <c r="F1159" t="s">
        <v>6458</v>
      </c>
      <c r="G1159" t="s">
        <v>5697</v>
      </c>
      <c r="H1159" t="s">
        <v>6459</v>
      </c>
    </row>
    <row r="1160" spans="1:8" x14ac:dyDescent="0.3">
      <c r="A1160">
        <v>359</v>
      </c>
      <c r="B1160" t="s">
        <v>1441</v>
      </c>
      <c r="C1160" t="s">
        <v>217</v>
      </c>
      <c r="D1160" s="101">
        <v>45657</v>
      </c>
      <c r="E1160" t="s">
        <v>6460</v>
      </c>
      <c r="F1160" t="s">
        <v>6461</v>
      </c>
      <c r="G1160" t="s">
        <v>3699</v>
      </c>
      <c r="H1160" t="s">
        <v>6462</v>
      </c>
    </row>
    <row r="1161" spans="1:8" x14ac:dyDescent="0.3">
      <c r="A1161">
        <v>362</v>
      </c>
      <c r="B1161" t="s">
        <v>314</v>
      </c>
      <c r="C1161" t="s">
        <v>315</v>
      </c>
      <c r="D1161" s="101">
        <v>45657</v>
      </c>
      <c r="E1161" t="s">
        <v>3386</v>
      </c>
      <c r="F1161" t="s">
        <v>6463</v>
      </c>
      <c r="G1161" t="s">
        <v>5703</v>
      </c>
      <c r="H1161" t="s">
        <v>6464</v>
      </c>
    </row>
    <row r="1162" spans="1:8" x14ac:dyDescent="0.3">
      <c r="A1162">
        <v>363</v>
      </c>
      <c r="B1162" t="s">
        <v>316</v>
      </c>
      <c r="C1162" t="s">
        <v>315</v>
      </c>
      <c r="D1162" s="101">
        <v>45657</v>
      </c>
      <c r="E1162" t="s">
        <v>6465</v>
      </c>
      <c r="F1162" t="s">
        <v>6466</v>
      </c>
      <c r="G1162" t="s">
        <v>5707</v>
      </c>
      <c r="H1162" t="s">
        <v>6467</v>
      </c>
    </row>
    <row r="1163" spans="1:8" x14ac:dyDescent="0.3">
      <c r="A1163">
        <v>364</v>
      </c>
      <c r="B1163" t="s">
        <v>317</v>
      </c>
      <c r="C1163" t="s">
        <v>32</v>
      </c>
      <c r="D1163" s="101">
        <v>45657</v>
      </c>
      <c r="E1163" t="s">
        <v>6468</v>
      </c>
      <c r="F1163" t="s">
        <v>6469</v>
      </c>
      <c r="G1163" t="s">
        <v>4293</v>
      </c>
      <c r="H1163" t="s">
        <v>6470</v>
      </c>
    </row>
    <row r="1164" spans="1:8" x14ac:dyDescent="0.3">
      <c r="A1164">
        <v>369</v>
      </c>
      <c r="B1164" t="s">
        <v>324</v>
      </c>
      <c r="C1164" t="s">
        <v>32</v>
      </c>
      <c r="D1164" s="101">
        <v>45657</v>
      </c>
      <c r="E1164" t="s">
        <v>3387</v>
      </c>
      <c r="F1164" t="s">
        <v>6471</v>
      </c>
      <c r="G1164" t="s">
        <v>4293</v>
      </c>
      <c r="H1164" t="s">
        <v>6472</v>
      </c>
    </row>
    <row r="1165" spans="1:8" x14ac:dyDescent="0.3">
      <c r="A1165">
        <v>371</v>
      </c>
      <c r="B1165" t="s">
        <v>326</v>
      </c>
      <c r="C1165" t="s">
        <v>32</v>
      </c>
      <c r="D1165" s="101">
        <v>45657</v>
      </c>
      <c r="E1165" t="s">
        <v>6473</v>
      </c>
      <c r="F1165" t="s">
        <v>6474</v>
      </c>
      <c r="G1165" t="s">
        <v>4293</v>
      </c>
      <c r="H1165" t="s">
        <v>6475</v>
      </c>
    </row>
    <row r="1166" spans="1:8" x14ac:dyDescent="0.3">
      <c r="A1166">
        <v>375</v>
      </c>
      <c r="B1166" t="s">
        <v>330</v>
      </c>
      <c r="C1166" t="s">
        <v>315</v>
      </c>
      <c r="D1166" s="101">
        <v>45657</v>
      </c>
      <c r="E1166" t="s">
        <v>6476</v>
      </c>
      <c r="F1166" t="s">
        <v>6477</v>
      </c>
      <c r="G1166" t="s">
        <v>4936</v>
      </c>
      <c r="H1166" t="s">
        <v>6478</v>
      </c>
    </row>
    <row r="1167" spans="1:8" x14ac:dyDescent="0.3">
      <c r="A1167">
        <v>376</v>
      </c>
      <c r="B1167" t="s">
        <v>332</v>
      </c>
      <c r="C1167" t="s">
        <v>86</v>
      </c>
      <c r="D1167" s="101">
        <v>45657</v>
      </c>
      <c r="E1167" t="s">
        <v>6479</v>
      </c>
      <c r="F1167" t="s">
        <v>6480</v>
      </c>
      <c r="G1167" t="s">
        <v>4163</v>
      </c>
      <c r="H1167" t="s">
        <v>6481</v>
      </c>
    </row>
    <row r="1168" spans="1:8" x14ac:dyDescent="0.3">
      <c r="A1168">
        <v>379</v>
      </c>
      <c r="B1168" t="s">
        <v>335</v>
      </c>
      <c r="C1168" t="s">
        <v>336</v>
      </c>
      <c r="D1168" s="101">
        <v>45657</v>
      </c>
      <c r="E1168" t="s">
        <v>6482</v>
      </c>
      <c r="F1168" t="s">
        <v>6483</v>
      </c>
      <c r="G1168" t="s">
        <v>4303</v>
      </c>
      <c r="H1168" t="s">
        <v>6484</v>
      </c>
    </row>
    <row r="1169" spans="1:8" x14ac:dyDescent="0.3">
      <c r="A1169">
        <v>381</v>
      </c>
      <c r="B1169" t="s">
        <v>338</v>
      </c>
      <c r="C1169" t="s">
        <v>336</v>
      </c>
      <c r="D1169" s="101">
        <v>45657</v>
      </c>
      <c r="E1169" t="s">
        <v>6485</v>
      </c>
      <c r="F1169" t="s">
        <v>6486</v>
      </c>
      <c r="G1169" t="s">
        <v>4303</v>
      </c>
      <c r="H1169" t="s">
        <v>6487</v>
      </c>
    </row>
    <row r="1170" spans="1:8" x14ac:dyDescent="0.3">
      <c r="A1170">
        <v>382</v>
      </c>
      <c r="B1170" t="s">
        <v>339</v>
      </c>
      <c r="C1170" t="s">
        <v>336</v>
      </c>
      <c r="D1170" s="101">
        <v>45657</v>
      </c>
      <c r="E1170" t="s">
        <v>6488</v>
      </c>
      <c r="F1170" t="s">
        <v>6489</v>
      </c>
      <c r="G1170" t="s">
        <v>4303</v>
      </c>
      <c r="H1170" t="s">
        <v>6490</v>
      </c>
    </row>
    <row r="1171" spans="1:8" x14ac:dyDescent="0.3">
      <c r="A1171">
        <v>383</v>
      </c>
      <c r="B1171" t="s">
        <v>340</v>
      </c>
      <c r="C1171" t="s">
        <v>336</v>
      </c>
      <c r="D1171" s="101">
        <v>45657</v>
      </c>
      <c r="E1171" t="s">
        <v>6491</v>
      </c>
      <c r="F1171" t="s">
        <v>6492</v>
      </c>
      <c r="G1171" t="s">
        <v>4303</v>
      </c>
      <c r="H1171" t="s">
        <v>6493</v>
      </c>
    </row>
    <row r="1172" spans="1:8" x14ac:dyDescent="0.3">
      <c r="A1172">
        <v>384</v>
      </c>
      <c r="B1172" t="s">
        <v>341</v>
      </c>
      <c r="C1172" t="s">
        <v>336</v>
      </c>
      <c r="D1172" s="101">
        <v>45657</v>
      </c>
      <c r="E1172" t="s">
        <v>6494</v>
      </c>
      <c r="F1172" t="s">
        <v>6495</v>
      </c>
      <c r="G1172" t="s">
        <v>4303</v>
      </c>
      <c r="H1172" t="s">
        <v>6496</v>
      </c>
    </row>
    <row r="1173" spans="1:8" x14ac:dyDescent="0.3">
      <c r="A1173">
        <v>385</v>
      </c>
      <c r="B1173" t="s">
        <v>342</v>
      </c>
      <c r="C1173" t="s">
        <v>343</v>
      </c>
      <c r="D1173" s="101">
        <v>45657</v>
      </c>
      <c r="E1173" t="s">
        <v>6497</v>
      </c>
      <c r="F1173" t="s">
        <v>6498</v>
      </c>
      <c r="G1173" t="s">
        <v>4303</v>
      </c>
      <c r="H1173" t="s">
        <v>6499</v>
      </c>
    </row>
    <row r="1174" spans="1:8" x14ac:dyDescent="0.3">
      <c r="A1174">
        <v>386</v>
      </c>
      <c r="B1174" t="s">
        <v>344</v>
      </c>
      <c r="C1174" t="s">
        <v>343</v>
      </c>
      <c r="D1174" s="101">
        <v>45657</v>
      </c>
      <c r="E1174" t="s">
        <v>3388</v>
      </c>
      <c r="F1174" t="s">
        <v>6500</v>
      </c>
      <c r="G1174" t="s">
        <v>4303</v>
      </c>
      <c r="H1174" t="s">
        <v>6501</v>
      </c>
    </row>
    <row r="1175" spans="1:8" x14ac:dyDescent="0.3">
      <c r="A1175">
        <v>389</v>
      </c>
      <c r="B1175" t="s">
        <v>347</v>
      </c>
      <c r="C1175" t="s">
        <v>439</v>
      </c>
      <c r="D1175" s="101">
        <v>45657</v>
      </c>
      <c r="E1175" t="s">
        <v>6502</v>
      </c>
      <c r="F1175" t="s">
        <v>6503</v>
      </c>
      <c r="G1175" t="s">
        <v>4191</v>
      </c>
      <c r="H1175" t="s">
        <v>5743</v>
      </c>
    </row>
    <row r="1176" spans="1:8" x14ac:dyDescent="0.3">
      <c r="A1176">
        <v>397</v>
      </c>
      <c r="B1176" t="s">
        <v>1556</v>
      </c>
      <c r="C1176" t="s">
        <v>358</v>
      </c>
      <c r="D1176" s="101">
        <v>45657</v>
      </c>
      <c r="E1176" t="s">
        <v>6504</v>
      </c>
      <c r="F1176" t="s">
        <v>6505</v>
      </c>
      <c r="G1176" t="s">
        <v>4317</v>
      </c>
      <c r="H1176" t="s">
        <v>6506</v>
      </c>
    </row>
    <row r="1177" spans="1:8" x14ac:dyDescent="0.3">
      <c r="A1177">
        <v>398</v>
      </c>
      <c r="B1177" t="s">
        <v>360</v>
      </c>
      <c r="C1177" t="s">
        <v>361</v>
      </c>
      <c r="D1177" s="101">
        <v>45657</v>
      </c>
      <c r="E1177" t="s">
        <v>6507</v>
      </c>
      <c r="F1177" t="s">
        <v>6508</v>
      </c>
      <c r="G1177" t="s">
        <v>4321</v>
      </c>
      <c r="H1177" t="s">
        <v>6509</v>
      </c>
    </row>
    <row r="1178" spans="1:8" x14ac:dyDescent="0.3">
      <c r="A1178">
        <v>400</v>
      </c>
      <c r="B1178" t="s">
        <v>364</v>
      </c>
      <c r="C1178" t="s">
        <v>361</v>
      </c>
      <c r="D1178" s="101">
        <v>45657</v>
      </c>
      <c r="E1178" t="s">
        <v>6510</v>
      </c>
      <c r="F1178" t="s">
        <v>6511</v>
      </c>
      <c r="G1178" t="s">
        <v>4321</v>
      </c>
      <c r="H1178" t="s">
        <v>6512</v>
      </c>
    </row>
    <row r="1179" spans="1:8" x14ac:dyDescent="0.3">
      <c r="A1179">
        <v>401</v>
      </c>
      <c r="B1179" t="s">
        <v>365</v>
      </c>
      <c r="C1179" t="s">
        <v>366</v>
      </c>
      <c r="D1179" s="101">
        <v>45657</v>
      </c>
      <c r="E1179" t="s">
        <v>6513</v>
      </c>
      <c r="F1179" t="s">
        <v>6514</v>
      </c>
      <c r="G1179" t="s">
        <v>4331</v>
      </c>
      <c r="H1179" t="s">
        <v>6515</v>
      </c>
    </row>
    <row r="1180" spans="1:8" x14ac:dyDescent="0.3">
      <c r="A1180">
        <v>403</v>
      </c>
      <c r="B1180" t="s">
        <v>1563</v>
      </c>
      <c r="C1180" t="s">
        <v>366</v>
      </c>
      <c r="D1180" s="101">
        <v>45657</v>
      </c>
      <c r="E1180" t="s">
        <v>6516</v>
      </c>
      <c r="F1180" t="s">
        <v>6517</v>
      </c>
      <c r="G1180" t="s">
        <v>4331</v>
      </c>
      <c r="H1180" t="s">
        <v>6518</v>
      </c>
    </row>
    <row r="1181" spans="1:8" x14ac:dyDescent="0.3">
      <c r="A1181">
        <v>408</v>
      </c>
      <c r="B1181" t="s">
        <v>374</v>
      </c>
      <c r="C1181" t="s">
        <v>39</v>
      </c>
      <c r="D1181" s="101">
        <v>45657</v>
      </c>
      <c r="E1181" t="s">
        <v>3389</v>
      </c>
      <c r="F1181" t="s">
        <v>6519</v>
      </c>
      <c r="G1181" t="s">
        <v>6392</v>
      </c>
      <c r="H1181" t="s">
        <v>6520</v>
      </c>
    </row>
    <row r="1182" spans="1:8" x14ac:dyDescent="0.3">
      <c r="A1182">
        <v>422</v>
      </c>
      <c r="B1182" t="s">
        <v>390</v>
      </c>
      <c r="C1182" t="s">
        <v>79</v>
      </c>
      <c r="D1182" s="101">
        <v>45657</v>
      </c>
      <c r="E1182" t="s">
        <v>6521</v>
      </c>
      <c r="F1182" t="s">
        <v>6522</v>
      </c>
      <c r="G1182" t="s">
        <v>6523</v>
      </c>
      <c r="H1182" t="s">
        <v>6524</v>
      </c>
    </row>
    <row r="1183" spans="1:8" x14ac:dyDescent="0.3">
      <c r="A1183">
        <v>426</v>
      </c>
      <c r="B1183" t="s">
        <v>394</v>
      </c>
      <c r="C1183" t="s">
        <v>395</v>
      </c>
      <c r="D1183" s="101">
        <v>45657</v>
      </c>
      <c r="E1183" t="s">
        <v>6525</v>
      </c>
      <c r="F1183" t="s">
        <v>6526</v>
      </c>
      <c r="G1183" t="s">
        <v>4344</v>
      </c>
      <c r="H1183" t="s">
        <v>6527</v>
      </c>
    </row>
    <row r="1184" spans="1:8" x14ac:dyDescent="0.3">
      <c r="A1184">
        <v>427</v>
      </c>
      <c r="B1184" t="s">
        <v>396</v>
      </c>
      <c r="C1184" t="s">
        <v>90</v>
      </c>
      <c r="D1184" s="101">
        <v>45657</v>
      </c>
      <c r="E1184" t="s">
        <v>3390</v>
      </c>
      <c r="F1184" t="s">
        <v>6528</v>
      </c>
      <c r="G1184" t="s">
        <v>3848</v>
      </c>
      <c r="H1184" t="s">
        <v>6529</v>
      </c>
    </row>
    <row r="1185" spans="1:8" x14ac:dyDescent="0.3">
      <c r="A1185">
        <v>428</v>
      </c>
      <c r="B1185" t="s">
        <v>397</v>
      </c>
      <c r="C1185" t="s">
        <v>90</v>
      </c>
      <c r="D1185" s="101">
        <v>45657</v>
      </c>
      <c r="E1185" t="s">
        <v>3391</v>
      </c>
      <c r="F1185" t="s">
        <v>6530</v>
      </c>
      <c r="G1185" t="s">
        <v>3848</v>
      </c>
      <c r="H1185" t="s">
        <v>6531</v>
      </c>
    </row>
    <row r="1186" spans="1:8" x14ac:dyDescent="0.3">
      <c r="A1186">
        <v>429</v>
      </c>
      <c r="B1186" t="s">
        <v>398</v>
      </c>
      <c r="C1186" t="s">
        <v>90</v>
      </c>
      <c r="D1186" s="101">
        <v>45657</v>
      </c>
      <c r="E1186" t="s">
        <v>3392</v>
      </c>
      <c r="F1186" t="s">
        <v>6532</v>
      </c>
      <c r="G1186" t="s">
        <v>3848</v>
      </c>
      <c r="H1186" t="s">
        <v>6533</v>
      </c>
    </row>
    <row r="1187" spans="1:8" x14ac:dyDescent="0.3">
      <c r="A1187">
        <v>430</v>
      </c>
      <c r="B1187" t="s">
        <v>399</v>
      </c>
      <c r="C1187" t="s">
        <v>86</v>
      </c>
      <c r="D1187" s="101">
        <v>45657</v>
      </c>
      <c r="E1187" t="s">
        <v>6534</v>
      </c>
      <c r="F1187" t="s">
        <v>6535</v>
      </c>
      <c r="G1187" t="s">
        <v>4163</v>
      </c>
      <c r="H1187" t="s">
        <v>6536</v>
      </c>
    </row>
    <row r="1188" spans="1:8" x14ac:dyDescent="0.3">
      <c r="A1188">
        <v>433</v>
      </c>
      <c r="B1188" t="s">
        <v>402</v>
      </c>
      <c r="C1188" t="s">
        <v>90</v>
      </c>
      <c r="D1188" s="101">
        <v>45657</v>
      </c>
      <c r="E1188" t="s">
        <v>3393</v>
      </c>
      <c r="F1188" t="s">
        <v>6537</v>
      </c>
      <c r="G1188" t="s">
        <v>3848</v>
      </c>
      <c r="H1188" t="s">
        <v>6538</v>
      </c>
    </row>
    <row r="1189" spans="1:8" x14ac:dyDescent="0.3">
      <c r="A1189">
        <v>435</v>
      </c>
      <c r="B1189" t="s">
        <v>404</v>
      </c>
      <c r="C1189" t="s">
        <v>90</v>
      </c>
      <c r="D1189" s="101">
        <v>45657</v>
      </c>
      <c r="E1189" t="s">
        <v>3394</v>
      </c>
      <c r="F1189" t="s">
        <v>6539</v>
      </c>
      <c r="G1189" t="s">
        <v>3848</v>
      </c>
      <c r="H1189" t="s">
        <v>6540</v>
      </c>
    </row>
    <row r="1190" spans="1:8" x14ac:dyDescent="0.3">
      <c r="A1190">
        <v>439</v>
      </c>
      <c r="B1190" t="s">
        <v>407</v>
      </c>
      <c r="C1190" t="s">
        <v>315</v>
      </c>
      <c r="D1190" s="101">
        <v>45657</v>
      </c>
      <c r="E1190" t="s">
        <v>6541</v>
      </c>
      <c r="F1190" t="s">
        <v>6542</v>
      </c>
      <c r="G1190" t="s">
        <v>4936</v>
      </c>
      <c r="H1190" t="s">
        <v>6543</v>
      </c>
    </row>
    <row r="1191" spans="1:8" x14ac:dyDescent="0.3">
      <c r="A1191">
        <v>440</v>
      </c>
      <c r="B1191" t="s">
        <v>408</v>
      </c>
      <c r="C1191" t="s">
        <v>315</v>
      </c>
      <c r="D1191" s="101">
        <v>45657</v>
      </c>
      <c r="E1191" t="s">
        <v>3395</v>
      </c>
      <c r="F1191" t="s">
        <v>6544</v>
      </c>
      <c r="G1191" t="s">
        <v>5703</v>
      </c>
      <c r="H1191" t="s">
        <v>6545</v>
      </c>
    </row>
    <row r="1192" spans="1:8" x14ac:dyDescent="0.3">
      <c r="A1192">
        <v>444</v>
      </c>
      <c r="B1192" t="s">
        <v>412</v>
      </c>
      <c r="C1192" t="s">
        <v>180</v>
      </c>
      <c r="D1192" s="101">
        <v>45657</v>
      </c>
      <c r="E1192" t="s">
        <v>6546</v>
      </c>
      <c r="F1192" t="s">
        <v>6547</v>
      </c>
      <c r="G1192" t="s">
        <v>5598</v>
      </c>
      <c r="H1192" t="s">
        <v>6548</v>
      </c>
    </row>
    <row r="1193" spans="1:8" x14ac:dyDescent="0.3">
      <c r="A1193">
        <v>445</v>
      </c>
      <c r="B1193" t="s">
        <v>413</v>
      </c>
      <c r="C1193" t="s">
        <v>180</v>
      </c>
      <c r="D1193" s="101">
        <v>45657</v>
      </c>
      <c r="E1193" t="s">
        <v>6549</v>
      </c>
      <c r="F1193" t="s">
        <v>6550</v>
      </c>
      <c r="G1193" t="s">
        <v>5598</v>
      </c>
      <c r="H1193" t="s">
        <v>6551</v>
      </c>
    </row>
    <row r="1194" spans="1:8" x14ac:dyDescent="0.3">
      <c r="A1194">
        <v>447</v>
      </c>
      <c r="B1194" t="s">
        <v>238</v>
      </c>
      <c r="C1194" t="s">
        <v>104</v>
      </c>
      <c r="D1194" s="101">
        <v>45657</v>
      </c>
      <c r="E1194" t="s">
        <v>6552</v>
      </c>
      <c r="F1194" t="s">
        <v>6553</v>
      </c>
      <c r="G1194" t="s">
        <v>5172</v>
      </c>
      <c r="H1194" t="s">
        <v>6554</v>
      </c>
    </row>
    <row r="1195" spans="1:8" x14ac:dyDescent="0.3">
      <c r="A1195">
        <v>448</v>
      </c>
      <c r="B1195" t="s">
        <v>414</v>
      </c>
      <c r="C1195" t="s">
        <v>104</v>
      </c>
      <c r="D1195" s="101">
        <v>45657</v>
      </c>
      <c r="E1195" t="s">
        <v>6555</v>
      </c>
      <c r="F1195" t="s">
        <v>6556</v>
      </c>
      <c r="G1195" t="s">
        <v>5172</v>
      </c>
      <c r="H1195" t="s">
        <v>6557</v>
      </c>
    </row>
    <row r="1196" spans="1:8" x14ac:dyDescent="0.3">
      <c r="A1196">
        <v>451</v>
      </c>
      <c r="B1196" t="s">
        <v>1825</v>
      </c>
      <c r="C1196" t="s">
        <v>354</v>
      </c>
      <c r="D1196" s="101">
        <v>45657</v>
      </c>
      <c r="E1196" t="s">
        <v>6558</v>
      </c>
      <c r="F1196" t="s">
        <v>6559</v>
      </c>
      <c r="G1196" t="s">
        <v>4419</v>
      </c>
      <c r="H1196" t="s">
        <v>6560</v>
      </c>
    </row>
    <row r="1197" spans="1:8" x14ac:dyDescent="0.3">
      <c r="A1197">
        <v>452</v>
      </c>
      <c r="B1197" t="s">
        <v>417</v>
      </c>
      <c r="C1197" t="s">
        <v>354</v>
      </c>
      <c r="D1197" s="101">
        <v>45657</v>
      </c>
      <c r="E1197" t="s">
        <v>6561</v>
      </c>
      <c r="F1197" t="s">
        <v>6562</v>
      </c>
      <c r="G1197" t="s">
        <v>5207</v>
      </c>
      <c r="H1197" t="s">
        <v>6563</v>
      </c>
    </row>
    <row r="1198" spans="1:8" x14ac:dyDescent="0.3">
      <c r="A1198">
        <v>466</v>
      </c>
      <c r="B1198" t="s">
        <v>429</v>
      </c>
      <c r="C1198" t="s">
        <v>217</v>
      </c>
      <c r="D1198" s="101">
        <v>45657</v>
      </c>
      <c r="E1198" t="s">
        <v>2600</v>
      </c>
      <c r="F1198" t="s">
        <v>6564</v>
      </c>
      <c r="G1198" t="s">
        <v>4208</v>
      </c>
    </row>
    <row r="1199" spans="1:8" x14ac:dyDescent="0.3">
      <c r="A1199">
        <v>467</v>
      </c>
      <c r="B1199" t="s">
        <v>430</v>
      </c>
      <c r="C1199" t="s">
        <v>217</v>
      </c>
      <c r="D1199" s="101">
        <v>45657</v>
      </c>
      <c r="E1199" t="s">
        <v>6565</v>
      </c>
      <c r="F1199" t="s">
        <v>6566</v>
      </c>
      <c r="G1199" t="s">
        <v>5185</v>
      </c>
      <c r="H1199" t="s">
        <v>6567</v>
      </c>
    </row>
    <row r="1200" spans="1:8" x14ac:dyDescent="0.3">
      <c r="A1200">
        <v>468</v>
      </c>
      <c r="B1200" t="s">
        <v>431</v>
      </c>
      <c r="C1200" t="s">
        <v>217</v>
      </c>
      <c r="D1200" s="101">
        <v>45657</v>
      </c>
      <c r="E1200" t="s">
        <v>6568</v>
      </c>
      <c r="F1200" t="s">
        <v>6569</v>
      </c>
      <c r="G1200" t="s">
        <v>5185</v>
      </c>
      <c r="H1200" t="s">
        <v>6570</v>
      </c>
    </row>
    <row r="1201" spans="1:8" x14ac:dyDescent="0.3">
      <c r="A1201">
        <v>473</v>
      </c>
      <c r="B1201" t="s">
        <v>437</v>
      </c>
      <c r="C1201" t="s">
        <v>20</v>
      </c>
      <c r="D1201" s="101">
        <v>45657</v>
      </c>
      <c r="E1201" t="s">
        <v>3396</v>
      </c>
      <c r="F1201" t="s">
        <v>6571</v>
      </c>
      <c r="G1201" t="s">
        <v>5808</v>
      </c>
      <c r="H1201" t="s">
        <v>6572</v>
      </c>
    </row>
    <row r="1202" spans="1:8" x14ac:dyDescent="0.3">
      <c r="A1202">
        <v>474</v>
      </c>
      <c r="B1202" t="s">
        <v>440</v>
      </c>
      <c r="C1202" t="s">
        <v>439</v>
      </c>
      <c r="D1202" s="101">
        <v>45657</v>
      </c>
      <c r="E1202" t="s">
        <v>3398</v>
      </c>
      <c r="F1202" t="s">
        <v>6573</v>
      </c>
      <c r="G1202" t="s">
        <v>5808</v>
      </c>
      <c r="H1202" t="s">
        <v>6574</v>
      </c>
    </row>
    <row r="1203" spans="1:8" x14ac:dyDescent="0.3">
      <c r="A1203">
        <v>475</v>
      </c>
      <c r="B1203" t="s">
        <v>441</v>
      </c>
      <c r="C1203" t="s">
        <v>39</v>
      </c>
      <c r="D1203" s="101">
        <v>45657</v>
      </c>
      <c r="E1203" t="s">
        <v>6575</v>
      </c>
      <c r="F1203" t="s">
        <v>6576</v>
      </c>
      <c r="G1203" t="s">
        <v>4208</v>
      </c>
      <c r="H1203" t="s">
        <v>6577</v>
      </c>
    </row>
    <row r="1204" spans="1:8" x14ac:dyDescent="0.3">
      <c r="A1204">
        <v>476</v>
      </c>
      <c r="B1204" t="s">
        <v>442</v>
      </c>
      <c r="C1204" t="s">
        <v>20</v>
      </c>
      <c r="D1204" s="101">
        <v>45657</v>
      </c>
      <c r="E1204" t="s">
        <v>3399</v>
      </c>
      <c r="F1204" t="s">
        <v>6578</v>
      </c>
      <c r="G1204" t="s">
        <v>5808</v>
      </c>
      <c r="H1204" t="s">
        <v>6579</v>
      </c>
    </row>
    <row r="1205" spans="1:8" x14ac:dyDescent="0.3">
      <c r="A1205">
        <v>477</v>
      </c>
      <c r="B1205" t="s">
        <v>443</v>
      </c>
      <c r="C1205" t="s">
        <v>439</v>
      </c>
      <c r="D1205" s="101">
        <v>45657</v>
      </c>
      <c r="E1205" t="s">
        <v>6580</v>
      </c>
      <c r="F1205" t="s">
        <v>6581</v>
      </c>
      <c r="G1205" t="s">
        <v>5808</v>
      </c>
      <c r="H1205" t="s">
        <v>6582</v>
      </c>
    </row>
    <row r="1206" spans="1:8" x14ac:dyDescent="0.3">
      <c r="A1206">
        <v>478</v>
      </c>
      <c r="B1206" t="s">
        <v>444</v>
      </c>
      <c r="C1206" t="s">
        <v>439</v>
      </c>
      <c r="D1206" s="101">
        <v>45657</v>
      </c>
      <c r="E1206" t="s">
        <v>3400</v>
      </c>
      <c r="F1206" t="s">
        <v>6583</v>
      </c>
      <c r="G1206" t="s">
        <v>5808</v>
      </c>
      <c r="H1206" t="s">
        <v>6584</v>
      </c>
    </row>
    <row r="1207" spans="1:8" x14ac:dyDescent="0.3">
      <c r="A1207">
        <v>479</v>
      </c>
      <c r="B1207" t="s">
        <v>445</v>
      </c>
      <c r="C1207" t="s">
        <v>439</v>
      </c>
      <c r="D1207" s="101">
        <v>45657</v>
      </c>
      <c r="E1207" t="s">
        <v>3401</v>
      </c>
      <c r="F1207" t="s">
        <v>6585</v>
      </c>
      <c r="G1207" t="s">
        <v>5808</v>
      </c>
      <c r="H1207" t="s">
        <v>6586</v>
      </c>
    </row>
    <row r="1208" spans="1:8" x14ac:dyDescent="0.3">
      <c r="A1208">
        <v>480</v>
      </c>
      <c r="B1208" t="s">
        <v>446</v>
      </c>
      <c r="C1208" t="s">
        <v>439</v>
      </c>
      <c r="D1208" s="101">
        <v>45657</v>
      </c>
      <c r="E1208" t="s">
        <v>3402</v>
      </c>
      <c r="F1208" t="s">
        <v>6587</v>
      </c>
      <c r="G1208" t="s">
        <v>5808</v>
      </c>
      <c r="H1208" t="s">
        <v>6588</v>
      </c>
    </row>
    <row r="1209" spans="1:8" x14ac:dyDescent="0.3">
      <c r="A1209">
        <v>481</v>
      </c>
      <c r="B1209" t="s">
        <v>447</v>
      </c>
      <c r="C1209" t="s">
        <v>20</v>
      </c>
      <c r="D1209" s="101">
        <v>45657</v>
      </c>
      <c r="E1209" t="s">
        <v>2053</v>
      </c>
      <c r="F1209" t="s">
        <v>6589</v>
      </c>
      <c r="G1209" t="s">
        <v>5808</v>
      </c>
      <c r="H1209" t="s">
        <v>6590</v>
      </c>
    </row>
    <row r="1210" spans="1:8" x14ac:dyDescent="0.3">
      <c r="A1210">
        <v>486</v>
      </c>
      <c r="B1210" t="s">
        <v>451</v>
      </c>
      <c r="C1210" t="s">
        <v>395</v>
      </c>
      <c r="D1210" s="101">
        <v>45657</v>
      </c>
      <c r="E1210" t="s">
        <v>6591</v>
      </c>
      <c r="F1210" t="s">
        <v>6592</v>
      </c>
      <c r="G1210" t="s">
        <v>4344</v>
      </c>
      <c r="H1210" t="s">
        <v>6593</v>
      </c>
    </row>
    <row r="1211" spans="1:8" x14ac:dyDescent="0.3">
      <c r="A1211">
        <v>506</v>
      </c>
      <c r="B1211" t="s">
        <v>471</v>
      </c>
      <c r="C1211" t="s">
        <v>310</v>
      </c>
      <c r="D1211" s="101">
        <v>45657</v>
      </c>
      <c r="E1211" t="s">
        <v>6594</v>
      </c>
      <c r="F1211" t="s">
        <v>6595</v>
      </c>
      <c r="G1211" t="s">
        <v>3699</v>
      </c>
      <c r="H1211" t="s">
        <v>6596</v>
      </c>
    </row>
    <row r="1212" spans="1:8" x14ac:dyDescent="0.3">
      <c r="A1212">
        <v>507</v>
      </c>
      <c r="B1212" t="s">
        <v>472</v>
      </c>
      <c r="C1212" t="s">
        <v>234</v>
      </c>
      <c r="D1212" s="101">
        <v>45657</v>
      </c>
      <c r="E1212" t="s">
        <v>6597</v>
      </c>
      <c r="F1212" t="s">
        <v>6598</v>
      </c>
      <c r="G1212" t="s">
        <v>3699</v>
      </c>
      <c r="H1212" t="s">
        <v>6599</v>
      </c>
    </row>
    <row r="1213" spans="1:8" x14ac:dyDescent="0.3">
      <c r="A1213">
        <v>69</v>
      </c>
      <c r="B1213" t="s">
        <v>51</v>
      </c>
      <c r="C1213" t="s">
        <v>50</v>
      </c>
      <c r="D1213" s="101">
        <v>45657</v>
      </c>
      <c r="E1213" t="s">
        <v>6600</v>
      </c>
      <c r="F1213" t="s">
        <v>6601</v>
      </c>
      <c r="G1213" t="s">
        <v>3598</v>
      </c>
      <c r="H1213" t="s">
        <v>6602</v>
      </c>
    </row>
    <row r="1214" spans="1:8" x14ac:dyDescent="0.3">
      <c r="A1214">
        <v>111</v>
      </c>
      <c r="B1214" t="s">
        <v>85</v>
      </c>
      <c r="C1214" t="s">
        <v>50</v>
      </c>
      <c r="D1214" s="101">
        <v>45657</v>
      </c>
      <c r="E1214" t="s">
        <v>6603</v>
      </c>
      <c r="F1214" t="s">
        <v>6604</v>
      </c>
      <c r="G1214" t="s">
        <v>3598</v>
      </c>
      <c r="H1214" t="s">
        <v>6605</v>
      </c>
    </row>
    <row r="1215" spans="1:8" x14ac:dyDescent="0.3">
      <c r="A1215">
        <v>197</v>
      </c>
      <c r="B1215" t="s">
        <v>130</v>
      </c>
      <c r="C1215" t="s">
        <v>87</v>
      </c>
      <c r="D1215" s="101">
        <v>45657</v>
      </c>
      <c r="E1215" t="s">
        <v>6606</v>
      </c>
      <c r="F1215" t="s">
        <v>6607</v>
      </c>
      <c r="G1215" t="s">
        <v>3735</v>
      </c>
      <c r="H1215" t="s">
        <v>6608</v>
      </c>
    </row>
    <row r="1216" spans="1:8" x14ac:dyDescent="0.3">
      <c r="A1216">
        <v>213</v>
      </c>
      <c r="B1216" t="s">
        <v>142</v>
      </c>
      <c r="C1216" t="s">
        <v>90</v>
      </c>
      <c r="D1216" s="101">
        <v>45657</v>
      </c>
      <c r="E1216" t="s">
        <v>3403</v>
      </c>
      <c r="F1216" t="s">
        <v>6609</v>
      </c>
      <c r="G1216" t="s">
        <v>3855</v>
      </c>
      <c r="H1216" t="s">
        <v>6610</v>
      </c>
    </row>
    <row r="1217" spans="1:8" x14ac:dyDescent="0.3">
      <c r="A1217">
        <v>233</v>
      </c>
      <c r="B1217" t="s">
        <v>164</v>
      </c>
      <c r="C1217" t="s">
        <v>90</v>
      </c>
      <c r="D1217" s="101">
        <v>45657</v>
      </c>
      <c r="E1217" t="s">
        <v>6611</v>
      </c>
      <c r="F1217" t="s">
        <v>6612</v>
      </c>
      <c r="G1217" t="s">
        <v>3855</v>
      </c>
      <c r="H1217" t="s">
        <v>6613</v>
      </c>
    </row>
    <row r="1218" spans="1:8" x14ac:dyDescent="0.3">
      <c r="A1218">
        <v>234</v>
      </c>
      <c r="B1218" t="s">
        <v>165</v>
      </c>
      <c r="C1218" t="s">
        <v>90</v>
      </c>
      <c r="D1218" s="101">
        <v>45657</v>
      </c>
      <c r="E1218" t="s">
        <v>6614</v>
      </c>
      <c r="F1218" t="s">
        <v>6615</v>
      </c>
      <c r="G1218" t="s">
        <v>3855</v>
      </c>
      <c r="H1218" t="s">
        <v>6616</v>
      </c>
    </row>
    <row r="1219" spans="1:8" x14ac:dyDescent="0.3">
      <c r="A1219">
        <v>238</v>
      </c>
      <c r="B1219" t="s">
        <v>168</v>
      </c>
      <c r="C1219" t="s">
        <v>90</v>
      </c>
      <c r="D1219" s="101">
        <v>45657</v>
      </c>
      <c r="E1219" t="s">
        <v>3404</v>
      </c>
      <c r="F1219" t="s">
        <v>6617</v>
      </c>
      <c r="G1219" t="s">
        <v>3855</v>
      </c>
      <c r="H1219" t="s">
        <v>6618</v>
      </c>
    </row>
    <row r="1220" spans="1:8" x14ac:dyDescent="0.3">
      <c r="A1220">
        <v>240</v>
      </c>
      <c r="B1220" t="s">
        <v>172</v>
      </c>
      <c r="C1220" t="s">
        <v>29</v>
      </c>
      <c r="D1220" s="101">
        <v>45657</v>
      </c>
      <c r="E1220" t="s">
        <v>6619</v>
      </c>
      <c r="F1220" t="s">
        <v>6620</v>
      </c>
      <c r="G1220" t="s">
        <v>3894</v>
      </c>
      <c r="H1220" t="s">
        <v>5852</v>
      </c>
    </row>
    <row r="1221" spans="1:8" x14ac:dyDescent="0.3">
      <c r="A1221">
        <v>251</v>
      </c>
      <c r="B1221" t="s">
        <v>1248</v>
      </c>
      <c r="C1221" t="s">
        <v>186</v>
      </c>
      <c r="D1221" s="101">
        <v>45657</v>
      </c>
      <c r="E1221" t="s">
        <v>6621</v>
      </c>
      <c r="F1221" t="s">
        <v>6622</v>
      </c>
      <c r="G1221" t="s">
        <v>4208</v>
      </c>
    </row>
    <row r="1222" spans="1:8" x14ac:dyDescent="0.3">
      <c r="A1222">
        <v>254</v>
      </c>
      <c r="B1222" t="s">
        <v>189</v>
      </c>
      <c r="C1222" t="s">
        <v>190</v>
      </c>
      <c r="D1222" s="101">
        <v>45657</v>
      </c>
      <c r="E1222" t="s">
        <v>6623</v>
      </c>
      <c r="F1222" t="s">
        <v>6624</v>
      </c>
      <c r="G1222" t="s">
        <v>4385</v>
      </c>
      <c r="H1222" t="s">
        <v>6625</v>
      </c>
    </row>
    <row r="1223" spans="1:8" x14ac:dyDescent="0.3">
      <c r="A1223">
        <v>263</v>
      </c>
      <c r="B1223" t="s">
        <v>201</v>
      </c>
      <c r="C1223" t="s">
        <v>41</v>
      </c>
      <c r="D1223" s="101">
        <v>45657</v>
      </c>
      <c r="E1223" t="s">
        <v>6626</v>
      </c>
      <c r="F1223" t="s">
        <v>6627</v>
      </c>
      <c r="G1223" t="s">
        <v>3994</v>
      </c>
      <c r="H1223" t="s">
        <v>6628</v>
      </c>
    </row>
    <row r="1224" spans="1:8" x14ac:dyDescent="0.3">
      <c r="A1224">
        <v>265</v>
      </c>
      <c r="B1224" t="s">
        <v>205</v>
      </c>
      <c r="C1224" t="s">
        <v>41</v>
      </c>
      <c r="D1224" s="101">
        <v>45657</v>
      </c>
      <c r="E1224" t="s">
        <v>6629</v>
      </c>
      <c r="F1224" t="s">
        <v>6630</v>
      </c>
      <c r="G1224" t="s">
        <v>4392</v>
      </c>
      <c r="H1224" t="s">
        <v>5862</v>
      </c>
    </row>
    <row r="1225" spans="1:8" x14ac:dyDescent="0.3">
      <c r="A1225">
        <v>266</v>
      </c>
      <c r="B1225" t="s">
        <v>206</v>
      </c>
      <c r="C1225" t="s">
        <v>41</v>
      </c>
      <c r="D1225" s="101">
        <v>45657</v>
      </c>
      <c r="E1225" t="s">
        <v>6631</v>
      </c>
      <c r="F1225" t="s">
        <v>6632</v>
      </c>
      <c r="G1225" t="s">
        <v>4392</v>
      </c>
      <c r="H1225" t="s">
        <v>6633</v>
      </c>
    </row>
    <row r="1226" spans="1:8" x14ac:dyDescent="0.3">
      <c r="A1226">
        <v>300</v>
      </c>
      <c r="B1226" t="s">
        <v>244</v>
      </c>
      <c r="C1226" t="s">
        <v>245</v>
      </c>
      <c r="D1226" s="101">
        <v>45657</v>
      </c>
      <c r="E1226" t="s">
        <v>6634</v>
      </c>
      <c r="F1226" t="s">
        <v>6635</v>
      </c>
      <c r="G1226" t="s">
        <v>3998</v>
      </c>
      <c r="H1226" t="s">
        <v>6636</v>
      </c>
    </row>
    <row r="1227" spans="1:8" x14ac:dyDescent="0.3">
      <c r="A1227">
        <v>301</v>
      </c>
      <c r="B1227" t="s">
        <v>246</v>
      </c>
      <c r="C1227" t="s">
        <v>245</v>
      </c>
      <c r="D1227" s="101">
        <v>45657</v>
      </c>
      <c r="E1227" t="s">
        <v>6637</v>
      </c>
      <c r="F1227" t="s">
        <v>6638</v>
      </c>
      <c r="G1227" t="s">
        <v>3998</v>
      </c>
      <c r="H1227" t="s">
        <v>6639</v>
      </c>
    </row>
    <row r="1228" spans="1:8" x14ac:dyDescent="0.3">
      <c r="A1228">
        <v>306</v>
      </c>
      <c r="B1228" t="s">
        <v>252</v>
      </c>
      <c r="C1228" t="s">
        <v>186</v>
      </c>
      <c r="D1228" s="101">
        <v>45657</v>
      </c>
      <c r="E1228" t="s">
        <v>3405</v>
      </c>
      <c r="F1228" t="s">
        <v>6640</v>
      </c>
      <c r="G1228" t="s">
        <v>4208</v>
      </c>
      <c r="H1228" t="s">
        <v>6641</v>
      </c>
    </row>
    <row r="1229" spans="1:8" x14ac:dyDescent="0.3">
      <c r="A1229">
        <v>347</v>
      </c>
      <c r="B1229" t="s">
        <v>297</v>
      </c>
      <c r="C1229" t="s">
        <v>298</v>
      </c>
      <c r="D1229" s="101">
        <v>45657</v>
      </c>
      <c r="E1229" t="s">
        <v>6642</v>
      </c>
      <c r="F1229" t="s">
        <v>6643</v>
      </c>
      <c r="G1229" t="s">
        <v>5041</v>
      </c>
      <c r="H1229" t="s">
        <v>6644</v>
      </c>
    </row>
    <row r="1230" spans="1:8" x14ac:dyDescent="0.3">
      <c r="A1230">
        <v>348</v>
      </c>
      <c r="B1230" t="s">
        <v>299</v>
      </c>
      <c r="C1230" t="s">
        <v>298</v>
      </c>
      <c r="D1230" s="101">
        <v>45657</v>
      </c>
      <c r="E1230" t="s">
        <v>6645</v>
      </c>
      <c r="F1230" t="s">
        <v>6646</v>
      </c>
      <c r="G1230" t="s">
        <v>5041</v>
      </c>
    </row>
    <row r="1231" spans="1:8" x14ac:dyDescent="0.3">
      <c r="A1231">
        <v>351</v>
      </c>
      <c r="B1231" t="s">
        <v>300</v>
      </c>
      <c r="C1231" t="s">
        <v>298</v>
      </c>
      <c r="D1231" s="101">
        <v>45657</v>
      </c>
      <c r="E1231" t="s">
        <v>6647</v>
      </c>
      <c r="F1231" t="s">
        <v>6648</v>
      </c>
      <c r="G1231" t="s">
        <v>4005</v>
      </c>
    </row>
    <row r="1232" spans="1:8" x14ac:dyDescent="0.3">
      <c r="A1232">
        <v>352</v>
      </c>
      <c r="B1232" t="s">
        <v>301</v>
      </c>
      <c r="C1232" t="s">
        <v>298</v>
      </c>
      <c r="D1232" s="101">
        <v>45657</v>
      </c>
      <c r="E1232" t="s">
        <v>6649</v>
      </c>
      <c r="F1232" t="s">
        <v>6650</v>
      </c>
      <c r="G1232" t="s">
        <v>4005</v>
      </c>
    </row>
    <row r="1233" spans="1:8" x14ac:dyDescent="0.3">
      <c r="A1233">
        <v>368</v>
      </c>
      <c r="B1233" t="s">
        <v>322</v>
      </c>
      <c r="C1233" t="s">
        <v>1463</v>
      </c>
      <c r="D1233" s="101">
        <v>45657</v>
      </c>
      <c r="E1233" t="s">
        <v>6651</v>
      </c>
      <c r="F1233" t="s">
        <v>6652</v>
      </c>
      <c r="G1233" t="s">
        <v>4605</v>
      </c>
      <c r="H1233" t="s">
        <v>6653</v>
      </c>
    </row>
    <row r="1234" spans="1:8" x14ac:dyDescent="0.3">
      <c r="A1234">
        <v>372</v>
      </c>
      <c r="B1234" t="s">
        <v>327</v>
      </c>
      <c r="C1234" t="s">
        <v>1463</v>
      </c>
      <c r="D1234" s="101">
        <v>45657</v>
      </c>
      <c r="E1234" t="s">
        <v>6654</v>
      </c>
      <c r="F1234" t="s">
        <v>6655</v>
      </c>
      <c r="G1234" t="s">
        <v>4605</v>
      </c>
      <c r="H1234" t="s">
        <v>6656</v>
      </c>
    </row>
    <row r="1235" spans="1:8" x14ac:dyDescent="0.3">
      <c r="A1235">
        <v>373</v>
      </c>
      <c r="B1235" t="s">
        <v>328</v>
      </c>
      <c r="C1235" t="s">
        <v>190</v>
      </c>
      <c r="D1235" s="101">
        <v>45657</v>
      </c>
      <c r="E1235" t="s">
        <v>3406</v>
      </c>
      <c r="F1235" t="s">
        <v>6657</v>
      </c>
      <c r="G1235" t="s">
        <v>4385</v>
      </c>
      <c r="H1235" t="s">
        <v>6658</v>
      </c>
    </row>
    <row r="1236" spans="1:8" x14ac:dyDescent="0.3">
      <c r="A1236">
        <v>390</v>
      </c>
      <c r="B1236" t="s">
        <v>348</v>
      </c>
      <c r="C1236" t="s">
        <v>190</v>
      </c>
      <c r="D1236" s="101">
        <v>45657</v>
      </c>
      <c r="E1236" t="s">
        <v>3407</v>
      </c>
      <c r="F1236" t="s">
        <v>6659</v>
      </c>
      <c r="G1236" t="s">
        <v>4385</v>
      </c>
      <c r="H1236" t="s">
        <v>6660</v>
      </c>
    </row>
    <row r="1237" spans="1:8" x14ac:dyDescent="0.3">
      <c r="A1237">
        <v>394</v>
      </c>
      <c r="B1237" t="s">
        <v>353</v>
      </c>
      <c r="C1237" t="s">
        <v>354</v>
      </c>
      <c r="D1237" s="101">
        <v>45657</v>
      </c>
      <c r="E1237" t="s">
        <v>6661</v>
      </c>
      <c r="F1237" t="s">
        <v>6662</v>
      </c>
      <c r="G1237" t="s">
        <v>4419</v>
      </c>
      <c r="H1237" t="s">
        <v>6663</v>
      </c>
    </row>
    <row r="1238" spans="1:8" x14ac:dyDescent="0.3">
      <c r="A1238">
        <v>395</v>
      </c>
      <c r="B1238" t="s">
        <v>356</v>
      </c>
      <c r="C1238" t="s">
        <v>354</v>
      </c>
      <c r="D1238" s="101">
        <v>45657</v>
      </c>
      <c r="E1238" t="s">
        <v>6664</v>
      </c>
      <c r="F1238" t="s">
        <v>6665</v>
      </c>
      <c r="G1238" t="s">
        <v>4419</v>
      </c>
      <c r="H1238" t="s">
        <v>6666</v>
      </c>
    </row>
    <row r="1239" spans="1:8" x14ac:dyDescent="0.3">
      <c r="A1239">
        <v>409</v>
      </c>
      <c r="B1239" t="s">
        <v>375</v>
      </c>
      <c r="C1239" t="s">
        <v>41</v>
      </c>
      <c r="D1239" s="101">
        <v>45657</v>
      </c>
      <c r="E1239" t="s">
        <v>3408</v>
      </c>
      <c r="F1239" t="s">
        <v>6667</v>
      </c>
      <c r="G1239" t="s">
        <v>4615</v>
      </c>
      <c r="H1239" t="s">
        <v>6668</v>
      </c>
    </row>
    <row r="1240" spans="1:8" x14ac:dyDescent="0.3">
      <c r="A1240">
        <v>414</v>
      </c>
      <c r="B1240" t="s">
        <v>382</v>
      </c>
      <c r="C1240" t="s">
        <v>190</v>
      </c>
      <c r="D1240" s="101">
        <v>45657</v>
      </c>
      <c r="E1240" t="s">
        <v>3409</v>
      </c>
      <c r="F1240" t="s">
        <v>6669</v>
      </c>
      <c r="G1240" t="s">
        <v>4385</v>
      </c>
      <c r="H1240" t="s">
        <v>6660</v>
      </c>
    </row>
    <row r="1241" spans="1:8" x14ac:dyDescent="0.3">
      <c r="A1241">
        <v>415</v>
      </c>
      <c r="B1241" t="s">
        <v>383</v>
      </c>
      <c r="C1241" t="s">
        <v>190</v>
      </c>
      <c r="D1241" s="101">
        <v>45657</v>
      </c>
      <c r="E1241" t="s">
        <v>3410</v>
      </c>
      <c r="F1241" t="s">
        <v>6670</v>
      </c>
      <c r="G1241" t="s">
        <v>4385</v>
      </c>
      <c r="H1241" t="s">
        <v>6671</v>
      </c>
    </row>
    <row r="1242" spans="1:8" x14ac:dyDescent="0.3">
      <c r="A1242">
        <v>416</v>
      </c>
      <c r="B1242" t="s">
        <v>384</v>
      </c>
      <c r="C1242" t="s">
        <v>190</v>
      </c>
      <c r="D1242" s="101">
        <v>45657</v>
      </c>
      <c r="E1242" t="s">
        <v>3411</v>
      </c>
      <c r="F1242" t="s">
        <v>6672</v>
      </c>
      <c r="G1242" t="s">
        <v>4385</v>
      </c>
      <c r="H1242" t="s">
        <v>6671</v>
      </c>
    </row>
    <row r="1243" spans="1:8" x14ac:dyDescent="0.3">
      <c r="A1243">
        <v>417</v>
      </c>
      <c r="B1243" t="s">
        <v>385</v>
      </c>
      <c r="C1243" t="s">
        <v>190</v>
      </c>
      <c r="D1243" s="101">
        <v>45657</v>
      </c>
      <c r="E1243" t="s">
        <v>3412</v>
      </c>
      <c r="F1243" t="s">
        <v>6673</v>
      </c>
      <c r="G1243" t="s">
        <v>4385</v>
      </c>
      <c r="H1243" t="s">
        <v>6671</v>
      </c>
    </row>
    <row r="1244" spans="1:8" x14ac:dyDescent="0.3">
      <c r="A1244">
        <v>418</v>
      </c>
      <c r="B1244" t="s">
        <v>386</v>
      </c>
      <c r="C1244" t="s">
        <v>190</v>
      </c>
      <c r="D1244" s="101">
        <v>45657</v>
      </c>
      <c r="E1244" t="s">
        <v>3413</v>
      </c>
      <c r="F1244" t="s">
        <v>6674</v>
      </c>
      <c r="G1244" t="s">
        <v>4385</v>
      </c>
      <c r="H1244" t="s">
        <v>6660</v>
      </c>
    </row>
    <row r="1245" spans="1:8" x14ac:dyDescent="0.3">
      <c r="A1245">
        <v>420</v>
      </c>
      <c r="B1245" t="s">
        <v>388</v>
      </c>
      <c r="C1245" t="s">
        <v>190</v>
      </c>
      <c r="D1245" s="101">
        <v>45657</v>
      </c>
      <c r="E1245" t="s">
        <v>3414</v>
      </c>
      <c r="F1245" t="s">
        <v>6675</v>
      </c>
      <c r="G1245" t="s">
        <v>4385</v>
      </c>
      <c r="H1245" t="s">
        <v>6660</v>
      </c>
    </row>
    <row r="1246" spans="1:8" x14ac:dyDescent="0.3">
      <c r="A1246">
        <v>431</v>
      </c>
      <c r="B1246" t="s">
        <v>400</v>
      </c>
      <c r="C1246" t="s">
        <v>64</v>
      </c>
      <c r="D1246" s="101">
        <v>45657</v>
      </c>
      <c r="E1246" t="s">
        <v>6676</v>
      </c>
      <c r="F1246" t="s">
        <v>6677</v>
      </c>
      <c r="G1246" t="s">
        <v>6214</v>
      </c>
      <c r="H1246" t="s">
        <v>6678</v>
      </c>
    </row>
    <row r="1247" spans="1:8" x14ac:dyDescent="0.3">
      <c r="A1247">
        <v>432</v>
      </c>
      <c r="B1247" t="s">
        <v>401</v>
      </c>
      <c r="C1247" t="s">
        <v>64</v>
      </c>
      <c r="D1247" s="101">
        <v>45657</v>
      </c>
      <c r="E1247" t="s">
        <v>3415</v>
      </c>
      <c r="F1247" t="s">
        <v>6679</v>
      </c>
      <c r="G1247" t="s">
        <v>6214</v>
      </c>
      <c r="H1247" t="s">
        <v>6680</v>
      </c>
    </row>
    <row r="1248" spans="1:8" x14ac:dyDescent="0.3">
      <c r="A1248">
        <v>453</v>
      </c>
      <c r="B1248" t="s">
        <v>418</v>
      </c>
      <c r="C1248" t="s">
        <v>358</v>
      </c>
      <c r="D1248" s="101">
        <v>45657</v>
      </c>
      <c r="E1248" t="s">
        <v>6681</v>
      </c>
      <c r="F1248" t="s">
        <v>6682</v>
      </c>
      <c r="G1248" t="s">
        <v>5406</v>
      </c>
      <c r="H1248" t="s">
        <v>6683</v>
      </c>
    </row>
    <row r="1249" spans="1:8" x14ac:dyDescent="0.3">
      <c r="A1249">
        <v>455</v>
      </c>
      <c r="B1249" t="s">
        <v>420</v>
      </c>
      <c r="C1249" t="s">
        <v>358</v>
      </c>
      <c r="D1249" s="101">
        <v>45657</v>
      </c>
      <c r="E1249" t="s">
        <v>6684</v>
      </c>
      <c r="F1249" t="s">
        <v>6685</v>
      </c>
      <c r="G1249" t="s">
        <v>5406</v>
      </c>
      <c r="H1249" t="s">
        <v>6686</v>
      </c>
    </row>
    <row r="1250" spans="1:8" x14ac:dyDescent="0.3">
      <c r="A1250">
        <v>456</v>
      </c>
      <c r="B1250" t="s">
        <v>421</v>
      </c>
      <c r="C1250" t="s">
        <v>395</v>
      </c>
      <c r="D1250" s="101">
        <v>45657</v>
      </c>
      <c r="E1250" t="s">
        <v>3416</v>
      </c>
      <c r="F1250" t="s">
        <v>6687</v>
      </c>
      <c r="G1250" t="s">
        <v>4344</v>
      </c>
      <c r="H1250" t="s">
        <v>6688</v>
      </c>
    </row>
    <row r="1251" spans="1:8" x14ac:dyDescent="0.3">
      <c r="A1251">
        <v>457</v>
      </c>
      <c r="B1251" t="s">
        <v>422</v>
      </c>
      <c r="C1251" t="s">
        <v>395</v>
      </c>
      <c r="D1251" s="101">
        <v>45657</v>
      </c>
      <c r="E1251" t="s">
        <v>3417</v>
      </c>
      <c r="F1251" t="s">
        <v>6689</v>
      </c>
      <c r="G1251" t="s">
        <v>4344</v>
      </c>
      <c r="H1251" t="s">
        <v>6690</v>
      </c>
    </row>
    <row r="1252" spans="1:8" x14ac:dyDescent="0.3">
      <c r="A1252">
        <v>469</v>
      </c>
      <c r="B1252" t="s">
        <v>387</v>
      </c>
      <c r="C1252" t="s">
        <v>190</v>
      </c>
      <c r="D1252" s="101">
        <v>45657</v>
      </c>
      <c r="E1252" t="s">
        <v>3418</v>
      </c>
      <c r="F1252" t="s">
        <v>6691</v>
      </c>
      <c r="G1252" t="s">
        <v>4385</v>
      </c>
      <c r="H1252" t="s">
        <v>6660</v>
      </c>
    </row>
    <row r="1253" spans="1:8" x14ac:dyDescent="0.3">
      <c r="A1253">
        <v>470</v>
      </c>
      <c r="B1253" t="s">
        <v>433</v>
      </c>
      <c r="C1253" t="s">
        <v>190</v>
      </c>
      <c r="D1253" s="101">
        <v>45657</v>
      </c>
      <c r="E1253" t="s">
        <v>3419</v>
      </c>
      <c r="F1253" t="s">
        <v>6692</v>
      </c>
      <c r="G1253" t="s">
        <v>4385</v>
      </c>
      <c r="H1253" t="s">
        <v>6660</v>
      </c>
    </row>
    <row r="1254" spans="1:8" x14ac:dyDescent="0.3">
      <c r="A1254">
        <v>471</v>
      </c>
      <c r="B1254" t="s">
        <v>434</v>
      </c>
      <c r="C1254" t="s">
        <v>190</v>
      </c>
      <c r="D1254" s="101">
        <v>45657</v>
      </c>
      <c r="E1254" t="s">
        <v>3420</v>
      </c>
      <c r="F1254" t="s">
        <v>6693</v>
      </c>
      <c r="G1254" t="s">
        <v>4385</v>
      </c>
      <c r="H1254" t="s">
        <v>6660</v>
      </c>
    </row>
    <row r="1255" spans="1:8" x14ac:dyDescent="0.3">
      <c r="A1255">
        <v>484</v>
      </c>
      <c r="B1255" t="s">
        <v>449</v>
      </c>
      <c r="C1255" t="s">
        <v>64</v>
      </c>
      <c r="D1255" s="101">
        <v>45657</v>
      </c>
      <c r="E1255" t="s">
        <v>6694</v>
      </c>
      <c r="F1255" t="s">
        <v>6695</v>
      </c>
      <c r="G1255" t="s">
        <v>6214</v>
      </c>
      <c r="H1255" t="s">
        <v>6696</v>
      </c>
    </row>
    <row r="1256" spans="1:8" x14ac:dyDescent="0.3">
      <c r="A1256">
        <v>84</v>
      </c>
      <c r="B1256" t="s">
        <v>63</v>
      </c>
      <c r="C1256" t="s">
        <v>64</v>
      </c>
      <c r="D1256" s="101">
        <v>45657</v>
      </c>
      <c r="E1256" t="s">
        <v>6697</v>
      </c>
      <c r="F1256" t="s">
        <v>6698</v>
      </c>
      <c r="G1256" t="s">
        <v>6214</v>
      </c>
      <c r="H1256" t="s">
        <v>6699</v>
      </c>
    </row>
    <row r="1257" spans="1:8" x14ac:dyDescent="0.3">
      <c r="A1257">
        <v>85</v>
      </c>
      <c r="B1257" t="s">
        <v>66</v>
      </c>
      <c r="C1257" t="s">
        <v>64</v>
      </c>
      <c r="D1257" s="101">
        <v>45657</v>
      </c>
      <c r="E1257" t="s">
        <v>6700</v>
      </c>
      <c r="F1257" t="s">
        <v>6701</v>
      </c>
      <c r="G1257" t="s">
        <v>6214</v>
      </c>
      <c r="H1257" t="s">
        <v>6702</v>
      </c>
    </row>
    <row r="1258" spans="1:8" x14ac:dyDescent="0.3">
      <c r="A1258">
        <v>87</v>
      </c>
      <c r="B1258" t="s">
        <v>68</v>
      </c>
      <c r="C1258" t="s">
        <v>64</v>
      </c>
      <c r="D1258" s="101">
        <v>45657</v>
      </c>
      <c r="E1258" t="s">
        <v>2537</v>
      </c>
      <c r="F1258" t="s">
        <v>6703</v>
      </c>
      <c r="G1258" t="s">
        <v>6221</v>
      </c>
      <c r="H1258" t="s">
        <v>6704</v>
      </c>
    </row>
    <row r="1259" spans="1:8" x14ac:dyDescent="0.3">
      <c r="A1259">
        <v>88</v>
      </c>
      <c r="B1259" t="s">
        <v>69</v>
      </c>
      <c r="C1259" t="s">
        <v>64</v>
      </c>
      <c r="D1259" s="101">
        <v>45657</v>
      </c>
      <c r="E1259" t="s">
        <v>6705</v>
      </c>
      <c r="F1259" t="s">
        <v>6706</v>
      </c>
      <c r="G1259" t="s">
        <v>6214</v>
      </c>
      <c r="H1259" t="s">
        <v>6707</v>
      </c>
    </row>
    <row r="1260" spans="1:8" x14ac:dyDescent="0.3">
      <c r="A1260">
        <v>89</v>
      </c>
      <c r="B1260" t="s">
        <v>70</v>
      </c>
      <c r="C1260" t="s">
        <v>64</v>
      </c>
      <c r="D1260" s="101">
        <v>45657</v>
      </c>
      <c r="E1260" t="s">
        <v>6708</v>
      </c>
      <c r="F1260" t="s">
        <v>6709</v>
      </c>
      <c r="G1260" t="s">
        <v>6214</v>
      </c>
      <c r="H1260" t="s">
        <v>6710</v>
      </c>
    </row>
    <row r="1261" spans="1:8" x14ac:dyDescent="0.3">
      <c r="A1261">
        <v>90</v>
      </c>
      <c r="B1261" t="s">
        <v>71</v>
      </c>
      <c r="C1261" t="s">
        <v>64</v>
      </c>
      <c r="D1261" s="101">
        <v>45657</v>
      </c>
      <c r="E1261" t="s">
        <v>6711</v>
      </c>
      <c r="F1261" t="s">
        <v>6712</v>
      </c>
      <c r="G1261" t="s">
        <v>6214</v>
      </c>
      <c r="H1261" t="s">
        <v>6713</v>
      </c>
    </row>
    <row r="1262" spans="1:8" x14ac:dyDescent="0.3">
      <c r="A1262">
        <v>91</v>
      </c>
      <c r="B1262" t="s">
        <v>72</v>
      </c>
      <c r="C1262" t="s">
        <v>64</v>
      </c>
      <c r="D1262" s="101">
        <v>45657</v>
      </c>
      <c r="E1262" t="s">
        <v>6714</v>
      </c>
      <c r="F1262" t="s">
        <v>6715</v>
      </c>
      <c r="G1262" t="s">
        <v>6214</v>
      </c>
      <c r="H1262" t="s">
        <v>6716</v>
      </c>
    </row>
    <row r="1263" spans="1:8" x14ac:dyDescent="0.3">
      <c r="A1263">
        <v>92</v>
      </c>
      <c r="B1263" t="s">
        <v>73</v>
      </c>
      <c r="C1263" t="s">
        <v>64</v>
      </c>
      <c r="D1263" s="101">
        <v>45657</v>
      </c>
      <c r="E1263" t="s">
        <v>6717</v>
      </c>
      <c r="F1263" t="s">
        <v>6718</v>
      </c>
      <c r="G1263" t="s">
        <v>6214</v>
      </c>
      <c r="H1263" t="s">
        <v>6719</v>
      </c>
    </row>
    <row r="1264" spans="1:8" x14ac:dyDescent="0.3">
      <c r="A1264">
        <v>94</v>
      </c>
      <c r="B1264" t="s">
        <v>74</v>
      </c>
      <c r="C1264" t="s">
        <v>64</v>
      </c>
      <c r="D1264" s="101">
        <v>45657</v>
      </c>
      <c r="E1264" t="s">
        <v>6720</v>
      </c>
      <c r="F1264" t="s">
        <v>6721</v>
      </c>
      <c r="G1264" t="s">
        <v>6214</v>
      </c>
      <c r="H1264" t="s">
        <v>6722</v>
      </c>
    </row>
    <row r="1265" spans="1:8" x14ac:dyDescent="0.3">
      <c r="A1265">
        <v>100</v>
      </c>
      <c r="B1265" t="s">
        <v>81</v>
      </c>
      <c r="C1265" t="s">
        <v>64</v>
      </c>
      <c r="D1265" s="101">
        <v>45657</v>
      </c>
      <c r="E1265" t="s">
        <v>6723</v>
      </c>
      <c r="F1265" t="s">
        <v>6724</v>
      </c>
      <c r="G1265" t="s">
        <v>6214</v>
      </c>
      <c r="H1265" t="s">
        <v>6725</v>
      </c>
    </row>
    <row r="1266" spans="1:8" x14ac:dyDescent="0.3">
      <c r="A1266">
        <v>104</v>
      </c>
      <c r="B1266" t="s">
        <v>82</v>
      </c>
      <c r="C1266" t="s">
        <v>64</v>
      </c>
      <c r="D1266" s="101">
        <v>45657</v>
      </c>
      <c r="E1266" t="s">
        <v>6726</v>
      </c>
      <c r="F1266" t="s">
        <v>6727</v>
      </c>
      <c r="G1266" t="s">
        <v>6214</v>
      </c>
      <c r="H1266" t="s">
        <v>6728</v>
      </c>
    </row>
    <row r="1267" spans="1:8" x14ac:dyDescent="0.3">
      <c r="A1267">
        <v>106</v>
      </c>
      <c r="B1267" t="s">
        <v>84</v>
      </c>
      <c r="C1267" t="s">
        <v>64</v>
      </c>
      <c r="D1267" s="101">
        <v>45657</v>
      </c>
      <c r="E1267" t="s">
        <v>6729</v>
      </c>
      <c r="F1267" t="s">
        <v>6730</v>
      </c>
      <c r="G1267" t="s">
        <v>6214</v>
      </c>
      <c r="H1267" t="s">
        <v>6731</v>
      </c>
    </row>
    <row r="1268" spans="1:8" x14ac:dyDescent="0.3">
      <c r="A1268">
        <v>116</v>
      </c>
      <c r="B1268" t="s">
        <v>85</v>
      </c>
      <c r="C1268" t="s">
        <v>60</v>
      </c>
      <c r="D1268" s="101">
        <v>45657</v>
      </c>
      <c r="E1268" t="s">
        <v>779</v>
      </c>
      <c r="F1268" t="s">
        <v>6732</v>
      </c>
      <c r="G1268" t="s">
        <v>5290</v>
      </c>
      <c r="H1268" t="s">
        <v>6733</v>
      </c>
    </row>
    <row r="1269" spans="1:8" x14ac:dyDescent="0.3">
      <c r="A1269">
        <v>126</v>
      </c>
      <c r="B1269" t="s">
        <v>99</v>
      </c>
      <c r="C1269" t="s">
        <v>64</v>
      </c>
      <c r="D1269" s="101">
        <v>45657</v>
      </c>
      <c r="E1269" t="s">
        <v>6734</v>
      </c>
      <c r="F1269" t="s">
        <v>6735</v>
      </c>
      <c r="G1269" t="s">
        <v>6214</v>
      </c>
      <c r="H1269" t="s">
        <v>6736</v>
      </c>
    </row>
    <row r="1270" spans="1:8" x14ac:dyDescent="0.3">
      <c r="A1270">
        <v>127</v>
      </c>
      <c r="B1270" t="s">
        <v>100</v>
      </c>
      <c r="C1270" t="s">
        <v>64</v>
      </c>
      <c r="D1270" s="101">
        <v>45657</v>
      </c>
      <c r="E1270" t="s">
        <v>6737</v>
      </c>
      <c r="F1270" t="s">
        <v>6738</v>
      </c>
      <c r="G1270" t="s">
        <v>6214</v>
      </c>
      <c r="H1270" t="s">
        <v>6739</v>
      </c>
    </row>
    <row r="1271" spans="1:8" x14ac:dyDescent="0.3">
      <c r="A1271">
        <v>144</v>
      </c>
      <c r="B1271" t="s">
        <v>108</v>
      </c>
      <c r="C1271" t="s">
        <v>77</v>
      </c>
      <c r="D1271" s="101">
        <v>45657</v>
      </c>
      <c r="E1271" t="s">
        <v>6740</v>
      </c>
      <c r="F1271" t="s">
        <v>6741</v>
      </c>
      <c r="G1271" t="s">
        <v>3658</v>
      </c>
      <c r="H1271" t="s">
        <v>6742</v>
      </c>
    </row>
    <row r="1272" spans="1:8" x14ac:dyDescent="0.3">
      <c r="A1272">
        <v>147</v>
      </c>
      <c r="B1272" t="s">
        <v>112</v>
      </c>
      <c r="C1272" t="s">
        <v>77</v>
      </c>
      <c r="D1272" s="101">
        <v>45657</v>
      </c>
      <c r="E1272" t="s">
        <v>6743</v>
      </c>
      <c r="F1272" t="s">
        <v>6744</v>
      </c>
      <c r="G1272" t="s">
        <v>3658</v>
      </c>
      <c r="H1272" t="s">
        <v>6745</v>
      </c>
    </row>
    <row r="1273" spans="1:8" x14ac:dyDescent="0.3">
      <c r="A1273">
        <v>200</v>
      </c>
      <c r="B1273" t="s">
        <v>132</v>
      </c>
      <c r="C1273" t="s">
        <v>25</v>
      </c>
      <c r="D1273" s="101">
        <v>45657</v>
      </c>
      <c r="E1273" t="s">
        <v>6746</v>
      </c>
      <c r="F1273" t="s">
        <v>6747</v>
      </c>
      <c r="G1273" t="s">
        <v>3864</v>
      </c>
      <c r="H1273" t="s">
        <v>6748</v>
      </c>
    </row>
    <row r="1274" spans="1:8" x14ac:dyDescent="0.3">
      <c r="A1274">
        <v>202</v>
      </c>
      <c r="B1274" t="s">
        <v>134</v>
      </c>
      <c r="C1274" t="s">
        <v>25</v>
      </c>
      <c r="D1274" s="101">
        <v>45657</v>
      </c>
      <c r="E1274" t="s">
        <v>980</v>
      </c>
      <c r="F1274" t="s">
        <v>6749</v>
      </c>
      <c r="G1274" t="s">
        <v>4208</v>
      </c>
      <c r="H1274" t="s">
        <v>6750</v>
      </c>
    </row>
    <row r="1275" spans="1:8" x14ac:dyDescent="0.3">
      <c r="A1275">
        <v>206</v>
      </c>
      <c r="B1275" t="s">
        <v>138</v>
      </c>
      <c r="C1275" t="s">
        <v>86</v>
      </c>
      <c r="D1275" s="101">
        <v>45657</v>
      </c>
      <c r="E1275" t="s">
        <v>6751</v>
      </c>
      <c r="F1275" t="s">
        <v>6752</v>
      </c>
      <c r="G1275" t="s">
        <v>4163</v>
      </c>
      <c r="H1275" t="s">
        <v>6753</v>
      </c>
    </row>
    <row r="1276" spans="1:8" x14ac:dyDescent="0.3">
      <c r="A1276">
        <v>216</v>
      </c>
      <c r="B1276" t="s">
        <v>146</v>
      </c>
      <c r="C1276" t="s">
        <v>90</v>
      </c>
      <c r="D1276" s="101">
        <v>45657</v>
      </c>
      <c r="E1276" t="s">
        <v>3421</v>
      </c>
      <c r="F1276" t="s">
        <v>6754</v>
      </c>
      <c r="G1276" t="s">
        <v>3848</v>
      </c>
      <c r="H1276" t="s">
        <v>6755</v>
      </c>
    </row>
    <row r="1277" spans="1:8" x14ac:dyDescent="0.3">
      <c r="A1277">
        <v>221</v>
      </c>
      <c r="B1277" t="s">
        <v>152</v>
      </c>
      <c r="C1277" t="s">
        <v>90</v>
      </c>
      <c r="D1277" s="101">
        <v>45657</v>
      </c>
      <c r="E1277" t="s">
        <v>3422</v>
      </c>
      <c r="F1277" t="s">
        <v>6756</v>
      </c>
      <c r="G1277" t="s">
        <v>3848</v>
      </c>
      <c r="H1277" t="s">
        <v>6757</v>
      </c>
    </row>
    <row r="1278" spans="1:8" x14ac:dyDescent="0.3">
      <c r="A1278">
        <v>222</v>
      </c>
      <c r="B1278" t="s">
        <v>153</v>
      </c>
      <c r="C1278" t="s">
        <v>90</v>
      </c>
      <c r="D1278" s="101">
        <v>45657</v>
      </c>
      <c r="E1278" t="s">
        <v>3423</v>
      </c>
      <c r="F1278" t="s">
        <v>6758</v>
      </c>
      <c r="G1278" t="s">
        <v>3848</v>
      </c>
      <c r="H1278" t="s">
        <v>6759</v>
      </c>
    </row>
    <row r="1279" spans="1:8" x14ac:dyDescent="0.3">
      <c r="A1279">
        <v>223</v>
      </c>
      <c r="B1279" t="s">
        <v>154</v>
      </c>
      <c r="C1279" t="s">
        <v>90</v>
      </c>
      <c r="D1279" s="101">
        <v>45657</v>
      </c>
      <c r="E1279" t="s">
        <v>3424</v>
      </c>
      <c r="F1279" t="s">
        <v>6760</v>
      </c>
      <c r="G1279" t="s">
        <v>3855</v>
      </c>
      <c r="H1279" t="s">
        <v>6761</v>
      </c>
    </row>
    <row r="1280" spans="1:8" x14ac:dyDescent="0.3">
      <c r="A1280">
        <v>224</v>
      </c>
      <c r="B1280" t="s">
        <v>155</v>
      </c>
      <c r="C1280" t="s">
        <v>90</v>
      </c>
      <c r="D1280" s="101">
        <v>45657</v>
      </c>
      <c r="E1280" t="s">
        <v>3425</v>
      </c>
      <c r="F1280" t="s">
        <v>6762</v>
      </c>
      <c r="G1280" t="s">
        <v>3848</v>
      </c>
      <c r="H1280" t="s">
        <v>6763</v>
      </c>
    </row>
    <row r="1281" spans="1:8" x14ac:dyDescent="0.3">
      <c r="A1281">
        <v>226</v>
      </c>
      <c r="B1281" t="s">
        <v>157</v>
      </c>
      <c r="C1281" t="s">
        <v>90</v>
      </c>
      <c r="D1281" s="101">
        <v>45657</v>
      </c>
      <c r="E1281" t="s">
        <v>1180</v>
      </c>
      <c r="F1281" t="s">
        <v>6764</v>
      </c>
      <c r="G1281" t="s">
        <v>3855</v>
      </c>
      <c r="H1281" t="s">
        <v>6765</v>
      </c>
    </row>
    <row r="1282" spans="1:8" x14ac:dyDescent="0.3">
      <c r="A1282">
        <v>235</v>
      </c>
      <c r="B1282" t="s">
        <v>166</v>
      </c>
      <c r="C1282" t="s">
        <v>90</v>
      </c>
      <c r="D1282" s="101">
        <v>45657</v>
      </c>
      <c r="E1282" t="s">
        <v>6766</v>
      </c>
      <c r="F1282" t="s">
        <v>6767</v>
      </c>
      <c r="G1282" t="s">
        <v>3855</v>
      </c>
      <c r="H1282" t="s">
        <v>6768</v>
      </c>
    </row>
    <row r="1283" spans="1:8" x14ac:dyDescent="0.3">
      <c r="A1283">
        <v>236</v>
      </c>
      <c r="B1283" t="s">
        <v>167</v>
      </c>
      <c r="C1283" t="s">
        <v>90</v>
      </c>
      <c r="D1283" s="101">
        <v>45657</v>
      </c>
      <c r="E1283" t="s">
        <v>6769</v>
      </c>
      <c r="F1283" t="s">
        <v>6770</v>
      </c>
      <c r="G1283" t="s">
        <v>3855</v>
      </c>
      <c r="H1283" t="s">
        <v>6771</v>
      </c>
    </row>
    <row r="1284" spans="1:8" x14ac:dyDescent="0.3">
      <c r="A1284">
        <v>244</v>
      </c>
      <c r="B1284" t="s">
        <v>176</v>
      </c>
      <c r="C1284" t="s">
        <v>90</v>
      </c>
      <c r="D1284" s="101">
        <v>45657</v>
      </c>
      <c r="E1284" t="s">
        <v>6772</v>
      </c>
      <c r="F1284" t="s">
        <v>6773</v>
      </c>
      <c r="G1284" t="s">
        <v>3855</v>
      </c>
      <c r="H1284" t="s">
        <v>6774</v>
      </c>
    </row>
    <row r="1285" spans="1:8" x14ac:dyDescent="0.3">
      <c r="A1285">
        <v>255</v>
      </c>
      <c r="B1285" t="s">
        <v>1258</v>
      </c>
      <c r="C1285" t="s">
        <v>118</v>
      </c>
      <c r="D1285" s="101">
        <v>45657</v>
      </c>
      <c r="E1285" t="s">
        <v>3426</v>
      </c>
      <c r="F1285" t="s">
        <v>6775</v>
      </c>
      <c r="G1285" t="s">
        <v>4198</v>
      </c>
      <c r="H1285" t="s">
        <v>6776</v>
      </c>
    </row>
    <row r="1286" spans="1:8" x14ac:dyDescent="0.3">
      <c r="A1286">
        <v>272</v>
      </c>
      <c r="B1286" t="s">
        <v>212</v>
      </c>
      <c r="C1286" t="s">
        <v>64</v>
      </c>
      <c r="D1286" s="101">
        <v>45657</v>
      </c>
      <c r="E1286" t="s">
        <v>6777</v>
      </c>
      <c r="F1286" t="s">
        <v>6778</v>
      </c>
      <c r="G1286" t="s">
        <v>6214</v>
      </c>
      <c r="H1286" t="s">
        <v>6779</v>
      </c>
    </row>
    <row r="1287" spans="1:8" x14ac:dyDescent="0.3">
      <c r="A1287">
        <v>288</v>
      </c>
      <c r="B1287" t="s">
        <v>230</v>
      </c>
      <c r="C1287" t="s">
        <v>219</v>
      </c>
      <c r="D1287" s="101">
        <v>45657</v>
      </c>
      <c r="E1287" t="s">
        <v>1350</v>
      </c>
      <c r="F1287" t="s">
        <v>6780</v>
      </c>
      <c r="G1287" t="s">
        <v>4224</v>
      </c>
      <c r="H1287" t="s">
        <v>6781</v>
      </c>
    </row>
    <row r="1288" spans="1:8" x14ac:dyDescent="0.3">
      <c r="A1288">
        <v>318</v>
      </c>
      <c r="B1288" t="s">
        <v>267</v>
      </c>
      <c r="C1288" t="s">
        <v>102</v>
      </c>
      <c r="D1288" s="101">
        <v>45657</v>
      </c>
      <c r="E1288" t="s">
        <v>6782</v>
      </c>
      <c r="F1288" t="s">
        <v>6783</v>
      </c>
      <c r="G1288" t="s">
        <v>4440</v>
      </c>
      <c r="H1288" t="s">
        <v>6784</v>
      </c>
    </row>
    <row r="1289" spans="1:8" x14ac:dyDescent="0.3">
      <c r="A1289">
        <v>326</v>
      </c>
      <c r="B1289" t="s">
        <v>1405</v>
      </c>
      <c r="C1289" t="s">
        <v>214</v>
      </c>
      <c r="D1289" s="101">
        <v>45657</v>
      </c>
      <c r="E1289" t="s">
        <v>1406</v>
      </c>
      <c r="F1289" t="s">
        <v>6785</v>
      </c>
      <c r="G1289" t="s">
        <v>6392</v>
      </c>
      <c r="H1289" t="s">
        <v>6786</v>
      </c>
    </row>
    <row r="1290" spans="1:8" x14ac:dyDescent="0.3">
      <c r="A1290">
        <v>334</v>
      </c>
      <c r="B1290" t="s">
        <v>283</v>
      </c>
      <c r="C1290" t="s">
        <v>25</v>
      </c>
      <c r="D1290" s="101">
        <v>45657</v>
      </c>
      <c r="E1290" t="s">
        <v>6787</v>
      </c>
      <c r="F1290" t="s">
        <v>6788</v>
      </c>
      <c r="G1290" t="s">
        <v>3864</v>
      </c>
      <c r="H1290" t="s">
        <v>6789</v>
      </c>
    </row>
    <row r="1291" spans="1:8" x14ac:dyDescent="0.3">
      <c r="A1291">
        <v>336</v>
      </c>
      <c r="B1291" t="s">
        <v>285</v>
      </c>
      <c r="C1291" t="s">
        <v>104</v>
      </c>
      <c r="D1291" s="101">
        <v>45657</v>
      </c>
      <c r="E1291" t="s">
        <v>6790</v>
      </c>
      <c r="F1291" t="s">
        <v>6791</v>
      </c>
      <c r="G1291" t="s">
        <v>5172</v>
      </c>
      <c r="H1291" t="s">
        <v>6792</v>
      </c>
    </row>
    <row r="1292" spans="1:8" x14ac:dyDescent="0.3">
      <c r="A1292">
        <v>339</v>
      </c>
      <c r="B1292" t="s">
        <v>289</v>
      </c>
      <c r="C1292" t="s">
        <v>290</v>
      </c>
      <c r="D1292" s="101">
        <v>45657</v>
      </c>
      <c r="E1292" t="s">
        <v>6793</v>
      </c>
      <c r="F1292" t="s">
        <v>6794</v>
      </c>
      <c r="G1292" t="s">
        <v>6392</v>
      </c>
      <c r="H1292" t="s">
        <v>6795</v>
      </c>
    </row>
    <row r="1293" spans="1:8" x14ac:dyDescent="0.3">
      <c r="A1293">
        <v>346</v>
      </c>
      <c r="B1293" t="s">
        <v>296</v>
      </c>
      <c r="C1293" t="s">
        <v>25</v>
      </c>
      <c r="D1293" s="101">
        <v>45657</v>
      </c>
      <c r="E1293" t="s">
        <v>6796</v>
      </c>
      <c r="F1293" t="s">
        <v>6797</v>
      </c>
      <c r="G1293" t="s">
        <v>3668</v>
      </c>
      <c r="H1293" t="s">
        <v>6798</v>
      </c>
    </row>
    <row r="1294" spans="1:8" x14ac:dyDescent="0.3">
      <c r="A1294">
        <v>355</v>
      </c>
      <c r="B1294" t="s">
        <v>305</v>
      </c>
      <c r="C1294" t="s">
        <v>306</v>
      </c>
      <c r="D1294" s="101">
        <v>45657</v>
      </c>
      <c r="E1294" t="s">
        <v>6799</v>
      </c>
      <c r="F1294" t="s">
        <v>6800</v>
      </c>
      <c r="G1294" t="s">
        <v>4163</v>
      </c>
      <c r="H1294" t="s">
        <v>5182</v>
      </c>
    </row>
    <row r="1295" spans="1:8" x14ac:dyDescent="0.3">
      <c r="A1295">
        <v>361</v>
      </c>
      <c r="B1295" t="s">
        <v>1444</v>
      </c>
      <c r="C1295" t="s">
        <v>32</v>
      </c>
      <c r="D1295" s="101">
        <v>45657</v>
      </c>
      <c r="E1295" t="s">
        <v>1445</v>
      </c>
      <c r="F1295" t="s">
        <v>6801</v>
      </c>
      <c r="G1295" t="s">
        <v>5185</v>
      </c>
      <c r="H1295" t="s">
        <v>6802</v>
      </c>
    </row>
    <row r="1296" spans="1:8" x14ac:dyDescent="0.3">
      <c r="A1296">
        <v>366</v>
      </c>
      <c r="B1296" t="s">
        <v>319</v>
      </c>
      <c r="C1296" t="s">
        <v>315</v>
      </c>
      <c r="D1296" s="101">
        <v>45657</v>
      </c>
      <c r="E1296" t="s">
        <v>6803</v>
      </c>
      <c r="F1296" t="s">
        <v>6804</v>
      </c>
      <c r="G1296" t="s">
        <v>5189</v>
      </c>
      <c r="H1296" t="s">
        <v>6805</v>
      </c>
    </row>
    <row r="1297" spans="1:8" x14ac:dyDescent="0.3">
      <c r="A1297">
        <v>367</v>
      </c>
      <c r="B1297" t="s">
        <v>320</v>
      </c>
      <c r="C1297" t="s">
        <v>32</v>
      </c>
      <c r="D1297" s="101">
        <v>45657</v>
      </c>
      <c r="E1297" t="s">
        <v>6806</v>
      </c>
      <c r="F1297" t="s">
        <v>6807</v>
      </c>
      <c r="G1297" t="s">
        <v>4293</v>
      </c>
      <c r="H1297" t="s">
        <v>6808</v>
      </c>
    </row>
    <row r="1298" spans="1:8" x14ac:dyDescent="0.3">
      <c r="A1298">
        <v>377</v>
      </c>
      <c r="B1298" t="s">
        <v>333</v>
      </c>
      <c r="C1298" t="s">
        <v>86</v>
      </c>
      <c r="D1298" s="101">
        <v>45657</v>
      </c>
      <c r="E1298" t="s">
        <v>6809</v>
      </c>
      <c r="F1298" t="s">
        <v>6810</v>
      </c>
      <c r="G1298" t="s">
        <v>4163</v>
      </c>
      <c r="H1298" t="s">
        <v>6811</v>
      </c>
    </row>
    <row r="1299" spans="1:8" x14ac:dyDescent="0.3">
      <c r="A1299">
        <v>392</v>
      </c>
      <c r="B1299" t="s">
        <v>351</v>
      </c>
      <c r="C1299" t="s">
        <v>350</v>
      </c>
      <c r="D1299" s="101">
        <v>45657</v>
      </c>
      <c r="E1299" t="s">
        <v>6812</v>
      </c>
      <c r="F1299" t="s">
        <v>6813</v>
      </c>
      <c r="G1299" t="s">
        <v>4447</v>
      </c>
      <c r="H1299" t="s">
        <v>6814</v>
      </c>
    </row>
    <row r="1300" spans="1:8" x14ac:dyDescent="0.3">
      <c r="A1300">
        <v>393</v>
      </c>
      <c r="B1300" t="s">
        <v>352</v>
      </c>
      <c r="C1300" t="s">
        <v>350</v>
      </c>
      <c r="D1300" s="101">
        <v>45657</v>
      </c>
      <c r="E1300" t="s">
        <v>6815</v>
      </c>
      <c r="F1300" t="s">
        <v>6816</v>
      </c>
      <c r="G1300" t="s">
        <v>4447</v>
      </c>
      <c r="H1300" t="s">
        <v>6817</v>
      </c>
    </row>
    <row r="1301" spans="1:8" x14ac:dyDescent="0.3">
      <c r="A1301">
        <v>402</v>
      </c>
      <c r="B1301" t="s">
        <v>367</v>
      </c>
      <c r="C1301" t="s">
        <v>366</v>
      </c>
      <c r="D1301" s="101">
        <v>45657</v>
      </c>
      <c r="E1301" t="s">
        <v>6818</v>
      </c>
      <c r="F1301" t="s">
        <v>6819</v>
      </c>
      <c r="G1301" t="s">
        <v>4331</v>
      </c>
      <c r="H1301" t="s">
        <v>6820</v>
      </c>
    </row>
    <row r="1302" spans="1:8" x14ac:dyDescent="0.3">
      <c r="A1302">
        <v>413</v>
      </c>
      <c r="B1302" t="s">
        <v>381</v>
      </c>
      <c r="C1302" t="s">
        <v>354</v>
      </c>
      <c r="D1302" s="101">
        <v>45657</v>
      </c>
      <c r="E1302" t="s">
        <v>6821</v>
      </c>
      <c r="F1302" t="s">
        <v>6822</v>
      </c>
      <c r="G1302" t="s">
        <v>5207</v>
      </c>
      <c r="H1302" t="s">
        <v>6823</v>
      </c>
    </row>
    <row r="1303" spans="1:8" x14ac:dyDescent="0.3">
      <c r="A1303">
        <v>423</v>
      </c>
      <c r="B1303" t="s">
        <v>391</v>
      </c>
      <c r="C1303" t="s">
        <v>79</v>
      </c>
      <c r="D1303" s="101">
        <v>45657</v>
      </c>
      <c r="E1303" t="s">
        <v>6824</v>
      </c>
      <c r="F1303" t="s">
        <v>6825</v>
      </c>
      <c r="G1303" t="s">
        <v>6523</v>
      </c>
      <c r="H1303" t="s">
        <v>6826</v>
      </c>
    </row>
    <row r="1304" spans="1:8" x14ac:dyDescent="0.3">
      <c r="A1304">
        <v>424</v>
      </c>
      <c r="B1304" t="s">
        <v>1685</v>
      </c>
      <c r="C1304" t="s">
        <v>79</v>
      </c>
      <c r="D1304" s="101">
        <v>45657</v>
      </c>
      <c r="E1304" t="s">
        <v>6827</v>
      </c>
      <c r="F1304" t="s">
        <v>6828</v>
      </c>
      <c r="G1304" t="s">
        <v>6523</v>
      </c>
      <c r="H1304" t="s">
        <v>6829</v>
      </c>
    </row>
    <row r="1305" spans="1:8" x14ac:dyDescent="0.3">
      <c r="A1305">
        <v>437</v>
      </c>
      <c r="B1305" t="s">
        <v>405</v>
      </c>
      <c r="C1305" t="s">
        <v>241</v>
      </c>
      <c r="D1305" s="101">
        <v>45657</v>
      </c>
      <c r="E1305" t="s">
        <v>6830</v>
      </c>
      <c r="F1305" t="s">
        <v>6831</v>
      </c>
      <c r="G1305" t="s">
        <v>3699</v>
      </c>
      <c r="H1305" t="s">
        <v>6832</v>
      </c>
    </row>
    <row r="1306" spans="1:8" x14ac:dyDescent="0.3">
      <c r="A1306">
        <v>460</v>
      </c>
      <c r="B1306" t="s">
        <v>425</v>
      </c>
      <c r="C1306" t="s">
        <v>25</v>
      </c>
      <c r="D1306" s="101">
        <v>45657</v>
      </c>
      <c r="E1306" t="s">
        <v>6833</v>
      </c>
      <c r="F1306" t="s">
        <v>6834</v>
      </c>
      <c r="G1306" t="s">
        <v>3864</v>
      </c>
      <c r="H1306" t="s">
        <v>6835</v>
      </c>
    </row>
    <row r="1307" spans="1:8" x14ac:dyDescent="0.3">
      <c r="A1307">
        <v>487</v>
      </c>
      <c r="B1307" t="s">
        <v>2096</v>
      </c>
      <c r="C1307" t="s">
        <v>208</v>
      </c>
      <c r="D1307" s="101">
        <v>45657</v>
      </c>
      <c r="E1307" t="s">
        <v>6836</v>
      </c>
      <c r="F1307" t="s">
        <v>6837</v>
      </c>
      <c r="G1307" t="s">
        <v>4211</v>
      </c>
    </row>
    <row r="1308" spans="1:8" x14ac:dyDescent="0.3">
      <c r="A1308">
        <v>490</v>
      </c>
      <c r="B1308" t="s">
        <v>455</v>
      </c>
      <c r="C1308" t="s">
        <v>190</v>
      </c>
      <c r="D1308" s="101">
        <v>45657</v>
      </c>
      <c r="E1308" t="s">
        <v>6838</v>
      </c>
      <c r="F1308" t="s">
        <v>6839</v>
      </c>
      <c r="G1308" t="s">
        <v>3699</v>
      </c>
      <c r="H1308" t="s">
        <v>6840</v>
      </c>
    </row>
    <row r="1309" spans="1:8" x14ac:dyDescent="0.3">
      <c r="A1309">
        <v>491</v>
      </c>
      <c r="B1309" t="s">
        <v>456</v>
      </c>
      <c r="C1309" t="s">
        <v>29</v>
      </c>
      <c r="D1309" s="101">
        <v>45657</v>
      </c>
      <c r="E1309" t="s">
        <v>6841</v>
      </c>
      <c r="F1309" t="s">
        <v>6842</v>
      </c>
      <c r="G1309" t="s">
        <v>3699</v>
      </c>
      <c r="H1309" t="s">
        <v>6843</v>
      </c>
    </row>
    <row r="1310" spans="1:8" x14ac:dyDescent="0.3">
      <c r="A1310">
        <v>492</v>
      </c>
      <c r="B1310" t="s">
        <v>457</v>
      </c>
      <c r="C1310" t="s">
        <v>186</v>
      </c>
      <c r="D1310" s="101">
        <v>45657</v>
      </c>
      <c r="E1310" t="s">
        <v>6844</v>
      </c>
      <c r="F1310" t="s">
        <v>6845</v>
      </c>
      <c r="G1310" t="s">
        <v>3699</v>
      </c>
      <c r="H1310" t="s">
        <v>6846</v>
      </c>
    </row>
    <row r="1311" spans="1:8" x14ac:dyDescent="0.3">
      <c r="A1311">
        <v>493</v>
      </c>
      <c r="B1311" t="s">
        <v>458</v>
      </c>
      <c r="C1311" t="s">
        <v>41</v>
      </c>
      <c r="D1311" s="101">
        <v>45657</v>
      </c>
      <c r="E1311" t="s">
        <v>6847</v>
      </c>
      <c r="F1311" t="s">
        <v>6848</v>
      </c>
      <c r="G1311" t="s">
        <v>3699</v>
      </c>
      <c r="H1311" t="s">
        <v>6849</v>
      </c>
    </row>
    <row r="1312" spans="1:8" x14ac:dyDescent="0.3">
      <c r="A1312">
        <v>494</v>
      </c>
      <c r="B1312" t="s">
        <v>459</v>
      </c>
      <c r="C1312" t="s">
        <v>245</v>
      </c>
      <c r="D1312" s="101">
        <v>45657</v>
      </c>
      <c r="E1312" t="s">
        <v>6850</v>
      </c>
      <c r="F1312" t="s">
        <v>6851</v>
      </c>
      <c r="G1312" t="s">
        <v>3699</v>
      </c>
      <c r="H1312" t="s">
        <v>6852</v>
      </c>
    </row>
    <row r="1313" spans="1:8" x14ac:dyDescent="0.3">
      <c r="A1313">
        <v>495</v>
      </c>
      <c r="B1313" t="s">
        <v>460</v>
      </c>
      <c r="C1313" t="s">
        <v>298</v>
      </c>
      <c r="D1313" s="101">
        <v>45657</v>
      </c>
      <c r="E1313" t="s">
        <v>6853</v>
      </c>
      <c r="F1313" t="s">
        <v>6854</v>
      </c>
      <c r="G1313" t="s">
        <v>3699</v>
      </c>
      <c r="H1313" t="s">
        <v>6855</v>
      </c>
    </row>
    <row r="1314" spans="1:8" x14ac:dyDescent="0.3">
      <c r="A1314">
        <v>496</v>
      </c>
      <c r="B1314" t="s">
        <v>461</v>
      </c>
      <c r="C1314" t="s">
        <v>86</v>
      </c>
      <c r="D1314" s="101">
        <v>45657</v>
      </c>
      <c r="E1314" t="s">
        <v>6856</v>
      </c>
      <c r="F1314" t="s">
        <v>6857</v>
      </c>
      <c r="G1314" t="s">
        <v>3699</v>
      </c>
      <c r="H1314" t="s">
        <v>6858</v>
      </c>
    </row>
    <row r="1315" spans="1:8" x14ac:dyDescent="0.3">
      <c r="A1315">
        <v>497</v>
      </c>
      <c r="B1315" t="s">
        <v>462</v>
      </c>
      <c r="C1315" t="s">
        <v>306</v>
      </c>
      <c r="D1315" s="101">
        <v>45657</v>
      </c>
      <c r="E1315" t="s">
        <v>6859</v>
      </c>
      <c r="F1315" t="s">
        <v>6860</v>
      </c>
      <c r="G1315" t="s">
        <v>3699</v>
      </c>
      <c r="H1315" t="s">
        <v>6861</v>
      </c>
    </row>
    <row r="1316" spans="1:8" x14ac:dyDescent="0.3">
      <c r="A1316">
        <v>498</v>
      </c>
      <c r="B1316" t="s">
        <v>463</v>
      </c>
      <c r="C1316" t="s">
        <v>208</v>
      </c>
      <c r="D1316" s="101">
        <v>45657</v>
      </c>
      <c r="E1316" t="s">
        <v>6862</v>
      </c>
      <c r="F1316" t="s">
        <v>6863</v>
      </c>
      <c r="G1316" t="s">
        <v>3699</v>
      </c>
      <c r="H1316" t="s">
        <v>6864</v>
      </c>
    </row>
    <row r="1317" spans="1:8" x14ac:dyDescent="0.3">
      <c r="A1317">
        <v>499</v>
      </c>
      <c r="B1317" t="s">
        <v>464</v>
      </c>
      <c r="C1317" t="s">
        <v>303</v>
      </c>
      <c r="D1317" s="101">
        <v>45657</v>
      </c>
      <c r="E1317" t="s">
        <v>6865</v>
      </c>
      <c r="F1317" t="s">
        <v>6866</v>
      </c>
      <c r="G1317" t="s">
        <v>3699</v>
      </c>
      <c r="H1317" t="s">
        <v>6867</v>
      </c>
    </row>
    <row r="1318" spans="1:8" x14ac:dyDescent="0.3">
      <c r="A1318">
        <v>500</v>
      </c>
      <c r="B1318" t="s">
        <v>465</v>
      </c>
      <c r="C1318" t="s">
        <v>249</v>
      </c>
      <c r="D1318" s="101">
        <v>45657</v>
      </c>
      <c r="E1318" t="s">
        <v>6868</v>
      </c>
      <c r="F1318" t="s">
        <v>6869</v>
      </c>
      <c r="G1318" t="s">
        <v>3699</v>
      </c>
      <c r="H1318" t="s">
        <v>6870</v>
      </c>
    </row>
    <row r="1319" spans="1:8" x14ac:dyDescent="0.3">
      <c r="A1319">
        <v>501</v>
      </c>
      <c r="B1319" t="s">
        <v>466</v>
      </c>
      <c r="C1319" t="s">
        <v>20</v>
      </c>
      <c r="D1319" s="101">
        <v>45657</v>
      </c>
      <c r="E1319" t="s">
        <v>6871</v>
      </c>
      <c r="F1319" t="s">
        <v>6872</v>
      </c>
      <c r="G1319" t="s">
        <v>3699</v>
      </c>
      <c r="H1319" t="s">
        <v>6873</v>
      </c>
    </row>
    <row r="1320" spans="1:8" x14ac:dyDescent="0.3">
      <c r="A1320">
        <v>502</v>
      </c>
      <c r="B1320" t="s">
        <v>467</v>
      </c>
      <c r="C1320" t="s">
        <v>110</v>
      </c>
      <c r="D1320" s="101">
        <v>45657</v>
      </c>
      <c r="E1320" t="s">
        <v>6874</v>
      </c>
      <c r="F1320" t="s">
        <v>6875</v>
      </c>
      <c r="G1320" t="s">
        <v>3699</v>
      </c>
      <c r="H1320" t="s">
        <v>6876</v>
      </c>
    </row>
    <row r="1321" spans="1:8" x14ac:dyDescent="0.3">
      <c r="A1321">
        <v>503</v>
      </c>
      <c r="B1321" t="s">
        <v>468</v>
      </c>
      <c r="C1321" t="s">
        <v>439</v>
      </c>
      <c r="D1321" s="101">
        <v>45657</v>
      </c>
      <c r="E1321" t="s">
        <v>6877</v>
      </c>
      <c r="F1321" t="s">
        <v>6878</v>
      </c>
      <c r="G1321" t="s">
        <v>3699</v>
      </c>
      <c r="H1321" t="s">
        <v>6879</v>
      </c>
    </row>
    <row r="1322" spans="1:8" x14ac:dyDescent="0.3">
      <c r="A1322">
        <v>504</v>
      </c>
      <c r="B1322" t="s">
        <v>469</v>
      </c>
      <c r="C1322" t="s">
        <v>366</v>
      </c>
      <c r="D1322" s="101">
        <v>45657</v>
      </c>
      <c r="E1322" t="s">
        <v>6880</v>
      </c>
      <c r="F1322" t="s">
        <v>6881</v>
      </c>
      <c r="G1322" t="s">
        <v>3699</v>
      </c>
      <c r="H1322" t="s">
        <v>6882</v>
      </c>
    </row>
    <row r="1323" spans="1:8" x14ac:dyDescent="0.3">
      <c r="A1323">
        <v>505</v>
      </c>
      <c r="B1323" t="s">
        <v>470</v>
      </c>
      <c r="C1323" t="s">
        <v>79</v>
      </c>
      <c r="D1323" s="101">
        <v>45657</v>
      </c>
      <c r="E1323" t="s">
        <v>6883</v>
      </c>
      <c r="F1323" t="s">
        <v>6884</v>
      </c>
      <c r="G1323" t="s">
        <v>3699</v>
      </c>
      <c r="H1323" t="s">
        <v>6885</v>
      </c>
    </row>
    <row r="1324" spans="1:8" x14ac:dyDescent="0.3">
      <c r="A1324">
        <v>508</v>
      </c>
      <c r="B1324" t="s">
        <v>473</v>
      </c>
      <c r="C1324" t="s">
        <v>358</v>
      </c>
      <c r="D1324" s="101">
        <v>45657</v>
      </c>
      <c r="E1324" t="s">
        <v>6886</v>
      </c>
      <c r="F1324" t="s">
        <v>6887</v>
      </c>
      <c r="G1324" t="s">
        <v>3699</v>
      </c>
      <c r="H1324" t="s">
        <v>6888</v>
      </c>
    </row>
    <row r="1325" spans="1:8" x14ac:dyDescent="0.3">
      <c r="A1325">
        <v>77</v>
      </c>
      <c r="B1325" t="s">
        <v>57</v>
      </c>
      <c r="C1325" t="s">
        <v>58</v>
      </c>
      <c r="D1325" s="101">
        <v>45688</v>
      </c>
      <c r="E1325" t="s">
        <v>6889</v>
      </c>
      <c r="F1325" t="s">
        <v>6890</v>
      </c>
      <c r="G1325" t="s">
        <v>4634</v>
      </c>
      <c r="H1325" t="s">
        <v>6891</v>
      </c>
    </row>
    <row r="1326" spans="1:8" x14ac:dyDescent="0.3">
      <c r="A1326">
        <v>121</v>
      </c>
      <c r="B1326" t="s">
        <v>94</v>
      </c>
      <c r="C1326" t="s">
        <v>25</v>
      </c>
      <c r="D1326" s="101">
        <v>45688</v>
      </c>
      <c r="E1326" t="s">
        <v>6892</v>
      </c>
      <c r="F1326" t="s">
        <v>6893</v>
      </c>
      <c r="G1326" t="s">
        <v>3556</v>
      </c>
      <c r="H1326" t="s">
        <v>6894</v>
      </c>
    </row>
    <row r="1327" spans="1:8" x14ac:dyDescent="0.3">
      <c r="A1327">
        <v>124</v>
      </c>
      <c r="B1327" t="s">
        <v>97</v>
      </c>
      <c r="C1327" t="s">
        <v>64</v>
      </c>
      <c r="D1327" s="101">
        <v>45688</v>
      </c>
      <c r="E1327" t="s">
        <v>6895</v>
      </c>
      <c r="F1327" t="s">
        <v>6896</v>
      </c>
      <c r="G1327" t="s">
        <v>6214</v>
      </c>
      <c r="H1327" t="s">
        <v>6897</v>
      </c>
    </row>
    <row r="1328" spans="1:8" x14ac:dyDescent="0.3">
      <c r="A1328">
        <v>125</v>
      </c>
      <c r="B1328" t="s">
        <v>98</v>
      </c>
      <c r="C1328" t="s">
        <v>64</v>
      </c>
      <c r="D1328" s="101">
        <v>45688</v>
      </c>
      <c r="E1328" t="s">
        <v>6898</v>
      </c>
      <c r="F1328" t="s">
        <v>6899</v>
      </c>
      <c r="G1328" t="s">
        <v>6214</v>
      </c>
      <c r="H1328" t="s">
        <v>6900</v>
      </c>
    </row>
    <row r="1329" spans="1:8" x14ac:dyDescent="0.3">
      <c r="A1329">
        <v>128</v>
      </c>
      <c r="B1329" t="s">
        <v>101</v>
      </c>
      <c r="C1329" t="s">
        <v>64</v>
      </c>
      <c r="D1329" s="101">
        <v>45688</v>
      </c>
      <c r="E1329" t="s">
        <v>6901</v>
      </c>
      <c r="F1329" t="s">
        <v>6902</v>
      </c>
      <c r="G1329" t="s">
        <v>6221</v>
      </c>
      <c r="H1329" t="s">
        <v>6903</v>
      </c>
    </row>
    <row r="1330" spans="1:8" x14ac:dyDescent="0.3">
      <c r="A1330">
        <v>172</v>
      </c>
      <c r="B1330" t="s">
        <v>122</v>
      </c>
      <c r="C1330" t="s">
        <v>93</v>
      </c>
      <c r="D1330" s="101">
        <v>45688</v>
      </c>
      <c r="E1330" t="s">
        <v>6904</v>
      </c>
      <c r="F1330" t="s">
        <v>6905</v>
      </c>
      <c r="G1330" t="s">
        <v>3566</v>
      </c>
      <c r="H1330" t="s">
        <v>6906</v>
      </c>
    </row>
    <row r="1331" spans="1:8" x14ac:dyDescent="0.3">
      <c r="A1331">
        <v>208</v>
      </c>
      <c r="B1331" t="s">
        <v>140</v>
      </c>
      <c r="C1331" t="s">
        <v>90</v>
      </c>
      <c r="D1331" s="101">
        <v>45688</v>
      </c>
      <c r="E1331" t="s">
        <v>3428</v>
      </c>
      <c r="F1331" t="s">
        <v>6907</v>
      </c>
      <c r="G1331" t="s">
        <v>6908</v>
      </c>
      <c r="H1331" t="s">
        <v>6909</v>
      </c>
    </row>
    <row r="1332" spans="1:8" x14ac:dyDescent="0.3">
      <c r="A1332">
        <v>214</v>
      </c>
      <c r="B1332" t="s">
        <v>143</v>
      </c>
      <c r="C1332" t="s">
        <v>90</v>
      </c>
      <c r="D1332" s="101">
        <v>45688</v>
      </c>
      <c r="E1332" t="s">
        <v>3429</v>
      </c>
      <c r="F1332" t="s">
        <v>6910</v>
      </c>
      <c r="G1332" t="s">
        <v>6911</v>
      </c>
      <c r="H1332" t="s">
        <v>6912</v>
      </c>
    </row>
    <row r="1333" spans="1:8" x14ac:dyDescent="0.3">
      <c r="A1333">
        <v>217</v>
      </c>
      <c r="B1333" t="s">
        <v>147</v>
      </c>
      <c r="C1333" t="s">
        <v>90</v>
      </c>
      <c r="D1333" s="101">
        <v>45688</v>
      </c>
      <c r="E1333" t="s">
        <v>3430</v>
      </c>
      <c r="F1333" t="s">
        <v>6913</v>
      </c>
      <c r="G1333" t="s">
        <v>6911</v>
      </c>
      <c r="H1333" t="s">
        <v>6914</v>
      </c>
    </row>
    <row r="1334" spans="1:8" x14ac:dyDescent="0.3">
      <c r="A1334">
        <v>218</v>
      </c>
      <c r="B1334" t="s">
        <v>148</v>
      </c>
      <c r="C1334" t="s">
        <v>90</v>
      </c>
      <c r="D1334" s="101">
        <v>45688</v>
      </c>
      <c r="E1334" t="s">
        <v>3431</v>
      </c>
      <c r="F1334" t="s">
        <v>6915</v>
      </c>
      <c r="G1334" t="s">
        <v>3848</v>
      </c>
      <c r="H1334" t="s">
        <v>6916</v>
      </c>
    </row>
    <row r="1335" spans="1:8" x14ac:dyDescent="0.3">
      <c r="A1335">
        <v>225</v>
      </c>
      <c r="B1335" t="s">
        <v>156</v>
      </c>
      <c r="C1335" t="s">
        <v>90</v>
      </c>
      <c r="D1335" s="101">
        <v>45688</v>
      </c>
      <c r="E1335" t="s">
        <v>3432</v>
      </c>
      <c r="F1335" t="s">
        <v>6917</v>
      </c>
      <c r="G1335" t="s">
        <v>3848</v>
      </c>
      <c r="H1335" t="s">
        <v>6918</v>
      </c>
    </row>
    <row r="1336" spans="1:8" x14ac:dyDescent="0.3">
      <c r="A1336">
        <v>239</v>
      </c>
      <c r="B1336" t="s">
        <v>1226</v>
      </c>
      <c r="C1336" t="s">
        <v>29</v>
      </c>
      <c r="D1336" s="101">
        <v>45688</v>
      </c>
      <c r="E1336" t="s">
        <v>6919</v>
      </c>
      <c r="F1336" t="s">
        <v>6920</v>
      </c>
      <c r="G1336" t="s">
        <v>3894</v>
      </c>
      <c r="H1336" t="s">
        <v>6921</v>
      </c>
    </row>
    <row r="1337" spans="1:8" x14ac:dyDescent="0.3">
      <c r="A1337">
        <v>241</v>
      </c>
      <c r="B1337" t="s">
        <v>173</v>
      </c>
      <c r="C1337" t="s">
        <v>29</v>
      </c>
      <c r="D1337" s="101">
        <v>45688</v>
      </c>
      <c r="E1337" t="s">
        <v>6922</v>
      </c>
      <c r="F1337" t="s">
        <v>6923</v>
      </c>
      <c r="G1337" t="s">
        <v>3894</v>
      </c>
      <c r="H1337" t="s">
        <v>6924</v>
      </c>
    </row>
    <row r="1338" spans="1:8" x14ac:dyDescent="0.3">
      <c r="A1338">
        <v>434</v>
      </c>
      <c r="B1338" t="s">
        <v>403</v>
      </c>
      <c r="C1338" t="s">
        <v>90</v>
      </c>
      <c r="D1338" s="101">
        <v>45688</v>
      </c>
      <c r="E1338" t="s">
        <v>3433</v>
      </c>
      <c r="F1338" t="s">
        <v>6925</v>
      </c>
      <c r="G1338" t="s">
        <v>6911</v>
      </c>
      <c r="H1338" t="s">
        <v>6926</v>
      </c>
    </row>
    <row r="1339" spans="1:8" x14ac:dyDescent="0.3">
      <c r="A1339">
        <v>436</v>
      </c>
      <c r="B1339" t="s">
        <v>121</v>
      </c>
      <c r="C1339" t="s">
        <v>93</v>
      </c>
      <c r="D1339" s="101">
        <v>45688</v>
      </c>
      <c r="E1339" t="s">
        <v>3434</v>
      </c>
      <c r="F1339" t="s">
        <v>6927</v>
      </c>
      <c r="G1339" t="s">
        <v>4640</v>
      </c>
      <c r="H1339" t="s">
        <v>6928</v>
      </c>
    </row>
    <row r="1340" spans="1:8" x14ac:dyDescent="0.3">
      <c r="A1340">
        <v>485</v>
      </c>
      <c r="B1340" t="s">
        <v>450</v>
      </c>
      <c r="C1340" t="s">
        <v>93</v>
      </c>
      <c r="D1340" s="101">
        <v>45688</v>
      </c>
      <c r="E1340" t="s">
        <v>3435</v>
      </c>
      <c r="F1340" t="s">
        <v>6929</v>
      </c>
      <c r="G1340" t="s">
        <v>4640</v>
      </c>
      <c r="H1340" t="s">
        <v>6930</v>
      </c>
    </row>
    <row r="1341" spans="1:8" x14ac:dyDescent="0.3">
      <c r="A1341">
        <v>488</v>
      </c>
      <c r="B1341" t="s">
        <v>453</v>
      </c>
      <c r="C1341" t="s">
        <v>93</v>
      </c>
      <c r="D1341" s="101">
        <v>45688</v>
      </c>
      <c r="E1341" t="s">
        <v>3436</v>
      </c>
      <c r="F1341" t="s">
        <v>6931</v>
      </c>
      <c r="G1341" t="s">
        <v>4640</v>
      </c>
      <c r="H1341" t="s">
        <v>6932</v>
      </c>
    </row>
    <row r="1342" spans="1:8" x14ac:dyDescent="0.3">
      <c r="A1342">
        <v>77</v>
      </c>
      <c r="B1342" t="s">
        <v>57</v>
      </c>
      <c r="C1342" t="s">
        <v>58</v>
      </c>
      <c r="D1342" s="101">
        <v>45716</v>
      </c>
      <c r="E1342" t="s">
        <v>6933</v>
      </c>
      <c r="F1342" t="s">
        <v>6934</v>
      </c>
      <c r="G1342" t="s">
        <v>4634</v>
      </c>
      <c r="H1342" t="s">
        <v>6935</v>
      </c>
    </row>
    <row r="1343" spans="1:8" x14ac:dyDescent="0.3">
      <c r="A1343">
        <v>121</v>
      </c>
      <c r="B1343" t="s">
        <v>94</v>
      </c>
      <c r="C1343" t="s">
        <v>25</v>
      </c>
      <c r="D1343" s="101">
        <v>45716</v>
      </c>
      <c r="E1343" t="s">
        <v>6936</v>
      </c>
      <c r="F1343" t="s">
        <v>6937</v>
      </c>
      <c r="G1343" t="s">
        <v>3556</v>
      </c>
      <c r="H1343" t="s">
        <v>6938</v>
      </c>
    </row>
    <row r="1344" spans="1:8" x14ac:dyDescent="0.3">
      <c r="A1344">
        <v>122</v>
      </c>
      <c r="B1344" t="s">
        <v>96</v>
      </c>
      <c r="C1344" t="s">
        <v>93</v>
      </c>
      <c r="D1344" s="101">
        <v>45716</v>
      </c>
      <c r="E1344" t="s">
        <v>6939</v>
      </c>
      <c r="F1344" t="s">
        <v>6940</v>
      </c>
      <c r="G1344" t="s">
        <v>3699</v>
      </c>
      <c r="H1344" t="s">
        <v>6941</v>
      </c>
    </row>
    <row r="1345" spans="1:8" x14ac:dyDescent="0.3">
      <c r="A1345">
        <v>124</v>
      </c>
      <c r="B1345" t="s">
        <v>97</v>
      </c>
      <c r="C1345" t="s">
        <v>64</v>
      </c>
      <c r="D1345" s="101">
        <v>45716</v>
      </c>
      <c r="E1345" t="s">
        <v>6942</v>
      </c>
      <c r="F1345" t="s">
        <v>6943</v>
      </c>
      <c r="G1345" t="s">
        <v>6214</v>
      </c>
      <c r="H1345" t="s">
        <v>6944</v>
      </c>
    </row>
    <row r="1346" spans="1:8" x14ac:dyDescent="0.3">
      <c r="A1346">
        <v>125</v>
      </c>
      <c r="B1346" t="s">
        <v>98</v>
      </c>
      <c r="C1346" t="s">
        <v>64</v>
      </c>
      <c r="D1346" s="101">
        <v>45716</v>
      </c>
      <c r="E1346" t="s">
        <v>6945</v>
      </c>
      <c r="F1346" t="s">
        <v>6946</v>
      </c>
      <c r="G1346" t="s">
        <v>6221</v>
      </c>
      <c r="H1346" t="s">
        <v>6947</v>
      </c>
    </row>
    <row r="1347" spans="1:8" x14ac:dyDescent="0.3">
      <c r="A1347">
        <v>128</v>
      </c>
      <c r="B1347" t="s">
        <v>101</v>
      </c>
      <c r="C1347" t="s">
        <v>64</v>
      </c>
      <c r="D1347" s="101">
        <v>45716</v>
      </c>
      <c r="E1347" t="s">
        <v>6948</v>
      </c>
      <c r="F1347" t="s">
        <v>6949</v>
      </c>
      <c r="G1347" t="s">
        <v>6221</v>
      </c>
      <c r="H1347" t="s">
        <v>6950</v>
      </c>
    </row>
    <row r="1348" spans="1:8" x14ac:dyDescent="0.3">
      <c r="A1348">
        <v>208</v>
      </c>
      <c r="B1348" t="s">
        <v>140</v>
      </c>
      <c r="C1348" t="s">
        <v>90</v>
      </c>
      <c r="D1348" s="101">
        <v>45716</v>
      </c>
      <c r="E1348" t="s">
        <v>3450</v>
      </c>
      <c r="F1348" t="s">
        <v>6951</v>
      </c>
      <c r="G1348" t="s">
        <v>6908</v>
      </c>
      <c r="H1348" t="s">
        <v>6952</v>
      </c>
    </row>
    <row r="1349" spans="1:8" x14ac:dyDescent="0.3">
      <c r="A1349">
        <v>214</v>
      </c>
      <c r="B1349" t="s">
        <v>143</v>
      </c>
      <c r="C1349" t="s">
        <v>90</v>
      </c>
      <c r="D1349" s="101">
        <v>45716</v>
      </c>
      <c r="E1349" t="s">
        <v>3451</v>
      </c>
      <c r="F1349" t="s">
        <v>6953</v>
      </c>
      <c r="G1349" t="s">
        <v>6911</v>
      </c>
      <c r="H1349" t="s">
        <v>6954</v>
      </c>
    </row>
    <row r="1350" spans="1:8" x14ac:dyDescent="0.3">
      <c r="A1350">
        <v>217</v>
      </c>
      <c r="B1350" t="s">
        <v>147</v>
      </c>
      <c r="C1350" t="s">
        <v>90</v>
      </c>
      <c r="D1350" s="101">
        <v>45716</v>
      </c>
      <c r="E1350" t="s">
        <v>3452</v>
      </c>
      <c r="F1350" t="s">
        <v>6955</v>
      </c>
      <c r="G1350" t="s">
        <v>6911</v>
      </c>
      <c r="H1350" t="s">
        <v>6956</v>
      </c>
    </row>
    <row r="1351" spans="1:8" x14ac:dyDescent="0.3">
      <c r="A1351">
        <v>218</v>
      </c>
      <c r="B1351" t="s">
        <v>148</v>
      </c>
      <c r="C1351" t="s">
        <v>90</v>
      </c>
      <c r="D1351" s="101">
        <v>45716</v>
      </c>
      <c r="E1351" t="s">
        <v>3453</v>
      </c>
      <c r="F1351" t="s">
        <v>6957</v>
      </c>
      <c r="G1351" t="s">
        <v>6908</v>
      </c>
      <c r="H1351" t="s">
        <v>6958</v>
      </c>
    </row>
    <row r="1352" spans="1:8" x14ac:dyDescent="0.3">
      <c r="A1352">
        <v>225</v>
      </c>
      <c r="B1352" t="s">
        <v>156</v>
      </c>
      <c r="C1352" t="s">
        <v>90</v>
      </c>
      <c r="D1352" s="101">
        <v>45716</v>
      </c>
      <c r="E1352" t="s">
        <v>3454</v>
      </c>
      <c r="F1352" t="s">
        <v>6959</v>
      </c>
      <c r="G1352" t="s">
        <v>6908</v>
      </c>
      <c r="H1352" t="s">
        <v>6960</v>
      </c>
    </row>
    <row r="1353" spans="1:8" x14ac:dyDescent="0.3">
      <c r="A1353">
        <v>239</v>
      </c>
      <c r="B1353" t="s">
        <v>1226</v>
      </c>
      <c r="C1353" t="s">
        <v>29</v>
      </c>
      <c r="D1353" s="101">
        <v>45716</v>
      </c>
      <c r="E1353" t="s">
        <v>6961</v>
      </c>
      <c r="F1353" t="s">
        <v>6962</v>
      </c>
      <c r="G1353" t="s">
        <v>3894</v>
      </c>
      <c r="H1353" t="s">
        <v>6963</v>
      </c>
    </row>
    <row r="1354" spans="1:8" x14ac:dyDescent="0.3">
      <c r="A1354">
        <v>241</v>
      </c>
      <c r="B1354" t="s">
        <v>173</v>
      </c>
      <c r="C1354" t="s">
        <v>29</v>
      </c>
      <c r="D1354" s="101">
        <v>45716</v>
      </c>
      <c r="E1354" t="s">
        <v>6964</v>
      </c>
      <c r="F1354" t="s">
        <v>6965</v>
      </c>
      <c r="G1354" t="s">
        <v>3894</v>
      </c>
      <c r="H1354" t="s">
        <v>6966</v>
      </c>
    </row>
    <row r="1355" spans="1:8" x14ac:dyDescent="0.3">
      <c r="A1355">
        <v>434</v>
      </c>
      <c r="B1355" t="s">
        <v>403</v>
      </c>
      <c r="C1355" t="s">
        <v>90</v>
      </c>
      <c r="D1355" s="101">
        <v>45716</v>
      </c>
      <c r="E1355" t="s">
        <v>3455</v>
      </c>
      <c r="F1355" t="s">
        <v>6967</v>
      </c>
      <c r="G1355" t="s">
        <v>6911</v>
      </c>
      <c r="H1355" t="s">
        <v>6968</v>
      </c>
    </row>
    <row r="1356" spans="1:8" x14ac:dyDescent="0.3">
      <c r="A1356">
        <v>436</v>
      </c>
      <c r="B1356" t="s">
        <v>121</v>
      </c>
      <c r="C1356" t="s">
        <v>93</v>
      </c>
      <c r="D1356" s="101">
        <v>45716</v>
      </c>
      <c r="E1356" t="s">
        <v>3456</v>
      </c>
      <c r="F1356" t="s">
        <v>6969</v>
      </c>
      <c r="G1356" t="s">
        <v>3699</v>
      </c>
      <c r="H1356" t="s">
        <v>6970</v>
      </c>
    </row>
    <row r="1357" spans="1:8" x14ac:dyDescent="0.3">
      <c r="A1357">
        <v>485</v>
      </c>
      <c r="B1357" t="s">
        <v>450</v>
      </c>
      <c r="C1357" t="s">
        <v>93</v>
      </c>
      <c r="D1357" s="101">
        <v>45716</v>
      </c>
      <c r="E1357" t="s">
        <v>3457</v>
      </c>
      <c r="F1357" t="s">
        <v>6971</v>
      </c>
      <c r="G1357" t="s">
        <v>3699</v>
      </c>
      <c r="H1357" t="s">
        <v>6972</v>
      </c>
    </row>
    <row r="1358" spans="1:8" x14ac:dyDescent="0.3">
      <c r="A1358">
        <v>488</v>
      </c>
      <c r="B1358" t="s">
        <v>453</v>
      </c>
      <c r="C1358" t="s">
        <v>93</v>
      </c>
      <c r="D1358" s="101">
        <v>45716</v>
      </c>
      <c r="E1358" t="s">
        <v>3458</v>
      </c>
      <c r="F1358" t="s">
        <v>6973</v>
      </c>
      <c r="G1358" t="s">
        <v>3566</v>
      </c>
      <c r="H1358" t="s">
        <v>6974</v>
      </c>
    </row>
    <row r="1359" spans="1:8" x14ac:dyDescent="0.3">
      <c r="A1359">
        <v>77</v>
      </c>
      <c r="B1359" t="s">
        <v>57</v>
      </c>
      <c r="C1359" t="s">
        <v>58</v>
      </c>
      <c r="D1359" s="101">
        <v>45747</v>
      </c>
      <c r="E1359" t="s">
        <v>6975</v>
      </c>
      <c r="F1359" t="s">
        <v>6976</v>
      </c>
      <c r="G1359" t="s">
        <v>4634</v>
      </c>
      <c r="H1359" t="s">
        <v>6891</v>
      </c>
    </row>
    <row r="1360" spans="1:8" x14ac:dyDescent="0.3">
      <c r="A1360">
        <v>121</v>
      </c>
      <c r="B1360" t="s">
        <v>94</v>
      </c>
      <c r="C1360" t="s">
        <v>25</v>
      </c>
      <c r="D1360" s="101">
        <v>45747</v>
      </c>
      <c r="E1360" t="s">
        <v>6977</v>
      </c>
      <c r="F1360" t="s">
        <v>6978</v>
      </c>
      <c r="G1360" t="s">
        <v>3556</v>
      </c>
      <c r="H1360" t="s">
        <v>6979</v>
      </c>
    </row>
    <row r="1361" spans="1:8" x14ac:dyDescent="0.3">
      <c r="A1361">
        <v>124</v>
      </c>
      <c r="B1361" t="s">
        <v>97</v>
      </c>
      <c r="C1361" t="s">
        <v>64</v>
      </c>
      <c r="D1361" s="101">
        <v>45747</v>
      </c>
      <c r="E1361" t="s">
        <v>6980</v>
      </c>
      <c r="F1361" t="s">
        <v>6981</v>
      </c>
      <c r="G1361" t="s">
        <v>6221</v>
      </c>
      <c r="H1361" t="s">
        <v>6982</v>
      </c>
    </row>
    <row r="1362" spans="1:8" x14ac:dyDescent="0.3">
      <c r="A1362">
        <v>125</v>
      </c>
      <c r="B1362" t="s">
        <v>98</v>
      </c>
      <c r="C1362" t="s">
        <v>64</v>
      </c>
      <c r="D1362" s="101">
        <v>45747</v>
      </c>
      <c r="E1362" t="s">
        <v>6983</v>
      </c>
      <c r="F1362" t="s">
        <v>6984</v>
      </c>
      <c r="G1362" t="s">
        <v>6221</v>
      </c>
      <c r="H1362" t="s">
        <v>6985</v>
      </c>
    </row>
    <row r="1363" spans="1:8" x14ac:dyDescent="0.3">
      <c r="A1363">
        <v>128</v>
      </c>
      <c r="B1363" t="s">
        <v>101</v>
      </c>
      <c r="C1363" t="s">
        <v>64</v>
      </c>
      <c r="D1363" s="101">
        <v>45747</v>
      </c>
      <c r="E1363" t="s">
        <v>6986</v>
      </c>
      <c r="F1363" t="s">
        <v>6987</v>
      </c>
      <c r="G1363" t="s">
        <v>6221</v>
      </c>
      <c r="H1363" t="s">
        <v>6988</v>
      </c>
    </row>
    <row r="1364" spans="1:8" x14ac:dyDescent="0.3">
      <c r="A1364">
        <v>172</v>
      </c>
      <c r="B1364" t="s">
        <v>122</v>
      </c>
      <c r="C1364" t="s">
        <v>93</v>
      </c>
      <c r="D1364" s="101">
        <v>45747</v>
      </c>
      <c r="E1364" t="s">
        <v>6989</v>
      </c>
      <c r="F1364" t="s">
        <v>6990</v>
      </c>
      <c r="G1364" t="s">
        <v>3566</v>
      </c>
      <c r="H1364" t="s">
        <v>6991</v>
      </c>
    </row>
    <row r="1365" spans="1:8" x14ac:dyDescent="0.3">
      <c r="A1365">
        <v>208</v>
      </c>
      <c r="B1365" t="s">
        <v>140</v>
      </c>
      <c r="C1365" t="s">
        <v>90</v>
      </c>
      <c r="D1365" s="101">
        <v>45747</v>
      </c>
      <c r="E1365" t="s">
        <v>3459</v>
      </c>
      <c r="F1365" t="s">
        <v>6992</v>
      </c>
      <c r="G1365" t="s">
        <v>6908</v>
      </c>
      <c r="H1365" t="s">
        <v>6993</v>
      </c>
    </row>
    <row r="1366" spans="1:8" x14ac:dyDescent="0.3">
      <c r="A1366">
        <v>214</v>
      </c>
      <c r="B1366" t="s">
        <v>143</v>
      </c>
      <c r="C1366" t="s">
        <v>90</v>
      </c>
      <c r="D1366" s="101">
        <v>45747</v>
      </c>
      <c r="E1366" t="s">
        <v>3460</v>
      </c>
      <c r="F1366" t="s">
        <v>6994</v>
      </c>
      <c r="G1366" t="s">
        <v>6911</v>
      </c>
      <c r="H1366" t="s">
        <v>6995</v>
      </c>
    </row>
    <row r="1367" spans="1:8" x14ac:dyDescent="0.3">
      <c r="A1367">
        <v>217</v>
      </c>
      <c r="B1367" t="s">
        <v>147</v>
      </c>
      <c r="C1367" t="s">
        <v>90</v>
      </c>
      <c r="D1367" s="101">
        <v>45747</v>
      </c>
      <c r="E1367" t="s">
        <v>3461</v>
      </c>
      <c r="F1367" t="s">
        <v>6996</v>
      </c>
      <c r="G1367" t="s">
        <v>6911</v>
      </c>
      <c r="H1367" t="s">
        <v>6997</v>
      </c>
    </row>
    <row r="1368" spans="1:8" x14ac:dyDescent="0.3">
      <c r="A1368">
        <v>218</v>
      </c>
      <c r="B1368" t="s">
        <v>148</v>
      </c>
      <c r="C1368" t="s">
        <v>90</v>
      </c>
      <c r="D1368" s="101">
        <v>45747</v>
      </c>
      <c r="E1368" t="s">
        <v>3462</v>
      </c>
      <c r="F1368" t="s">
        <v>6998</v>
      </c>
      <c r="G1368" t="s">
        <v>6908</v>
      </c>
      <c r="H1368" t="s">
        <v>6999</v>
      </c>
    </row>
    <row r="1369" spans="1:8" x14ac:dyDescent="0.3">
      <c r="A1369">
        <v>225</v>
      </c>
      <c r="B1369" t="s">
        <v>156</v>
      </c>
      <c r="C1369" t="s">
        <v>90</v>
      </c>
      <c r="D1369" s="101">
        <v>45747</v>
      </c>
      <c r="E1369" t="s">
        <v>3463</v>
      </c>
      <c r="F1369" t="s">
        <v>7000</v>
      </c>
      <c r="G1369" t="s">
        <v>6908</v>
      </c>
      <c r="H1369" t="s">
        <v>7001</v>
      </c>
    </row>
    <row r="1370" spans="1:8" x14ac:dyDescent="0.3">
      <c r="A1370">
        <v>239</v>
      </c>
      <c r="B1370" t="s">
        <v>1226</v>
      </c>
      <c r="C1370" t="s">
        <v>29</v>
      </c>
      <c r="D1370" s="101">
        <v>45747</v>
      </c>
      <c r="E1370" t="s">
        <v>3464</v>
      </c>
      <c r="F1370" t="s">
        <v>7002</v>
      </c>
      <c r="G1370" t="s">
        <v>3894</v>
      </c>
      <c r="H1370" t="s">
        <v>7003</v>
      </c>
    </row>
    <row r="1371" spans="1:8" x14ac:dyDescent="0.3">
      <c r="A1371">
        <v>241</v>
      </c>
      <c r="B1371" t="s">
        <v>173</v>
      </c>
      <c r="C1371" t="s">
        <v>29</v>
      </c>
      <c r="D1371" s="101">
        <v>45747</v>
      </c>
      <c r="E1371" t="s">
        <v>7004</v>
      </c>
      <c r="F1371" t="s">
        <v>7005</v>
      </c>
      <c r="G1371" t="s">
        <v>3894</v>
      </c>
      <c r="H1371" t="s">
        <v>7006</v>
      </c>
    </row>
    <row r="1372" spans="1:8" x14ac:dyDescent="0.3">
      <c r="A1372">
        <v>434</v>
      </c>
      <c r="B1372" t="s">
        <v>403</v>
      </c>
      <c r="C1372" t="s">
        <v>90</v>
      </c>
      <c r="D1372" s="101">
        <v>45747</v>
      </c>
      <c r="E1372" t="s">
        <v>3465</v>
      </c>
      <c r="F1372" t="s">
        <v>7007</v>
      </c>
      <c r="G1372" t="s">
        <v>6911</v>
      </c>
      <c r="H1372" t="s">
        <v>7008</v>
      </c>
    </row>
    <row r="1373" spans="1:8" x14ac:dyDescent="0.3">
      <c r="A1373">
        <v>436</v>
      </c>
      <c r="B1373" t="s">
        <v>121</v>
      </c>
      <c r="C1373" t="s">
        <v>93</v>
      </c>
      <c r="D1373" s="101">
        <v>45747</v>
      </c>
      <c r="E1373" t="s">
        <v>3466</v>
      </c>
      <c r="F1373" t="s">
        <v>7009</v>
      </c>
      <c r="G1373" t="s">
        <v>3699</v>
      </c>
      <c r="H1373" t="s">
        <v>7010</v>
      </c>
    </row>
    <row r="1374" spans="1:8" x14ac:dyDescent="0.3">
      <c r="A1374">
        <v>485</v>
      </c>
      <c r="B1374" t="s">
        <v>450</v>
      </c>
      <c r="C1374" t="s">
        <v>93</v>
      </c>
      <c r="D1374" s="101">
        <v>45747</v>
      </c>
      <c r="E1374" t="s">
        <v>3467</v>
      </c>
      <c r="F1374" t="s">
        <v>7011</v>
      </c>
      <c r="G1374" t="s">
        <v>3699</v>
      </c>
      <c r="H1374" t="s">
        <v>7012</v>
      </c>
    </row>
    <row r="1375" spans="1:8" x14ac:dyDescent="0.3">
      <c r="A1375">
        <v>69</v>
      </c>
      <c r="B1375" t="s">
        <v>51</v>
      </c>
      <c r="C1375" t="s">
        <v>50</v>
      </c>
      <c r="D1375" s="101">
        <v>45747</v>
      </c>
      <c r="E1375" t="s">
        <v>2490</v>
      </c>
      <c r="F1375" t="s">
        <v>7013</v>
      </c>
      <c r="G1375" t="s">
        <v>3598</v>
      </c>
      <c r="H1375" t="s">
        <v>7014</v>
      </c>
    </row>
    <row r="1376" spans="1:8" x14ac:dyDescent="0.3">
      <c r="A1376">
        <v>111</v>
      </c>
      <c r="B1376" t="s">
        <v>85</v>
      </c>
      <c r="C1376" t="s">
        <v>50</v>
      </c>
      <c r="D1376" s="101">
        <v>45747</v>
      </c>
      <c r="E1376" t="s">
        <v>7015</v>
      </c>
      <c r="F1376" t="s">
        <v>7016</v>
      </c>
      <c r="G1376" t="s">
        <v>3598</v>
      </c>
      <c r="H1376" t="s">
        <v>7017</v>
      </c>
    </row>
    <row r="1377" spans="1:8" x14ac:dyDescent="0.3">
      <c r="A1377">
        <v>197</v>
      </c>
      <c r="B1377" t="s">
        <v>130</v>
      </c>
      <c r="C1377" t="s">
        <v>87</v>
      </c>
      <c r="D1377" s="101">
        <v>45747</v>
      </c>
      <c r="E1377" t="s">
        <v>7018</v>
      </c>
      <c r="F1377" t="s">
        <v>7019</v>
      </c>
      <c r="G1377" t="s">
        <v>3735</v>
      </c>
      <c r="H1377" t="s">
        <v>7020</v>
      </c>
    </row>
    <row r="1378" spans="1:8" x14ac:dyDescent="0.3">
      <c r="A1378">
        <v>213</v>
      </c>
      <c r="B1378" t="s">
        <v>142</v>
      </c>
      <c r="C1378" t="s">
        <v>90</v>
      </c>
      <c r="D1378" s="101">
        <v>45747</v>
      </c>
      <c r="E1378" t="s">
        <v>1032</v>
      </c>
      <c r="F1378" t="s">
        <v>7021</v>
      </c>
      <c r="G1378" t="s">
        <v>3855</v>
      </c>
      <c r="H1378" t="s">
        <v>7022</v>
      </c>
    </row>
    <row r="1379" spans="1:8" x14ac:dyDescent="0.3">
      <c r="A1379">
        <v>238</v>
      </c>
      <c r="B1379" t="s">
        <v>168</v>
      </c>
      <c r="C1379" t="s">
        <v>90</v>
      </c>
      <c r="D1379" s="101">
        <v>45747</v>
      </c>
      <c r="E1379" t="s">
        <v>1222</v>
      </c>
      <c r="F1379" t="s">
        <v>7023</v>
      </c>
      <c r="G1379" t="s">
        <v>3848</v>
      </c>
      <c r="H1379" t="s">
        <v>7024</v>
      </c>
    </row>
    <row r="1380" spans="1:8" x14ac:dyDescent="0.3">
      <c r="A1380">
        <v>240</v>
      </c>
      <c r="B1380" t="s">
        <v>172</v>
      </c>
      <c r="C1380" t="s">
        <v>29</v>
      </c>
      <c r="D1380" s="101">
        <v>45747</v>
      </c>
      <c r="E1380" t="s">
        <v>7025</v>
      </c>
      <c r="F1380" t="s">
        <v>7026</v>
      </c>
      <c r="G1380" t="s">
        <v>3894</v>
      </c>
      <c r="H1380" t="s">
        <v>5852</v>
      </c>
    </row>
    <row r="1381" spans="1:8" x14ac:dyDescent="0.3">
      <c r="A1381">
        <v>251</v>
      </c>
      <c r="B1381" t="s">
        <v>1248</v>
      </c>
      <c r="C1381" t="s">
        <v>186</v>
      </c>
      <c r="D1381" s="101">
        <v>45747</v>
      </c>
      <c r="E1381" t="s">
        <v>1250</v>
      </c>
      <c r="F1381" t="s">
        <v>7027</v>
      </c>
      <c r="G1381" t="s">
        <v>4208</v>
      </c>
      <c r="H1381" t="s">
        <v>7028</v>
      </c>
    </row>
    <row r="1382" spans="1:8" x14ac:dyDescent="0.3">
      <c r="A1382">
        <v>254</v>
      </c>
      <c r="B1382" t="s">
        <v>189</v>
      </c>
      <c r="C1382" t="s">
        <v>190</v>
      </c>
      <c r="D1382" s="101">
        <v>45747</v>
      </c>
      <c r="E1382" t="s">
        <v>7029</v>
      </c>
      <c r="F1382" t="s">
        <v>7030</v>
      </c>
      <c r="G1382" t="s">
        <v>4385</v>
      </c>
      <c r="H1382" t="s">
        <v>7031</v>
      </c>
    </row>
    <row r="1383" spans="1:8" x14ac:dyDescent="0.3">
      <c r="A1383">
        <v>263</v>
      </c>
      <c r="B1383" t="s">
        <v>201</v>
      </c>
      <c r="C1383" t="s">
        <v>41</v>
      </c>
      <c r="D1383" s="101">
        <v>45747</v>
      </c>
      <c r="E1383" t="s">
        <v>7032</v>
      </c>
      <c r="F1383" t="s">
        <v>7033</v>
      </c>
      <c r="G1383" t="s">
        <v>3994</v>
      </c>
      <c r="H1383" t="s">
        <v>7034</v>
      </c>
    </row>
    <row r="1384" spans="1:8" x14ac:dyDescent="0.3">
      <c r="A1384">
        <v>265</v>
      </c>
      <c r="B1384" t="s">
        <v>205</v>
      </c>
      <c r="C1384" t="s">
        <v>41</v>
      </c>
      <c r="D1384" s="101">
        <v>45747</v>
      </c>
      <c r="E1384" t="s">
        <v>1274</v>
      </c>
      <c r="F1384" t="s">
        <v>7035</v>
      </c>
      <c r="G1384" t="s">
        <v>4392</v>
      </c>
      <c r="H1384" t="s">
        <v>7036</v>
      </c>
    </row>
    <row r="1385" spans="1:8" x14ac:dyDescent="0.3">
      <c r="A1385">
        <v>266</v>
      </c>
      <c r="B1385" t="s">
        <v>206</v>
      </c>
      <c r="C1385" t="s">
        <v>41</v>
      </c>
      <c r="D1385" s="101">
        <v>45747</v>
      </c>
      <c r="E1385" t="s">
        <v>1281</v>
      </c>
      <c r="F1385" t="s">
        <v>7037</v>
      </c>
      <c r="G1385" t="s">
        <v>4392</v>
      </c>
      <c r="H1385" t="s">
        <v>7038</v>
      </c>
    </row>
    <row r="1386" spans="1:8" x14ac:dyDescent="0.3">
      <c r="A1386">
        <v>300</v>
      </c>
      <c r="B1386" t="s">
        <v>244</v>
      </c>
      <c r="C1386" t="s">
        <v>245</v>
      </c>
      <c r="D1386" s="101">
        <v>45747</v>
      </c>
      <c r="E1386" t="s">
        <v>7039</v>
      </c>
      <c r="F1386" t="s">
        <v>7040</v>
      </c>
      <c r="G1386" t="s">
        <v>3998</v>
      </c>
      <c r="H1386" t="s">
        <v>7041</v>
      </c>
    </row>
    <row r="1387" spans="1:8" x14ac:dyDescent="0.3">
      <c r="A1387">
        <v>301</v>
      </c>
      <c r="B1387" t="s">
        <v>246</v>
      </c>
      <c r="C1387" t="s">
        <v>245</v>
      </c>
      <c r="D1387" s="101">
        <v>45747</v>
      </c>
      <c r="E1387" t="s">
        <v>7042</v>
      </c>
      <c r="F1387" t="s">
        <v>7043</v>
      </c>
      <c r="G1387" t="s">
        <v>3998</v>
      </c>
      <c r="H1387" t="s">
        <v>7044</v>
      </c>
    </row>
    <row r="1388" spans="1:8" x14ac:dyDescent="0.3">
      <c r="A1388">
        <v>306</v>
      </c>
      <c r="B1388" t="s">
        <v>252</v>
      </c>
      <c r="C1388" t="s">
        <v>186</v>
      </c>
      <c r="D1388" s="101">
        <v>45747</v>
      </c>
      <c r="E1388" t="s">
        <v>1396</v>
      </c>
      <c r="F1388" t="s">
        <v>7045</v>
      </c>
      <c r="G1388" t="s">
        <v>4208</v>
      </c>
      <c r="H1388" t="s">
        <v>5366</v>
      </c>
    </row>
    <row r="1389" spans="1:8" x14ac:dyDescent="0.3">
      <c r="A1389">
        <v>347</v>
      </c>
      <c r="B1389" t="s">
        <v>297</v>
      </c>
      <c r="C1389" t="s">
        <v>298</v>
      </c>
      <c r="D1389" s="101">
        <v>45747</v>
      </c>
      <c r="E1389" t="s">
        <v>7046</v>
      </c>
      <c r="F1389" t="s">
        <v>7047</v>
      </c>
      <c r="G1389" t="s">
        <v>5041</v>
      </c>
      <c r="H1389" t="s">
        <v>7048</v>
      </c>
    </row>
    <row r="1390" spans="1:8" x14ac:dyDescent="0.3">
      <c r="A1390">
        <v>348</v>
      </c>
      <c r="B1390" t="s">
        <v>299</v>
      </c>
      <c r="C1390" t="s">
        <v>298</v>
      </c>
      <c r="D1390" s="101">
        <v>45747</v>
      </c>
      <c r="E1390" t="s">
        <v>7049</v>
      </c>
      <c r="F1390" t="s">
        <v>7050</v>
      </c>
      <c r="G1390" t="s">
        <v>5041</v>
      </c>
    </row>
    <row r="1391" spans="1:8" x14ac:dyDescent="0.3">
      <c r="A1391">
        <v>351</v>
      </c>
      <c r="B1391" t="s">
        <v>300</v>
      </c>
      <c r="C1391" t="s">
        <v>298</v>
      </c>
      <c r="D1391" s="101">
        <v>45747</v>
      </c>
      <c r="E1391" t="s">
        <v>7051</v>
      </c>
      <c r="F1391" t="s">
        <v>7052</v>
      </c>
      <c r="G1391" t="s">
        <v>4005</v>
      </c>
      <c r="H1391" t="s">
        <v>7053</v>
      </c>
    </row>
    <row r="1392" spans="1:8" x14ac:dyDescent="0.3">
      <c r="A1392">
        <v>352</v>
      </c>
      <c r="B1392" t="s">
        <v>301</v>
      </c>
      <c r="C1392" t="s">
        <v>298</v>
      </c>
      <c r="D1392" s="101">
        <v>45747</v>
      </c>
      <c r="E1392" t="s">
        <v>7054</v>
      </c>
      <c r="F1392" t="s">
        <v>7055</v>
      </c>
      <c r="G1392" t="s">
        <v>4005</v>
      </c>
    </row>
    <row r="1393" spans="1:8" x14ac:dyDescent="0.3">
      <c r="A1393">
        <v>368</v>
      </c>
      <c r="B1393" t="s">
        <v>322</v>
      </c>
      <c r="C1393" t="s">
        <v>1463</v>
      </c>
      <c r="D1393" s="101">
        <v>45747</v>
      </c>
      <c r="E1393" t="s">
        <v>7056</v>
      </c>
      <c r="F1393" t="s">
        <v>7057</v>
      </c>
      <c r="G1393" t="s">
        <v>4605</v>
      </c>
      <c r="H1393" t="s">
        <v>7058</v>
      </c>
    </row>
    <row r="1394" spans="1:8" x14ac:dyDescent="0.3">
      <c r="A1394">
        <v>372</v>
      </c>
      <c r="B1394" t="s">
        <v>327</v>
      </c>
      <c r="C1394" t="s">
        <v>1463</v>
      </c>
      <c r="D1394" s="101">
        <v>45747</v>
      </c>
      <c r="E1394" t="s">
        <v>7059</v>
      </c>
      <c r="F1394" t="s">
        <v>7060</v>
      </c>
      <c r="G1394" t="s">
        <v>4605</v>
      </c>
      <c r="H1394" t="s">
        <v>7061</v>
      </c>
    </row>
    <row r="1395" spans="1:8" x14ac:dyDescent="0.3">
      <c r="A1395">
        <v>390</v>
      </c>
      <c r="B1395" t="s">
        <v>348</v>
      </c>
      <c r="C1395" t="s">
        <v>190</v>
      </c>
      <c r="D1395" s="101">
        <v>45747</v>
      </c>
      <c r="E1395" t="s">
        <v>1539</v>
      </c>
      <c r="F1395" t="s">
        <v>7062</v>
      </c>
      <c r="G1395" t="s">
        <v>4208</v>
      </c>
      <c r="H1395" t="s">
        <v>7063</v>
      </c>
    </row>
    <row r="1396" spans="1:8" x14ac:dyDescent="0.3">
      <c r="A1396">
        <v>394</v>
      </c>
      <c r="B1396" t="s">
        <v>353</v>
      </c>
      <c r="C1396" t="s">
        <v>354</v>
      </c>
      <c r="D1396" s="101">
        <v>45747</v>
      </c>
      <c r="E1396" t="s">
        <v>7064</v>
      </c>
      <c r="F1396" t="s">
        <v>7065</v>
      </c>
      <c r="G1396" t="s">
        <v>4419</v>
      </c>
      <c r="H1396" t="s">
        <v>7066</v>
      </c>
    </row>
    <row r="1397" spans="1:8" x14ac:dyDescent="0.3">
      <c r="A1397">
        <v>395</v>
      </c>
      <c r="B1397" t="s">
        <v>356</v>
      </c>
      <c r="C1397" t="s">
        <v>354</v>
      </c>
      <c r="D1397" s="101">
        <v>45747</v>
      </c>
      <c r="E1397" t="s">
        <v>7067</v>
      </c>
      <c r="F1397" t="s">
        <v>7068</v>
      </c>
      <c r="G1397" t="s">
        <v>4419</v>
      </c>
      <c r="H1397" t="s">
        <v>7069</v>
      </c>
    </row>
    <row r="1398" spans="1:8" x14ac:dyDescent="0.3">
      <c r="A1398">
        <v>409</v>
      </c>
      <c r="B1398" t="s">
        <v>375</v>
      </c>
      <c r="C1398" t="s">
        <v>41</v>
      </c>
      <c r="D1398" s="101">
        <v>45747</v>
      </c>
      <c r="E1398" t="s">
        <v>1583</v>
      </c>
      <c r="F1398" t="s">
        <v>7070</v>
      </c>
      <c r="G1398" t="s">
        <v>4615</v>
      </c>
      <c r="H1398" t="s">
        <v>7071</v>
      </c>
    </row>
    <row r="1399" spans="1:8" x14ac:dyDescent="0.3">
      <c r="A1399">
        <v>414</v>
      </c>
      <c r="B1399" t="s">
        <v>382</v>
      </c>
      <c r="C1399" t="s">
        <v>190</v>
      </c>
      <c r="D1399" s="101">
        <v>45747</v>
      </c>
      <c r="E1399" t="s">
        <v>1598</v>
      </c>
      <c r="F1399" t="s">
        <v>7072</v>
      </c>
      <c r="G1399" t="s">
        <v>4208</v>
      </c>
      <c r="H1399" t="s">
        <v>7073</v>
      </c>
    </row>
    <row r="1400" spans="1:8" x14ac:dyDescent="0.3">
      <c r="A1400">
        <v>415</v>
      </c>
      <c r="B1400" t="s">
        <v>383</v>
      </c>
      <c r="C1400" t="s">
        <v>190</v>
      </c>
      <c r="D1400" s="101">
        <v>45747</v>
      </c>
      <c r="E1400" t="s">
        <v>1614</v>
      </c>
      <c r="F1400" t="s">
        <v>7074</v>
      </c>
      <c r="G1400" t="s">
        <v>4208</v>
      </c>
      <c r="H1400" t="s">
        <v>7073</v>
      </c>
    </row>
    <row r="1401" spans="1:8" x14ac:dyDescent="0.3">
      <c r="A1401">
        <v>416</v>
      </c>
      <c r="B1401" t="s">
        <v>384</v>
      </c>
      <c r="C1401" t="s">
        <v>190</v>
      </c>
      <c r="D1401" s="101">
        <v>45747</v>
      </c>
      <c r="E1401" t="s">
        <v>1630</v>
      </c>
      <c r="F1401" t="s">
        <v>7075</v>
      </c>
      <c r="G1401" t="s">
        <v>4208</v>
      </c>
      <c r="H1401" t="s">
        <v>7073</v>
      </c>
    </row>
    <row r="1402" spans="1:8" x14ac:dyDescent="0.3">
      <c r="A1402">
        <v>417</v>
      </c>
      <c r="B1402" t="s">
        <v>385</v>
      </c>
      <c r="C1402" t="s">
        <v>190</v>
      </c>
      <c r="D1402" s="101">
        <v>45747</v>
      </c>
      <c r="E1402" t="s">
        <v>1646</v>
      </c>
      <c r="F1402" t="s">
        <v>7076</v>
      </c>
      <c r="G1402" t="s">
        <v>4208</v>
      </c>
      <c r="H1402" t="s">
        <v>7073</v>
      </c>
    </row>
    <row r="1403" spans="1:8" x14ac:dyDescent="0.3">
      <c r="A1403">
        <v>431</v>
      </c>
      <c r="B1403" t="s">
        <v>400</v>
      </c>
      <c r="C1403" t="s">
        <v>64</v>
      </c>
      <c r="D1403" s="101">
        <v>45747</v>
      </c>
      <c r="E1403" t="s">
        <v>7077</v>
      </c>
      <c r="F1403" t="s">
        <v>7078</v>
      </c>
      <c r="G1403" t="s">
        <v>6221</v>
      </c>
      <c r="H1403" t="s">
        <v>7079</v>
      </c>
    </row>
    <row r="1404" spans="1:8" x14ac:dyDescent="0.3">
      <c r="A1404">
        <v>453</v>
      </c>
      <c r="B1404" t="s">
        <v>418</v>
      </c>
      <c r="C1404" t="s">
        <v>358</v>
      </c>
      <c r="D1404" s="101">
        <v>45747</v>
      </c>
      <c r="E1404" t="s">
        <v>7080</v>
      </c>
      <c r="F1404" t="s">
        <v>7081</v>
      </c>
      <c r="G1404" t="s">
        <v>5406</v>
      </c>
    </row>
    <row r="1405" spans="1:8" x14ac:dyDescent="0.3">
      <c r="A1405">
        <v>455</v>
      </c>
      <c r="B1405" t="s">
        <v>420</v>
      </c>
      <c r="C1405" t="s">
        <v>358</v>
      </c>
      <c r="D1405" s="101">
        <v>45747</v>
      </c>
      <c r="E1405" t="s">
        <v>1832</v>
      </c>
      <c r="F1405" t="s">
        <v>7082</v>
      </c>
      <c r="G1405" t="s">
        <v>5406</v>
      </c>
      <c r="H1405" t="s">
        <v>7083</v>
      </c>
    </row>
    <row r="1406" spans="1:8" x14ac:dyDescent="0.3">
      <c r="A1406">
        <v>456</v>
      </c>
      <c r="B1406" t="s">
        <v>421</v>
      </c>
      <c r="C1406" t="s">
        <v>395</v>
      </c>
      <c r="D1406" s="101">
        <v>45747</v>
      </c>
      <c r="E1406" t="s">
        <v>3469</v>
      </c>
      <c r="F1406" t="s">
        <v>7084</v>
      </c>
      <c r="G1406" t="s">
        <v>4344</v>
      </c>
      <c r="H1406" t="s">
        <v>7085</v>
      </c>
    </row>
    <row r="1407" spans="1:8" x14ac:dyDescent="0.3">
      <c r="A1407">
        <v>457</v>
      </c>
      <c r="B1407" t="s">
        <v>422</v>
      </c>
      <c r="C1407" t="s">
        <v>395</v>
      </c>
      <c r="D1407" s="101">
        <v>45747</v>
      </c>
      <c r="E1407" t="s">
        <v>3470</v>
      </c>
      <c r="F1407" t="s">
        <v>7086</v>
      </c>
      <c r="G1407" t="s">
        <v>4344</v>
      </c>
      <c r="H1407" t="s">
        <v>7087</v>
      </c>
    </row>
    <row r="1408" spans="1:8" x14ac:dyDescent="0.3">
      <c r="A1408">
        <v>469</v>
      </c>
      <c r="B1408" t="s">
        <v>387</v>
      </c>
      <c r="C1408" t="s">
        <v>190</v>
      </c>
      <c r="D1408" s="101">
        <v>45747</v>
      </c>
      <c r="E1408" t="s">
        <v>1896</v>
      </c>
      <c r="F1408" t="s">
        <v>7088</v>
      </c>
      <c r="G1408" t="s">
        <v>4208</v>
      </c>
      <c r="H1408" t="s">
        <v>7073</v>
      </c>
    </row>
    <row r="1409" spans="1:8" x14ac:dyDescent="0.3">
      <c r="A1409">
        <v>470</v>
      </c>
      <c r="B1409" t="s">
        <v>433</v>
      </c>
      <c r="C1409" t="s">
        <v>190</v>
      </c>
      <c r="D1409" s="101">
        <v>45747</v>
      </c>
      <c r="E1409" t="s">
        <v>1914</v>
      </c>
      <c r="F1409" t="s">
        <v>7089</v>
      </c>
      <c r="G1409" t="s">
        <v>4208</v>
      </c>
      <c r="H1409" t="s">
        <v>7073</v>
      </c>
    </row>
    <row r="1410" spans="1:8" x14ac:dyDescent="0.3">
      <c r="A1410">
        <v>471</v>
      </c>
      <c r="B1410" t="s">
        <v>434</v>
      </c>
      <c r="C1410" t="s">
        <v>190</v>
      </c>
      <c r="D1410" s="101">
        <v>45747</v>
      </c>
      <c r="E1410" t="s">
        <v>1933</v>
      </c>
      <c r="F1410" t="s">
        <v>7090</v>
      </c>
      <c r="G1410" t="s">
        <v>4208</v>
      </c>
      <c r="H1410" t="s">
        <v>7073</v>
      </c>
    </row>
    <row r="1411" spans="1:8" x14ac:dyDescent="0.3">
      <c r="A1411">
        <v>484</v>
      </c>
      <c r="B1411" t="s">
        <v>449</v>
      </c>
      <c r="C1411" t="s">
        <v>64</v>
      </c>
      <c r="D1411" s="101">
        <v>45747</v>
      </c>
      <c r="E1411" t="s">
        <v>7091</v>
      </c>
      <c r="F1411" t="s">
        <v>7092</v>
      </c>
      <c r="G1411" t="s">
        <v>6221</v>
      </c>
      <c r="H1411" t="s">
        <v>7093</v>
      </c>
    </row>
    <row r="1412" spans="1:8" x14ac:dyDescent="0.3">
      <c r="A1412">
        <v>510</v>
      </c>
      <c r="B1412" t="s">
        <v>2204</v>
      </c>
      <c r="C1412" t="s">
        <v>241</v>
      </c>
      <c r="D1412" s="101">
        <v>45747</v>
      </c>
      <c r="E1412" t="s">
        <v>2224</v>
      </c>
      <c r="F1412" t="s">
        <v>7094</v>
      </c>
      <c r="G1412" t="s">
        <v>7095</v>
      </c>
      <c r="H1412" t="s">
        <v>7096</v>
      </c>
    </row>
    <row r="1413" spans="1:8" x14ac:dyDescent="0.3">
      <c r="A1413">
        <v>511</v>
      </c>
      <c r="B1413" t="s">
        <v>2228</v>
      </c>
      <c r="C1413" t="s">
        <v>241</v>
      </c>
      <c r="D1413" s="101">
        <v>45747</v>
      </c>
      <c r="E1413" t="s">
        <v>2249</v>
      </c>
      <c r="F1413" t="s">
        <v>7097</v>
      </c>
      <c r="G1413" t="s">
        <v>7095</v>
      </c>
      <c r="H1413" t="s">
        <v>7098</v>
      </c>
    </row>
    <row r="1414" spans="1:8" x14ac:dyDescent="0.3">
      <c r="A1414">
        <v>513</v>
      </c>
      <c r="B1414" t="s">
        <v>2253</v>
      </c>
      <c r="C1414" t="s">
        <v>241</v>
      </c>
      <c r="D1414" s="101">
        <v>45747</v>
      </c>
      <c r="E1414" t="s">
        <v>2254</v>
      </c>
      <c r="F1414" t="s">
        <v>7099</v>
      </c>
      <c r="G1414" t="s">
        <v>7095</v>
      </c>
      <c r="H1414" t="s">
        <v>7096</v>
      </c>
    </row>
    <row r="1415" spans="1:8" x14ac:dyDescent="0.3">
      <c r="A1415">
        <v>518</v>
      </c>
      <c r="B1415" t="s">
        <v>59</v>
      </c>
      <c r="C1415" t="s">
        <v>60</v>
      </c>
      <c r="D1415" s="101">
        <v>45747</v>
      </c>
      <c r="E1415" t="s">
        <v>7100</v>
      </c>
      <c r="F1415" t="s">
        <v>7101</v>
      </c>
      <c r="G1415" t="s">
        <v>5290</v>
      </c>
      <c r="H1415" t="s">
        <v>7102</v>
      </c>
    </row>
    <row r="1416" spans="1:8" x14ac:dyDescent="0.3">
      <c r="A1416">
        <v>77</v>
      </c>
      <c r="B1416" t="s">
        <v>57</v>
      </c>
      <c r="C1416" t="s">
        <v>58</v>
      </c>
      <c r="D1416" s="101">
        <v>45777</v>
      </c>
      <c r="E1416" t="s">
        <v>7103</v>
      </c>
      <c r="F1416" t="s">
        <v>7104</v>
      </c>
      <c r="G1416" t="s">
        <v>4634</v>
      </c>
      <c r="H1416" t="s">
        <v>7105</v>
      </c>
    </row>
    <row r="1417" spans="1:8" x14ac:dyDescent="0.3">
      <c r="A1417">
        <v>121</v>
      </c>
      <c r="B1417" t="s">
        <v>94</v>
      </c>
      <c r="C1417" t="s">
        <v>25</v>
      </c>
      <c r="D1417" s="101">
        <v>45777</v>
      </c>
      <c r="E1417" t="s">
        <v>7106</v>
      </c>
      <c r="F1417" t="s">
        <v>7107</v>
      </c>
      <c r="G1417" t="s">
        <v>3556</v>
      </c>
      <c r="H1417" t="s">
        <v>7108</v>
      </c>
    </row>
    <row r="1418" spans="1:8" x14ac:dyDescent="0.3">
      <c r="A1418">
        <v>122</v>
      </c>
      <c r="B1418" t="s">
        <v>96</v>
      </c>
      <c r="C1418" t="s">
        <v>93</v>
      </c>
      <c r="D1418" s="101">
        <v>45777</v>
      </c>
      <c r="E1418" t="s">
        <v>7109</v>
      </c>
      <c r="F1418" t="s">
        <v>7110</v>
      </c>
      <c r="G1418" t="s">
        <v>3699</v>
      </c>
      <c r="H1418" t="s">
        <v>7111</v>
      </c>
    </row>
    <row r="1419" spans="1:8" x14ac:dyDescent="0.3">
      <c r="A1419">
        <v>124</v>
      </c>
      <c r="B1419" t="s">
        <v>97</v>
      </c>
      <c r="C1419" t="s">
        <v>64</v>
      </c>
      <c r="D1419" s="101">
        <v>45777</v>
      </c>
      <c r="E1419" t="s">
        <v>7112</v>
      </c>
      <c r="F1419" t="s">
        <v>7113</v>
      </c>
      <c r="G1419" t="s">
        <v>6221</v>
      </c>
      <c r="H1419" t="s">
        <v>7114</v>
      </c>
    </row>
    <row r="1420" spans="1:8" x14ac:dyDescent="0.3">
      <c r="A1420">
        <v>125</v>
      </c>
      <c r="B1420" t="s">
        <v>98</v>
      </c>
      <c r="C1420" t="s">
        <v>64</v>
      </c>
      <c r="D1420" s="101">
        <v>45777</v>
      </c>
      <c r="E1420" t="s">
        <v>7115</v>
      </c>
      <c r="F1420" t="s">
        <v>7116</v>
      </c>
      <c r="G1420" t="s">
        <v>6221</v>
      </c>
      <c r="H1420" t="s">
        <v>7117</v>
      </c>
    </row>
    <row r="1421" spans="1:8" x14ac:dyDescent="0.3">
      <c r="A1421">
        <v>128</v>
      </c>
      <c r="B1421" t="s">
        <v>101</v>
      </c>
      <c r="C1421" t="s">
        <v>64</v>
      </c>
      <c r="D1421" s="101">
        <v>45777</v>
      </c>
      <c r="E1421" t="s">
        <v>7118</v>
      </c>
      <c r="F1421" t="s">
        <v>7119</v>
      </c>
      <c r="G1421" t="s">
        <v>6221</v>
      </c>
      <c r="H1421" t="s">
        <v>7120</v>
      </c>
    </row>
    <row r="1422" spans="1:8" x14ac:dyDescent="0.3">
      <c r="A1422">
        <v>172</v>
      </c>
      <c r="B1422" t="s">
        <v>122</v>
      </c>
      <c r="C1422" t="s">
        <v>93</v>
      </c>
      <c r="D1422" s="101">
        <v>45777</v>
      </c>
      <c r="E1422" t="s">
        <v>7121</v>
      </c>
      <c r="F1422" t="s">
        <v>7122</v>
      </c>
      <c r="G1422" t="s">
        <v>3566</v>
      </c>
      <c r="H1422" t="s">
        <v>7123</v>
      </c>
    </row>
    <row r="1423" spans="1:8" x14ac:dyDescent="0.3">
      <c r="A1423">
        <v>208</v>
      </c>
      <c r="B1423" t="s">
        <v>140</v>
      </c>
      <c r="C1423" t="s">
        <v>90</v>
      </c>
      <c r="D1423" s="101">
        <v>45777</v>
      </c>
      <c r="E1423" t="s">
        <v>3479</v>
      </c>
      <c r="F1423" t="s">
        <v>7124</v>
      </c>
      <c r="G1423" t="s">
        <v>6908</v>
      </c>
      <c r="H1423" t="s">
        <v>7125</v>
      </c>
    </row>
    <row r="1424" spans="1:8" x14ac:dyDescent="0.3">
      <c r="A1424">
        <v>214</v>
      </c>
      <c r="B1424" t="s">
        <v>143</v>
      </c>
      <c r="C1424" t="s">
        <v>90</v>
      </c>
      <c r="D1424" s="101">
        <v>45777</v>
      </c>
      <c r="E1424" t="s">
        <v>3480</v>
      </c>
      <c r="F1424" t="s">
        <v>7126</v>
      </c>
      <c r="G1424" t="s">
        <v>6911</v>
      </c>
      <c r="H1424" t="s">
        <v>7127</v>
      </c>
    </row>
    <row r="1425" spans="1:8" x14ac:dyDescent="0.3">
      <c r="A1425">
        <v>217</v>
      </c>
      <c r="B1425" t="s">
        <v>147</v>
      </c>
      <c r="C1425" t="s">
        <v>90</v>
      </c>
      <c r="D1425" s="101">
        <v>45777</v>
      </c>
      <c r="E1425" t="s">
        <v>3481</v>
      </c>
      <c r="F1425" t="s">
        <v>7128</v>
      </c>
      <c r="G1425" t="s">
        <v>6911</v>
      </c>
      <c r="H1425" t="s">
        <v>7129</v>
      </c>
    </row>
    <row r="1426" spans="1:8" x14ac:dyDescent="0.3">
      <c r="A1426">
        <v>218</v>
      </c>
      <c r="B1426" t="s">
        <v>148</v>
      </c>
      <c r="C1426" t="s">
        <v>90</v>
      </c>
      <c r="D1426" s="101">
        <v>45777</v>
      </c>
      <c r="E1426" t="s">
        <v>3482</v>
      </c>
      <c r="F1426" t="s">
        <v>7130</v>
      </c>
      <c r="G1426" t="s">
        <v>6908</v>
      </c>
      <c r="H1426" t="s">
        <v>7131</v>
      </c>
    </row>
    <row r="1427" spans="1:8" x14ac:dyDescent="0.3">
      <c r="A1427">
        <v>225</v>
      </c>
      <c r="B1427" t="s">
        <v>156</v>
      </c>
      <c r="C1427" t="s">
        <v>90</v>
      </c>
      <c r="D1427" s="101">
        <v>45777</v>
      </c>
      <c r="E1427" t="s">
        <v>3483</v>
      </c>
      <c r="F1427" t="s">
        <v>7132</v>
      </c>
      <c r="G1427" t="s">
        <v>6908</v>
      </c>
      <c r="H1427" t="s">
        <v>7133</v>
      </c>
    </row>
    <row r="1428" spans="1:8" x14ac:dyDescent="0.3">
      <c r="A1428">
        <v>239</v>
      </c>
      <c r="B1428" t="s">
        <v>1226</v>
      </c>
      <c r="C1428" t="s">
        <v>29</v>
      </c>
      <c r="D1428" s="101">
        <v>45777</v>
      </c>
      <c r="E1428" t="s">
        <v>3484</v>
      </c>
      <c r="F1428" t="s">
        <v>7134</v>
      </c>
      <c r="G1428" t="s">
        <v>3894</v>
      </c>
      <c r="H1428" t="s">
        <v>7135</v>
      </c>
    </row>
    <row r="1429" spans="1:8" x14ac:dyDescent="0.3">
      <c r="A1429">
        <v>241</v>
      </c>
      <c r="B1429" t="s">
        <v>173</v>
      </c>
      <c r="C1429" t="s">
        <v>29</v>
      </c>
      <c r="D1429" s="101">
        <v>45777</v>
      </c>
      <c r="E1429" t="s">
        <v>7136</v>
      </c>
      <c r="F1429" t="s">
        <v>7137</v>
      </c>
      <c r="G1429" t="s">
        <v>3894</v>
      </c>
      <c r="H1429" t="s">
        <v>7006</v>
      </c>
    </row>
    <row r="1430" spans="1:8" x14ac:dyDescent="0.3">
      <c r="A1430">
        <v>434</v>
      </c>
      <c r="B1430" t="s">
        <v>403</v>
      </c>
      <c r="C1430" t="s">
        <v>90</v>
      </c>
      <c r="D1430" s="101">
        <v>45777</v>
      </c>
      <c r="E1430" t="s">
        <v>3485</v>
      </c>
      <c r="F1430" t="s">
        <v>7138</v>
      </c>
      <c r="G1430" t="s">
        <v>6911</v>
      </c>
      <c r="H1430" t="s">
        <v>7139</v>
      </c>
    </row>
    <row r="1431" spans="1:8" x14ac:dyDescent="0.3">
      <c r="A1431">
        <v>436</v>
      </c>
      <c r="B1431" t="s">
        <v>121</v>
      </c>
      <c r="C1431" t="s">
        <v>93</v>
      </c>
      <c r="D1431" s="101">
        <v>45777</v>
      </c>
      <c r="E1431" t="s">
        <v>3486</v>
      </c>
      <c r="F1431" t="s">
        <v>7140</v>
      </c>
      <c r="G1431" t="s">
        <v>3699</v>
      </c>
      <c r="H1431" t="s">
        <v>7141</v>
      </c>
    </row>
    <row r="1432" spans="1:8" x14ac:dyDescent="0.3">
      <c r="A1432">
        <v>485</v>
      </c>
      <c r="B1432" t="s">
        <v>450</v>
      </c>
      <c r="C1432" t="s">
        <v>93</v>
      </c>
      <c r="D1432" s="101">
        <v>45777</v>
      </c>
      <c r="E1432" t="s">
        <v>3487</v>
      </c>
      <c r="F1432" t="s">
        <v>7142</v>
      </c>
      <c r="G1432" t="s">
        <v>3566</v>
      </c>
      <c r="H1432" t="s">
        <v>7143</v>
      </c>
    </row>
    <row r="1433" spans="1:8" x14ac:dyDescent="0.3">
      <c r="A1433">
        <v>488</v>
      </c>
      <c r="B1433" t="s">
        <v>453</v>
      </c>
      <c r="C1433" t="s">
        <v>93</v>
      </c>
      <c r="D1433" s="101">
        <v>45777</v>
      </c>
      <c r="E1433" t="s">
        <v>3488</v>
      </c>
      <c r="F1433" t="s">
        <v>7144</v>
      </c>
      <c r="G1433" t="s">
        <v>3566</v>
      </c>
      <c r="H1433" t="s">
        <v>7145</v>
      </c>
    </row>
    <row r="1434" spans="1:8" x14ac:dyDescent="0.3">
      <c r="A1434">
        <v>77</v>
      </c>
      <c r="B1434" t="s">
        <v>57</v>
      </c>
      <c r="C1434" t="s">
        <v>58</v>
      </c>
      <c r="D1434" s="101">
        <v>45808</v>
      </c>
      <c r="E1434" t="s">
        <v>7146</v>
      </c>
      <c r="F1434" t="s">
        <v>7147</v>
      </c>
      <c r="G1434" t="s">
        <v>4634</v>
      </c>
      <c r="H1434" t="s">
        <v>7148</v>
      </c>
    </row>
    <row r="1435" spans="1:8" x14ac:dyDescent="0.3">
      <c r="A1435">
        <v>121</v>
      </c>
      <c r="B1435" t="s">
        <v>94</v>
      </c>
      <c r="C1435" t="s">
        <v>25</v>
      </c>
      <c r="D1435" s="101">
        <v>45808</v>
      </c>
      <c r="E1435" t="s">
        <v>7149</v>
      </c>
      <c r="F1435" t="s">
        <v>7150</v>
      </c>
      <c r="G1435" t="s">
        <v>3556</v>
      </c>
      <c r="H1435" t="s">
        <v>7151</v>
      </c>
    </row>
    <row r="1436" spans="1:8" x14ac:dyDescent="0.3">
      <c r="A1436">
        <v>124</v>
      </c>
      <c r="B1436" t="s">
        <v>97</v>
      </c>
      <c r="C1436" t="s">
        <v>64</v>
      </c>
      <c r="D1436" s="101">
        <v>45808</v>
      </c>
      <c r="E1436" t="s">
        <v>7152</v>
      </c>
      <c r="F1436" t="s">
        <v>7153</v>
      </c>
      <c r="G1436" t="s">
        <v>6221</v>
      </c>
      <c r="H1436" t="s">
        <v>7154</v>
      </c>
    </row>
    <row r="1437" spans="1:8" x14ac:dyDescent="0.3">
      <c r="A1437">
        <v>125</v>
      </c>
      <c r="B1437" t="s">
        <v>98</v>
      </c>
      <c r="C1437" t="s">
        <v>64</v>
      </c>
      <c r="D1437" s="101">
        <v>45808</v>
      </c>
      <c r="E1437" t="s">
        <v>7155</v>
      </c>
      <c r="F1437" t="s">
        <v>7156</v>
      </c>
      <c r="G1437" t="s">
        <v>6221</v>
      </c>
      <c r="H1437" t="s">
        <v>7157</v>
      </c>
    </row>
    <row r="1438" spans="1:8" x14ac:dyDescent="0.3">
      <c r="A1438">
        <v>128</v>
      </c>
      <c r="B1438" t="s">
        <v>101</v>
      </c>
      <c r="C1438" t="s">
        <v>64</v>
      </c>
      <c r="D1438" s="101">
        <v>45808</v>
      </c>
      <c r="E1438" t="s">
        <v>7158</v>
      </c>
      <c r="F1438" t="s">
        <v>7159</v>
      </c>
      <c r="G1438" t="s">
        <v>6221</v>
      </c>
      <c r="H1438" t="s">
        <v>7160</v>
      </c>
    </row>
    <row r="1439" spans="1:8" x14ac:dyDescent="0.3">
      <c r="A1439">
        <v>172</v>
      </c>
      <c r="B1439" t="s">
        <v>122</v>
      </c>
      <c r="C1439" t="s">
        <v>93</v>
      </c>
      <c r="D1439" s="101">
        <v>45808</v>
      </c>
      <c r="E1439" t="s">
        <v>7161</v>
      </c>
      <c r="F1439" t="s">
        <v>7162</v>
      </c>
      <c r="G1439" t="s">
        <v>3566</v>
      </c>
      <c r="H1439" t="s">
        <v>7163</v>
      </c>
    </row>
    <row r="1440" spans="1:8" x14ac:dyDescent="0.3">
      <c r="A1440">
        <v>208</v>
      </c>
      <c r="B1440" t="s">
        <v>140</v>
      </c>
      <c r="C1440" t="s">
        <v>90</v>
      </c>
      <c r="D1440" s="101">
        <v>45808</v>
      </c>
      <c r="E1440" t="s">
        <v>3489</v>
      </c>
      <c r="F1440" t="s">
        <v>7164</v>
      </c>
      <c r="G1440" t="s">
        <v>6908</v>
      </c>
      <c r="H1440" t="s">
        <v>7165</v>
      </c>
    </row>
    <row r="1441" spans="1:8" x14ac:dyDescent="0.3">
      <c r="A1441">
        <v>214</v>
      </c>
      <c r="B1441" t="s">
        <v>143</v>
      </c>
      <c r="C1441" t="s">
        <v>90</v>
      </c>
      <c r="D1441" s="101">
        <v>45808</v>
      </c>
      <c r="E1441" t="s">
        <v>3490</v>
      </c>
      <c r="F1441" t="s">
        <v>7166</v>
      </c>
      <c r="G1441" t="s">
        <v>6911</v>
      </c>
      <c r="H1441" t="s">
        <v>7167</v>
      </c>
    </row>
    <row r="1442" spans="1:8" x14ac:dyDescent="0.3">
      <c r="A1442">
        <v>217</v>
      </c>
      <c r="B1442" t="s">
        <v>147</v>
      </c>
      <c r="C1442" t="s">
        <v>90</v>
      </c>
      <c r="D1442" s="101">
        <v>45808</v>
      </c>
      <c r="E1442" t="s">
        <v>3491</v>
      </c>
      <c r="F1442" t="s">
        <v>7168</v>
      </c>
      <c r="G1442" t="s">
        <v>6911</v>
      </c>
      <c r="H1442" t="s">
        <v>7169</v>
      </c>
    </row>
    <row r="1443" spans="1:8" x14ac:dyDescent="0.3">
      <c r="A1443">
        <v>218</v>
      </c>
      <c r="B1443" t="s">
        <v>148</v>
      </c>
      <c r="C1443" t="s">
        <v>90</v>
      </c>
      <c r="D1443" s="101">
        <v>45808</v>
      </c>
      <c r="E1443" t="s">
        <v>1116</v>
      </c>
      <c r="F1443" t="s">
        <v>7170</v>
      </c>
      <c r="G1443" t="s">
        <v>6908</v>
      </c>
      <c r="H1443" t="s">
        <v>7171</v>
      </c>
    </row>
    <row r="1444" spans="1:8" x14ac:dyDescent="0.3">
      <c r="A1444">
        <v>225</v>
      </c>
      <c r="B1444" t="s">
        <v>156</v>
      </c>
      <c r="C1444" t="s">
        <v>90</v>
      </c>
      <c r="D1444" s="101">
        <v>45808</v>
      </c>
      <c r="E1444" t="s">
        <v>3492</v>
      </c>
      <c r="F1444" t="s">
        <v>7172</v>
      </c>
      <c r="G1444" t="s">
        <v>6908</v>
      </c>
      <c r="H1444" t="s">
        <v>7173</v>
      </c>
    </row>
    <row r="1445" spans="1:8" x14ac:dyDescent="0.3">
      <c r="A1445">
        <v>239</v>
      </c>
      <c r="B1445" t="s">
        <v>1226</v>
      </c>
      <c r="C1445" t="s">
        <v>29</v>
      </c>
      <c r="D1445" s="101">
        <v>45808</v>
      </c>
      <c r="E1445" t="s">
        <v>3493</v>
      </c>
      <c r="F1445" t="s">
        <v>7174</v>
      </c>
      <c r="G1445" t="s">
        <v>3894</v>
      </c>
      <c r="H1445" t="s">
        <v>7175</v>
      </c>
    </row>
    <row r="1446" spans="1:8" x14ac:dyDescent="0.3">
      <c r="A1446">
        <v>241</v>
      </c>
      <c r="B1446" t="s">
        <v>173</v>
      </c>
      <c r="C1446" t="s">
        <v>29</v>
      </c>
      <c r="D1446" s="101">
        <v>45808</v>
      </c>
      <c r="E1446" t="s">
        <v>1233</v>
      </c>
      <c r="F1446" t="s">
        <v>7176</v>
      </c>
      <c r="G1446" t="s">
        <v>3894</v>
      </c>
      <c r="H1446" t="s">
        <v>7177</v>
      </c>
    </row>
    <row r="1447" spans="1:8" x14ac:dyDescent="0.3">
      <c r="A1447">
        <v>434</v>
      </c>
      <c r="B1447" t="s">
        <v>403</v>
      </c>
      <c r="C1447" t="s">
        <v>90</v>
      </c>
      <c r="D1447" s="101">
        <v>45808</v>
      </c>
      <c r="E1447" t="s">
        <v>3494</v>
      </c>
      <c r="F1447" t="s">
        <v>7178</v>
      </c>
      <c r="G1447" t="s">
        <v>6911</v>
      </c>
      <c r="H1447" t="s">
        <v>7179</v>
      </c>
    </row>
    <row r="1448" spans="1:8" x14ac:dyDescent="0.3">
      <c r="A1448">
        <v>436</v>
      </c>
      <c r="B1448" t="s">
        <v>121</v>
      </c>
      <c r="C1448" t="s">
        <v>93</v>
      </c>
      <c r="D1448" s="101">
        <v>45808</v>
      </c>
      <c r="E1448" t="s">
        <v>3495</v>
      </c>
      <c r="F1448" t="s">
        <v>7180</v>
      </c>
      <c r="G1448" t="s">
        <v>3699</v>
      </c>
      <c r="H1448" t="s">
        <v>7181</v>
      </c>
    </row>
    <row r="1449" spans="1:8" x14ac:dyDescent="0.3">
      <c r="A1449">
        <v>485</v>
      </c>
      <c r="B1449" t="s">
        <v>450</v>
      </c>
      <c r="C1449" t="s">
        <v>93</v>
      </c>
      <c r="D1449" s="101">
        <v>45808</v>
      </c>
      <c r="E1449" t="s">
        <v>3496</v>
      </c>
      <c r="F1449" t="s">
        <v>7182</v>
      </c>
      <c r="G1449" t="s">
        <v>3566</v>
      </c>
      <c r="H1449" t="s">
        <v>7183</v>
      </c>
    </row>
    <row r="1450" spans="1:8" x14ac:dyDescent="0.3">
      <c r="A1450">
        <v>488</v>
      </c>
      <c r="B1450" t="s">
        <v>453</v>
      </c>
      <c r="C1450" t="s">
        <v>93</v>
      </c>
      <c r="D1450" s="101">
        <v>45808</v>
      </c>
      <c r="E1450" t="s">
        <v>3497</v>
      </c>
      <c r="F1450" t="s">
        <v>7184</v>
      </c>
      <c r="G1450" t="s">
        <v>3566</v>
      </c>
      <c r="H1450" t="s">
        <v>7185</v>
      </c>
    </row>
    <row r="1451" spans="1:8" x14ac:dyDescent="0.3">
      <c r="A1451">
        <v>77</v>
      </c>
      <c r="B1451" t="s">
        <v>57</v>
      </c>
      <c r="C1451" t="s">
        <v>58</v>
      </c>
      <c r="D1451" s="101">
        <v>45838</v>
      </c>
      <c r="E1451" t="s">
        <v>7186</v>
      </c>
      <c r="F1451" t="s">
        <v>7187</v>
      </c>
      <c r="G1451" t="s">
        <v>4634</v>
      </c>
      <c r="H1451" t="s">
        <v>6891</v>
      </c>
    </row>
    <row r="1452" spans="1:8" x14ac:dyDescent="0.3">
      <c r="A1452">
        <v>121</v>
      </c>
      <c r="B1452" t="s">
        <v>94</v>
      </c>
      <c r="C1452" t="s">
        <v>25</v>
      </c>
      <c r="D1452" s="101">
        <v>45838</v>
      </c>
      <c r="E1452" t="s">
        <v>7188</v>
      </c>
      <c r="F1452" t="s">
        <v>7189</v>
      </c>
      <c r="G1452" t="s">
        <v>3556</v>
      </c>
      <c r="H1452" t="s">
        <v>7190</v>
      </c>
    </row>
    <row r="1453" spans="1:8" x14ac:dyDescent="0.3">
      <c r="A1453">
        <v>122</v>
      </c>
      <c r="B1453" t="s">
        <v>96</v>
      </c>
      <c r="C1453" t="s">
        <v>93</v>
      </c>
      <c r="D1453" s="101">
        <v>45838</v>
      </c>
      <c r="E1453" t="s">
        <v>7191</v>
      </c>
      <c r="F1453" t="s">
        <v>7192</v>
      </c>
      <c r="G1453" t="s">
        <v>3699</v>
      </c>
      <c r="H1453" t="s">
        <v>7193</v>
      </c>
    </row>
    <row r="1454" spans="1:8" x14ac:dyDescent="0.3">
      <c r="A1454">
        <v>124</v>
      </c>
      <c r="B1454" t="s">
        <v>97</v>
      </c>
      <c r="C1454" t="s">
        <v>64</v>
      </c>
      <c r="D1454" s="101">
        <v>45838</v>
      </c>
      <c r="E1454" t="s">
        <v>7194</v>
      </c>
      <c r="F1454" t="s">
        <v>7195</v>
      </c>
      <c r="G1454" t="s">
        <v>6221</v>
      </c>
      <c r="H1454" t="s">
        <v>7196</v>
      </c>
    </row>
    <row r="1455" spans="1:8" x14ac:dyDescent="0.3">
      <c r="A1455">
        <v>125</v>
      </c>
      <c r="B1455" t="s">
        <v>98</v>
      </c>
      <c r="C1455" t="s">
        <v>64</v>
      </c>
      <c r="D1455" s="101">
        <v>45838</v>
      </c>
      <c r="E1455" t="s">
        <v>7197</v>
      </c>
      <c r="F1455" t="s">
        <v>7198</v>
      </c>
      <c r="G1455" t="s">
        <v>6221</v>
      </c>
      <c r="H1455" t="s">
        <v>7199</v>
      </c>
    </row>
    <row r="1456" spans="1:8" x14ac:dyDescent="0.3">
      <c r="A1456">
        <v>128</v>
      </c>
      <c r="B1456" t="s">
        <v>101</v>
      </c>
      <c r="C1456" t="s">
        <v>64</v>
      </c>
      <c r="D1456" s="101">
        <v>45838</v>
      </c>
      <c r="E1456" t="s">
        <v>7200</v>
      </c>
      <c r="F1456" t="s">
        <v>7201</v>
      </c>
      <c r="G1456" t="s">
        <v>6221</v>
      </c>
      <c r="H1456" t="s">
        <v>7202</v>
      </c>
    </row>
    <row r="1457" spans="1:8" x14ac:dyDescent="0.3">
      <c r="A1457">
        <v>172</v>
      </c>
      <c r="B1457" t="s">
        <v>122</v>
      </c>
      <c r="C1457" t="s">
        <v>93</v>
      </c>
      <c r="D1457" s="101">
        <v>45838</v>
      </c>
      <c r="E1457" t="s">
        <v>7203</v>
      </c>
      <c r="F1457" t="s">
        <v>7204</v>
      </c>
      <c r="G1457" t="s">
        <v>3566</v>
      </c>
      <c r="H1457" t="s">
        <v>7205</v>
      </c>
    </row>
    <row r="1458" spans="1:8" x14ac:dyDescent="0.3">
      <c r="A1458">
        <v>208</v>
      </c>
      <c r="B1458" t="s">
        <v>140</v>
      </c>
      <c r="C1458" t="s">
        <v>90</v>
      </c>
      <c r="D1458" s="101">
        <v>45838</v>
      </c>
      <c r="E1458" t="s">
        <v>3498</v>
      </c>
      <c r="F1458" t="s">
        <v>7206</v>
      </c>
      <c r="G1458" t="s">
        <v>6908</v>
      </c>
      <c r="H1458" t="s">
        <v>7207</v>
      </c>
    </row>
    <row r="1459" spans="1:8" x14ac:dyDescent="0.3">
      <c r="A1459">
        <v>214</v>
      </c>
      <c r="B1459" t="s">
        <v>143</v>
      </c>
      <c r="C1459" t="s">
        <v>90</v>
      </c>
      <c r="D1459" s="101">
        <v>45838</v>
      </c>
      <c r="E1459" t="s">
        <v>3499</v>
      </c>
      <c r="F1459" t="s">
        <v>7208</v>
      </c>
      <c r="G1459" t="s">
        <v>6911</v>
      </c>
      <c r="H1459" t="s">
        <v>7209</v>
      </c>
    </row>
    <row r="1460" spans="1:8" x14ac:dyDescent="0.3">
      <c r="A1460">
        <v>217</v>
      </c>
      <c r="B1460" t="s">
        <v>147</v>
      </c>
      <c r="C1460" t="s">
        <v>90</v>
      </c>
      <c r="D1460" s="101">
        <v>45838</v>
      </c>
      <c r="E1460" t="s">
        <v>3500</v>
      </c>
      <c r="F1460" t="s">
        <v>7210</v>
      </c>
      <c r="G1460" t="s">
        <v>6911</v>
      </c>
      <c r="H1460" t="s">
        <v>7211</v>
      </c>
    </row>
    <row r="1461" spans="1:8" x14ac:dyDescent="0.3">
      <c r="A1461">
        <v>218</v>
      </c>
      <c r="B1461" t="s">
        <v>148</v>
      </c>
      <c r="C1461" t="s">
        <v>90</v>
      </c>
      <c r="D1461" s="101">
        <v>45838</v>
      </c>
      <c r="E1461" t="s">
        <v>1117</v>
      </c>
      <c r="F1461" t="s">
        <v>7212</v>
      </c>
      <c r="G1461" t="s">
        <v>6908</v>
      </c>
      <c r="H1461" t="s">
        <v>7213</v>
      </c>
    </row>
    <row r="1462" spans="1:8" x14ac:dyDescent="0.3">
      <c r="A1462">
        <v>225</v>
      </c>
      <c r="B1462" t="s">
        <v>156</v>
      </c>
      <c r="C1462" t="s">
        <v>90</v>
      </c>
      <c r="D1462" s="101">
        <v>45838</v>
      </c>
      <c r="E1462" t="s">
        <v>3501</v>
      </c>
      <c r="F1462" t="s">
        <v>7214</v>
      </c>
      <c r="G1462" t="s">
        <v>6908</v>
      </c>
      <c r="H1462" t="s">
        <v>7215</v>
      </c>
    </row>
    <row r="1463" spans="1:8" x14ac:dyDescent="0.3">
      <c r="A1463">
        <v>239</v>
      </c>
      <c r="B1463" t="s">
        <v>1226</v>
      </c>
      <c r="C1463" t="s">
        <v>29</v>
      </c>
      <c r="D1463" s="101">
        <v>45838</v>
      </c>
      <c r="E1463" t="s">
        <v>3502</v>
      </c>
      <c r="F1463" t="s">
        <v>7216</v>
      </c>
      <c r="G1463" t="s">
        <v>3894</v>
      </c>
      <c r="H1463" t="s">
        <v>7217</v>
      </c>
    </row>
    <row r="1464" spans="1:8" x14ac:dyDescent="0.3">
      <c r="A1464">
        <v>241</v>
      </c>
      <c r="B1464" t="s">
        <v>173</v>
      </c>
      <c r="C1464" t="s">
        <v>29</v>
      </c>
      <c r="D1464" s="101">
        <v>45838</v>
      </c>
      <c r="E1464" t="s">
        <v>1234</v>
      </c>
      <c r="F1464" t="s">
        <v>7218</v>
      </c>
      <c r="G1464" t="s">
        <v>3894</v>
      </c>
      <c r="H1464" t="s">
        <v>7177</v>
      </c>
    </row>
    <row r="1465" spans="1:8" x14ac:dyDescent="0.3">
      <c r="A1465">
        <v>434</v>
      </c>
      <c r="B1465" t="s">
        <v>403</v>
      </c>
      <c r="C1465" t="s">
        <v>90</v>
      </c>
      <c r="D1465" s="101">
        <v>45838</v>
      </c>
      <c r="E1465" t="s">
        <v>2620</v>
      </c>
      <c r="F1465" t="s">
        <v>7219</v>
      </c>
      <c r="G1465" t="s">
        <v>6911</v>
      </c>
      <c r="H1465" t="s">
        <v>7220</v>
      </c>
    </row>
    <row r="1466" spans="1:8" x14ac:dyDescent="0.3">
      <c r="A1466">
        <v>436</v>
      </c>
      <c r="B1466" t="s">
        <v>121</v>
      </c>
      <c r="C1466" t="s">
        <v>93</v>
      </c>
      <c r="D1466" s="101">
        <v>45838</v>
      </c>
      <c r="E1466" t="s">
        <v>2622</v>
      </c>
      <c r="F1466" t="s">
        <v>7221</v>
      </c>
      <c r="G1466" t="s">
        <v>3699</v>
      </c>
      <c r="H1466" t="s">
        <v>7222</v>
      </c>
    </row>
    <row r="1467" spans="1:8" x14ac:dyDescent="0.3">
      <c r="A1467">
        <v>485</v>
      </c>
      <c r="B1467" t="s">
        <v>450</v>
      </c>
      <c r="C1467" t="s">
        <v>93</v>
      </c>
      <c r="D1467" s="101">
        <v>45838</v>
      </c>
      <c r="E1467" t="s">
        <v>2638</v>
      </c>
      <c r="F1467" t="s">
        <v>7223</v>
      </c>
      <c r="G1467" t="s">
        <v>3566</v>
      </c>
      <c r="H1467" t="s">
        <v>7224</v>
      </c>
    </row>
    <row r="1468" spans="1:8" x14ac:dyDescent="0.3">
      <c r="A1468">
        <v>488</v>
      </c>
      <c r="B1468" t="s">
        <v>453</v>
      </c>
      <c r="C1468" t="s">
        <v>93</v>
      </c>
      <c r="D1468" s="101">
        <v>45838</v>
      </c>
      <c r="E1468" t="s">
        <v>2639</v>
      </c>
      <c r="F1468" t="s">
        <v>7225</v>
      </c>
      <c r="G1468" t="s">
        <v>3566</v>
      </c>
      <c r="H1468" t="s">
        <v>7226</v>
      </c>
    </row>
    <row r="1469" spans="1:8" x14ac:dyDescent="0.3">
      <c r="A1469">
        <v>68</v>
      </c>
      <c r="B1469" t="s">
        <v>49</v>
      </c>
      <c r="C1469" t="s">
        <v>50</v>
      </c>
      <c r="D1469" s="101">
        <v>45838</v>
      </c>
      <c r="E1469" t="s">
        <v>2481</v>
      </c>
      <c r="F1469" t="s">
        <v>7227</v>
      </c>
      <c r="G1469" t="s">
        <v>3598</v>
      </c>
      <c r="H1469" t="s">
        <v>7228</v>
      </c>
    </row>
    <row r="1470" spans="1:8" x14ac:dyDescent="0.3">
      <c r="A1470">
        <v>73</v>
      </c>
      <c r="B1470" t="s">
        <v>53</v>
      </c>
      <c r="C1470" t="s">
        <v>25</v>
      </c>
      <c r="D1470" s="101">
        <v>45838</v>
      </c>
      <c r="E1470" t="s">
        <v>2498</v>
      </c>
      <c r="F1470" t="s">
        <v>7229</v>
      </c>
      <c r="G1470" t="s">
        <v>3792</v>
      </c>
      <c r="H1470" t="s">
        <v>7230</v>
      </c>
    </row>
    <row r="1471" spans="1:8" x14ac:dyDescent="0.3">
      <c r="A1471">
        <v>74</v>
      </c>
      <c r="B1471" t="s">
        <v>56</v>
      </c>
      <c r="C1471" t="s">
        <v>25</v>
      </c>
      <c r="D1471" s="101">
        <v>45838</v>
      </c>
      <c r="E1471" t="s">
        <v>2504</v>
      </c>
      <c r="F1471" t="s">
        <v>7231</v>
      </c>
      <c r="G1471" t="s">
        <v>3792</v>
      </c>
      <c r="H1471" t="s">
        <v>7232</v>
      </c>
    </row>
    <row r="1472" spans="1:8" x14ac:dyDescent="0.3">
      <c r="A1472">
        <v>86</v>
      </c>
      <c r="B1472" t="s">
        <v>67</v>
      </c>
      <c r="C1472" t="s">
        <v>64</v>
      </c>
      <c r="D1472" s="101">
        <v>45838</v>
      </c>
      <c r="E1472" t="s">
        <v>7233</v>
      </c>
      <c r="F1472" t="s">
        <v>7234</v>
      </c>
      <c r="G1472" t="s">
        <v>6221</v>
      </c>
      <c r="H1472" t="s">
        <v>7235</v>
      </c>
    </row>
    <row r="1473" spans="1:8" x14ac:dyDescent="0.3">
      <c r="A1473">
        <v>95</v>
      </c>
      <c r="B1473" t="s">
        <v>75</v>
      </c>
      <c r="C1473" t="s">
        <v>64</v>
      </c>
      <c r="D1473" s="101">
        <v>45838</v>
      </c>
      <c r="E1473" t="s">
        <v>7236</v>
      </c>
      <c r="F1473" t="s">
        <v>7237</v>
      </c>
      <c r="G1473" t="s">
        <v>6221</v>
      </c>
      <c r="H1473" t="s">
        <v>7238</v>
      </c>
    </row>
    <row r="1474" spans="1:8" x14ac:dyDescent="0.3">
      <c r="A1474">
        <v>143</v>
      </c>
      <c r="B1474" t="s">
        <v>911</v>
      </c>
      <c r="C1474" t="s">
        <v>77</v>
      </c>
      <c r="D1474" s="101">
        <v>45838</v>
      </c>
      <c r="E1474" t="s">
        <v>7239</v>
      </c>
      <c r="F1474" t="s">
        <v>7240</v>
      </c>
      <c r="G1474" t="s">
        <v>3658</v>
      </c>
      <c r="H1474" t="s">
        <v>7241</v>
      </c>
    </row>
    <row r="1475" spans="1:8" x14ac:dyDescent="0.3">
      <c r="A1475">
        <v>145</v>
      </c>
      <c r="B1475" t="s">
        <v>109</v>
      </c>
      <c r="C1475" t="s">
        <v>110</v>
      </c>
      <c r="D1475" s="101">
        <v>45838</v>
      </c>
      <c r="E1475" t="s">
        <v>7242</v>
      </c>
      <c r="F1475" t="s">
        <v>7243</v>
      </c>
      <c r="G1475" t="s">
        <v>3661</v>
      </c>
      <c r="H1475" t="s">
        <v>7244</v>
      </c>
    </row>
    <row r="1476" spans="1:8" x14ac:dyDescent="0.3">
      <c r="A1476">
        <v>146</v>
      </c>
      <c r="B1476" t="s">
        <v>111</v>
      </c>
      <c r="C1476" t="s">
        <v>77</v>
      </c>
      <c r="D1476" s="101">
        <v>45838</v>
      </c>
      <c r="E1476" t="s">
        <v>7245</v>
      </c>
      <c r="F1476" t="s">
        <v>7246</v>
      </c>
      <c r="G1476" t="s">
        <v>3658</v>
      </c>
      <c r="H1476" t="s">
        <v>7247</v>
      </c>
    </row>
    <row r="1477" spans="1:8" x14ac:dyDescent="0.3">
      <c r="A1477">
        <v>148</v>
      </c>
      <c r="B1477" t="s">
        <v>114</v>
      </c>
      <c r="C1477" t="s">
        <v>110</v>
      </c>
      <c r="D1477" s="101">
        <v>45838</v>
      </c>
      <c r="E1477" t="s">
        <v>7248</v>
      </c>
      <c r="F1477" t="s">
        <v>7249</v>
      </c>
      <c r="G1477" t="s">
        <v>3661</v>
      </c>
      <c r="H1477" t="s">
        <v>7250</v>
      </c>
    </row>
    <row r="1478" spans="1:8" x14ac:dyDescent="0.3">
      <c r="A1478">
        <v>159</v>
      </c>
      <c r="B1478" t="s">
        <v>85</v>
      </c>
      <c r="C1478" t="s">
        <v>118</v>
      </c>
      <c r="D1478" s="101">
        <v>45838</v>
      </c>
      <c r="E1478" t="s">
        <v>7251</v>
      </c>
      <c r="F1478" t="s">
        <v>7252</v>
      </c>
      <c r="G1478" t="s">
        <v>4198</v>
      </c>
      <c r="H1478" t="s">
        <v>7253</v>
      </c>
    </row>
    <row r="1479" spans="1:8" x14ac:dyDescent="0.3">
      <c r="A1479">
        <v>167</v>
      </c>
      <c r="B1479" t="s">
        <v>120</v>
      </c>
      <c r="C1479" t="s">
        <v>25</v>
      </c>
      <c r="D1479" s="101">
        <v>45838</v>
      </c>
      <c r="E1479" t="s">
        <v>7254</v>
      </c>
      <c r="F1479" t="s">
        <v>7255</v>
      </c>
      <c r="G1479" t="s">
        <v>3668</v>
      </c>
      <c r="H1479" t="s">
        <v>7256</v>
      </c>
    </row>
    <row r="1480" spans="1:8" x14ac:dyDescent="0.3">
      <c r="A1480">
        <v>193</v>
      </c>
      <c r="B1480" t="s">
        <v>965</v>
      </c>
      <c r="C1480" t="s">
        <v>46</v>
      </c>
      <c r="D1480" s="101">
        <v>45838</v>
      </c>
      <c r="E1480" t="s">
        <v>7257</v>
      </c>
      <c r="F1480" t="s">
        <v>7258</v>
      </c>
      <c r="G1480" t="s">
        <v>4157</v>
      </c>
      <c r="H1480" t="s">
        <v>7259</v>
      </c>
    </row>
    <row r="1481" spans="1:8" x14ac:dyDescent="0.3">
      <c r="A1481">
        <v>199</v>
      </c>
      <c r="B1481" t="s">
        <v>131</v>
      </c>
      <c r="C1481" t="s">
        <v>25</v>
      </c>
      <c r="D1481" s="101">
        <v>45838</v>
      </c>
      <c r="E1481" t="s">
        <v>976</v>
      </c>
      <c r="F1481" t="s">
        <v>7260</v>
      </c>
      <c r="G1481" t="s">
        <v>3864</v>
      </c>
      <c r="H1481" t="s">
        <v>7261</v>
      </c>
    </row>
    <row r="1482" spans="1:8" x14ac:dyDescent="0.3">
      <c r="A1482">
        <v>203</v>
      </c>
      <c r="B1482" t="s">
        <v>135</v>
      </c>
      <c r="C1482" t="s">
        <v>86</v>
      </c>
      <c r="D1482" s="101">
        <v>45838</v>
      </c>
      <c r="E1482" t="s">
        <v>3503</v>
      </c>
      <c r="F1482" t="s">
        <v>7262</v>
      </c>
      <c r="G1482" t="s">
        <v>4163</v>
      </c>
      <c r="H1482" t="s">
        <v>7263</v>
      </c>
    </row>
    <row r="1483" spans="1:8" x14ac:dyDescent="0.3">
      <c r="A1483">
        <v>204</v>
      </c>
      <c r="B1483" t="s">
        <v>136</v>
      </c>
      <c r="C1483" t="s">
        <v>86</v>
      </c>
      <c r="D1483" s="101">
        <v>45838</v>
      </c>
      <c r="E1483" t="s">
        <v>7264</v>
      </c>
      <c r="F1483" t="s">
        <v>7265</v>
      </c>
      <c r="G1483" t="s">
        <v>4163</v>
      </c>
      <c r="H1483" t="s">
        <v>7266</v>
      </c>
    </row>
    <row r="1484" spans="1:8" x14ac:dyDescent="0.3">
      <c r="A1484">
        <v>205</v>
      </c>
      <c r="B1484" t="s">
        <v>137</v>
      </c>
      <c r="C1484" t="s">
        <v>86</v>
      </c>
      <c r="D1484" s="101">
        <v>45838</v>
      </c>
      <c r="E1484" t="s">
        <v>7267</v>
      </c>
      <c r="F1484" t="s">
        <v>7268</v>
      </c>
      <c r="G1484" t="s">
        <v>7269</v>
      </c>
      <c r="H1484" t="s">
        <v>7270</v>
      </c>
    </row>
    <row r="1485" spans="1:8" x14ac:dyDescent="0.3">
      <c r="A1485">
        <v>207</v>
      </c>
      <c r="B1485" t="s">
        <v>139</v>
      </c>
      <c r="C1485" t="s">
        <v>86</v>
      </c>
      <c r="D1485" s="101">
        <v>45838</v>
      </c>
      <c r="E1485" t="s">
        <v>7271</v>
      </c>
      <c r="F1485" t="s">
        <v>7272</v>
      </c>
      <c r="G1485" t="s">
        <v>7269</v>
      </c>
      <c r="H1485" t="s">
        <v>7273</v>
      </c>
    </row>
    <row r="1486" spans="1:8" x14ac:dyDescent="0.3">
      <c r="A1486">
        <v>215</v>
      </c>
      <c r="B1486" t="s">
        <v>145</v>
      </c>
      <c r="C1486" t="s">
        <v>90</v>
      </c>
      <c r="D1486" s="101">
        <v>45838</v>
      </c>
      <c r="E1486" t="s">
        <v>1070</v>
      </c>
      <c r="F1486" t="s">
        <v>7274</v>
      </c>
      <c r="G1486" t="s">
        <v>3848</v>
      </c>
      <c r="H1486" t="s">
        <v>7275</v>
      </c>
    </row>
    <row r="1487" spans="1:8" x14ac:dyDescent="0.3">
      <c r="A1487">
        <v>219</v>
      </c>
      <c r="B1487" t="s">
        <v>150</v>
      </c>
      <c r="C1487" t="s">
        <v>90</v>
      </c>
      <c r="D1487" s="101">
        <v>45838</v>
      </c>
      <c r="E1487" t="s">
        <v>1126</v>
      </c>
      <c r="F1487" t="s">
        <v>7276</v>
      </c>
      <c r="G1487" t="s">
        <v>3848</v>
      </c>
      <c r="H1487" t="s">
        <v>7277</v>
      </c>
    </row>
    <row r="1488" spans="1:8" x14ac:dyDescent="0.3">
      <c r="A1488">
        <v>220</v>
      </c>
      <c r="B1488" t="s">
        <v>151</v>
      </c>
      <c r="C1488" t="s">
        <v>90</v>
      </c>
      <c r="D1488" s="101">
        <v>45838</v>
      </c>
      <c r="E1488" t="s">
        <v>1131</v>
      </c>
      <c r="F1488" t="s">
        <v>7278</v>
      </c>
      <c r="G1488" t="s">
        <v>3848</v>
      </c>
      <c r="H1488" t="s">
        <v>7279</v>
      </c>
    </row>
    <row r="1489" spans="1:8" x14ac:dyDescent="0.3">
      <c r="A1489">
        <v>230</v>
      </c>
      <c r="B1489" t="s">
        <v>161</v>
      </c>
      <c r="C1489" t="s">
        <v>90</v>
      </c>
      <c r="D1489" s="101">
        <v>45838</v>
      </c>
      <c r="E1489" t="s">
        <v>1188</v>
      </c>
      <c r="F1489" t="s">
        <v>7280</v>
      </c>
      <c r="G1489" t="s">
        <v>3855</v>
      </c>
      <c r="H1489" t="s">
        <v>7281</v>
      </c>
    </row>
    <row r="1490" spans="1:8" x14ac:dyDescent="0.3">
      <c r="A1490">
        <v>231</v>
      </c>
      <c r="B1490" t="s">
        <v>162</v>
      </c>
      <c r="C1490" t="s">
        <v>90</v>
      </c>
      <c r="D1490" s="101">
        <v>45838</v>
      </c>
      <c r="E1490" t="s">
        <v>1191</v>
      </c>
      <c r="F1490" t="s">
        <v>7282</v>
      </c>
      <c r="G1490" t="s">
        <v>3855</v>
      </c>
      <c r="H1490" t="s">
        <v>7283</v>
      </c>
    </row>
    <row r="1491" spans="1:8" x14ac:dyDescent="0.3">
      <c r="A1491">
        <v>232</v>
      </c>
      <c r="B1491" t="s">
        <v>163</v>
      </c>
      <c r="C1491" t="s">
        <v>90</v>
      </c>
      <c r="D1491" s="101">
        <v>45838</v>
      </c>
      <c r="E1491" t="s">
        <v>1194</v>
      </c>
      <c r="F1491" t="s">
        <v>7284</v>
      </c>
      <c r="G1491" t="s">
        <v>6911</v>
      </c>
      <c r="H1491" t="s">
        <v>7285</v>
      </c>
    </row>
    <row r="1492" spans="1:8" x14ac:dyDescent="0.3">
      <c r="A1492">
        <v>245</v>
      </c>
      <c r="B1492" t="s">
        <v>1245</v>
      </c>
      <c r="C1492" t="s">
        <v>178</v>
      </c>
      <c r="D1492" s="101">
        <v>45838</v>
      </c>
      <c r="E1492" t="s">
        <v>7286</v>
      </c>
      <c r="F1492" t="s">
        <v>7287</v>
      </c>
      <c r="G1492" t="s">
        <v>4191</v>
      </c>
      <c r="H1492" t="s">
        <v>7288</v>
      </c>
    </row>
    <row r="1493" spans="1:8" x14ac:dyDescent="0.3">
      <c r="A1493">
        <v>246</v>
      </c>
      <c r="B1493" t="s">
        <v>181</v>
      </c>
      <c r="C1493" t="s">
        <v>180</v>
      </c>
      <c r="D1493" s="101">
        <v>45838</v>
      </c>
      <c r="E1493" t="s">
        <v>7289</v>
      </c>
      <c r="F1493" t="s">
        <v>7290</v>
      </c>
      <c r="G1493" t="s">
        <v>5598</v>
      </c>
      <c r="H1493" t="s">
        <v>7291</v>
      </c>
    </row>
    <row r="1494" spans="1:8" x14ac:dyDescent="0.3">
      <c r="A1494">
        <v>252</v>
      </c>
      <c r="B1494" t="s">
        <v>1253</v>
      </c>
      <c r="C1494" t="s">
        <v>178</v>
      </c>
      <c r="D1494" s="101">
        <v>45838</v>
      </c>
      <c r="E1494" t="s">
        <v>7292</v>
      </c>
      <c r="F1494" t="s">
        <v>7293</v>
      </c>
      <c r="G1494" t="s">
        <v>4191</v>
      </c>
      <c r="H1494" t="s">
        <v>7294</v>
      </c>
    </row>
    <row r="1495" spans="1:8" x14ac:dyDescent="0.3">
      <c r="A1495">
        <v>256</v>
      </c>
      <c r="B1495" t="s">
        <v>193</v>
      </c>
      <c r="C1495" t="s">
        <v>118</v>
      </c>
      <c r="D1495" s="101">
        <v>45838</v>
      </c>
      <c r="E1495" t="s">
        <v>7295</v>
      </c>
      <c r="F1495" t="s">
        <v>7296</v>
      </c>
      <c r="G1495" t="s">
        <v>4198</v>
      </c>
      <c r="H1495" t="s">
        <v>7297</v>
      </c>
    </row>
    <row r="1496" spans="1:8" x14ac:dyDescent="0.3">
      <c r="A1496">
        <v>260</v>
      </c>
      <c r="B1496" t="s">
        <v>196</v>
      </c>
      <c r="C1496" t="s">
        <v>197</v>
      </c>
      <c r="D1496" s="101">
        <v>45838</v>
      </c>
      <c r="E1496" t="s">
        <v>7298</v>
      </c>
      <c r="F1496" t="s">
        <v>7299</v>
      </c>
      <c r="G1496" t="s">
        <v>4202</v>
      </c>
      <c r="H1496" t="s">
        <v>7300</v>
      </c>
    </row>
    <row r="1497" spans="1:8" x14ac:dyDescent="0.3">
      <c r="A1497">
        <v>261</v>
      </c>
      <c r="B1497" t="s">
        <v>198</v>
      </c>
      <c r="C1497" t="s">
        <v>46</v>
      </c>
      <c r="D1497" s="101">
        <v>45838</v>
      </c>
      <c r="E1497" t="s">
        <v>7301</v>
      </c>
      <c r="F1497" t="s">
        <v>7302</v>
      </c>
      <c r="G1497" t="s">
        <v>4157</v>
      </c>
      <c r="H1497" t="s">
        <v>7303</v>
      </c>
    </row>
    <row r="1498" spans="1:8" x14ac:dyDescent="0.3">
      <c r="A1498">
        <v>262</v>
      </c>
      <c r="B1498" t="s">
        <v>200</v>
      </c>
      <c r="C1498" t="s">
        <v>41</v>
      </c>
      <c r="D1498" s="101">
        <v>45838</v>
      </c>
      <c r="E1498" t="s">
        <v>7304</v>
      </c>
      <c r="F1498" t="s">
        <v>7305</v>
      </c>
      <c r="G1498" t="s">
        <v>3994</v>
      </c>
      <c r="H1498" t="s">
        <v>7306</v>
      </c>
    </row>
    <row r="1499" spans="1:8" x14ac:dyDescent="0.3">
      <c r="A1499">
        <v>268</v>
      </c>
      <c r="B1499" t="s">
        <v>1284</v>
      </c>
      <c r="C1499" t="s">
        <v>208</v>
      </c>
      <c r="D1499" s="101">
        <v>45838</v>
      </c>
      <c r="E1499" t="s">
        <v>1285</v>
      </c>
      <c r="F1499" t="s">
        <v>7307</v>
      </c>
      <c r="G1499" t="s">
        <v>4211</v>
      </c>
      <c r="H1499" t="s">
        <v>7308</v>
      </c>
    </row>
    <row r="1500" spans="1:8" x14ac:dyDescent="0.3">
      <c r="A1500">
        <v>269</v>
      </c>
      <c r="B1500" t="s">
        <v>1287</v>
      </c>
      <c r="C1500" t="s">
        <v>208</v>
      </c>
      <c r="D1500" s="101">
        <v>45838</v>
      </c>
      <c r="E1500" t="s">
        <v>1288</v>
      </c>
      <c r="F1500" t="s">
        <v>7309</v>
      </c>
      <c r="G1500" t="s">
        <v>4211</v>
      </c>
      <c r="H1500" t="s">
        <v>7310</v>
      </c>
    </row>
    <row r="1501" spans="1:8" x14ac:dyDescent="0.3">
      <c r="A1501">
        <v>270</v>
      </c>
      <c r="B1501" t="s">
        <v>1290</v>
      </c>
      <c r="C1501" t="s">
        <v>208</v>
      </c>
      <c r="D1501" s="101">
        <v>45838</v>
      </c>
      <c r="E1501" t="s">
        <v>1291</v>
      </c>
      <c r="F1501" t="s">
        <v>7311</v>
      </c>
      <c r="G1501" t="s">
        <v>4211</v>
      </c>
      <c r="H1501" t="s">
        <v>7312</v>
      </c>
    </row>
    <row r="1502" spans="1:8" x14ac:dyDescent="0.3">
      <c r="A1502">
        <v>271</v>
      </c>
      <c r="B1502" t="s">
        <v>1293</v>
      </c>
      <c r="C1502" t="s">
        <v>208</v>
      </c>
      <c r="D1502" s="101">
        <v>45838</v>
      </c>
      <c r="E1502" t="s">
        <v>1295</v>
      </c>
      <c r="F1502" t="s">
        <v>7313</v>
      </c>
      <c r="G1502" t="s">
        <v>4211</v>
      </c>
      <c r="H1502" t="s">
        <v>7314</v>
      </c>
    </row>
    <row r="1503" spans="1:8" x14ac:dyDescent="0.3">
      <c r="A1503">
        <v>273</v>
      </c>
      <c r="B1503" t="s">
        <v>213</v>
      </c>
      <c r="C1503" t="s">
        <v>214</v>
      </c>
      <c r="D1503" s="101">
        <v>45838</v>
      </c>
      <c r="E1503" t="s">
        <v>7315</v>
      </c>
      <c r="F1503" t="s">
        <v>7316</v>
      </c>
      <c r="G1503" t="s">
        <v>7317</v>
      </c>
    </row>
    <row r="1504" spans="1:8" x14ac:dyDescent="0.3">
      <c r="A1504">
        <v>274</v>
      </c>
      <c r="B1504" t="s">
        <v>215</v>
      </c>
      <c r="C1504" t="s">
        <v>197</v>
      </c>
      <c r="D1504" s="101">
        <v>45838</v>
      </c>
      <c r="E1504" t="s">
        <v>3504</v>
      </c>
      <c r="F1504" t="s">
        <v>7318</v>
      </c>
      <c r="G1504" t="s">
        <v>4202</v>
      </c>
      <c r="H1504" t="s">
        <v>7319</v>
      </c>
    </row>
    <row r="1505" spans="1:8" x14ac:dyDescent="0.3">
      <c r="A1505">
        <v>275</v>
      </c>
      <c r="B1505" t="s">
        <v>216</v>
      </c>
      <c r="C1505" t="s">
        <v>217</v>
      </c>
      <c r="D1505" s="101">
        <v>45838</v>
      </c>
      <c r="E1505" t="s">
        <v>2609</v>
      </c>
      <c r="F1505" t="s">
        <v>7320</v>
      </c>
      <c r="G1505" t="s">
        <v>5185</v>
      </c>
      <c r="H1505" t="s">
        <v>7321</v>
      </c>
    </row>
    <row r="1506" spans="1:8" x14ac:dyDescent="0.3">
      <c r="A1506">
        <v>276</v>
      </c>
      <c r="B1506" t="s">
        <v>218</v>
      </c>
      <c r="C1506" t="s">
        <v>219</v>
      </c>
      <c r="D1506" s="101">
        <v>45838</v>
      </c>
      <c r="E1506" t="s">
        <v>2610</v>
      </c>
      <c r="F1506" t="s">
        <v>7322</v>
      </c>
      <c r="G1506" t="s">
        <v>7323</v>
      </c>
      <c r="H1506" t="s">
        <v>7324</v>
      </c>
    </row>
    <row r="1507" spans="1:8" x14ac:dyDescent="0.3">
      <c r="A1507">
        <v>277</v>
      </c>
      <c r="B1507" t="s">
        <v>1323</v>
      </c>
      <c r="C1507" t="s">
        <v>219</v>
      </c>
      <c r="D1507" s="101">
        <v>45838</v>
      </c>
      <c r="E1507" t="s">
        <v>7325</v>
      </c>
      <c r="F1507" t="s">
        <v>7326</v>
      </c>
      <c r="G1507" t="s">
        <v>7323</v>
      </c>
      <c r="H1507" t="s">
        <v>7327</v>
      </c>
    </row>
    <row r="1508" spans="1:8" x14ac:dyDescent="0.3">
      <c r="A1508">
        <v>278</v>
      </c>
      <c r="B1508" t="s">
        <v>1325</v>
      </c>
      <c r="C1508" t="s">
        <v>219</v>
      </c>
      <c r="D1508" s="101">
        <v>45838</v>
      </c>
      <c r="E1508" t="s">
        <v>1334</v>
      </c>
      <c r="F1508" t="s">
        <v>7328</v>
      </c>
      <c r="G1508" t="s">
        <v>7323</v>
      </c>
      <c r="H1508" t="s">
        <v>7329</v>
      </c>
    </row>
    <row r="1509" spans="1:8" x14ac:dyDescent="0.3">
      <c r="A1509">
        <v>282</v>
      </c>
      <c r="B1509" t="s">
        <v>225</v>
      </c>
      <c r="C1509" t="s">
        <v>219</v>
      </c>
      <c r="D1509" s="101">
        <v>45838</v>
      </c>
      <c r="E1509" t="s">
        <v>7330</v>
      </c>
      <c r="F1509" t="s">
        <v>7331</v>
      </c>
      <c r="G1509" t="s">
        <v>7323</v>
      </c>
      <c r="H1509" t="s">
        <v>7332</v>
      </c>
    </row>
    <row r="1510" spans="1:8" x14ac:dyDescent="0.3">
      <c r="A1510">
        <v>283</v>
      </c>
      <c r="B1510" t="s">
        <v>226</v>
      </c>
      <c r="C1510" t="s">
        <v>219</v>
      </c>
      <c r="D1510" s="101">
        <v>45838</v>
      </c>
      <c r="E1510" t="s">
        <v>7333</v>
      </c>
      <c r="F1510" t="s">
        <v>7334</v>
      </c>
      <c r="G1510" t="s">
        <v>7323</v>
      </c>
      <c r="H1510" t="s">
        <v>7335</v>
      </c>
    </row>
    <row r="1511" spans="1:8" x14ac:dyDescent="0.3">
      <c r="A1511">
        <v>285</v>
      </c>
      <c r="B1511" t="s">
        <v>228</v>
      </c>
      <c r="C1511" t="s">
        <v>219</v>
      </c>
      <c r="D1511" s="101">
        <v>45838</v>
      </c>
      <c r="E1511" t="s">
        <v>7336</v>
      </c>
      <c r="F1511" t="s">
        <v>7337</v>
      </c>
      <c r="G1511" t="s">
        <v>7323</v>
      </c>
      <c r="H1511" t="s">
        <v>7338</v>
      </c>
    </row>
    <row r="1512" spans="1:8" x14ac:dyDescent="0.3">
      <c r="A1512">
        <v>286</v>
      </c>
      <c r="B1512" t="s">
        <v>1339</v>
      </c>
      <c r="C1512" t="s">
        <v>219</v>
      </c>
      <c r="D1512" s="101">
        <v>45838</v>
      </c>
      <c r="E1512" t="s">
        <v>1348</v>
      </c>
      <c r="F1512" t="s">
        <v>7339</v>
      </c>
      <c r="G1512" t="s">
        <v>7323</v>
      </c>
      <c r="H1512" t="s">
        <v>7340</v>
      </c>
    </row>
    <row r="1513" spans="1:8" x14ac:dyDescent="0.3">
      <c r="A1513">
        <v>292</v>
      </c>
      <c r="B1513" t="s">
        <v>235</v>
      </c>
      <c r="C1513" t="s">
        <v>234</v>
      </c>
      <c r="D1513" s="101">
        <v>45838</v>
      </c>
      <c r="E1513" t="s">
        <v>3505</v>
      </c>
      <c r="F1513" t="s">
        <v>7341</v>
      </c>
      <c r="G1513" t="s">
        <v>4243</v>
      </c>
      <c r="H1513" t="s">
        <v>7342</v>
      </c>
    </row>
    <row r="1514" spans="1:8" x14ac:dyDescent="0.3">
      <c r="A1514">
        <v>294</v>
      </c>
      <c r="B1514" t="s">
        <v>238</v>
      </c>
      <c r="C1514" t="s">
        <v>234</v>
      </c>
      <c r="D1514" s="101">
        <v>45838</v>
      </c>
      <c r="E1514" t="s">
        <v>3506</v>
      </c>
      <c r="F1514" t="s">
        <v>7343</v>
      </c>
      <c r="G1514" t="s">
        <v>4243</v>
      </c>
      <c r="H1514" t="s">
        <v>7344</v>
      </c>
    </row>
    <row r="1515" spans="1:8" x14ac:dyDescent="0.3">
      <c r="A1515">
        <v>302</v>
      </c>
      <c r="B1515" t="s">
        <v>1379</v>
      </c>
      <c r="C1515" t="s">
        <v>208</v>
      </c>
      <c r="D1515" s="101">
        <v>45838</v>
      </c>
      <c r="E1515" t="s">
        <v>1384</v>
      </c>
      <c r="F1515" t="s">
        <v>7345</v>
      </c>
      <c r="G1515" t="s">
        <v>4211</v>
      </c>
    </row>
    <row r="1516" spans="1:8" x14ac:dyDescent="0.3">
      <c r="A1516">
        <v>303</v>
      </c>
      <c r="B1516" t="s">
        <v>248</v>
      </c>
      <c r="C1516" t="s">
        <v>249</v>
      </c>
      <c r="D1516" s="101">
        <v>45838</v>
      </c>
      <c r="E1516" t="s">
        <v>3507</v>
      </c>
      <c r="F1516" t="s">
        <v>7346</v>
      </c>
      <c r="G1516" t="s">
        <v>4251</v>
      </c>
      <c r="H1516" t="s">
        <v>7347</v>
      </c>
    </row>
    <row r="1517" spans="1:8" x14ac:dyDescent="0.3">
      <c r="A1517">
        <v>304</v>
      </c>
      <c r="B1517" t="s">
        <v>250</v>
      </c>
      <c r="C1517" t="s">
        <v>249</v>
      </c>
      <c r="D1517" s="101">
        <v>45838</v>
      </c>
      <c r="E1517" t="s">
        <v>7348</v>
      </c>
      <c r="F1517" t="s">
        <v>7349</v>
      </c>
      <c r="G1517" t="s">
        <v>4251</v>
      </c>
      <c r="H1517" t="s">
        <v>7350</v>
      </c>
    </row>
    <row r="1518" spans="1:8" x14ac:dyDescent="0.3">
      <c r="A1518">
        <v>323</v>
      </c>
      <c r="B1518" t="s">
        <v>273</v>
      </c>
      <c r="C1518" t="s">
        <v>39</v>
      </c>
      <c r="D1518" s="101">
        <v>45838</v>
      </c>
      <c r="E1518" t="s">
        <v>7351</v>
      </c>
      <c r="F1518" t="s">
        <v>7352</v>
      </c>
      <c r="G1518" t="s">
        <v>4218</v>
      </c>
      <c r="H1518" t="s">
        <v>7353</v>
      </c>
    </row>
    <row r="1519" spans="1:8" x14ac:dyDescent="0.3">
      <c r="A1519">
        <v>324</v>
      </c>
      <c r="B1519" t="s">
        <v>274</v>
      </c>
      <c r="C1519" t="s">
        <v>39</v>
      </c>
      <c r="D1519" s="101">
        <v>45838</v>
      </c>
      <c r="E1519" t="s">
        <v>7354</v>
      </c>
      <c r="F1519" t="s">
        <v>7355</v>
      </c>
      <c r="G1519" t="s">
        <v>4218</v>
      </c>
      <c r="H1519" t="s">
        <v>7356</v>
      </c>
    </row>
    <row r="1520" spans="1:8" x14ac:dyDescent="0.3">
      <c r="A1520">
        <v>325</v>
      </c>
      <c r="B1520" t="s">
        <v>1403</v>
      </c>
      <c r="C1520" t="s">
        <v>39</v>
      </c>
      <c r="D1520" s="101">
        <v>45838</v>
      </c>
      <c r="E1520" t="s">
        <v>7357</v>
      </c>
      <c r="F1520" t="s">
        <v>7358</v>
      </c>
      <c r="G1520" t="s">
        <v>7317</v>
      </c>
      <c r="H1520" t="s">
        <v>7359</v>
      </c>
    </row>
    <row r="1521" spans="1:8" x14ac:dyDescent="0.3">
      <c r="A1521">
        <v>327</v>
      </c>
      <c r="B1521" t="s">
        <v>1408</v>
      </c>
      <c r="C1521" t="s">
        <v>214</v>
      </c>
      <c r="D1521" s="101">
        <v>45838</v>
      </c>
      <c r="E1521" t="s">
        <v>7360</v>
      </c>
      <c r="F1521" t="s">
        <v>7361</v>
      </c>
      <c r="G1521" t="s">
        <v>7317</v>
      </c>
      <c r="H1521" t="s">
        <v>7362</v>
      </c>
    </row>
    <row r="1522" spans="1:8" x14ac:dyDescent="0.3">
      <c r="A1522">
        <v>332</v>
      </c>
      <c r="B1522" t="s">
        <v>282</v>
      </c>
      <c r="C1522" t="s">
        <v>25</v>
      </c>
      <c r="D1522" s="101">
        <v>45838</v>
      </c>
      <c r="E1522" t="s">
        <v>7363</v>
      </c>
      <c r="F1522" t="s">
        <v>7364</v>
      </c>
      <c r="G1522" t="s">
        <v>3556</v>
      </c>
      <c r="H1522" t="s">
        <v>7365</v>
      </c>
    </row>
    <row r="1523" spans="1:8" x14ac:dyDescent="0.3">
      <c r="A1523">
        <v>337</v>
      </c>
      <c r="B1523" t="s">
        <v>1414</v>
      </c>
      <c r="C1523" t="s">
        <v>214</v>
      </c>
      <c r="D1523" s="101">
        <v>45838</v>
      </c>
      <c r="E1523" t="s">
        <v>1417</v>
      </c>
      <c r="F1523" t="s">
        <v>7366</v>
      </c>
      <c r="G1523" t="s">
        <v>7317</v>
      </c>
      <c r="H1523" t="s">
        <v>7367</v>
      </c>
    </row>
    <row r="1524" spans="1:8" x14ac:dyDescent="0.3">
      <c r="A1524">
        <v>338</v>
      </c>
      <c r="B1524" t="s">
        <v>1419</v>
      </c>
      <c r="C1524" t="s">
        <v>214</v>
      </c>
      <c r="D1524" s="101">
        <v>45838</v>
      </c>
      <c r="E1524" t="s">
        <v>7368</v>
      </c>
      <c r="F1524" t="s">
        <v>7369</v>
      </c>
      <c r="G1524" t="s">
        <v>7317</v>
      </c>
      <c r="H1524" t="s">
        <v>7370</v>
      </c>
    </row>
    <row r="1525" spans="1:8" x14ac:dyDescent="0.3">
      <c r="A1525">
        <v>341</v>
      </c>
      <c r="B1525" t="s">
        <v>1424</v>
      </c>
      <c r="C1525" t="s">
        <v>50</v>
      </c>
      <c r="D1525" s="101">
        <v>45838</v>
      </c>
      <c r="E1525" t="s">
        <v>7371</v>
      </c>
      <c r="F1525" t="s">
        <v>7372</v>
      </c>
      <c r="G1525" t="s">
        <v>3598</v>
      </c>
      <c r="H1525" t="s">
        <v>7373</v>
      </c>
    </row>
    <row r="1526" spans="1:8" x14ac:dyDescent="0.3">
      <c r="A1526">
        <v>344</v>
      </c>
      <c r="B1526" t="s">
        <v>294</v>
      </c>
      <c r="C1526" t="s">
        <v>25</v>
      </c>
      <c r="D1526" s="101">
        <v>45838</v>
      </c>
      <c r="E1526" t="s">
        <v>2612</v>
      </c>
      <c r="F1526" t="s">
        <v>7374</v>
      </c>
      <c r="G1526" t="s">
        <v>3792</v>
      </c>
      <c r="H1526" t="s">
        <v>7375</v>
      </c>
    </row>
    <row r="1527" spans="1:8" x14ac:dyDescent="0.3">
      <c r="A1527">
        <v>356</v>
      </c>
      <c r="B1527" t="s">
        <v>307</v>
      </c>
      <c r="C1527" t="s">
        <v>306</v>
      </c>
      <c r="D1527" s="101">
        <v>45838</v>
      </c>
      <c r="E1527" t="s">
        <v>7376</v>
      </c>
      <c r="F1527" t="s">
        <v>7377</v>
      </c>
      <c r="G1527" t="s">
        <v>4163</v>
      </c>
      <c r="H1527" t="s">
        <v>7378</v>
      </c>
    </row>
    <row r="1528" spans="1:8" x14ac:dyDescent="0.3">
      <c r="A1528">
        <v>357</v>
      </c>
      <c r="B1528" t="s">
        <v>1437</v>
      </c>
      <c r="C1528" t="s">
        <v>306</v>
      </c>
      <c r="D1528" s="101">
        <v>45838</v>
      </c>
      <c r="E1528" t="s">
        <v>7379</v>
      </c>
      <c r="F1528" t="s">
        <v>7380</v>
      </c>
      <c r="G1528" t="s">
        <v>4163</v>
      </c>
      <c r="H1528" t="s">
        <v>7381</v>
      </c>
    </row>
    <row r="1529" spans="1:8" x14ac:dyDescent="0.3">
      <c r="A1529">
        <v>358</v>
      </c>
      <c r="B1529" t="s">
        <v>1439</v>
      </c>
      <c r="C1529" t="s">
        <v>310</v>
      </c>
      <c r="D1529" s="101">
        <v>45838</v>
      </c>
      <c r="E1529" t="s">
        <v>1440</v>
      </c>
      <c r="F1529" t="s">
        <v>7382</v>
      </c>
      <c r="G1529" t="s">
        <v>4286</v>
      </c>
      <c r="H1529" t="s">
        <v>7383</v>
      </c>
    </row>
    <row r="1530" spans="1:8" x14ac:dyDescent="0.3">
      <c r="A1530">
        <v>359</v>
      </c>
      <c r="B1530" t="s">
        <v>1441</v>
      </c>
      <c r="C1530" t="s">
        <v>217</v>
      </c>
      <c r="D1530" s="101">
        <v>45838</v>
      </c>
      <c r="E1530" t="s">
        <v>7384</v>
      </c>
      <c r="F1530" t="s">
        <v>7385</v>
      </c>
      <c r="G1530" t="s">
        <v>5185</v>
      </c>
      <c r="H1530" t="s">
        <v>7386</v>
      </c>
    </row>
    <row r="1531" spans="1:8" x14ac:dyDescent="0.3">
      <c r="A1531">
        <v>362</v>
      </c>
      <c r="B1531" t="s">
        <v>314</v>
      </c>
      <c r="C1531" t="s">
        <v>315</v>
      </c>
      <c r="D1531" s="101">
        <v>45838</v>
      </c>
      <c r="E1531" t="s">
        <v>3508</v>
      </c>
      <c r="F1531" t="s">
        <v>7387</v>
      </c>
      <c r="G1531" t="s">
        <v>5703</v>
      </c>
      <c r="H1531" t="s">
        <v>7388</v>
      </c>
    </row>
    <row r="1532" spans="1:8" x14ac:dyDescent="0.3">
      <c r="A1532">
        <v>363</v>
      </c>
      <c r="B1532" t="s">
        <v>316</v>
      </c>
      <c r="C1532" t="s">
        <v>315</v>
      </c>
      <c r="D1532" s="101">
        <v>45838</v>
      </c>
      <c r="E1532" t="s">
        <v>1457</v>
      </c>
      <c r="F1532" t="s">
        <v>7389</v>
      </c>
      <c r="G1532" t="s">
        <v>5707</v>
      </c>
      <c r="H1532" t="s">
        <v>7390</v>
      </c>
    </row>
    <row r="1533" spans="1:8" x14ac:dyDescent="0.3">
      <c r="A1533">
        <v>364</v>
      </c>
      <c r="B1533" t="s">
        <v>317</v>
      </c>
      <c r="C1533" t="s">
        <v>32</v>
      </c>
      <c r="D1533" s="101">
        <v>45838</v>
      </c>
      <c r="E1533" t="s">
        <v>1459</v>
      </c>
      <c r="F1533" t="s">
        <v>7391</v>
      </c>
      <c r="G1533" t="s">
        <v>4293</v>
      </c>
      <c r="H1533" t="s">
        <v>7392</v>
      </c>
    </row>
    <row r="1534" spans="1:8" x14ac:dyDescent="0.3">
      <c r="A1534">
        <v>369</v>
      </c>
      <c r="B1534" t="s">
        <v>324</v>
      </c>
      <c r="C1534" t="s">
        <v>32</v>
      </c>
      <c r="D1534" s="101">
        <v>45838</v>
      </c>
      <c r="E1534" t="s">
        <v>1469</v>
      </c>
      <c r="F1534" t="s">
        <v>7393</v>
      </c>
      <c r="G1534" t="s">
        <v>4293</v>
      </c>
      <c r="H1534" t="s">
        <v>7394</v>
      </c>
    </row>
    <row r="1535" spans="1:8" x14ac:dyDescent="0.3">
      <c r="A1535">
        <v>371</v>
      </c>
      <c r="B1535" t="s">
        <v>326</v>
      </c>
      <c r="C1535" t="s">
        <v>32</v>
      </c>
      <c r="D1535" s="101">
        <v>45838</v>
      </c>
      <c r="E1535" t="s">
        <v>7395</v>
      </c>
      <c r="F1535" t="s">
        <v>7396</v>
      </c>
      <c r="G1535" t="s">
        <v>4293</v>
      </c>
      <c r="H1535" t="s">
        <v>7397</v>
      </c>
    </row>
    <row r="1536" spans="1:8" x14ac:dyDescent="0.3">
      <c r="A1536">
        <v>375</v>
      </c>
      <c r="B1536" t="s">
        <v>330</v>
      </c>
      <c r="C1536" t="s">
        <v>315</v>
      </c>
      <c r="D1536" s="101">
        <v>45838</v>
      </c>
      <c r="E1536" t="s">
        <v>3509</v>
      </c>
      <c r="F1536" t="s">
        <v>7398</v>
      </c>
      <c r="G1536" t="s">
        <v>4936</v>
      </c>
      <c r="H1536" t="s">
        <v>7399</v>
      </c>
    </row>
    <row r="1537" spans="1:8" x14ac:dyDescent="0.3">
      <c r="A1537">
        <v>376</v>
      </c>
      <c r="B1537" t="s">
        <v>332</v>
      </c>
      <c r="C1537" t="s">
        <v>86</v>
      </c>
      <c r="D1537" s="101">
        <v>45838</v>
      </c>
      <c r="E1537" t="s">
        <v>7400</v>
      </c>
      <c r="F1537" t="s">
        <v>7401</v>
      </c>
      <c r="G1537" t="s">
        <v>7269</v>
      </c>
      <c r="H1537" t="s">
        <v>7402</v>
      </c>
    </row>
    <row r="1538" spans="1:8" x14ac:dyDescent="0.3">
      <c r="A1538">
        <v>379</v>
      </c>
      <c r="B1538" t="s">
        <v>335</v>
      </c>
      <c r="C1538" t="s">
        <v>336</v>
      </c>
      <c r="D1538" s="101">
        <v>45838</v>
      </c>
      <c r="E1538" t="s">
        <v>7403</v>
      </c>
      <c r="F1538" t="s">
        <v>7404</v>
      </c>
      <c r="G1538" t="s">
        <v>4303</v>
      </c>
    </row>
    <row r="1539" spans="1:8" x14ac:dyDescent="0.3">
      <c r="A1539">
        <v>381</v>
      </c>
      <c r="B1539" t="s">
        <v>338</v>
      </c>
      <c r="C1539" t="s">
        <v>336</v>
      </c>
      <c r="D1539" s="101">
        <v>45838</v>
      </c>
      <c r="E1539" t="s">
        <v>7405</v>
      </c>
      <c r="F1539" t="s">
        <v>7406</v>
      </c>
      <c r="G1539" t="s">
        <v>4303</v>
      </c>
    </row>
    <row r="1540" spans="1:8" x14ac:dyDescent="0.3">
      <c r="A1540">
        <v>382</v>
      </c>
      <c r="B1540" t="s">
        <v>339</v>
      </c>
      <c r="C1540" t="s">
        <v>336</v>
      </c>
      <c r="D1540" s="101">
        <v>45838</v>
      </c>
      <c r="E1540" t="s">
        <v>7407</v>
      </c>
      <c r="F1540" t="s">
        <v>7408</v>
      </c>
      <c r="G1540" t="s">
        <v>4303</v>
      </c>
    </row>
    <row r="1541" spans="1:8" x14ac:dyDescent="0.3">
      <c r="A1541">
        <v>383</v>
      </c>
      <c r="B1541" t="s">
        <v>340</v>
      </c>
      <c r="C1541" t="s">
        <v>336</v>
      </c>
      <c r="D1541" s="101">
        <v>45838</v>
      </c>
      <c r="E1541" t="s">
        <v>2614</v>
      </c>
      <c r="F1541" t="s">
        <v>7409</v>
      </c>
      <c r="G1541" t="s">
        <v>4303</v>
      </c>
    </row>
    <row r="1542" spans="1:8" x14ac:dyDescent="0.3">
      <c r="A1542">
        <v>384</v>
      </c>
      <c r="B1542" t="s">
        <v>341</v>
      </c>
      <c r="C1542" t="s">
        <v>336</v>
      </c>
      <c r="D1542" s="101">
        <v>45838</v>
      </c>
      <c r="E1542" t="s">
        <v>7410</v>
      </c>
      <c r="F1542" t="s">
        <v>7411</v>
      </c>
      <c r="G1542" t="s">
        <v>4303</v>
      </c>
      <c r="H1542" t="s">
        <v>7412</v>
      </c>
    </row>
    <row r="1543" spans="1:8" x14ac:dyDescent="0.3">
      <c r="A1543">
        <v>385</v>
      </c>
      <c r="B1543" t="s">
        <v>342</v>
      </c>
      <c r="C1543" t="s">
        <v>343</v>
      </c>
      <c r="D1543" s="101">
        <v>45838</v>
      </c>
      <c r="E1543" t="s">
        <v>7413</v>
      </c>
      <c r="F1543" t="s">
        <v>7414</v>
      </c>
      <c r="G1543" t="s">
        <v>4303</v>
      </c>
      <c r="H1543" t="s">
        <v>7415</v>
      </c>
    </row>
    <row r="1544" spans="1:8" x14ac:dyDescent="0.3">
      <c r="A1544">
        <v>386</v>
      </c>
      <c r="B1544" t="s">
        <v>344</v>
      </c>
      <c r="C1544" t="s">
        <v>343</v>
      </c>
      <c r="D1544" s="101">
        <v>45838</v>
      </c>
      <c r="E1544" t="s">
        <v>3510</v>
      </c>
      <c r="F1544" t="s">
        <v>7416</v>
      </c>
      <c r="G1544" t="s">
        <v>4303</v>
      </c>
      <c r="H1544" t="s">
        <v>7415</v>
      </c>
    </row>
    <row r="1545" spans="1:8" x14ac:dyDescent="0.3">
      <c r="A1545">
        <v>397</v>
      </c>
      <c r="B1545" t="s">
        <v>1556</v>
      </c>
      <c r="C1545" t="s">
        <v>358</v>
      </c>
      <c r="D1545" s="101">
        <v>45838</v>
      </c>
      <c r="E1545" t="s">
        <v>7417</v>
      </c>
      <c r="F1545" t="s">
        <v>7418</v>
      </c>
      <c r="G1545" t="s">
        <v>7419</v>
      </c>
      <c r="H1545" t="s">
        <v>7420</v>
      </c>
    </row>
    <row r="1546" spans="1:8" x14ac:dyDescent="0.3">
      <c r="A1546">
        <v>398</v>
      </c>
      <c r="B1546" t="s">
        <v>360</v>
      </c>
      <c r="C1546" t="s">
        <v>361</v>
      </c>
      <c r="D1546" s="101">
        <v>45838</v>
      </c>
      <c r="E1546" t="s">
        <v>7421</v>
      </c>
      <c r="F1546" t="s">
        <v>7422</v>
      </c>
      <c r="G1546" t="s">
        <v>4321</v>
      </c>
      <c r="H1546" t="s">
        <v>7423</v>
      </c>
    </row>
    <row r="1547" spans="1:8" x14ac:dyDescent="0.3">
      <c r="A1547">
        <v>399</v>
      </c>
      <c r="B1547" t="s">
        <v>363</v>
      </c>
      <c r="C1547" t="s">
        <v>361</v>
      </c>
      <c r="D1547" s="101">
        <v>45838</v>
      </c>
      <c r="E1547" t="s">
        <v>7424</v>
      </c>
      <c r="F1547" t="s">
        <v>7425</v>
      </c>
      <c r="G1547" t="s">
        <v>4321</v>
      </c>
      <c r="H1547" t="s">
        <v>5752</v>
      </c>
    </row>
    <row r="1548" spans="1:8" x14ac:dyDescent="0.3">
      <c r="A1548">
        <v>400</v>
      </c>
      <c r="B1548" t="s">
        <v>364</v>
      </c>
      <c r="C1548" t="s">
        <v>361</v>
      </c>
      <c r="D1548" s="101">
        <v>45838</v>
      </c>
      <c r="E1548" t="s">
        <v>7426</v>
      </c>
      <c r="F1548" t="s">
        <v>7427</v>
      </c>
      <c r="G1548" t="s">
        <v>4321</v>
      </c>
      <c r="H1548" t="s">
        <v>6512</v>
      </c>
    </row>
    <row r="1549" spans="1:8" x14ac:dyDescent="0.3">
      <c r="A1549">
        <v>401</v>
      </c>
      <c r="B1549" t="s">
        <v>365</v>
      </c>
      <c r="C1549" t="s">
        <v>366</v>
      </c>
      <c r="D1549" s="101">
        <v>45838</v>
      </c>
      <c r="E1549" t="s">
        <v>7428</v>
      </c>
      <c r="F1549" t="s">
        <v>7429</v>
      </c>
      <c r="G1549" t="s">
        <v>4331</v>
      </c>
    </row>
    <row r="1550" spans="1:8" x14ac:dyDescent="0.3">
      <c r="A1550">
        <v>403</v>
      </c>
      <c r="B1550" t="s">
        <v>1563</v>
      </c>
      <c r="C1550" t="s">
        <v>366</v>
      </c>
      <c r="D1550" s="101">
        <v>45838</v>
      </c>
      <c r="E1550" t="s">
        <v>7430</v>
      </c>
      <c r="F1550" t="s">
        <v>7431</v>
      </c>
      <c r="G1550" t="s">
        <v>4331</v>
      </c>
      <c r="H1550" t="s">
        <v>7432</v>
      </c>
    </row>
    <row r="1551" spans="1:8" x14ac:dyDescent="0.3">
      <c r="A1551">
        <v>408</v>
      </c>
      <c r="B1551" t="s">
        <v>374</v>
      </c>
      <c r="C1551" t="s">
        <v>39</v>
      </c>
      <c r="D1551" s="101">
        <v>45838</v>
      </c>
      <c r="E1551" t="s">
        <v>1570</v>
      </c>
      <c r="F1551" t="s">
        <v>7433</v>
      </c>
      <c r="G1551" t="s">
        <v>4218</v>
      </c>
      <c r="H1551" t="s">
        <v>7434</v>
      </c>
    </row>
    <row r="1552" spans="1:8" x14ac:dyDescent="0.3">
      <c r="A1552">
        <v>422</v>
      </c>
      <c r="B1552" t="s">
        <v>390</v>
      </c>
      <c r="C1552" t="s">
        <v>79</v>
      </c>
      <c r="D1552" s="101">
        <v>45838</v>
      </c>
      <c r="E1552" t="s">
        <v>1682</v>
      </c>
      <c r="F1552" t="s">
        <v>7435</v>
      </c>
      <c r="G1552" t="s">
        <v>7436</v>
      </c>
      <c r="H1552" t="s">
        <v>7437</v>
      </c>
    </row>
    <row r="1553" spans="1:8" x14ac:dyDescent="0.3">
      <c r="A1553">
        <v>427</v>
      </c>
      <c r="B1553" t="s">
        <v>396</v>
      </c>
      <c r="C1553" t="s">
        <v>90</v>
      </c>
      <c r="D1553" s="101">
        <v>45838</v>
      </c>
      <c r="E1553" t="s">
        <v>2615</v>
      </c>
      <c r="F1553" t="s">
        <v>7438</v>
      </c>
      <c r="G1553" t="s">
        <v>3848</v>
      </c>
      <c r="H1553" t="s">
        <v>7439</v>
      </c>
    </row>
    <row r="1554" spans="1:8" x14ac:dyDescent="0.3">
      <c r="A1554">
        <v>428</v>
      </c>
      <c r="B1554" t="s">
        <v>397</v>
      </c>
      <c r="C1554" t="s">
        <v>90</v>
      </c>
      <c r="D1554" s="101">
        <v>45838</v>
      </c>
      <c r="E1554" t="s">
        <v>2616</v>
      </c>
      <c r="F1554" t="s">
        <v>7440</v>
      </c>
      <c r="G1554" t="s">
        <v>3848</v>
      </c>
      <c r="H1554" t="s">
        <v>7441</v>
      </c>
    </row>
    <row r="1555" spans="1:8" x14ac:dyDescent="0.3">
      <c r="A1555">
        <v>429</v>
      </c>
      <c r="B1555" t="s">
        <v>398</v>
      </c>
      <c r="C1555" t="s">
        <v>90</v>
      </c>
      <c r="D1555" s="101">
        <v>45838</v>
      </c>
      <c r="E1555" t="s">
        <v>2617</v>
      </c>
      <c r="F1555" t="s">
        <v>7442</v>
      </c>
      <c r="G1555" t="s">
        <v>3848</v>
      </c>
      <c r="H1555" t="s">
        <v>7443</v>
      </c>
    </row>
    <row r="1556" spans="1:8" x14ac:dyDescent="0.3">
      <c r="A1556">
        <v>430</v>
      </c>
      <c r="B1556" t="s">
        <v>399</v>
      </c>
      <c r="C1556" t="s">
        <v>86</v>
      </c>
      <c r="D1556" s="101">
        <v>45838</v>
      </c>
      <c r="E1556" t="s">
        <v>2618</v>
      </c>
      <c r="F1556" t="s">
        <v>7444</v>
      </c>
      <c r="G1556" t="s">
        <v>4163</v>
      </c>
      <c r="H1556" t="s">
        <v>7445</v>
      </c>
    </row>
    <row r="1557" spans="1:8" x14ac:dyDescent="0.3">
      <c r="A1557">
        <v>433</v>
      </c>
      <c r="B1557" t="s">
        <v>402</v>
      </c>
      <c r="C1557" t="s">
        <v>90</v>
      </c>
      <c r="D1557" s="101">
        <v>45838</v>
      </c>
      <c r="E1557" t="s">
        <v>2619</v>
      </c>
      <c r="F1557" t="s">
        <v>7446</v>
      </c>
      <c r="G1557" t="s">
        <v>3848</v>
      </c>
      <c r="H1557" t="s">
        <v>7447</v>
      </c>
    </row>
    <row r="1558" spans="1:8" x14ac:dyDescent="0.3">
      <c r="A1558">
        <v>435</v>
      </c>
      <c r="B1558" t="s">
        <v>404</v>
      </c>
      <c r="C1558" t="s">
        <v>90</v>
      </c>
      <c r="D1558" s="101">
        <v>45838</v>
      </c>
      <c r="E1558" t="s">
        <v>2621</v>
      </c>
      <c r="F1558" t="s">
        <v>7448</v>
      </c>
      <c r="G1558" t="s">
        <v>3848</v>
      </c>
      <c r="H1558" t="s">
        <v>7449</v>
      </c>
    </row>
    <row r="1559" spans="1:8" x14ac:dyDescent="0.3">
      <c r="A1559">
        <v>439</v>
      </c>
      <c r="B1559" t="s">
        <v>407</v>
      </c>
      <c r="C1559" t="s">
        <v>315</v>
      </c>
      <c r="D1559" s="101">
        <v>45838</v>
      </c>
      <c r="E1559" t="s">
        <v>2623</v>
      </c>
      <c r="F1559" t="s">
        <v>7450</v>
      </c>
      <c r="G1559" t="s">
        <v>4936</v>
      </c>
      <c r="H1559" t="s">
        <v>7451</v>
      </c>
    </row>
    <row r="1560" spans="1:8" x14ac:dyDescent="0.3">
      <c r="A1560">
        <v>440</v>
      </c>
      <c r="B1560" t="s">
        <v>408</v>
      </c>
      <c r="C1560" t="s">
        <v>315</v>
      </c>
      <c r="D1560" s="101">
        <v>45838</v>
      </c>
      <c r="E1560" t="s">
        <v>2624</v>
      </c>
      <c r="F1560" t="s">
        <v>7452</v>
      </c>
      <c r="G1560" t="s">
        <v>5703</v>
      </c>
      <c r="H1560" t="s">
        <v>7453</v>
      </c>
    </row>
    <row r="1561" spans="1:8" x14ac:dyDescent="0.3">
      <c r="A1561">
        <v>444</v>
      </c>
      <c r="B1561" t="s">
        <v>412</v>
      </c>
      <c r="C1561" t="s">
        <v>180</v>
      </c>
      <c r="D1561" s="101">
        <v>45838</v>
      </c>
      <c r="E1561" t="s">
        <v>2625</v>
      </c>
      <c r="F1561" t="s">
        <v>7454</v>
      </c>
      <c r="G1561" t="s">
        <v>5598</v>
      </c>
      <c r="H1561" t="s">
        <v>7455</v>
      </c>
    </row>
    <row r="1562" spans="1:8" x14ac:dyDescent="0.3">
      <c r="A1562">
        <v>445</v>
      </c>
      <c r="B1562" t="s">
        <v>413</v>
      </c>
      <c r="C1562" t="s">
        <v>180</v>
      </c>
      <c r="D1562" s="101">
        <v>45838</v>
      </c>
      <c r="E1562" t="s">
        <v>1821</v>
      </c>
      <c r="F1562" t="s">
        <v>7456</v>
      </c>
      <c r="G1562" t="s">
        <v>5598</v>
      </c>
      <c r="H1562" t="s">
        <v>7457</v>
      </c>
    </row>
    <row r="1563" spans="1:8" x14ac:dyDescent="0.3">
      <c r="A1563">
        <v>447</v>
      </c>
      <c r="B1563" t="s">
        <v>238</v>
      </c>
      <c r="C1563" t="s">
        <v>104</v>
      </c>
      <c r="D1563" s="101">
        <v>45838</v>
      </c>
      <c r="E1563" t="s">
        <v>2626</v>
      </c>
      <c r="F1563" t="s">
        <v>7458</v>
      </c>
      <c r="G1563" t="s">
        <v>5172</v>
      </c>
      <c r="H1563" t="s">
        <v>7459</v>
      </c>
    </row>
    <row r="1564" spans="1:8" x14ac:dyDescent="0.3">
      <c r="A1564">
        <v>448</v>
      </c>
      <c r="B1564" t="s">
        <v>414</v>
      </c>
      <c r="C1564" t="s">
        <v>104</v>
      </c>
      <c r="D1564" s="101">
        <v>45838</v>
      </c>
      <c r="E1564" t="s">
        <v>2627</v>
      </c>
      <c r="F1564" t="s">
        <v>7460</v>
      </c>
      <c r="G1564" t="s">
        <v>5172</v>
      </c>
      <c r="H1564" t="s">
        <v>7461</v>
      </c>
    </row>
    <row r="1565" spans="1:8" x14ac:dyDescent="0.3">
      <c r="A1565">
        <v>451</v>
      </c>
      <c r="B1565" t="s">
        <v>1825</v>
      </c>
      <c r="C1565" t="s">
        <v>354</v>
      </c>
      <c r="D1565" s="101">
        <v>45838</v>
      </c>
      <c r="E1565" t="s">
        <v>2628</v>
      </c>
      <c r="F1565" t="s">
        <v>7462</v>
      </c>
      <c r="G1565" t="s">
        <v>4419</v>
      </c>
      <c r="H1565" t="s">
        <v>7463</v>
      </c>
    </row>
    <row r="1566" spans="1:8" x14ac:dyDescent="0.3">
      <c r="A1566">
        <v>466</v>
      </c>
      <c r="B1566" t="s">
        <v>429</v>
      </c>
      <c r="C1566" t="s">
        <v>217</v>
      </c>
      <c r="D1566" s="101">
        <v>45838</v>
      </c>
      <c r="E1566" t="s">
        <v>2633</v>
      </c>
      <c r="F1566" t="s">
        <v>7464</v>
      </c>
      <c r="G1566" t="s">
        <v>5185</v>
      </c>
      <c r="H1566" t="s">
        <v>7465</v>
      </c>
    </row>
    <row r="1567" spans="1:8" x14ac:dyDescent="0.3">
      <c r="A1567">
        <v>467</v>
      </c>
      <c r="B1567" t="s">
        <v>430</v>
      </c>
      <c r="C1567" t="s">
        <v>217</v>
      </c>
      <c r="D1567" s="101">
        <v>45838</v>
      </c>
      <c r="E1567" t="s">
        <v>2634</v>
      </c>
      <c r="F1567" t="s">
        <v>7466</v>
      </c>
      <c r="G1567" t="s">
        <v>5185</v>
      </c>
      <c r="H1567" t="s">
        <v>7467</v>
      </c>
    </row>
    <row r="1568" spans="1:8" x14ac:dyDescent="0.3">
      <c r="A1568">
        <v>468</v>
      </c>
      <c r="B1568" t="s">
        <v>431</v>
      </c>
      <c r="C1568" t="s">
        <v>217</v>
      </c>
      <c r="D1568" s="101">
        <v>45838</v>
      </c>
      <c r="E1568" t="s">
        <v>2635</v>
      </c>
      <c r="F1568" t="s">
        <v>7468</v>
      </c>
      <c r="G1568" t="s">
        <v>5185</v>
      </c>
      <c r="H1568" t="s">
        <v>7469</v>
      </c>
    </row>
    <row r="1569" spans="1:8" x14ac:dyDescent="0.3">
      <c r="A1569">
        <v>473</v>
      </c>
      <c r="B1569" t="s">
        <v>437</v>
      </c>
      <c r="C1569" t="s">
        <v>20</v>
      </c>
      <c r="D1569" s="101">
        <v>45838</v>
      </c>
      <c r="E1569" t="s">
        <v>3511</v>
      </c>
      <c r="F1569" t="s">
        <v>7470</v>
      </c>
      <c r="G1569" t="s">
        <v>5808</v>
      </c>
      <c r="H1569" t="s">
        <v>7471</v>
      </c>
    </row>
    <row r="1570" spans="1:8" x14ac:dyDescent="0.3">
      <c r="A1570">
        <v>475</v>
      </c>
      <c r="B1570" t="s">
        <v>441</v>
      </c>
      <c r="C1570" t="s">
        <v>39</v>
      </c>
      <c r="D1570" s="101">
        <v>45838</v>
      </c>
      <c r="E1570" t="s">
        <v>1969</v>
      </c>
      <c r="F1570" t="s">
        <v>7472</v>
      </c>
      <c r="G1570" t="s">
        <v>4218</v>
      </c>
      <c r="H1570" t="s">
        <v>7473</v>
      </c>
    </row>
    <row r="1571" spans="1:8" x14ac:dyDescent="0.3">
      <c r="A1571">
        <v>476</v>
      </c>
      <c r="B1571" t="s">
        <v>442</v>
      </c>
      <c r="C1571" t="s">
        <v>20</v>
      </c>
      <c r="D1571" s="101">
        <v>45838</v>
      </c>
      <c r="E1571" t="s">
        <v>3512</v>
      </c>
      <c r="F1571" t="s">
        <v>7474</v>
      </c>
      <c r="G1571" t="s">
        <v>5808</v>
      </c>
      <c r="H1571" t="s">
        <v>6579</v>
      </c>
    </row>
    <row r="1572" spans="1:8" x14ac:dyDescent="0.3">
      <c r="A1572">
        <v>486</v>
      </c>
      <c r="B1572" t="s">
        <v>451</v>
      </c>
      <c r="C1572" t="s">
        <v>395</v>
      </c>
      <c r="D1572" s="101">
        <v>45838</v>
      </c>
      <c r="E1572" t="s">
        <v>2094</v>
      </c>
      <c r="F1572" t="s">
        <v>7475</v>
      </c>
      <c r="G1572" t="s">
        <v>4344</v>
      </c>
      <c r="H1572" t="s">
        <v>7476</v>
      </c>
    </row>
    <row r="1573" spans="1:8" x14ac:dyDescent="0.3">
      <c r="A1573">
        <v>506</v>
      </c>
      <c r="B1573" t="s">
        <v>471</v>
      </c>
      <c r="C1573" t="s">
        <v>310</v>
      </c>
      <c r="D1573" s="101">
        <v>45838</v>
      </c>
      <c r="E1573" t="s">
        <v>2151</v>
      </c>
      <c r="F1573" t="s">
        <v>7477</v>
      </c>
      <c r="G1573" t="s">
        <v>4286</v>
      </c>
      <c r="H1573" t="s">
        <v>7478</v>
      </c>
    </row>
    <row r="1574" spans="1:8" x14ac:dyDescent="0.3">
      <c r="A1574">
        <v>507</v>
      </c>
      <c r="B1574" t="s">
        <v>472</v>
      </c>
      <c r="C1574" t="s">
        <v>234</v>
      </c>
      <c r="D1574" s="101">
        <v>45838</v>
      </c>
      <c r="E1574" t="s">
        <v>2153</v>
      </c>
      <c r="F1574" t="s">
        <v>7479</v>
      </c>
      <c r="G1574" t="s">
        <v>4243</v>
      </c>
      <c r="H1574" t="s">
        <v>7480</v>
      </c>
    </row>
    <row r="1575" spans="1:8" x14ac:dyDescent="0.3">
      <c r="A1575">
        <v>514</v>
      </c>
      <c r="B1575" t="s">
        <v>2258</v>
      </c>
      <c r="C1575" t="s">
        <v>241</v>
      </c>
      <c r="D1575" s="101">
        <v>45838</v>
      </c>
      <c r="E1575" t="s">
        <v>2259</v>
      </c>
      <c r="F1575" t="s">
        <v>7481</v>
      </c>
      <c r="G1575" t="s">
        <v>7095</v>
      </c>
      <c r="H1575" t="s">
        <v>7482</v>
      </c>
    </row>
    <row r="1576" spans="1:8" x14ac:dyDescent="0.3">
      <c r="A1576">
        <v>519</v>
      </c>
      <c r="B1576" t="s">
        <v>2267</v>
      </c>
      <c r="C1576" t="s">
        <v>354</v>
      </c>
      <c r="D1576" s="101">
        <v>45838</v>
      </c>
      <c r="E1576" t="s">
        <v>2278</v>
      </c>
      <c r="F1576" t="s">
        <v>7483</v>
      </c>
      <c r="G1576" t="s">
        <v>4419</v>
      </c>
      <c r="H1576" t="s">
        <v>7484</v>
      </c>
    </row>
    <row r="1577" spans="1:8" x14ac:dyDescent="0.3">
      <c r="A1577">
        <v>523</v>
      </c>
      <c r="B1577" t="s">
        <v>342</v>
      </c>
      <c r="C1577" t="s">
        <v>86</v>
      </c>
      <c r="D1577" s="101">
        <v>45838</v>
      </c>
      <c r="E1577" t="s">
        <v>2292</v>
      </c>
      <c r="F1577" t="s">
        <v>7485</v>
      </c>
      <c r="G1577" t="s">
        <v>4163</v>
      </c>
      <c r="H1577" t="s">
        <v>7486</v>
      </c>
    </row>
    <row r="1578" spans="1:8" x14ac:dyDescent="0.3">
      <c r="A1578">
        <v>524</v>
      </c>
      <c r="B1578" t="s">
        <v>389</v>
      </c>
      <c r="C1578" t="s">
        <v>79</v>
      </c>
      <c r="D1578" s="101">
        <v>45838</v>
      </c>
      <c r="E1578" t="s">
        <v>2303</v>
      </c>
      <c r="F1578" t="s">
        <v>7487</v>
      </c>
      <c r="G1578" t="s">
        <v>7436</v>
      </c>
      <c r="H1578" t="s">
        <v>7488</v>
      </c>
    </row>
    <row r="1579" spans="1:8" x14ac:dyDescent="0.3">
      <c r="A1579">
        <v>532</v>
      </c>
      <c r="B1579" t="s">
        <v>2339</v>
      </c>
      <c r="C1579" t="s">
        <v>102</v>
      </c>
      <c r="D1579" s="101">
        <v>45838</v>
      </c>
      <c r="E1579" t="s">
        <v>2348</v>
      </c>
      <c r="F1579" t="s">
        <v>7489</v>
      </c>
      <c r="G1579" t="s">
        <v>4440</v>
      </c>
      <c r="H1579" t="s">
        <v>7490</v>
      </c>
    </row>
    <row r="1580" spans="1:8" x14ac:dyDescent="0.3">
      <c r="A1580">
        <v>533</v>
      </c>
      <c r="B1580" t="s">
        <v>2350</v>
      </c>
      <c r="C1580" t="s">
        <v>102</v>
      </c>
      <c r="D1580" s="101">
        <v>45838</v>
      </c>
      <c r="E1580" t="s">
        <v>2360</v>
      </c>
      <c r="F1580" t="s">
        <v>7491</v>
      </c>
      <c r="G1580" t="s">
        <v>4440</v>
      </c>
      <c r="H1580" t="s">
        <v>7492</v>
      </c>
    </row>
    <row r="1581" spans="1:8" x14ac:dyDescent="0.3">
      <c r="A1581">
        <v>534</v>
      </c>
      <c r="B1581" t="s">
        <v>2362</v>
      </c>
      <c r="C1581" t="s">
        <v>102</v>
      </c>
      <c r="D1581" s="101">
        <v>45838</v>
      </c>
      <c r="E1581" t="s">
        <v>2372</v>
      </c>
      <c r="F1581" t="s">
        <v>7493</v>
      </c>
      <c r="G1581" t="s">
        <v>4440</v>
      </c>
      <c r="H1581" t="s">
        <v>7494</v>
      </c>
    </row>
    <row r="1582" spans="1:8" x14ac:dyDescent="0.3">
      <c r="A1582">
        <v>535</v>
      </c>
      <c r="B1582" t="s">
        <v>2374</v>
      </c>
      <c r="C1582" t="s">
        <v>102</v>
      </c>
      <c r="D1582" s="101">
        <v>45838</v>
      </c>
      <c r="E1582" t="s">
        <v>2384</v>
      </c>
      <c r="F1582" t="s">
        <v>7495</v>
      </c>
      <c r="G1582" t="s">
        <v>4440</v>
      </c>
      <c r="H1582" t="s">
        <v>7496</v>
      </c>
    </row>
    <row r="1583" spans="1:8" x14ac:dyDescent="0.3">
      <c r="A1583">
        <v>536</v>
      </c>
      <c r="B1583" t="s">
        <v>2386</v>
      </c>
      <c r="C1583" t="s">
        <v>102</v>
      </c>
      <c r="D1583" s="101">
        <v>45838</v>
      </c>
      <c r="E1583" t="s">
        <v>2396</v>
      </c>
      <c r="F1583" t="s">
        <v>7497</v>
      </c>
      <c r="G1583" t="s">
        <v>4440</v>
      </c>
      <c r="H1583" t="s">
        <v>7498</v>
      </c>
    </row>
    <row r="1584" spans="1:8" x14ac:dyDescent="0.3">
      <c r="A1584">
        <v>537</v>
      </c>
      <c r="B1584" t="s">
        <v>2398</v>
      </c>
      <c r="C1584" t="s">
        <v>46</v>
      </c>
      <c r="D1584" s="101">
        <v>45838</v>
      </c>
      <c r="E1584" t="s">
        <v>2399</v>
      </c>
      <c r="F1584" t="s">
        <v>7499</v>
      </c>
      <c r="G1584" t="s">
        <v>4157</v>
      </c>
      <c r="H1584" t="s">
        <v>7500</v>
      </c>
    </row>
    <row r="1585" spans="1:8" x14ac:dyDescent="0.3">
      <c r="A1585">
        <v>540</v>
      </c>
      <c r="B1585" t="s">
        <v>2405</v>
      </c>
      <c r="C1585" t="s">
        <v>303</v>
      </c>
      <c r="D1585" s="101">
        <v>45838</v>
      </c>
      <c r="E1585" t="s">
        <v>2406</v>
      </c>
      <c r="F1585" t="s">
        <v>7501</v>
      </c>
      <c r="G1585" t="s">
        <v>7502</v>
      </c>
      <c r="H1585" t="s">
        <v>7503</v>
      </c>
    </row>
    <row r="1586" spans="1:8" x14ac:dyDescent="0.3">
      <c r="A1586">
        <v>543</v>
      </c>
      <c r="B1586" t="s">
        <v>2421</v>
      </c>
      <c r="C1586" t="s">
        <v>118</v>
      </c>
      <c r="D1586" s="101">
        <v>45838</v>
      </c>
      <c r="E1586" t="s">
        <v>2431</v>
      </c>
      <c r="F1586" t="s">
        <v>7504</v>
      </c>
      <c r="G1586" t="s">
        <v>4198</v>
      </c>
      <c r="H1586" t="s">
        <v>7505</v>
      </c>
    </row>
    <row r="1587" spans="1:8" x14ac:dyDescent="0.3">
      <c r="A1587">
        <v>544</v>
      </c>
      <c r="B1587" t="s">
        <v>2432</v>
      </c>
      <c r="C1587" t="s">
        <v>366</v>
      </c>
      <c r="D1587" s="101">
        <v>45838</v>
      </c>
      <c r="E1587" t="s">
        <v>2442</v>
      </c>
      <c r="F1587" t="s">
        <v>7506</v>
      </c>
      <c r="G1587" t="s">
        <v>4331</v>
      </c>
      <c r="H1587" t="s">
        <v>7507</v>
      </c>
    </row>
    <row r="1588" spans="1:8" x14ac:dyDescent="0.3">
      <c r="A1588">
        <v>69</v>
      </c>
      <c r="B1588" t="s">
        <v>51</v>
      </c>
      <c r="C1588" t="s">
        <v>50</v>
      </c>
      <c r="D1588" s="101">
        <v>45838</v>
      </c>
      <c r="E1588" t="s">
        <v>2491</v>
      </c>
      <c r="F1588" t="s">
        <v>7508</v>
      </c>
      <c r="G1588" t="s">
        <v>3598</v>
      </c>
      <c r="H1588" t="s">
        <v>7509</v>
      </c>
    </row>
    <row r="1589" spans="1:8" x14ac:dyDescent="0.3">
      <c r="A1589">
        <v>111</v>
      </c>
      <c r="B1589" t="s">
        <v>85</v>
      </c>
      <c r="C1589" t="s">
        <v>50</v>
      </c>
      <c r="D1589" s="101">
        <v>45838</v>
      </c>
      <c r="E1589" t="s">
        <v>7510</v>
      </c>
      <c r="F1589" t="s">
        <v>7511</v>
      </c>
      <c r="G1589" t="s">
        <v>3598</v>
      </c>
      <c r="H1589" t="s">
        <v>7512</v>
      </c>
    </row>
    <row r="1590" spans="1:8" x14ac:dyDescent="0.3">
      <c r="A1590">
        <v>197</v>
      </c>
      <c r="B1590" t="s">
        <v>130</v>
      </c>
      <c r="C1590" t="s">
        <v>87</v>
      </c>
      <c r="D1590" s="101">
        <v>45838</v>
      </c>
      <c r="E1590" t="s">
        <v>7513</v>
      </c>
      <c r="F1590" t="s">
        <v>7514</v>
      </c>
      <c r="G1590" t="s">
        <v>3735</v>
      </c>
      <c r="H1590" t="s">
        <v>7515</v>
      </c>
    </row>
    <row r="1591" spans="1:8" x14ac:dyDescent="0.3">
      <c r="A1591">
        <v>213</v>
      </c>
      <c r="B1591" t="s">
        <v>142</v>
      </c>
      <c r="C1591" t="s">
        <v>90</v>
      </c>
      <c r="D1591" s="101">
        <v>45838</v>
      </c>
      <c r="E1591" t="s">
        <v>1033</v>
      </c>
      <c r="F1591" t="s">
        <v>7516</v>
      </c>
      <c r="G1591" t="s">
        <v>3855</v>
      </c>
      <c r="H1591" t="s">
        <v>7517</v>
      </c>
    </row>
    <row r="1592" spans="1:8" x14ac:dyDescent="0.3">
      <c r="A1592">
        <v>238</v>
      </c>
      <c r="B1592" t="s">
        <v>168</v>
      </c>
      <c r="C1592" t="s">
        <v>90</v>
      </c>
      <c r="D1592" s="101">
        <v>45838</v>
      </c>
      <c r="E1592" t="s">
        <v>1223</v>
      </c>
      <c r="F1592" t="s">
        <v>7518</v>
      </c>
      <c r="G1592" t="s">
        <v>3848</v>
      </c>
      <c r="H1592" t="s">
        <v>7519</v>
      </c>
    </row>
    <row r="1593" spans="1:8" x14ac:dyDescent="0.3">
      <c r="A1593">
        <v>240</v>
      </c>
      <c r="B1593" t="s">
        <v>172</v>
      </c>
      <c r="C1593" t="s">
        <v>29</v>
      </c>
      <c r="D1593" s="101">
        <v>45838</v>
      </c>
      <c r="E1593" t="s">
        <v>7520</v>
      </c>
      <c r="F1593" t="s">
        <v>7521</v>
      </c>
      <c r="G1593" t="s">
        <v>3894</v>
      </c>
      <c r="H1593" t="s">
        <v>5852</v>
      </c>
    </row>
    <row r="1594" spans="1:8" x14ac:dyDescent="0.3">
      <c r="A1594">
        <v>251</v>
      </c>
      <c r="B1594" t="s">
        <v>1248</v>
      </c>
      <c r="C1594" t="s">
        <v>186</v>
      </c>
      <c r="D1594" s="101">
        <v>45838</v>
      </c>
      <c r="E1594" t="s">
        <v>7522</v>
      </c>
      <c r="F1594" t="s">
        <v>7523</v>
      </c>
      <c r="G1594" t="s">
        <v>4208</v>
      </c>
    </row>
    <row r="1595" spans="1:8" x14ac:dyDescent="0.3">
      <c r="A1595">
        <v>254</v>
      </c>
      <c r="B1595" t="s">
        <v>189</v>
      </c>
      <c r="C1595" t="s">
        <v>190</v>
      </c>
      <c r="D1595" s="101">
        <v>45838</v>
      </c>
      <c r="E1595" t="s">
        <v>7524</v>
      </c>
      <c r="F1595" t="s">
        <v>7525</v>
      </c>
      <c r="G1595" t="s">
        <v>4385</v>
      </c>
    </row>
    <row r="1596" spans="1:8" x14ac:dyDescent="0.3">
      <c r="A1596">
        <v>263</v>
      </c>
      <c r="B1596" t="s">
        <v>201</v>
      </c>
      <c r="C1596" t="s">
        <v>41</v>
      </c>
      <c r="D1596" s="101">
        <v>45838</v>
      </c>
      <c r="E1596" t="s">
        <v>7526</v>
      </c>
      <c r="F1596" t="s">
        <v>7527</v>
      </c>
      <c r="G1596" t="s">
        <v>3994</v>
      </c>
      <c r="H1596" t="s">
        <v>7528</v>
      </c>
    </row>
    <row r="1597" spans="1:8" x14ac:dyDescent="0.3">
      <c r="A1597">
        <v>265</v>
      </c>
      <c r="B1597" t="s">
        <v>205</v>
      </c>
      <c r="C1597" t="s">
        <v>41</v>
      </c>
      <c r="D1597" s="101">
        <v>45838</v>
      </c>
      <c r="E1597" t="s">
        <v>7529</v>
      </c>
      <c r="F1597" t="s">
        <v>7530</v>
      </c>
      <c r="G1597" t="s">
        <v>4392</v>
      </c>
      <c r="H1597" t="s">
        <v>5862</v>
      </c>
    </row>
    <row r="1598" spans="1:8" x14ac:dyDescent="0.3">
      <c r="A1598">
        <v>266</v>
      </c>
      <c r="B1598" t="s">
        <v>206</v>
      </c>
      <c r="C1598" t="s">
        <v>41</v>
      </c>
      <c r="D1598" s="101">
        <v>45838</v>
      </c>
      <c r="E1598" t="s">
        <v>7531</v>
      </c>
      <c r="F1598" t="s">
        <v>7532</v>
      </c>
      <c r="G1598" t="s">
        <v>4392</v>
      </c>
      <c r="H1598" t="s">
        <v>7533</v>
      </c>
    </row>
    <row r="1599" spans="1:8" x14ac:dyDescent="0.3">
      <c r="A1599">
        <v>300</v>
      </c>
      <c r="B1599" t="s">
        <v>244</v>
      </c>
      <c r="C1599" t="s">
        <v>245</v>
      </c>
      <c r="D1599" s="101">
        <v>45838</v>
      </c>
      <c r="E1599" t="s">
        <v>7534</v>
      </c>
      <c r="F1599" t="s">
        <v>7535</v>
      </c>
      <c r="G1599" t="s">
        <v>3998</v>
      </c>
      <c r="H1599" t="s">
        <v>7536</v>
      </c>
    </row>
    <row r="1600" spans="1:8" x14ac:dyDescent="0.3">
      <c r="A1600">
        <v>301</v>
      </c>
      <c r="B1600" t="s">
        <v>246</v>
      </c>
      <c r="C1600" t="s">
        <v>245</v>
      </c>
      <c r="D1600" s="101">
        <v>45838</v>
      </c>
      <c r="E1600" t="s">
        <v>7537</v>
      </c>
      <c r="F1600" t="s">
        <v>7538</v>
      </c>
      <c r="G1600" t="s">
        <v>3998</v>
      </c>
      <c r="H1600" t="s">
        <v>7539</v>
      </c>
    </row>
    <row r="1601" spans="1:8" x14ac:dyDescent="0.3">
      <c r="A1601">
        <v>306</v>
      </c>
      <c r="B1601" t="s">
        <v>252</v>
      </c>
      <c r="C1601" t="s">
        <v>186</v>
      </c>
      <c r="D1601" s="101">
        <v>45838</v>
      </c>
      <c r="E1601" t="s">
        <v>1397</v>
      </c>
      <c r="F1601" t="s">
        <v>7540</v>
      </c>
      <c r="G1601" t="s">
        <v>4208</v>
      </c>
      <c r="H1601" t="s">
        <v>7541</v>
      </c>
    </row>
    <row r="1602" spans="1:8" x14ac:dyDescent="0.3">
      <c r="A1602">
        <v>347</v>
      </c>
      <c r="B1602" t="s">
        <v>297</v>
      </c>
      <c r="C1602" t="s">
        <v>298</v>
      </c>
      <c r="D1602" s="101">
        <v>45838</v>
      </c>
      <c r="E1602" t="s">
        <v>7542</v>
      </c>
      <c r="F1602" t="s">
        <v>7543</v>
      </c>
      <c r="G1602" t="s">
        <v>5041</v>
      </c>
      <c r="H1602" t="s">
        <v>7544</v>
      </c>
    </row>
    <row r="1603" spans="1:8" x14ac:dyDescent="0.3">
      <c r="A1603">
        <v>348</v>
      </c>
      <c r="B1603" t="s">
        <v>299</v>
      </c>
      <c r="C1603" t="s">
        <v>298</v>
      </c>
      <c r="D1603" s="101">
        <v>45838</v>
      </c>
      <c r="E1603" t="s">
        <v>7545</v>
      </c>
      <c r="F1603" t="s">
        <v>7546</v>
      </c>
      <c r="G1603" t="s">
        <v>5041</v>
      </c>
    </row>
    <row r="1604" spans="1:8" x14ac:dyDescent="0.3">
      <c r="A1604">
        <v>351</v>
      </c>
      <c r="B1604" t="s">
        <v>300</v>
      </c>
      <c r="C1604" t="s">
        <v>298</v>
      </c>
      <c r="D1604" s="101">
        <v>45838</v>
      </c>
      <c r="E1604" t="s">
        <v>7547</v>
      </c>
      <c r="F1604" t="s">
        <v>7548</v>
      </c>
      <c r="G1604" t="s">
        <v>4005</v>
      </c>
      <c r="H1604" t="s">
        <v>7549</v>
      </c>
    </row>
    <row r="1605" spans="1:8" x14ac:dyDescent="0.3">
      <c r="A1605">
        <v>352</v>
      </c>
      <c r="B1605" t="s">
        <v>301</v>
      </c>
      <c r="C1605" t="s">
        <v>298</v>
      </c>
      <c r="D1605" s="101">
        <v>45838</v>
      </c>
      <c r="E1605" t="s">
        <v>7550</v>
      </c>
      <c r="F1605" t="s">
        <v>7551</v>
      </c>
      <c r="G1605" t="s">
        <v>4005</v>
      </c>
    </row>
    <row r="1606" spans="1:8" x14ac:dyDescent="0.3">
      <c r="A1606">
        <v>368</v>
      </c>
      <c r="B1606" t="s">
        <v>322</v>
      </c>
      <c r="C1606" t="s">
        <v>1463</v>
      </c>
      <c r="D1606" s="101">
        <v>45838</v>
      </c>
      <c r="E1606" t="s">
        <v>7552</v>
      </c>
      <c r="F1606" t="s">
        <v>7553</v>
      </c>
      <c r="G1606" t="s">
        <v>4605</v>
      </c>
      <c r="H1606" t="s">
        <v>7554</v>
      </c>
    </row>
    <row r="1607" spans="1:8" x14ac:dyDescent="0.3">
      <c r="A1607">
        <v>372</v>
      </c>
      <c r="B1607" t="s">
        <v>327</v>
      </c>
      <c r="C1607" t="s">
        <v>1463</v>
      </c>
      <c r="D1607" s="101">
        <v>45838</v>
      </c>
      <c r="E1607" t="s">
        <v>7555</v>
      </c>
      <c r="F1607" t="s">
        <v>7556</v>
      </c>
      <c r="G1607" t="s">
        <v>4605</v>
      </c>
      <c r="H1607" t="s">
        <v>7557</v>
      </c>
    </row>
    <row r="1608" spans="1:8" x14ac:dyDescent="0.3">
      <c r="A1608">
        <v>394</v>
      </c>
      <c r="B1608" t="s">
        <v>353</v>
      </c>
      <c r="C1608" t="s">
        <v>354</v>
      </c>
      <c r="D1608" s="101">
        <v>45838</v>
      </c>
      <c r="E1608" t="s">
        <v>7558</v>
      </c>
      <c r="F1608" t="s">
        <v>7559</v>
      </c>
      <c r="G1608" t="s">
        <v>4419</v>
      </c>
      <c r="H1608" t="s">
        <v>7560</v>
      </c>
    </row>
    <row r="1609" spans="1:8" x14ac:dyDescent="0.3">
      <c r="A1609">
        <v>395</v>
      </c>
      <c r="B1609" t="s">
        <v>356</v>
      </c>
      <c r="C1609" t="s">
        <v>354</v>
      </c>
      <c r="D1609" s="101">
        <v>45838</v>
      </c>
      <c r="E1609" t="s">
        <v>7561</v>
      </c>
      <c r="F1609" t="s">
        <v>7562</v>
      </c>
      <c r="G1609" t="s">
        <v>4419</v>
      </c>
      <c r="H1609" t="s">
        <v>7563</v>
      </c>
    </row>
    <row r="1610" spans="1:8" x14ac:dyDescent="0.3">
      <c r="A1610">
        <v>431</v>
      </c>
      <c r="B1610" t="s">
        <v>400</v>
      </c>
      <c r="C1610" t="s">
        <v>64</v>
      </c>
      <c r="D1610" s="101">
        <v>45838</v>
      </c>
      <c r="E1610" t="s">
        <v>7564</v>
      </c>
      <c r="F1610" t="s">
        <v>7565</v>
      </c>
      <c r="G1610" t="s">
        <v>6221</v>
      </c>
      <c r="H1610" t="s">
        <v>7566</v>
      </c>
    </row>
    <row r="1611" spans="1:8" x14ac:dyDescent="0.3">
      <c r="A1611">
        <v>453</v>
      </c>
      <c r="B1611" t="s">
        <v>418</v>
      </c>
      <c r="C1611" t="s">
        <v>358</v>
      </c>
      <c r="D1611" s="101">
        <v>45838</v>
      </c>
      <c r="E1611" t="s">
        <v>2629</v>
      </c>
      <c r="F1611" t="s">
        <v>7567</v>
      </c>
      <c r="G1611" t="s">
        <v>5406</v>
      </c>
    </row>
    <row r="1612" spans="1:8" x14ac:dyDescent="0.3">
      <c r="A1612">
        <v>455</v>
      </c>
      <c r="B1612" t="s">
        <v>420</v>
      </c>
      <c r="C1612" t="s">
        <v>358</v>
      </c>
      <c r="D1612" s="101">
        <v>45838</v>
      </c>
      <c r="E1612" t="s">
        <v>2630</v>
      </c>
      <c r="F1612" t="s">
        <v>7568</v>
      </c>
      <c r="G1612" t="s">
        <v>5406</v>
      </c>
      <c r="H1612" t="s">
        <v>7569</v>
      </c>
    </row>
    <row r="1613" spans="1:8" x14ac:dyDescent="0.3">
      <c r="A1613">
        <v>456</v>
      </c>
      <c r="B1613" t="s">
        <v>421</v>
      </c>
      <c r="C1613" t="s">
        <v>395</v>
      </c>
      <c r="D1613" s="101">
        <v>45838</v>
      </c>
      <c r="E1613" t="s">
        <v>2631</v>
      </c>
      <c r="F1613" t="s">
        <v>7570</v>
      </c>
      <c r="G1613" t="s">
        <v>4344</v>
      </c>
      <c r="H1613" t="s">
        <v>7571</v>
      </c>
    </row>
    <row r="1614" spans="1:8" x14ac:dyDescent="0.3">
      <c r="A1614">
        <v>457</v>
      </c>
      <c r="B1614" t="s">
        <v>422</v>
      </c>
      <c r="C1614" t="s">
        <v>395</v>
      </c>
      <c r="D1614" s="101">
        <v>45838</v>
      </c>
      <c r="E1614" t="s">
        <v>2632</v>
      </c>
      <c r="F1614" t="s">
        <v>7572</v>
      </c>
      <c r="G1614" t="s">
        <v>4344</v>
      </c>
      <c r="H1614" t="s">
        <v>7573</v>
      </c>
    </row>
    <row r="1615" spans="1:8" x14ac:dyDescent="0.3">
      <c r="A1615">
        <v>484</v>
      </c>
      <c r="B1615" t="s">
        <v>449</v>
      </c>
      <c r="C1615" t="s">
        <v>64</v>
      </c>
      <c r="D1615" s="101">
        <v>45838</v>
      </c>
      <c r="E1615" t="s">
        <v>7574</v>
      </c>
      <c r="F1615" t="s">
        <v>7575</v>
      </c>
      <c r="G1615" t="s">
        <v>6221</v>
      </c>
      <c r="H1615" t="s">
        <v>7576</v>
      </c>
    </row>
    <row r="1616" spans="1:8" x14ac:dyDescent="0.3">
      <c r="A1616">
        <v>510</v>
      </c>
      <c r="B1616" t="s">
        <v>2204</v>
      </c>
      <c r="C1616" t="s">
        <v>241</v>
      </c>
      <c r="D1616" s="101">
        <v>45838</v>
      </c>
      <c r="E1616" t="s">
        <v>2225</v>
      </c>
      <c r="F1616" t="s">
        <v>7577</v>
      </c>
      <c r="G1616" t="s">
        <v>7095</v>
      </c>
      <c r="H1616" t="s">
        <v>7482</v>
      </c>
    </row>
    <row r="1617" spans="1:8" x14ac:dyDescent="0.3">
      <c r="A1617">
        <v>511</v>
      </c>
      <c r="B1617" t="s">
        <v>2228</v>
      </c>
      <c r="C1617" t="s">
        <v>241</v>
      </c>
      <c r="D1617" s="101">
        <v>45838</v>
      </c>
      <c r="E1617" t="s">
        <v>2250</v>
      </c>
      <c r="F1617" t="s">
        <v>7578</v>
      </c>
      <c r="G1617" t="s">
        <v>7095</v>
      </c>
      <c r="H1617" t="s">
        <v>7579</v>
      </c>
    </row>
    <row r="1618" spans="1:8" x14ac:dyDescent="0.3">
      <c r="A1618">
        <v>513</v>
      </c>
      <c r="B1618" t="s">
        <v>2253</v>
      </c>
      <c r="C1618" t="s">
        <v>241</v>
      </c>
      <c r="D1618" s="101">
        <v>45838</v>
      </c>
      <c r="E1618" t="s">
        <v>2255</v>
      </c>
      <c r="F1618" t="s">
        <v>7580</v>
      </c>
      <c r="G1618" t="s">
        <v>7095</v>
      </c>
      <c r="H1618" t="s">
        <v>7096</v>
      </c>
    </row>
    <row r="1619" spans="1:8" x14ac:dyDescent="0.3">
      <c r="A1619">
        <v>518</v>
      </c>
      <c r="B1619" t="s">
        <v>59</v>
      </c>
      <c r="C1619" t="s">
        <v>60</v>
      </c>
      <c r="D1619" s="101">
        <v>45838</v>
      </c>
      <c r="E1619" t="s">
        <v>7581</v>
      </c>
      <c r="F1619" t="s">
        <v>7582</v>
      </c>
      <c r="G1619" t="s">
        <v>5290</v>
      </c>
      <c r="H1619" t="s">
        <v>7583</v>
      </c>
    </row>
    <row r="1620" spans="1:8" x14ac:dyDescent="0.3">
      <c r="A1620">
        <v>288</v>
      </c>
      <c r="B1620" t="s">
        <v>230</v>
      </c>
      <c r="C1620" t="s">
        <v>219</v>
      </c>
      <c r="D1620" s="101">
        <v>45838</v>
      </c>
      <c r="E1620" t="s">
        <v>1351</v>
      </c>
      <c r="F1620" t="s">
        <v>7584</v>
      </c>
      <c r="G1620" t="s">
        <v>7323</v>
      </c>
      <c r="H1620" t="s">
        <v>7585</v>
      </c>
    </row>
    <row r="1621" spans="1:8" x14ac:dyDescent="0.3">
      <c r="A1621">
        <v>528</v>
      </c>
      <c r="B1621" t="s">
        <v>2310</v>
      </c>
      <c r="C1621" t="s">
        <v>190</v>
      </c>
      <c r="D1621" s="101">
        <v>45838</v>
      </c>
      <c r="E1621" t="s">
        <v>2311</v>
      </c>
      <c r="F1621" t="s">
        <v>7586</v>
      </c>
      <c r="G1621" t="s">
        <v>4385</v>
      </c>
      <c r="H1621" t="s">
        <v>7587</v>
      </c>
    </row>
    <row r="1622" spans="1:8" x14ac:dyDescent="0.3">
      <c r="A1622">
        <v>552</v>
      </c>
      <c r="B1622" t="s">
        <v>2466</v>
      </c>
      <c r="C1622" t="s">
        <v>32</v>
      </c>
      <c r="D1622" s="101">
        <v>45838</v>
      </c>
      <c r="E1622" t="s">
        <v>2467</v>
      </c>
      <c r="F1622" t="s">
        <v>7588</v>
      </c>
      <c r="G1622" t="s">
        <v>3699</v>
      </c>
      <c r="H1622" t="s">
        <v>7589</v>
      </c>
    </row>
    <row r="1623" spans="1:8" x14ac:dyDescent="0.3">
      <c r="A1623">
        <v>77</v>
      </c>
      <c r="B1623" t="s">
        <v>57</v>
      </c>
      <c r="C1623" t="s">
        <v>58</v>
      </c>
      <c r="D1623" s="101">
        <v>45869</v>
      </c>
      <c r="E1623" t="s">
        <v>2518</v>
      </c>
      <c r="F1623" t="s">
        <v>7590</v>
      </c>
      <c r="G1623" t="s">
        <v>6139</v>
      </c>
    </row>
    <row r="1624" spans="1:8" x14ac:dyDescent="0.3">
      <c r="A1624">
        <v>121</v>
      </c>
      <c r="B1624" t="s">
        <v>94</v>
      </c>
      <c r="C1624" t="s">
        <v>25</v>
      </c>
      <c r="D1624" s="101">
        <v>45869</v>
      </c>
      <c r="E1624" t="s">
        <v>7591</v>
      </c>
      <c r="F1624" t="s">
        <v>7592</v>
      </c>
      <c r="G1624" t="s">
        <v>3556</v>
      </c>
      <c r="H1624" t="s">
        <v>7593</v>
      </c>
    </row>
    <row r="1625" spans="1:8" x14ac:dyDescent="0.3">
      <c r="A1625">
        <v>122</v>
      </c>
      <c r="B1625" t="s">
        <v>96</v>
      </c>
      <c r="C1625" t="s">
        <v>93</v>
      </c>
      <c r="D1625" s="101">
        <v>45869</v>
      </c>
      <c r="E1625" t="s">
        <v>7594</v>
      </c>
      <c r="F1625" t="s">
        <v>7595</v>
      </c>
      <c r="G1625" t="s">
        <v>3699</v>
      </c>
      <c r="H1625" t="s">
        <v>7596</v>
      </c>
    </row>
    <row r="1626" spans="1:8" x14ac:dyDescent="0.3">
      <c r="A1626">
        <v>124</v>
      </c>
      <c r="B1626" t="s">
        <v>97</v>
      </c>
      <c r="C1626" t="s">
        <v>64</v>
      </c>
      <c r="D1626" s="101">
        <v>45869</v>
      </c>
      <c r="E1626" t="s">
        <v>7597</v>
      </c>
      <c r="F1626" t="s">
        <v>7598</v>
      </c>
      <c r="G1626" t="s">
        <v>6221</v>
      </c>
      <c r="H1626" t="s">
        <v>7599</v>
      </c>
    </row>
    <row r="1627" spans="1:8" x14ac:dyDescent="0.3">
      <c r="A1627">
        <v>125</v>
      </c>
      <c r="B1627" t="s">
        <v>98</v>
      </c>
      <c r="C1627" t="s">
        <v>64</v>
      </c>
      <c r="D1627" s="101">
        <v>45869</v>
      </c>
      <c r="E1627" t="s">
        <v>7600</v>
      </c>
      <c r="F1627" t="s">
        <v>7601</v>
      </c>
      <c r="G1627" t="s">
        <v>6221</v>
      </c>
      <c r="H1627" t="s">
        <v>7602</v>
      </c>
    </row>
    <row r="1628" spans="1:8" x14ac:dyDescent="0.3">
      <c r="A1628">
        <v>128</v>
      </c>
      <c r="B1628" t="s">
        <v>101</v>
      </c>
      <c r="C1628" t="s">
        <v>64</v>
      </c>
      <c r="D1628" s="101">
        <v>45869</v>
      </c>
      <c r="E1628" t="s">
        <v>7603</v>
      </c>
      <c r="F1628" t="s">
        <v>7604</v>
      </c>
      <c r="G1628" t="s">
        <v>6221</v>
      </c>
      <c r="H1628" t="s">
        <v>7605</v>
      </c>
    </row>
    <row r="1629" spans="1:8" x14ac:dyDescent="0.3">
      <c r="A1629">
        <v>172</v>
      </c>
      <c r="B1629" t="s">
        <v>122</v>
      </c>
      <c r="C1629" t="s">
        <v>93</v>
      </c>
      <c r="D1629" s="101">
        <v>45869</v>
      </c>
      <c r="E1629" t="s">
        <v>7606</v>
      </c>
      <c r="F1629" t="s">
        <v>7607</v>
      </c>
      <c r="G1629" t="s">
        <v>3566</v>
      </c>
      <c r="H1629" t="s">
        <v>7608</v>
      </c>
    </row>
    <row r="1630" spans="1:8" x14ac:dyDescent="0.3">
      <c r="A1630">
        <v>208</v>
      </c>
      <c r="B1630" t="s">
        <v>140</v>
      </c>
      <c r="C1630" t="s">
        <v>90</v>
      </c>
      <c r="D1630" s="101">
        <v>45869</v>
      </c>
      <c r="E1630" t="s">
        <v>1014</v>
      </c>
      <c r="F1630" t="s">
        <v>7609</v>
      </c>
      <c r="G1630" t="s">
        <v>6908</v>
      </c>
      <c r="H1630" t="s">
        <v>7610</v>
      </c>
    </row>
    <row r="1631" spans="1:8" x14ac:dyDescent="0.3">
      <c r="A1631">
        <v>214</v>
      </c>
      <c r="B1631" t="s">
        <v>143</v>
      </c>
      <c r="C1631" t="s">
        <v>90</v>
      </c>
      <c r="D1631" s="101">
        <v>45869</v>
      </c>
      <c r="E1631" t="s">
        <v>1059</v>
      </c>
      <c r="F1631" t="s">
        <v>7611</v>
      </c>
      <c r="G1631" t="s">
        <v>6911</v>
      </c>
      <c r="H1631" t="s">
        <v>7612</v>
      </c>
    </row>
    <row r="1632" spans="1:8" x14ac:dyDescent="0.3">
      <c r="A1632">
        <v>217</v>
      </c>
      <c r="B1632" t="s">
        <v>147</v>
      </c>
      <c r="C1632" t="s">
        <v>90</v>
      </c>
      <c r="D1632" s="101">
        <v>45869</v>
      </c>
      <c r="E1632" t="s">
        <v>1087</v>
      </c>
      <c r="F1632" t="s">
        <v>7613</v>
      </c>
      <c r="G1632" t="s">
        <v>6911</v>
      </c>
      <c r="H1632" t="s">
        <v>7614</v>
      </c>
    </row>
    <row r="1633" spans="1:8" x14ac:dyDescent="0.3">
      <c r="A1633">
        <v>218</v>
      </c>
      <c r="B1633" t="s">
        <v>148</v>
      </c>
      <c r="C1633" t="s">
        <v>90</v>
      </c>
      <c r="D1633" s="101">
        <v>45869</v>
      </c>
      <c r="E1633" t="s">
        <v>1118</v>
      </c>
      <c r="F1633" t="s">
        <v>7615</v>
      </c>
      <c r="G1633" t="s">
        <v>6908</v>
      </c>
      <c r="H1633" t="s">
        <v>7616</v>
      </c>
    </row>
    <row r="1634" spans="1:8" x14ac:dyDescent="0.3">
      <c r="A1634">
        <v>225</v>
      </c>
      <c r="B1634" t="s">
        <v>156</v>
      </c>
      <c r="C1634" t="s">
        <v>90</v>
      </c>
      <c r="D1634" s="101">
        <v>45869</v>
      </c>
      <c r="E1634" t="s">
        <v>3533</v>
      </c>
      <c r="F1634" t="s">
        <v>7617</v>
      </c>
      <c r="G1634" t="s">
        <v>6908</v>
      </c>
      <c r="H1634" t="s">
        <v>7618</v>
      </c>
    </row>
    <row r="1635" spans="1:8" x14ac:dyDescent="0.3">
      <c r="A1635">
        <v>239</v>
      </c>
      <c r="B1635" t="s">
        <v>1226</v>
      </c>
      <c r="C1635" t="s">
        <v>29</v>
      </c>
      <c r="D1635" s="101">
        <v>45869</v>
      </c>
      <c r="E1635" t="s">
        <v>3534</v>
      </c>
      <c r="F1635" t="s">
        <v>7619</v>
      </c>
      <c r="G1635" t="s">
        <v>3894</v>
      </c>
      <c r="H1635" t="s">
        <v>7620</v>
      </c>
    </row>
    <row r="1636" spans="1:8" x14ac:dyDescent="0.3">
      <c r="A1636">
        <v>241</v>
      </c>
      <c r="B1636" t="s">
        <v>173</v>
      </c>
      <c r="C1636" t="s">
        <v>29</v>
      </c>
      <c r="D1636" s="101">
        <v>45869</v>
      </c>
      <c r="E1636" t="s">
        <v>1235</v>
      </c>
      <c r="F1636" t="s">
        <v>7621</v>
      </c>
      <c r="G1636" t="s">
        <v>3894</v>
      </c>
      <c r="H1636" t="s">
        <v>7177</v>
      </c>
    </row>
    <row r="1637" spans="1:8" x14ac:dyDescent="0.3">
      <c r="A1637">
        <v>434</v>
      </c>
      <c r="B1637" t="s">
        <v>403</v>
      </c>
      <c r="C1637" t="s">
        <v>90</v>
      </c>
      <c r="D1637" s="101">
        <v>45869</v>
      </c>
      <c r="E1637" t="s">
        <v>1753</v>
      </c>
      <c r="F1637" t="s">
        <v>7622</v>
      </c>
      <c r="G1637" t="s">
        <v>6911</v>
      </c>
      <c r="H1637" t="s">
        <v>7623</v>
      </c>
    </row>
    <row r="1638" spans="1:8" x14ac:dyDescent="0.3">
      <c r="A1638">
        <v>436</v>
      </c>
      <c r="B1638" t="s">
        <v>121</v>
      </c>
      <c r="C1638" t="s">
        <v>93</v>
      </c>
      <c r="D1638" s="101">
        <v>45869</v>
      </c>
      <c r="E1638" t="s">
        <v>3535</v>
      </c>
      <c r="F1638" t="s">
        <v>7624</v>
      </c>
      <c r="G1638" t="s">
        <v>3699</v>
      </c>
      <c r="H1638" t="s">
        <v>7625</v>
      </c>
    </row>
    <row r="1639" spans="1:8" x14ac:dyDescent="0.3">
      <c r="A1639">
        <v>485</v>
      </c>
      <c r="B1639" t="s">
        <v>450</v>
      </c>
      <c r="C1639" t="s">
        <v>93</v>
      </c>
      <c r="D1639" s="101">
        <v>45869</v>
      </c>
      <c r="E1639" t="s">
        <v>3536</v>
      </c>
      <c r="F1639" t="s">
        <v>7626</v>
      </c>
      <c r="G1639" t="s">
        <v>3566</v>
      </c>
      <c r="H1639" t="s">
        <v>7627</v>
      </c>
    </row>
    <row r="1640" spans="1:8" x14ac:dyDescent="0.3">
      <c r="A1640">
        <v>488</v>
      </c>
      <c r="B1640" t="s">
        <v>453</v>
      </c>
      <c r="C1640" t="s">
        <v>93</v>
      </c>
      <c r="D1640" s="101">
        <v>45869</v>
      </c>
      <c r="E1640" t="s">
        <v>3537</v>
      </c>
      <c r="F1640" t="s">
        <v>7628</v>
      </c>
      <c r="G1640" t="s">
        <v>3566</v>
      </c>
      <c r="H1640" t="s">
        <v>7629</v>
      </c>
    </row>
    <row r="1641" spans="1:8" x14ac:dyDescent="0.3">
      <c r="A1641">
        <v>77</v>
      </c>
      <c r="B1641" t="s">
        <v>57</v>
      </c>
      <c r="C1641" t="s">
        <v>58</v>
      </c>
      <c r="D1641" s="101">
        <v>45900</v>
      </c>
      <c r="E1641" t="s">
        <v>2519</v>
      </c>
      <c r="F1641" t="s">
        <v>7630</v>
      </c>
      <c r="G1641" t="s">
        <v>6139</v>
      </c>
    </row>
    <row r="1642" spans="1:8" x14ac:dyDescent="0.3">
      <c r="A1642">
        <v>121</v>
      </c>
      <c r="B1642" t="s">
        <v>94</v>
      </c>
      <c r="C1642" t="s">
        <v>25</v>
      </c>
      <c r="D1642" s="101">
        <v>45900</v>
      </c>
      <c r="E1642" t="s">
        <v>804</v>
      </c>
      <c r="F1642" t="s">
        <v>7631</v>
      </c>
      <c r="G1642" t="s">
        <v>3556</v>
      </c>
      <c r="H1642" t="s">
        <v>7632</v>
      </c>
    </row>
    <row r="1643" spans="1:8" x14ac:dyDescent="0.3">
      <c r="A1643">
        <v>122</v>
      </c>
      <c r="B1643" t="s">
        <v>96</v>
      </c>
      <c r="C1643" t="s">
        <v>93</v>
      </c>
      <c r="D1643" s="101">
        <v>45900</v>
      </c>
      <c r="E1643" t="s">
        <v>7633</v>
      </c>
      <c r="F1643" t="s">
        <v>7634</v>
      </c>
      <c r="G1643" t="s">
        <v>3699</v>
      </c>
      <c r="H1643" t="s">
        <v>7635</v>
      </c>
    </row>
    <row r="1644" spans="1:8" x14ac:dyDescent="0.3">
      <c r="A1644">
        <v>124</v>
      </c>
      <c r="B1644" t="s">
        <v>97</v>
      </c>
      <c r="C1644" t="s">
        <v>64</v>
      </c>
      <c r="D1644" s="101">
        <v>45900</v>
      </c>
      <c r="E1644" t="s">
        <v>852</v>
      </c>
      <c r="F1644" t="s">
        <v>7636</v>
      </c>
      <c r="G1644" t="s">
        <v>6221</v>
      </c>
      <c r="H1644" t="s">
        <v>7637</v>
      </c>
    </row>
    <row r="1645" spans="1:8" x14ac:dyDescent="0.3">
      <c r="A1645">
        <v>125</v>
      </c>
      <c r="B1645" t="s">
        <v>98</v>
      </c>
      <c r="C1645" t="s">
        <v>64</v>
      </c>
      <c r="D1645" s="101">
        <v>45900</v>
      </c>
      <c r="E1645" t="s">
        <v>869</v>
      </c>
      <c r="F1645" t="s">
        <v>7638</v>
      </c>
      <c r="G1645" t="s">
        <v>6221</v>
      </c>
      <c r="H1645" t="s">
        <v>7639</v>
      </c>
    </row>
    <row r="1646" spans="1:8" x14ac:dyDescent="0.3">
      <c r="A1646">
        <v>128</v>
      </c>
      <c r="B1646" t="s">
        <v>101</v>
      </c>
      <c r="C1646" t="s">
        <v>64</v>
      </c>
      <c r="D1646" s="101">
        <v>45900</v>
      </c>
      <c r="E1646" t="s">
        <v>890</v>
      </c>
      <c r="F1646" t="s">
        <v>7640</v>
      </c>
      <c r="G1646" t="s">
        <v>6221</v>
      </c>
      <c r="H1646" t="s">
        <v>7641</v>
      </c>
    </row>
    <row r="1647" spans="1:8" x14ac:dyDescent="0.3">
      <c r="A1647">
        <v>172</v>
      </c>
      <c r="B1647" t="s">
        <v>122</v>
      </c>
      <c r="C1647" t="s">
        <v>93</v>
      </c>
      <c r="D1647" s="101">
        <v>45900</v>
      </c>
      <c r="E1647" t="s">
        <v>960</v>
      </c>
      <c r="F1647" t="s">
        <v>7642</v>
      </c>
      <c r="G1647" t="s">
        <v>3566</v>
      </c>
      <c r="H1647" t="s">
        <v>7643</v>
      </c>
    </row>
    <row r="1648" spans="1:8" x14ac:dyDescent="0.3">
      <c r="A1648">
        <v>208</v>
      </c>
      <c r="B1648" t="s">
        <v>140</v>
      </c>
      <c r="C1648" t="s">
        <v>90</v>
      </c>
      <c r="D1648" s="101">
        <v>45900</v>
      </c>
      <c r="E1648" t="s">
        <v>1015</v>
      </c>
      <c r="F1648" t="s">
        <v>7644</v>
      </c>
      <c r="G1648" t="s">
        <v>3848</v>
      </c>
      <c r="H1648" t="s">
        <v>7645</v>
      </c>
    </row>
    <row r="1649" spans="1:8" x14ac:dyDescent="0.3">
      <c r="A1649">
        <v>214</v>
      </c>
      <c r="B1649" t="s">
        <v>143</v>
      </c>
      <c r="C1649" t="s">
        <v>90</v>
      </c>
      <c r="D1649" s="101">
        <v>45900</v>
      </c>
      <c r="E1649" t="s">
        <v>1060</v>
      </c>
      <c r="F1649" t="s">
        <v>7646</v>
      </c>
      <c r="G1649" t="s">
        <v>6911</v>
      </c>
      <c r="H1649" t="s">
        <v>7647</v>
      </c>
    </row>
    <row r="1650" spans="1:8" x14ac:dyDescent="0.3">
      <c r="A1650">
        <v>217</v>
      </c>
      <c r="B1650" t="s">
        <v>147</v>
      </c>
      <c r="C1650" t="s">
        <v>90</v>
      </c>
      <c r="D1650" s="101">
        <v>45900</v>
      </c>
      <c r="E1650" t="s">
        <v>1088</v>
      </c>
      <c r="F1650" t="s">
        <v>7648</v>
      </c>
      <c r="G1650" t="s">
        <v>6911</v>
      </c>
      <c r="H1650" t="s">
        <v>7649</v>
      </c>
    </row>
    <row r="1651" spans="1:8" x14ac:dyDescent="0.3">
      <c r="A1651">
        <v>218</v>
      </c>
      <c r="B1651" t="s">
        <v>148</v>
      </c>
      <c r="C1651" t="s">
        <v>90</v>
      </c>
      <c r="D1651" s="101">
        <v>45900</v>
      </c>
      <c r="E1651" t="s">
        <v>1119</v>
      </c>
      <c r="F1651" t="s">
        <v>7650</v>
      </c>
      <c r="G1651" t="s">
        <v>6908</v>
      </c>
      <c r="H1651" t="s">
        <v>7651</v>
      </c>
    </row>
    <row r="1652" spans="1:8" x14ac:dyDescent="0.3">
      <c r="A1652">
        <v>225</v>
      </c>
      <c r="B1652" t="s">
        <v>156</v>
      </c>
      <c r="C1652" t="s">
        <v>90</v>
      </c>
      <c r="D1652" s="101">
        <v>45900</v>
      </c>
      <c r="E1652" t="s">
        <v>1174</v>
      </c>
      <c r="F1652" t="s">
        <v>7652</v>
      </c>
      <c r="G1652" t="s">
        <v>6908</v>
      </c>
      <c r="H1652" t="s">
        <v>7653</v>
      </c>
    </row>
    <row r="1653" spans="1:8" x14ac:dyDescent="0.3">
      <c r="A1653">
        <v>239</v>
      </c>
      <c r="B1653" t="s">
        <v>1226</v>
      </c>
      <c r="C1653" t="s">
        <v>29</v>
      </c>
      <c r="D1653" s="101">
        <v>45900</v>
      </c>
      <c r="E1653" t="s">
        <v>3538</v>
      </c>
      <c r="F1653" t="s">
        <v>7654</v>
      </c>
      <c r="G1653" t="s">
        <v>3894</v>
      </c>
      <c r="H1653" t="s">
        <v>7620</v>
      </c>
    </row>
    <row r="1654" spans="1:8" x14ac:dyDescent="0.3">
      <c r="A1654">
        <v>241</v>
      </c>
      <c r="B1654" t="s">
        <v>173</v>
      </c>
      <c r="C1654" t="s">
        <v>29</v>
      </c>
      <c r="D1654" s="101">
        <v>45900</v>
      </c>
      <c r="E1654" t="s">
        <v>1236</v>
      </c>
      <c r="F1654" t="s">
        <v>7655</v>
      </c>
      <c r="G1654" t="s">
        <v>3894</v>
      </c>
      <c r="H1654" t="s">
        <v>7177</v>
      </c>
    </row>
    <row r="1655" spans="1:8" x14ac:dyDescent="0.3">
      <c r="A1655">
        <v>434</v>
      </c>
      <c r="B1655" t="s">
        <v>403</v>
      </c>
      <c r="C1655" t="s">
        <v>90</v>
      </c>
      <c r="D1655" s="101">
        <v>45900</v>
      </c>
      <c r="E1655" t="s">
        <v>1754</v>
      </c>
      <c r="F1655" t="s">
        <v>7656</v>
      </c>
      <c r="G1655" t="s">
        <v>6911</v>
      </c>
      <c r="H1655" t="s">
        <v>7657</v>
      </c>
    </row>
    <row r="1656" spans="1:8" x14ac:dyDescent="0.3">
      <c r="A1656">
        <v>436</v>
      </c>
      <c r="B1656" t="s">
        <v>121</v>
      </c>
      <c r="C1656" t="s">
        <v>93</v>
      </c>
      <c r="D1656" s="101">
        <v>45900</v>
      </c>
      <c r="E1656" t="s">
        <v>3539</v>
      </c>
      <c r="F1656" t="s">
        <v>7658</v>
      </c>
      <c r="G1656" t="s">
        <v>3699</v>
      </c>
      <c r="H1656" t="s">
        <v>7659</v>
      </c>
    </row>
    <row r="1657" spans="1:8" x14ac:dyDescent="0.3">
      <c r="A1657">
        <v>485</v>
      </c>
      <c r="B1657" t="s">
        <v>450</v>
      </c>
      <c r="C1657" t="s">
        <v>93</v>
      </c>
      <c r="D1657" s="101">
        <v>45900</v>
      </c>
      <c r="E1657" t="s">
        <v>3540</v>
      </c>
      <c r="F1657" t="s">
        <v>7660</v>
      </c>
      <c r="G1657" t="s">
        <v>3566</v>
      </c>
      <c r="H1657" t="s">
        <v>7661</v>
      </c>
    </row>
    <row r="1658" spans="1:8" x14ac:dyDescent="0.3">
      <c r="A1658">
        <v>77</v>
      </c>
      <c r="B1658" t="s">
        <v>57</v>
      </c>
      <c r="C1658" t="s">
        <v>58</v>
      </c>
      <c r="D1658" s="101">
        <v>45930</v>
      </c>
      <c r="E1658" t="s">
        <v>2520</v>
      </c>
      <c r="F1658" t="s">
        <v>7662</v>
      </c>
      <c r="G1658" t="s">
        <v>6139</v>
      </c>
    </row>
    <row r="1659" spans="1:8" x14ac:dyDescent="0.3">
      <c r="A1659">
        <v>121</v>
      </c>
      <c r="B1659" t="s">
        <v>94</v>
      </c>
      <c r="C1659" t="s">
        <v>25</v>
      </c>
      <c r="D1659" s="101">
        <v>45930</v>
      </c>
      <c r="E1659" t="s">
        <v>805</v>
      </c>
      <c r="F1659" t="s">
        <v>7663</v>
      </c>
      <c r="G1659" t="s">
        <v>3556</v>
      </c>
      <c r="H1659" t="s">
        <v>7664</v>
      </c>
    </row>
    <row r="1660" spans="1:8" x14ac:dyDescent="0.3">
      <c r="A1660">
        <v>122</v>
      </c>
      <c r="B1660" t="s">
        <v>96</v>
      </c>
      <c r="C1660" t="s">
        <v>93</v>
      </c>
      <c r="D1660" s="101">
        <v>45930</v>
      </c>
      <c r="E1660" t="s">
        <v>836</v>
      </c>
      <c r="F1660" t="s">
        <v>7665</v>
      </c>
      <c r="G1660" t="s">
        <v>7666</v>
      </c>
      <c r="H1660" t="s">
        <v>7667</v>
      </c>
    </row>
    <row r="1661" spans="1:8" x14ac:dyDescent="0.3">
      <c r="A1661">
        <v>124</v>
      </c>
      <c r="B1661" t="s">
        <v>97</v>
      </c>
      <c r="C1661" t="s">
        <v>64</v>
      </c>
      <c r="D1661" s="101">
        <v>45930</v>
      </c>
      <c r="E1661" t="s">
        <v>853</v>
      </c>
      <c r="F1661" t="s">
        <v>7668</v>
      </c>
      <c r="G1661" t="s">
        <v>6221</v>
      </c>
      <c r="H1661" t="s">
        <v>7669</v>
      </c>
    </row>
    <row r="1662" spans="1:8" x14ac:dyDescent="0.3">
      <c r="A1662">
        <v>125</v>
      </c>
      <c r="B1662" t="s">
        <v>98</v>
      </c>
      <c r="C1662" t="s">
        <v>64</v>
      </c>
      <c r="D1662" s="101">
        <v>45930</v>
      </c>
      <c r="E1662" t="s">
        <v>870</v>
      </c>
      <c r="F1662" t="s">
        <v>7670</v>
      </c>
      <c r="G1662" t="s">
        <v>6221</v>
      </c>
      <c r="H1662" t="s">
        <v>7671</v>
      </c>
    </row>
    <row r="1663" spans="1:8" x14ac:dyDescent="0.3">
      <c r="A1663">
        <v>128</v>
      </c>
      <c r="B1663" t="s">
        <v>101</v>
      </c>
      <c r="C1663" t="s">
        <v>64</v>
      </c>
      <c r="D1663" s="101">
        <v>45930</v>
      </c>
      <c r="E1663" t="s">
        <v>891</v>
      </c>
      <c r="F1663" t="s">
        <v>7672</v>
      </c>
      <c r="G1663" t="s">
        <v>6221</v>
      </c>
      <c r="H1663" t="s">
        <v>7673</v>
      </c>
    </row>
    <row r="1664" spans="1:8" x14ac:dyDescent="0.3">
      <c r="A1664">
        <v>172</v>
      </c>
      <c r="B1664" t="s">
        <v>122</v>
      </c>
      <c r="C1664" t="s">
        <v>93</v>
      </c>
      <c r="D1664" s="101">
        <v>45930</v>
      </c>
      <c r="E1664" t="s">
        <v>961</v>
      </c>
      <c r="F1664" t="s">
        <v>7674</v>
      </c>
      <c r="G1664" t="s">
        <v>3566</v>
      </c>
      <c r="H1664" t="s">
        <v>7675</v>
      </c>
    </row>
    <row r="1665" spans="1:8" x14ac:dyDescent="0.3">
      <c r="A1665">
        <v>208</v>
      </c>
      <c r="B1665" t="s">
        <v>140</v>
      </c>
      <c r="C1665" t="s">
        <v>90</v>
      </c>
      <c r="D1665" s="101">
        <v>45930</v>
      </c>
      <c r="E1665" t="s">
        <v>1016</v>
      </c>
      <c r="F1665" t="s">
        <v>7676</v>
      </c>
      <c r="G1665" t="s">
        <v>6911</v>
      </c>
      <c r="H1665" t="s">
        <v>7677</v>
      </c>
    </row>
    <row r="1666" spans="1:8" x14ac:dyDescent="0.3">
      <c r="A1666">
        <v>214</v>
      </c>
      <c r="B1666" t="s">
        <v>143</v>
      </c>
      <c r="C1666" t="s">
        <v>90</v>
      </c>
      <c r="D1666" s="101">
        <v>45930</v>
      </c>
      <c r="E1666" t="s">
        <v>1061</v>
      </c>
      <c r="F1666" t="s">
        <v>7678</v>
      </c>
      <c r="G1666" t="s">
        <v>6911</v>
      </c>
      <c r="H1666" t="s">
        <v>7679</v>
      </c>
    </row>
    <row r="1667" spans="1:8" x14ac:dyDescent="0.3">
      <c r="A1667">
        <v>217</v>
      </c>
      <c r="B1667" t="s">
        <v>147</v>
      </c>
      <c r="C1667" t="s">
        <v>90</v>
      </c>
      <c r="D1667" s="101">
        <v>45930</v>
      </c>
      <c r="E1667" t="s">
        <v>1089</v>
      </c>
      <c r="F1667" t="s">
        <v>7680</v>
      </c>
      <c r="G1667" t="s">
        <v>6911</v>
      </c>
      <c r="H1667" t="s">
        <v>7681</v>
      </c>
    </row>
    <row r="1668" spans="1:8" x14ac:dyDescent="0.3">
      <c r="A1668">
        <v>218</v>
      </c>
      <c r="B1668" t="s">
        <v>148</v>
      </c>
      <c r="C1668" t="s">
        <v>90</v>
      </c>
      <c r="D1668" s="101">
        <v>45930</v>
      </c>
      <c r="E1668" t="s">
        <v>1120</v>
      </c>
      <c r="F1668" t="s">
        <v>7682</v>
      </c>
      <c r="G1668" t="s">
        <v>6911</v>
      </c>
      <c r="H1668" t="s">
        <v>7683</v>
      </c>
    </row>
    <row r="1669" spans="1:8" x14ac:dyDescent="0.3">
      <c r="A1669">
        <v>225</v>
      </c>
      <c r="B1669" t="s">
        <v>156</v>
      </c>
      <c r="C1669" t="s">
        <v>90</v>
      </c>
      <c r="D1669" s="101">
        <v>45930</v>
      </c>
      <c r="E1669" t="s">
        <v>1175</v>
      </c>
      <c r="F1669" t="s">
        <v>7684</v>
      </c>
      <c r="G1669" t="s">
        <v>6908</v>
      </c>
      <c r="H1669" t="s">
        <v>7685</v>
      </c>
    </row>
    <row r="1670" spans="1:8" x14ac:dyDescent="0.3">
      <c r="A1670">
        <v>239</v>
      </c>
      <c r="B1670" t="s">
        <v>1226</v>
      </c>
      <c r="C1670" t="s">
        <v>29</v>
      </c>
      <c r="D1670" s="101">
        <v>45930</v>
      </c>
      <c r="E1670" t="s">
        <v>1227</v>
      </c>
      <c r="F1670" t="s">
        <v>7686</v>
      </c>
      <c r="G1670" t="s">
        <v>3894</v>
      </c>
      <c r="H1670" t="s">
        <v>7687</v>
      </c>
    </row>
    <row r="1671" spans="1:8" x14ac:dyDescent="0.3">
      <c r="A1671">
        <v>241</v>
      </c>
      <c r="B1671" t="s">
        <v>173</v>
      </c>
      <c r="C1671" t="s">
        <v>29</v>
      </c>
      <c r="D1671" s="101">
        <v>45930</v>
      </c>
      <c r="E1671" t="s">
        <v>1237</v>
      </c>
      <c r="F1671" t="s">
        <v>7688</v>
      </c>
      <c r="G1671" t="s">
        <v>3894</v>
      </c>
      <c r="H1671" t="s">
        <v>7177</v>
      </c>
    </row>
    <row r="1672" spans="1:8" x14ac:dyDescent="0.3">
      <c r="A1672">
        <v>434</v>
      </c>
      <c r="B1672" t="s">
        <v>403</v>
      </c>
      <c r="C1672" t="s">
        <v>90</v>
      </c>
      <c r="D1672" s="101">
        <v>45930</v>
      </c>
      <c r="E1672" t="s">
        <v>1755</v>
      </c>
      <c r="F1672" t="s">
        <v>7689</v>
      </c>
      <c r="G1672" t="s">
        <v>6911</v>
      </c>
      <c r="H1672" t="s">
        <v>7690</v>
      </c>
    </row>
    <row r="1673" spans="1:8" x14ac:dyDescent="0.3">
      <c r="A1673">
        <v>436</v>
      </c>
      <c r="B1673" t="s">
        <v>121</v>
      </c>
      <c r="C1673" t="s">
        <v>93</v>
      </c>
      <c r="D1673" s="101">
        <v>45930</v>
      </c>
      <c r="E1673" t="s">
        <v>1791</v>
      </c>
      <c r="F1673" t="s">
        <v>7691</v>
      </c>
      <c r="G1673" t="s">
        <v>7666</v>
      </c>
      <c r="H1673" t="s">
        <v>7692</v>
      </c>
    </row>
    <row r="1674" spans="1:8" x14ac:dyDescent="0.3">
      <c r="A1674">
        <v>488</v>
      </c>
      <c r="B1674" t="s">
        <v>453</v>
      </c>
      <c r="C1674" t="s">
        <v>93</v>
      </c>
      <c r="D1674" s="101">
        <v>45930</v>
      </c>
      <c r="E1674" t="s">
        <v>2132</v>
      </c>
      <c r="F1674" t="s">
        <v>7693</v>
      </c>
      <c r="G1674" t="s">
        <v>3566</v>
      </c>
      <c r="H1674" t="s">
        <v>7694</v>
      </c>
    </row>
    <row r="1675" spans="1:8" x14ac:dyDescent="0.3">
      <c r="A1675">
        <v>69</v>
      </c>
      <c r="B1675" t="s">
        <v>51</v>
      </c>
      <c r="C1675" t="s">
        <v>50</v>
      </c>
      <c r="D1675" s="101">
        <v>45930</v>
      </c>
      <c r="E1675" t="s">
        <v>2492</v>
      </c>
      <c r="F1675" t="s">
        <v>7695</v>
      </c>
      <c r="G1675" t="s">
        <v>3598</v>
      </c>
      <c r="H1675" t="s">
        <v>7696</v>
      </c>
    </row>
    <row r="1676" spans="1:8" x14ac:dyDescent="0.3">
      <c r="A1676">
        <v>111</v>
      </c>
      <c r="B1676" t="s">
        <v>85</v>
      </c>
      <c r="C1676" t="s">
        <v>50</v>
      </c>
      <c r="D1676" s="101">
        <v>45930</v>
      </c>
      <c r="E1676" t="s">
        <v>760</v>
      </c>
      <c r="F1676" t="s">
        <v>7697</v>
      </c>
      <c r="G1676" t="s">
        <v>3598</v>
      </c>
      <c r="H1676" t="s">
        <v>7698</v>
      </c>
    </row>
    <row r="1677" spans="1:8" x14ac:dyDescent="0.3">
      <c r="A1677">
        <v>197</v>
      </c>
      <c r="B1677" t="s">
        <v>130</v>
      </c>
      <c r="C1677" t="s">
        <v>87</v>
      </c>
      <c r="D1677" s="101">
        <v>45930</v>
      </c>
      <c r="E1677" t="s">
        <v>971</v>
      </c>
      <c r="F1677" t="s">
        <v>7699</v>
      </c>
      <c r="G1677" t="s">
        <v>3735</v>
      </c>
      <c r="H1677" t="s">
        <v>7700</v>
      </c>
    </row>
    <row r="1678" spans="1:8" x14ac:dyDescent="0.3">
      <c r="A1678">
        <v>213</v>
      </c>
      <c r="B1678" t="s">
        <v>142</v>
      </c>
      <c r="C1678" t="s">
        <v>90</v>
      </c>
      <c r="D1678" s="101">
        <v>45930</v>
      </c>
      <c r="E1678" t="s">
        <v>1034</v>
      </c>
      <c r="F1678" t="s">
        <v>7701</v>
      </c>
      <c r="G1678" t="s">
        <v>3848</v>
      </c>
      <c r="H1678" t="s">
        <v>7702</v>
      </c>
    </row>
    <row r="1679" spans="1:8" x14ac:dyDescent="0.3">
      <c r="A1679">
        <v>238</v>
      </c>
      <c r="B1679" t="s">
        <v>168</v>
      </c>
      <c r="C1679" t="s">
        <v>90</v>
      </c>
      <c r="D1679" s="101">
        <v>45930</v>
      </c>
      <c r="E1679" t="s">
        <v>1224</v>
      </c>
      <c r="F1679" t="s">
        <v>7703</v>
      </c>
      <c r="G1679" t="s">
        <v>3848</v>
      </c>
      <c r="H1679" t="s">
        <v>7704</v>
      </c>
    </row>
    <row r="1680" spans="1:8" x14ac:dyDescent="0.3">
      <c r="A1680">
        <v>240</v>
      </c>
      <c r="B1680" t="s">
        <v>172</v>
      </c>
      <c r="C1680" t="s">
        <v>29</v>
      </c>
      <c r="D1680" s="101">
        <v>45930</v>
      </c>
      <c r="E1680" t="s">
        <v>1231</v>
      </c>
      <c r="F1680" t="s">
        <v>7705</v>
      </c>
      <c r="G1680" t="s">
        <v>3894</v>
      </c>
      <c r="H1680" t="s">
        <v>5852</v>
      </c>
    </row>
    <row r="1681" spans="1:8" x14ac:dyDescent="0.3">
      <c r="A1681">
        <v>251</v>
      </c>
      <c r="B1681" t="s">
        <v>1248</v>
      </c>
      <c r="C1681" t="s">
        <v>186</v>
      </c>
      <c r="D1681" s="101">
        <v>45930</v>
      </c>
      <c r="E1681" t="s">
        <v>1251</v>
      </c>
      <c r="F1681" t="s">
        <v>7706</v>
      </c>
      <c r="G1681" t="s">
        <v>4208</v>
      </c>
    </row>
    <row r="1682" spans="1:8" x14ac:dyDescent="0.3">
      <c r="A1682">
        <v>254</v>
      </c>
      <c r="B1682" t="s">
        <v>189</v>
      </c>
      <c r="C1682" t="s">
        <v>190</v>
      </c>
      <c r="D1682" s="101">
        <v>45930</v>
      </c>
      <c r="E1682" t="s">
        <v>1256</v>
      </c>
      <c r="F1682" t="s">
        <v>7707</v>
      </c>
      <c r="G1682" t="s">
        <v>4385</v>
      </c>
    </row>
    <row r="1683" spans="1:8" x14ac:dyDescent="0.3">
      <c r="A1683">
        <v>263</v>
      </c>
      <c r="B1683" t="s">
        <v>201</v>
      </c>
      <c r="C1683" t="s">
        <v>41</v>
      </c>
      <c r="D1683" s="101">
        <v>45930</v>
      </c>
      <c r="E1683" t="s">
        <v>1268</v>
      </c>
      <c r="F1683" t="s">
        <v>7708</v>
      </c>
      <c r="G1683" t="s">
        <v>3994</v>
      </c>
      <c r="H1683" t="s">
        <v>7709</v>
      </c>
    </row>
    <row r="1684" spans="1:8" x14ac:dyDescent="0.3">
      <c r="A1684">
        <v>265</v>
      </c>
      <c r="B1684" t="s">
        <v>205</v>
      </c>
      <c r="C1684" t="s">
        <v>41</v>
      </c>
      <c r="D1684" s="101">
        <v>45930</v>
      </c>
      <c r="E1684" t="s">
        <v>1275</v>
      </c>
      <c r="F1684" t="s">
        <v>7710</v>
      </c>
      <c r="G1684" t="s">
        <v>4392</v>
      </c>
      <c r="H1684" t="s">
        <v>5862</v>
      </c>
    </row>
    <row r="1685" spans="1:8" x14ac:dyDescent="0.3">
      <c r="A1685">
        <v>266</v>
      </c>
      <c r="B1685" t="s">
        <v>206</v>
      </c>
      <c r="C1685" t="s">
        <v>41</v>
      </c>
      <c r="D1685" s="101">
        <v>45930</v>
      </c>
      <c r="E1685" t="s">
        <v>1282</v>
      </c>
      <c r="F1685" t="s">
        <v>7711</v>
      </c>
      <c r="G1685" t="s">
        <v>4392</v>
      </c>
      <c r="H1685" t="s">
        <v>7712</v>
      </c>
    </row>
    <row r="1686" spans="1:8" x14ac:dyDescent="0.3">
      <c r="A1686">
        <v>300</v>
      </c>
      <c r="B1686" t="s">
        <v>244</v>
      </c>
      <c r="C1686" t="s">
        <v>245</v>
      </c>
      <c r="D1686" s="101">
        <v>45930</v>
      </c>
      <c r="E1686" t="s">
        <v>1375</v>
      </c>
      <c r="F1686" t="s">
        <v>7713</v>
      </c>
      <c r="G1686" t="s">
        <v>3998</v>
      </c>
      <c r="H1686" t="s">
        <v>7714</v>
      </c>
    </row>
    <row r="1687" spans="1:8" x14ac:dyDescent="0.3">
      <c r="A1687">
        <v>301</v>
      </c>
      <c r="B1687" t="s">
        <v>246</v>
      </c>
      <c r="C1687" t="s">
        <v>245</v>
      </c>
      <c r="D1687" s="101">
        <v>45930</v>
      </c>
      <c r="E1687" t="s">
        <v>1377</v>
      </c>
      <c r="F1687" t="s">
        <v>7715</v>
      </c>
      <c r="G1687" t="s">
        <v>3998</v>
      </c>
      <c r="H1687" t="s">
        <v>7716</v>
      </c>
    </row>
    <row r="1688" spans="1:8" x14ac:dyDescent="0.3">
      <c r="A1688">
        <v>306</v>
      </c>
      <c r="B1688" t="s">
        <v>252</v>
      </c>
      <c r="C1688" t="s">
        <v>186</v>
      </c>
      <c r="D1688" s="101">
        <v>45930</v>
      </c>
      <c r="E1688" t="s">
        <v>1398</v>
      </c>
      <c r="F1688" t="s">
        <v>7717</v>
      </c>
      <c r="G1688" t="s">
        <v>4208</v>
      </c>
    </row>
    <row r="1689" spans="1:8" x14ac:dyDescent="0.3">
      <c r="A1689">
        <v>347</v>
      </c>
      <c r="B1689" t="s">
        <v>297</v>
      </c>
      <c r="C1689" t="s">
        <v>298</v>
      </c>
      <c r="D1689" s="101">
        <v>45930</v>
      </c>
      <c r="E1689" t="s">
        <v>1428</v>
      </c>
      <c r="F1689" t="s">
        <v>7718</v>
      </c>
      <c r="G1689" t="s">
        <v>5041</v>
      </c>
    </row>
    <row r="1690" spans="1:8" x14ac:dyDescent="0.3">
      <c r="A1690">
        <v>348</v>
      </c>
      <c r="B1690" t="s">
        <v>299</v>
      </c>
      <c r="C1690" t="s">
        <v>298</v>
      </c>
      <c r="D1690" s="101">
        <v>45930</v>
      </c>
      <c r="E1690" t="s">
        <v>1430</v>
      </c>
      <c r="F1690" t="s">
        <v>7719</v>
      </c>
      <c r="G1690" t="s">
        <v>5041</v>
      </c>
    </row>
    <row r="1691" spans="1:8" x14ac:dyDescent="0.3">
      <c r="A1691">
        <v>351</v>
      </c>
      <c r="B1691" t="s">
        <v>300</v>
      </c>
      <c r="C1691" t="s">
        <v>298</v>
      </c>
      <c r="D1691" s="101">
        <v>45930</v>
      </c>
      <c r="E1691" t="s">
        <v>1432</v>
      </c>
      <c r="F1691" t="s">
        <v>7720</v>
      </c>
      <c r="G1691" t="s">
        <v>4005</v>
      </c>
      <c r="H1691" t="s">
        <v>7721</v>
      </c>
    </row>
    <row r="1692" spans="1:8" x14ac:dyDescent="0.3">
      <c r="A1692">
        <v>352</v>
      </c>
      <c r="B1692" t="s">
        <v>301</v>
      </c>
      <c r="C1692" t="s">
        <v>298</v>
      </c>
      <c r="D1692" s="101">
        <v>45930</v>
      </c>
      <c r="E1692" t="s">
        <v>1433</v>
      </c>
      <c r="F1692" t="s">
        <v>7722</v>
      </c>
      <c r="G1692" t="s">
        <v>4005</v>
      </c>
    </row>
    <row r="1693" spans="1:8" x14ac:dyDescent="0.3">
      <c r="A1693">
        <v>368</v>
      </c>
      <c r="B1693" t="s">
        <v>322</v>
      </c>
      <c r="C1693" t="s">
        <v>1463</v>
      </c>
      <c r="D1693" s="101">
        <v>45930</v>
      </c>
      <c r="E1693" t="s">
        <v>1464</v>
      </c>
      <c r="F1693" t="s">
        <v>7723</v>
      </c>
      <c r="G1693" t="s">
        <v>4605</v>
      </c>
    </row>
    <row r="1694" spans="1:8" x14ac:dyDescent="0.3">
      <c r="A1694">
        <v>372</v>
      </c>
      <c r="B1694" t="s">
        <v>327</v>
      </c>
      <c r="C1694" t="s">
        <v>1463</v>
      </c>
      <c r="D1694" s="101">
        <v>45930</v>
      </c>
      <c r="E1694" t="s">
        <v>1472</v>
      </c>
      <c r="F1694" t="s">
        <v>7724</v>
      </c>
      <c r="G1694" t="s">
        <v>4605</v>
      </c>
      <c r="H1694" t="s">
        <v>7725</v>
      </c>
    </row>
    <row r="1695" spans="1:8" x14ac:dyDescent="0.3">
      <c r="A1695">
        <v>373</v>
      </c>
      <c r="B1695" t="s">
        <v>328</v>
      </c>
      <c r="C1695" t="s">
        <v>190</v>
      </c>
      <c r="D1695" s="101">
        <v>45930</v>
      </c>
      <c r="E1695" t="s">
        <v>1488</v>
      </c>
      <c r="F1695" t="s">
        <v>7726</v>
      </c>
      <c r="G1695" t="s">
        <v>4385</v>
      </c>
      <c r="H1695" t="s">
        <v>7727</v>
      </c>
    </row>
    <row r="1696" spans="1:8" x14ac:dyDescent="0.3">
      <c r="A1696">
        <v>390</v>
      </c>
      <c r="B1696" t="s">
        <v>348</v>
      </c>
      <c r="C1696" t="s">
        <v>190</v>
      </c>
      <c r="D1696" s="101">
        <v>45930</v>
      </c>
      <c r="E1696" t="s">
        <v>1541</v>
      </c>
      <c r="F1696" t="s">
        <v>7728</v>
      </c>
      <c r="G1696" t="s">
        <v>4385</v>
      </c>
      <c r="H1696" t="s">
        <v>7729</v>
      </c>
    </row>
    <row r="1697" spans="1:8" x14ac:dyDescent="0.3">
      <c r="A1697">
        <v>394</v>
      </c>
      <c r="B1697" t="s">
        <v>353</v>
      </c>
      <c r="C1697" t="s">
        <v>354</v>
      </c>
      <c r="D1697" s="101">
        <v>45930</v>
      </c>
      <c r="E1697" t="s">
        <v>1549</v>
      </c>
      <c r="F1697" t="s">
        <v>7730</v>
      </c>
      <c r="G1697" t="s">
        <v>4208</v>
      </c>
      <c r="H1697" t="s">
        <v>7731</v>
      </c>
    </row>
    <row r="1698" spans="1:8" x14ac:dyDescent="0.3">
      <c r="A1698">
        <v>395</v>
      </c>
      <c r="B1698" t="s">
        <v>356</v>
      </c>
      <c r="C1698" t="s">
        <v>354</v>
      </c>
      <c r="D1698" s="101">
        <v>45930</v>
      </c>
      <c r="E1698" t="s">
        <v>1554</v>
      </c>
      <c r="F1698" t="s">
        <v>7732</v>
      </c>
      <c r="G1698" t="s">
        <v>4419</v>
      </c>
      <c r="H1698" t="s">
        <v>7733</v>
      </c>
    </row>
    <row r="1699" spans="1:8" x14ac:dyDescent="0.3">
      <c r="A1699">
        <v>414</v>
      </c>
      <c r="B1699" t="s">
        <v>382</v>
      </c>
      <c r="C1699" t="s">
        <v>190</v>
      </c>
      <c r="D1699" s="101">
        <v>45930</v>
      </c>
      <c r="E1699" t="s">
        <v>1600</v>
      </c>
      <c r="F1699" t="s">
        <v>7734</v>
      </c>
      <c r="G1699" t="s">
        <v>4385</v>
      </c>
      <c r="H1699" t="s">
        <v>7735</v>
      </c>
    </row>
    <row r="1700" spans="1:8" x14ac:dyDescent="0.3">
      <c r="A1700">
        <v>415</v>
      </c>
      <c r="B1700" t="s">
        <v>383</v>
      </c>
      <c r="C1700" t="s">
        <v>190</v>
      </c>
      <c r="D1700" s="101">
        <v>45930</v>
      </c>
      <c r="E1700" t="s">
        <v>1616</v>
      </c>
      <c r="F1700" t="s">
        <v>7736</v>
      </c>
      <c r="G1700" t="s">
        <v>4385</v>
      </c>
      <c r="H1700" t="s">
        <v>7737</v>
      </c>
    </row>
    <row r="1701" spans="1:8" x14ac:dyDescent="0.3">
      <c r="A1701">
        <v>416</v>
      </c>
      <c r="B1701" t="s">
        <v>384</v>
      </c>
      <c r="C1701" t="s">
        <v>190</v>
      </c>
      <c r="D1701" s="101">
        <v>45930</v>
      </c>
      <c r="E1701" t="s">
        <v>1632</v>
      </c>
      <c r="F1701" t="s">
        <v>7738</v>
      </c>
      <c r="G1701" t="s">
        <v>4385</v>
      </c>
      <c r="H1701" t="s">
        <v>7739</v>
      </c>
    </row>
    <row r="1702" spans="1:8" x14ac:dyDescent="0.3">
      <c r="A1702">
        <v>417</v>
      </c>
      <c r="B1702" t="s">
        <v>385</v>
      </c>
      <c r="C1702" t="s">
        <v>190</v>
      </c>
      <c r="D1702" s="101">
        <v>45930</v>
      </c>
      <c r="E1702" t="s">
        <v>1648</v>
      </c>
      <c r="F1702" t="s">
        <v>7740</v>
      </c>
      <c r="G1702" t="s">
        <v>4385</v>
      </c>
      <c r="H1702" t="s">
        <v>7741</v>
      </c>
    </row>
    <row r="1703" spans="1:8" x14ac:dyDescent="0.3">
      <c r="A1703">
        <v>418</v>
      </c>
      <c r="B1703" t="s">
        <v>386</v>
      </c>
      <c r="C1703" t="s">
        <v>190</v>
      </c>
      <c r="D1703" s="101">
        <v>45930</v>
      </c>
      <c r="E1703" t="s">
        <v>1664</v>
      </c>
      <c r="F1703" t="s">
        <v>7742</v>
      </c>
      <c r="G1703" t="s">
        <v>4385</v>
      </c>
      <c r="H1703" t="s">
        <v>7743</v>
      </c>
    </row>
    <row r="1704" spans="1:8" x14ac:dyDescent="0.3">
      <c r="A1704">
        <v>420</v>
      </c>
      <c r="B1704" t="s">
        <v>388</v>
      </c>
      <c r="C1704" t="s">
        <v>190</v>
      </c>
      <c r="D1704" s="101">
        <v>45930</v>
      </c>
      <c r="E1704" t="s">
        <v>1680</v>
      </c>
      <c r="F1704" t="s">
        <v>7744</v>
      </c>
      <c r="G1704" t="s">
        <v>4385</v>
      </c>
      <c r="H1704" t="s">
        <v>7745</v>
      </c>
    </row>
    <row r="1705" spans="1:8" x14ac:dyDescent="0.3">
      <c r="A1705">
        <v>431</v>
      </c>
      <c r="B1705" t="s">
        <v>400</v>
      </c>
      <c r="C1705" t="s">
        <v>64</v>
      </c>
      <c r="D1705" s="101">
        <v>45930</v>
      </c>
      <c r="E1705" t="s">
        <v>1705</v>
      </c>
      <c r="F1705" t="s">
        <v>7746</v>
      </c>
      <c r="G1705" t="s">
        <v>6221</v>
      </c>
      <c r="H1705" t="s">
        <v>7747</v>
      </c>
    </row>
    <row r="1706" spans="1:8" x14ac:dyDescent="0.3">
      <c r="A1706">
        <v>453</v>
      </c>
      <c r="B1706" t="s">
        <v>418</v>
      </c>
      <c r="C1706" t="s">
        <v>358</v>
      </c>
      <c r="D1706" s="101">
        <v>45930</v>
      </c>
      <c r="E1706" t="s">
        <v>1830</v>
      </c>
      <c r="F1706" t="s">
        <v>7748</v>
      </c>
      <c r="G1706" t="s">
        <v>5406</v>
      </c>
      <c r="H1706" t="s">
        <v>7749</v>
      </c>
    </row>
    <row r="1707" spans="1:8" x14ac:dyDescent="0.3">
      <c r="A1707">
        <v>455</v>
      </c>
      <c r="B1707" t="s">
        <v>420</v>
      </c>
      <c r="C1707" t="s">
        <v>358</v>
      </c>
      <c r="D1707" s="101">
        <v>45930</v>
      </c>
      <c r="E1707" t="s">
        <v>1833</v>
      </c>
      <c r="F1707" t="s">
        <v>7750</v>
      </c>
      <c r="G1707" t="s">
        <v>5406</v>
      </c>
      <c r="H1707" t="s">
        <v>7751</v>
      </c>
    </row>
    <row r="1708" spans="1:8" x14ac:dyDescent="0.3">
      <c r="A1708">
        <v>456</v>
      </c>
      <c r="B1708" t="s">
        <v>421</v>
      </c>
      <c r="C1708" t="s">
        <v>395</v>
      </c>
      <c r="D1708" s="101">
        <v>45930</v>
      </c>
      <c r="E1708" t="s">
        <v>1855</v>
      </c>
      <c r="F1708" t="s">
        <v>7752</v>
      </c>
      <c r="G1708" t="s">
        <v>4344</v>
      </c>
      <c r="H1708" t="s">
        <v>7753</v>
      </c>
    </row>
    <row r="1709" spans="1:8" x14ac:dyDescent="0.3">
      <c r="A1709">
        <v>457</v>
      </c>
      <c r="B1709" t="s">
        <v>422</v>
      </c>
      <c r="C1709" t="s">
        <v>395</v>
      </c>
      <c r="D1709" s="101">
        <v>45930</v>
      </c>
      <c r="E1709" t="s">
        <v>1877</v>
      </c>
      <c r="F1709" t="s">
        <v>7754</v>
      </c>
      <c r="G1709" t="s">
        <v>4344</v>
      </c>
      <c r="H1709" t="s">
        <v>7755</v>
      </c>
    </row>
    <row r="1710" spans="1:8" x14ac:dyDescent="0.3">
      <c r="A1710">
        <v>469</v>
      </c>
      <c r="B1710" t="s">
        <v>387</v>
      </c>
      <c r="C1710" t="s">
        <v>190</v>
      </c>
      <c r="D1710" s="101">
        <v>45930</v>
      </c>
      <c r="E1710" t="s">
        <v>1898</v>
      </c>
      <c r="F1710" t="s">
        <v>7756</v>
      </c>
      <c r="G1710" t="s">
        <v>4385</v>
      </c>
      <c r="H1710" t="s">
        <v>7757</v>
      </c>
    </row>
    <row r="1711" spans="1:8" x14ac:dyDescent="0.3">
      <c r="A1711">
        <v>470</v>
      </c>
      <c r="B1711" t="s">
        <v>433</v>
      </c>
      <c r="C1711" t="s">
        <v>190</v>
      </c>
      <c r="D1711" s="101">
        <v>45930</v>
      </c>
      <c r="E1711" t="s">
        <v>1916</v>
      </c>
      <c r="F1711" t="s">
        <v>7758</v>
      </c>
      <c r="G1711" t="s">
        <v>4385</v>
      </c>
      <c r="H1711" t="s">
        <v>7745</v>
      </c>
    </row>
    <row r="1712" spans="1:8" x14ac:dyDescent="0.3">
      <c r="A1712">
        <v>471</v>
      </c>
      <c r="B1712" t="s">
        <v>434</v>
      </c>
      <c r="C1712" t="s">
        <v>190</v>
      </c>
      <c r="D1712" s="101">
        <v>45930</v>
      </c>
      <c r="E1712" t="s">
        <v>1935</v>
      </c>
      <c r="F1712" t="s">
        <v>7759</v>
      </c>
      <c r="G1712" t="s">
        <v>4385</v>
      </c>
      <c r="H1712" t="s">
        <v>7745</v>
      </c>
    </row>
    <row r="1713" spans="1:8" x14ac:dyDescent="0.3">
      <c r="A1713">
        <v>484</v>
      </c>
      <c r="B1713" t="s">
        <v>449</v>
      </c>
      <c r="C1713" t="s">
        <v>64</v>
      </c>
      <c r="D1713" s="101">
        <v>45930</v>
      </c>
      <c r="E1713" t="s">
        <v>2056</v>
      </c>
      <c r="F1713" t="s">
        <v>7760</v>
      </c>
      <c r="G1713" t="s">
        <v>6221</v>
      </c>
      <c r="H1713" t="s">
        <v>7761</v>
      </c>
    </row>
    <row r="1714" spans="1:8" x14ac:dyDescent="0.3">
      <c r="A1714">
        <v>510</v>
      </c>
      <c r="B1714" t="s">
        <v>2204</v>
      </c>
      <c r="C1714" t="s">
        <v>241</v>
      </c>
      <c r="D1714" s="101">
        <v>45930</v>
      </c>
      <c r="E1714" t="s">
        <v>2226</v>
      </c>
      <c r="F1714" t="s">
        <v>7762</v>
      </c>
      <c r="G1714" t="s">
        <v>7095</v>
      </c>
      <c r="H1714" t="s">
        <v>7763</v>
      </c>
    </row>
    <row r="1715" spans="1:8" x14ac:dyDescent="0.3">
      <c r="A1715">
        <v>511</v>
      </c>
      <c r="B1715" t="s">
        <v>2228</v>
      </c>
      <c r="C1715" t="s">
        <v>241</v>
      </c>
      <c r="D1715" s="101">
        <v>45930</v>
      </c>
      <c r="E1715" t="s">
        <v>2251</v>
      </c>
      <c r="F1715" t="s">
        <v>7764</v>
      </c>
      <c r="G1715" t="s">
        <v>7095</v>
      </c>
      <c r="H1715" t="s">
        <v>7765</v>
      </c>
    </row>
    <row r="1716" spans="1:8" x14ac:dyDescent="0.3">
      <c r="A1716">
        <v>513</v>
      </c>
      <c r="B1716" t="s">
        <v>2253</v>
      </c>
      <c r="C1716" t="s">
        <v>241</v>
      </c>
      <c r="D1716" s="101">
        <v>45930</v>
      </c>
      <c r="E1716" t="s">
        <v>2256</v>
      </c>
      <c r="F1716" t="s">
        <v>7766</v>
      </c>
      <c r="G1716" t="s">
        <v>7095</v>
      </c>
      <c r="H1716" t="s">
        <v>7765</v>
      </c>
    </row>
    <row r="1717" spans="1:8" x14ac:dyDescent="0.3">
      <c r="A1717">
        <v>518</v>
      </c>
      <c r="B1717" t="s">
        <v>59</v>
      </c>
      <c r="C1717" t="s">
        <v>60</v>
      </c>
      <c r="D1717" s="101">
        <v>45930</v>
      </c>
      <c r="E1717" t="s">
        <v>2265</v>
      </c>
      <c r="F1717" t="s">
        <v>7767</v>
      </c>
      <c r="G1717" t="s">
        <v>5290</v>
      </c>
      <c r="H1717" t="s">
        <v>7768</v>
      </c>
    </row>
    <row r="1718" spans="1:8" x14ac:dyDescent="0.3">
      <c r="A1718">
        <v>526</v>
      </c>
      <c r="B1718" t="s">
        <v>2305</v>
      </c>
      <c r="C1718" t="s">
        <v>27</v>
      </c>
      <c r="D1718" s="101">
        <v>45930</v>
      </c>
      <c r="E1718" t="s">
        <v>2307</v>
      </c>
      <c r="F1718" t="s">
        <v>7769</v>
      </c>
      <c r="G1718" t="s">
        <v>3566</v>
      </c>
      <c r="H1718" t="s">
        <v>7770</v>
      </c>
    </row>
    <row r="1719" spans="1:8" x14ac:dyDescent="0.3">
      <c r="A1719">
        <v>529</v>
      </c>
      <c r="B1719" t="s">
        <v>2313</v>
      </c>
      <c r="C1719" t="s">
        <v>87</v>
      </c>
      <c r="D1719" s="101">
        <v>45930</v>
      </c>
      <c r="E1719" t="s">
        <v>2333</v>
      </c>
      <c r="F1719" t="s">
        <v>7771</v>
      </c>
      <c r="G1719" t="s">
        <v>3735</v>
      </c>
      <c r="H1719" t="s">
        <v>7772</v>
      </c>
    </row>
    <row r="1720" spans="1:8" x14ac:dyDescent="0.3">
      <c r="A1720">
        <v>77</v>
      </c>
      <c r="B1720" t="s">
        <v>57</v>
      </c>
      <c r="C1720" t="s">
        <v>58</v>
      </c>
      <c r="D1720" s="101">
        <v>45961</v>
      </c>
      <c r="E1720" t="s">
        <v>2521</v>
      </c>
      <c r="F1720" t="s">
        <v>7773</v>
      </c>
      <c r="G1720" t="s">
        <v>4634</v>
      </c>
      <c r="H1720" t="s">
        <v>7774</v>
      </c>
    </row>
    <row r="1721" spans="1:8" x14ac:dyDescent="0.3">
      <c r="A1721">
        <v>121</v>
      </c>
      <c r="B1721" t="s">
        <v>94</v>
      </c>
      <c r="C1721" t="s">
        <v>25</v>
      </c>
      <c r="D1721" s="101">
        <v>45961</v>
      </c>
      <c r="E1721" t="s">
        <v>806</v>
      </c>
      <c r="F1721" t="s">
        <v>7775</v>
      </c>
      <c r="G1721" t="s">
        <v>3556</v>
      </c>
      <c r="H1721" t="s">
        <v>7776</v>
      </c>
    </row>
    <row r="1722" spans="1:8" x14ac:dyDescent="0.3">
      <c r="A1722">
        <v>122</v>
      </c>
      <c r="B1722" t="s">
        <v>96</v>
      </c>
      <c r="C1722" t="s">
        <v>93</v>
      </c>
      <c r="D1722" s="101">
        <v>45961</v>
      </c>
      <c r="E1722" t="s">
        <v>837</v>
      </c>
      <c r="F1722" t="s">
        <v>7777</v>
      </c>
      <c r="G1722" t="s">
        <v>3699</v>
      </c>
      <c r="H1722" t="s">
        <v>7778</v>
      </c>
    </row>
    <row r="1723" spans="1:8" x14ac:dyDescent="0.3">
      <c r="A1723">
        <v>124</v>
      </c>
      <c r="B1723" t="s">
        <v>97</v>
      </c>
      <c r="C1723" t="s">
        <v>64</v>
      </c>
      <c r="D1723" s="101">
        <v>45961</v>
      </c>
      <c r="E1723" t="s">
        <v>854</v>
      </c>
      <c r="F1723" t="s">
        <v>7779</v>
      </c>
      <c r="G1723" t="s">
        <v>6221</v>
      </c>
      <c r="H1723" t="s">
        <v>7780</v>
      </c>
    </row>
    <row r="1724" spans="1:8" x14ac:dyDescent="0.3">
      <c r="A1724">
        <v>125</v>
      </c>
      <c r="B1724" t="s">
        <v>98</v>
      </c>
      <c r="C1724" t="s">
        <v>64</v>
      </c>
      <c r="D1724" s="101">
        <v>45961</v>
      </c>
      <c r="E1724" t="s">
        <v>871</v>
      </c>
      <c r="F1724" t="s">
        <v>7781</v>
      </c>
      <c r="G1724" t="s">
        <v>6221</v>
      </c>
      <c r="H1724" t="s">
        <v>7782</v>
      </c>
    </row>
    <row r="1725" spans="1:8" x14ac:dyDescent="0.3">
      <c r="A1725">
        <v>128</v>
      </c>
      <c r="B1725" t="s">
        <v>101</v>
      </c>
      <c r="C1725" t="s">
        <v>64</v>
      </c>
      <c r="D1725" s="101">
        <v>45961</v>
      </c>
      <c r="E1725" t="s">
        <v>892</v>
      </c>
      <c r="F1725" t="s">
        <v>7783</v>
      </c>
      <c r="G1725" t="s">
        <v>6221</v>
      </c>
      <c r="H1725" t="s">
        <v>7784</v>
      </c>
    </row>
    <row r="1726" spans="1:8" x14ac:dyDescent="0.3">
      <c r="A1726">
        <v>172</v>
      </c>
      <c r="B1726" t="s">
        <v>122</v>
      </c>
      <c r="C1726" t="s">
        <v>93</v>
      </c>
      <c r="D1726" s="101">
        <v>45961</v>
      </c>
      <c r="E1726" t="s">
        <v>962</v>
      </c>
      <c r="F1726" t="s">
        <v>7785</v>
      </c>
      <c r="G1726" t="s">
        <v>3566</v>
      </c>
      <c r="H1726" t="s">
        <v>7786</v>
      </c>
    </row>
    <row r="1727" spans="1:8" x14ac:dyDescent="0.3">
      <c r="A1727">
        <v>208</v>
      </c>
      <c r="B1727" t="s">
        <v>140</v>
      </c>
      <c r="C1727" t="s">
        <v>90</v>
      </c>
      <c r="D1727" s="101">
        <v>45961</v>
      </c>
      <c r="E1727" t="s">
        <v>1017</v>
      </c>
      <c r="F1727" t="s">
        <v>7787</v>
      </c>
      <c r="G1727" t="s">
        <v>6911</v>
      </c>
      <c r="H1727" t="s">
        <v>7788</v>
      </c>
    </row>
    <row r="1728" spans="1:8" x14ac:dyDescent="0.3">
      <c r="A1728">
        <v>214</v>
      </c>
      <c r="B1728" t="s">
        <v>143</v>
      </c>
      <c r="C1728" t="s">
        <v>90</v>
      </c>
      <c r="D1728" s="101">
        <v>45961</v>
      </c>
      <c r="E1728" t="s">
        <v>1062</v>
      </c>
      <c r="F1728" t="s">
        <v>7789</v>
      </c>
      <c r="G1728" t="s">
        <v>6911</v>
      </c>
      <c r="H1728" t="s">
        <v>7790</v>
      </c>
    </row>
    <row r="1729" spans="1:8" x14ac:dyDescent="0.3">
      <c r="A1729">
        <v>217</v>
      </c>
      <c r="B1729" t="s">
        <v>147</v>
      </c>
      <c r="C1729" t="s">
        <v>90</v>
      </c>
      <c r="D1729" s="101">
        <v>45961</v>
      </c>
      <c r="E1729" t="s">
        <v>1090</v>
      </c>
      <c r="F1729" t="s">
        <v>7791</v>
      </c>
      <c r="G1729" t="s">
        <v>6911</v>
      </c>
      <c r="H1729" t="s">
        <v>7792</v>
      </c>
    </row>
    <row r="1730" spans="1:8" x14ac:dyDescent="0.3">
      <c r="A1730">
        <v>218</v>
      </c>
      <c r="B1730" t="s">
        <v>148</v>
      </c>
      <c r="C1730" t="s">
        <v>90</v>
      </c>
      <c r="D1730" s="101">
        <v>45961</v>
      </c>
      <c r="E1730" t="s">
        <v>1121</v>
      </c>
      <c r="F1730" t="s">
        <v>7793</v>
      </c>
      <c r="G1730" t="s">
        <v>6911</v>
      </c>
      <c r="H1730" t="s">
        <v>7794</v>
      </c>
    </row>
    <row r="1731" spans="1:8" x14ac:dyDescent="0.3">
      <c r="A1731">
        <v>225</v>
      </c>
      <c r="B1731" t="s">
        <v>156</v>
      </c>
      <c r="C1731" t="s">
        <v>90</v>
      </c>
      <c r="D1731" s="101">
        <v>45961</v>
      </c>
      <c r="E1731" t="s">
        <v>1176</v>
      </c>
      <c r="F1731" t="s">
        <v>7795</v>
      </c>
      <c r="G1731" t="s">
        <v>3848</v>
      </c>
      <c r="H1731" t="s">
        <v>7796</v>
      </c>
    </row>
    <row r="1732" spans="1:8" x14ac:dyDescent="0.3">
      <c r="A1732">
        <v>239</v>
      </c>
      <c r="B1732" t="s">
        <v>1226</v>
      </c>
      <c r="C1732" t="s">
        <v>29</v>
      </c>
      <c r="D1732" s="101">
        <v>45961</v>
      </c>
      <c r="E1732" t="s">
        <v>1228</v>
      </c>
      <c r="F1732" t="s">
        <v>7797</v>
      </c>
      <c r="G1732" t="s">
        <v>3894</v>
      </c>
      <c r="H1732" t="s">
        <v>7798</v>
      </c>
    </row>
    <row r="1733" spans="1:8" x14ac:dyDescent="0.3">
      <c r="A1733">
        <v>241</v>
      </c>
      <c r="B1733" t="s">
        <v>173</v>
      </c>
      <c r="C1733" t="s">
        <v>29</v>
      </c>
      <c r="D1733" s="101">
        <v>45961</v>
      </c>
      <c r="E1733" t="s">
        <v>1238</v>
      </c>
      <c r="F1733" t="s">
        <v>7799</v>
      </c>
      <c r="G1733" t="s">
        <v>3894</v>
      </c>
      <c r="H1733" t="s">
        <v>7177</v>
      </c>
    </row>
    <row r="1734" spans="1:8" x14ac:dyDescent="0.3">
      <c r="A1734">
        <v>434</v>
      </c>
      <c r="B1734" t="s">
        <v>403</v>
      </c>
      <c r="C1734" t="s">
        <v>90</v>
      </c>
      <c r="D1734" s="101">
        <v>45961</v>
      </c>
      <c r="E1734" t="s">
        <v>1756</v>
      </c>
      <c r="F1734" t="s">
        <v>7800</v>
      </c>
      <c r="G1734" t="s">
        <v>6911</v>
      </c>
      <c r="H1734" t="s">
        <v>7801</v>
      </c>
    </row>
    <row r="1735" spans="1:8" x14ac:dyDescent="0.3">
      <c r="A1735">
        <v>436</v>
      </c>
      <c r="B1735" t="s">
        <v>121</v>
      </c>
      <c r="C1735" t="s">
        <v>93</v>
      </c>
      <c r="D1735" s="101">
        <v>45961</v>
      </c>
      <c r="E1735" t="s">
        <v>1792</v>
      </c>
      <c r="F1735" t="s">
        <v>7802</v>
      </c>
      <c r="G1735" t="s">
        <v>3699</v>
      </c>
      <c r="H1735" t="s">
        <v>7803</v>
      </c>
    </row>
    <row r="1736" spans="1:8" x14ac:dyDescent="0.3">
      <c r="A1736">
        <v>485</v>
      </c>
      <c r="B1736" t="s">
        <v>450</v>
      </c>
      <c r="C1736" t="s">
        <v>93</v>
      </c>
      <c r="D1736" s="101">
        <v>45961</v>
      </c>
      <c r="E1736" t="s">
        <v>2090</v>
      </c>
      <c r="F1736" t="s">
        <v>7804</v>
      </c>
      <c r="G1736" t="s">
        <v>3566</v>
      </c>
      <c r="H1736" t="s">
        <v>7805</v>
      </c>
    </row>
    <row r="1737" spans="1:8" x14ac:dyDescent="0.3">
      <c r="A1737">
        <v>109</v>
      </c>
      <c r="B1737" t="s">
        <v>85</v>
      </c>
      <c r="C1737" t="s">
        <v>395</v>
      </c>
      <c r="D1737" s="101">
        <v>45961</v>
      </c>
      <c r="E1737" t="s">
        <v>755</v>
      </c>
      <c r="F1737" t="s">
        <v>7806</v>
      </c>
      <c r="G1737" t="s">
        <v>3699</v>
      </c>
      <c r="H1737" t="s">
        <v>7807</v>
      </c>
    </row>
    <row r="1738" spans="1:8" x14ac:dyDescent="0.3">
      <c r="A1738">
        <v>112</v>
      </c>
      <c r="B1738" t="s">
        <v>85</v>
      </c>
      <c r="C1738" t="s">
        <v>87</v>
      </c>
      <c r="D1738" s="101">
        <v>45961</v>
      </c>
      <c r="E1738" t="s">
        <v>762</v>
      </c>
      <c r="F1738" t="s">
        <v>7808</v>
      </c>
      <c r="G1738" t="s">
        <v>3699</v>
      </c>
      <c r="H1738" t="s">
        <v>7809</v>
      </c>
    </row>
    <row r="1739" spans="1:8" x14ac:dyDescent="0.3">
      <c r="A1739">
        <v>113</v>
      </c>
      <c r="B1739" t="s">
        <v>85</v>
      </c>
      <c r="C1739" t="s">
        <v>25</v>
      </c>
      <c r="D1739" s="101">
        <v>45961</v>
      </c>
      <c r="E1739" t="s">
        <v>764</v>
      </c>
      <c r="F1739" t="s">
        <v>7810</v>
      </c>
      <c r="G1739" t="s">
        <v>3699</v>
      </c>
      <c r="H1739" t="s">
        <v>7811</v>
      </c>
    </row>
    <row r="1740" spans="1:8" x14ac:dyDescent="0.3">
      <c r="A1740">
        <v>114</v>
      </c>
      <c r="B1740" t="s">
        <v>85</v>
      </c>
      <c r="C1740" t="s">
        <v>58</v>
      </c>
      <c r="D1740" s="101">
        <v>45961</v>
      </c>
      <c r="E1740" t="s">
        <v>766</v>
      </c>
      <c r="F1740" t="s">
        <v>7812</v>
      </c>
      <c r="G1740" t="s">
        <v>3699</v>
      </c>
      <c r="H1740" t="s">
        <v>7813</v>
      </c>
    </row>
    <row r="1741" spans="1:8" x14ac:dyDescent="0.3">
      <c r="A1741">
        <v>115</v>
      </c>
      <c r="B1741" t="s">
        <v>85</v>
      </c>
      <c r="C1741" t="s">
        <v>64</v>
      </c>
      <c r="D1741" s="101">
        <v>45961</v>
      </c>
      <c r="E1741" t="s">
        <v>770</v>
      </c>
      <c r="F1741" t="s">
        <v>7814</v>
      </c>
      <c r="G1741" t="s">
        <v>3699</v>
      </c>
      <c r="H1741" t="s">
        <v>7815</v>
      </c>
    </row>
    <row r="1742" spans="1:8" x14ac:dyDescent="0.3">
      <c r="A1742">
        <v>117</v>
      </c>
      <c r="B1742" t="s">
        <v>85</v>
      </c>
      <c r="C1742" t="s">
        <v>90</v>
      </c>
      <c r="D1742" s="101">
        <v>45961</v>
      </c>
      <c r="E1742" t="s">
        <v>781</v>
      </c>
      <c r="F1742" t="s">
        <v>7816</v>
      </c>
      <c r="G1742" t="s">
        <v>3699</v>
      </c>
      <c r="H1742" t="s">
        <v>7817</v>
      </c>
    </row>
    <row r="1743" spans="1:8" x14ac:dyDescent="0.3">
      <c r="A1743">
        <v>118</v>
      </c>
      <c r="B1743" t="s">
        <v>92</v>
      </c>
      <c r="C1743" t="s">
        <v>93</v>
      </c>
      <c r="D1743" s="101">
        <v>45961</v>
      </c>
      <c r="E1743" t="s">
        <v>785</v>
      </c>
      <c r="F1743" t="s">
        <v>7818</v>
      </c>
      <c r="G1743" t="s">
        <v>3699</v>
      </c>
      <c r="H1743" t="s">
        <v>7819</v>
      </c>
    </row>
    <row r="1744" spans="1:8" x14ac:dyDescent="0.3">
      <c r="A1744">
        <v>133</v>
      </c>
      <c r="B1744" t="s">
        <v>85</v>
      </c>
      <c r="C1744" t="s">
        <v>102</v>
      </c>
      <c r="D1744" s="101">
        <v>45961</v>
      </c>
      <c r="E1744" t="s">
        <v>897</v>
      </c>
      <c r="F1744" t="s">
        <v>7820</v>
      </c>
      <c r="G1744" t="s">
        <v>3699</v>
      </c>
      <c r="H1744" t="s">
        <v>7821</v>
      </c>
    </row>
    <row r="1745" spans="1:8" x14ac:dyDescent="0.3">
      <c r="A1745">
        <v>151</v>
      </c>
      <c r="B1745" t="s">
        <v>85</v>
      </c>
      <c r="C1745" t="s">
        <v>104</v>
      </c>
      <c r="D1745" s="101">
        <v>45961</v>
      </c>
      <c r="E1745" t="s">
        <v>942</v>
      </c>
      <c r="F1745" t="s">
        <v>7822</v>
      </c>
      <c r="G1745" t="s">
        <v>3699</v>
      </c>
      <c r="H1745" t="s">
        <v>7823</v>
      </c>
    </row>
    <row r="1746" spans="1:8" x14ac:dyDescent="0.3">
      <c r="A1746">
        <v>77</v>
      </c>
      <c r="B1746" t="s">
        <v>57</v>
      </c>
      <c r="C1746" t="s">
        <v>58</v>
      </c>
      <c r="D1746" s="101">
        <v>45991</v>
      </c>
      <c r="E1746" t="s">
        <v>2522</v>
      </c>
      <c r="F1746" t="s">
        <v>7824</v>
      </c>
      <c r="G1746" t="s">
        <v>4634</v>
      </c>
      <c r="H1746" t="s">
        <v>7825</v>
      </c>
    </row>
    <row r="1747" spans="1:8" x14ac:dyDescent="0.3">
      <c r="A1747">
        <v>121</v>
      </c>
      <c r="B1747" t="s">
        <v>94</v>
      </c>
      <c r="C1747" t="s">
        <v>25</v>
      </c>
      <c r="D1747" s="101">
        <v>45991</v>
      </c>
      <c r="E1747" t="s">
        <v>807</v>
      </c>
      <c r="F1747" t="s">
        <v>7826</v>
      </c>
      <c r="G1747" t="s">
        <v>3556</v>
      </c>
      <c r="H1747" t="s">
        <v>7827</v>
      </c>
    </row>
    <row r="1748" spans="1:8" x14ac:dyDescent="0.3">
      <c r="A1748">
        <v>122</v>
      </c>
      <c r="B1748" t="s">
        <v>96</v>
      </c>
      <c r="C1748" t="s">
        <v>93</v>
      </c>
      <c r="D1748" s="101">
        <v>45991</v>
      </c>
      <c r="E1748" t="s">
        <v>838</v>
      </c>
      <c r="F1748" t="s">
        <v>7828</v>
      </c>
      <c r="G1748" t="s">
        <v>7666</v>
      </c>
      <c r="H1748" t="s">
        <v>7829</v>
      </c>
    </row>
    <row r="1749" spans="1:8" x14ac:dyDescent="0.3">
      <c r="A1749">
        <v>124</v>
      </c>
      <c r="B1749" t="s">
        <v>97</v>
      </c>
      <c r="C1749" t="s">
        <v>64</v>
      </c>
      <c r="D1749" s="101">
        <v>45991</v>
      </c>
      <c r="E1749" t="s">
        <v>855</v>
      </c>
      <c r="F1749" t="s">
        <v>7830</v>
      </c>
      <c r="G1749" t="s">
        <v>6221</v>
      </c>
      <c r="H1749" t="s">
        <v>7831</v>
      </c>
    </row>
    <row r="1750" spans="1:8" x14ac:dyDescent="0.3">
      <c r="A1750">
        <v>125</v>
      </c>
      <c r="B1750" t="s">
        <v>98</v>
      </c>
      <c r="C1750" t="s">
        <v>64</v>
      </c>
      <c r="D1750" s="101">
        <v>45991</v>
      </c>
      <c r="E1750" t="s">
        <v>872</v>
      </c>
      <c r="F1750" t="s">
        <v>7832</v>
      </c>
      <c r="G1750" t="s">
        <v>6221</v>
      </c>
      <c r="H1750" t="s">
        <v>7833</v>
      </c>
    </row>
    <row r="1751" spans="1:8" x14ac:dyDescent="0.3">
      <c r="A1751">
        <v>128</v>
      </c>
      <c r="B1751" t="s">
        <v>101</v>
      </c>
      <c r="C1751" t="s">
        <v>64</v>
      </c>
      <c r="D1751" s="101">
        <v>45991</v>
      </c>
      <c r="E1751" t="s">
        <v>893</v>
      </c>
      <c r="F1751" t="s">
        <v>7834</v>
      </c>
      <c r="G1751" t="s">
        <v>6221</v>
      </c>
      <c r="H1751" t="s">
        <v>7835</v>
      </c>
    </row>
    <row r="1752" spans="1:8" x14ac:dyDescent="0.3">
      <c r="A1752">
        <v>172</v>
      </c>
      <c r="B1752" t="s">
        <v>122</v>
      </c>
      <c r="C1752" t="s">
        <v>93</v>
      </c>
      <c r="D1752" s="101">
        <v>45991</v>
      </c>
      <c r="E1752" t="s">
        <v>963</v>
      </c>
      <c r="F1752" t="s">
        <v>7836</v>
      </c>
      <c r="G1752" t="s">
        <v>3566</v>
      </c>
      <c r="H1752" t="s">
        <v>7837</v>
      </c>
    </row>
    <row r="1753" spans="1:8" x14ac:dyDescent="0.3">
      <c r="A1753">
        <v>208</v>
      </c>
      <c r="B1753" t="s">
        <v>140</v>
      </c>
      <c r="C1753" t="s">
        <v>90</v>
      </c>
      <c r="D1753" s="101">
        <v>45991</v>
      </c>
      <c r="E1753" t="s">
        <v>1018</v>
      </c>
      <c r="F1753" t="s">
        <v>7838</v>
      </c>
      <c r="G1753" t="s">
        <v>6911</v>
      </c>
      <c r="H1753" t="s">
        <v>7839</v>
      </c>
    </row>
    <row r="1754" spans="1:8" x14ac:dyDescent="0.3">
      <c r="A1754">
        <v>214</v>
      </c>
      <c r="B1754" t="s">
        <v>143</v>
      </c>
      <c r="C1754" t="s">
        <v>90</v>
      </c>
      <c r="D1754" s="101">
        <v>45991</v>
      </c>
      <c r="E1754" t="s">
        <v>1063</v>
      </c>
      <c r="F1754" t="s">
        <v>7840</v>
      </c>
      <c r="G1754" t="s">
        <v>6911</v>
      </c>
      <c r="H1754" t="s">
        <v>7841</v>
      </c>
    </row>
    <row r="1755" spans="1:8" x14ac:dyDescent="0.3">
      <c r="A1755">
        <v>217</v>
      </c>
      <c r="B1755" t="s">
        <v>147</v>
      </c>
      <c r="C1755" t="s">
        <v>90</v>
      </c>
      <c r="D1755" s="101">
        <v>45991</v>
      </c>
      <c r="E1755" t="s">
        <v>1091</v>
      </c>
      <c r="F1755" t="s">
        <v>7842</v>
      </c>
      <c r="G1755" t="s">
        <v>6911</v>
      </c>
      <c r="H1755" t="s">
        <v>7843</v>
      </c>
    </row>
    <row r="1756" spans="1:8" x14ac:dyDescent="0.3">
      <c r="A1756">
        <v>218</v>
      </c>
      <c r="B1756" t="s">
        <v>148</v>
      </c>
      <c r="C1756" t="s">
        <v>90</v>
      </c>
      <c r="D1756" s="101">
        <v>45991</v>
      </c>
      <c r="E1756" t="s">
        <v>1122</v>
      </c>
      <c r="F1756" t="s">
        <v>7844</v>
      </c>
      <c r="G1756" t="s">
        <v>6911</v>
      </c>
      <c r="H1756" t="s">
        <v>7845</v>
      </c>
    </row>
    <row r="1757" spans="1:8" x14ac:dyDescent="0.3">
      <c r="A1757">
        <v>225</v>
      </c>
      <c r="B1757" t="s">
        <v>156</v>
      </c>
      <c r="C1757" t="s">
        <v>90</v>
      </c>
      <c r="D1757" s="101">
        <v>45991</v>
      </c>
      <c r="E1757" t="s">
        <v>1177</v>
      </c>
      <c r="F1757" t="s">
        <v>7846</v>
      </c>
      <c r="G1757" t="s">
        <v>6911</v>
      </c>
      <c r="H1757" t="s">
        <v>7847</v>
      </c>
    </row>
    <row r="1758" spans="1:8" x14ac:dyDescent="0.3">
      <c r="A1758">
        <v>239</v>
      </c>
      <c r="B1758" t="s">
        <v>1226</v>
      </c>
      <c r="C1758" t="s">
        <v>29</v>
      </c>
      <c r="D1758" s="101">
        <v>45991</v>
      </c>
      <c r="E1758" t="s">
        <v>1229</v>
      </c>
      <c r="F1758" t="s">
        <v>7848</v>
      </c>
      <c r="G1758" t="s">
        <v>3894</v>
      </c>
      <c r="H1758" t="s">
        <v>7849</v>
      </c>
    </row>
    <row r="1759" spans="1:8" x14ac:dyDescent="0.3">
      <c r="A1759">
        <v>241</v>
      </c>
      <c r="B1759" t="s">
        <v>173</v>
      </c>
      <c r="C1759" t="s">
        <v>29</v>
      </c>
      <c r="D1759" s="101">
        <v>45991</v>
      </c>
      <c r="E1759" t="s">
        <v>1239</v>
      </c>
      <c r="F1759" t="s">
        <v>7850</v>
      </c>
      <c r="G1759" t="s">
        <v>3894</v>
      </c>
      <c r="H1759" t="s">
        <v>7177</v>
      </c>
    </row>
    <row r="1760" spans="1:8" x14ac:dyDescent="0.3">
      <c r="A1760">
        <v>434</v>
      </c>
      <c r="B1760" t="s">
        <v>403</v>
      </c>
      <c r="C1760" t="s">
        <v>90</v>
      </c>
      <c r="D1760" s="101">
        <v>45991</v>
      </c>
      <c r="E1760" t="s">
        <v>1757</v>
      </c>
      <c r="F1760" t="s">
        <v>7851</v>
      </c>
      <c r="G1760" t="s">
        <v>6911</v>
      </c>
      <c r="H1760" t="s">
        <v>7852</v>
      </c>
    </row>
    <row r="1761" spans="1:8" x14ac:dyDescent="0.3">
      <c r="A1761">
        <v>436</v>
      </c>
      <c r="B1761" t="s">
        <v>121</v>
      </c>
      <c r="C1761" t="s">
        <v>93</v>
      </c>
      <c r="D1761" s="101">
        <v>45991</v>
      </c>
      <c r="E1761" t="s">
        <v>1793</v>
      </c>
      <c r="F1761" t="s">
        <v>7853</v>
      </c>
      <c r="G1761" t="s">
        <v>7666</v>
      </c>
      <c r="H1761" t="s">
        <v>7854</v>
      </c>
    </row>
    <row r="1762" spans="1:8" x14ac:dyDescent="0.3">
      <c r="A1762">
        <v>485</v>
      </c>
      <c r="B1762" t="s">
        <v>450</v>
      </c>
      <c r="C1762" t="s">
        <v>93</v>
      </c>
      <c r="D1762" s="101">
        <v>45991</v>
      </c>
      <c r="E1762" t="s">
        <v>2091</v>
      </c>
      <c r="F1762" t="s">
        <v>7855</v>
      </c>
      <c r="G1762" t="s">
        <v>3566</v>
      </c>
      <c r="H1762" t="s">
        <v>7856</v>
      </c>
    </row>
    <row r="1763" spans="1:8" x14ac:dyDescent="0.3">
      <c r="A1763">
        <v>488</v>
      </c>
      <c r="B1763" t="s">
        <v>453</v>
      </c>
      <c r="C1763" t="s">
        <v>93</v>
      </c>
      <c r="D1763" s="101">
        <v>45991</v>
      </c>
      <c r="E1763" t="s">
        <v>2134</v>
      </c>
      <c r="F1763" t="s">
        <v>7857</v>
      </c>
      <c r="G1763" t="s">
        <v>3566</v>
      </c>
      <c r="H1763" t="s">
        <v>7858</v>
      </c>
    </row>
    <row r="1764" spans="1:8" x14ac:dyDescent="0.3">
      <c r="A1764">
        <v>509</v>
      </c>
      <c r="B1764" t="s">
        <v>2156</v>
      </c>
      <c r="C1764" t="s">
        <v>29</v>
      </c>
      <c r="D1764" s="101">
        <v>45991</v>
      </c>
      <c r="E1764" t="s">
        <v>2202</v>
      </c>
      <c r="F1764" t="s">
        <v>7859</v>
      </c>
      <c r="G1764" t="s">
        <v>3894</v>
      </c>
      <c r="H1764" t="s">
        <v>7860</v>
      </c>
    </row>
    <row r="1765" spans="1:8" x14ac:dyDescent="0.3">
      <c r="A1765">
        <v>77</v>
      </c>
      <c r="B1765" t="s">
        <v>57</v>
      </c>
      <c r="C1765" t="s">
        <v>58</v>
      </c>
      <c r="D1765" s="101">
        <v>46022</v>
      </c>
      <c r="E1765" t="s">
        <v>2523</v>
      </c>
      <c r="F1765" t="s">
        <v>7861</v>
      </c>
      <c r="G1765" t="s">
        <v>6139</v>
      </c>
    </row>
    <row r="1766" spans="1:8" x14ac:dyDescent="0.3">
      <c r="A1766">
        <v>121</v>
      </c>
      <c r="B1766" t="s">
        <v>94</v>
      </c>
      <c r="C1766" t="s">
        <v>25</v>
      </c>
      <c r="D1766" s="101">
        <v>46022</v>
      </c>
      <c r="E1766" t="s">
        <v>808</v>
      </c>
      <c r="F1766" t="s">
        <v>7862</v>
      </c>
      <c r="G1766" t="s">
        <v>3556</v>
      </c>
      <c r="H1766" t="s">
        <v>7863</v>
      </c>
    </row>
    <row r="1767" spans="1:8" x14ac:dyDescent="0.3">
      <c r="A1767">
        <v>122</v>
      </c>
      <c r="B1767" t="s">
        <v>96</v>
      </c>
      <c r="C1767" t="s">
        <v>93</v>
      </c>
      <c r="D1767" s="101">
        <v>46022</v>
      </c>
      <c r="E1767" t="s">
        <v>839</v>
      </c>
      <c r="F1767" t="s">
        <v>7864</v>
      </c>
      <c r="G1767" t="s">
        <v>3699</v>
      </c>
      <c r="H1767" t="s">
        <v>7865</v>
      </c>
    </row>
    <row r="1768" spans="1:8" x14ac:dyDescent="0.3">
      <c r="A1768">
        <v>124</v>
      </c>
      <c r="B1768" t="s">
        <v>97</v>
      </c>
      <c r="C1768" t="s">
        <v>64</v>
      </c>
      <c r="D1768" s="101">
        <v>46022</v>
      </c>
      <c r="E1768" t="s">
        <v>856</v>
      </c>
      <c r="F1768" t="s">
        <v>7866</v>
      </c>
      <c r="G1768" t="s">
        <v>6221</v>
      </c>
      <c r="H1768" t="s">
        <v>7867</v>
      </c>
    </row>
    <row r="1769" spans="1:8" x14ac:dyDescent="0.3">
      <c r="A1769">
        <v>125</v>
      </c>
      <c r="B1769" t="s">
        <v>98</v>
      </c>
      <c r="C1769" t="s">
        <v>64</v>
      </c>
      <c r="D1769" s="101">
        <v>46022</v>
      </c>
      <c r="E1769" t="s">
        <v>873</v>
      </c>
      <c r="F1769" t="s">
        <v>7868</v>
      </c>
      <c r="G1769" t="s">
        <v>6221</v>
      </c>
      <c r="H1769" t="s">
        <v>7869</v>
      </c>
    </row>
    <row r="1770" spans="1:8" x14ac:dyDescent="0.3">
      <c r="A1770">
        <v>128</v>
      </c>
      <c r="B1770" t="s">
        <v>101</v>
      </c>
      <c r="C1770" t="s">
        <v>64</v>
      </c>
      <c r="D1770" s="101">
        <v>46022</v>
      </c>
      <c r="E1770" t="s">
        <v>894</v>
      </c>
      <c r="F1770" t="s">
        <v>7870</v>
      </c>
      <c r="G1770" t="s">
        <v>6221</v>
      </c>
      <c r="H1770" t="s">
        <v>7871</v>
      </c>
    </row>
    <row r="1771" spans="1:8" x14ac:dyDescent="0.3">
      <c r="A1771">
        <v>172</v>
      </c>
      <c r="B1771" t="s">
        <v>122</v>
      </c>
      <c r="C1771" t="s">
        <v>93</v>
      </c>
      <c r="D1771" s="101">
        <v>46022</v>
      </c>
      <c r="E1771" t="s">
        <v>964</v>
      </c>
      <c r="F1771" t="s">
        <v>7872</v>
      </c>
      <c r="G1771" t="s">
        <v>3566</v>
      </c>
      <c r="H1771" t="s">
        <v>7873</v>
      </c>
    </row>
    <row r="1772" spans="1:8" x14ac:dyDescent="0.3">
      <c r="A1772">
        <v>208</v>
      </c>
      <c r="B1772" t="s">
        <v>140</v>
      </c>
      <c r="C1772" t="s">
        <v>90</v>
      </c>
      <c r="D1772" s="101">
        <v>46022</v>
      </c>
      <c r="E1772" t="s">
        <v>1019</v>
      </c>
      <c r="F1772" t="s">
        <v>7874</v>
      </c>
      <c r="G1772" t="s">
        <v>6911</v>
      </c>
      <c r="H1772" t="s">
        <v>7875</v>
      </c>
    </row>
    <row r="1773" spans="1:8" x14ac:dyDescent="0.3">
      <c r="A1773">
        <v>214</v>
      </c>
      <c r="B1773" t="s">
        <v>143</v>
      </c>
      <c r="C1773" t="s">
        <v>90</v>
      </c>
      <c r="D1773" s="101">
        <v>46022</v>
      </c>
      <c r="E1773" t="s">
        <v>1064</v>
      </c>
      <c r="F1773" t="s">
        <v>7876</v>
      </c>
      <c r="G1773" t="s">
        <v>6911</v>
      </c>
      <c r="H1773" t="s">
        <v>7877</v>
      </c>
    </row>
    <row r="1774" spans="1:8" x14ac:dyDescent="0.3">
      <c r="A1774">
        <v>217</v>
      </c>
      <c r="B1774" t="s">
        <v>147</v>
      </c>
      <c r="C1774" t="s">
        <v>90</v>
      </c>
      <c r="D1774" s="101">
        <v>46022</v>
      </c>
      <c r="E1774" t="s">
        <v>1092</v>
      </c>
      <c r="F1774" t="s">
        <v>7878</v>
      </c>
      <c r="G1774" t="s">
        <v>6911</v>
      </c>
      <c r="H1774" t="s">
        <v>7879</v>
      </c>
    </row>
    <row r="1775" spans="1:8" x14ac:dyDescent="0.3">
      <c r="A1775">
        <v>218</v>
      </c>
      <c r="B1775" t="s">
        <v>148</v>
      </c>
      <c r="C1775" t="s">
        <v>90</v>
      </c>
      <c r="D1775" s="101">
        <v>46022</v>
      </c>
      <c r="E1775" t="s">
        <v>1123</v>
      </c>
      <c r="F1775" t="s">
        <v>7880</v>
      </c>
      <c r="G1775" t="s">
        <v>6911</v>
      </c>
      <c r="H1775" t="s">
        <v>7881</v>
      </c>
    </row>
    <row r="1776" spans="1:8" x14ac:dyDescent="0.3">
      <c r="A1776">
        <v>225</v>
      </c>
      <c r="B1776" t="s">
        <v>156</v>
      </c>
      <c r="C1776" t="s">
        <v>90</v>
      </c>
      <c r="D1776" s="101">
        <v>46022</v>
      </c>
      <c r="E1776" t="s">
        <v>1178</v>
      </c>
      <c r="F1776" t="s">
        <v>7882</v>
      </c>
      <c r="G1776" t="s">
        <v>3848</v>
      </c>
      <c r="H1776" t="s">
        <v>7883</v>
      </c>
    </row>
    <row r="1777" spans="1:8" x14ac:dyDescent="0.3">
      <c r="A1777">
        <v>239</v>
      </c>
      <c r="B1777" t="s">
        <v>1226</v>
      </c>
      <c r="C1777" t="s">
        <v>29</v>
      </c>
      <c r="D1777" s="101">
        <v>46022</v>
      </c>
      <c r="E1777" t="s">
        <v>1230</v>
      </c>
      <c r="F1777" t="s">
        <v>7884</v>
      </c>
      <c r="G1777" t="s">
        <v>3894</v>
      </c>
      <c r="H1777" t="s">
        <v>7885</v>
      </c>
    </row>
    <row r="1778" spans="1:8" x14ac:dyDescent="0.3">
      <c r="A1778">
        <v>241</v>
      </c>
      <c r="B1778" t="s">
        <v>173</v>
      </c>
      <c r="C1778" t="s">
        <v>29</v>
      </c>
      <c r="D1778" s="101">
        <v>46022</v>
      </c>
      <c r="E1778" t="s">
        <v>1240</v>
      </c>
      <c r="F1778" t="s">
        <v>7886</v>
      </c>
      <c r="G1778" t="s">
        <v>3894</v>
      </c>
      <c r="H1778" t="s">
        <v>7887</v>
      </c>
    </row>
    <row r="1779" spans="1:8" x14ac:dyDescent="0.3">
      <c r="A1779">
        <v>434</v>
      </c>
      <c r="B1779" t="s">
        <v>403</v>
      </c>
      <c r="C1779" t="s">
        <v>90</v>
      </c>
      <c r="D1779" s="101">
        <v>46022</v>
      </c>
      <c r="E1779" t="s">
        <v>3542</v>
      </c>
      <c r="F1779" t="s">
        <v>7888</v>
      </c>
      <c r="G1779" t="s">
        <v>3848</v>
      </c>
      <c r="H1779" t="s">
        <v>7889</v>
      </c>
    </row>
    <row r="1780" spans="1:8" x14ac:dyDescent="0.3">
      <c r="A1780">
        <v>436</v>
      </c>
      <c r="B1780" t="s">
        <v>121</v>
      </c>
      <c r="C1780" t="s">
        <v>93</v>
      </c>
      <c r="D1780" s="101">
        <v>46022</v>
      </c>
      <c r="E1780" t="s">
        <v>1794</v>
      </c>
      <c r="F1780" t="s">
        <v>7890</v>
      </c>
      <c r="G1780" t="s">
        <v>3699</v>
      </c>
      <c r="H1780" t="s">
        <v>7891</v>
      </c>
    </row>
    <row r="1781" spans="1:8" x14ac:dyDescent="0.3">
      <c r="A1781">
        <v>485</v>
      </c>
      <c r="B1781" t="s">
        <v>450</v>
      </c>
      <c r="C1781" t="s">
        <v>93</v>
      </c>
      <c r="D1781" s="101">
        <v>46022</v>
      </c>
      <c r="E1781" t="s">
        <v>2093</v>
      </c>
      <c r="F1781" t="s">
        <v>7892</v>
      </c>
      <c r="G1781" t="s">
        <v>3566</v>
      </c>
      <c r="H1781" t="s">
        <v>7893</v>
      </c>
    </row>
    <row r="1782" spans="1:8" x14ac:dyDescent="0.3">
      <c r="A1782">
        <v>488</v>
      </c>
      <c r="B1782" t="s">
        <v>453</v>
      </c>
      <c r="C1782" t="s">
        <v>93</v>
      </c>
      <c r="D1782" s="101">
        <v>46022</v>
      </c>
      <c r="E1782" t="s">
        <v>2135</v>
      </c>
      <c r="F1782" t="s">
        <v>7894</v>
      </c>
      <c r="G1782" t="s">
        <v>3566</v>
      </c>
      <c r="H1782" t="s">
        <v>7895</v>
      </c>
    </row>
    <row r="1783" spans="1:8" x14ac:dyDescent="0.3">
      <c r="A1783">
        <v>73</v>
      </c>
      <c r="B1783" t="s">
        <v>53</v>
      </c>
      <c r="C1783" t="s">
        <v>25</v>
      </c>
      <c r="D1783" s="101">
        <v>46022</v>
      </c>
      <c r="E1783" t="s">
        <v>2499</v>
      </c>
      <c r="F1783" t="s">
        <v>7896</v>
      </c>
      <c r="G1783" t="s">
        <v>3792</v>
      </c>
      <c r="H1783" t="s">
        <v>7897</v>
      </c>
    </row>
    <row r="1784" spans="1:8" x14ac:dyDescent="0.3">
      <c r="A1784">
        <v>74</v>
      </c>
      <c r="B1784" t="s">
        <v>56</v>
      </c>
      <c r="C1784" t="s">
        <v>25</v>
      </c>
      <c r="D1784" s="101">
        <v>46022</v>
      </c>
      <c r="E1784" t="s">
        <v>2505</v>
      </c>
      <c r="F1784" t="s">
        <v>7898</v>
      </c>
      <c r="G1784" t="s">
        <v>3792</v>
      </c>
      <c r="H1784" t="s">
        <v>7899</v>
      </c>
    </row>
    <row r="1785" spans="1:8" x14ac:dyDescent="0.3">
      <c r="A1785">
        <v>86</v>
      </c>
      <c r="B1785" t="s">
        <v>67</v>
      </c>
      <c r="C1785" t="s">
        <v>64</v>
      </c>
      <c r="D1785" s="101">
        <v>46022</v>
      </c>
      <c r="E1785" t="s">
        <v>2534</v>
      </c>
      <c r="F1785" t="s">
        <v>7900</v>
      </c>
      <c r="G1785" t="s">
        <v>6221</v>
      </c>
      <c r="H1785" t="s">
        <v>7901</v>
      </c>
    </row>
    <row r="1786" spans="1:8" x14ac:dyDescent="0.3">
      <c r="A1786">
        <v>95</v>
      </c>
      <c r="B1786" t="s">
        <v>75</v>
      </c>
      <c r="C1786" t="s">
        <v>64</v>
      </c>
      <c r="D1786" s="101">
        <v>46022</v>
      </c>
      <c r="E1786" t="s">
        <v>2561</v>
      </c>
      <c r="F1786" t="s">
        <v>7902</v>
      </c>
      <c r="G1786" t="s">
        <v>6221</v>
      </c>
      <c r="H1786" t="s">
        <v>7903</v>
      </c>
    </row>
    <row r="1787" spans="1:8" x14ac:dyDescent="0.3">
      <c r="A1787">
        <v>143</v>
      </c>
      <c r="B1787" t="s">
        <v>911</v>
      </c>
      <c r="C1787" t="s">
        <v>77</v>
      </c>
      <c r="D1787" s="101">
        <v>46022</v>
      </c>
      <c r="E1787" t="s">
        <v>916</v>
      </c>
      <c r="F1787" t="s">
        <v>7904</v>
      </c>
      <c r="G1787" t="s">
        <v>3658</v>
      </c>
      <c r="H1787" t="s">
        <v>7905</v>
      </c>
    </row>
    <row r="1788" spans="1:8" x14ac:dyDescent="0.3">
      <c r="A1788">
        <v>145</v>
      </c>
      <c r="B1788" t="s">
        <v>109</v>
      </c>
      <c r="C1788" t="s">
        <v>110</v>
      </c>
      <c r="D1788" s="101">
        <v>46022</v>
      </c>
      <c r="E1788" t="s">
        <v>925</v>
      </c>
      <c r="F1788" t="s">
        <v>7906</v>
      </c>
      <c r="G1788" t="s">
        <v>3661</v>
      </c>
      <c r="H1788" t="s">
        <v>7907</v>
      </c>
    </row>
    <row r="1789" spans="1:8" x14ac:dyDescent="0.3">
      <c r="A1789">
        <v>146</v>
      </c>
      <c r="B1789" t="s">
        <v>111</v>
      </c>
      <c r="C1789" t="s">
        <v>77</v>
      </c>
      <c r="D1789" s="101">
        <v>46022</v>
      </c>
      <c r="E1789" t="s">
        <v>930</v>
      </c>
      <c r="F1789" t="s">
        <v>7908</v>
      </c>
      <c r="G1789" t="s">
        <v>3658</v>
      </c>
      <c r="H1789" t="s">
        <v>7909</v>
      </c>
    </row>
    <row r="1790" spans="1:8" x14ac:dyDescent="0.3">
      <c r="A1790">
        <v>148</v>
      </c>
      <c r="B1790" t="s">
        <v>114</v>
      </c>
      <c r="C1790" t="s">
        <v>110</v>
      </c>
      <c r="D1790" s="101">
        <v>46022</v>
      </c>
      <c r="E1790" t="s">
        <v>936</v>
      </c>
      <c r="F1790" t="s">
        <v>7910</v>
      </c>
      <c r="G1790" t="s">
        <v>3661</v>
      </c>
      <c r="H1790" t="s">
        <v>7911</v>
      </c>
    </row>
    <row r="1791" spans="1:8" x14ac:dyDescent="0.3">
      <c r="A1791">
        <v>159</v>
      </c>
      <c r="B1791" t="s">
        <v>85</v>
      </c>
      <c r="C1791" t="s">
        <v>118</v>
      </c>
      <c r="D1791" s="101">
        <v>46022</v>
      </c>
      <c r="E1791" t="s">
        <v>946</v>
      </c>
      <c r="F1791" t="s">
        <v>7912</v>
      </c>
      <c r="G1791" t="s">
        <v>3699</v>
      </c>
      <c r="H1791" t="s">
        <v>7913</v>
      </c>
    </row>
    <row r="1792" spans="1:8" x14ac:dyDescent="0.3">
      <c r="A1792">
        <v>167</v>
      </c>
      <c r="B1792" t="s">
        <v>120</v>
      </c>
      <c r="C1792" t="s">
        <v>25</v>
      </c>
      <c r="D1792" s="101">
        <v>46022</v>
      </c>
      <c r="E1792" t="s">
        <v>950</v>
      </c>
      <c r="F1792" t="s">
        <v>7914</v>
      </c>
      <c r="G1792" t="s">
        <v>3668</v>
      </c>
      <c r="H1792" t="s">
        <v>7915</v>
      </c>
    </row>
    <row r="1793" spans="1:8" x14ac:dyDescent="0.3">
      <c r="A1793">
        <v>193</v>
      </c>
      <c r="B1793" t="s">
        <v>965</v>
      </c>
      <c r="C1793" t="s">
        <v>46</v>
      </c>
      <c r="D1793" s="101">
        <v>46022</v>
      </c>
      <c r="E1793" t="s">
        <v>966</v>
      </c>
      <c r="F1793" t="s">
        <v>7916</v>
      </c>
      <c r="G1793" t="s">
        <v>4157</v>
      </c>
      <c r="H1793" t="s">
        <v>7917</v>
      </c>
    </row>
    <row r="1794" spans="1:8" x14ac:dyDescent="0.3">
      <c r="A1794">
        <v>199</v>
      </c>
      <c r="B1794" t="s">
        <v>131</v>
      </c>
      <c r="C1794" t="s">
        <v>25</v>
      </c>
      <c r="D1794" s="101">
        <v>46022</v>
      </c>
      <c r="E1794" t="s">
        <v>977</v>
      </c>
      <c r="F1794" t="s">
        <v>7918</v>
      </c>
      <c r="G1794" t="s">
        <v>3864</v>
      </c>
    </row>
    <row r="1795" spans="1:8" x14ac:dyDescent="0.3">
      <c r="A1795">
        <v>203</v>
      </c>
      <c r="B1795" t="s">
        <v>135</v>
      </c>
      <c r="C1795" t="s">
        <v>86</v>
      </c>
      <c r="D1795" s="101">
        <v>46022</v>
      </c>
      <c r="E1795" t="s">
        <v>985</v>
      </c>
      <c r="F1795" t="s">
        <v>7919</v>
      </c>
      <c r="G1795" t="s">
        <v>7269</v>
      </c>
      <c r="H1795" t="s">
        <v>7920</v>
      </c>
    </row>
    <row r="1796" spans="1:8" x14ac:dyDescent="0.3">
      <c r="A1796">
        <v>204</v>
      </c>
      <c r="B1796" t="s">
        <v>136</v>
      </c>
      <c r="C1796" t="s">
        <v>86</v>
      </c>
      <c r="D1796" s="101">
        <v>46022</v>
      </c>
      <c r="E1796" t="s">
        <v>986</v>
      </c>
      <c r="F1796" t="s">
        <v>7921</v>
      </c>
      <c r="G1796" t="s">
        <v>7269</v>
      </c>
      <c r="H1796" t="s">
        <v>6339</v>
      </c>
    </row>
    <row r="1797" spans="1:8" x14ac:dyDescent="0.3">
      <c r="A1797">
        <v>205</v>
      </c>
      <c r="B1797" t="s">
        <v>137</v>
      </c>
      <c r="C1797" t="s">
        <v>86</v>
      </c>
      <c r="D1797" s="101">
        <v>46022</v>
      </c>
      <c r="E1797" t="s">
        <v>987</v>
      </c>
      <c r="F1797" t="s">
        <v>7922</v>
      </c>
      <c r="G1797" t="s">
        <v>7269</v>
      </c>
      <c r="H1797" t="s">
        <v>7923</v>
      </c>
    </row>
    <row r="1798" spans="1:8" x14ac:dyDescent="0.3">
      <c r="A1798">
        <v>207</v>
      </c>
      <c r="B1798" t="s">
        <v>139</v>
      </c>
      <c r="C1798" t="s">
        <v>86</v>
      </c>
      <c r="D1798" s="101">
        <v>46022</v>
      </c>
      <c r="E1798" t="s">
        <v>989</v>
      </c>
      <c r="F1798" t="s">
        <v>7924</v>
      </c>
      <c r="G1798" t="s">
        <v>7269</v>
      </c>
      <c r="H1798" t="s">
        <v>7925</v>
      </c>
    </row>
    <row r="1799" spans="1:8" x14ac:dyDescent="0.3">
      <c r="A1799">
        <v>215</v>
      </c>
      <c r="B1799" t="s">
        <v>145</v>
      </c>
      <c r="C1799" t="s">
        <v>90</v>
      </c>
      <c r="D1799" s="101">
        <v>46022</v>
      </c>
      <c r="E1799" t="s">
        <v>1071</v>
      </c>
      <c r="F1799" t="s">
        <v>7926</v>
      </c>
      <c r="G1799" t="s">
        <v>3848</v>
      </c>
      <c r="H1799" t="s">
        <v>7927</v>
      </c>
    </row>
    <row r="1800" spans="1:8" x14ac:dyDescent="0.3">
      <c r="A1800">
        <v>219</v>
      </c>
      <c r="B1800" t="s">
        <v>150</v>
      </c>
      <c r="C1800" t="s">
        <v>90</v>
      </c>
      <c r="D1800" s="101">
        <v>46022</v>
      </c>
      <c r="E1800" t="s">
        <v>1127</v>
      </c>
      <c r="F1800" t="s">
        <v>7928</v>
      </c>
      <c r="G1800" t="s">
        <v>3848</v>
      </c>
      <c r="H1800" t="s">
        <v>7929</v>
      </c>
    </row>
    <row r="1801" spans="1:8" x14ac:dyDescent="0.3">
      <c r="A1801">
        <v>220</v>
      </c>
      <c r="B1801" t="s">
        <v>151</v>
      </c>
      <c r="C1801" t="s">
        <v>90</v>
      </c>
      <c r="D1801" s="101">
        <v>46022</v>
      </c>
      <c r="E1801" t="s">
        <v>1132</v>
      </c>
      <c r="F1801" t="s">
        <v>7930</v>
      </c>
      <c r="G1801" t="s">
        <v>3848</v>
      </c>
      <c r="H1801" t="s">
        <v>7931</v>
      </c>
    </row>
    <row r="1802" spans="1:8" x14ac:dyDescent="0.3">
      <c r="A1802">
        <v>230</v>
      </c>
      <c r="B1802" t="s">
        <v>161</v>
      </c>
      <c r="C1802" t="s">
        <v>90</v>
      </c>
      <c r="D1802" s="101">
        <v>46022</v>
      </c>
      <c r="E1802" t="s">
        <v>1189</v>
      </c>
      <c r="F1802" t="s">
        <v>7932</v>
      </c>
      <c r="G1802" t="s">
        <v>3855</v>
      </c>
      <c r="H1802" t="s">
        <v>7933</v>
      </c>
    </row>
    <row r="1803" spans="1:8" x14ac:dyDescent="0.3">
      <c r="A1803">
        <v>231</v>
      </c>
      <c r="B1803" t="s">
        <v>162</v>
      </c>
      <c r="C1803" t="s">
        <v>90</v>
      </c>
      <c r="D1803" s="101">
        <v>46022</v>
      </c>
      <c r="E1803" t="s">
        <v>1192</v>
      </c>
      <c r="F1803" t="s">
        <v>7934</v>
      </c>
      <c r="G1803" t="s">
        <v>3855</v>
      </c>
      <c r="H1803" t="s">
        <v>7935</v>
      </c>
    </row>
    <row r="1804" spans="1:8" x14ac:dyDescent="0.3">
      <c r="A1804">
        <v>232</v>
      </c>
      <c r="B1804" t="s">
        <v>163</v>
      </c>
      <c r="C1804" t="s">
        <v>90</v>
      </c>
      <c r="D1804" s="101">
        <v>46022</v>
      </c>
      <c r="E1804" t="s">
        <v>1195</v>
      </c>
      <c r="F1804" t="s">
        <v>7936</v>
      </c>
      <c r="G1804" t="s">
        <v>6911</v>
      </c>
      <c r="H1804" t="s">
        <v>7937</v>
      </c>
    </row>
    <row r="1805" spans="1:8" x14ac:dyDescent="0.3">
      <c r="A1805">
        <v>245</v>
      </c>
      <c r="B1805" t="s">
        <v>1245</v>
      </c>
      <c r="C1805" t="s">
        <v>178</v>
      </c>
      <c r="D1805" s="101">
        <v>46022</v>
      </c>
      <c r="E1805" t="s">
        <v>1246</v>
      </c>
      <c r="F1805" t="s">
        <v>7938</v>
      </c>
      <c r="G1805" t="s">
        <v>4191</v>
      </c>
      <c r="H1805" t="s">
        <v>7939</v>
      </c>
    </row>
    <row r="1806" spans="1:8" x14ac:dyDescent="0.3">
      <c r="A1806">
        <v>246</v>
      </c>
      <c r="B1806" t="s">
        <v>181</v>
      </c>
      <c r="C1806" t="s">
        <v>180</v>
      </c>
      <c r="D1806" s="101">
        <v>46022</v>
      </c>
      <c r="E1806" t="s">
        <v>1247</v>
      </c>
      <c r="F1806" t="s">
        <v>7940</v>
      </c>
      <c r="G1806" t="s">
        <v>5598</v>
      </c>
      <c r="H1806" t="s">
        <v>7941</v>
      </c>
    </row>
    <row r="1807" spans="1:8" x14ac:dyDescent="0.3">
      <c r="A1807">
        <v>252</v>
      </c>
      <c r="B1807" t="s">
        <v>1253</v>
      </c>
      <c r="C1807" t="s">
        <v>178</v>
      </c>
      <c r="D1807" s="101">
        <v>46022</v>
      </c>
      <c r="E1807" t="s">
        <v>1254</v>
      </c>
      <c r="F1807" t="s">
        <v>7942</v>
      </c>
      <c r="G1807" t="s">
        <v>4208</v>
      </c>
      <c r="H1807" t="s">
        <v>7943</v>
      </c>
    </row>
    <row r="1808" spans="1:8" x14ac:dyDescent="0.3">
      <c r="A1808">
        <v>260</v>
      </c>
      <c r="B1808" t="s">
        <v>196</v>
      </c>
      <c r="C1808" t="s">
        <v>197</v>
      </c>
      <c r="D1808" s="101">
        <v>46022</v>
      </c>
      <c r="E1808" t="s">
        <v>1265</v>
      </c>
      <c r="F1808" t="s">
        <v>7944</v>
      </c>
      <c r="G1808" t="s">
        <v>4202</v>
      </c>
      <c r="H1808" t="s">
        <v>7945</v>
      </c>
    </row>
    <row r="1809" spans="1:8" x14ac:dyDescent="0.3">
      <c r="A1809">
        <v>261</v>
      </c>
      <c r="B1809" t="s">
        <v>198</v>
      </c>
      <c r="C1809" t="s">
        <v>46</v>
      </c>
      <c r="D1809" s="101">
        <v>46022</v>
      </c>
      <c r="E1809" t="s">
        <v>1266</v>
      </c>
      <c r="F1809" t="s">
        <v>7946</v>
      </c>
      <c r="G1809" t="s">
        <v>4157</v>
      </c>
      <c r="H1809" t="s">
        <v>7947</v>
      </c>
    </row>
    <row r="1810" spans="1:8" x14ac:dyDescent="0.3">
      <c r="A1810">
        <v>262</v>
      </c>
      <c r="B1810" t="s">
        <v>200</v>
      </c>
      <c r="C1810" t="s">
        <v>41</v>
      </c>
      <c r="D1810" s="101">
        <v>46022</v>
      </c>
      <c r="E1810" t="s">
        <v>1267</v>
      </c>
      <c r="F1810" t="s">
        <v>7948</v>
      </c>
      <c r="G1810" t="s">
        <v>3994</v>
      </c>
      <c r="H1810" t="s">
        <v>7949</v>
      </c>
    </row>
    <row r="1811" spans="1:8" x14ac:dyDescent="0.3">
      <c r="A1811">
        <v>268</v>
      </c>
      <c r="B1811" t="s">
        <v>1284</v>
      </c>
      <c r="C1811" t="s">
        <v>208</v>
      </c>
      <c r="D1811" s="101">
        <v>46022</v>
      </c>
      <c r="E1811" t="s">
        <v>1286</v>
      </c>
      <c r="F1811" t="s">
        <v>7950</v>
      </c>
      <c r="G1811" t="s">
        <v>4211</v>
      </c>
      <c r="H1811" t="s">
        <v>7951</v>
      </c>
    </row>
    <row r="1812" spans="1:8" x14ac:dyDescent="0.3">
      <c r="A1812">
        <v>269</v>
      </c>
      <c r="B1812" t="s">
        <v>1287</v>
      </c>
      <c r="C1812" t="s">
        <v>208</v>
      </c>
      <c r="D1812" s="101">
        <v>46022</v>
      </c>
      <c r="E1812" t="s">
        <v>1289</v>
      </c>
      <c r="F1812" t="s">
        <v>7952</v>
      </c>
      <c r="G1812" t="s">
        <v>4211</v>
      </c>
      <c r="H1812" t="s">
        <v>7953</v>
      </c>
    </row>
    <row r="1813" spans="1:8" x14ac:dyDescent="0.3">
      <c r="A1813">
        <v>270</v>
      </c>
      <c r="B1813" t="s">
        <v>1290</v>
      </c>
      <c r="C1813" t="s">
        <v>208</v>
      </c>
      <c r="D1813" s="101">
        <v>46022</v>
      </c>
      <c r="E1813" t="s">
        <v>1292</v>
      </c>
      <c r="F1813" t="s">
        <v>7954</v>
      </c>
      <c r="G1813" t="s">
        <v>4211</v>
      </c>
      <c r="H1813" t="s">
        <v>7955</v>
      </c>
    </row>
    <row r="1814" spans="1:8" x14ac:dyDescent="0.3">
      <c r="A1814">
        <v>271</v>
      </c>
      <c r="B1814" t="s">
        <v>1293</v>
      </c>
      <c r="C1814" t="s">
        <v>208</v>
      </c>
      <c r="D1814" s="101">
        <v>46022</v>
      </c>
      <c r="E1814" t="s">
        <v>1296</v>
      </c>
      <c r="F1814" t="s">
        <v>7956</v>
      </c>
      <c r="G1814" t="s">
        <v>4211</v>
      </c>
      <c r="H1814" t="s">
        <v>7957</v>
      </c>
    </row>
    <row r="1815" spans="1:8" x14ac:dyDescent="0.3">
      <c r="A1815">
        <v>273</v>
      </c>
      <c r="B1815" t="s">
        <v>213</v>
      </c>
      <c r="C1815" t="s">
        <v>214</v>
      </c>
      <c r="D1815" s="101">
        <v>46022</v>
      </c>
      <c r="E1815" t="s">
        <v>1300</v>
      </c>
      <c r="F1815" t="s">
        <v>7958</v>
      </c>
      <c r="G1815" t="s">
        <v>4218</v>
      </c>
      <c r="H1815" t="s">
        <v>7959</v>
      </c>
    </row>
    <row r="1816" spans="1:8" x14ac:dyDescent="0.3">
      <c r="A1816">
        <v>274</v>
      </c>
      <c r="B1816" t="s">
        <v>215</v>
      </c>
      <c r="C1816" t="s">
        <v>197</v>
      </c>
      <c r="D1816" s="101">
        <v>46022</v>
      </c>
      <c r="E1816" t="s">
        <v>1304</v>
      </c>
      <c r="F1816" t="s">
        <v>7960</v>
      </c>
      <c r="G1816" t="s">
        <v>4202</v>
      </c>
      <c r="H1816" t="s">
        <v>7961</v>
      </c>
    </row>
    <row r="1817" spans="1:8" x14ac:dyDescent="0.3">
      <c r="A1817">
        <v>275</v>
      </c>
      <c r="B1817" t="s">
        <v>216</v>
      </c>
      <c r="C1817" t="s">
        <v>217</v>
      </c>
      <c r="D1817" s="101">
        <v>46022</v>
      </c>
      <c r="E1817" t="s">
        <v>1321</v>
      </c>
      <c r="F1817" t="s">
        <v>7962</v>
      </c>
      <c r="G1817" t="s">
        <v>5185</v>
      </c>
      <c r="H1817" t="s">
        <v>7963</v>
      </c>
    </row>
    <row r="1818" spans="1:8" x14ac:dyDescent="0.3">
      <c r="A1818">
        <v>276</v>
      </c>
      <c r="B1818" t="s">
        <v>218</v>
      </c>
      <c r="C1818" t="s">
        <v>219</v>
      </c>
      <c r="D1818" s="101">
        <v>46022</v>
      </c>
      <c r="E1818" t="s">
        <v>1322</v>
      </c>
      <c r="F1818" t="s">
        <v>7964</v>
      </c>
      <c r="G1818" t="s">
        <v>7323</v>
      </c>
      <c r="H1818" t="s">
        <v>7965</v>
      </c>
    </row>
    <row r="1819" spans="1:8" x14ac:dyDescent="0.3">
      <c r="A1819">
        <v>277</v>
      </c>
      <c r="B1819" t="s">
        <v>1323</v>
      </c>
      <c r="C1819" t="s">
        <v>219</v>
      </c>
      <c r="D1819" s="101">
        <v>46022</v>
      </c>
      <c r="E1819" t="s">
        <v>1324</v>
      </c>
      <c r="F1819" t="s">
        <v>7966</v>
      </c>
      <c r="G1819" t="s">
        <v>7323</v>
      </c>
      <c r="H1819" t="s">
        <v>7967</v>
      </c>
    </row>
    <row r="1820" spans="1:8" x14ac:dyDescent="0.3">
      <c r="A1820">
        <v>278</v>
      </c>
      <c r="B1820" t="s">
        <v>1325</v>
      </c>
      <c r="C1820" t="s">
        <v>219</v>
      </c>
      <c r="D1820" s="101">
        <v>46022</v>
      </c>
      <c r="E1820" t="s">
        <v>1335</v>
      </c>
      <c r="F1820" t="s">
        <v>7968</v>
      </c>
      <c r="G1820" t="s">
        <v>7323</v>
      </c>
      <c r="H1820" t="s">
        <v>7969</v>
      </c>
    </row>
    <row r="1821" spans="1:8" x14ac:dyDescent="0.3">
      <c r="A1821">
        <v>282</v>
      </c>
      <c r="B1821" t="s">
        <v>225</v>
      </c>
      <c r="C1821" t="s">
        <v>219</v>
      </c>
      <c r="D1821" s="101">
        <v>46022</v>
      </c>
      <c r="E1821" t="s">
        <v>1336</v>
      </c>
      <c r="F1821" t="s">
        <v>7970</v>
      </c>
      <c r="G1821" t="s">
        <v>7323</v>
      </c>
      <c r="H1821" t="s">
        <v>7971</v>
      </c>
    </row>
    <row r="1822" spans="1:8" x14ac:dyDescent="0.3">
      <c r="A1822">
        <v>283</v>
      </c>
      <c r="B1822" t="s">
        <v>226</v>
      </c>
      <c r="C1822" t="s">
        <v>219</v>
      </c>
      <c r="D1822" s="101">
        <v>46022</v>
      </c>
      <c r="E1822" t="s">
        <v>1337</v>
      </c>
      <c r="F1822" t="s">
        <v>7972</v>
      </c>
      <c r="G1822" t="s">
        <v>7323</v>
      </c>
      <c r="H1822" t="s">
        <v>7973</v>
      </c>
    </row>
    <row r="1823" spans="1:8" x14ac:dyDescent="0.3">
      <c r="A1823">
        <v>285</v>
      </c>
      <c r="B1823" t="s">
        <v>228</v>
      </c>
      <c r="C1823" t="s">
        <v>219</v>
      </c>
      <c r="D1823" s="101">
        <v>46022</v>
      </c>
      <c r="E1823" t="s">
        <v>1338</v>
      </c>
      <c r="F1823" t="s">
        <v>7974</v>
      </c>
      <c r="G1823" t="s">
        <v>7323</v>
      </c>
      <c r="H1823" t="s">
        <v>7975</v>
      </c>
    </row>
    <row r="1824" spans="1:8" x14ac:dyDescent="0.3">
      <c r="A1824">
        <v>286</v>
      </c>
      <c r="B1824" t="s">
        <v>1339</v>
      </c>
      <c r="C1824" t="s">
        <v>219</v>
      </c>
      <c r="D1824" s="101">
        <v>46022</v>
      </c>
      <c r="E1824" t="s">
        <v>1349</v>
      </c>
      <c r="F1824" t="s">
        <v>7976</v>
      </c>
      <c r="G1824" t="s">
        <v>7323</v>
      </c>
      <c r="H1824" t="s">
        <v>7977</v>
      </c>
    </row>
    <row r="1825" spans="1:8" x14ac:dyDescent="0.3">
      <c r="A1825">
        <v>302</v>
      </c>
      <c r="B1825" t="s">
        <v>1379</v>
      </c>
      <c r="C1825" t="s">
        <v>208</v>
      </c>
      <c r="D1825" s="101">
        <v>46022</v>
      </c>
      <c r="E1825" t="s">
        <v>1385</v>
      </c>
      <c r="F1825" t="s">
        <v>7978</v>
      </c>
      <c r="G1825" t="s">
        <v>4211</v>
      </c>
      <c r="H1825" t="s">
        <v>7979</v>
      </c>
    </row>
    <row r="1826" spans="1:8" x14ac:dyDescent="0.3">
      <c r="A1826">
        <v>303</v>
      </c>
      <c r="B1826" t="s">
        <v>248</v>
      </c>
      <c r="C1826" t="s">
        <v>249</v>
      </c>
      <c r="D1826" s="101">
        <v>46022</v>
      </c>
      <c r="E1826" t="s">
        <v>1391</v>
      </c>
      <c r="F1826" t="s">
        <v>7980</v>
      </c>
      <c r="G1826" t="s">
        <v>4251</v>
      </c>
      <c r="H1826" t="s">
        <v>7981</v>
      </c>
    </row>
    <row r="1827" spans="1:8" x14ac:dyDescent="0.3">
      <c r="A1827">
        <v>304</v>
      </c>
      <c r="B1827" t="s">
        <v>250</v>
      </c>
      <c r="C1827" t="s">
        <v>249</v>
      </c>
      <c r="D1827" s="101">
        <v>46022</v>
      </c>
      <c r="E1827" t="s">
        <v>1392</v>
      </c>
      <c r="F1827" t="s">
        <v>7982</v>
      </c>
      <c r="G1827" t="s">
        <v>4251</v>
      </c>
      <c r="H1827" t="s">
        <v>7983</v>
      </c>
    </row>
    <row r="1828" spans="1:8" x14ac:dyDescent="0.3">
      <c r="A1828">
        <v>323</v>
      </c>
      <c r="B1828" t="s">
        <v>273</v>
      </c>
      <c r="C1828" t="s">
        <v>39</v>
      </c>
      <c r="D1828" s="101">
        <v>46022</v>
      </c>
      <c r="E1828" t="s">
        <v>1401</v>
      </c>
      <c r="F1828" t="s">
        <v>7984</v>
      </c>
      <c r="G1828" t="s">
        <v>4218</v>
      </c>
      <c r="H1828" t="s">
        <v>7985</v>
      </c>
    </row>
    <row r="1829" spans="1:8" x14ac:dyDescent="0.3">
      <c r="A1829">
        <v>324</v>
      </c>
      <c r="B1829" t="s">
        <v>274</v>
      </c>
      <c r="C1829" t="s">
        <v>39</v>
      </c>
      <c r="D1829" s="101">
        <v>46022</v>
      </c>
      <c r="E1829" t="s">
        <v>1402</v>
      </c>
      <c r="F1829" t="s">
        <v>7986</v>
      </c>
      <c r="G1829" t="s">
        <v>4218</v>
      </c>
      <c r="H1829" t="s">
        <v>7987</v>
      </c>
    </row>
    <row r="1830" spans="1:8" x14ac:dyDescent="0.3">
      <c r="A1830">
        <v>325</v>
      </c>
      <c r="B1830" t="s">
        <v>1403</v>
      </c>
      <c r="C1830" t="s">
        <v>39</v>
      </c>
      <c r="D1830" s="101">
        <v>46022</v>
      </c>
      <c r="E1830" t="s">
        <v>1404</v>
      </c>
      <c r="F1830" t="s">
        <v>7988</v>
      </c>
      <c r="G1830" t="s">
        <v>4218</v>
      </c>
    </row>
    <row r="1831" spans="1:8" x14ac:dyDescent="0.3">
      <c r="A1831">
        <v>327</v>
      </c>
      <c r="B1831" t="s">
        <v>1408</v>
      </c>
      <c r="C1831" t="s">
        <v>214</v>
      </c>
      <c r="D1831" s="101">
        <v>46022</v>
      </c>
      <c r="E1831" t="s">
        <v>1409</v>
      </c>
      <c r="F1831" t="s">
        <v>7989</v>
      </c>
      <c r="G1831" t="s">
        <v>4218</v>
      </c>
      <c r="H1831" t="s">
        <v>7990</v>
      </c>
    </row>
    <row r="1832" spans="1:8" x14ac:dyDescent="0.3">
      <c r="A1832">
        <v>332</v>
      </c>
      <c r="B1832" t="s">
        <v>282</v>
      </c>
      <c r="C1832" t="s">
        <v>25</v>
      </c>
      <c r="D1832" s="101">
        <v>46022</v>
      </c>
      <c r="E1832" t="s">
        <v>1410</v>
      </c>
      <c r="F1832" t="s">
        <v>7991</v>
      </c>
      <c r="G1832" t="s">
        <v>3556</v>
      </c>
      <c r="H1832" t="s">
        <v>7992</v>
      </c>
    </row>
    <row r="1833" spans="1:8" x14ac:dyDescent="0.3">
      <c r="A1833">
        <v>337</v>
      </c>
      <c r="B1833" t="s">
        <v>1414</v>
      </c>
      <c r="C1833" t="s">
        <v>214</v>
      </c>
      <c r="D1833" s="101">
        <v>46022</v>
      </c>
      <c r="E1833" t="s">
        <v>1418</v>
      </c>
      <c r="F1833" t="s">
        <v>7993</v>
      </c>
      <c r="G1833" t="s">
        <v>4218</v>
      </c>
      <c r="H1833" t="s">
        <v>7994</v>
      </c>
    </row>
    <row r="1834" spans="1:8" x14ac:dyDescent="0.3">
      <c r="A1834">
        <v>338</v>
      </c>
      <c r="B1834" t="s">
        <v>1419</v>
      </c>
      <c r="C1834" t="s">
        <v>214</v>
      </c>
      <c r="D1834" s="101">
        <v>46022</v>
      </c>
      <c r="E1834" t="s">
        <v>1422</v>
      </c>
      <c r="F1834" t="s">
        <v>7995</v>
      </c>
      <c r="G1834" t="s">
        <v>4218</v>
      </c>
      <c r="H1834" t="s">
        <v>7996</v>
      </c>
    </row>
    <row r="1835" spans="1:8" x14ac:dyDescent="0.3">
      <c r="A1835">
        <v>341</v>
      </c>
      <c r="B1835" t="s">
        <v>1424</v>
      </c>
      <c r="C1835" t="s">
        <v>50</v>
      </c>
      <c r="D1835" s="101">
        <v>46022</v>
      </c>
      <c r="E1835" t="s">
        <v>1425</v>
      </c>
      <c r="F1835" t="s">
        <v>7997</v>
      </c>
      <c r="G1835" t="s">
        <v>3598</v>
      </c>
      <c r="H1835" t="s">
        <v>7998</v>
      </c>
    </row>
    <row r="1836" spans="1:8" x14ac:dyDescent="0.3">
      <c r="A1836">
        <v>344</v>
      </c>
      <c r="B1836" t="s">
        <v>294</v>
      </c>
      <c r="C1836" t="s">
        <v>25</v>
      </c>
      <c r="D1836" s="101">
        <v>46022</v>
      </c>
      <c r="E1836" t="s">
        <v>1426</v>
      </c>
      <c r="F1836" t="s">
        <v>7999</v>
      </c>
      <c r="G1836" t="s">
        <v>3792</v>
      </c>
      <c r="H1836" t="s">
        <v>8000</v>
      </c>
    </row>
    <row r="1837" spans="1:8" x14ac:dyDescent="0.3">
      <c r="A1837">
        <v>356</v>
      </c>
      <c r="B1837" t="s">
        <v>307</v>
      </c>
      <c r="C1837" t="s">
        <v>306</v>
      </c>
      <c r="D1837" s="101">
        <v>46022</v>
      </c>
      <c r="E1837" t="s">
        <v>1436</v>
      </c>
      <c r="F1837" t="s">
        <v>8001</v>
      </c>
      <c r="G1837" t="s">
        <v>4163</v>
      </c>
      <c r="H1837" t="s">
        <v>8002</v>
      </c>
    </row>
    <row r="1838" spans="1:8" x14ac:dyDescent="0.3">
      <c r="A1838">
        <v>357</v>
      </c>
      <c r="B1838" t="s">
        <v>1437</v>
      </c>
      <c r="C1838" t="s">
        <v>306</v>
      </c>
      <c r="D1838" s="101">
        <v>46022</v>
      </c>
      <c r="E1838" t="s">
        <v>1438</v>
      </c>
      <c r="F1838" t="s">
        <v>8003</v>
      </c>
      <c r="G1838" t="s">
        <v>4163</v>
      </c>
      <c r="H1838" t="s">
        <v>8004</v>
      </c>
    </row>
    <row r="1839" spans="1:8" x14ac:dyDescent="0.3">
      <c r="A1839">
        <v>358</v>
      </c>
      <c r="B1839" t="s">
        <v>1439</v>
      </c>
      <c r="C1839" t="s">
        <v>310</v>
      </c>
      <c r="D1839" s="101">
        <v>46022</v>
      </c>
      <c r="E1839" t="s">
        <v>2613</v>
      </c>
      <c r="F1839" t="s">
        <v>8005</v>
      </c>
      <c r="G1839" t="s">
        <v>4286</v>
      </c>
      <c r="H1839" t="s">
        <v>8006</v>
      </c>
    </row>
    <row r="1840" spans="1:8" x14ac:dyDescent="0.3">
      <c r="A1840">
        <v>359</v>
      </c>
      <c r="B1840" t="s">
        <v>1441</v>
      </c>
      <c r="C1840" t="s">
        <v>217</v>
      </c>
      <c r="D1840" s="101">
        <v>46022</v>
      </c>
      <c r="E1840" t="s">
        <v>1443</v>
      </c>
      <c r="F1840" t="s">
        <v>8007</v>
      </c>
      <c r="G1840" t="s">
        <v>5185</v>
      </c>
      <c r="H1840" t="s">
        <v>8008</v>
      </c>
    </row>
    <row r="1841" spans="1:8" x14ac:dyDescent="0.3">
      <c r="A1841">
        <v>362</v>
      </c>
      <c r="B1841" t="s">
        <v>314</v>
      </c>
      <c r="C1841" t="s">
        <v>315</v>
      </c>
      <c r="D1841" s="101">
        <v>46022</v>
      </c>
      <c r="E1841" t="s">
        <v>1456</v>
      </c>
      <c r="F1841" t="s">
        <v>8009</v>
      </c>
      <c r="G1841" t="s">
        <v>5703</v>
      </c>
      <c r="H1841" t="s">
        <v>8010</v>
      </c>
    </row>
    <row r="1842" spans="1:8" x14ac:dyDescent="0.3">
      <c r="A1842">
        <v>363</v>
      </c>
      <c r="B1842" t="s">
        <v>316</v>
      </c>
      <c r="C1842" t="s">
        <v>315</v>
      </c>
      <c r="D1842" s="101">
        <v>46022</v>
      </c>
      <c r="E1842" t="s">
        <v>1458</v>
      </c>
      <c r="F1842" t="s">
        <v>8011</v>
      </c>
      <c r="G1842" t="s">
        <v>5707</v>
      </c>
      <c r="H1842" t="s">
        <v>8012</v>
      </c>
    </row>
    <row r="1843" spans="1:8" x14ac:dyDescent="0.3">
      <c r="A1843">
        <v>364</v>
      </c>
      <c r="B1843" t="s">
        <v>317</v>
      </c>
      <c r="C1843" t="s">
        <v>32</v>
      </c>
      <c r="D1843" s="101">
        <v>46022</v>
      </c>
      <c r="E1843" t="s">
        <v>1460</v>
      </c>
      <c r="F1843" t="s">
        <v>8013</v>
      </c>
      <c r="G1843" t="s">
        <v>4293</v>
      </c>
      <c r="H1843" t="s">
        <v>8014</v>
      </c>
    </row>
    <row r="1844" spans="1:8" x14ac:dyDescent="0.3">
      <c r="A1844">
        <v>369</v>
      </c>
      <c r="B1844" t="s">
        <v>324</v>
      </c>
      <c r="C1844" t="s">
        <v>32</v>
      </c>
      <c r="D1844" s="101">
        <v>46022</v>
      </c>
      <c r="E1844" t="s">
        <v>1470</v>
      </c>
      <c r="F1844" t="s">
        <v>8015</v>
      </c>
      <c r="G1844" t="s">
        <v>4293</v>
      </c>
      <c r="H1844" t="s">
        <v>8016</v>
      </c>
    </row>
    <row r="1845" spans="1:8" x14ac:dyDescent="0.3">
      <c r="A1845">
        <v>371</v>
      </c>
      <c r="B1845" t="s">
        <v>326</v>
      </c>
      <c r="C1845" t="s">
        <v>32</v>
      </c>
      <c r="D1845" s="101">
        <v>46022</v>
      </c>
      <c r="E1845" t="s">
        <v>1471</v>
      </c>
      <c r="F1845" t="s">
        <v>8017</v>
      </c>
      <c r="G1845" t="s">
        <v>4293</v>
      </c>
      <c r="H1845" t="s">
        <v>8018</v>
      </c>
    </row>
    <row r="1846" spans="1:8" x14ac:dyDescent="0.3">
      <c r="A1846">
        <v>375</v>
      </c>
      <c r="B1846" t="s">
        <v>330</v>
      </c>
      <c r="C1846" t="s">
        <v>315</v>
      </c>
      <c r="D1846" s="101">
        <v>46022</v>
      </c>
      <c r="E1846" t="s">
        <v>1502</v>
      </c>
      <c r="F1846" t="s">
        <v>8019</v>
      </c>
      <c r="G1846" t="s">
        <v>4936</v>
      </c>
    </row>
    <row r="1847" spans="1:8" x14ac:dyDescent="0.3">
      <c r="A1847">
        <v>376</v>
      </c>
      <c r="B1847" t="s">
        <v>332</v>
      </c>
      <c r="C1847" t="s">
        <v>86</v>
      </c>
      <c r="D1847" s="101">
        <v>46022</v>
      </c>
      <c r="E1847" t="s">
        <v>1503</v>
      </c>
      <c r="F1847" t="s">
        <v>8020</v>
      </c>
      <c r="G1847" t="s">
        <v>7269</v>
      </c>
      <c r="H1847" t="s">
        <v>8021</v>
      </c>
    </row>
    <row r="1848" spans="1:8" x14ac:dyDescent="0.3">
      <c r="A1848">
        <v>379</v>
      </c>
      <c r="B1848" t="s">
        <v>335</v>
      </c>
      <c r="C1848" t="s">
        <v>336</v>
      </c>
      <c r="D1848" s="101">
        <v>46022</v>
      </c>
      <c r="E1848" t="s">
        <v>1505</v>
      </c>
      <c r="F1848" t="s">
        <v>8022</v>
      </c>
      <c r="G1848" t="s">
        <v>4303</v>
      </c>
      <c r="H1848" t="s">
        <v>8023</v>
      </c>
    </row>
    <row r="1849" spans="1:8" x14ac:dyDescent="0.3">
      <c r="A1849">
        <v>381</v>
      </c>
      <c r="B1849" t="s">
        <v>338</v>
      </c>
      <c r="C1849" t="s">
        <v>336</v>
      </c>
      <c r="D1849" s="101">
        <v>46022</v>
      </c>
      <c r="E1849" t="s">
        <v>1506</v>
      </c>
      <c r="F1849" t="s">
        <v>8024</v>
      </c>
      <c r="G1849" t="s">
        <v>4303</v>
      </c>
    </row>
    <row r="1850" spans="1:8" x14ac:dyDescent="0.3">
      <c r="A1850">
        <v>382</v>
      </c>
      <c r="B1850" t="s">
        <v>339</v>
      </c>
      <c r="C1850" t="s">
        <v>336</v>
      </c>
      <c r="D1850" s="101">
        <v>46022</v>
      </c>
      <c r="E1850" t="s">
        <v>1507</v>
      </c>
      <c r="F1850" t="s">
        <v>8025</v>
      </c>
      <c r="G1850" t="s">
        <v>4303</v>
      </c>
      <c r="H1850" t="s">
        <v>8026</v>
      </c>
    </row>
    <row r="1851" spans="1:8" x14ac:dyDescent="0.3">
      <c r="A1851">
        <v>383</v>
      </c>
      <c r="B1851" t="s">
        <v>340</v>
      </c>
      <c r="C1851" t="s">
        <v>336</v>
      </c>
      <c r="D1851" s="101">
        <v>46022</v>
      </c>
      <c r="E1851" t="s">
        <v>1508</v>
      </c>
      <c r="F1851" t="s">
        <v>8027</v>
      </c>
      <c r="G1851" t="s">
        <v>4303</v>
      </c>
      <c r="H1851" t="s">
        <v>8028</v>
      </c>
    </row>
    <row r="1852" spans="1:8" x14ac:dyDescent="0.3">
      <c r="A1852">
        <v>384</v>
      </c>
      <c r="B1852" t="s">
        <v>341</v>
      </c>
      <c r="C1852" t="s">
        <v>336</v>
      </c>
      <c r="D1852" s="101">
        <v>46022</v>
      </c>
      <c r="E1852" t="s">
        <v>1509</v>
      </c>
      <c r="F1852" t="s">
        <v>8029</v>
      </c>
      <c r="G1852" t="s">
        <v>4303</v>
      </c>
      <c r="H1852" t="s">
        <v>8030</v>
      </c>
    </row>
    <row r="1853" spans="1:8" x14ac:dyDescent="0.3">
      <c r="A1853">
        <v>385</v>
      </c>
      <c r="B1853" t="s">
        <v>342</v>
      </c>
      <c r="C1853" t="s">
        <v>343</v>
      </c>
      <c r="D1853" s="101">
        <v>46022</v>
      </c>
      <c r="E1853" t="s">
        <v>1510</v>
      </c>
      <c r="F1853" t="s">
        <v>8031</v>
      </c>
      <c r="G1853" t="s">
        <v>4303</v>
      </c>
      <c r="H1853" t="s">
        <v>8032</v>
      </c>
    </row>
    <row r="1854" spans="1:8" x14ac:dyDescent="0.3">
      <c r="A1854">
        <v>386</v>
      </c>
      <c r="B1854" t="s">
        <v>344</v>
      </c>
      <c r="C1854" t="s">
        <v>343</v>
      </c>
      <c r="D1854" s="101">
        <v>46022</v>
      </c>
      <c r="E1854" t="s">
        <v>1517</v>
      </c>
      <c r="F1854" t="s">
        <v>8033</v>
      </c>
      <c r="G1854" t="s">
        <v>4303</v>
      </c>
      <c r="H1854" t="s">
        <v>8034</v>
      </c>
    </row>
    <row r="1855" spans="1:8" x14ac:dyDescent="0.3">
      <c r="A1855">
        <v>397</v>
      </c>
      <c r="B1855" t="s">
        <v>1556</v>
      </c>
      <c r="C1855" t="s">
        <v>358</v>
      </c>
      <c r="D1855" s="101">
        <v>46022</v>
      </c>
      <c r="E1855" t="s">
        <v>1557</v>
      </c>
      <c r="F1855" t="s">
        <v>8035</v>
      </c>
      <c r="G1855" t="s">
        <v>7419</v>
      </c>
      <c r="H1855" t="s">
        <v>8036</v>
      </c>
    </row>
    <row r="1856" spans="1:8" x14ac:dyDescent="0.3">
      <c r="A1856">
        <v>398</v>
      </c>
      <c r="B1856" t="s">
        <v>360</v>
      </c>
      <c r="C1856" t="s">
        <v>361</v>
      </c>
      <c r="D1856" s="101">
        <v>46022</v>
      </c>
      <c r="E1856" t="s">
        <v>1558</v>
      </c>
      <c r="F1856" t="s">
        <v>8037</v>
      </c>
      <c r="G1856" t="s">
        <v>4321</v>
      </c>
      <c r="H1856" t="s">
        <v>8038</v>
      </c>
    </row>
    <row r="1857" spans="1:8" x14ac:dyDescent="0.3">
      <c r="A1857">
        <v>399</v>
      </c>
      <c r="B1857" t="s">
        <v>363</v>
      </c>
      <c r="C1857" t="s">
        <v>361</v>
      </c>
      <c r="D1857" s="101">
        <v>46022</v>
      </c>
      <c r="E1857" t="s">
        <v>1559</v>
      </c>
      <c r="F1857" t="s">
        <v>8039</v>
      </c>
      <c r="G1857" t="s">
        <v>4321</v>
      </c>
      <c r="H1857" t="s">
        <v>8040</v>
      </c>
    </row>
    <row r="1858" spans="1:8" x14ac:dyDescent="0.3">
      <c r="A1858">
        <v>400</v>
      </c>
      <c r="B1858" t="s">
        <v>364</v>
      </c>
      <c r="C1858" t="s">
        <v>361</v>
      </c>
      <c r="D1858" s="101">
        <v>46022</v>
      </c>
      <c r="E1858" t="s">
        <v>1560</v>
      </c>
      <c r="F1858" t="s">
        <v>8041</v>
      </c>
      <c r="G1858" t="s">
        <v>4321</v>
      </c>
      <c r="H1858" t="s">
        <v>8042</v>
      </c>
    </row>
    <row r="1859" spans="1:8" x14ac:dyDescent="0.3">
      <c r="A1859">
        <v>401</v>
      </c>
      <c r="B1859" t="s">
        <v>365</v>
      </c>
      <c r="C1859" t="s">
        <v>366</v>
      </c>
      <c r="D1859" s="101">
        <v>46022</v>
      </c>
      <c r="E1859" t="s">
        <v>1561</v>
      </c>
      <c r="F1859" t="s">
        <v>8043</v>
      </c>
      <c r="G1859" t="s">
        <v>4331</v>
      </c>
      <c r="H1859" t="s">
        <v>8044</v>
      </c>
    </row>
    <row r="1860" spans="1:8" x14ac:dyDescent="0.3">
      <c r="A1860">
        <v>403</v>
      </c>
      <c r="B1860" t="s">
        <v>1563</v>
      </c>
      <c r="C1860" t="s">
        <v>366</v>
      </c>
      <c r="D1860" s="101">
        <v>46022</v>
      </c>
      <c r="E1860" t="s">
        <v>1564</v>
      </c>
      <c r="F1860" t="s">
        <v>8045</v>
      </c>
      <c r="G1860" t="s">
        <v>4331</v>
      </c>
    </row>
    <row r="1861" spans="1:8" x14ac:dyDescent="0.3">
      <c r="A1861">
        <v>408</v>
      </c>
      <c r="B1861" t="s">
        <v>374</v>
      </c>
      <c r="C1861" t="s">
        <v>39</v>
      </c>
      <c r="D1861" s="101">
        <v>46022</v>
      </c>
      <c r="E1861" t="s">
        <v>1571</v>
      </c>
      <c r="F1861" t="s">
        <v>8046</v>
      </c>
      <c r="G1861" t="s">
        <v>4218</v>
      </c>
    </row>
    <row r="1862" spans="1:8" x14ac:dyDescent="0.3">
      <c r="A1862">
        <v>422</v>
      </c>
      <c r="B1862" t="s">
        <v>390</v>
      </c>
      <c r="C1862" t="s">
        <v>79</v>
      </c>
      <c r="D1862" s="101">
        <v>46022</v>
      </c>
      <c r="E1862" t="s">
        <v>1683</v>
      </c>
      <c r="F1862" t="s">
        <v>8047</v>
      </c>
      <c r="G1862" t="s">
        <v>8048</v>
      </c>
      <c r="H1862" t="s">
        <v>8049</v>
      </c>
    </row>
    <row r="1863" spans="1:8" x14ac:dyDescent="0.3">
      <c r="A1863">
        <v>427</v>
      </c>
      <c r="B1863" t="s">
        <v>396</v>
      </c>
      <c r="C1863" t="s">
        <v>90</v>
      </c>
      <c r="D1863" s="101">
        <v>46022</v>
      </c>
      <c r="E1863" t="s">
        <v>1691</v>
      </c>
      <c r="F1863" t="s">
        <v>8050</v>
      </c>
      <c r="G1863" t="s">
        <v>3848</v>
      </c>
      <c r="H1863" t="s">
        <v>8051</v>
      </c>
    </row>
    <row r="1864" spans="1:8" x14ac:dyDescent="0.3">
      <c r="A1864">
        <v>428</v>
      </c>
      <c r="B1864" t="s">
        <v>397</v>
      </c>
      <c r="C1864" t="s">
        <v>90</v>
      </c>
      <c r="D1864" s="101">
        <v>46022</v>
      </c>
      <c r="E1864" t="s">
        <v>1696</v>
      </c>
      <c r="F1864" t="s">
        <v>8052</v>
      </c>
      <c r="G1864" t="s">
        <v>3848</v>
      </c>
      <c r="H1864" t="s">
        <v>8053</v>
      </c>
    </row>
    <row r="1865" spans="1:8" x14ac:dyDescent="0.3">
      <c r="A1865">
        <v>429</v>
      </c>
      <c r="B1865" t="s">
        <v>398</v>
      </c>
      <c r="C1865" t="s">
        <v>90</v>
      </c>
      <c r="D1865" s="101">
        <v>46022</v>
      </c>
      <c r="E1865" t="s">
        <v>1699</v>
      </c>
      <c r="F1865" t="s">
        <v>8054</v>
      </c>
      <c r="G1865" t="s">
        <v>3848</v>
      </c>
      <c r="H1865" t="s">
        <v>8055</v>
      </c>
    </row>
    <row r="1866" spans="1:8" x14ac:dyDescent="0.3">
      <c r="A1866">
        <v>430</v>
      </c>
      <c r="B1866" t="s">
        <v>399</v>
      </c>
      <c r="C1866" t="s">
        <v>86</v>
      </c>
      <c r="D1866" s="101">
        <v>46022</v>
      </c>
      <c r="E1866" t="s">
        <v>1704</v>
      </c>
      <c r="F1866" t="s">
        <v>8056</v>
      </c>
      <c r="G1866" t="s">
        <v>7269</v>
      </c>
      <c r="H1866" t="s">
        <v>8057</v>
      </c>
    </row>
    <row r="1867" spans="1:8" x14ac:dyDescent="0.3">
      <c r="A1867">
        <v>433</v>
      </c>
      <c r="B1867" t="s">
        <v>402</v>
      </c>
      <c r="C1867" t="s">
        <v>90</v>
      </c>
      <c r="D1867" s="101">
        <v>46022</v>
      </c>
      <c r="E1867" t="s">
        <v>1721</v>
      </c>
      <c r="F1867" t="s">
        <v>8058</v>
      </c>
      <c r="G1867" t="s">
        <v>3848</v>
      </c>
      <c r="H1867" t="s">
        <v>8059</v>
      </c>
    </row>
    <row r="1868" spans="1:8" x14ac:dyDescent="0.3">
      <c r="A1868">
        <v>435</v>
      </c>
      <c r="B1868" t="s">
        <v>404</v>
      </c>
      <c r="C1868" t="s">
        <v>90</v>
      </c>
      <c r="D1868" s="101">
        <v>46022</v>
      </c>
      <c r="E1868" t="s">
        <v>1761</v>
      </c>
      <c r="F1868" t="s">
        <v>8060</v>
      </c>
      <c r="G1868" t="s">
        <v>3848</v>
      </c>
      <c r="H1868" t="s">
        <v>8061</v>
      </c>
    </row>
    <row r="1869" spans="1:8" x14ac:dyDescent="0.3">
      <c r="A1869">
        <v>439</v>
      </c>
      <c r="B1869" t="s">
        <v>407</v>
      </c>
      <c r="C1869" t="s">
        <v>315</v>
      </c>
      <c r="D1869" s="101">
        <v>46022</v>
      </c>
      <c r="E1869" t="s">
        <v>1808</v>
      </c>
      <c r="F1869" t="s">
        <v>8062</v>
      </c>
      <c r="G1869" t="s">
        <v>4936</v>
      </c>
      <c r="H1869" t="s">
        <v>8063</v>
      </c>
    </row>
    <row r="1870" spans="1:8" x14ac:dyDescent="0.3">
      <c r="A1870">
        <v>440</v>
      </c>
      <c r="B1870" t="s">
        <v>408</v>
      </c>
      <c r="C1870" t="s">
        <v>315</v>
      </c>
      <c r="D1870" s="101">
        <v>46022</v>
      </c>
      <c r="E1870" t="s">
        <v>1819</v>
      </c>
      <c r="F1870" t="s">
        <v>8064</v>
      </c>
      <c r="G1870" t="s">
        <v>5703</v>
      </c>
      <c r="H1870" t="s">
        <v>8065</v>
      </c>
    </row>
    <row r="1871" spans="1:8" x14ac:dyDescent="0.3">
      <c r="A1871">
        <v>444</v>
      </c>
      <c r="B1871" t="s">
        <v>412</v>
      </c>
      <c r="C1871" t="s">
        <v>180</v>
      </c>
      <c r="D1871" s="101">
        <v>46022</v>
      </c>
      <c r="E1871" t="s">
        <v>1820</v>
      </c>
      <c r="F1871" t="s">
        <v>8066</v>
      </c>
      <c r="G1871" t="s">
        <v>5598</v>
      </c>
      <c r="H1871" t="s">
        <v>8067</v>
      </c>
    </row>
    <row r="1872" spans="1:8" x14ac:dyDescent="0.3">
      <c r="A1872">
        <v>445</v>
      </c>
      <c r="B1872" t="s">
        <v>413</v>
      </c>
      <c r="C1872" t="s">
        <v>180</v>
      </c>
      <c r="D1872" s="101">
        <v>46022</v>
      </c>
      <c r="E1872" t="s">
        <v>1822</v>
      </c>
      <c r="F1872" t="s">
        <v>8068</v>
      </c>
      <c r="G1872" t="s">
        <v>5598</v>
      </c>
      <c r="H1872" t="s">
        <v>8069</v>
      </c>
    </row>
    <row r="1873" spans="1:8" x14ac:dyDescent="0.3">
      <c r="A1873">
        <v>447</v>
      </c>
      <c r="B1873" t="s">
        <v>238</v>
      </c>
      <c r="C1873" t="s">
        <v>104</v>
      </c>
      <c r="D1873" s="101">
        <v>46022</v>
      </c>
      <c r="E1873" t="s">
        <v>1823</v>
      </c>
      <c r="F1873" t="s">
        <v>8070</v>
      </c>
      <c r="G1873" t="s">
        <v>5172</v>
      </c>
      <c r="H1873" t="s">
        <v>8071</v>
      </c>
    </row>
    <row r="1874" spans="1:8" x14ac:dyDescent="0.3">
      <c r="A1874">
        <v>448</v>
      </c>
      <c r="B1874" t="s">
        <v>414</v>
      </c>
      <c r="C1874" t="s">
        <v>104</v>
      </c>
      <c r="D1874" s="101">
        <v>46022</v>
      </c>
      <c r="E1874" t="s">
        <v>1824</v>
      </c>
      <c r="F1874" t="s">
        <v>8072</v>
      </c>
      <c r="G1874" t="s">
        <v>5172</v>
      </c>
      <c r="H1874" t="s">
        <v>8073</v>
      </c>
    </row>
    <row r="1875" spans="1:8" x14ac:dyDescent="0.3">
      <c r="A1875">
        <v>451</v>
      </c>
      <c r="B1875" t="s">
        <v>1825</v>
      </c>
      <c r="C1875" t="s">
        <v>354</v>
      </c>
      <c r="D1875" s="101">
        <v>46022</v>
      </c>
      <c r="E1875" t="s">
        <v>1826</v>
      </c>
      <c r="F1875" t="s">
        <v>8074</v>
      </c>
      <c r="G1875" t="s">
        <v>4419</v>
      </c>
      <c r="H1875" t="s">
        <v>8075</v>
      </c>
    </row>
    <row r="1876" spans="1:8" x14ac:dyDescent="0.3">
      <c r="A1876">
        <v>452</v>
      </c>
      <c r="B1876" t="s">
        <v>417</v>
      </c>
      <c r="C1876" t="s">
        <v>354</v>
      </c>
      <c r="D1876" s="101">
        <v>46022</v>
      </c>
      <c r="E1876" t="s">
        <v>1829</v>
      </c>
      <c r="F1876" t="s">
        <v>8076</v>
      </c>
      <c r="G1876" t="s">
        <v>5207</v>
      </c>
      <c r="H1876" t="s">
        <v>8077</v>
      </c>
    </row>
    <row r="1877" spans="1:8" x14ac:dyDescent="0.3">
      <c r="A1877">
        <v>466</v>
      </c>
      <c r="B1877" t="s">
        <v>429</v>
      </c>
      <c r="C1877" t="s">
        <v>217</v>
      </c>
      <c r="D1877" s="101">
        <v>46022</v>
      </c>
      <c r="E1877" t="s">
        <v>1880</v>
      </c>
      <c r="F1877" t="s">
        <v>8078</v>
      </c>
      <c r="G1877" t="s">
        <v>5185</v>
      </c>
      <c r="H1877" t="s">
        <v>8079</v>
      </c>
    </row>
    <row r="1878" spans="1:8" x14ac:dyDescent="0.3">
      <c r="A1878">
        <v>467</v>
      </c>
      <c r="B1878" t="s">
        <v>430</v>
      </c>
      <c r="C1878" t="s">
        <v>217</v>
      </c>
      <c r="D1878" s="101">
        <v>46022</v>
      </c>
      <c r="E1878" t="s">
        <v>1881</v>
      </c>
      <c r="F1878" t="s">
        <v>8080</v>
      </c>
      <c r="G1878" t="s">
        <v>5185</v>
      </c>
      <c r="H1878" t="s">
        <v>7467</v>
      </c>
    </row>
    <row r="1879" spans="1:8" x14ac:dyDescent="0.3">
      <c r="A1879">
        <v>468</v>
      </c>
      <c r="B1879" t="s">
        <v>431</v>
      </c>
      <c r="C1879" t="s">
        <v>217</v>
      </c>
      <c r="D1879" s="101">
        <v>46022</v>
      </c>
      <c r="E1879" t="s">
        <v>1882</v>
      </c>
      <c r="F1879" t="s">
        <v>8081</v>
      </c>
      <c r="G1879" t="s">
        <v>5185</v>
      </c>
      <c r="H1879" t="s">
        <v>8082</v>
      </c>
    </row>
    <row r="1880" spans="1:8" x14ac:dyDescent="0.3">
      <c r="A1880">
        <v>473</v>
      </c>
      <c r="B1880" t="s">
        <v>437</v>
      </c>
      <c r="C1880" t="s">
        <v>20</v>
      </c>
      <c r="D1880" s="101">
        <v>46022</v>
      </c>
      <c r="E1880" t="s">
        <v>1949</v>
      </c>
      <c r="F1880" t="s">
        <v>8083</v>
      </c>
      <c r="G1880" t="s">
        <v>5808</v>
      </c>
      <c r="H1880" t="s">
        <v>8084</v>
      </c>
    </row>
    <row r="1881" spans="1:8" x14ac:dyDescent="0.3">
      <c r="A1881">
        <v>475</v>
      </c>
      <c r="B1881" t="s">
        <v>441</v>
      </c>
      <c r="C1881" t="s">
        <v>39</v>
      </c>
      <c r="D1881" s="101">
        <v>46022</v>
      </c>
      <c r="E1881" t="s">
        <v>1970</v>
      </c>
      <c r="F1881" t="s">
        <v>8085</v>
      </c>
      <c r="G1881" t="s">
        <v>4218</v>
      </c>
      <c r="H1881" t="s">
        <v>8086</v>
      </c>
    </row>
    <row r="1882" spans="1:8" x14ac:dyDescent="0.3">
      <c r="A1882">
        <v>476</v>
      </c>
      <c r="B1882" t="s">
        <v>442</v>
      </c>
      <c r="C1882" t="s">
        <v>20</v>
      </c>
      <c r="D1882" s="101">
        <v>46022</v>
      </c>
      <c r="E1882" t="s">
        <v>1983</v>
      </c>
      <c r="F1882" t="s">
        <v>8087</v>
      </c>
      <c r="G1882" t="s">
        <v>5808</v>
      </c>
      <c r="H1882" t="s">
        <v>6579</v>
      </c>
    </row>
    <row r="1883" spans="1:8" x14ac:dyDescent="0.3">
      <c r="A1883">
        <v>481</v>
      </c>
      <c r="B1883" t="s">
        <v>447</v>
      </c>
      <c r="C1883" t="s">
        <v>20</v>
      </c>
      <c r="D1883" s="101">
        <v>46022</v>
      </c>
      <c r="E1883" t="s">
        <v>2055</v>
      </c>
      <c r="F1883" t="s">
        <v>8088</v>
      </c>
      <c r="G1883" t="s">
        <v>5808</v>
      </c>
      <c r="H1883" t="s">
        <v>8089</v>
      </c>
    </row>
    <row r="1884" spans="1:8" x14ac:dyDescent="0.3">
      <c r="A1884">
        <v>481</v>
      </c>
      <c r="B1884" t="s">
        <v>447</v>
      </c>
      <c r="C1884" t="s">
        <v>20</v>
      </c>
      <c r="D1884" s="101">
        <v>46022</v>
      </c>
      <c r="E1884" t="s">
        <v>2055</v>
      </c>
      <c r="F1884" t="s">
        <v>8088</v>
      </c>
      <c r="G1884" t="s">
        <v>5808</v>
      </c>
      <c r="H1884" t="s">
        <v>8089</v>
      </c>
    </row>
    <row r="1885" spans="1:8" x14ac:dyDescent="0.3">
      <c r="A1885">
        <v>486</v>
      </c>
      <c r="B1885" t="s">
        <v>451</v>
      </c>
      <c r="C1885" t="s">
        <v>395</v>
      </c>
      <c r="D1885" s="101">
        <v>46022</v>
      </c>
      <c r="E1885" t="s">
        <v>2095</v>
      </c>
      <c r="F1885" t="s">
        <v>8090</v>
      </c>
      <c r="G1885" t="s">
        <v>4344</v>
      </c>
      <c r="H1885" t="s">
        <v>8091</v>
      </c>
    </row>
    <row r="1886" spans="1:8" x14ac:dyDescent="0.3">
      <c r="A1886">
        <v>506</v>
      </c>
      <c r="B1886" t="s">
        <v>471</v>
      </c>
      <c r="C1886" t="s">
        <v>310</v>
      </c>
      <c r="D1886" s="101">
        <v>46022</v>
      </c>
      <c r="E1886" t="s">
        <v>2152</v>
      </c>
      <c r="F1886" t="s">
        <v>8092</v>
      </c>
      <c r="G1886" t="s">
        <v>4286</v>
      </c>
      <c r="H1886" t="s">
        <v>8093</v>
      </c>
    </row>
    <row r="1887" spans="1:8" x14ac:dyDescent="0.3">
      <c r="A1887">
        <v>507</v>
      </c>
      <c r="B1887" t="s">
        <v>472</v>
      </c>
      <c r="C1887" t="s">
        <v>234</v>
      </c>
      <c r="D1887" s="101">
        <v>46022</v>
      </c>
      <c r="E1887" t="s">
        <v>2154</v>
      </c>
      <c r="F1887" t="s">
        <v>8094</v>
      </c>
      <c r="G1887" t="s">
        <v>3699</v>
      </c>
      <c r="H1887" t="s">
        <v>8095</v>
      </c>
    </row>
    <row r="1888" spans="1:8" x14ac:dyDescent="0.3">
      <c r="A1888">
        <v>514</v>
      </c>
      <c r="B1888" t="s">
        <v>2258</v>
      </c>
      <c r="C1888" t="s">
        <v>241</v>
      </c>
      <c r="D1888" s="101">
        <v>46022</v>
      </c>
      <c r="E1888" t="s">
        <v>2260</v>
      </c>
      <c r="F1888" t="s">
        <v>8096</v>
      </c>
      <c r="G1888" t="s">
        <v>7095</v>
      </c>
      <c r="H1888" t="s">
        <v>8097</v>
      </c>
    </row>
    <row r="1889" spans="1:8" x14ac:dyDescent="0.3">
      <c r="A1889">
        <v>515</v>
      </c>
      <c r="B1889" t="s">
        <v>2261</v>
      </c>
      <c r="C1889" t="s">
        <v>58</v>
      </c>
      <c r="D1889" s="101">
        <v>46022</v>
      </c>
      <c r="E1889" t="s">
        <v>2262</v>
      </c>
      <c r="F1889" t="s">
        <v>8098</v>
      </c>
      <c r="G1889" t="s">
        <v>6139</v>
      </c>
      <c r="H1889" t="s">
        <v>8099</v>
      </c>
    </row>
    <row r="1890" spans="1:8" x14ac:dyDescent="0.3">
      <c r="A1890">
        <v>516</v>
      </c>
      <c r="B1890" t="s">
        <v>2263</v>
      </c>
      <c r="C1890" t="s">
        <v>58</v>
      </c>
      <c r="D1890" s="101">
        <v>46022</v>
      </c>
      <c r="E1890" t="s">
        <v>2264</v>
      </c>
      <c r="F1890" t="s">
        <v>8100</v>
      </c>
      <c r="G1890" t="s">
        <v>6139</v>
      </c>
      <c r="H1890" t="s">
        <v>8101</v>
      </c>
    </row>
    <row r="1891" spans="1:8" x14ac:dyDescent="0.3">
      <c r="A1891">
        <v>519</v>
      </c>
      <c r="B1891" t="s">
        <v>2267</v>
      </c>
      <c r="C1891" t="s">
        <v>354</v>
      </c>
      <c r="D1891" s="101">
        <v>46022</v>
      </c>
      <c r="E1891" t="s">
        <v>2279</v>
      </c>
      <c r="F1891" t="s">
        <v>8102</v>
      </c>
      <c r="G1891" t="s">
        <v>4419</v>
      </c>
      <c r="H1891" t="s">
        <v>8103</v>
      </c>
    </row>
    <row r="1892" spans="1:8" x14ac:dyDescent="0.3">
      <c r="A1892">
        <v>524</v>
      </c>
      <c r="B1892" t="s">
        <v>389</v>
      </c>
      <c r="C1892" t="s">
        <v>79</v>
      </c>
      <c r="D1892" s="101">
        <v>46022</v>
      </c>
      <c r="E1892" t="s">
        <v>2304</v>
      </c>
      <c r="F1892" t="s">
        <v>8104</v>
      </c>
      <c r="G1892" t="s">
        <v>6523</v>
      </c>
      <c r="H1892" t="s">
        <v>8105</v>
      </c>
    </row>
    <row r="1893" spans="1:8" x14ac:dyDescent="0.3">
      <c r="A1893">
        <v>530</v>
      </c>
      <c r="B1893" t="s">
        <v>2335</v>
      </c>
      <c r="C1893" t="s">
        <v>58</v>
      </c>
      <c r="D1893" s="101">
        <v>46022</v>
      </c>
      <c r="E1893" t="s">
        <v>2336</v>
      </c>
      <c r="F1893" t="s">
        <v>8106</v>
      </c>
      <c r="G1893" t="s">
        <v>8107</v>
      </c>
      <c r="H1893" t="s">
        <v>8108</v>
      </c>
    </row>
    <row r="1894" spans="1:8" x14ac:dyDescent="0.3">
      <c r="A1894">
        <v>531</v>
      </c>
      <c r="B1894" t="s">
        <v>2337</v>
      </c>
      <c r="C1894" t="s">
        <v>58</v>
      </c>
      <c r="D1894" s="101">
        <v>46022</v>
      </c>
      <c r="E1894" t="s">
        <v>2338</v>
      </c>
      <c r="F1894" t="s">
        <v>8109</v>
      </c>
      <c r="G1894" t="s">
        <v>8107</v>
      </c>
      <c r="H1894" t="s">
        <v>8110</v>
      </c>
    </row>
    <row r="1895" spans="1:8" x14ac:dyDescent="0.3">
      <c r="A1895">
        <v>532</v>
      </c>
      <c r="B1895" t="s">
        <v>2339</v>
      </c>
      <c r="C1895" t="s">
        <v>102</v>
      </c>
      <c r="D1895" s="101">
        <v>46022</v>
      </c>
      <c r="E1895" t="s">
        <v>2349</v>
      </c>
      <c r="F1895" t="s">
        <v>8111</v>
      </c>
      <c r="G1895" t="s">
        <v>4440</v>
      </c>
      <c r="H1895" t="s">
        <v>8112</v>
      </c>
    </row>
    <row r="1896" spans="1:8" x14ac:dyDescent="0.3">
      <c r="A1896">
        <v>533</v>
      </c>
      <c r="B1896" t="s">
        <v>2350</v>
      </c>
      <c r="C1896" t="s">
        <v>102</v>
      </c>
      <c r="D1896" s="101">
        <v>46022</v>
      </c>
      <c r="E1896" t="s">
        <v>2361</v>
      </c>
      <c r="F1896" t="s">
        <v>8113</v>
      </c>
      <c r="G1896" t="s">
        <v>4440</v>
      </c>
      <c r="H1896" t="s">
        <v>8114</v>
      </c>
    </row>
    <row r="1897" spans="1:8" x14ac:dyDescent="0.3">
      <c r="A1897">
        <v>534</v>
      </c>
      <c r="B1897" t="s">
        <v>2362</v>
      </c>
      <c r="C1897" t="s">
        <v>102</v>
      </c>
      <c r="D1897" s="101">
        <v>46022</v>
      </c>
      <c r="E1897" t="s">
        <v>2373</v>
      </c>
      <c r="F1897" t="s">
        <v>8115</v>
      </c>
      <c r="G1897" t="s">
        <v>4440</v>
      </c>
      <c r="H1897" t="s">
        <v>8116</v>
      </c>
    </row>
    <row r="1898" spans="1:8" x14ac:dyDescent="0.3">
      <c r="A1898">
        <v>535</v>
      </c>
      <c r="B1898" t="s">
        <v>2374</v>
      </c>
      <c r="C1898" t="s">
        <v>102</v>
      </c>
      <c r="D1898" s="101">
        <v>46022</v>
      </c>
      <c r="E1898" t="s">
        <v>2385</v>
      </c>
      <c r="F1898" t="s">
        <v>8117</v>
      </c>
      <c r="G1898" t="s">
        <v>4440</v>
      </c>
      <c r="H1898" t="s">
        <v>8118</v>
      </c>
    </row>
    <row r="1899" spans="1:8" x14ac:dyDescent="0.3">
      <c r="A1899">
        <v>536</v>
      </c>
      <c r="B1899" t="s">
        <v>2386</v>
      </c>
      <c r="C1899" t="s">
        <v>102</v>
      </c>
      <c r="D1899" s="101">
        <v>46022</v>
      </c>
      <c r="E1899" t="s">
        <v>2397</v>
      </c>
      <c r="F1899" t="s">
        <v>8119</v>
      </c>
      <c r="G1899" t="s">
        <v>4440</v>
      </c>
      <c r="H1899" t="s">
        <v>8120</v>
      </c>
    </row>
    <row r="1900" spans="1:8" x14ac:dyDescent="0.3">
      <c r="A1900">
        <v>537</v>
      </c>
      <c r="B1900" t="s">
        <v>2398</v>
      </c>
      <c r="C1900" t="s">
        <v>46</v>
      </c>
      <c r="D1900" s="101">
        <v>46022</v>
      </c>
      <c r="E1900" t="s">
        <v>2400</v>
      </c>
      <c r="F1900" t="s">
        <v>8121</v>
      </c>
      <c r="G1900" t="s">
        <v>4157</v>
      </c>
      <c r="H1900" t="s">
        <v>8122</v>
      </c>
    </row>
    <row r="1901" spans="1:8" x14ac:dyDescent="0.3">
      <c r="A1901">
        <v>538</v>
      </c>
      <c r="B1901" t="s">
        <v>2401</v>
      </c>
      <c r="C1901" t="s">
        <v>180</v>
      </c>
      <c r="D1901" s="101">
        <v>46022</v>
      </c>
      <c r="E1901" t="s">
        <v>2402</v>
      </c>
      <c r="F1901" t="s">
        <v>8123</v>
      </c>
      <c r="G1901" t="s">
        <v>5598</v>
      </c>
      <c r="H1901" t="s">
        <v>8124</v>
      </c>
    </row>
    <row r="1902" spans="1:8" x14ac:dyDescent="0.3">
      <c r="A1902">
        <v>539</v>
      </c>
      <c r="B1902" t="s">
        <v>2403</v>
      </c>
      <c r="C1902" t="s">
        <v>180</v>
      </c>
      <c r="D1902" s="101">
        <v>46022</v>
      </c>
      <c r="E1902" t="s">
        <v>2404</v>
      </c>
      <c r="F1902" t="s">
        <v>8125</v>
      </c>
      <c r="G1902" t="s">
        <v>5598</v>
      </c>
      <c r="H1902" t="s">
        <v>8126</v>
      </c>
    </row>
    <row r="1903" spans="1:8" x14ac:dyDescent="0.3">
      <c r="A1903">
        <v>540</v>
      </c>
      <c r="B1903" t="s">
        <v>2405</v>
      </c>
      <c r="C1903" t="s">
        <v>303</v>
      </c>
      <c r="D1903" s="101">
        <v>46022</v>
      </c>
      <c r="E1903" t="s">
        <v>2407</v>
      </c>
      <c r="F1903" t="s">
        <v>8127</v>
      </c>
      <c r="G1903" t="s">
        <v>7502</v>
      </c>
      <c r="H1903" t="s">
        <v>8128</v>
      </c>
    </row>
    <row r="1904" spans="1:8" x14ac:dyDescent="0.3">
      <c r="A1904">
        <v>544</v>
      </c>
      <c r="B1904" t="s">
        <v>2432</v>
      </c>
      <c r="C1904" t="s">
        <v>366</v>
      </c>
      <c r="D1904" s="101">
        <v>46022</v>
      </c>
      <c r="E1904" t="s">
        <v>2443</v>
      </c>
      <c r="F1904" t="s">
        <v>8129</v>
      </c>
      <c r="G1904" t="s">
        <v>4331</v>
      </c>
      <c r="H1904" t="s">
        <v>8130</v>
      </c>
    </row>
    <row r="1905" spans="1:8" x14ac:dyDescent="0.3">
      <c r="A1905">
        <v>550</v>
      </c>
      <c r="B1905" t="s">
        <v>2459</v>
      </c>
      <c r="C1905" t="s">
        <v>361</v>
      </c>
      <c r="D1905" s="101">
        <v>46022</v>
      </c>
      <c r="E1905" t="s">
        <v>2461</v>
      </c>
      <c r="F1905" t="s">
        <v>8131</v>
      </c>
      <c r="G1905" t="s">
        <v>4321</v>
      </c>
      <c r="H1905" t="s">
        <v>8132</v>
      </c>
    </row>
    <row r="1906" spans="1:8" x14ac:dyDescent="0.3">
      <c r="A1906">
        <v>551</v>
      </c>
      <c r="B1906" t="s">
        <v>2462</v>
      </c>
      <c r="C1906" t="s">
        <v>361</v>
      </c>
      <c r="D1906" s="101">
        <v>46022</v>
      </c>
      <c r="E1906" t="s">
        <v>2465</v>
      </c>
      <c r="F1906" t="s">
        <v>8133</v>
      </c>
      <c r="G1906" t="s">
        <v>4321</v>
      </c>
      <c r="H1906" t="s">
        <v>8134</v>
      </c>
    </row>
    <row r="1907" spans="1:8" x14ac:dyDescent="0.3">
      <c r="A1907">
        <v>554</v>
      </c>
      <c r="B1907" t="s">
        <v>2471</v>
      </c>
      <c r="C1907" t="s">
        <v>178</v>
      </c>
      <c r="D1907" s="101">
        <v>46022</v>
      </c>
      <c r="E1907" t="s">
        <v>2472</v>
      </c>
      <c r="F1907" t="s">
        <v>8135</v>
      </c>
      <c r="G1907" t="s">
        <v>3699</v>
      </c>
      <c r="H1907" t="s">
        <v>8136</v>
      </c>
    </row>
    <row r="1908" spans="1:8" x14ac:dyDescent="0.3">
      <c r="A1908">
        <v>555</v>
      </c>
      <c r="B1908" t="s">
        <v>2473</v>
      </c>
      <c r="C1908" t="s">
        <v>343</v>
      </c>
      <c r="D1908" s="101">
        <v>46022</v>
      </c>
      <c r="E1908" t="s">
        <v>2474</v>
      </c>
      <c r="F1908" t="s">
        <v>8137</v>
      </c>
      <c r="G1908" t="s">
        <v>8138</v>
      </c>
      <c r="H1908" t="s">
        <v>8139</v>
      </c>
    </row>
    <row r="1909" spans="1:8" x14ac:dyDescent="0.3">
      <c r="A1909">
        <v>69</v>
      </c>
      <c r="B1909" t="s">
        <v>51</v>
      </c>
      <c r="C1909" t="s">
        <v>50</v>
      </c>
      <c r="D1909" s="101">
        <v>46022</v>
      </c>
      <c r="E1909" t="s">
        <v>2493</v>
      </c>
      <c r="F1909" t="s">
        <v>8140</v>
      </c>
      <c r="G1909" t="s">
        <v>3598</v>
      </c>
      <c r="H1909" t="s">
        <v>8141</v>
      </c>
    </row>
    <row r="1910" spans="1:8" x14ac:dyDescent="0.3">
      <c r="A1910">
        <v>111</v>
      </c>
      <c r="B1910" t="s">
        <v>85</v>
      </c>
      <c r="C1910" t="s">
        <v>50</v>
      </c>
      <c r="D1910" s="101">
        <v>46022</v>
      </c>
      <c r="E1910" t="s">
        <v>761</v>
      </c>
      <c r="F1910" t="s">
        <v>8142</v>
      </c>
      <c r="G1910" t="s">
        <v>3598</v>
      </c>
      <c r="H1910" t="s">
        <v>8143</v>
      </c>
    </row>
    <row r="1911" spans="1:8" x14ac:dyDescent="0.3">
      <c r="A1911">
        <v>197</v>
      </c>
      <c r="B1911" t="s">
        <v>130</v>
      </c>
      <c r="C1911" t="s">
        <v>87</v>
      </c>
      <c r="D1911" s="101">
        <v>46022</v>
      </c>
      <c r="E1911" t="s">
        <v>972</v>
      </c>
      <c r="F1911" t="s">
        <v>8144</v>
      </c>
      <c r="G1911" t="s">
        <v>3735</v>
      </c>
      <c r="H1911" t="s">
        <v>8145</v>
      </c>
    </row>
    <row r="1912" spans="1:8" x14ac:dyDescent="0.3">
      <c r="A1912">
        <v>213</v>
      </c>
      <c r="B1912" t="s">
        <v>142</v>
      </c>
      <c r="C1912" t="s">
        <v>90</v>
      </c>
      <c r="D1912" s="101">
        <v>46022</v>
      </c>
      <c r="E1912" t="s">
        <v>1035</v>
      </c>
      <c r="F1912" t="s">
        <v>8146</v>
      </c>
      <c r="G1912" t="s">
        <v>3848</v>
      </c>
      <c r="H1912" t="s">
        <v>8147</v>
      </c>
    </row>
    <row r="1913" spans="1:8" x14ac:dyDescent="0.3">
      <c r="A1913">
        <v>238</v>
      </c>
      <c r="B1913" t="s">
        <v>168</v>
      </c>
      <c r="C1913" t="s">
        <v>90</v>
      </c>
      <c r="D1913" s="101">
        <v>46022</v>
      </c>
      <c r="E1913" t="s">
        <v>1225</v>
      </c>
      <c r="F1913" t="s">
        <v>8148</v>
      </c>
      <c r="G1913" t="s">
        <v>3848</v>
      </c>
      <c r="H1913" t="s">
        <v>8149</v>
      </c>
    </row>
    <row r="1914" spans="1:8" x14ac:dyDescent="0.3">
      <c r="A1914">
        <v>240</v>
      </c>
      <c r="B1914" t="s">
        <v>172</v>
      </c>
      <c r="C1914" t="s">
        <v>29</v>
      </c>
      <c r="D1914" s="101">
        <v>46022</v>
      </c>
      <c r="E1914" t="s">
        <v>1232</v>
      </c>
      <c r="F1914" t="s">
        <v>8150</v>
      </c>
      <c r="G1914" t="s">
        <v>3894</v>
      </c>
      <c r="H1914" t="s">
        <v>5852</v>
      </c>
    </row>
    <row r="1915" spans="1:8" x14ac:dyDescent="0.3">
      <c r="A1915">
        <v>251</v>
      </c>
      <c r="B1915" t="s">
        <v>1248</v>
      </c>
      <c r="C1915" t="s">
        <v>186</v>
      </c>
      <c r="D1915" s="101">
        <v>46022</v>
      </c>
      <c r="E1915" t="s">
        <v>1252</v>
      </c>
      <c r="F1915" t="s">
        <v>8151</v>
      </c>
      <c r="G1915" t="s">
        <v>4208</v>
      </c>
      <c r="H1915" t="s">
        <v>8152</v>
      </c>
    </row>
    <row r="1916" spans="1:8" x14ac:dyDescent="0.3">
      <c r="A1916">
        <v>263</v>
      </c>
      <c r="B1916" t="s">
        <v>201</v>
      </c>
      <c r="C1916" t="s">
        <v>41</v>
      </c>
      <c r="D1916" s="101">
        <v>46022</v>
      </c>
      <c r="E1916" t="s">
        <v>1269</v>
      </c>
      <c r="F1916" t="s">
        <v>8153</v>
      </c>
      <c r="G1916" t="s">
        <v>3994</v>
      </c>
      <c r="H1916" t="s">
        <v>8154</v>
      </c>
    </row>
    <row r="1917" spans="1:8" x14ac:dyDescent="0.3">
      <c r="A1917">
        <v>265</v>
      </c>
      <c r="B1917" t="s">
        <v>205</v>
      </c>
      <c r="C1917" t="s">
        <v>41</v>
      </c>
      <c r="D1917" s="101">
        <v>46022</v>
      </c>
      <c r="E1917" t="s">
        <v>1276</v>
      </c>
      <c r="F1917" t="s">
        <v>8155</v>
      </c>
      <c r="G1917" t="s">
        <v>4392</v>
      </c>
      <c r="H1917" t="s">
        <v>5862</v>
      </c>
    </row>
    <row r="1918" spans="1:8" x14ac:dyDescent="0.3">
      <c r="A1918">
        <v>266</v>
      </c>
      <c r="B1918" t="s">
        <v>206</v>
      </c>
      <c r="C1918" t="s">
        <v>41</v>
      </c>
      <c r="D1918" s="101">
        <v>46022</v>
      </c>
      <c r="E1918" t="s">
        <v>1283</v>
      </c>
      <c r="F1918" t="s">
        <v>8156</v>
      </c>
      <c r="G1918" t="s">
        <v>4392</v>
      </c>
      <c r="H1918" t="s">
        <v>8157</v>
      </c>
    </row>
    <row r="1919" spans="1:8" x14ac:dyDescent="0.3">
      <c r="A1919">
        <v>300</v>
      </c>
      <c r="B1919" t="s">
        <v>244</v>
      </c>
      <c r="C1919" t="s">
        <v>245</v>
      </c>
      <c r="D1919" s="101">
        <v>46022</v>
      </c>
      <c r="E1919" t="s">
        <v>1376</v>
      </c>
      <c r="F1919" t="s">
        <v>8158</v>
      </c>
      <c r="G1919" t="s">
        <v>3998</v>
      </c>
      <c r="H1919" t="s">
        <v>8159</v>
      </c>
    </row>
    <row r="1920" spans="1:8" x14ac:dyDescent="0.3">
      <c r="A1920">
        <v>301</v>
      </c>
      <c r="B1920" t="s">
        <v>246</v>
      </c>
      <c r="C1920" t="s">
        <v>245</v>
      </c>
      <c r="D1920" s="101">
        <v>46022</v>
      </c>
      <c r="E1920" t="s">
        <v>1378</v>
      </c>
      <c r="F1920" t="s">
        <v>8160</v>
      </c>
      <c r="G1920" t="s">
        <v>3998</v>
      </c>
      <c r="H1920" t="s">
        <v>8161</v>
      </c>
    </row>
    <row r="1921" spans="1:8" x14ac:dyDescent="0.3">
      <c r="A1921">
        <v>306</v>
      </c>
      <c r="B1921" t="s">
        <v>252</v>
      </c>
      <c r="C1921" t="s">
        <v>186</v>
      </c>
      <c r="D1921" s="101">
        <v>46022</v>
      </c>
      <c r="E1921" t="s">
        <v>1399</v>
      </c>
      <c r="F1921" t="s">
        <v>8162</v>
      </c>
      <c r="G1921" t="s">
        <v>4208</v>
      </c>
      <c r="H1921" t="s">
        <v>8163</v>
      </c>
    </row>
    <row r="1922" spans="1:8" x14ac:dyDescent="0.3">
      <c r="A1922">
        <v>347</v>
      </c>
      <c r="B1922" t="s">
        <v>297</v>
      </c>
      <c r="C1922" t="s">
        <v>298</v>
      </c>
      <c r="D1922" s="101">
        <v>46022</v>
      </c>
      <c r="E1922" t="s">
        <v>1429</v>
      </c>
      <c r="F1922" t="s">
        <v>8164</v>
      </c>
      <c r="G1922" t="s">
        <v>5041</v>
      </c>
      <c r="H1922" t="s">
        <v>8165</v>
      </c>
    </row>
    <row r="1923" spans="1:8" x14ac:dyDescent="0.3">
      <c r="A1923">
        <v>348</v>
      </c>
      <c r="B1923" t="s">
        <v>299</v>
      </c>
      <c r="C1923" t="s">
        <v>298</v>
      </c>
      <c r="D1923" s="101">
        <v>46022</v>
      </c>
      <c r="E1923" t="s">
        <v>1431</v>
      </c>
      <c r="F1923" t="s">
        <v>8166</v>
      </c>
      <c r="G1923" t="s">
        <v>5041</v>
      </c>
    </row>
    <row r="1924" spans="1:8" x14ac:dyDescent="0.3">
      <c r="A1924">
        <v>368</v>
      </c>
      <c r="B1924" t="s">
        <v>322</v>
      </c>
      <c r="C1924" t="s">
        <v>1463</v>
      </c>
      <c r="D1924" s="101">
        <v>46022</v>
      </c>
      <c r="E1924" t="s">
        <v>1465</v>
      </c>
      <c r="F1924" t="s">
        <v>8167</v>
      </c>
      <c r="G1924" t="s">
        <v>4605</v>
      </c>
      <c r="H1924" t="s">
        <v>8168</v>
      </c>
    </row>
    <row r="1925" spans="1:8" x14ac:dyDescent="0.3">
      <c r="A1925">
        <v>372</v>
      </c>
      <c r="B1925" t="s">
        <v>327</v>
      </c>
      <c r="C1925" t="s">
        <v>1463</v>
      </c>
      <c r="D1925" s="101">
        <v>46022</v>
      </c>
      <c r="E1925" t="s">
        <v>1473</v>
      </c>
      <c r="F1925" t="s">
        <v>8169</v>
      </c>
      <c r="G1925" t="s">
        <v>4605</v>
      </c>
      <c r="H1925" t="s">
        <v>8170</v>
      </c>
    </row>
    <row r="1926" spans="1:8" x14ac:dyDescent="0.3">
      <c r="A1926">
        <v>373</v>
      </c>
      <c r="B1926" t="s">
        <v>328</v>
      </c>
      <c r="C1926" t="s">
        <v>190</v>
      </c>
      <c r="D1926" s="101">
        <v>46022</v>
      </c>
      <c r="E1926" t="s">
        <v>1489</v>
      </c>
      <c r="F1926" t="s">
        <v>8171</v>
      </c>
      <c r="G1926" t="s">
        <v>4385</v>
      </c>
      <c r="H1926" t="s">
        <v>8172</v>
      </c>
    </row>
    <row r="1927" spans="1:8" x14ac:dyDescent="0.3">
      <c r="A1927">
        <v>394</v>
      </c>
      <c r="B1927" t="s">
        <v>353</v>
      </c>
      <c r="C1927" t="s">
        <v>354</v>
      </c>
      <c r="D1927" s="101">
        <v>46022</v>
      </c>
      <c r="E1927" t="s">
        <v>1550</v>
      </c>
      <c r="F1927" t="s">
        <v>8173</v>
      </c>
      <c r="G1927" t="s">
        <v>4419</v>
      </c>
      <c r="H1927" t="s">
        <v>8174</v>
      </c>
    </row>
    <row r="1928" spans="1:8" x14ac:dyDescent="0.3">
      <c r="A1928">
        <v>395</v>
      </c>
      <c r="B1928" t="s">
        <v>356</v>
      </c>
      <c r="C1928" t="s">
        <v>354</v>
      </c>
      <c r="D1928" s="101">
        <v>46022</v>
      </c>
      <c r="E1928" t="s">
        <v>1555</v>
      </c>
      <c r="F1928" t="s">
        <v>8175</v>
      </c>
      <c r="G1928" t="s">
        <v>4419</v>
      </c>
      <c r="H1928" t="s">
        <v>8176</v>
      </c>
    </row>
    <row r="1929" spans="1:8" x14ac:dyDescent="0.3">
      <c r="A1929">
        <v>431</v>
      </c>
      <c r="B1929" t="s">
        <v>400</v>
      </c>
      <c r="C1929" t="s">
        <v>64</v>
      </c>
      <c r="D1929" s="101">
        <v>46022</v>
      </c>
      <c r="E1929" t="s">
        <v>1706</v>
      </c>
      <c r="F1929" t="s">
        <v>8177</v>
      </c>
      <c r="G1929" t="s">
        <v>6221</v>
      </c>
      <c r="H1929" t="s">
        <v>8178</v>
      </c>
    </row>
    <row r="1930" spans="1:8" x14ac:dyDescent="0.3">
      <c r="A1930">
        <v>432</v>
      </c>
      <c r="B1930" t="s">
        <v>401</v>
      </c>
      <c r="C1930" t="s">
        <v>64</v>
      </c>
      <c r="D1930" s="101">
        <v>46022</v>
      </c>
      <c r="E1930" t="s">
        <v>1719</v>
      </c>
      <c r="F1930" t="s">
        <v>8179</v>
      </c>
      <c r="G1930" t="s">
        <v>6221</v>
      </c>
      <c r="H1930" t="s">
        <v>8180</v>
      </c>
    </row>
    <row r="1931" spans="1:8" x14ac:dyDescent="0.3">
      <c r="A1931">
        <v>453</v>
      </c>
      <c r="B1931" t="s">
        <v>418</v>
      </c>
      <c r="C1931" t="s">
        <v>358</v>
      </c>
      <c r="D1931" s="101">
        <v>46022</v>
      </c>
      <c r="E1931" t="s">
        <v>1831</v>
      </c>
      <c r="F1931" t="s">
        <v>8181</v>
      </c>
      <c r="G1931" t="s">
        <v>5406</v>
      </c>
      <c r="H1931" t="s">
        <v>8182</v>
      </c>
    </row>
    <row r="1932" spans="1:8" x14ac:dyDescent="0.3">
      <c r="A1932">
        <v>455</v>
      </c>
      <c r="B1932" t="s">
        <v>420</v>
      </c>
      <c r="C1932" t="s">
        <v>358</v>
      </c>
      <c r="D1932" s="101">
        <v>46022</v>
      </c>
      <c r="E1932" t="s">
        <v>1834</v>
      </c>
      <c r="F1932" t="s">
        <v>8183</v>
      </c>
      <c r="G1932" t="s">
        <v>5406</v>
      </c>
      <c r="H1932" t="s">
        <v>8184</v>
      </c>
    </row>
    <row r="1933" spans="1:8" x14ac:dyDescent="0.3">
      <c r="A1933">
        <v>456</v>
      </c>
      <c r="B1933" t="s">
        <v>421</v>
      </c>
      <c r="C1933" t="s">
        <v>395</v>
      </c>
      <c r="D1933" s="101">
        <v>46022</v>
      </c>
      <c r="E1933" t="s">
        <v>1856</v>
      </c>
      <c r="F1933" t="s">
        <v>8185</v>
      </c>
      <c r="G1933" t="s">
        <v>4344</v>
      </c>
      <c r="H1933" t="s">
        <v>8186</v>
      </c>
    </row>
    <row r="1934" spans="1:8" x14ac:dyDescent="0.3">
      <c r="A1934">
        <v>457</v>
      </c>
      <c r="B1934" t="s">
        <v>422</v>
      </c>
      <c r="C1934" t="s">
        <v>395</v>
      </c>
      <c r="D1934" s="101">
        <v>46022</v>
      </c>
      <c r="E1934" t="s">
        <v>1878</v>
      </c>
      <c r="F1934" t="s">
        <v>8187</v>
      </c>
      <c r="G1934" t="s">
        <v>4344</v>
      </c>
      <c r="H1934" t="s">
        <v>8188</v>
      </c>
    </row>
    <row r="1935" spans="1:8" x14ac:dyDescent="0.3">
      <c r="A1935">
        <v>484</v>
      </c>
      <c r="B1935" t="s">
        <v>449</v>
      </c>
      <c r="C1935" t="s">
        <v>64</v>
      </c>
      <c r="D1935" s="101">
        <v>46022</v>
      </c>
      <c r="E1935" t="s">
        <v>2057</v>
      </c>
      <c r="F1935" t="s">
        <v>8189</v>
      </c>
      <c r="G1935" t="s">
        <v>6221</v>
      </c>
      <c r="H1935" t="s">
        <v>8190</v>
      </c>
    </row>
    <row r="1936" spans="1:8" x14ac:dyDescent="0.3">
      <c r="A1936">
        <v>510</v>
      </c>
      <c r="B1936" t="s">
        <v>2204</v>
      </c>
      <c r="C1936" t="s">
        <v>241</v>
      </c>
      <c r="D1936" s="101">
        <v>46022</v>
      </c>
      <c r="E1936" t="s">
        <v>2227</v>
      </c>
      <c r="F1936" t="s">
        <v>8191</v>
      </c>
      <c r="G1936" t="s">
        <v>7095</v>
      </c>
      <c r="H1936" t="s">
        <v>7482</v>
      </c>
    </row>
    <row r="1937" spans="1:8" x14ac:dyDescent="0.3">
      <c r="A1937">
        <v>511</v>
      </c>
      <c r="B1937" t="s">
        <v>2228</v>
      </c>
      <c r="C1937" t="s">
        <v>241</v>
      </c>
      <c r="D1937" s="101">
        <v>46022</v>
      </c>
      <c r="E1937" t="s">
        <v>2252</v>
      </c>
      <c r="F1937" t="s">
        <v>8192</v>
      </c>
      <c r="G1937" t="s">
        <v>7095</v>
      </c>
      <c r="H1937" t="s">
        <v>8193</v>
      </c>
    </row>
    <row r="1938" spans="1:8" x14ac:dyDescent="0.3">
      <c r="A1938">
        <v>513</v>
      </c>
      <c r="B1938" t="s">
        <v>2253</v>
      </c>
      <c r="C1938" t="s">
        <v>241</v>
      </c>
      <c r="D1938" s="101">
        <v>46022</v>
      </c>
      <c r="E1938" t="s">
        <v>2257</v>
      </c>
      <c r="F1938" t="s">
        <v>8194</v>
      </c>
      <c r="G1938" t="s">
        <v>7095</v>
      </c>
      <c r="H1938" t="s">
        <v>8195</v>
      </c>
    </row>
    <row r="1939" spans="1:8" x14ac:dyDescent="0.3">
      <c r="A1939">
        <v>513</v>
      </c>
      <c r="B1939" t="s">
        <v>2253</v>
      </c>
      <c r="C1939" t="s">
        <v>241</v>
      </c>
      <c r="D1939" s="101">
        <v>46022</v>
      </c>
      <c r="E1939" t="s">
        <v>2257</v>
      </c>
      <c r="F1939" t="s">
        <v>8194</v>
      </c>
      <c r="G1939" t="s">
        <v>7095</v>
      </c>
      <c r="H1939" t="s">
        <v>8195</v>
      </c>
    </row>
    <row r="1940" spans="1:8" x14ac:dyDescent="0.3">
      <c r="A1940">
        <v>518</v>
      </c>
      <c r="B1940" t="s">
        <v>59</v>
      </c>
      <c r="C1940" t="s">
        <v>60</v>
      </c>
      <c r="D1940" s="101">
        <v>46022</v>
      </c>
      <c r="E1940" t="s">
        <v>2266</v>
      </c>
      <c r="F1940" t="s">
        <v>8196</v>
      </c>
      <c r="G1940" t="s">
        <v>5290</v>
      </c>
      <c r="H1940" t="s">
        <v>8197</v>
      </c>
    </row>
    <row r="1941" spans="1:8" x14ac:dyDescent="0.3">
      <c r="A1941">
        <v>529</v>
      </c>
      <c r="B1941" t="s">
        <v>2313</v>
      </c>
      <c r="C1941" t="s">
        <v>87</v>
      </c>
      <c r="D1941" s="101">
        <v>46022</v>
      </c>
      <c r="E1941" t="s">
        <v>2334</v>
      </c>
      <c r="F1941" t="s">
        <v>8198</v>
      </c>
      <c r="G1941" t="s">
        <v>3735</v>
      </c>
      <c r="H1941" t="s">
        <v>8199</v>
      </c>
    </row>
    <row r="1942" spans="1:8" x14ac:dyDescent="0.3">
      <c r="A1942">
        <v>84</v>
      </c>
      <c r="B1942" t="s">
        <v>63</v>
      </c>
      <c r="C1942" t="s">
        <v>64</v>
      </c>
      <c r="D1942" s="101">
        <v>46022</v>
      </c>
      <c r="E1942" t="s">
        <v>2526</v>
      </c>
      <c r="F1942" t="s">
        <v>8200</v>
      </c>
      <c r="G1942" t="s">
        <v>6221</v>
      </c>
      <c r="H1942" t="s">
        <v>8201</v>
      </c>
    </row>
    <row r="1943" spans="1:8" x14ac:dyDescent="0.3">
      <c r="A1943">
        <v>85</v>
      </c>
      <c r="B1943" t="s">
        <v>66</v>
      </c>
      <c r="C1943" t="s">
        <v>64</v>
      </c>
      <c r="D1943" s="101">
        <v>46022</v>
      </c>
      <c r="E1943" t="s">
        <v>2529</v>
      </c>
      <c r="F1943" t="s">
        <v>8202</v>
      </c>
      <c r="G1943" t="s">
        <v>6221</v>
      </c>
      <c r="H1943" t="s">
        <v>8203</v>
      </c>
    </row>
    <row r="1944" spans="1:8" x14ac:dyDescent="0.3">
      <c r="A1944">
        <v>87</v>
      </c>
      <c r="B1944" t="s">
        <v>68</v>
      </c>
      <c r="C1944" t="s">
        <v>64</v>
      </c>
      <c r="D1944" s="101">
        <v>46022</v>
      </c>
      <c r="E1944" t="s">
        <v>2538</v>
      </c>
      <c r="F1944" t="s">
        <v>8204</v>
      </c>
      <c r="G1944" t="s">
        <v>6221</v>
      </c>
      <c r="H1944" t="s">
        <v>8205</v>
      </c>
    </row>
    <row r="1945" spans="1:8" x14ac:dyDescent="0.3">
      <c r="A1945">
        <v>88</v>
      </c>
      <c r="B1945" t="s">
        <v>69</v>
      </c>
      <c r="C1945" t="s">
        <v>64</v>
      </c>
      <c r="D1945" s="101">
        <v>46022</v>
      </c>
      <c r="E1945" t="s">
        <v>2541</v>
      </c>
      <c r="F1945" t="s">
        <v>8206</v>
      </c>
      <c r="G1945" t="s">
        <v>6221</v>
      </c>
      <c r="H1945" t="s">
        <v>8207</v>
      </c>
    </row>
    <row r="1946" spans="1:8" x14ac:dyDescent="0.3">
      <c r="A1946">
        <v>89</v>
      </c>
      <c r="B1946" t="s">
        <v>70</v>
      </c>
      <c r="C1946" t="s">
        <v>64</v>
      </c>
      <c r="D1946" s="101">
        <v>46022</v>
      </c>
      <c r="E1946" t="s">
        <v>2544</v>
      </c>
      <c r="F1946" t="s">
        <v>8208</v>
      </c>
      <c r="G1946" t="s">
        <v>6221</v>
      </c>
      <c r="H1946" t="s">
        <v>8209</v>
      </c>
    </row>
    <row r="1947" spans="1:8" x14ac:dyDescent="0.3">
      <c r="A1947">
        <v>90</v>
      </c>
      <c r="B1947" t="s">
        <v>71</v>
      </c>
      <c r="C1947" t="s">
        <v>64</v>
      </c>
      <c r="D1947" s="101">
        <v>46022</v>
      </c>
      <c r="E1947" t="s">
        <v>2547</v>
      </c>
      <c r="F1947" t="s">
        <v>8210</v>
      </c>
      <c r="G1947" t="s">
        <v>6221</v>
      </c>
      <c r="H1947" t="s">
        <v>8211</v>
      </c>
    </row>
    <row r="1948" spans="1:8" x14ac:dyDescent="0.3">
      <c r="A1948">
        <v>91</v>
      </c>
      <c r="B1948" t="s">
        <v>72</v>
      </c>
      <c r="C1948" t="s">
        <v>64</v>
      </c>
      <c r="D1948" s="101">
        <v>46022</v>
      </c>
      <c r="E1948" t="s">
        <v>2550</v>
      </c>
      <c r="F1948" t="s">
        <v>8212</v>
      </c>
      <c r="G1948" t="s">
        <v>6221</v>
      </c>
      <c r="H1948" t="s">
        <v>8213</v>
      </c>
    </row>
    <row r="1949" spans="1:8" x14ac:dyDescent="0.3">
      <c r="A1949">
        <v>92</v>
      </c>
      <c r="B1949" t="s">
        <v>73</v>
      </c>
      <c r="C1949" t="s">
        <v>64</v>
      </c>
      <c r="D1949" s="101">
        <v>46022</v>
      </c>
      <c r="E1949" t="s">
        <v>2553</v>
      </c>
      <c r="F1949" t="s">
        <v>8214</v>
      </c>
      <c r="G1949" t="s">
        <v>6221</v>
      </c>
      <c r="H1949" t="s">
        <v>8215</v>
      </c>
    </row>
    <row r="1950" spans="1:8" x14ac:dyDescent="0.3">
      <c r="A1950">
        <v>94</v>
      </c>
      <c r="B1950" t="s">
        <v>74</v>
      </c>
      <c r="C1950" t="s">
        <v>64</v>
      </c>
      <c r="D1950" s="101">
        <v>46022</v>
      </c>
      <c r="E1950" t="s">
        <v>2556</v>
      </c>
      <c r="F1950" t="s">
        <v>8216</v>
      </c>
      <c r="G1950" t="s">
        <v>6221</v>
      </c>
      <c r="H1950" t="s">
        <v>8217</v>
      </c>
    </row>
    <row r="1951" spans="1:8" x14ac:dyDescent="0.3">
      <c r="A1951">
        <v>100</v>
      </c>
      <c r="B1951" t="s">
        <v>81</v>
      </c>
      <c r="C1951" t="s">
        <v>64</v>
      </c>
      <c r="D1951" s="101">
        <v>46022</v>
      </c>
      <c r="E1951" t="s">
        <v>744</v>
      </c>
      <c r="F1951" t="s">
        <v>8218</v>
      </c>
      <c r="G1951" t="s">
        <v>6221</v>
      </c>
      <c r="H1951" t="s">
        <v>8219</v>
      </c>
    </row>
    <row r="1952" spans="1:8" x14ac:dyDescent="0.3">
      <c r="A1952">
        <v>104</v>
      </c>
      <c r="B1952" t="s">
        <v>82</v>
      </c>
      <c r="C1952" t="s">
        <v>64</v>
      </c>
      <c r="D1952" s="101">
        <v>46022</v>
      </c>
      <c r="E1952" t="s">
        <v>747</v>
      </c>
      <c r="F1952" t="s">
        <v>8220</v>
      </c>
      <c r="G1952" t="s">
        <v>6221</v>
      </c>
      <c r="H1952" t="s">
        <v>8221</v>
      </c>
    </row>
    <row r="1953" spans="1:8" x14ac:dyDescent="0.3">
      <c r="A1953">
        <v>106</v>
      </c>
      <c r="B1953" t="s">
        <v>84</v>
      </c>
      <c r="C1953" t="s">
        <v>64</v>
      </c>
      <c r="D1953" s="101">
        <v>46022</v>
      </c>
      <c r="E1953" t="s">
        <v>750</v>
      </c>
      <c r="F1953" t="s">
        <v>8222</v>
      </c>
      <c r="G1953" t="s">
        <v>6221</v>
      </c>
      <c r="H1953" t="s">
        <v>8223</v>
      </c>
    </row>
    <row r="1954" spans="1:8" x14ac:dyDescent="0.3">
      <c r="A1954">
        <v>116</v>
      </c>
      <c r="B1954" t="s">
        <v>85</v>
      </c>
      <c r="C1954" t="s">
        <v>60</v>
      </c>
      <c r="D1954" s="101">
        <v>46022</v>
      </c>
      <c r="E1954" t="s">
        <v>780</v>
      </c>
      <c r="F1954" t="s">
        <v>8224</v>
      </c>
      <c r="G1954" t="s">
        <v>3699</v>
      </c>
      <c r="H1954" t="s">
        <v>8225</v>
      </c>
    </row>
    <row r="1955" spans="1:8" x14ac:dyDescent="0.3">
      <c r="A1955">
        <v>126</v>
      </c>
      <c r="B1955" t="s">
        <v>99</v>
      </c>
      <c r="C1955" t="s">
        <v>64</v>
      </c>
      <c r="D1955" s="101">
        <v>46022</v>
      </c>
      <c r="E1955" t="s">
        <v>875</v>
      </c>
      <c r="F1955" t="s">
        <v>8226</v>
      </c>
      <c r="G1955" t="s">
        <v>6221</v>
      </c>
      <c r="H1955" t="s">
        <v>8227</v>
      </c>
    </row>
    <row r="1956" spans="1:8" x14ac:dyDescent="0.3">
      <c r="A1956">
        <v>127</v>
      </c>
      <c r="B1956" t="s">
        <v>100</v>
      </c>
      <c r="C1956" t="s">
        <v>64</v>
      </c>
      <c r="D1956" s="101">
        <v>46022</v>
      </c>
      <c r="E1956" t="s">
        <v>877</v>
      </c>
      <c r="F1956" t="s">
        <v>8228</v>
      </c>
      <c r="G1956" t="s">
        <v>6221</v>
      </c>
      <c r="H1956" t="s">
        <v>8229</v>
      </c>
    </row>
    <row r="1957" spans="1:8" x14ac:dyDescent="0.3">
      <c r="A1957">
        <v>144</v>
      </c>
      <c r="B1957" t="s">
        <v>108</v>
      </c>
      <c r="C1957" t="s">
        <v>77</v>
      </c>
      <c r="D1957" s="101">
        <v>46022</v>
      </c>
      <c r="E1957" t="s">
        <v>920</v>
      </c>
      <c r="F1957" t="s">
        <v>8230</v>
      </c>
      <c r="G1957" t="s">
        <v>3658</v>
      </c>
      <c r="H1957" t="s">
        <v>8231</v>
      </c>
    </row>
    <row r="1958" spans="1:8" x14ac:dyDescent="0.3">
      <c r="A1958">
        <v>147</v>
      </c>
      <c r="B1958" t="s">
        <v>112</v>
      </c>
      <c r="C1958" t="s">
        <v>77</v>
      </c>
      <c r="D1958" s="101">
        <v>46022</v>
      </c>
      <c r="E1958" t="s">
        <v>932</v>
      </c>
      <c r="F1958" t="s">
        <v>8232</v>
      </c>
      <c r="G1958" t="s">
        <v>3658</v>
      </c>
      <c r="H1958" t="s">
        <v>8233</v>
      </c>
    </row>
    <row r="1959" spans="1:8" x14ac:dyDescent="0.3">
      <c r="A1959">
        <v>200</v>
      </c>
      <c r="B1959" t="s">
        <v>132</v>
      </c>
      <c r="C1959" t="s">
        <v>25</v>
      </c>
      <c r="D1959" s="101">
        <v>46022</v>
      </c>
      <c r="E1959" t="s">
        <v>979</v>
      </c>
      <c r="F1959" t="s">
        <v>8234</v>
      </c>
      <c r="G1959" t="s">
        <v>3864</v>
      </c>
      <c r="H1959" t="s">
        <v>8235</v>
      </c>
    </row>
    <row r="1960" spans="1:8" x14ac:dyDescent="0.3">
      <c r="A1960">
        <v>202</v>
      </c>
      <c r="B1960" t="s">
        <v>134</v>
      </c>
      <c r="C1960" t="s">
        <v>25</v>
      </c>
      <c r="D1960" s="101">
        <v>46022</v>
      </c>
      <c r="E1960" t="s">
        <v>981</v>
      </c>
      <c r="F1960" t="s">
        <v>8236</v>
      </c>
      <c r="G1960" t="s">
        <v>3668</v>
      </c>
    </row>
    <row r="1961" spans="1:8" x14ac:dyDescent="0.3">
      <c r="A1961">
        <v>206</v>
      </c>
      <c r="B1961" t="s">
        <v>138</v>
      </c>
      <c r="C1961" t="s">
        <v>86</v>
      </c>
      <c r="D1961" s="101">
        <v>46022</v>
      </c>
      <c r="E1961" t="s">
        <v>988</v>
      </c>
      <c r="F1961" t="s">
        <v>8237</v>
      </c>
      <c r="G1961" t="s">
        <v>7269</v>
      </c>
      <c r="H1961" t="s">
        <v>8238</v>
      </c>
    </row>
    <row r="1962" spans="1:8" x14ac:dyDescent="0.3">
      <c r="A1962">
        <v>216</v>
      </c>
      <c r="B1962" t="s">
        <v>146</v>
      </c>
      <c r="C1962" t="s">
        <v>90</v>
      </c>
      <c r="D1962" s="101">
        <v>46022</v>
      </c>
      <c r="E1962" t="s">
        <v>1075</v>
      </c>
      <c r="F1962" t="s">
        <v>8239</v>
      </c>
      <c r="G1962" t="s">
        <v>6911</v>
      </c>
      <c r="H1962" t="s">
        <v>8240</v>
      </c>
    </row>
    <row r="1963" spans="1:8" x14ac:dyDescent="0.3">
      <c r="A1963">
        <v>221</v>
      </c>
      <c r="B1963" t="s">
        <v>152</v>
      </c>
      <c r="C1963" t="s">
        <v>90</v>
      </c>
      <c r="D1963" s="101">
        <v>46022</v>
      </c>
      <c r="E1963" t="s">
        <v>1136</v>
      </c>
      <c r="F1963" t="s">
        <v>8241</v>
      </c>
      <c r="G1963" t="s">
        <v>3848</v>
      </c>
      <c r="H1963" t="s">
        <v>8242</v>
      </c>
    </row>
    <row r="1964" spans="1:8" x14ac:dyDescent="0.3">
      <c r="A1964">
        <v>222</v>
      </c>
      <c r="B1964" t="s">
        <v>153</v>
      </c>
      <c r="C1964" t="s">
        <v>90</v>
      </c>
      <c r="D1964" s="101">
        <v>46022</v>
      </c>
      <c r="E1964" t="s">
        <v>1139</v>
      </c>
      <c r="F1964" t="s">
        <v>8243</v>
      </c>
      <c r="G1964" t="s">
        <v>3848</v>
      </c>
      <c r="H1964" t="s">
        <v>8244</v>
      </c>
    </row>
    <row r="1965" spans="1:8" x14ac:dyDescent="0.3">
      <c r="A1965">
        <v>223</v>
      </c>
      <c r="B1965" t="s">
        <v>154</v>
      </c>
      <c r="C1965" t="s">
        <v>90</v>
      </c>
      <c r="D1965" s="101">
        <v>46022</v>
      </c>
      <c r="E1965" t="s">
        <v>1147</v>
      </c>
      <c r="F1965" t="s">
        <v>8245</v>
      </c>
      <c r="G1965" t="s">
        <v>3855</v>
      </c>
      <c r="H1965" t="s">
        <v>8246</v>
      </c>
    </row>
    <row r="1966" spans="1:8" x14ac:dyDescent="0.3">
      <c r="A1966">
        <v>224</v>
      </c>
      <c r="B1966" t="s">
        <v>155</v>
      </c>
      <c r="C1966" t="s">
        <v>90</v>
      </c>
      <c r="D1966" s="101">
        <v>46022</v>
      </c>
      <c r="E1966" t="s">
        <v>1149</v>
      </c>
      <c r="F1966" t="s">
        <v>8247</v>
      </c>
      <c r="G1966" t="s">
        <v>3848</v>
      </c>
      <c r="H1966" t="s">
        <v>8248</v>
      </c>
    </row>
    <row r="1967" spans="1:8" x14ac:dyDescent="0.3">
      <c r="A1967">
        <v>236</v>
      </c>
      <c r="B1967" t="s">
        <v>167</v>
      </c>
      <c r="C1967" t="s">
        <v>90</v>
      </c>
      <c r="D1967" s="101">
        <v>46022</v>
      </c>
      <c r="E1967" t="s">
        <v>1212</v>
      </c>
      <c r="F1967" t="s">
        <v>8249</v>
      </c>
      <c r="G1967" t="s">
        <v>3855</v>
      </c>
      <c r="H1967" t="s">
        <v>8250</v>
      </c>
    </row>
    <row r="1968" spans="1:8" x14ac:dyDescent="0.3">
      <c r="A1968">
        <v>244</v>
      </c>
      <c r="B1968" t="s">
        <v>176</v>
      </c>
      <c r="C1968" t="s">
        <v>90</v>
      </c>
      <c r="D1968" s="101">
        <v>46022</v>
      </c>
      <c r="E1968" t="s">
        <v>1244</v>
      </c>
      <c r="F1968" t="s">
        <v>8251</v>
      </c>
      <c r="G1968" t="s">
        <v>3855</v>
      </c>
      <c r="H1968" t="s">
        <v>8252</v>
      </c>
    </row>
    <row r="1969" spans="1:8" x14ac:dyDescent="0.3">
      <c r="A1969">
        <v>272</v>
      </c>
      <c r="B1969" t="s">
        <v>212</v>
      </c>
      <c r="C1969" t="s">
        <v>64</v>
      </c>
      <c r="D1969" s="101">
        <v>46022</v>
      </c>
      <c r="E1969" t="s">
        <v>1299</v>
      </c>
      <c r="F1969" t="s">
        <v>8253</v>
      </c>
      <c r="G1969" t="s">
        <v>6221</v>
      </c>
      <c r="H1969" t="s">
        <v>8254</v>
      </c>
    </row>
    <row r="1970" spans="1:8" x14ac:dyDescent="0.3">
      <c r="A1970">
        <v>318</v>
      </c>
      <c r="B1970" t="s">
        <v>267</v>
      </c>
      <c r="C1970" t="s">
        <v>102</v>
      </c>
      <c r="D1970" s="101">
        <v>46022</v>
      </c>
      <c r="E1970" t="s">
        <v>1400</v>
      </c>
      <c r="F1970" t="s">
        <v>8255</v>
      </c>
      <c r="G1970" t="s">
        <v>4440</v>
      </c>
      <c r="H1970" t="s">
        <v>8256</v>
      </c>
    </row>
    <row r="1971" spans="1:8" x14ac:dyDescent="0.3">
      <c r="A1971">
        <v>326</v>
      </c>
      <c r="B1971" t="s">
        <v>1405</v>
      </c>
      <c r="C1971" t="s">
        <v>214</v>
      </c>
      <c r="D1971" s="101">
        <v>46022</v>
      </c>
      <c r="E1971" t="s">
        <v>1407</v>
      </c>
      <c r="F1971" t="s">
        <v>8257</v>
      </c>
      <c r="G1971" t="s">
        <v>4218</v>
      </c>
    </row>
    <row r="1972" spans="1:8" x14ac:dyDescent="0.3">
      <c r="A1972">
        <v>334</v>
      </c>
      <c r="B1972" t="s">
        <v>283</v>
      </c>
      <c r="C1972" t="s">
        <v>25</v>
      </c>
      <c r="D1972" s="101">
        <v>46022</v>
      </c>
      <c r="E1972" t="s">
        <v>1411</v>
      </c>
      <c r="F1972" t="s">
        <v>8258</v>
      </c>
      <c r="G1972" t="s">
        <v>3864</v>
      </c>
      <c r="H1972" t="s">
        <v>8259</v>
      </c>
    </row>
    <row r="1973" spans="1:8" x14ac:dyDescent="0.3">
      <c r="A1973">
        <v>336</v>
      </c>
      <c r="B1973" t="s">
        <v>285</v>
      </c>
      <c r="C1973" t="s">
        <v>104</v>
      </c>
      <c r="D1973" s="101">
        <v>46022</v>
      </c>
      <c r="E1973" t="s">
        <v>1413</v>
      </c>
      <c r="F1973" t="s">
        <v>8260</v>
      </c>
      <c r="G1973" t="s">
        <v>5172</v>
      </c>
      <c r="H1973" t="s">
        <v>8261</v>
      </c>
    </row>
    <row r="1974" spans="1:8" x14ac:dyDescent="0.3">
      <c r="A1974">
        <v>339</v>
      </c>
      <c r="B1974" t="s">
        <v>289</v>
      </c>
      <c r="C1974" t="s">
        <v>290</v>
      </c>
      <c r="D1974" s="101">
        <v>46022</v>
      </c>
      <c r="E1974" t="s">
        <v>1423</v>
      </c>
      <c r="F1974" t="s">
        <v>8262</v>
      </c>
      <c r="G1974" t="s">
        <v>4218</v>
      </c>
      <c r="H1974" t="s">
        <v>8263</v>
      </c>
    </row>
    <row r="1975" spans="1:8" x14ac:dyDescent="0.3">
      <c r="A1975">
        <v>346</v>
      </c>
      <c r="B1975" t="s">
        <v>296</v>
      </c>
      <c r="C1975" t="s">
        <v>25</v>
      </c>
      <c r="D1975" s="101">
        <v>46022</v>
      </c>
      <c r="E1975" t="s">
        <v>1427</v>
      </c>
      <c r="F1975" t="s">
        <v>8264</v>
      </c>
      <c r="G1975" t="s">
        <v>3668</v>
      </c>
      <c r="H1975" t="s">
        <v>8265</v>
      </c>
    </row>
    <row r="1976" spans="1:8" x14ac:dyDescent="0.3">
      <c r="A1976">
        <v>355</v>
      </c>
      <c r="B1976" t="s">
        <v>305</v>
      </c>
      <c r="C1976" t="s">
        <v>306</v>
      </c>
      <c r="D1976" s="101">
        <v>46022</v>
      </c>
      <c r="E1976" t="s">
        <v>1435</v>
      </c>
      <c r="F1976" t="s">
        <v>8266</v>
      </c>
      <c r="G1976" t="s">
        <v>4163</v>
      </c>
      <c r="H1976" t="s">
        <v>5182</v>
      </c>
    </row>
    <row r="1977" spans="1:8" x14ac:dyDescent="0.3">
      <c r="A1977">
        <v>361</v>
      </c>
      <c r="B1977" t="s">
        <v>1444</v>
      </c>
      <c r="C1977" t="s">
        <v>32</v>
      </c>
      <c r="D1977" s="101">
        <v>46022</v>
      </c>
      <c r="E1977" t="s">
        <v>1446</v>
      </c>
      <c r="F1977" t="s">
        <v>8267</v>
      </c>
      <c r="G1977" t="s">
        <v>5185</v>
      </c>
      <c r="H1977" t="s">
        <v>8268</v>
      </c>
    </row>
    <row r="1978" spans="1:8" x14ac:dyDescent="0.3">
      <c r="A1978">
        <v>366</v>
      </c>
      <c r="B1978" t="s">
        <v>319</v>
      </c>
      <c r="C1978" t="s">
        <v>315</v>
      </c>
      <c r="D1978" s="101">
        <v>46022</v>
      </c>
      <c r="E1978" t="s">
        <v>1461</v>
      </c>
      <c r="F1978" t="s">
        <v>8269</v>
      </c>
      <c r="G1978" t="s">
        <v>5189</v>
      </c>
      <c r="H1978" t="s">
        <v>8270</v>
      </c>
    </row>
    <row r="1979" spans="1:8" x14ac:dyDescent="0.3">
      <c r="A1979">
        <v>367</v>
      </c>
      <c r="B1979" t="s">
        <v>320</v>
      </c>
      <c r="C1979" t="s">
        <v>32</v>
      </c>
      <c r="D1979" s="101">
        <v>46022</v>
      </c>
      <c r="E1979" t="s">
        <v>1462</v>
      </c>
      <c r="F1979" t="s">
        <v>8271</v>
      </c>
      <c r="G1979" t="s">
        <v>4293</v>
      </c>
      <c r="H1979" t="s">
        <v>8272</v>
      </c>
    </row>
    <row r="1980" spans="1:8" x14ac:dyDescent="0.3">
      <c r="A1980">
        <v>377</v>
      </c>
      <c r="B1980" t="s">
        <v>333</v>
      </c>
      <c r="C1980" t="s">
        <v>86</v>
      </c>
      <c r="D1980" s="101">
        <v>46022</v>
      </c>
      <c r="E1980" t="s">
        <v>1504</v>
      </c>
      <c r="F1980" t="s">
        <v>8273</v>
      </c>
      <c r="G1980" t="s">
        <v>7269</v>
      </c>
      <c r="H1980" t="s">
        <v>8274</v>
      </c>
    </row>
    <row r="1981" spans="1:8" x14ac:dyDescent="0.3">
      <c r="A1981">
        <v>392</v>
      </c>
      <c r="B1981" t="s">
        <v>351</v>
      </c>
      <c r="C1981" t="s">
        <v>350</v>
      </c>
      <c r="D1981" s="101">
        <v>46022</v>
      </c>
      <c r="E1981" t="s">
        <v>1543</v>
      </c>
      <c r="F1981" t="s">
        <v>8275</v>
      </c>
      <c r="G1981" t="s">
        <v>4447</v>
      </c>
      <c r="H1981" t="s">
        <v>8276</v>
      </c>
    </row>
    <row r="1982" spans="1:8" x14ac:dyDescent="0.3">
      <c r="A1982">
        <v>393</v>
      </c>
      <c r="B1982" t="s">
        <v>352</v>
      </c>
      <c r="C1982" t="s">
        <v>350</v>
      </c>
      <c r="D1982" s="101">
        <v>46022</v>
      </c>
      <c r="E1982" t="s">
        <v>1544</v>
      </c>
      <c r="F1982" t="s">
        <v>8277</v>
      </c>
      <c r="G1982" t="s">
        <v>4447</v>
      </c>
    </row>
    <row r="1983" spans="1:8" x14ac:dyDescent="0.3">
      <c r="A1983">
        <v>402</v>
      </c>
      <c r="B1983" t="s">
        <v>367</v>
      </c>
      <c r="C1983" t="s">
        <v>366</v>
      </c>
      <c r="D1983" s="101">
        <v>46022</v>
      </c>
      <c r="E1983" t="s">
        <v>1562</v>
      </c>
      <c r="F1983" t="s">
        <v>8278</v>
      </c>
      <c r="G1983" t="s">
        <v>4331</v>
      </c>
      <c r="H1983" t="s">
        <v>8279</v>
      </c>
    </row>
    <row r="1984" spans="1:8" x14ac:dyDescent="0.3">
      <c r="A1984">
        <v>413</v>
      </c>
      <c r="B1984" t="s">
        <v>381</v>
      </c>
      <c r="C1984" t="s">
        <v>354</v>
      </c>
      <c r="D1984" s="101">
        <v>46022</v>
      </c>
      <c r="E1984" t="s">
        <v>1585</v>
      </c>
      <c r="F1984" t="s">
        <v>8280</v>
      </c>
      <c r="G1984" t="s">
        <v>5207</v>
      </c>
      <c r="H1984" t="s">
        <v>8281</v>
      </c>
    </row>
    <row r="1985" spans="1:8" x14ac:dyDescent="0.3">
      <c r="A1985">
        <v>423</v>
      </c>
      <c r="B1985" t="s">
        <v>391</v>
      </c>
      <c r="C1985" t="s">
        <v>79</v>
      </c>
      <c r="D1985" s="101">
        <v>46022</v>
      </c>
      <c r="E1985" t="s">
        <v>1684</v>
      </c>
      <c r="F1985" t="s">
        <v>8282</v>
      </c>
      <c r="G1985" t="s">
        <v>6523</v>
      </c>
      <c r="H1985" t="s">
        <v>8283</v>
      </c>
    </row>
    <row r="1986" spans="1:8" x14ac:dyDescent="0.3">
      <c r="A1986">
        <v>424</v>
      </c>
      <c r="B1986" t="s">
        <v>1685</v>
      </c>
      <c r="C1986" t="s">
        <v>79</v>
      </c>
      <c r="D1986" s="101">
        <v>46022</v>
      </c>
      <c r="E1986" t="s">
        <v>1686</v>
      </c>
      <c r="F1986" t="s">
        <v>8284</v>
      </c>
      <c r="G1986" t="s">
        <v>6523</v>
      </c>
      <c r="H1986" t="s">
        <v>8285</v>
      </c>
    </row>
    <row r="1987" spans="1:8" x14ac:dyDescent="0.3">
      <c r="A1987">
        <v>437</v>
      </c>
      <c r="B1987" t="s">
        <v>405</v>
      </c>
      <c r="C1987" t="s">
        <v>241</v>
      </c>
      <c r="D1987" s="101">
        <v>46022</v>
      </c>
      <c r="E1987" t="s">
        <v>1795</v>
      </c>
      <c r="F1987" t="s">
        <v>8286</v>
      </c>
      <c r="G1987" t="s">
        <v>3699</v>
      </c>
      <c r="H1987" t="s">
        <v>8287</v>
      </c>
    </row>
    <row r="1988" spans="1:8" x14ac:dyDescent="0.3">
      <c r="A1988">
        <v>460</v>
      </c>
      <c r="B1988" t="s">
        <v>425</v>
      </c>
      <c r="C1988" t="s">
        <v>25</v>
      </c>
      <c r="D1988" s="101">
        <v>46022</v>
      </c>
      <c r="E1988" t="s">
        <v>1879</v>
      </c>
      <c r="F1988" t="s">
        <v>8288</v>
      </c>
      <c r="G1988" t="s">
        <v>3864</v>
      </c>
    </row>
    <row r="1989" spans="1:8" x14ac:dyDescent="0.3">
      <c r="A1989">
        <v>487</v>
      </c>
      <c r="B1989" t="s">
        <v>2096</v>
      </c>
      <c r="C1989" t="s">
        <v>208</v>
      </c>
      <c r="D1989" s="101">
        <v>46022</v>
      </c>
      <c r="E1989" t="s">
        <v>2097</v>
      </c>
      <c r="F1989" t="s">
        <v>8289</v>
      </c>
      <c r="G1989" t="s">
        <v>4211</v>
      </c>
      <c r="H1989" t="s">
        <v>8290</v>
      </c>
    </row>
    <row r="1990" spans="1:8" x14ac:dyDescent="0.3">
      <c r="A1990">
        <v>490</v>
      </c>
      <c r="B1990" t="s">
        <v>455</v>
      </c>
      <c r="C1990" t="s">
        <v>190</v>
      </c>
      <c r="D1990" s="101">
        <v>46022</v>
      </c>
      <c r="E1990" t="s">
        <v>2136</v>
      </c>
      <c r="F1990" t="s">
        <v>8291</v>
      </c>
      <c r="G1990" t="s">
        <v>3699</v>
      </c>
      <c r="H1990" t="s">
        <v>8292</v>
      </c>
    </row>
    <row r="1991" spans="1:8" x14ac:dyDescent="0.3">
      <c r="A1991">
        <v>491</v>
      </c>
      <c r="B1991" t="s">
        <v>456</v>
      </c>
      <c r="C1991" t="s">
        <v>29</v>
      </c>
      <c r="D1991" s="101">
        <v>46022</v>
      </c>
      <c r="E1991" t="s">
        <v>2137</v>
      </c>
      <c r="F1991" t="s">
        <v>8293</v>
      </c>
      <c r="G1991" t="s">
        <v>3699</v>
      </c>
      <c r="H1991" t="s">
        <v>8294</v>
      </c>
    </row>
    <row r="1992" spans="1:8" x14ac:dyDescent="0.3">
      <c r="A1992">
        <v>492</v>
      </c>
      <c r="B1992" t="s">
        <v>457</v>
      </c>
      <c r="C1992" t="s">
        <v>186</v>
      </c>
      <c r="D1992" s="101">
        <v>46022</v>
      </c>
      <c r="E1992" t="s">
        <v>2138</v>
      </c>
      <c r="F1992" t="s">
        <v>8295</v>
      </c>
      <c r="G1992" t="s">
        <v>3699</v>
      </c>
      <c r="H1992" t="s">
        <v>8296</v>
      </c>
    </row>
    <row r="1993" spans="1:8" x14ac:dyDescent="0.3">
      <c r="A1993">
        <v>493</v>
      </c>
      <c r="B1993" t="s">
        <v>458</v>
      </c>
      <c r="C1993" t="s">
        <v>41</v>
      </c>
      <c r="D1993" s="101">
        <v>46022</v>
      </c>
      <c r="E1993" t="s">
        <v>2139</v>
      </c>
      <c r="F1993" t="s">
        <v>8297</v>
      </c>
      <c r="G1993" t="s">
        <v>3699</v>
      </c>
      <c r="H1993" t="s">
        <v>8298</v>
      </c>
    </row>
    <row r="1994" spans="1:8" x14ac:dyDescent="0.3">
      <c r="A1994">
        <v>494</v>
      </c>
      <c r="B1994" t="s">
        <v>459</v>
      </c>
      <c r="C1994" t="s">
        <v>245</v>
      </c>
      <c r="D1994" s="101">
        <v>46022</v>
      </c>
      <c r="E1994" t="s">
        <v>2140</v>
      </c>
      <c r="F1994" t="s">
        <v>8299</v>
      </c>
      <c r="G1994" t="s">
        <v>3699</v>
      </c>
      <c r="H1994" t="s">
        <v>8300</v>
      </c>
    </row>
    <row r="1995" spans="1:8" x14ac:dyDescent="0.3">
      <c r="A1995">
        <v>495</v>
      </c>
      <c r="B1995" t="s">
        <v>460</v>
      </c>
      <c r="C1995" t="s">
        <v>298</v>
      </c>
      <c r="D1995" s="101">
        <v>46022</v>
      </c>
      <c r="E1995" t="s">
        <v>2141</v>
      </c>
      <c r="F1995" t="s">
        <v>8301</v>
      </c>
      <c r="G1995" t="s">
        <v>3699</v>
      </c>
      <c r="H1995" t="s">
        <v>8302</v>
      </c>
    </row>
    <row r="1996" spans="1:8" x14ac:dyDescent="0.3">
      <c r="A1996">
        <v>496</v>
      </c>
      <c r="B1996" t="s">
        <v>461</v>
      </c>
      <c r="C1996" t="s">
        <v>86</v>
      </c>
      <c r="D1996" s="101">
        <v>46022</v>
      </c>
      <c r="E1996" t="s">
        <v>2142</v>
      </c>
      <c r="F1996" t="s">
        <v>8303</v>
      </c>
      <c r="G1996" t="s">
        <v>3699</v>
      </c>
      <c r="H1996" t="s">
        <v>8304</v>
      </c>
    </row>
    <row r="1997" spans="1:8" x14ac:dyDescent="0.3">
      <c r="A1997">
        <v>498</v>
      </c>
      <c r="B1997" t="s">
        <v>463</v>
      </c>
      <c r="C1997" t="s">
        <v>208</v>
      </c>
      <c r="D1997" s="101">
        <v>46022</v>
      </c>
      <c r="E1997" t="s">
        <v>2143</v>
      </c>
      <c r="F1997" t="s">
        <v>8305</v>
      </c>
      <c r="G1997" t="s">
        <v>3699</v>
      </c>
      <c r="H1997" t="s">
        <v>8306</v>
      </c>
    </row>
    <row r="1998" spans="1:8" x14ac:dyDescent="0.3">
      <c r="A1998">
        <v>499</v>
      </c>
      <c r="B1998" t="s">
        <v>464</v>
      </c>
      <c r="C1998" t="s">
        <v>303</v>
      </c>
      <c r="D1998" s="101">
        <v>46022</v>
      </c>
      <c r="E1998" t="s">
        <v>2144</v>
      </c>
      <c r="F1998" t="s">
        <v>8307</v>
      </c>
      <c r="G1998" t="s">
        <v>4208</v>
      </c>
      <c r="H1998" t="s">
        <v>8308</v>
      </c>
    </row>
    <row r="1999" spans="1:8" x14ac:dyDescent="0.3">
      <c r="A1999">
        <v>500</v>
      </c>
      <c r="B1999" t="s">
        <v>465</v>
      </c>
      <c r="C1999" t="s">
        <v>249</v>
      </c>
      <c r="D1999" s="101">
        <v>46022</v>
      </c>
      <c r="E1999" t="s">
        <v>2145</v>
      </c>
      <c r="F1999" t="s">
        <v>8309</v>
      </c>
      <c r="G1999" t="s">
        <v>3699</v>
      </c>
      <c r="H1999" t="s">
        <v>8310</v>
      </c>
    </row>
    <row r="2000" spans="1:8" x14ac:dyDescent="0.3">
      <c r="A2000">
        <v>501</v>
      </c>
      <c r="B2000" t="s">
        <v>466</v>
      </c>
      <c r="C2000" t="s">
        <v>20</v>
      </c>
      <c r="D2000" s="101">
        <v>46022</v>
      </c>
      <c r="E2000" t="s">
        <v>2146</v>
      </c>
      <c r="F2000" t="s">
        <v>8311</v>
      </c>
      <c r="G2000" t="s">
        <v>3699</v>
      </c>
      <c r="H2000" t="s">
        <v>8312</v>
      </c>
    </row>
    <row r="2001" spans="1:8" x14ac:dyDescent="0.3">
      <c r="A2001">
        <v>502</v>
      </c>
      <c r="B2001" t="s">
        <v>467</v>
      </c>
      <c r="C2001" t="s">
        <v>110</v>
      </c>
      <c r="D2001" s="101">
        <v>46022</v>
      </c>
      <c r="E2001" t="s">
        <v>2147</v>
      </c>
      <c r="F2001" t="s">
        <v>8313</v>
      </c>
      <c r="G2001" t="s">
        <v>3699</v>
      </c>
      <c r="H2001" t="s">
        <v>8314</v>
      </c>
    </row>
    <row r="2002" spans="1:8" x14ac:dyDescent="0.3">
      <c r="A2002">
        <v>503</v>
      </c>
      <c r="B2002" t="s">
        <v>468</v>
      </c>
      <c r="C2002" t="s">
        <v>439</v>
      </c>
      <c r="D2002" s="101">
        <v>46022</v>
      </c>
      <c r="E2002" t="s">
        <v>2148</v>
      </c>
      <c r="F2002" t="s">
        <v>8315</v>
      </c>
      <c r="G2002" t="s">
        <v>3699</v>
      </c>
      <c r="H2002" t="s">
        <v>8316</v>
      </c>
    </row>
    <row r="2003" spans="1:8" x14ac:dyDescent="0.3">
      <c r="A2003">
        <v>504</v>
      </c>
      <c r="B2003" t="s">
        <v>469</v>
      </c>
      <c r="C2003" t="s">
        <v>366</v>
      </c>
      <c r="D2003" s="101">
        <v>46022</v>
      </c>
      <c r="E2003" t="s">
        <v>2149</v>
      </c>
      <c r="F2003" t="s">
        <v>8317</v>
      </c>
      <c r="G2003" t="s">
        <v>3699</v>
      </c>
      <c r="H2003" t="s">
        <v>8318</v>
      </c>
    </row>
    <row r="2004" spans="1:8" x14ac:dyDescent="0.3">
      <c r="A2004">
        <v>505</v>
      </c>
      <c r="B2004" t="s">
        <v>470</v>
      </c>
      <c r="C2004" t="s">
        <v>79</v>
      </c>
      <c r="D2004" s="101">
        <v>46022</v>
      </c>
      <c r="E2004" t="s">
        <v>2150</v>
      </c>
      <c r="F2004" t="s">
        <v>8319</v>
      </c>
      <c r="G2004" t="s">
        <v>3699</v>
      </c>
      <c r="H2004" t="s">
        <v>8320</v>
      </c>
    </row>
    <row r="2005" spans="1:8" x14ac:dyDescent="0.3">
      <c r="A2005">
        <v>508</v>
      </c>
      <c r="B2005" t="s">
        <v>473</v>
      </c>
      <c r="C2005" t="s">
        <v>358</v>
      </c>
      <c r="D2005" s="101">
        <v>46022</v>
      </c>
      <c r="E2005" t="s">
        <v>2155</v>
      </c>
      <c r="F2005" t="s">
        <v>8321</v>
      </c>
      <c r="G2005" t="s">
        <v>3699</v>
      </c>
      <c r="H2005" t="s">
        <v>8322</v>
      </c>
    </row>
    <row r="2006" spans="1:8" x14ac:dyDescent="0.3">
      <c r="A2006">
        <v>522</v>
      </c>
      <c r="B2006" t="s">
        <v>2280</v>
      </c>
      <c r="C2006" t="s">
        <v>20</v>
      </c>
      <c r="D2006" s="101">
        <v>46022</v>
      </c>
      <c r="E2006" t="s">
        <v>2281</v>
      </c>
      <c r="F2006" t="s">
        <v>8323</v>
      </c>
      <c r="G2006" t="s">
        <v>5808</v>
      </c>
      <c r="H2006" t="s">
        <v>8324</v>
      </c>
    </row>
    <row r="2007" spans="1:8" x14ac:dyDescent="0.3">
      <c r="A2007">
        <v>527</v>
      </c>
      <c r="B2007" t="s">
        <v>2308</v>
      </c>
      <c r="C2007" t="s">
        <v>190</v>
      </c>
      <c r="D2007" s="101">
        <v>46022</v>
      </c>
      <c r="E2007" t="s">
        <v>2309</v>
      </c>
      <c r="F2007" t="s">
        <v>8325</v>
      </c>
      <c r="G2007" t="s">
        <v>4385</v>
      </c>
      <c r="H2007" t="s">
        <v>8326</v>
      </c>
    </row>
    <row r="2008" spans="1:8" x14ac:dyDescent="0.3">
      <c r="A2008">
        <v>541</v>
      </c>
      <c r="B2008" t="s">
        <v>2408</v>
      </c>
      <c r="C2008" t="s">
        <v>279</v>
      </c>
      <c r="D2008" s="101">
        <v>46022</v>
      </c>
      <c r="E2008" t="s">
        <v>2409</v>
      </c>
      <c r="F2008" t="s">
        <v>8327</v>
      </c>
      <c r="G2008" t="s">
        <v>5697</v>
      </c>
      <c r="H2008" t="s">
        <v>8328</v>
      </c>
    </row>
    <row r="2009" spans="1:8" x14ac:dyDescent="0.3">
      <c r="A2009">
        <v>542</v>
      </c>
      <c r="B2009" t="s">
        <v>2410</v>
      </c>
      <c r="C2009" t="s">
        <v>279</v>
      </c>
      <c r="D2009" s="101">
        <v>46022</v>
      </c>
      <c r="E2009" t="s">
        <v>2420</v>
      </c>
      <c r="F2009" t="s">
        <v>8329</v>
      </c>
      <c r="G2009" t="s">
        <v>5697</v>
      </c>
      <c r="H2009" t="s">
        <v>8330</v>
      </c>
    </row>
    <row r="2010" spans="1:8" x14ac:dyDescent="0.3">
      <c r="A2010">
        <v>546</v>
      </c>
      <c r="B2010" t="s">
        <v>2444</v>
      </c>
      <c r="C2010" t="s">
        <v>279</v>
      </c>
      <c r="D2010" s="101">
        <v>46022</v>
      </c>
      <c r="E2010" t="s">
        <v>2456</v>
      </c>
      <c r="F2010" t="s">
        <v>8331</v>
      </c>
      <c r="G2010" t="s">
        <v>5697</v>
      </c>
      <c r="H2010" t="s">
        <v>8332</v>
      </c>
    </row>
    <row r="2011" spans="1:8" x14ac:dyDescent="0.3">
      <c r="A2011">
        <v>547</v>
      </c>
      <c r="B2011" t="s">
        <v>2457</v>
      </c>
      <c r="C2011" t="s">
        <v>279</v>
      </c>
      <c r="D2011" s="101">
        <v>46022</v>
      </c>
      <c r="E2011" t="s">
        <v>2458</v>
      </c>
      <c r="F2011" t="s">
        <v>8333</v>
      </c>
      <c r="G2011" t="s">
        <v>5697</v>
      </c>
      <c r="H2011" t="s">
        <v>8334</v>
      </c>
    </row>
    <row r="2012" spans="1:8" x14ac:dyDescent="0.3">
      <c r="A2012">
        <v>553</v>
      </c>
      <c r="B2012" t="s">
        <v>2469</v>
      </c>
      <c r="C2012" t="s">
        <v>336</v>
      </c>
      <c r="D2012" s="101">
        <v>46022</v>
      </c>
      <c r="E2012" t="s">
        <v>2470</v>
      </c>
      <c r="F2012" t="s">
        <v>8335</v>
      </c>
      <c r="G2012" t="s">
        <v>3699</v>
      </c>
      <c r="H2012" t="s">
        <v>8336</v>
      </c>
    </row>
    <row r="2013" spans="1:8" x14ac:dyDescent="0.3">
      <c r="A2013">
        <v>556</v>
      </c>
      <c r="B2013" t="s">
        <v>2475</v>
      </c>
      <c r="C2013" t="s">
        <v>25</v>
      </c>
      <c r="D2013" s="101">
        <v>46022</v>
      </c>
      <c r="E2013" t="s">
        <v>2476</v>
      </c>
      <c r="F2013" t="s">
        <v>8337</v>
      </c>
      <c r="G2013" t="s">
        <v>3864</v>
      </c>
      <c r="H2013" t="s">
        <v>8338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45"/>
  <sheetViews>
    <sheetView workbookViewId="0"/>
  </sheetViews>
  <sheetFormatPr baseColWidth="10" defaultColWidth="8.88671875" defaultRowHeight="14.4" x14ac:dyDescent="0.3"/>
  <sheetData>
    <row r="1" spans="1:12" x14ac:dyDescent="0.3">
      <c r="A1" t="s">
        <v>0</v>
      </c>
      <c r="B1" t="s">
        <v>1</v>
      </c>
      <c r="C1" t="s">
        <v>8339</v>
      </c>
      <c r="D1" t="s">
        <v>2</v>
      </c>
      <c r="E1" t="s">
        <v>3</v>
      </c>
      <c r="F1" t="s">
        <v>4</v>
      </c>
      <c r="G1" t="s">
        <v>8340</v>
      </c>
      <c r="H1" t="s">
        <v>8341</v>
      </c>
      <c r="I1" t="s">
        <v>8342</v>
      </c>
      <c r="J1" t="s">
        <v>8343</v>
      </c>
      <c r="K1" t="s">
        <v>8344</v>
      </c>
      <c r="L1" t="s">
        <v>8345</v>
      </c>
    </row>
    <row r="2" spans="1:12" x14ac:dyDescent="0.3">
      <c r="A2">
        <v>1</v>
      </c>
      <c r="B2" t="s">
        <v>19</v>
      </c>
      <c r="C2" t="s">
        <v>8346</v>
      </c>
      <c r="D2" t="s">
        <v>20</v>
      </c>
      <c r="E2" t="s">
        <v>21</v>
      </c>
      <c r="F2" t="s">
        <v>22</v>
      </c>
      <c r="H2" t="s">
        <v>8347</v>
      </c>
      <c r="I2" t="s">
        <v>8347</v>
      </c>
      <c r="L2" t="s">
        <v>8348</v>
      </c>
    </row>
    <row r="3" spans="1:12" x14ac:dyDescent="0.3">
      <c r="A3">
        <v>2</v>
      </c>
      <c r="B3" t="s">
        <v>24</v>
      </c>
      <c r="C3" t="s">
        <v>8346</v>
      </c>
      <c r="D3" t="s">
        <v>25</v>
      </c>
      <c r="E3" t="s">
        <v>21</v>
      </c>
      <c r="F3" t="s">
        <v>22</v>
      </c>
      <c r="H3" t="s">
        <v>8347</v>
      </c>
      <c r="I3" t="s">
        <v>8347</v>
      </c>
      <c r="L3" t="s">
        <v>8348</v>
      </c>
    </row>
    <row r="4" spans="1:12" x14ac:dyDescent="0.3">
      <c r="A4">
        <v>3</v>
      </c>
      <c r="B4" t="s">
        <v>26</v>
      </c>
      <c r="C4" t="s">
        <v>8346</v>
      </c>
      <c r="D4" t="s">
        <v>93</v>
      </c>
      <c r="E4" t="s">
        <v>21</v>
      </c>
      <c r="F4" t="s">
        <v>22</v>
      </c>
      <c r="H4" t="s">
        <v>8347</v>
      </c>
      <c r="I4" t="s">
        <v>8347</v>
      </c>
      <c r="L4" t="s">
        <v>8348</v>
      </c>
    </row>
    <row r="5" spans="1:12" x14ac:dyDescent="0.3">
      <c r="A5">
        <v>4</v>
      </c>
      <c r="B5" t="s">
        <v>28</v>
      </c>
      <c r="C5" t="s">
        <v>8346</v>
      </c>
      <c r="D5" t="s">
        <v>90</v>
      </c>
      <c r="E5" t="s">
        <v>21</v>
      </c>
      <c r="F5" t="s">
        <v>22</v>
      </c>
      <c r="H5" t="s">
        <v>8347</v>
      </c>
      <c r="I5" t="s">
        <v>8347</v>
      </c>
      <c r="L5" t="s">
        <v>8348</v>
      </c>
    </row>
    <row r="6" spans="1:12" x14ac:dyDescent="0.3">
      <c r="A6">
        <v>5</v>
      </c>
      <c r="B6" t="s">
        <v>31</v>
      </c>
      <c r="C6" t="s">
        <v>8346</v>
      </c>
      <c r="D6" t="s">
        <v>32</v>
      </c>
      <c r="E6" t="s">
        <v>21</v>
      </c>
      <c r="F6" t="s">
        <v>22</v>
      </c>
      <c r="H6" t="s">
        <v>8347</v>
      </c>
      <c r="I6" t="s">
        <v>8347</v>
      </c>
      <c r="L6" t="s">
        <v>8348</v>
      </c>
    </row>
    <row r="7" spans="1:12" x14ac:dyDescent="0.3">
      <c r="A7">
        <v>6</v>
      </c>
      <c r="B7" t="s">
        <v>33</v>
      </c>
      <c r="C7" t="s">
        <v>8346</v>
      </c>
      <c r="D7" t="s">
        <v>58</v>
      </c>
      <c r="E7" t="s">
        <v>21</v>
      </c>
      <c r="F7" t="s">
        <v>22</v>
      </c>
      <c r="H7" t="s">
        <v>8347</v>
      </c>
      <c r="I7" t="s">
        <v>8347</v>
      </c>
      <c r="L7" t="s">
        <v>8348</v>
      </c>
    </row>
    <row r="8" spans="1:12" x14ac:dyDescent="0.3">
      <c r="A8">
        <v>7</v>
      </c>
      <c r="B8" t="s">
        <v>35</v>
      </c>
      <c r="C8" t="s">
        <v>8346</v>
      </c>
      <c r="D8" t="s">
        <v>58</v>
      </c>
      <c r="E8" t="s">
        <v>21</v>
      </c>
      <c r="F8" t="s">
        <v>22</v>
      </c>
      <c r="H8" t="s">
        <v>8347</v>
      </c>
      <c r="I8" t="s">
        <v>8347</v>
      </c>
      <c r="L8" t="s">
        <v>8348</v>
      </c>
    </row>
    <row r="9" spans="1:12" x14ac:dyDescent="0.3">
      <c r="A9">
        <v>8</v>
      </c>
      <c r="B9" t="s">
        <v>36</v>
      </c>
      <c r="C9" t="s">
        <v>8346</v>
      </c>
      <c r="D9" t="s">
        <v>20</v>
      </c>
      <c r="E9" t="s">
        <v>21</v>
      </c>
      <c r="F9" t="s">
        <v>22</v>
      </c>
      <c r="H9" t="s">
        <v>8347</v>
      </c>
      <c r="I9" t="s">
        <v>8347</v>
      </c>
      <c r="L9" t="s">
        <v>8348</v>
      </c>
    </row>
    <row r="10" spans="1:12" x14ac:dyDescent="0.3">
      <c r="A10">
        <v>9</v>
      </c>
      <c r="B10" t="s">
        <v>8349</v>
      </c>
      <c r="C10" t="s">
        <v>8346</v>
      </c>
      <c r="D10" t="s">
        <v>58</v>
      </c>
      <c r="E10" t="s">
        <v>21</v>
      </c>
      <c r="F10" t="s">
        <v>22</v>
      </c>
      <c r="H10" t="s">
        <v>8347</v>
      </c>
      <c r="I10" t="s">
        <v>8347</v>
      </c>
      <c r="L10" t="s">
        <v>8348</v>
      </c>
    </row>
    <row r="11" spans="1:12" x14ac:dyDescent="0.3">
      <c r="A11">
        <v>10</v>
      </c>
      <c r="B11" t="s">
        <v>2563</v>
      </c>
      <c r="C11" t="s">
        <v>8346</v>
      </c>
      <c r="D11" t="s">
        <v>39</v>
      </c>
      <c r="E11" t="s">
        <v>21</v>
      </c>
      <c r="F11" t="s">
        <v>22</v>
      </c>
      <c r="H11" t="s">
        <v>8347</v>
      </c>
      <c r="I11" t="s">
        <v>8347</v>
      </c>
      <c r="L11" t="s">
        <v>8348</v>
      </c>
    </row>
    <row r="12" spans="1:12" x14ac:dyDescent="0.3">
      <c r="A12" t="s">
        <v>484</v>
      </c>
      <c r="B12" t="s">
        <v>8350</v>
      </c>
      <c r="C12" t="s">
        <v>8346</v>
      </c>
      <c r="D12" t="s">
        <v>39</v>
      </c>
      <c r="E12" t="s">
        <v>21</v>
      </c>
      <c r="F12" t="s">
        <v>22</v>
      </c>
      <c r="H12" t="s">
        <v>8347</v>
      </c>
      <c r="I12" t="s">
        <v>8347</v>
      </c>
      <c r="L12" t="s">
        <v>8348</v>
      </c>
    </row>
    <row r="13" spans="1:12" x14ac:dyDescent="0.3">
      <c r="A13">
        <v>11</v>
      </c>
      <c r="B13" t="s">
        <v>2643</v>
      </c>
      <c r="C13" t="s">
        <v>8346</v>
      </c>
      <c r="D13" t="s">
        <v>41</v>
      </c>
      <c r="E13" t="s">
        <v>21</v>
      </c>
      <c r="F13" t="s">
        <v>22</v>
      </c>
      <c r="H13" t="s">
        <v>8347</v>
      </c>
      <c r="I13" t="s">
        <v>8347</v>
      </c>
      <c r="L13" t="s">
        <v>8348</v>
      </c>
    </row>
    <row r="14" spans="1:12" x14ac:dyDescent="0.3">
      <c r="A14" t="s">
        <v>505</v>
      </c>
      <c r="B14" t="s">
        <v>8351</v>
      </c>
      <c r="C14" t="s">
        <v>8346</v>
      </c>
      <c r="D14" t="s">
        <v>41</v>
      </c>
      <c r="E14" t="s">
        <v>47</v>
      </c>
      <c r="F14" t="s">
        <v>22</v>
      </c>
      <c r="H14" t="s">
        <v>8347</v>
      </c>
      <c r="I14" t="s">
        <v>8347</v>
      </c>
      <c r="L14" t="s">
        <v>8348</v>
      </c>
    </row>
    <row r="15" spans="1:12" x14ac:dyDescent="0.3">
      <c r="A15">
        <v>12</v>
      </c>
      <c r="B15" t="s">
        <v>2644</v>
      </c>
      <c r="C15" t="s">
        <v>8346</v>
      </c>
      <c r="D15" t="s">
        <v>41</v>
      </c>
      <c r="E15" t="s">
        <v>21</v>
      </c>
      <c r="F15" t="s">
        <v>22</v>
      </c>
      <c r="H15" t="s">
        <v>8347</v>
      </c>
      <c r="I15" t="s">
        <v>8347</v>
      </c>
      <c r="L15" t="s">
        <v>8348</v>
      </c>
    </row>
    <row r="16" spans="1:12" x14ac:dyDescent="0.3">
      <c r="A16">
        <v>13</v>
      </c>
      <c r="B16" t="s">
        <v>43</v>
      </c>
      <c r="C16" t="s">
        <v>8346</v>
      </c>
      <c r="D16" t="s">
        <v>217</v>
      </c>
      <c r="E16" t="s">
        <v>21</v>
      </c>
      <c r="F16" t="s">
        <v>22</v>
      </c>
      <c r="H16" t="s">
        <v>8347</v>
      </c>
      <c r="I16" t="s">
        <v>8347</v>
      </c>
      <c r="L16" t="s">
        <v>8348</v>
      </c>
    </row>
    <row r="17" spans="1:12" x14ac:dyDescent="0.3">
      <c r="A17" t="s">
        <v>507</v>
      </c>
      <c r="B17" t="s">
        <v>508</v>
      </c>
      <c r="C17" t="s">
        <v>8346</v>
      </c>
      <c r="D17" t="s">
        <v>29</v>
      </c>
      <c r="E17" t="s">
        <v>21</v>
      </c>
      <c r="F17" t="s">
        <v>22</v>
      </c>
      <c r="H17" t="s">
        <v>8347</v>
      </c>
      <c r="I17" t="s">
        <v>8347</v>
      </c>
      <c r="L17" t="s">
        <v>8348</v>
      </c>
    </row>
    <row r="18" spans="1:12" x14ac:dyDescent="0.3">
      <c r="A18">
        <v>14</v>
      </c>
      <c r="B18" t="s">
        <v>45</v>
      </c>
      <c r="C18" t="s">
        <v>8346</v>
      </c>
      <c r="D18" t="s">
        <v>46</v>
      </c>
      <c r="E18" t="s">
        <v>47</v>
      </c>
      <c r="F18" t="s">
        <v>22</v>
      </c>
      <c r="H18" t="s">
        <v>8347</v>
      </c>
      <c r="I18" t="s">
        <v>8347</v>
      </c>
      <c r="L18" t="s">
        <v>8348</v>
      </c>
    </row>
    <row r="19" spans="1:12" x14ac:dyDescent="0.3">
      <c r="A19" t="s">
        <v>509</v>
      </c>
      <c r="B19" t="s">
        <v>510</v>
      </c>
      <c r="C19" t="s">
        <v>8346</v>
      </c>
      <c r="D19" t="s">
        <v>46</v>
      </c>
      <c r="E19" t="s">
        <v>47</v>
      </c>
      <c r="F19" t="s">
        <v>22</v>
      </c>
      <c r="H19" t="s">
        <v>8347</v>
      </c>
      <c r="I19" t="s">
        <v>8347</v>
      </c>
      <c r="L19" t="s">
        <v>8348</v>
      </c>
    </row>
    <row r="20" spans="1:12" x14ac:dyDescent="0.3">
      <c r="A20" t="s">
        <v>511</v>
      </c>
      <c r="B20" t="s">
        <v>512</v>
      </c>
      <c r="C20" t="s">
        <v>8346</v>
      </c>
      <c r="D20" t="s">
        <v>46</v>
      </c>
      <c r="E20" t="s">
        <v>47</v>
      </c>
      <c r="F20" t="s">
        <v>22</v>
      </c>
      <c r="H20" t="s">
        <v>8347</v>
      </c>
      <c r="I20" t="s">
        <v>8347</v>
      </c>
      <c r="L20" t="s">
        <v>8348</v>
      </c>
    </row>
    <row r="21" spans="1:12" x14ac:dyDescent="0.3">
      <c r="A21" t="s">
        <v>513</v>
      </c>
      <c r="B21" t="s">
        <v>514</v>
      </c>
      <c r="C21" t="s">
        <v>8346</v>
      </c>
      <c r="D21" t="s">
        <v>46</v>
      </c>
      <c r="E21" t="s">
        <v>47</v>
      </c>
      <c r="F21" t="s">
        <v>22</v>
      </c>
      <c r="H21" t="s">
        <v>8347</v>
      </c>
      <c r="I21" t="s">
        <v>8347</v>
      </c>
      <c r="L21" t="s">
        <v>8348</v>
      </c>
    </row>
    <row r="22" spans="1:12" x14ac:dyDescent="0.3">
      <c r="A22" t="s">
        <v>515</v>
      </c>
      <c r="B22" t="s">
        <v>516</v>
      </c>
      <c r="C22" t="s">
        <v>8346</v>
      </c>
      <c r="D22" t="s">
        <v>46</v>
      </c>
      <c r="E22" t="s">
        <v>47</v>
      </c>
      <c r="F22" t="s">
        <v>22</v>
      </c>
      <c r="H22" t="s">
        <v>8347</v>
      </c>
      <c r="I22" t="s">
        <v>8347</v>
      </c>
      <c r="L22" t="s">
        <v>8348</v>
      </c>
    </row>
    <row r="23" spans="1:12" x14ac:dyDescent="0.3">
      <c r="A23">
        <v>68</v>
      </c>
      <c r="B23" t="s">
        <v>49</v>
      </c>
      <c r="C23" t="s">
        <v>8352</v>
      </c>
      <c r="D23" t="s">
        <v>50</v>
      </c>
      <c r="E23" t="s">
        <v>47</v>
      </c>
      <c r="F23" t="s">
        <v>22</v>
      </c>
      <c r="G23" t="s">
        <v>8353</v>
      </c>
      <c r="H23" t="s">
        <v>8354</v>
      </c>
      <c r="I23" t="s">
        <v>8355</v>
      </c>
      <c r="L23" t="s">
        <v>8348</v>
      </c>
    </row>
    <row r="24" spans="1:12" x14ac:dyDescent="0.3">
      <c r="A24">
        <v>69</v>
      </c>
      <c r="B24" t="s">
        <v>51</v>
      </c>
      <c r="C24" t="s">
        <v>8352</v>
      </c>
      <c r="D24" t="s">
        <v>50</v>
      </c>
      <c r="E24" t="s">
        <v>52</v>
      </c>
      <c r="F24" t="s">
        <v>22</v>
      </c>
      <c r="G24" t="s">
        <v>8353</v>
      </c>
      <c r="H24" t="s">
        <v>8354</v>
      </c>
      <c r="I24" t="s">
        <v>8355</v>
      </c>
      <c r="L24" t="s">
        <v>8348</v>
      </c>
    </row>
    <row r="25" spans="1:12" x14ac:dyDescent="0.3">
      <c r="A25">
        <v>73</v>
      </c>
      <c r="B25" t="s">
        <v>53</v>
      </c>
      <c r="C25" t="s">
        <v>8352</v>
      </c>
      <c r="D25" t="s">
        <v>25</v>
      </c>
      <c r="E25" t="s">
        <v>47</v>
      </c>
      <c r="F25" t="s">
        <v>54</v>
      </c>
      <c r="G25" t="s">
        <v>8353</v>
      </c>
      <c r="H25" t="s">
        <v>8354</v>
      </c>
      <c r="I25" t="s">
        <v>8355</v>
      </c>
      <c r="L25" t="s">
        <v>8348</v>
      </c>
    </row>
    <row r="26" spans="1:12" x14ac:dyDescent="0.3">
      <c r="A26">
        <v>74</v>
      </c>
      <c r="B26" t="s">
        <v>56</v>
      </c>
      <c r="C26" t="s">
        <v>8352</v>
      </c>
      <c r="D26" t="s">
        <v>25</v>
      </c>
      <c r="E26" t="s">
        <v>47</v>
      </c>
      <c r="F26" t="s">
        <v>22</v>
      </c>
      <c r="G26" t="s">
        <v>8353</v>
      </c>
      <c r="H26" t="s">
        <v>8354</v>
      </c>
      <c r="I26" t="s">
        <v>8355</v>
      </c>
      <c r="L26" t="s">
        <v>8348</v>
      </c>
    </row>
    <row r="27" spans="1:12" x14ac:dyDescent="0.3">
      <c r="A27">
        <v>77</v>
      </c>
      <c r="B27" t="s">
        <v>57</v>
      </c>
      <c r="C27" t="s">
        <v>8346</v>
      </c>
      <c r="D27" t="s">
        <v>58</v>
      </c>
      <c r="E27" t="s">
        <v>21</v>
      </c>
      <c r="F27" t="s">
        <v>22</v>
      </c>
      <c r="G27" t="s">
        <v>8353</v>
      </c>
      <c r="H27" t="s">
        <v>8354</v>
      </c>
      <c r="I27" t="s">
        <v>8355</v>
      </c>
      <c r="L27" t="s">
        <v>8348</v>
      </c>
    </row>
    <row r="28" spans="1:12" x14ac:dyDescent="0.3">
      <c r="A28">
        <v>78</v>
      </c>
      <c r="B28" t="s">
        <v>59</v>
      </c>
      <c r="C28" t="s">
        <v>8346</v>
      </c>
      <c r="D28" t="s">
        <v>60</v>
      </c>
      <c r="E28" t="s">
        <v>61</v>
      </c>
      <c r="F28" t="s">
        <v>22</v>
      </c>
      <c r="H28" t="s">
        <v>8347</v>
      </c>
      <c r="I28" t="s">
        <v>8347</v>
      </c>
      <c r="L28" t="s">
        <v>8348</v>
      </c>
    </row>
    <row r="29" spans="1:12" x14ac:dyDescent="0.3">
      <c r="A29">
        <v>79</v>
      </c>
      <c r="B29" t="s">
        <v>62</v>
      </c>
      <c r="C29" t="s">
        <v>8352</v>
      </c>
      <c r="D29" t="s">
        <v>60</v>
      </c>
      <c r="E29" t="s">
        <v>61</v>
      </c>
      <c r="F29" t="s">
        <v>22</v>
      </c>
      <c r="H29" t="s">
        <v>8347</v>
      </c>
      <c r="I29" t="s">
        <v>8347</v>
      </c>
      <c r="L29" t="s">
        <v>8348</v>
      </c>
    </row>
    <row r="30" spans="1:12" x14ac:dyDescent="0.3">
      <c r="A30">
        <v>84</v>
      </c>
      <c r="B30" t="s">
        <v>63</v>
      </c>
      <c r="C30" t="s">
        <v>8346</v>
      </c>
      <c r="D30" t="s">
        <v>64</v>
      </c>
      <c r="E30" t="s">
        <v>65</v>
      </c>
      <c r="F30" t="s">
        <v>22</v>
      </c>
      <c r="G30" t="s">
        <v>8353</v>
      </c>
      <c r="H30" t="s">
        <v>8354</v>
      </c>
      <c r="I30" t="s">
        <v>8355</v>
      </c>
      <c r="L30" t="s">
        <v>8348</v>
      </c>
    </row>
    <row r="31" spans="1:12" x14ac:dyDescent="0.3">
      <c r="A31">
        <v>85</v>
      </c>
      <c r="B31" t="s">
        <v>66</v>
      </c>
      <c r="C31" t="s">
        <v>8352</v>
      </c>
      <c r="D31" t="s">
        <v>64</v>
      </c>
      <c r="E31" t="s">
        <v>65</v>
      </c>
      <c r="F31" t="s">
        <v>22</v>
      </c>
      <c r="G31" t="s">
        <v>8353</v>
      </c>
      <c r="H31" t="s">
        <v>8354</v>
      </c>
      <c r="I31" t="s">
        <v>8355</v>
      </c>
      <c r="L31" t="s">
        <v>8348</v>
      </c>
    </row>
    <row r="32" spans="1:12" x14ac:dyDescent="0.3">
      <c r="A32">
        <v>86</v>
      </c>
      <c r="B32" t="s">
        <v>67</v>
      </c>
      <c r="C32" t="s">
        <v>8346</v>
      </c>
      <c r="D32" t="s">
        <v>64</v>
      </c>
      <c r="E32" t="s">
        <v>47</v>
      </c>
      <c r="F32" t="s">
        <v>22</v>
      </c>
      <c r="G32" t="s">
        <v>8353</v>
      </c>
      <c r="H32" t="s">
        <v>8354</v>
      </c>
      <c r="I32" t="s">
        <v>8355</v>
      </c>
      <c r="L32" t="s">
        <v>8348</v>
      </c>
    </row>
    <row r="33" spans="1:12" x14ac:dyDescent="0.3">
      <c r="A33">
        <v>87</v>
      </c>
      <c r="B33" t="s">
        <v>68</v>
      </c>
      <c r="C33" t="s">
        <v>8352</v>
      </c>
      <c r="D33" t="s">
        <v>64</v>
      </c>
      <c r="E33" t="s">
        <v>65</v>
      </c>
      <c r="F33" t="s">
        <v>22</v>
      </c>
      <c r="G33" t="s">
        <v>8353</v>
      </c>
      <c r="H33" t="s">
        <v>8354</v>
      </c>
      <c r="I33" t="s">
        <v>8355</v>
      </c>
      <c r="L33" t="s">
        <v>8348</v>
      </c>
    </row>
    <row r="34" spans="1:12" x14ac:dyDescent="0.3">
      <c r="A34">
        <v>88</v>
      </c>
      <c r="B34" t="s">
        <v>69</v>
      </c>
      <c r="C34" t="s">
        <v>8352</v>
      </c>
      <c r="D34" t="s">
        <v>64</v>
      </c>
      <c r="E34" t="s">
        <v>65</v>
      </c>
      <c r="F34" t="s">
        <v>22</v>
      </c>
      <c r="G34" t="s">
        <v>8353</v>
      </c>
      <c r="H34" t="s">
        <v>8354</v>
      </c>
      <c r="I34" t="s">
        <v>8355</v>
      </c>
      <c r="L34" t="s">
        <v>8348</v>
      </c>
    </row>
    <row r="35" spans="1:12" x14ac:dyDescent="0.3">
      <c r="A35">
        <v>89</v>
      </c>
      <c r="B35" t="s">
        <v>70</v>
      </c>
      <c r="C35" t="s">
        <v>8352</v>
      </c>
      <c r="D35" t="s">
        <v>64</v>
      </c>
      <c r="E35" t="s">
        <v>65</v>
      </c>
      <c r="F35" t="s">
        <v>22</v>
      </c>
      <c r="G35" t="s">
        <v>8353</v>
      </c>
      <c r="H35" t="s">
        <v>8354</v>
      </c>
      <c r="I35" t="s">
        <v>8355</v>
      </c>
      <c r="L35" t="s">
        <v>8348</v>
      </c>
    </row>
    <row r="36" spans="1:12" x14ac:dyDescent="0.3">
      <c r="A36">
        <v>90</v>
      </c>
      <c r="B36" t="s">
        <v>71</v>
      </c>
      <c r="C36" t="s">
        <v>8352</v>
      </c>
      <c r="D36" t="s">
        <v>64</v>
      </c>
      <c r="E36" t="s">
        <v>65</v>
      </c>
      <c r="F36" t="s">
        <v>22</v>
      </c>
      <c r="G36" t="s">
        <v>8353</v>
      </c>
      <c r="H36" t="s">
        <v>8354</v>
      </c>
      <c r="I36" t="s">
        <v>8355</v>
      </c>
      <c r="L36" t="s">
        <v>8348</v>
      </c>
    </row>
    <row r="37" spans="1:12" x14ac:dyDescent="0.3">
      <c r="A37">
        <v>91</v>
      </c>
      <c r="B37" t="s">
        <v>72</v>
      </c>
      <c r="C37" t="s">
        <v>8352</v>
      </c>
      <c r="D37" t="s">
        <v>64</v>
      </c>
      <c r="E37" t="s">
        <v>65</v>
      </c>
      <c r="F37" t="s">
        <v>22</v>
      </c>
      <c r="G37" t="s">
        <v>8353</v>
      </c>
      <c r="H37" t="s">
        <v>8354</v>
      </c>
      <c r="I37" t="s">
        <v>8355</v>
      </c>
      <c r="L37" t="s">
        <v>8348</v>
      </c>
    </row>
    <row r="38" spans="1:12" x14ac:dyDescent="0.3">
      <c r="A38">
        <v>92</v>
      </c>
      <c r="B38" t="s">
        <v>73</v>
      </c>
      <c r="C38" t="s">
        <v>8352</v>
      </c>
      <c r="D38" t="s">
        <v>64</v>
      </c>
      <c r="E38" t="s">
        <v>65</v>
      </c>
      <c r="F38" t="s">
        <v>22</v>
      </c>
      <c r="G38" t="s">
        <v>8353</v>
      </c>
      <c r="H38" t="s">
        <v>8354</v>
      </c>
      <c r="I38" t="s">
        <v>8355</v>
      </c>
      <c r="L38" t="s">
        <v>8348</v>
      </c>
    </row>
    <row r="39" spans="1:12" x14ac:dyDescent="0.3">
      <c r="A39">
        <v>94</v>
      </c>
      <c r="B39" t="s">
        <v>74</v>
      </c>
      <c r="C39" t="s">
        <v>8352</v>
      </c>
      <c r="D39" t="s">
        <v>64</v>
      </c>
      <c r="E39" t="s">
        <v>65</v>
      </c>
      <c r="F39" t="s">
        <v>22</v>
      </c>
      <c r="G39" t="s">
        <v>8353</v>
      </c>
      <c r="H39" t="s">
        <v>8354</v>
      </c>
      <c r="I39" t="s">
        <v>8355</v>
      </c>
      <c r="L39" t="s">
        <v>8348</v>
      </c>
    </row>
    <row r="40" spans="1:12" x14ac:dyDescent="0.3">
      <c r="A40">
        <v>95</v>
      </c>
      <c r="B40" t="s">
        <v>75</v>
      </c>
      <c r="C40" t="s">
        <v>8352</v>
      </c>
      <c r="D40" t="s">
        <v>64</v>
      </c>
      <c r="E40" t="s">
        <v>47</v>
      </c>
      <c r="F40" t="s">
        <v>22</v>
      </c>
      <c r="G40" t="s">
        <v>8353</v>
      </c>
      <c r="H40" t="s">
        <v>8354</v>
      </c>
      <c r="I40" t="s">
        <v>8355</v>
      </c>
      <c r="L40" t="s">
        <v>8348</v>
      </c>
    </row>
    <row r="41" spans="1:12" x14ac:dyDescent="0.3">
      <c r="A41">
        <v>96</v>
      </c>
      <c r="B41" t="s">
        <v>76</v>
      </c>
      <c r="C41" t="s">
        <v>8346</v>
      </c>
      <c r="D41" t="s">
        <v>77</v>
      </c>
      <c r="E41" t="s">
        <v>65</v>
      </c>
      <c r="F41" t="s">
        <v>22</v>
      </c>
      <c r="H41" t="s">
        <v>8347</v>
      </c>
      <c r="I41" t="s">
        <v>8347</v>
      </c>
      <c r="L41" t="s">
        <v>8348</v>
      </c>
    </row>
    <row r="42" spans="1:12" x14ac:dyDescent="0.3">
      <c r="A42">
        <v>97</v>
      </c>
      <c r="B42" t="s">
        <v>78</v>
      </c>
      <c r="C42" t="s">
        <v>8346</v>
      </c>
      <c r="D42" t="s">
        <v>79</v>
      </c>
      <c r="E42" t="s">
        <v>47</v>
      </c>
      <c r="F42" t="s">
        <v>22</v>
      </c>
      <c r="H42" t="s">
        <v>8347</v>
      </c>
      <c r="I42" t="s">
        <v>8347</v>
      </c>
      <c r="L42" t="s">
        <v>8348</v>
      </c>
    </row>
    <row r="43" spans="1:12" x14ac:dyDescent="0.3">
      <c r="A43">
        <v>98</v>
      </c>
      <c r="B43" t="s">
        <v>80</v>
      </c>
      <c r="C43" t="s">
        <v>8346</v>
      </c>
      <c r="D43" t="s">
        <v>79</v>
      </c>
      <c r="E43" t="s">
        <v>47</v>
      </c>
      <c r="F43" t="s">
        <v>22</v>
      </c>
      <c r="H43" t="s">
        <v>8347</v>
      </c>
      <c r="I43" t="s">
        <v>8347</v>
      </c>
      <c r="L43" t="s">
        <v>8348</v>
      </c>
    </row>
    <row r="44" spans="1:12" x14ac:dyDescent="0.3">
      <c r="A44">
        <v>100</v>
      </c>
      <c r="B44" t="s">
        <v>81</v>
      </c>
      <c r="C44" t="s">
        <v>8352</v>
      </c>
      <c r="D44" t="s">
        <v>64</v>
      </c>
      <c r="E44" t="s">
        <v>65</v>
      </c>
      <c r="F44" t="s">
        <v>22</v>
      </c>
      <c r="G44" t="s">
        <v>8353</v>
      </c>
      <c r="H44" t="s">
        <v>8354</v>
      </c>
      <c r="I44" t="s">
        <v>8355</v>
      </c>
      <c r="L44" t="s">
        <v>8348</v>
      </c>
    </row>
    <row r="45" spans="1:12" x14ac:dyDescent="0.3">
      <c r="A45">
        <v>104</v>
      </c>
      <c r="B45" t="s">
        <v>82</v>
      </c>
      <c r="C45" t="s">
        <v>8352</v>
      </c>
      <c r="D45" t="s">
        <v>64</v>
      </c>
      <c r="E45" t="s">
        <v>65</v>
      </c>
      <c r="F45" t="s">
        <v>54</v>
      </c>
      <c r="G45" t="s">
        <v>8353</v>
      </c>
      <c r="H45" t="s">
        <v>8354</v>
      </c>
      <c r="I45" t="s">
        <v>8355</v>
      </c>
      <c r="L45" t="s">
        <v>8348</v>
      </c>
    </row>
    <row r="46" spans="1:12" x14ac:dyDescent="0.3">
      <c r="A46">
        <v>106</v>
      </c>
      <c r="B46" t="s">
        <v>84</v>
      </c>
      <c r="C46" t="s">
        <v>8352</v>
      </c>
      <c r="D46" t="s">
        <v>64</v>
      </c>
      <c r="E46" t="s">
        <v>65</v>
      </c>
      <c r="F46" t="s">
        <v>54</v>
      </c>
      <c r="G46" t="s">
        <v>8353</v>
      </c>
      <c r="H46" t="s">
        <v>8354</v>
      </c>
      <c r="I46" t="s">
        <v>8355</v>
      </c>
      <c r="L46" t="s">
        <v>8348</v>
      </c>
    </row>
    <row r="47" spans="1:12" x14ac:dyDescent="0.3">
      <c r="A47" t="s">
        <v>486</v>
      </c>
      <c r="B47" t="s">
        <v>455</v>
      </c>
      <c r="C47" t="s">
        <v>8352</v>
      </c>
      <c r="D47" t="s">
        <v>190</v>
      </c>
      <c r="E47" t="s">
        <v>65</v>
      </c>
      <c r="F47" t="s">
        <v>22</v>
      </c>
      <c r="H47" t="s">
        <v>8347</v>
      </c>
      <c r="I47" t="s">
        <v>8347</v>
      </c>
      <c r="L47" t="s">
        <v>8348</v>
      </c>
    </row>
    <row r="48" spans="1:12" x14ac:dyDescent="0.3">
      <c r="A48" t="s">
        <v>487</v>
      </c>
      <c r="B48" t="s">
        <v>463</v>
      </c>
      <c r="C48" t="s">
        <v>8352</v>
      </c>
      <c r="D48" t="s">
        <v>208</v>
      </c>
      <c r="E48" t="s">
        <v>65</v>
      </c>
      <c r="F48" t="s">
        <v>22</v>
      </c>
      <c r="H48" t="s">
        <v>8347</v>
      </c>
      <c r="I48" t="s">
        <v>8347</v>
      </c>
      <c r="L48" t="s">
        <v>8348</v>
      </c>
    </row>
    <row r="49" spans="1:12" x14ac:dyDescent="0.3">
      <c r="A49" t="s">
        <v>488</v>
      </c>
      <c r="B49" t="s">
        <v>457</v>
      </c>
      <c r="C49" t="s">
        <v>8352</v>
      </c>
      <c r="D49" t="s">
        <v>186</v>
      </c>
      <c r="E49" t="s">
        <v>65</v>
      </c>
      <c r="F49" t="s">
        <v>22</v>
      </c>
      <c r="H49" t="s">
        <v>8347</v>
      </c>
      <c r="I49" t="s">
        <v>8347</v>
      </c>
      <c r="L49" t="s">
        <v>8348</v>
      </c>
    </row>
    <row r="50" spans="1:12" x14ac:dyDescent="0.3">
      <c r="A50" t="s">
        <v>489</v>
      </c>
      <c r="B50" t="s">
        <v>471</v>
      </c>
      <c r="C50" t="s">
        <v>8352</v>
      </c>
      <c r="D50" t="s">
        <v>490</v>
      </c>
      <c r="E50" t="s">
        <v>65</v>
      </c>
      <c r="F50" t="s">
        <v>22</v>
      </c>
      <c r="H50" t="s">
        <v>8347</v>
      </c>
      <c r="I50" t="s">
        <v>8347</v>
      </c>
      <c r="L50" t="s">
        <v>8348</v>
      </c>
    </row>
    <row r="51" spans="1:12" x14ac:dyDescent="0.3">
      <c r="A51" t="s">
        <v>491</v>
      </c>
      <c r="B51" t="s">
        <v>8356</v>
      </c>
      <c r="C51" t="s">
        <v>8352</v>
      </c>
      <c r="D51" t="s">
        <v>110</v>
      </c>
      <c r="E51" t="s">
        <v>65</v>
      </c>
      <c r="F51" t="s">
        <v>22</v>
      </c>
      <c r="H51" t="s">
        <v>8347</v>
      </c>
      <c r="I51" t="s">
        <v>8347</v>
      </c>
      <c r="L51" t="s">
        <v>8348</v>
      </c>
    </row>
    <row r="52" spans="1:12" x14ac:dyDescent="0.3">
      <c r="A52" t="s">
        <v>492</v>
      </c>
      <c r="B52" t="s">
        <v>8357</v>
      </c>
      <c r="C52" t="s">
        <v>8352</v>
      </c>
      <c r="D52" t="s">
        <v>180</v>
      </c>
      <c r="E52" t="s">
        <v>65</v>
      </c>
      <c r="F52" t="s">
        <v>22</v>
      </c>
      <c r="H52" t="s">
        <v>8347</v>
      </c>
      <c r="I52" t="s">
        <v>8347</v>
      </c>
      <c r="L52" t="s">
        <v>8348</v>
      </c>
    </row>
    <row r="53" spans="1:12" x14ac:dyDescent="0.3">
      <c r="A53" t="s">
        <v>493</v>
      </c>
      <c r="B53" t="s">
        <v>8358</v>
      </c>
      <c r="C53" t="s">
        <v>8352</v>
      </c>
      <c r="D53" t="s">
        <v>303</v>
      </c>
      <c r="E53" t="s">
        <v>65</v>
      </c>
      <c r="F53" t="s">
        <v>22</v>
      </c>
      <c r="H53" t="s">
        <v>8347</v>
      </c>
      <c r="I53" t="s">
        <v>8347</v>
      </c>
      <c r="L53" t="s">
        <v>8348</v>
      </c>
    </row>
    <row r="54" spans="1:12" x14ac:dyDescent="0.3">
      <c r="A54" t="s">
        <v>495</v>
      </c>
      <c r="B54" t="s">
        <v>85</v>
      </c>
      <c r="D54" t="s">
        <v>496</v>
      </c>
      <c r="E54" t="s">
        <v>65</v>
      </c>
      <c r="F54" t="s">
        <v>22</v>
      </c>
      <c r="H54" t="s">
        <v>8347</v>
      </c>
      <c r="I54" t="s">
        <v>8347</v>
      </c>
      <c r="L54" t="s">
        <v>8348</v>
      </c>
    </row>
    <row r="55" spans="1:12" x14ac:dyDescent="0.3">
      <c r="A55" t="s">
        <v>497</v>
      </c>
      <c r="B55" t="s">
        <v>8359</v>
      </c>
      <c r="C55" t="s">
        <v>8352</v>
      </c>
      <c r="D55" t="s">
        <v>249</v>
      </c>
      <c r="E55" t="s">
        <v>65</v>
      </c>
      <c r="F55" t="s">
        <v>22</v>
      </c>
      <c r="H55" t="s">
        <v>8347</v>
      </c>
      <c r="I55" t="s">
        <v>8347</v>
      </c>
      <c r="L55" t="s">
        <v>8348</v>
      </c>
    </row>
    <row r="56" spans="1:12" x14ac:dyDescent="0.3">
      <c r="A56" t="s">
        <v>498</v>
      </c>
      <c r="B56" t="s">
        <v>85</v>
      </c>
      <c r="D56" t="s">
        <v>395</v>
      </c>
      <c r="E56" t="s">
        <v>65</v>
      </c>
      <c r="F56" t="s">
        <v>22</v>
      </c>
      <c r="H56" t="s">
        <v>8347</v>
      </c>
      <c r="I56" t="s">
        <v>8347</v>
      </c>
      <c r="L56" t="s">
        <v>8348</v>
      </c>
    </row>
    <row r="57" spans="1:12" x14ac:dyDescent="0.3">
      <c r="A57" t="s">
        <v>499</v>
      </c>
      <c r="B57" t="s">
        <v>8360</v>
      </c>
      <c r="C57" t="s">
        <v>8352</v>
      </c>
      <c r="D57" t="s">
        <v>245</v>
      </c>
      <c r="E57" t="s">
        <v>65</v>
      </c>
      <c r="F57" t="s">
        <v>22</v>
      </c>
      <c r="H57" t="s">
        <v>8347</v>
      </c>
      <c r="I57" t="s">
        <v>8347</v>
      </c>
      <c r="L57" t="s">
        <v>8348</v>
      </c>
    </row>
    <row r="58" spans="1:12" x14ac:dyDescent="0.3">
      <c r="A58" t="s">
        <v>500</v>
      </c>
      <c r="B58" t="s">
        <v>460</v>
      </c>
      <c r="C58" t="s">
        <v>8352</v>
      </c>
      <c r="D58" t="s">
        <v>298</v>
      </c>
      <c r="E58" t="s">
        <v>65</v>
      </c>
      <c r="F58" t="s">
        <v>22</v>
      </c>
      <c r="H58" t="s">
        <v>8347</v>
      </c>
      <c r="I58" t="s">
        <v>8347</v>
      </c>
      <c r="L58" t="s">
        <v>8348</v>
      </c>
    </row>
    <row r="59" spans="1:12" x14ac:dyDescent="0.3">
      <c r="A59" t="s">
        <v>501</v>
      </c>
      <c r="B59" t="s">
        <v>462</v>
      </c>
      <c r="C59" t="s">
        <v>8352</v>
      </c>
      <c r="D59" t="s">
        <v>306</v>
      </c>
      <c r="E59" t="s">
        <v>65</v>
      </c>
      <c r="F59" t="s">
        <v>22</v>
      </c>
      <c r="H59" t="s">
        <v>8347</v>
      </c>
      <c r="I59" t="s">
        <v>8347</v>
      </c>
      <c r="L59" t="s">
        <v>8348</v>
      </c>
    </row>
    <row r="60" spans="1:12" x14ac:dyDescent="0.3">
      <c r="A60" t="s">
        <v>502</v>
      </c>
      <c r="B60" t="s">
        <v>8361</v>
      </c>
      <c r="C60" t="s">
        <v>8352</v>
      </c>
      <c r="D60" t="s">
        <v>41</v>
      </c>
      <c r="E60" t="s">
        <v>65</v>
      </c>
      <c r="F60" t="s">
        <v>22</v>
      </c>
      <c r="H60" t="s">
        <v>8347</v>
      </c>
      <c r="I60" t="s">
        <v>8347</v>
      </c>
      <c r="L60" t="s">
        <v>8348</v>
      </c>
    </row>
    <row r="61" spans="1:12" x14ac:dyDescent="0.3">
      <c r="A61" t="s">
        <v>504</v>
      </c>
      <c r="B61" t="s">
        <v>8362</v>
      </c>
      <c r="C61" t="s">
        <v>8352</v>
      </c>
      <c r="D61" t="s">
        <v>29</v>
      </c>
      <c r="E61" t="s">
        <v>65</v>
      </c>
      <c r="F61" t="s">
        <v>22</v>
      </c>
      <c r="H61" t="s">
        <v>8347</v>
      </c>
      <c r="I61" t="s">
        <v>8347</v>
      </c>
      <c r="L61" t="s">
        <v>8348</v>
      </c>
    </row>
    <row r="62" spans="1:12" x14ac:dyDescent="0.3">
      <c r="A62">
        <v>109</v>
      </c>
      <c r="B62" t="s">
        <v>85</v>
      </c>
      <c r="C62" t="s">
        <v>8346</v>
      </c>
      <c r="D62" t="s">
        <v>395</v>
      </c>
      <c r="E62" t="s">
        <v>65</v>
      </c>
      <c r="F62" t="s">
        <v>22</v>
      </c>
      <c r="G62" t="s">
        <v>8353</v>
      </c>
      <c r="H62" t="s">
        <v>8354</v>
      </c>
      <c r="I62" t="s">
        <v>8355</v>
      </c>
      <c r="L62" t="s">
        <v>8348</v>
      </c>
    </row>
    <row r="63" spans="1:12" x14ac:dyDescent="0.3">
      <c r="A63">
        <v>110</v>
      </c>
      <c r="B63" t="s">
        <v>85</v>
      </c>
      <c r="C63" t="s">
        <v>8346</v>
      </c>
      <c r="D63" t="s">
        <v>2574</v>
      </c>
      <c r="E63" t="s">
        <v>65</v>
      </c>
      <c r="F63" t="s">
        <v>22</v>
      </c>
      <c r="H63" t="s">
        <v>8347</v>
      </c>
      <c r="I63" t="s">
        <v>8347</v>
      </c>
      <c r="L63" t="s">
        <v>8348</v>
      </c>
    </row>
    <row r="64" spans="1:12" x14ac:dyDescent="0.3">
      <c r="A64">
        <v>111</v>
      </c>
      <c r="B64" t="s">
        <v>85</v>
      </c>
      <c r="C64" t="s">
        <v>8352</v>
      </c>
      <c r="D64" t="s">
        <v>50</v>
      </c>
      <c r="E64" t="s">
        <v>52</v>
      </c>
      <c r="F64" t="s">
        <v>22</v>
      </c>
      <c r="G64" t="s">
        <v>8353</v>
      </c>
      <c r="H64" t="s">
        <v>8354</v>
      </c>
      <c r="I64" t="s">
        <v>8355</v>
      </c>
      <c r="L64" t="s">
        <v>8348</v>
      </c>
    </row>
    <row r="65" spans="1:12" x14ac:dyDescent="0.3">
      <c r="A65">
        <v>112</v>
      </c>
      <c r="B65" t="s">
        <v>85</v>
      </c>
      <c r="C65" t="s">
        <v>8346</v>
      </c>
      <c r="D65" t="s">
        <v>87</v>
      </c>
      <c r="E65" t="s">
        <v>65</v>
      </c>
      <c r="F65" t="s">
        <v>22</v>
      </c>
      <c r="G65" t="s">
        <v>8353</v>
      </c>
      <c r="H65" t="s">
        <v>8354</v>
      </c>
      <c r="I65" t="s">
        <v>8355</v>
      </c>
      <c r="L65" t="s">
        <v>8348</v>
      </c>
    </row>
    <row r="66" spans="1:12" x14ac:dyDescent="0.3">
      <c r="A66">
        <v>113</v>
      </c>
      <c r="B66" t="s">
        <v>85</v>
      </c>
      <c r="C66" t="s">
        <v>8352</v>
      </c>
      <c r="D66" t="s">
        <v>25</v>
      </c>
      <c r="E66" t="s">
        <v>65</v>
      </c>
      <c r="F66" t="s">
        <v>22</v>
      </c>
      <c r="G66" t="s">
        <v>8353</v>
      </c>
      <c r="H66" t="s">
        <v>8354</v>
      </c>
      <c r="I66" t="s">
        <v>8355</v>
      </c>
      <c r="L66" t="s">
        <v>8348</v>
      </c>
    </row>
    <row r="67" spans="1:12" x14ac:dyDescent="0.3">
      <c r="A67">
        <v>114</v>
      </c>
      <c r="B67" t="s">
        <v>85</v>
      </c>
      <c r="C67" t="s">
        <v>8346</v>
      </c>
      <c r="D67" t="s">
        <v>58</v>
      </c>
      <c r="E67" t="s">
        <v>65</v>
      </c>
      <c r="F67" t="s">
        <v>22</v>
      </c>
      <c r="G67" t="s">
        <v>8353</v>
      </c>
      <c r="H67" t="s">
        <v>8354</v>
      </c>
      <c r="I67" t="s">
        <v>8355</v>
      </c>
      <c r="L67" t="s">
        <v>8348</v>
      </c>
    </row>
    <row r="68" spans="1:12" x14ac:dyDescent="0.3">
      <c r="A68">
        <v>115</v>
      </c>
      <c r="B68" t="s">
        <v>85</v>
      </c>
      <c r="C68" t="s">
        <v>8346</v>
      </c>
      <c r="D68" t="s">
        <v>64</v>
      </c>
      <c r="E68" t="s">
        <v>65</v>
      </c>
      <c r="F68" t="s">
        <v>22</v>
      </c>
      <c r="G68" t="s">
        <v>8353</v>
      </c>
      <c r="H68" t="s">
        <v>8354</v>
      </c>
      <c r="I68" t="s">
        <v>8355</v>
      </c>
      <c r="L68" t="s">
        <v>8348</v>
      </c>
    </row>
    <row r="69" spans="1:12" x14ac:dyDescent="0.3">
      <c r="A69">
        <v>116</v>
      </c>
      <c r="B69" t="s">
        <v>85</v>
      </c>
      <c r="C69" t="s">
        <v>8346</v>
      </c>
      <c r="D69" t="s">
        <v>60</v>
      </c>
      <c r="E69" t="s">
        <v>65</v>
      </c>
      <c r="F69" t="s">
        <v>22</v>
      </c>
      <c r="G69" t="s">
        <v>8353</v>
      </c>
      <c r="H69" t="s">
        <v>8354</v>
      </c>
      <c r="I69" t="s">
        <v>8355</v>
      </c>
      <c r="L69" t="s">
        <v>8348</v>
      </c>
    </row>
    <row r="70" spans="1:12" x14ac:dyDescent="0.3">
      <c r="A70">
        <v>117</v>
      </c>
      <c r="B70" t="s">
        <v>85</v>
      </c>
      <c r="C70" t="s">
        <v>8346</v>
      </c>
      <c r="D70" t="s">
        <v>90</v>
      </c>
      <c r="E70" t="s">
        <v>65</v>
      </c>
      <c r="F70" t="s">
        <v>22</v>
      </c>
      <c r="G70" t="s">
        <v>8353</v>
      </c>
      <c r="H70" t="s">
        <v>8354</v>
      </c>
      <c r="I70" t="s">
        <v>8355</v>
      </c>
      <c r="L70" t="s">
        <v>8348</v>
      </c>
    </row>
    <row r="71" spans="1:12" x14ac:dyDescent="0.3">
      <c r="A71">
        <v>118</v>
      </c>
      <c r="B71" t="s">
        <v>92</v>
      </c>
      <c r="C71" t="s">
        <v>8346</v>
      </c>
      <c r="D71" t="s">
        <v>93</v>
      </c>
      <c r="E71" t="s">
        <v>65</v>
      </c>
      <c r="F71" t="s">
        <v>22</v>
      </c>
      <c r="G71" t="s">
        <v>8353</v>
      </c>
      <c r="H71" t="s">
        <v>8354</v>
      </c>
      <c r="I71" t="s">
        <v>8355</v>
      </c>
      <c r="L71" t="s">
        <v>8348</v>
      </c>
    </row>
    <row r="72" spans="1:12" x14ac:dyDescent="0.3">
      <c r="A72">
        <v>121</v>
      </c>
      <c r="B72" t="s">
        <v>94</v>
      </c>
      <c r="C72" t="s">
        <v>8352</v>
      </c>
      <c r="D72" t="s">
        <v>25</v>
      </c>
      <c r="E72" t="s">
        <v>21</v>
      </c>
      <c r="F72" t="s">
        <v>54</v>
      </c>
      <c r="G72" t="s">
        <v>8353</v>
      </c>
      <c r="H72" t="s">
        <v>8354</v>
      </c>
      <c r="I72" t="s">
        <v>8355</v>
      </c>
      <c r="L72" t="s">
        <v>8348</v>
      </c>
    </row>
    <row r="73" spans="1:12" x14ac:dyDescent="0.3">
      <c r="A73">
        <v>122</v>
      </c>
      <c r="B73" t="s">
        <v>96</v>
      </c>
      <c r="C73" t="s">
        <v>8352</v>
      </c>
      <c r="D73" t="s">
        <v>93</v>
      </c>
      <c r="E73" t="s">
        <v>21</v>
      </c>
      <c r="F73" t="s">
        <v>22</v>
      </c>
      <c r="G73" t="s">
        <v>8353</v>
      </c>
      <c r="H73" t="s">
        <v>8354</v>
      </c>
      <c r="I73" t="s">
        <v>8355</v>
      </c>
      <c r="L73" t="s">
        <v>8348</v>
      </c>
    </row>
    <row r="74" spans="1:12" x14ac:dyDescent="0.3">
      <c r="A74">
        <v>124</v>
      </c>
      <c r="B74" t="s">
        <v>97</v>
      </c>
      <c r="C74" t="s">
        <v>8352</v>
      </c>
      <c r="D74" t="s">
        <v>64</v>
      </c>
      <c r="E74" t="s">
        <v>21</v>
      </c>
      <c r="F74" t="s">
        <v>54</v>
      </c>
      <c r="G74" t="s">
        <v>8353</v>
      </c>
      <c r="H74" t="s">
        <v>8354</v>
      </c>
      <c r="I74" t="s">
        <v>8355</v>
      </c>
      <c r="L74" t="s">
        <v>8348</v>
      </c>
    </row>
    <row r="75" spans="1:12" x14ac:dyDescent="0.3">
      <c r="A75">
        <v>125</v>
      </c>
      <c r="B75" t="s">
        <v>98</v>
      </c>
      <c r="C75" t="s">
        <v>8352</v>
      </c>
      <c r="D75" t="s">
        <v>64</v>
      </c>
      <c r="E75" t="s">
        <v>21</v>
      </c>
      <c r="F75" t="s">
        <v>54</v>
      </c>
      <c r="G75" t="s">
        <v>8353</v>
      </c>
      <c r="H75" t="s">
        <v>8354</v>
      </c>
      <c r="I75" t="s">
        <v>8355</v>
      </c>
      <c r="L75" t="s">
        <v>8348</v>
      </c>
    </row>
    <row r="76" spans="1:12" x14ac:dyDescent="0.3">
      <c r="A76">
        <v>126</v>
      </c>
      <c r="B76" t="s">
        <v>99</v>
      </c>
      <c r="C76" t="s">
        <v>8352</v>
      </c>
      <c r="D76" t="s">
        <v>64</v>
      </c>
      <c r="E76" t="s">
        <v>65</v>
      </c>
      <c r="F76" t="s">
        <v>54</v>
      </c>
      <c r="G76" t="s">
        <v>8353</v>
      </c>
      <c r="H76" t="s">
        <v>8354</v>
      </c>
      <c r="I76" t="s">
        <v>8355</v>
      </c>
      <c r="L76" t="s">
        <v>8348</v>
      </c>
    </row>
    <row r="77" spans="1:12" x14ac:dyDescent="0.3">
      <c r="A77">
        <v>127</v>
      </c>
      <c r="B77" t="s">
        <v>100</v>
      </c>
      <c r="C77" t="s">
        <v>8352</v>
      </c>
      <c r="D77" t="s">
        <v>64</v>
      </c>
      <c r="E77" t="s">
        <v>65</v>
      </c>
      <c r="F77" t="s">
        <v>54</v>
      </c>
      <c r="G77" t="s">
        <v>8353</v>
      </c>
      <c r="H77" t="s">
        <v>8354</v>
      </c>
      <c r="I77" t="s">
        <v>8355</v>
      </c>
      <c r="L77" t="s">
        <v>8348</v>
      </c>
    </row>
    <row r="78" spans="1:12" x14ac:dyDescent="0.3">
      <c r="A78">
        <v>128</v>
      </c>
      <c r="B78" t="s">
        <v>101</v>
      </c>
      <c r="C78" t="s">
        <v>8352</v>
      </c>
      <c r="D78" t="s">
        <v>64</v>
      </c>
      <c r="E78" t="s">
        <v>21</v>
      </c>
      <c r="F78" t="s">
        <v>54</v>
      </c>
      <c r="G78" t="s">
        <v>8353</v>
      </c>
      <c r="H78" t="s">
        <v>8354</v>
      </c>
      <c r="I78" t="s">
        <v>8355</v>
      </c>
      <c r="L78" t="s">
        <v>8348</v>
      </c>
    </row>
    <row r="79" spans="1:12" x14ac:dyDescent="0.3">
      <c r="A79">
        <v>133</v>
      </c>
      <c r="B79" t="s">
        <v>85</v>
      </c>
      <c r="C79" t="s">
        <v>8346</v>
      </c>
      <c r="D79" t="s">
        <v>102</v>
      </c>
      <c r="E79" t="s">
        <v>65</v>
      </c>
      <c r="F79" t="s">
        <v>22</v>
      </c>
      <c r="G79" t="s">
        <v>8353</v>
      </c>
      <c r="H79" t="s">
        <v>8354</v>
      </c>
      <c r="I79" t="s">
        <v>8355</v>
      </c>
      <c r="L79" t="s">
        <v>8348</v>
      </c>
    </row>
    <row r="80" spans="1:12" x14ac:dyDescent="0.3">
      <c r="A80">
        <v>136</v>
      </c>
      <c r="B80" t="s">
        <v>103</v>
      </c>
      <c r="C80" t="s">
        <v>8352</v>
      </c>
      <c r="D80" t="s">
        <v>104</v>
      </c>
      <c r="E80" t="s">
        <v>47</v>
      </c>
      <c r="F80" t="s">
        <v>22</v>
      </c>
      <c r="H80" t="s">
        <v>8347</v>
      </c>
      <c r="I80" t="s">
        <v>8347</v>
      </c>
      <c r="L80" t="s">
        <v>8348</v>
      </c>
    </row>
    <row r="81" spans="1:12" x14ac:dyDescent="0.3">
      <c r="A81">
        <v>137</v>
      </c>
      <c r="B81" t="s">
        <v>105</v>
      </c>
      <c r="C81" t="s">
        <v>8352</v>
      </c>
      <c r="D81" t="s">
        <v>104</v>
      </c>
      <c r="E81" t="s">
        <v>52</v>
      </c>
      <c r="F81" t="s">
        <v>22</v>
      </c>
      <c r="H81" t="s">
        <v>8347</v>
      </c>
      <c r="I81" t="s">
        <v>8347</v>
      </c>
      <c r="L81" t="s">
        <v>8348</v>
      </c>
    </row>
    <row r="82" spans="1:12" x14ac:dyDescent="0.3">
      <c r="A82">
        <v>139</v>
      </c>
      <c r="B82" t="s">
        <v>106</v>
      </c>
      <c r="C82" t="s">
        <v>8352</v>
      </c>
      <c r="D82" t="s">
        <v>104</v>
      </c>
      <c r="E82" t="s">
        <v>21</v>
      </c>
      <c r="F82" t="s">
        <v>54</v>
      </c>
      <c r="H82" t="s">
        <v>8347</v>
      </c>
      <c r="I82" t="s">
        <v>8347</v>
      </c>
      <c r="L82" t="s">
        <v>8348</v>
      </c>
    </row>
    <row r="83" spans="1:12" x14ac:dyDescent="0.3">
      <c r="A83">
        <v>143</v>
      </c>
      <c r="B83" t="s">
        <v>911</v>
      </c>
      <c r="C83" t="s">
        <v>8352</v>
      </c>
      <c r="D83" t="s">
        <v>77</v>
      </c>
      <c r="E83" t="s">
        <v>47</v>
      </c>
      <c r="F83" t="s">
        <v>22</v>
      </c>
      <c r="G83" t="s">
        <v>8353</v>
      </c>
      <c r="H83" t="s">
        <v>8354</v>
      </c>
      <c r="I83" t="s">
        <v>8355</v>
      </c>
      <c r="L83" t="s">
        <v>8348</v>
      </c>
    </row>
    <row r="84" spans="1:12" x14ac:dyDescent="0.3">
      <c r="A84">
        <v>144</v>
      </c>
      <c r="B84" t="s">
        <v>108</v>
      </c>
      <c r="C84" t="s">
        <v>8346</v>
      </c>
      <c r="D84" t="s">
        <v>77</v>
      </c>
      <c r="E84" t="s">
        <v>65</v>
      </c>
      <c r="F84" t="s">
        <v>22</v>
      </c>
      <c r="G84" t="s">
        <v>8353</v>
      </c>
      <c r="H84" t="s">
        <v>8354</v>
      </c>
      <c r="I84" t="s">
        <v>8355</v>
      </c>
      <c r="L84" t="s">
        <v>8348</v>
      </c>
    </row>
    <row r="85" spans="1:12" x14ac:dyDescent="0.3">
      <c r="A85">
        <v>145</v>
      </c>
      <c r="B85" t="s">
        <v>109</v>
      </c>
      <c r="C85" t="s">
        <v>8346</v>
      </c>
      <c r="D85" t="s">
        <v>110</v>
      </c>
      <c r="E85" t="s">
        <v>47</v>
      </c>
      <c r="F85" t="s">
        <v>22</v>
      </c>
      <c r="G85" t="s">
        <v>8353</v>
      </c>
      <c r="H85" t="s">
        <v>8354</v>
      </c>
      <c r="I85" t="s">
        <v>8355</v>
      </c>
      <c r="L85" t="s">
        <v>8348</v>
      </c>
    </row>
    <row r="86" spans="1:12" x14ac:dyDescent="0.3">
      <c r="A86">
        <v>146</v>
      </c>
      <c r="B86" t="s">
        <v>111</v>
      </c>
      <c r="C86" t="s">
        <v>8346</v>
      </c>
      <c r="D86" t="s">
        <v>77</v>
      </c>
      <c r="E86" t="s">
        <v>47</v>
      </c>
      <c r="F86" t="s">
        <v>22</v>
      </c>
      <c r="G86" t="s">
        <v>8353</v>
      </c>
      <c r="H86" t="s">
        <v>8354</v>
      </c>
      <c r="I86" t="s">
        <v>8355</v>
      </c>
      <c r="L86" t="s">
        <v>8348</v>
      </c>
    </row>
    <row r="87" spans="1:12" x14ac:dyDescent="0.3">
      <c r="A87">
        <v>147</v>
      </c>
      <c r="B87" t="s">
        <v>112</v>
      </c>
      <c r="C87" t="s">
        <v>8352</v>
      </c>
      <c r="D87" t="s">
        <v>77</v>
      </c>
      <c r="E87" t="s">
        <v>65</v>
      </c>
      <c r="F87" t="s">
        <v>22</v>
      </c>
      <c r="G87" t="s">
        <v>8353</v>
      </c>
      <c r="H87" t="s">
        <v>8354</v>
      </c>
      <c r="I87" t="s">
        <v>8355</v>
      </c>
      <c r="L87" t="s">
        <v>8348</v>
      </c>
    </row>
    <row r="88" spans="1:12" x14ac:dyDescent="0.3">
      <c r="A88">
        <v>148</v>
      </c>
      <c r="B88" t="s">
        <v>114</v>
      </c>
      <c r="C88" t="s">
        <v>8346</v>
      </c>
      <c r="D88" t="s">
        <v>110</v>
      </c>
      <c r="E88" t="s">
        <v>47</v>
      </c>
      <c r="F88" t="s">
        <v>22</v>
      </c>
      <c r="G88" t="s">
        <v>8353</v>
      </c>
      <c r="H88" t="s">
        <v>8354</v>
      </c>
      <c r="I88" t="s">
        <v>8355</v>
      </c>
      <c r="L88" t="s">
        <v>8348</v>
      </c>
    </row>
    <row r="89" spans="1:12" x14ac:dyDescent="0.3">
      <c r="A89">
        <v>150</v>
      </c>
      <c r="B89" t="s">
        <v>937</v>
      </c>
      <c r="C89" t="s">
        <v>8346</v>
      </c>
      <c r="D89" t="s">
        <v>77</v>
      </c>
      <c r="E89" t="s">
        <v>65</v>
      </c>
      <c r="F89" t="s">
        <v>22</v>
      </c>
      <c r="G89" t="s">
        <v>8353</v>
      </c>
      <c r="H89" t="s">
        <v>8354</v>
      </c>
      <c r="I89" t="s">
        <v>8355</v>
      </c>
      <c r="L89" t="s">
        <v>8348</v>
      </c>
    </row>
    <row r="90" spans="1:12" x14ac:dyDescent="0.3">
      <c r="A90">
        <v>151</v>
      </c>
      <c r="B90" t="s">
        <v>85</v>
      </c>
      <c r="C90" t="s">
        <v>8346</v>
      </c>
      <c r="D90" t="s">
        <v>104</v>
      </c>
      <c r="E90" t="s">
        <v>65</v>
      </c>
      <c r="F90" t="s">
        <v>22</v>
      </c>
      <c r="G90" t="s">
        <v>8353</v>
      </c>
      <c r="H90" t="s">
        <v>8354</v>
      </c>
      <c r="I90" t="s">
        <v>8355</v>
      </c>
      <c r="L90" t="s">
        <v>8348</v>
      </c>
    </row>
    <row r="91" spans="1:12" x14ac:dyDescent="0.3">
      <c r="A91">
        <v>157</v>
      </c>
      <c r="B91" t="s">
        <v>117</v>
      </c>
      <c r="C91" t="s">
        <v>8346</v>
      </c>
      <c r="D91" t="s">
        <v>118</v>
      </c>
      <c r="E91" t="s">
        <v>65</v>
      </c>
      <c r="F91" t="s">
        <v>22</v>
      </c>
      <c r="H91" t="s">
        <v>8347</v>
      </c>
      <c r="I91" t="s">
        <v>8347</v>
      </c>
      <c r="L91" t="s">
        <v>8348</v>
      </c>
    </row>
    <row r="92" spans="1:12" x14ac:dyDescent="0.3">
      <c r="A92">
        <v>159</v>
      </c>
      <c r="B92" t="s">
        <v>85</v>
      </c>
      <c r="C92" t="s">
        <v>8346</v>
      </c>
      <c r="D92" t="s">
        <v>118</v>
      </c>
      <c r="E92" t="s">
        <v>47</v>
      </c>
      <c r="F92" t="s">
        <v>22</v>
      </c>
      <c r="G92" t="s">
        <v>8353</v>
      </c>
      <c r="H92" t="s">
        <v>8354</v>
      </c>
      <c r="I92" t="s">
        <v>8355</v>
      </c>
      <c r="L92" t="s">
        <v>8348</v>
      </c>
    </row>
    <row r="93" spans="1:12" x14ac:dyDescent="0.3">
      <c r="A93">
        <v>167</v>
      </c>
      <c r="B93" t="s">
        <v>120</v>
      </c>
      <c r="C93" t="s">
        <v>8352</v>
      </c>
      <c r="D93" t="s">
        <v>25</v>
      </c>
      <c r="E93" t="s">
        <v>47</v>
      </c>
      <c r="F93" t="s">
        <v>22</v>
      </c>
      <c r="G93" t="s">
        <v>8353</v>
      </c>
      <c r="H93" t="s">
        <v>8354</v>
      </c>
      <c r="I93" t="s">
        <v>8355</v>
      </c>
      <c r="L93" t="s">
        <v>8348</v>
      </c>
    </row>
    <row r="94" spans="1:12" x14ac:dyDescent="0.3">
      <c r="A94">
        <v>171</v>
      </c>
      <c r="B94" t="s">
        <v>8363</v>
      </c>
      <c r="C94" t="s">
        <v>8352</v>
      </c>
      <c r="D94" t="s">
        <v>93</v>
      </c>
      <c r="E94" t="s">
        <v>21</v>
      </c>
      <c r="F94" t="s">
        <v>54</v>
      </c>
      <c r="H94" t="s">
        <v>8347</v>
      </c>
      <c r="I94" t="s">
        <v>8347</v>
      </c>
      <c r="L94" t="s">
        <v>8348</v>
      </c>
    </row>
    <row r="95" spans="1:12" x14ac:dyDescent="0.3">
      <c r="A95">
        <v>172</v>
      </c>
      <c r="B95" t="s">
        <v>122</v>
      </c>
      <c r="C95" t="s">
        <v>8352</v>
      </c>
      <c r="D95" t="s">
        <v>93</v>
      </c>
      <c r="E95" t="s">
        <v>21</v>
      </c>
      <c r="F95" t="s">
        <v>22</v>
      </c>
      <c r="G95" t="s">
        <v>8353</v>
      </c>
      <c r="H95" t="s">
        <v>8354</v>
      </c>
      <c r="I95" t="s">
        <v>8355</v>
      </c>
      <c r="L95" t="s">
        <v>8348</v>
      </c>
    </row>
    <row r="96" spans="1:12" x14ac:dyDescent="0.3">
      <c r="A96">
        <v>174</v>
      </c>
      <c r="B96" t="s">
        <v>123</v>
      </c>
      <c r="C96" t="s">
        <v>8352</v>
      </c>
      <c r="D96" t="s">
        <v>93</v>
      </c>
      <c r="E96" t="s">
        <v>47</v>
      </c>
      <c r="F96" t="s">
        <v>22</v>
      </c>
      <c r="H96" t="s">
        <v>8347</v>
      </c>
      <c r="I96" t="s">
        <v>8347</v>
      </c>
      <c r="L96" t="s">
        <v>8348</v>
      </c>
    </row>
    <row r="97" spans="1:12" x14ac:dyDescent="0.3">
      <c r="A97">
        <v>176</v>
      </c>
      <c r="B97" t="s">
        <v>124</v>
      </c>
      <c r="C97" t="s">
        <v>8352</v>
      </c>
      <c r="D97" t="s">
        <v>93</v>
      </c>
      <c r="E97" t="s">
        <v>21</v>
      </c>
      <c r="F97" t="s">
        <v>22</v>
      </c>
      <c r="H97" t="s">
        <v>8347</v>
      </c>
      <c r="I97" t="s">
        <v>8347</v>
      </c>
      <c r="L97" t="s">
        <v>8348</v>
      </c>
    </row>
    <row r="98" spans="1:12" x14ac:dyDescent="0.3">
      <c r="A98">
        <v>193</v>
      </c>
      <c r="B98" t="s">
        <v>965</v>
      </c>
      <c r="C98" t="s">
        <v>8346</v>
      </c>
      <c r="D98" t="s">
        <v>46</v>
      </c>
      <c r="E98" t="s">
        <v>47</v>
      </c>
      <c r="F98" t="s">
        <v>22</v>
      </c>
      <c r="G98" t="s">
        <v>8353</v>
      </c>
      <c r="H98" t="s">
        <v>8354</v>
      </c>
      <c r="I98" t="s">
        <v>8355</v>
      </c>
      <c r="L98" t="s">
        <v>8348</v>
      </c>
    </row>
    <row r="99" spans="1:12" x14ac:dyDescent="0.3">
      <c r="A99">
        <v>194</v>
      </c>
      <c r="B99" t="s">
        <v>127</v>
      </c>
      <c r="C99" t="s">
        <v>8346</v>
      </c>
      <c r="D99" t="s">
        <v>46</v>
      </c>
      <c r="E99" t="s">
        <v>47</v>
      </c>
      <c r="F99" t="s">
        <v>22</v>
      </c>
      <c r="H99" t="s">
        <v>8347</v>
      </c>
      <c r="I99" t="s">
        <v>8347</v>
      </c>
      <c r="L99" t="s">
        <v>8348</v>
      </c>
    </row>
    <row r="100" spans="1:12" x14ac:dyDescent="0.3">
      <c r="A100">
        <v>195</v>
      </c>
      <c r="B100" t="s">
        <v>128</v>
      </c>
      <c r="C100" t="s">
        <v>8346</v>
      </c>
      <c r="D100" t="s">
        <v>46</v>
      </c>
      <c r="E100" t="s">
        <v>47</v>
      </c>
      <c r="F100" t="s">
        <v>22</v>
      </c>
      <c r="H100" t="s">
        <v>8347</v>
      </c>
      <c r="I100" t="s">
        <v>8347</v>
      </c>
      <c r="L100" t="s">
        <v>8348</v>
      </c>
    </row>
    <row r="101" spans="1:12" x14ac:dyDescent="0.3">
      <c r="A101">
        <v>196</v>
      </c>
      <c r="B101" t="s">
        <v>129</v>
      </c>
      <c r="C101" t="s">
        <v>8346</v>
      </c>
      <c r="D101" t="s">
        <v>46</v>
      </c>
      <c r="E101" t="s">
        <v>47</v>
      </c>
      <c r="F101" t="s">
        <v>22</v>
      </c>
      <c r="H101" t="s">
        <v>8347</v>
      </c>
      <c r="I101" t="s">
        <v>8347</v>
      </c>
      <c r="L101" t="s">
        <v>8348</v>
      </c>
    </row>
    <row r="102" spans="1:12" x14ac:dyDescent="0.3">
      <c r="A102">
        <v>197</v>
      </c>
      <c r="B102" t="s">
        <v>130</v>
      </c>
      <c r="C102" t="s">
        <v>8346</v>
      </c>
      <c r="D102" t="s">
        <v>87</v>
      </c>
      <c r="E102" t="s">
        <v>52</v>
      </c>
      <c r="F102" t="s">
        <v>22</v>
      </c>
      <c r="G102" t="s">
        <v>8353</v>
      </c>
      <c r="H102" t="s">
        <v>8354</v>
      </c>
      <c r="I102" t="s">
        <v>8355</v>
      </c>
      <c r="L102" t="s">
        <v>8348</v>
      </c>
    </row>
    <row r="103" spans="1:12" x14ac:dyDescent="0.3">
      <c r="A103">
        <v>199</v>
      </c>
      <c r="B103" t="s">
        <v>131</v>
      </c>
      <c r="C103" t="s">
        <v>8352</v>
      </c>
      <c r="D103" t="s">
        <v>25</v>
      </c>
      <c r="E103" t="s">
        <v>47</v>
      </c>
      <c r="F103" t="s">
        <v>22</v>
      </c>
      <c r="G103" t="s">
        <v>8353</v>
      </c>
      <c r="H103" t="s">
        <v>8354</v>
      </c>
      <c r="I103" t="s">
        <v>8355</v>
      </c>
      <c r="L103" t="s">
        <v>8348</v>
      </c>
    </row>
    <row r="104" spans="1:12" x14ac:dyDescent="0.3">
      <c r="A104">
        <v>200</v>
      </c>
      <c r="B104" t="s">
        <v>132</v>
      </c>
      <c r="C104" t="s">
        <v>8346</v>
      </c>
      <c r="D104" t="s">
        <v>25</v>
      </c>
      <c r="E104" t="s">
        <v>65</v>
      </c>
      <c r="F104" t="s">
        <v>22</v>
      </c>
      <c r="G104" t="s">
        <v>8353</v>
      </c>
      <c r="H104" t="s">
        <v>8354</v>
      </c>
      <c r="I104" t="s">
        <v>8355</v>
      </c>
      <c r="L104" t="s">
        <v>8348</v>
      </c>
    </row>
    <row r="105" spans="1:12" x14ac:dyDescent="0.3">
      <c r="A105">
        <v>202</v>
      </c>
      <c r="B105" t="s">
        <v>134</v>
      </c>
      <c r="C105" t="s">
        <v>8346</v>
      </c>
      <c r="D105" t="s">
        <v>25</v>
      </c>
      <c r="E105" t="s">
        <v>65</v>
      </c>
      <c r="F105" t="s">
        <v>22</v>
      </c>
      <c r="G105" t="s">
        <v>8353</v>
      </c>
      <c r="H105" t="s">
        <v>8354</v>
      </c>
      <c r="I105" t="s">
        <v>8355</v>
      </c>
      <c r="L105" t="s">
        <v>8348</v>
      </c>
    </row>
    <row r="106" spans="1:12" x14ac:dyDescent="0.3">
      <c r="A106">
        <v>203</v>
      </c>
      <c r="B106" t="s">
        <v>135</v>
      </c>
      <c r="C106" t="s">
        <v>8346</v>
      </c>
      <c r="D106" t="s">
        <v>86</v>
      </c>
      <c r="E106" t="s">
        <v>47</v>
      </c>
      <c r="F106" t="s">
        <v>22</v>
      </c>
      <c r="G106" t="s">
        <v>8364</v>
      </c>
      <c r="H106" t="s">
        <v>8354</v>
      </c>
      <c r="I106" t="s">
        <v>8355</v>
      </c>
      <c r="J106" t="s">
        <v>8365</v>
      </c>
      <c r="L106" t="s">
        <v>8348</v>
      </c>
    </row>
    <row r="107" spans="1:12" x14ac:dyDescent="0.3">
      <c r="A107">
        <v>204</v>
      </c>
      <c r="B107" t="s">
        <v>136</v>
      </c>
      <c r="C107" t="s">
        <v>8346</v>
      </c>
      <c r="D107" t="s">
        <v>86</v>
      </c>
      <c r="E107" t="s">
        <v>47</v>
      </c>
      <c r="F107" t="s">
        <v>22</v>
      </c>
      <c r="G107" t="s">
        <v>8353</v>
      </c>
      <c r="H107" t="s">
        <v>8354</v>
      </c>
      <c r="I107" t="s">
        <v>8355</v>
      </c>
      <c r="L107" t="s">
        <v>8348</v>
      </c>
    </row>
    <row r="108" spans="1:12" x14ac:dyDescent="0.3">
      <c r="A108">
        <v>205</v>
      </c>
      <c r="B108" t="s">
        <v>137</v>
      </c>
      <c r="C108" t="s">
        <v>8346</v>
      </c>
      <c r="D108" t="s">
        <v>86</v>
      </c>
      <c r="E108" t="s">
        <v>47</v>
      </c>
      <c r="F108" t="s">
        <v>22</v>
      </c>
      <c r="G108" t="s">
        <v>8353</v>
      </c>
      <c r="H108" t="s">
        <v>8354</v>
      </c>
      <c r="I108" t="s">
        <v>8355</v>
      </c>
      <c r="L108" t="s">
        <v>8348</v>
      </c>
    </row>
    <row r="109" spans="1:12" x14ac:dyDescent="0.3">
      <c r="A109">
        <v>206</v>
      </c>
      <c r="B109" t="s">
        <v>138</v>
      </c>
      <c r="C109" t="s">
        <v>8346</v>
      </c>
      <c r="D109" t="s">
        <v>86</v>
      </c>
      <c r="E109" t="s">
        <v>65</v>
      </c>
      <c r="F109" t="s">
        <v>22</v>
      </c>
      <c r="G109" t="s">
        <v>8353</v>
      </c>
      <c r="H109" t="s">
        <v>8354</v>
      </c>
      <c r="I109" t="s">
        <v>8355</v>
      </c>
      <c r="L109" t="s">
        <v>8348</v>
      </c>
    </row>
    <row r="110" spans="1:12" x14ac:dyDescent="0.3">
      <c r="A110">
        <v>207</v>
      </c>
      <c r="B110" t="s">
        <v>139</v>
      </c>
      <c r="C110" t="s">
        <v>8346</v>
      </c>
      <c r="D110" t="s">
        <v>86</v>
      </c>
      <c r="E110" t="s">
        <v>47</v>
      </c>
      <c r="F110" t="s">
        <v>54</v>
      </c>
      <c r="G110" t="s">
        <v>8353</v>
      </c>
      <c r="H110" t="s">
        <v>8354</v>
      </c>
      <c r="I110" t="s">
        <v>8355</v>
      </c>
      <c r="L110" t="s">
        <v>8348</v>
      </c>
    </row>
    <row r="111" spans="1:12" x14ac:dyDescent="0.3">
      <c r="A111">
        <v>208</v>
      </c>
      <c r="B111" t="s">
        <v>140</v>
      </c>
      <c r="C111" t="s">
        <v>8352</v>
      </c>
      <c r="D111" t="s">
        <v>90</v>
      </c>
      <c r="E111" t="s">
        <v>21</v>
      </c>
      <c r="F111" t="s">
        <v>54</v>
      </c>
      <c r="G111" t="s">
        <v>8364</v>
      </c>
      <c r="H111" t="s">
        <v>8354</v>
      </c>
      <c r="I111" t="s">
        <v>8355</v>
      </c>
      <c r="J111" t="s">
        <v>8365</v>
      </c>
      <c r="L111" t="s">
        <v>8348</v>
      </c>
    </row>
    <row r="112" spans="1:12" x14ac:dyDescent="0.3">
      <c r="A112">
        <v>213</v>
      </c>
      <c r="B112" t="s">
        <v>142</v>
      </c>
      <c r="C112" t="s">
        <v>8346</v>
      </c>
      <c r="D112" t="s">
        <v>90</v>
      </c>
      <c r="E112" t="s">
        <v>52</v>
      </c>
      <c r="F112" t="s">
        <v>22</v>
      </c>
      <c r="G112" t="s">
        <v>8364</v>
      </c>
      <c r="H112" t="s">
        <v>8354</v>
      </c>
      <c r="I112" t="s">
        <v>8355</v>
      </c>
      <c r="J112" t="s">
        <v>8366</v>
      </c>
      <c r="L112" t="s">
        <v>8348</v>
      </c>
    </row>
    <row r="113" spans="1:12" x14ac:dyDescent="0.3">
      <c r="A113">
        <v>214</v>
      </c>
      <c r="B113" t="s">
        <v>143</v>
      </c>
      <c r="C113" t="s">
        <v>8352</v>
      </c>
      <c r="D113" t="s">
        <v>90</v>
      </c>
      <c r="E113" t="s">
        <v>21</v>
      </c>
      <c r="F113" t="s">
        <v>54</v>
      </c>
      <c r="G113" t="s">
        <v>8364</v>
      </c>
      <c r="H113" t="s">
        <v>8354</v>
      </c>
      <c r="I113" t="s">
        <v>8355</v>
      </c>
      <c r="J113" t="s">
        <v>8365</v>
      </c>
      <c r="L113" t="s">
        <v>8348</v>
      </c>
    </row>
    <row r="114" spans="1:12" x14ac:dyDescent="0.3">
      <c r="A114">
        <v>215</v>
      </c>
      <c r="B114" t="s">
        <v>145</v>
      </c>
      <c r="C114" t="s">
        <v>8352</v>
      </c>
      <c r="D114" t="s">
        <v>90</v>
      </c>
      <c r="E114" t="s">
        <v>47</v>
      </c>
      <c r="F114" t="s">
        <v>22</v>
      </c>
      <c r="G114" t="s">
        <v>8364</v>
      </c>
      <c r="H114" t="s">
        <v>8354</v>
      </c>
      <c r="I114" t="s">
        <v>8355</v>
      </c>
      <c r="J114" t="s">
        <v>8367</v>
      </c>
      <c r="L114" t="s">
        <v>8348</v>
      </c>
    </row>
    <row r="115" spans="1:12" x14ac:dyDescent="0.3">
      <c r="A115">
        <v>216</v>
      </c>
      <c r="B115" t="s">
        <v>146</v>
      </c>
      <c r="C115" t="s">
        <v>8346</v>
      </c>
      <c r="D115" t="s">
        <v>90</v>
      </c>
      <c r="E115" t="s">
        <v>65</v>
      </c>
      <c r="F115" t="s">
        <v>22</v>
      </c>
      <c r="G115" t="s">
        <v>8364</v>
      </c>
      <c r="H115" t="s">
        <v>8354</v>
      </c>
      <c r="I115" t="s">
        <v>8355</v>
      </c>
      <c r="J115" t="s">
        <v>8366</v>
      </c>
      <c r="L115" t="s">
        <v>8348</v>
      </c>
    </row>
    <row r="116" spans="1:12" x14ac:dyDescent="0.3">
      <c r="A116">
        <v>217</v>
      </c>
      <c r="B116" t="s">
        <v>147</v>
      </c>
      <c r="C116" t="s">
        <v>8346</v>
      </c>
      <c r="D116" t="s">
        <v>90</v>
      </c>
      <c r="E116" t="s">
        <v>21</v>
      </c>
      <c r="F116" t="s">
        <v>22</v>
      </c>
      <c r="G116" t="s">
        <v>8364</v>
      </c>
      <c r="H116" t="s">
        <v>8354</v>
      </c>
      <c r="I116" t="s">
        <v>8355</v>
      </c>
      <c r="J116" t="s">
        <v>8365</v>
      </c>
      <c r="L116" t="s">
        <v>8348</v>
      </c>
    </row>
    <row r="117" spans="1:12" x14ac:dyDescent="0.3">
      <c r="A117">
        <v>218</v>
      </c>
      <c r="B117" t="s">
        <v>148</v>
      </c>
      <c r="C117" t="s">
        <v>8352</v>
      </c>
      <c r="D117" t="s">
        <v>90</v>
      </c>
      <c r="E117" t="s">
        <v>21</v>
      </c>
      <c r="F117" t="s">
        <v>54</v>
      </c>
      <c r="G117" t="s">
        <v>8364</v>
      </c>
      <c r="H117" t="s">
        <v>8354</v>
      </c>
      <c r="I117" t="s">
        <v>8355</v>
      </c>
      <c r="J117" t="s">
        <v>8365</v>
      </c>
      <c r="L117" t="s">
        <v>8348</v>
      </c>
    </row>
    <row r="118" spans="1:12" x14ac:dyDescent="0.3">
      <c r="A118">
        <v>219</v>
      </c>
      <c r="B118" t="s">
        <v>150</v>
      </c>
      <c r="C118" t="s">
        <v>8352</v>
      </c>
      <c r="D118" t="s">
        <v>90</v>
      </c>
      <c r="E118" t="s">
        <v>47</v>
      </c>
      <c r="F118" t="s">
        <v>22</v>
      </c>
      <c r="G118" t="s">
        <v>8364</v>
      </c>
      <c r="H118" t="s">
        <v>8354</v>
      </c>
      <c r="I118" t="s">
        <v>8355</v>
      </c>
      <c r="J118" t="s">
        <v>8365</v>
      </c>
      <c r="L118" t="s">
        <v>8348</v>
      </c>
    </row>
    <row r="119" spans="1:12" x14ac:dyDescent="0.3">
      <c r="A119">
        <v>220</v>
      </c>
      <c r="B119" t="s">
        <v>151</v>
      </c>
      <c r="C119" t="s">
        <v>8352</v>
      </c>
      <c r="D119" t="s">
        <v>90</v>
      </c>
      <c r="E119" t="s">
        <v>47</v>
      </c>
      <c r="F119" t="s">
        <v>22</v>
      </c>
      <c r="G119" t="s">
        <v>8364</v>
      </c>
      <c r="H119" t="s">
        <v>8354</v>
      </c>
      <c r="I119" t="s">
        <v>8355</v>
      </c>
      <c r="J119" t="s">
        <v>8367</v>
      </c>
      <c r="L119" t="s">
        <v>8348</v>
      </c>
    </row>
    <row r="120" spans="1:12" x14ac:dyDescent="0.3">
      <c r="A120">
        <v>221</v>
      </c>
      <c r="B120" t="s">
        <v>152</v>
      </c>
      <c r="C120" t="s">
        <v>8352</v>
      </c>
      <c r="D120" t="s">
        <v>90</v>
      </c>
      <c r="E120" t="s">
        <v>65</v>
      </c>
      <c r="F120" t="s">
        <v>22</v>
      </c>
      <c r="G120" t="s">
        <v>8364</v>
      </c>
      <c r="H120" t="s">
        <v>8354</v>
      </c>
      <c r="I120" t="s">
        <v>8355</v>
      </c>
      <c r="J120" t="s">
        <v>8366</v>
      </c>
      <c r="L120" t="s">
        <v>8348</v>
      </c>
    </row>
    <row r="121" spans="1:12" x14ac:dyDescent="0.3">
      <c r="A121">
        <v>222</v>
      </c>
      <c r="B121" t="s">
        <v>153</v>
      </c>
      <c r="C121" t="s">
        <v>8352</v>
      </c>
      <c r="D121" t="s">
        <v>90</v>
      </c>
      <c r="E121" t="s">
        <v>65</v>
      </c>
      <c r="F121" t="s">
        <v>22</v>
      </c>
      <c r="G121" t="s">
        <v>8364</v>
      </c>
      <c r="H121" t="s">
        <v>8354</v>
      </c>
      <c r="I121" t="s">
        <v>8355</v>
      </c>
      <c r="J121" t="s">
        <v>8368</v>
      </c>
      <c r="L121" t="s">
        <v>8348</v>
      </c>
    </row>
    <row r="122" spans="1:12" x14ac:dyDescent="0.3">
      <c r="A122">
        <v>223</v>
      </c>
      <c r="B122" t="s">
        <v>154</v>
      </c>
      <c r="C122" t="s">
        <v>8352</v>
      </c>
      <c r="D122" t="s">
        <v>90</v>
      </c>
      <c r="E122" t="s">
        <v>65</v>
      </c>
      <c r="F122" t="s">
        <v>22</v>
      </c>
      <c r="G122" t="s">
        <v>8364</v>
      </c>
      <c r="H122" t="s">
        <v>8354</v>
      </c>
      <c r="I122" t="s">
        <v>8355</v>
      </c>
      <c r="J122" t="s">
        <v>8365</v>
      </c>
      <c r="L122" t="s">
        <v>8348</v>
      </c>
    </row>
    <row r="123" spans="1:12" x14ac:dyDescent="0.3">
      <c r="A123">
        <v>224</v>
      </c>
      <c r="B123" t="s">
        <v>155</v>
      </c>
      <c r="C123" t="s">
        <v>8352</v>
      </c>
      <c r="D123" t="s">
        <v>90</v>
      </c>
      <c r="E123" t="s">
        <v>65</v>
      </c>
      <c r="F123" t="s">
        <v>22</v>
      </c>
      <c r="G123" t="s">
        <v>8364</v>
      </c>
      <c r="H123" t="s">
        <v>8354</v>
      </c>
      <c r="I123" t="s">
        <v>8355</v>
      </c>
      <c r="J123" t="s">
        <v>8365</v>
      </c>
      <c r="L123" t="s">
        <v>8348</v>
      </c>
    </row>
    <row r="124" spans="1:12" x14ac:dyDescent="0.3">
      <c r="A124">
        <v>225</v>
      </c>
      <c r="B124" t="s">
        <v>156</v>
      </c>
      <c r="C124" t="s">
        <v>8352</v>
      </c>
      <c r="D124" t="s">
        <v>90</v>
      </c>
      <c r="E124" t="s">
        <v>21</v>
      </c>
      <c r="F124" t="s">
        <v>22</v>
      </c>
      <c r="G124" t="s">
        <v>8364</v>
      </c>
      <c r="H124" t="s">
        <v>8354</v>
      </c>
      <c r="I124" t="s">
        <v>8355</v>
      </c>
      <c r="J124" t="s">
        <v>8368</v>
      </c>
      <c r="L124" t="s">
        <v>8348</v>
      </c>
    </row>
    <row r="125" spans="1:12" x14ac:dyDescent="0.3">
      <c r="A125">
        <v>226</v>
      </c>
      <c r="B125" t="s">
        <v>157</v>
      </c>
      <c r="C125" t="s">
        <v>8352</v>
      </c>
      <c r="D125" t="s">
        <v>90</v>
      </c>
      <c r="E125" t="s">
        <v>65</v>
      </c>
      <c r="F125" t="s">
        <v>22</v>
      </c>
      <c r="G125" t="s">
        <v>8364</v>
      </c>
      <c r="H125" t="s">
        <v>8354</v>
      </c>
      <c r="I125" t="s">
        <v>8355</v>
      </c>
      <c r="J125" t="s">
        <v>8368</v>
      </c>
      <c r="L125" t="s">
        <v>8348</v>
      </c>
    </row>
    <row r="126" spans="1:12" x14ac:dyDescent="0.3">
      <c r="A126">
        <v>227</v>
      </c>
      <c r="B126" t="s">
        <v>1182</v>
      </c>
      <c r="C126" t="s">
        <v>8352</v>
      </c>
      <c r="D126" t="s">
        <v>90</v>
      </c>
      <c r="E126" t="s">
        <v>65</v>
      </c>
      <c r="F126" t="s">
        <v>54</v>
      </c>
      <c r="G126" t="s">
        <v>8364</v>
      </c>
      <c r="H126" t="s">
        <v>8354</v>
      </c>
      <c r="I126" t="s">
        <v>8355</v>
      </c>
      <c r="J126" t="s">
        <v>8368</v>
      </c>
      <c r="L126" t="s">
        <v>8348</v>
      </c>
    </row>
    <row r="127" spans="1:12" x14ac:dyDescent="0.3">
      <c r="A127">
        <v>228</v>
      </c>
      <c r="B127" t="s">
        <v>159</v>
      </c>
      <c r="C127" t="s">
        <v>8352</v>
      </c>
      <c r="D127" t="s">
        <v>90</v>
      </c>
      <c r="E127" t="s">
        <v>65</v>
      </c>
      <c r="F127" t="s">
        <v>22</v>
      </c>
      <c r="G127" t="s">
        <v>8364</v>
      </c>
      <c r="H127" t="s">
        <v>8354</v>
      </c>
      <c r="I127" t="s">
        <v>8355</v>
      </c>
      <c r="J127" t="s">
        <v>8365</v>
      </c>
      <c r="L127" t="s">
        <v>8348</v>
      </c>
    </row>
    <row r="128" spans="1:12" x14ac:dyDescent="0.3">
      <c r="A128">
        <v>230</v>
      </c>
      <c r="B128" t="s">
        <v>161</v>
      </c>
      <c r="C128" t="s">
        <v>8352</v>
      </c>
      <c r="D128" t="s">
        <v>90</v>
      </c>
      <c r="E128" t="s">
        <v>47</v>
      </c>
      <c r="F128" t="s">
        <v>22</v>
      </c>
      <c r="G128" t="s">
        <v>8353</v>
      </c>
      <c r="H128" t="s">
        <v>8354</v>
      </c>
      <c r="I128" t="s">
        <v>8355</v>
      </c>
      <c r="L128" t="s">
        <v>8348</v>
      </c>
    </row>
    <row r="129" spans="1:12" x14ac:dyDescent="0.3">
      <c r="A129">
        <v>231</v>
      </c>
      <c r="B129" t="s">
        <v>162</v>
      </c>
      <c r="C129" t="s">
        <v>8352</v>
      </c>
      <c r="D129" t="s">
        <v>90</v>
      </c>
      <c r="E129" t="s">
        <v>47</v>
      </c>
      <c r="F129" t="s">
        <v>22</v>
      </c>
      <c r="G129" t="s">
        <v>8353</v>
      </c>
      <c r="H129" t="s">
        <v>8354</v>
      </c>
      <c r="I129" t="s">
        <v>8355</v>
      </c>
      <c r="L129" t="s">
        <v>8348</v>
      </c>
    </row>
    <row r="130" spans="1:12" x14ac:dyDescent="0.3">
      <c r="A130">
        <v>232</v>
      </c>
      <c r="B130" t="s">
        <v>163</v>
      </c>
      <c r="C130" t="s">
        <v>8352</v>
      </c>
      <c r="D130" t="s">
        <v>90</v>
      </c>
      <c r="E130" t="s">
        <v>47</v>
      </c>
      <c r="F130" t="s">
        <v>22</v>
      </c>
      <c r="G130" t="s">
        <v>8353</v>
      </c>
      <c r="H130" t="s">
        <v>8354</v>
      </c>
      <c r="I130" t="s">
        <v>8355</v>
      </c>
      <c r="L130" t="s">
        <v>8348</v>
      </c>
    </row>
    <row r="131" spans="1:12" x14ac:dyDescent="0.3">
      <c r="A131">
        <v>233</v>
      </c>
      <c r="B131" t="s">
        <v>164</v>
      </c>
      <c r="C131" t="s">
        <v>8352</v>
      </c>
      <c r="D131" t="s">
        <v>90</v>
      </c>
      <c r="E131" t="s">
        <v>52</v>
      </c>
      <c r="F131" t="s">
        <v>22</v>
      </c>
      <c r="G131" t="s">
        <v>8353</v>
      </c>
      <c r="H131" t="s">
        <v>8354</v>
      </c>
      <c r="I131" t="s">
        <v>8355</v>
      </c>
      <c r="L131" t="s">
        <v>8348</v>
      </c>
    </row>
    <row r="132" spans="1:12" x14ac:dyDescent="0.3">
      <c r="A132">
        <v>234</v>
      </c>
      <c r="B132" t="s">
        <v>165</v>
      </c>
      <c r="C132" t="s">
        <v>8352</v>
      </c>
      <c r="D132" t="s">
        <v>90</v>
      </c>
      <c r="E132" t="s">
        <v>52</v>
      </c>
      <c r="F132" t="s">
        <v>22</v>
      </c>
      <c r="G132" t="s">
        <v>8353</v>
      </c>
      <c r="H132" t="s">
        <v>8354</v>
      </c>
      <c r="I132" t="s">
        <v>8355</v>
      </c>
      <c r="L132" t="s">
        <v>8348</v>
      </c>
    </row>
    <row r="133" spans="1:12" x14ac:dyDescent="0.3">
      <c r="A133">
        <v>235</v>
      </c>
      <c r="B133" t="s">
        <v>166</v>
      </c>
      <c r="C133" t="s">
        <v>8352</v>
      </c>
      <c r="D133" t="s">
        <v>90</v>
      </c>
      <c r="E133" t="s">
        <v>65</v>
      </c>
      <c r="F133" t="s">
        <v>22</v>
      </c>
      <c r="G133" t="s">
        <v>8353</v>
      </c>
      <c r="H133" t="s">
        <v>8354</v>
      </c>
      <c r="I133" t="s">
        <v>8355</v>
      </c>
      <c r="L133" t="s">
        <v>8348</v>
      </c>
    </row>
    <row r="134" spans="1:12" x14ac:dyDescent="0.3">
      <c r="A134">
        <v>236</v>
      </c>
      <c r="B134" t="s">
        <v>167</v>
      </c>
      <c r="C134" t="s">
        <v>8352</v>
      </c>
      <c r="D134" t="s">
        <v>90</v>
      </c>
      <c r="E134" t="s">
        <v>65</v>
      </c>
      <c r="F134" t="s">
        <v>54</v>
      </c>
      <c r="G134" t="s">
        <v>8353</v>
      </c>
      <c r="H134" t="s">
        <v>8354</v>
      </c>
      <c r="I134" t="s">
        <v>8355</v>
      </c>
      <c r="L134" t="s">
        <v>8348</v>
      </c>
    </row>
    <row r="135" spans="1:12" x14ac:dyDescent="0.3">
      <c r="A135">
        <v>238</v>
      </c>
      <c r="B135" t="s">
        <v>168</v>
      </c>
      <c r="C135" t="s">
        <v>8346</v>
      </c>
      <c r="D135" t="s">
        <v>90</v>
      </c>
      <c r="E135" t="s">
        <v>52</v>
      </c>
      <c r="F135" t="s">
        <v>22</v>
      </c>
      <c r="G135" t="s">
        <v>8364</v>
      </c>
      <c r="H135" t="s">
        <v>8354</v>
      </c>
      <c r="I135" t="s">
        <v>8355</v>
      </c>
      <c r="J135" t="s">
        <v>8365</v>
      </c>
      <c r="L135" t="s">
        <v>8348</v>
      </c>
    </row>
    <row r="136" spans="1:12" x14ac:dyDescent="0.3">
      <c r="A136">
        <v>239</v>
      </c>
      <c r="B136" t="s">
        <v>1226</v>
      </c>
      <c r="C136" t="s">
        <v>8352</v>
      </c>
      <c r="D136" t="s">
        <v>29</v>
      </c>
      <c r="E136" t="s">
        <v>21</v>
      </c>
      <c r="F136" t="s">
        <v>22</v>
      </c>
      <c r="G136" t="s">
        <v>8364</v>
      </c>
      <c r="H136" t="s">
        <v>8354</v>
      </c>
      <c r="I136" t="s">
        <v>8355</v>
      </c>
      <c r="J136" t="s">
        <v>8368</v>
      </c>
      <c r="L136" t="s">
        <v>8348</v>
      </c>
    </row>
    <row r="137" spans="1:12" x14ac:dyDescent="0.3">
      <c r="A137">
        <v>240</v>
      </c>
      <c r="B137" t="s">
        <v>172</v>
      </c>
      <c r="C137" t="s">
        <v>8352</v>
      </c>
      <c r="D137" t="s">
        <v>29</v>
      </c>
      <c r="E137" t="s">
        <v>52</v>
      </c>
      <c r="F137" t="s">
        <v>22</v>
      </c>
      <c r="G137" t="s">
        <v>8353</v>
      </c>
      <c r="H137" t="s">
        <v>8354</v>
      </c>
      <c r="I137" t="s">
        <v>8355</v>
      </c>
      <c r="L137" t="s">
        <v>8348</v>
      </c>
    </row>
    <row r="138" spans="1:12" x14ac:dyDescent="0.3">
      <c r="A138">
        <v>241</v>
      </c>
      <c r="B138" t="s">
        <v>173</v>
      </c>
      <c r="C138" t="s">
        <v>8352</v>
      </c>
      <c r="D138" t="s">
        <v>29</v>
      </c>
      <c r="E138" t="s">
        <v>21</v>
      </c>
      <c r="F138" t="s">
        <v>22</v>
      </c>
      <c r="G138" t="s">
        <v>8353</v>
      </c>
      <c r="H138" t="s">
        <v>8354</v>
      </c>
      <c r="I138" t="s">
        <v>8355</v>
      </c>
      <c r="L138" t="s">
        <v>8348</v>
      </c>
    </row>
    <row r="139" spans="1:12" x14ac:dyDescent="0.3">
      <c r="A139">
        <v>242</v>
      </c>
      <c r="B139" t="s">
        <v>2577</v>
      </c>
      <c r="C139" t="s">
        <v>8346</v>
      </c>
      <c r="D139" t="s">
        <v>29</v>
      </c>
      <c r="E139" t="s">
        <v>21</v>
      </c>
      <c r="F139" t="s">
        <v>22</v>
      </c>
      <c r="H139" t="s">
        <v>8347</v>
      </c>
      <c r="I139" t="s">
        <v>8347</v>
      </c>
      <c r="L139" t="s">
        <v>8348</v>
      </c>
    </row>
    <row r="140" spans="1:12" x14ac:dyDescent="0.3">
      <c r="A140">
        <v>243</v>
      </c>
      <c r="B140" t="s">
        <v>175</v>
      </c>
      <c r="C140" t="s">
        <v>8352</v>
      </c>
      <c r="D140" t="s">
        <v>29</v>
      </c>
      <c r="E140" t="s">
        <v>21</v>
      </c>
      <c r="F140" t="s">
        <v>54</v>
      </c>
      <c r="H140" t="s">
        <v>8347</v>
      </c>
      <c r="I140" t="s">
        <v>8347</v>
      </c>
      <c r="L140" t="s">
        <v>8348</v>
      </c>
    </row>
    <row r="141" spans="1:12" x14ac:dyDescent="0.3">
      <c r="A141">
        <v>244</v>
      </c>
      <c r="B141" t="s">
        <v>176</v>
      </c>
      <c r="C141" t="s">
        <v>8346</v>
      </c>
      <c r="D141" t="s">
        <v>90</v>
      </c>
      <c r="E141" t="s">
        <v>65</v>
      </c>
      <c r="F141" t="s">
        <v>54</v>
      </c>
      <c r="G141" t="s">
        <v>8353</v>
      </c>
      <c r="H141" t="s">
        <v>8354</v>
      </c>
      <c r="I141" t="s">
        <v>8355</v>
      </c>
      <c r="L141" t="s">
        <v>8348</v>
      </c>
    </row>
    <row r="142" spans="1:12" x14ac:dyDescent="0.3">
      <c r="A142">
        <v>245</v>
      </c>
      <c r="B142" t="s">
        <v>1245</v>
      </c>
      <c r="C142" t="s">
        <v>8346</v>
      </c>
      <c r="D142" t="s">
        <v>178</v>
      </c>
      <c r="E142" t="s">
        <v>47</v>
      </c>
      <c r="F142" t="s">
        <v>22</v>
      </c>
      <c r="G142" t="s">
        <v>8353</v>
      </c>
      <c r="H142" t="s">
        <v>8354</v>
      </c>
      <c r="I142" t="s">
        <v>8355</v>
      </c>
      <c r="L142" t="s">
        <v>8348</v>
      </c>
    </row>
    <row r="143" spans="1:12" x14ac:dyDescent="0.3">
      <c r="A143">
        <v>246</v>
      </c>
      <c r="B143" t="s">
        <v>181</v>
      </c>
      <c r="C143" t="s">
        <v>8346</v>
      </c>
      <c r="D143" t="s">
        <v>180</v>
      </c>
      <c r="E143" t="s">
        <v>47</v>
      </c>
      <c r="F143" t="s">
        <v>22</v>
      </c>
      <c r="G143" t="s">
        <v>8353</v>
      </c>
      <c r="H143" t="s">
        <v>8354</v>
      </c>
      <c r="I143" t="s">
        <v>8355</v>
      </c>
      <c r="L143" t="s">
        <v>8348</v>
      </c>
    </row>
    <row r="144" spans="1:12" x14ac:dyDescent="0.3">
      <c r="A144">
        <v>247</v>
      </c>
      <c r="B144" t="s">
        <v>182</v>
      </c>
      <c r="C144" t="s">
        <v>8352</v>
      </c>
      <c r="D144" t="s">
        <v>180</v>
      </c>
      <c r="E144" t="s">
        <v>21</v>
      </c>
      <c r="F144" t="s">
        <v>22</v>
      </c>
      <c r="H144" t="s">
        <v>8347</v>
      </c>
      <c r="I144" t="s">
        <v>8347</v>
      </c>
      <c r="L144" t="s">
        <v>8348</v>
      </c>
    </row>
    <row r="145" spans="1:12" x14ac:dyDescent="0.3">
      <c r="A145">
        <v>248</v>
      </c>
      <c r="B145" t="s">
        <v>183</v>
      </c>
      <c r="C145" t="s">
        <v>8346</v>
      </c>
      <c r="D145" t="s">
        <v>20</v>
      </c>
      <c r="E145" t="s">
        <v>47</v>
      </c>
      <c r="F145" t="s">
        <v>22</v>
      </c>
      <c r="H145" t="s">
        <v>8347</v>
      </c>
      <c r="I145" t="s">
        <v>8347</v>
      </c>
      <c r="L145" t="s">
        <v>8348</v>
      </c>
    </row>
    <row r="146" spans="1:12" x14ac:dyDescent="0.3">
      <c r="A146">
        <v>249</v>
      </c>
      <c r="B146" t="s">
        <v>184</v>
      </c>
      <c r="C146" t="s">
        <v>8346</v>
      </c>
      <c r="D146" t="s">
        <v>20</v>
      </c>
      <c r="E146" t="s">
        <v>47</v>
      </c>
      <c r="F146" t="s">
        <v>22</v>
      </c>
      <c r="H146" t="s">
        <v>8347</v>
      </c>
      <c r="I146" t="s">
        <v>8347</v>
      </c>
      <c r="L146" t="s">
        <v>8348</v>
      </c>
    </row>
    <row r="147" spans="1:12" x14ac:dyDescent="0.3">
      <c r="A147">
        <v>251</v>
      </c>
      <c r="B147" t="s">
        <v>1248</v>
      </c>
      <c r="C147" t="s">
        <v>8346</v>
      </c>
      <c r="D147" t="s">
        <v>186</v>
      </c>
      <c r="E147" t="s">
        <v>52</v>
      </c>
      <c r="F147" t="s">
        <v>22</v>
      </c>
      <c r="G147" t="s">
        <v>8353</v>
      </c>
      <c r="H147" t="s">
        <v>8354</v>
      </c>
      <c r="I147" t="s">
        <v>8355</v>
      </c>
      <c r="L147" t="s">
        <v>8348</v>
      </c>
    </row>
    <row r="148" spans="1:12" x14ac:dyDescent="0.3">
      <c r="A148">
        <v>252</v>
      </c>
      <c r="B148" t="s">
        <v>1253</v>
      </c>
      <c r="C148" t="s">
        <v>8346</v>
      </c>
      <c r="D148" t="s">
        <v>178</v>
      </c>
      <c r="E148" t="s">
        <v>47</v>
      </c>
      <c r="F148" t="s">
        <v>22</v>
      </c>
      <c r="G148" t="s">
        <v>8353</v>
      </c>
      <c r="H148" t="s">
        <v>8354</v>
      </c>
      <c r="I148" t="s">
        <v>8355</v>
      </c>
      <c r="L148" t="s">
        <v>8348</v>
      </c>
    </row>
    <row r="149" spans="1:12" x14ac:dyDescent="0.3">
      <c r="A149">
        <v>253</v>
      </c>
      <c r="B149" t="s">
        <v>188</v>
      </c>
      <c r="C149" t="s">
        <v>8346</v>
      </c>
      <c r="D149" t="s">
        <v>60</v>
      </c>
      <c r="E149" t="s">
        <v>61</v>
      </c>
      <c r="F149" t="s">
        <v>54</v>
      </c>
      <c r="H149" t="s">
        <v>8347</v>
      </c>
      <c r="I149" t="s">
        <v>8347</v>
      </c>
      <c r="L149" t="s">
        <v>8348</v>
      </c>
    </row>
    <row r="150" spans="1:12" x14ac:dyDescent="0.3">
      <c r="A150">
        <v>254</v>
      </c>
      <c r="B150" t="s">
        <v>189</v>
      </c>
      <c r="C150" t="s">
        <v>8346</v>
      </c>
      <c r="D150" t="s">
        <v>190</v>
      </c>
      <c r="E150" t="s">
        <v>52</v>
      </c>
      <c r="F150" t="s">
        <v>22</v>
      </c>
      <c r="G150" t="s">
        <v>8353</v>
      </c>
      <c r="H150" t="s">
        <v>8354</v>
      </c>
      <c r="I150" t="s">
        <v>8355</v>
      </c>
      <c r="L150" t="s">
        <v>8348</v>
      </c>
    </row>
    <row r="151" spans="1:12" x14ac:dyDescent="0.3">
      <c r="A151">
        <v>255</v>
      </c>
      <c r="B151" t="s">
        <v>1258</v>
      </c>
      <c r="C151" t="s">
        <v>8346</v>
      </c>
      <c r="D151" t="s">
        <v>118</v>
      </c>
      <c r="E151" t="s">
        <v>65</v>
      </c>
      <c r="F151" t="s">
        <v>22</v>
      </c>
      <c r="G151" t="s">
        <v>8364</v>
      </c>
      <c r="H151" t="s">
        <v>8354</v>
      </c>
      <c r="I151" t="s">
        <v>8355</v>
      </c>
      <c r="J151" t="s">
        <v>8367</v>
      </c>
      <c r="L151" t="s">
        <v>8348</v>
      </c>
    </row>
    <row r="152" spans="1:12" x14ac:dyDescent="0.3">
      <c r="A152">
        <v>256</v>
      </c>
      <c r="B152" t="s">
        <v>193</v>
      </c>
      <c r="C152" t="s">
        <v>8346</v>
      </c>
      <c r="D152" t="s">
        <v>118</v>
      </c>
      <c r="E152" t="s">
        <v>47</v>
      </c>
      <c r="F152" t="s">
        <v>22</v>
      </c>
      <c r="G152" t="s">
        <v>8353</v>
      </c>
      <c r="H152" t="s">
        <v>8354</v>
      </c>
      <c r="I152" t="s">
        <v>8355</v>
      </c>
      <c r="L152" t="s">
        <v>8348</v>
      </c>
    </row>
    <row r="153" spans="1:12" x14ac:dyDescent="0.3">
      <c r="A153">
        <v>257</v>
      </c>
      <c r="B153" t="s">
        <v>194</v>
      </c>
      <c r="C153" t="s">
        <v>8346</v>
      </c>
      <c r="D153" t="s">
        <v>118</v>
      </c>
      <c r="E153" t="s">
        <v>47</v>
      </c>
      <c r="F153" t="s">
        <v>22</v>
      </c>
      <c r="H153" t="s">
        <v>8347</v>
      </c>
      <c r="I153" t="s">
        <v>8347</v>
      </c>
      <c r="L153" t="s">
        <v>8348</v>
      </c>
    </row>
    <row r="154" spans="1:12" x14ac:dyDescent="0.3">
      <c r="A154">
        <v>259</v>
      </c>
      <c r="B154" t="s">
        <v>195</v>
      </c>
      <c r="C154" t="s">
        <v>8352</v>
      </c>
      <c r="D154" t="s">
        <v>186</v>
      </c>
      <c r="E154" t="s">
        <v>52</v>
      </c>
      <c r="F154" t="s">
        <v>22</v>
      </c>
      <c r="H154" t="s">
        <v>8347</v>
      </c>
      <c r="I154" t="s">
        <v>8347</v>
      </c>
      <c r="L154" t="s">
        <v>8348</v>
      </c>
    </row>
    <row r="155" spans="1:12" x14ac:dyDescent="0.3">
      <c r="A155">
        <v>260</v>
      </c>
      <c r="B155" t="s">
        <v>196</v>
      </c>
      <c r="C155" t="s">
        <v>8346</v>
      </c>
      <c r="D155" t="s">
        <v>197</v>
      </c>
      <c r="E155" t="s">
        <v>47</v>
      </c>
      <c r="F155" t="s">
        <v>54</v>
      </c>
      <c r="G155" t="s">
        <v>8353</v>
      </c>
      <c r="H155" t="s">
        <v>8354</v>
      </c>
      <c r="I155" t="s">
        <v>8355</v>
      </c>
      <c r="L155" t="s">
        <v>8348</v>
      </c>
    </row>
    <row r="156" spans="1:12" x14ac:dyDescent="0.3">
      <c r="A156">
        <v>261</v>
      </c>
      <c r="B156" t="s">
        <v>198</v>
      </c>
      <c r="C156" t="s">
        <v>8346</v>
      </c>
      <c r="D156" t="s">
        <v>46</v>
      </c>
      <c r="E156" t="s">
        <v>47</v>
      </c>
      <c r="F156" t="s">
        <v>54</v>
      </c>
      <c r="G156" t="s">
        <v>8353</v>
      </c>
      <c r="H156" t="s">
        <v>8354</v>
      </c>
      <c r="I156" t="s">
        <v>8355</v>
      </c>
      <c r="L156" t="s">
        <v>8348</v>
      </c>
    </row>
    <row r="157" spans="1:12" x14ac:dyDescent="0.3">
      <c r="A157">
        <v>262</v>
      </c>
      <c r="B157" t="s">
        <v>200</v>
      </c>
      <c r="C157" t="s">
        <v>8346</v>
      </c>
      <c r="D157" t="s">
        <v>41</v>
      </c>
      <c r="E157" t="s">
        <v>47</v>
      </c>
      <c r="F157" t="s">
        <v>54</v>
      </c>
      <c r="G157" t="s">
        <v>8353</v>
      </c>
      <c r="H157" t="s">
        <v>8354</v>
      </c>
      <c r="I157" t="s">
        <v>8355</v>
      </c>
      <c r="L157" t="s">
        <v>8348</v>
      </c>
    </row>
    <row r="158" spans="1:12" x14ac:dyDescent="0.3">
      <c r="A158">
        <v>263</v>
      </c>
      <c r="B158" t="s">
        <v>201</v>
      </c>
      <c r="C158" t="s">
        <v>8346</v>
      </c>
      <c r="D158" t="s">
        <v>41</v>
      </c>
      <c r="E158" t="s">
        <v>52</v>
      </c>
      <c r="F158" t="s">
        <v>22</v>
      </c>
      <c r="G158" t="s">
        <v>8353</v>
      </c>
      <c r="H158" t="s">
        <v>8354</v>
      </c>
      <c r="I158" t="s">
        <v>8355</v>
      </c>
      <c r="L158" t="s">
        <v>8348</v>
      </c>
    </row>
    <row r="159" spans="1:12" x14ac:dyDescent="0.3">
      <c r="A159">
        <v>264</v>
      </c>
      <c r="B159" t="s">
        <v>203</v>
      </c>
      <c r="C159" t="s">
        <v>8346</v>
      </c>
      <c r="D159" t="s">
        <v>41</v>
      </c>
      <c r="E159" t="s">
        <v>47</v>
      </c>
      <c r="F159" t="s">
        <v>22</v>
      </c>
      <c r="H159" t="s">
        <v>8347</v>
      </c>
      <c r="I159" t="s">
        <v>8347</v>
      </c>
      <c r="L159" t="s">
        <v>8348</v>
      </c>
    </row>
    <row r="160" spans="1:12" x14ac:dyDescent="0.3">
      <c r="A160">
        <v>265</v>
      </c>
      <c r="B160" t="s">
        <v>205</v>
      </c>
      <c r="C160" t="s">
        <v>8346</v>
      </c>
      <c r="D160" t="s">
        <v>41</v>
      </c>
      <c r="E160" t="s">
        <v>52</v>
      </c>
      <c r="F160" t="s">
        <v>22</v>
      </c>
      <c r="G160" t="s">
        <v>8353</v>
      </c>
      <c r="H160" t="s">
        <v>8354</v>
      </c>
      <c r="I160" t="s">
        <v>8355</v>
      </c>
      <c r="L160" t="s">
        <v>8348</v>
      </c>
    </row>
    <row r="161" spans="1:12" x14ac:dyDescent="0.3">
      <c r="A161">
        <v>266</v>
      </c>
      <c r="B161" t="s">
        <v>206</v>
      </c>
      <c r="C161" t="s">
        <v>8346</v>
      </c>
      <c r="D161" t="s">
        <v>41</v>
      </c>
      <c r="E161" t="s">
        <v>52</v>
      </c>
      <c r="F161" t="s">
        <v>22</v>
      </c>
      <c r="G161" t="s">
        <v>8353</v>
      </c>
      <c r="H161" t="s">
        <v>8354</v>
      </c>
      <c r="I161" t="s">
        <v>8355</v>
      </c>
      <c r="L161" t="s">
        <v>8348</v>
      </c>
    </row>
    <row r="162" spans="1:12" x14ac:dyDescent="0.3">
      <c r="A162">
        <v>268</v>
      </c>
      <c r="B162" t="s">
        <v>1284</v>
      </c>
      <c r="C162" t="s">
        <v>8346</v>
      </c>
      <c r="D162" t="s">
        <v>208</v>
      </c>
      <c r="E162" t="s">
        <v>47</v>
      </c>
      <c r="F162" t="s">
        <v>22</v>
      </c>
      <c r="G162" t="s">
        <v>8353</v>
      </c>
      <c r="H162" t="s">
        <v>8354</v>
      </c>
      <c r="I162" t="s">
        <v>8355</v>
      </c>
      <c r="L162" t="s">
        <v>8348</v>
      </c>
    </row>
    <row r="163" spans="1:12" x14ac:dyDescent="0.3">
      <c r="A163">
        <v>269</v>
      </c>
      <c r="B163" t="s">
        <v>1287</v>
      </c>
      <c r="C163" t="s">
        <v>8352</v>
      </c>
      <c r="D163" t="s">
        <v>208</v>
      </c>
      <c r="E163" t="s">
        <v>47</v>
      </c>
      <c r="F163" t="s">
        <v>22</v>
      </c>
      <c r="G163" t="s">
        <v>8353</v>
      </c>
      <c r="H163" t="s">
        <v>8354</v>
      </c>
      <c r="I163" t="s">
        <v>8355</v>
      </c>
      <c r="L163" t="s">
        <v>8348</v>
      </c>
    </row>
    <row r="164" spans="1:12" x14ac:dyDescent="0.3">
      <c r="A164">
        <v>270</v>
      </c>
      <c r="B164" t="s">
        <v>1290</v>
      </c>
      <c r="C164" t="s">
        <v>8352</v>
      </c>
      <c r="D164" t="s">
        <v>208</v>
      </c>
      <c r="E164" t="s">
        <v>47</v>
      </c>
      <c r="F164" t="s">
        <v>22</v>
      </c>
      <c r="G164" t="s">
        <v>8353</v>
      </c>
      <c r="H164" t="s">
        <v>8354</v>
      </c>
      <c r="I164" t="s">
        <v>8355</v>
      </c>
      <c r="L164" t="s">
        <v>8348</v>
      </c>
    </row>
    <row r="165" spans="1:12" x14ac:dyDescent="0.3">
      <c r="A165">
        <v>271</v>
      </c>
      <c r="B165" t="s">
        <v>1293</v>
      </c>
      <c r="C165" t="s">
        <v>8352</v>
      </c>
      <c r="D165" t="s">
        <v>208</v>
      </c>
      <c r="E165" t="s">
        <v>47</v>
      </c>
      <c r="F165" t="s">
        <v>22</v>
      </c>
      <c r="G165" t="s">
        <v>8353</v>
      </c>
      <c r="H165" t="s">
        <v>8354</v>
      </c>
      <c r="I165" t="s">
        <v>8355</v>
      </c>
      <c r="L165" t="s">
        <v>8348</v>
      </c>
    </row>
    <row r="166" spans="1:12" x14ac:dyDescent="0.3">
      <c r="A166">
        <v>272</v>
      </c>
      <c r="B166" t="s">
        <v>212</v>
      </c>
      <c r="C166" t="s">
        <v>8346</v>
      </c>
      <c r="D166" t="s">
        <v>64</v>
      </c>
      <c r="E166" t="s">
        <v>65</v>
      </c>
      <c r="F166" t="s">
        <v>54</v>
      </c>
      <c r="G166" t="s">
        <v>8353</v>
      </c>
      <c r="H166" t="s">
        <v>8354</v>
      </c>
      <c r="I166" t="s">
        <v>8355</v>
      </c>
      <c r="L166" t="s">
        <v>8348</v>
      </c>
    </row>
    <row r="167" spans="1:12" x14ac:dyDescent="0.3">
      <c r="A167">
        <v>273</v>
      </c>
      <c r="B167" t="s">
        <v>213</v>
      </c>
      <c r="C167" t="s">
        <v>8346</v>
      </c>
      <c r="D167" t="s">
        <v>214</v>
      </c>
      <c r="E167" t="s">
        <v>47</v>
      </c>
      <c r="F167" t="s">
        <v>22</v>
      </c>
      <c r="G167" t="s">
        <v>8353</v>
      </c>
      <c r="H167" t="s">
        <v>8354</v>
      </c>
      <c r="I167" t="s">
        <v>8355</v>
      </c>
      <c r="L167" t="s">
        <v>8348</v>
      </c>
    </row>
    <row r="168" spans="1:12" x14ac:dyDescent="0.3">
      <c r="A168">
        <v>274</v>
      </c>
      <c r="B168" t="s">
        <v>215</v>
      </c>
      <c r="C168" t="s">
        <v>8346</v>
      </c>
      <c r="D168" t="s">
        <v>197</v>
      </c>
      <c r="E168" t="s">
        <v>47</v>
      </c>
      <c r="F168" t="s">
        <v>22</v>
      </c>
      <c r="G168" t="s">
        <v>8364</v>
      </c>
      <c r="H168" t="s">
        <v>8354</v>
      </c>
      <c r="I168" t="s">
        <v>8355</v>
      </c>
      <c r="J168" t="s">
        <v>8365</v>
      </c>
      <c r="L168" t="s">
        <v>8348</v>
      </c>
    </row>
    <row r="169" spans="1:12" x14ac:dyDescent="0.3">
      <c r="A169">
        <v>275</v>
      </c>
      <c r="B169" t="s">
        <v>216</v>
      </c>
      <c r="C169" t="s">
        <v>8346</v>
      </c>
      <c r="D169" t="s">
        <v>217</v>
      </c>
      <c r="E169" t="s">
        <v>47</v>
      </c>
      <c r="F169" t="s">
        <v>22</v>
      </c>
      <c r="G169" t="s">
        <v>8364</v>
      </c>
      <c r="H169" t="s">
        <v>8354</v>
      </c>
      <c r="I169" t="s">
        <v>8355</v>
      </c>
      <c r="J169" t="s">
        <v>8367</v>
      </c>
      <c r="L169" t="s">
        <v>8348</v>
      </c>
    </row>
    <row r="170" spans="1:12" x14ac:dyDescent="0.3">
      <c r="A170">
        <v>276</v>
      </c>
      <c r="B170" t="s">
        <v>218</v>
      </c>
      <c r="C170" t="s">
        <v>8346</v>
      </c>
      <c r="D170" t="s">
        <v>219</v>
      </c>
      <c r="E170" t="s">
        <v>47</v>
      </c>
      <c r="F170" t="s">
        <v>54</v>
      </c>
      <c r="G170" t="s">
        <v>8353</v>
      </c>
      <c r="H170" t="s">
        <v>8354</v>
      </c>
      <c r="I170" t="s">
        <v>8355</v>
      </c>
      <c r="L170" t="s">
        <v>8348</v>
      </c>
    </row>
    <row r="171" spans="1:12" x14ac:dyDescent="0.3">
      <c r="A171">
        <v>277</v>
      </c>
      <c r="B171" t="s">
        <v>1323</v>
      </c>
      <c r="C171" t="s">
        <v>8346</v>
      </c>
      <c r="D171" t="s">
        <v>219</v>
      </c>
      <c r="E171" t="s">
        <v>47</v>
      </c>
      <c r="F171" t="s">
        <v>54</v>
      </c>
      <c r="G171" t="s">
        <v>8353</v>
      </c>
      <c r="H171" t="s">
        <v>8354</v>
      </c>
      <c r="I171" t="s">
        <v>8355</v>
      </c>
      <c r="L171" t="s">
        <v>8348</v>
      </c>
    </row>
    <row r="172" spans="1:12" x14ac:dyDescent="0.3">
      <c r="A172">
        <v>278</v>
      </c>
      <c r="B172" t="s">
        <v>1325</v>
      </c>
      <c r="C172" t="s">
        <v>8352</v>
      </c>
      <c r="D172" t="s">
        <v>219</v>
      </c>
      <c r="E172" t="s">
        <v>47</v>
      </c>
      <c r="F172" t="s">
        <v>22</v>
      </c>
      <c r="G172" t="s">
        <v>8364</v>
      </c>
      <c r="H172" t="s">
        <v>8354</v>
      </c>
      <c r="I172" t="s">
        <v>8355</v>
      </c>
      <c r="J172" t="s">
        <v>8368</v>
      </c>
      <c r="L172" t="s">
        <v>8348</v>
      </c>
    </row>
    <row r="173" spans="1:12" x14ac:dyDescent="0.3">
      <c r="A173">
        <v>279</v>
      </c>
      <c r="B173" t="s">
        <v>222</v>
      </c>
      <c r="C173" t="s">
        <v>8352</v>
      </c>
      <c r="D173" t="s">
        <v>219</v>
      </c>
      <c r="E173" t="s">
        <v>47</v>
      </c>
      <c r="F173" t="s">
        <v>22</v>
      </c>
      <c r="H173" t="s">
        <v>8347</v>
      </c>
      <c r="I173" t="s">
        <v>8347</v>
      </c>
      <c r="L173" t="s">
        <v>8348</v>
      </c>
    </row>
    <row r="174" spans="1:12" x14ac:dyDescent="0.3">
      <c r="A174">
        <v>280</v>
      </c>
      <c r="B174" t="s">
        <v>223</v>
      </c>
      <c r="C174" t="s">
        <v>8352</v>
      </c>
      <c r="D174" t="s">
        <v>219</v>
      </c>
      <c r="E174" t="s">
        <v>47</v>
      </c>
      <c r="F174" t="s">
        <v>22</v>
      </c>
      <c r="H174" t="s">
        <v>8347</v>
      </c>
      <c r="I174" t="s">
        <v>8347</v>
      </c>
      <c r="L174" t="s">
        <v>8348</v>
      </c>
    </row>
    <row r="175" spans="1:12" x14ac:dyDescent="0.3">
      <c r="A175">
        <v>281</v>
      </c>
      <c r="B175" t="s">
        <v>224</v>
      </c>
      <c r="C175" t="s">
        <v>8352</v>
      </c>
      <c r="D175" t="s">
        <v>219</v>
      </c>
      <c r="E175" t="s">
        <v>47</v>
      </c>
      <c r="F175" t="s">
        <v>22</v>
      </c>
      <c r="H175" t="s">
        <v>8347</v>
      </c>
      <c r="I175" t="s">
        <v>8347</v>
      </c>
      <c r="L175" t="s">
        <v>8348</v>
      </c>
    </row>
    <row r="176" spans="1:12" x14ac:dyDescent="0.3">
      <c r="A176">
        <v>282</v>
      </c>
      <c r="B176" t="s">
        <v>225</v>
      </c>
      <c r="C176" t="s">
        <v>8352</v>
      </c>
      <c r="D176" t="s">
        <v>219</v>
      </c>
      <c r="E176" t="s">
        <v>47</v>
      </c>
      <c r="F176" t="s">
        <v>22</v>
      </c>
      <c r="G176" t="s">
        <v>8353</v>
      </c>
      <c r="H176" t="s">
        <v>8354</v>
      </c>
      <c r="I176" t="s">
        <v>8355</v>
      </c>
      <c r="L176" t="s">
        <v>8348</v>
      </c>
    </row>
    <row r="177" spans="1:12" x14ac:dyDescent="0.3">
      <c r="A177">
        <v>283</v>
      </c>
      <c r="B177" t="s">
        <v>226</v>
      </c>
      <c r="C177" t="s">
        <v>8352</v>
      </c>
      <c r="D177" t="s">
        <v>219</v>
      </c>
      <c r="E177" t="s">
        <v>47</v>
      </c>
      <c r="F177" t="s">
        <v>22</v>
      </c>
      <c r="G177" t="s">
        <v>8353</v>
      </c>
      <c r="H177" t="s">
        <v>8354</v>
      </c>
      <c r="I177" t="s">
        <v>8355</v>
      </c>
      <c r="L177" t="s">
        <v>8348</v>
      </c>
    </row>
    <row r="178" spans="1:12" x14ac:dyDescent="0.3">
      <c r="A178">
        <v>284</v>
      </c>
      <c r="B178" t="s">
        <v>227</v>
      </c>
      <c r="C178" t="s">
        <v>8352</v>
      </c>
      <c r="D178" t="s">
        <v>219</v>
      </c>
      <c r="E178" t="s">
        <v>47</v>
      </c>
      <c r="F178" t="s">
        <v>22</v>
      </c>
      <c r="H178" t="s">
        <v>8347</v>
      </c>
      <c r="I178" t="s">
        <v>8347</v>
      </c>
      <c r="L178" t="s">
        <v>8348</v>
      </c>
    </row>
    <row r="179" spans="1:12" x14ac:dyDescent="0.3">
      <c r="A179">
        <v>285</v>
      </c>
      <c r="B179" t="s">
        <v>228</v>
      </c>
      <c r="C179" t="s">
        <v>8352</v>
      </c>
      <c r="D179" t="s">
        <v>219</v>
      </c>
      <c r="E179" t="s">
        <v>47</v>
      </c>
      <c r="F179" t="s">
        <v>22</v>
      </c>
      <c r="G179" t="s">
        <v>8353</v>
      </c>
      <c r="H179" t="s">
        <v>8354</v>
      </c>
      <c r="I179" t="s">
        <v>8355</v>
      </c>
      <c r="L179" t="s">
        <v>8348</v>
      </c>
    </row>
    <row r="180" spans="1:12" x14ac:dyDescent="0.3">
      <c r="A180">
        <v>286</v>
      </c>
      <c r="B180" t="s">
        <v>1339</v>
      </c>
      <c r="C180" t="s">
        <v>8352</v>
      </c>
      <c r="D180" t="s">
        <v>219</v>
      </c>
      <c r="E180" t="s">
        <v>47</v>
      </c>
      <c r="F180" t="s">
        <v>22</v>
      </c>
      <c r="G180" t="s">
        <v>8364</v>
      </c>
      <c r="H180" t="s">
        <v>8354</v>
      </c>
      <c r="I180" t="s">
        <v>8355</v>
      </c>
      <c r="J180" t="s">
        <v>8368</v>
      </c>
      <c r="L180" t="s">
        <v>8348</v>
      </c>
    </row>
    <row r="181" spans="1:12" x14ac:dyDescent="0.3">
      <c r="A181">
        <v>288</v>
      </c>
      <c r="B181" t="s">
        <v>230</v>
      </c>
      <c r="C181" t="s">
        <v>8352</v>
      </c>
      <c r="D181" t="s">
        <v>219</v>
      </c>
      <c r="E181" t="s">
        <v>65</v>
      </c>
      <c r="F181" t="s">
        <v>22</v>
      </c>
      <c r="G181" t="s">
        <v>8353</v>
      </c>
      <c r="H181" t="s">
        <v>8354</v>
      </c>
      <c r="I181" t="s">
        <v>8355</v>
      </c>
      <c r="L181" t="s">
        <v>8348</v>
      </c>
    </row>
    <row r="182" spans="1:12" x14ac:dyDescent="0.3">
      <c r="A182">
        <v>289</v>
      </c>
      <c r="B182" t="s">
        <v>231</v>
      </c>
      <c r="C182" t="s">
        <v>8352</v>
      </c>
      <c r="D182" t="s">
        <v>93</v>
      </c>
      <c r="E182" t="s">
        <v>52</v>
      </c>
      <c r="F182" t="s">
        <v>22</v>
      </c>
      <c r="H182" t="s">
        <v>8347</v>
      </c>
      <c r="I182" t="s">
        <v>8347</v>
      </c>
      <c r="L182" t="s">
        <v>8348</v>
      </c>
    </row>
    <row r="183" spans="1:12" x14ac:dyDescent="0.3">
      <c r="A183">
        <v>290</v>
      </c>
      <c r="B183" t="s">
        <v>232</v>
      </c>
      <c r="C183" t="s">
        <v>8346</v>
      </c>
      <c r="D183" t="s">
        <v>27</v>
      </c>
      <c r="E183" t="s">
        <v>61</v>
      </c>
      <c r="F183" t="s">
        <v>22</v>
      </c>
      <c r="G183" t="s">
        <v>8364</v>
      </c>
      <c r="H183" t="s">
        <v>8354</v>
      </c>
      <c r="I183" t="s">
        <v>8355</v>
      </c>
      <c r="J183" t="s">
        <v>8365</v>
      </c>
      <c r="L183" t="s">
        <v>8348</v>
      </c>
    </row>
    <row r="184" spans="1:12" x14ac:dyDescent="0.3">
      <c r="A184">
        <v>291</v>
      </c>
      <c r="B184" t="s">
        <v>233</v>
      </c>
      <c r="C184" t="s">
        <v>8352</v>
      </c>
      <c r="D184" t="s">
        <v>234</v>
      </c>
      <c r="E184" t="s">
        <v>47</v>
      </c>
      <c r="F184" t="s">
        <v>22</v>
      </c>
      <c r="H184" t="s">
        <v>8347</v>
      </c>
      <c r="I184" t="s">
        <v>8347</v>
      </c>
      <c r="L184" t="s">
        <v>8348</v>
      </c>
    </row>
    <row r="185" spans="1:12" x14ac:dyDescent="0.3">
      <c r="A185">
        <v>292</v>
      </c>
      <c r="B185" t="s">
        <v>235</v>
      </c>
      <c r="C185" t="s">
        <v>8352</v>
      </c>
      <c r="D185" t="s">
        <v>234</v>
      </c>
      <c r="E185" t="s">
        <v>47</v>
      </c>
      <c r="F185" t="s">
        <v>22</v>
      </c>
      <c r="G185" t="s">
        <v>8364</v>
      </c>
      <c r="H185" t="s">
        <v>8354</v>
      </c>
      <c r="I185" t="s">
        <v>8355</v>
      </c>
      <c r="J185" t="s">
        <v>8365</v>
      </c>
      <c r="L185" t="s">
        <v>8348</v>
      </c>
    </row>
    <row r="186" spans="1:12" x14ac:dyDescent="0.3">
      <c r="A186">
        <v>293</v>
      </c>
      <c r="B186" t="s">
        <v>236</v>
      </c>
      <c r="C186" t="s">
        <v>8352</v>
      </c>
      <c r="D186" t="s">
        <v>234</v>
      </c>
      <c r="E186" t="s">
        <v>47</v>
      </c>
      <c r="F186" t="s">
        <v>22</v>
      </c>
      <c r="H186" t="s">
        <v>8347</v>
      </c>
      <c r="I186" t="s">
        <v>8347</v>
      </c>
      <c r="L186" t="s">
        <v>8348</v>
      </c>
    </row>
    <row r="187" spans="1:12" x14ac:dyDescent="0.3">
      <c r="A187">
        <v>294</v>
      </c>
      <c r="B187" t="s">
        <v>238</v>
      </c>
      <c r="C187" t="s">
        <v>8352</v>
      </c>
      <c r="D187" t="s">
        <v>234</v>
      </c>
      <c r="E187" t="s">
        <v>47</v>
      </c>
      <c r="F187" t="s">
        <v>22</v>
      </c>
      <c r="G187" t="s">
        <v>8364</v>
      </c>
      <c r="H187" t="s">
        <v>8354</v>
      </c>
      <c r="I187" t="s">
        <v>8355</v>
      </c>
      <c r="J187" t="s">
        <v>8365</v>
      </c>
      <c r="L187" t="s">
        <v>8348</v>
      </c>
    </row>
    <row r="188" spans="1:12" x14ac:dyDescent="0.3">
      <c r="A188">
        <v>295</v>
      </c>
      <c r="B188" t="s">
        <v>239</v>
      </c>
      <c r="C188" t="s">
        <v>8352</v>
      </c>
      <c r="D188" t="s">
        <v>60</v>
      </c>
      <c r="E188" t="s">
        <v>47</v>
      </c>
      <c r="F188" t="s">
        <v>22</v>
      </c>
      <c r="H188" t="s">
        <v>8347</v>
      </c>
      <c r="I188" t="s">
        <v>8347</v>
      </c>
      <c r="L188" t="s">
        <v>8348</v>
      </c>
    </row>
    <row r="189" spans="1:12" x14ac:dyDescent="0.3">
      <c r="A189">
        <v>296</v>
      </c>
      <c r="B189" t="s">
        <v>8369</v>
      </c>
      <c r="C189" t="s">
        <v>8352</v>
      </c>
      <c r="D189" t="s">
        <v>241</v>
      </c>
      <c r="E189" t="s">
        <v>61</v>
      </c>
      <c r="F189" t="s">
        <v>22</v>
      </c>
      <c r="H189" t="s">
        <v>8347</v>
      </c>
      <c r="I189" t="s">
        <v>8347</v>
      </c>
      <c r="L189" t="s">
        <v>8348</v>
      </c>
    </row>
    <row r="190" spans="1:12" x14ac:dyDescent="0.3">
      <c r="A190">
        <v>297</v>
      </c>
      <c r="B190" t="s">
        <v>8370</v>
      </c>
      <c r="C190" t="s">
        <v>8352</v>
      </c>
      <c r="D190" t="s">
        <v>241</v>
      </c>
      <c r="E190" t="s">
        <v>61</v>
      </c>
      <c r="F190" t="s">
        <v>54</v>
      </c>
      <c r="H190" t="s">
        <v>8347</v>
      </c>
      <c r="I190" t="s">
        <v>8347</v>
      </c>
      <c r="L190" t="s">
        <v>8348</v>
      </c>
    </row>
    <row r="191" spans="1:12" x14ac:dyDescent="0.3">
      <c r="A191">
        <v>298</v>
      </c>
      <c r="B191" t="s">
        <v>243</v>
      </c>
      <c r="C191" t="s">
        <v>8352</v>
      </c>
      <c r="D191" t="s">
        <v>241</v>
      </c>
      <c r="E191" t="s">
        <v>47</v>
      </c>
      <c r="F191" t="s">
        <v>54</v>
      </c>
      <c r="H191" t="s">
        <v>8347</v>
      </c>
      <c r="I191" t="s">
        <v>8347</v>
      </c>
      <c r="L191" t="s">
        <v>8348</v>
      </c>
    </row>
    <row r="192" spans="1:12" x14ac:dyDescent="0.3">
      <c r="A192">
        <v>300</v>
      </c>
      <c r="B192" t="s">
        <v>244</v>
      </c>
      <c r="C192" t="s">
        <v>8352</v>
      </c>
      <c r="D192" t="s">
        <v>245</v>
      </c>
      <c r="E192" t="s">
        <v>52</v>
      </c>
      <c r="F192" t="s">
        <v>22</v>
      </c>
      <c r="G192" t="s">
        <v>8353</v>
      </c>
      <c r="H192" t="s">
        <v>8354</v>
      </c>
      <c r="I192" t="s">
        <v>8355</v>
      </c>
      <c r="L192" t="s">
        <v>8348</v>
      </c>
    </row>
    <row r="193" spans="1:12" x14ac:dyDescent="0.3">
      <c r="A193">
        <v>301</v>
      </c>
      <c r="B193" t="s">
        <v>246</v>
      </c>
      <c r="C193" t="s">
        <v>8352</v>
      </c>
      <c r="D193" t="s">
        <v>245</v>
      </c>
      <c r="E193" t="s">
        <v>52</v>
      </c>
      <c r="F193" t="s">
        <v>22</v>
      </c>
      <c r="G193" t="s">
        <v>8353</v>
      </c>
      <c r="H193" t="s">
        <v>8354</v>
      </c>
      <c r="I193" t="s">
        <v>8355</v>
      </c>
      <c r="L193" t="s">
        <v>8348</v>
      </c>
    </row>
    <row r="194" spans="1:12" x14ac:dyDescent="0.3">
      <c r="A194">
        <v>302</v>
      </c>
      <c r="B194" t="s">
        <v>1379</v>
      </c>
      <c r="C194" t="s">
        <v>8352</v>
      </c>
      <c r="D194" t="s">
        <v>208</v>
      </c>
      <c r="E194" t="s">
        <v>47</v>
      </c>
      <c r="F194" t="s">
        <v>22</v>
      </c>
      <c r="G194" t="s">
        <v>8364</v>
      </c>
      <c r="H194" t="s">
        <v>8354</v>
      </c>
      <c r="I194" t="s">
        <v>8355</v>
      </c>
      <c r="J194" t="s">
        <v>8368</v>
      </c>
      <c r="L194" t="s">
        <v>8348</v>
      </c>
    </row>
    <row r="195" spans="1:12" x14ac:dyDescent="0.3">
      <c r="A195">
        <v>303</v>
      </c>
      <c r="B195" t="s">
        <v>248</v>
      </c>
      <c r="C195" t="s">
        <v>8352</v>
      </c>
      <c r="D195" t="s">
        <v>249</v>
      </c>
      <c r="E195" t="s">
        <v>47</v>
      </c>
      <c r="F195" t="s">
        <v>22</v>
      </c>
      <c r="G195" t="s">
        <v>8364</v>
      </c>
      <c r="H195" t="s">
        <v>8354</v>
      </c>
      <c r="I195" t="s">
        <v>8355</v>
      </c>
      <c r="J195" t="s">
        <v>8365</v>
      </c>
      <c r="L195" t="s">
        <v>8348</v>
      </c>
    </row>
    <row r="196" spans="1:12" x14ac:dyDescent="0.3">
      <c r="A196">
        <v>304</v>
      </c>
      <c r="B196" t="s">
        <v>250</v>
      </c>
      <c r="C196" t="s">
        <v>8352</v>
      </c>
      <c r="D196" t="s">
        <v>249</v>
      </c>
      <c r="E196" t="s">
        <v>47</v>
      </c>
      <c r="F196" t="s">
        <v>22</v>
      </c>
      <c r="G196" t="s">
        <v>8353</v>
      </c>
      <c r="H196" t="s">
        <v>8354</v>
      </c>
      <c r="I196" t="s">
        <v>8355</v>
      </c>
      <c r="L196" t="s">
        <v>8348</v>
      </c>
    </row>
    <row r="197" spans="1:12" x14ac:dyDescent="0.3">
      <c r="A197">
        <v>305</v>
      </c>
      <c r="B197" t="s">
        <v>251</v>
      </c>
      <c r="C197" t="s">
        <v>8352</v>
      </c>
      <c r="D197" t="s">
        <v>249</v>
      </c>
      <c r="E197" t="s">
        <v>65</v>
      </c>
      <c r="F197" t="s">
        <v>22</v>
      </c>
      <c r="H197" t="s">
        <v>8347</v>
      </c>
      <c r="I197" t="s">
        <v>8347</v>
      </c>
      <c r="L197" t="s">
        <v>8348</v>
      </c>
    </row>
    <row r="198" spans="1:12" x14ac:dyDescent="0.3">
      <c r="A198">
        <v>306</v>
      </c>
      <c r="B198" t="s">
        <v>252</v>
      </c>
      <c r="C198" t="s">
        <v>8346</v>
      </c>
      <c r="D198" t="s">
        <v>186</v>
      </c>
      <c r="E198" t="s">
        <v>52</v>
      </c>
      <c r="F198" t="s">
        <v>22</v>
      </c>
      <c r="G198" t="s">
        <v>8364</v>
      </c>
      <c r="H198" t="s">
        <v>8354</v>
      </c>
      <c r="I198" t="s">
        <v>8355</v>
      </c>
      <c r="J198" t="s">
        <v>8366</v>
      </c>
      <c r="L198" t="s">
        <v>8348</v>
      </c>
    </row>
    <row r="199" spans="1:12" x14ac:dyDescent="0.3">
      <c r="A199">
        <v>307</v>
      </c>
      <c r="B199" t="s">
        <v>254</v>
      </c>
      <c r="C199" t="s">
        <v>8346</v>
      </c>
      <c r="D199" t="s">
        <v>102</v>
      </c>
      <c r="E199" t="s">
        <v>47</v>
      </c>
      <c r="F199" t="s">
        <v>22</v>
      </c>
      <c r="H199" t="s">
        <v>8347</v>
      </c>
      <c r="I199" t="s">
        <v>8347</v>
      </c>
      <c r="L199" t="s">
        <v>8348</v>
      </c>
    </row>
    <row r="200" spans="1:12" x14ac:dyDescent="0.3">
      <c r="A200">
        <v>308</v>
      </c>
      <c r="B200" t="s">
        <v>255</v>
      </c>
      <c r="C200" t="s">
        <v>8346</v>
      </c>
      <c r="D200" t="s">
        <v>102</v>
      </c>
      <c r="E200" t="s">
        <v>47</v>
      </c>
      <c r="F200" t="s">
        <v>22</v>
      </c>
      <c r="H200" t="s">
        <v>8347</v>
      </c>
      <c r="I200" t="s">
        <v>8347</v>
      </c>
      <c r="L200" t="s">
        <v>8348</v>
      </c>
    </row>
    <row r="201" spans="1:12" x14ac:dyDescent="0.3">
      <c r="A201">
        <v>309</v>
      </c>
      <c r="B201" t="s">
        <v>256</v>
      </c>
      <c r="C201" t="s">
        <v>8346</v>
      </c>
      <c r="D201" t="s">
        <v>102</v>
      </c>
      <c r="E201" t="s">
        <v>47</v>
      </c>
      <c r="F201" t="s">
        <v>22</v>
      </c>
      <c r="H201" t="s">
        <v>8347</v>
      </c>
      <c r="I201" t="s">
        <v>8347</v>
      </c>
      <c r="L201" t="s">
        <v>8348</v>
      </c>
    </row>
    <row r="202" spans="1:12" x14ac:dyDescent="0.3">
      <c r="A202">
        <v>310</v>
      </c>
      <c r="B202" t="s">
        <v>258</v>
      </c>
      <c r="C202" t="s">
        <v>8346</v>
      </c>
      <c r="D202" t="s">
        <v>102</v>
      </c>
      <c r="E202" t="s">
        <v>47</v>
      </c>
      <c r="F202" t="s">
        <v>22</v>
      </c>
      <c r="H202" t="s">
        <v>8347</v>
      </c>
      <c r="I202" t="s">
        <v>8347</v>
      </c>
      <c r="L202" t="s">
        <v>8348</v>
      </c>
    </row>
    <row r="203" spans="1:12" x14ac:dyDescent="0.3">
      <c r="A203">
        <v>311</v>
      </c>
      <c r="B203" t="s">
        <v>259</v>
      </c>
      <c r="C203" t="s">
        <v>8346</v>
      </c>
      <c r="D203" t="s">
        <v>102</v>
      </c>
      <c r="E203" t="s">
        <v>47</v>
      </c>
      <c r="F203" t="s">
        <v>22</v>
      </c>
      <c r="H203" t="s">
        <v>8347</v>
      </c>
      <c r="I203" t="s">
        <v>8347</v>
      </c>
      <c r="L203" t="s">
        <v>8348</v>
      </c>
    </row>
    <row r="204" spans="1:12" x14ac:dyDescent="0.3">
      <c r="A204">
        <v>312</v>
      </c>
      <c r="B204" t="s">
        <v>260</v>
      </c>
      <c r="C204" t="s">
        <v>8346</v>
      </c>
      <c r="D204" t="s">
        <v>102</v>
      </c>
      <c r="E204" t="s">
        <v>47</v>
      </c>
      <c r="F204" t="s">
        <v>22</v>
      </c>
      <c r="H204" t="s">
        <v>8347</v>
      </c>
      <c r="I204" t="s">
        <v>8347</v>
      </c>
      <c r="L204" t="s">
        <v>8348</v>
      </c>
    </row>
    <row r="205" spans="1:12" x14ac:dyDescent="0.3">
      <c r="A205">
        <v>313</v>
      </c>
      <c r="B205" t="s">
        <v>261</v>
      </c>
      <c r="C205" t="s">
        <v>8346</v>
      </c>
      <c r="D205" t="s">
        <v>102</v>
      </c>
      <c r="E205" t="s">
        <v>47</v>
      </c>
      <c r="F205" t="s">
        <v>22</v>
      </c>
      <c r="H205" t="s">
        <v>8347</v>
      </c>
      <c r="I205" t="s">
        <v>8347</v>
      </c>
      <c r="L205" t="s">
        <v>8348</v>
      </c>
    </row>
    <row r="206" spans="1:12" x14ac:dyDescent="0.3">
      <c r="A206">
        <v>314</v>
      </c>
      <c r="B206" t="s">
        <v>262</v>
      </c>
      <c r="C206" t="s">
        <v>8346</v>
      </c>
      <c r="D206" t="s">
        <v>102</v>
      </c>
      <c r="E206" t="s">
        <v>47</v>
      </c>
      <c r="F206" t="s">
        <v>22</v>
      </c>
      <c r="H206" t="s">
        <v>8347</v>
      </c>
      <c r="I206" t="s">
        <v>8347</v>
      </c>
      <c r="L206" t="s">
        <v>8348</v>
      </c>
    </row>
    <row r="207" spans="1:12" x14ac:dyDescent="0.3">
      <c r="A207">
        <v>315</v>
      </c>
      <c r="B207" t="s">
        <v>2580</v>
      </c>
      <c r="C207" t="s">
        <v>8346</v>
      </c>
      <c r="D207" t="s">
        <v>102</v>
      </c>
      <c r="E207" t="s">
        <v>47</v>
      </c>
      <c r="F207" t="s">
        <v>22</v>
      </c>
      <c r="H207" t="s">
        <v>8347</v>
      </c>
      <c r="I207" t="s">
        <v>8347</v>
      </c>
      <c r="L207" t="s">
        <v>8348</v>
      </c>
    </row>
    <row r="208" spans="1:12" x14ac:dyDescent="0.3">
      <c r="A208">
        <v>316</v>
      </c>
      <c r="B208" t="s">
        <v>264</v>
      </c>
      <c r="C208" t="s">
        <v>8346</v>
      </c>
      <c r="D208" t="s">
        <v>102</v>
      </c>
      <c r="E208" t="s">
        <v>47</v>
      </c>
      <c r="F208" t="s">
        <v>22</v>
      </c>
      <c r="H208" t="s">
        <v>8347</v>
      </c>
      <c r="I208" t="s">
        <v>8347</v>
      </c>
      <c r="L208" t="s">
        <v>8348</v>
      </c>
    </row>
    <row r="209" spans="1:12" x14ac:dyDescent="0.3">
      <c r="A209">
        <v>317</v>
      </c>
      <c r="B209" t="s">
        <v>265</v>
      </c>
      <c r="C209" t="s">
        <v>8352</v>
      </c>
      <c r="D209" t="s">
        <v>102</v>
      </c>
      <c r="E209" t="s">
        <v>65</v>
      </c>
      <c r="F209" t="s">
        <v>22</v>
      </c>
      <c r="H209" t="s">
        <v>8347</v>
      </c>
      <c r="I209" t="s">
        <v>8347</v>
      </c>
      <c r="L209" t="s">
        <v>8348</v>
      </c>
    </row>
    <row r="210" spans="1:12" x14ac:dyDescent="0.3">
      <c r="A210">
        <v>318</v>
      </c>
      <c r="B210" t="s">
        <v>267</v>
      </c>
      <c r="C210" t="s">
        <v>8352</v>
      </c>
      <c r="D210" t="s">
        <v>102</v>
      </c>
      <c r="E210" t="s">
        <v>65</v>
      </c>
      <c r="F210" t="s">
        <v>22</v>
      </c>
      <c r="G210" t="s">
        <v>8353</v>
      </c>
      <c r="H210" t="s">
        <v>8354</v>
      </c>
      <c r="I210" t="s">
        <v>8355</v>
      </c>
      <c r="L210" t="s">
        <v>8348</v>
      </c>
    </row>
    <row r="211" spans="1:12" x14ac:dyDescent="0.3">
      <c r="A211">
        <v>319</v>
      </c>
      <c r="B211" t="s">
        <v>268</v>
      </c>
      <c r="C211" t="s">
        <v>8352</v>
      </c>
      <c r="D211" t="s">
        <v>102</v>
      </c>
      <c r="E211" t="s">
        <v>47</v>
      </c>
      <c r="F211" t="s">
        <v>22</v>
      </c>
      <c r="H211" t="s">
        <v>8347</v>
      </c>
      <c r="I211" t="s">
        <v>8347</v>
      </c>
      <c r="L211" t="s">
        <v>8348</v>
      </c>
    </row>
    <row r="212" spans="1:12" x14ac:dyDescent="0.3">
      <c r="A212">
        <v>320</v>
      </c>
      <c r="B212" t="s">
        <v>270</v>
      </c>
      <c r="C212" t="s">
        <v>8346</v>
      </c>
      <c r="D212" t="s">
        <v>102</v>
      </c>
      <c r="E212" t="s">
        <v>47</v>
      </c>
      <c r="F212" t="s">
        <v>22</v>
      </c>
      <c r="H212" t="s">
        <v>8347</v>
      </c>
      <c r="I212" t="s">
        <v>8347</v>
      </c>
      <c r="L212" t="s">
        <v>8348</v>
      </c>
    </row>
    <row r="213" spans="1:12" x14ac:dyDescent="0.3">
      <c r="A213">
        <v>321</v>
      </c>
      <c r="B213" t="s">
        <v>272</v>
      </c>
      <c r="C213" t="s">
        <v>8346</v>
      </c>
      <c r="D213" t="s">
        <v>102</v>
      </c>
      <c r="E213" t="s">
        <v>47</v>
      </c>
      <c r="F213" t="s">
        <v>22</v>
      </c>
      <c r="H213" t="s">
        <v>8347</v>
      </c>
      <c r="I213" t="s">
        <v>8347</v>
      </c>
      <c r="L213" t="s">
        <v>8348</v>
      </c>
    </row>
    <row r="214" spans="1:12" x14ac:dyDescent="0.3">
      <c r="A214">
        <v>323</v>
      </c>
      <c r="B214" t="s">
        <v>273</v>
      </c>
      <c r="C214" t="s">
        <v>8346</v>
      </c>
      <c r="D214" t="s">
        <v>39</v>
      </c>
      <c r="E214" t="s">
        <v>47</v>
      </c>
      <c r="F214" t="s">
        <v>22</v>
      </c>
      <c r="G214" t="s">
        <v>8353</v>
      </c>
      <c r="H214" t="s">
        <v>8354</v>
      </c>
      <c r="I214" t="s">
        <v>8355</v>
      </c>
      <c r="L214" t="s">
        <v>8348</v>
      </c>
    </row>
    <row r="215" spans="1:12" x14ac:dyDescent="0.3">
      <c r="A215">
        <v>324</v>
      </c>
      <c r="B215" t="s">
        <v>274</v>
      </c>
      <c r="C215" t="s">
        <v>8346</v>
      </c>
      <c r="D215" t="s">
        <v>39</v>
      </c>
      <c r="E215" t="s">
        <v>47</v>
      </c>
      <c r="F215" t="s">
        <v>22</v>
      </c>
      <c r="G215" t="s">
        <v>8353</v>
      </c>
      <c r="H215" t="s">
        <v>8354</v>
      </c>
      <c r="I215" t="s">
        <v>8355</v>
      </c>
      <c r="L215" t="s">
        <v>8348</v>
      </c>
    </row>
    <row r="216" spans="1:12" x14ac:dyDescent="0.3">
      <c r="A216">
        <v>325</v>
      </c>
      <c r="B216" t="s">
        <v>1403</v>
      </c>
      <c r="C216" t="s">
        <v>8346</v>
      </c>
      <c r="D216" t="s">
        <v>39</v>
      </c>
      <c r="E216" t="s">
        <v>47</v>
      </c>
      <c r="F216" t="s">
        <v>22</v>
      </c>
      <c r="G216" t="s">
        <v>8353</v>
      </c>
      <c r="H216" t="s">
        <v>8354</v>
      </c>
      <c r="I216" t="s">
        <v>8355</v>
      </c>
      <c r="L216" t="s">
        <v>8348</v>
      </c>
    </row>
    <row r="217" spans="1:12" x14ac:dyDescent="0.3">
      <c r="A217" t="s">
        <v>517</v>
      </c>
      <c r="B217" t="s">
        <v>78</v>
      </c>
      <c r="D217" t="s">
        <v>39</v>
      </c>
      <c r="E217" t="s">
        <v>47</v>
      </c>
      <c r="F217" t="s">
        <v>22</v>
      </c>
      <c r="H217" t="s">
        <v>8347</v>
      </c>
      <c r="I217" t="s">
        <v>8347</v>
      </c>
      <c r="L217" t="s">
        <v>8348</v>
      </c>
    </row>
    <row r="218" spans="1:12" x14ac:dyDescent="0.3">
      <c r="A218" t="s">
        <v>518</v>
      </c>
      <c r="B218" t="s">
        <v>80</v>
      </c>
      <c r="D218" t="s">
        <v>39</v>
      </c>
      <c r="E218" t="s">
        <v>47</v>
      </c>
      <c r="F218" t="s">
        <v>22</v>
      </c>
      <c r="H218" t="s">
        <v>8347</v>
      </c>
      <c r="I218" t="s">
        <v>8347</v>
      </c>
      <c r="L218" t="s">
        <v>8348</v>
      </c>
    </row>
    <row r="219" spans="1:12" x14ac:dyDescent="0.3">
      <c r="A219">
        <v>326</v>
      </c>
      <c r="B219" t="s">
        <v>1405</v>
      </c>
      <c r="C219" t="s">
        <v>8352</v>
      </c>
      <c r="D219" t="s">
        <v>214</v>
      </c>
      <c r="E219" t="s">
        <v>65</v>
      </c>
      <c r="F219" t="s">
        <v>22</v>
      </c>
      <c r="G219" t="s">
        <v>8353</v>
      </c>
      <c r="H219" t="s">
        <v>8354</v>
      </c>
      <c r="I219" t="s">
        <v>8355</v>
      </c>
      <c r="L219" t="s">
        <v>8348</v>
      </c>
    </row>
    <row r="220" spans="1:12" x14ac:dyDescent="0.3">
      <c r="A220">
        <v>327</v>
      </c>
      <c r="B220" t="s">
        <v>1408</v>
      </c>
      <c r="C220" t="s">
        <v>8346</v>
      </c>
      <c r="D220" t="s">
        <v>214</v>
      </c>
      <c r="E220" t="s">
        <v>47</v>
      </c>
      <c r="F220" t="s">
        <v>22</v>
      </c>
      <c r="G220" t="s">
        <v>8353</v>
      </c>
      <c r="H220" t="s">
        <v>8354</v>
      </c>
      <c r="I220" t="s">
        <v>8355</v>
      </c>
      <c r="L220" t="s">
        <v>8348</v>
      </c>
    </row>
    <row r="221" spans="1:12" x14ac:dyDescent="0.3">
      <c r="A221">
        <v>328</v>
      </c>
      <c r="B221" t="s">
        <v>278</v>
      </c>
      <c r="C221" t="s">
        <v>8346</v>
      </c>
      <c r="D221" t="s">
        <v>279</v>
      </c>
      <c r="E221" t="s">
        <v>65</v>
      </c>
      <c r="F221" t="s">
        <v>22</v>
      </c>
      <c r="H221" t="s">
        <v>8347</v>
      </c>
      <c r="I221" t="s">
        <v>8347</v>
      </c>
      <c r="L221" t="s">
        <v>8348</v>
      </c>
    </row>
    <row r="222" spans="1:12" x14ac:dyDescent="0.3">
      <c r="A222">
        <v>329</v>
      </c>
      <c r="B222" t="s">
        <v>280</v>
      </c>
      <c r="C222" t="s">
        <v>8352</v>
      </c>
      <c r="D222" t="s">
        <v>279</v>
      </c>
      <c r="E222" t="s">
        <v>65</v>
      </c>
      <c r="F222" t="s">
        <v>22</v>
      </c>
      <c r="H222" t="s">
        <v>8347</v>
      </c>
      <c r="I222" t="s">
        <v>8347</v>
      </c>
      <c r="L222" t="s">
        <v>8348</v>
      </c>
    </row>
    <row r="223" spans="1:12" x14ac:dyDescent="0.3">
      <c r="A223">
        <v>331</v>
      </c>
      <c r="B223" t="s">
        <v>281</v>
      </c>
      <c r="C223" t="s">
        <v>8352</v>
      </c>
      <c r="D223" t="s">
        <v>279</v>
      </c>
      <c r="E223" t="s">
        <v>65</v>
      </c>
      <c r="F223" t="s">
        <v>22</v>
      </c>
      <c r="H223" t="s">
        <v>8347</v>
      </c>
      <c r="I223" t="s">
        <v>8347</v>
      </c>
      <c r="L223" t="s">
        <v>8348</v>
      </c>
    </row>
    <row r="224" spans="1:12" x14ac:dyDescent="0.3">
      <c r="A224">
        <v>332</v>
      </c>
      <c r="B224" t="s">
        <v>282</v>
      </c>
      <c r="C224" t="s">
        <v>8346</v>
      </c>
      <c r="D224" t="s">
        <v>25</v>
      </c>
      <c r="E224" t="s">
        <v>47</v>
      </c>
      <c r="F224" t="s">
        <v>54</v>
      </c>
      <c r="G224" t="s">
        <v>8353</v>
      </c>
      <c r="H224" t="s">
        <v>8354</v>
      </c>
      <c r="I224" t="s">
        <v>8355</v>
      </c>
      <c r="L224" t="s">
        <v>8348</v>
      </c>
    </row>
    <row r="225" spans="1:12" x14ac:dyDescent="0.3">
      <c r="A225">
        <v>334</v>
      </c>
      <c r="B225" t="s">
        <v>283</v>
      </c>
      <c r="C225" t="s">
        <v>8352</v>
      </c>
      <c r="D225" t="s">
        <v>25</v>
      </c>
      <c r="E225" t="s">
        <v>65</v>
      </c>
      <c r="F225" t="s">
        <v>22</v>
      </c>
      <c r="G225" t="s">
        <v>8353</v>
      </c>
      <c r="H225" t="s">
        <v>8354</v>
      </c>
      <c r="I225" t="s">
        <v>8355</v>
      </c>
      <c r="L225" t="s">
        <v>8348</v>
      </c>
    </row>
    <row r="226" spans="1:12" x14ac:dyDescent="0.3">
      <c r="A226">
        <v>335</v>
      </c>
      <c r="B226" t="s">
        <v>284</v>
      </c>
      <c r="C226" t="s">
        <v>8352</v>
      </c>
      <c r="D226" t="s">
        <v>25</v>
      </c>
      <c r="E226" t="s">
        <v>65</v>
      </c>
      <c r="F226" t="s">
        <v>22</v>
      </c>
      <c r="H226" t="s">
        <v>8347</v>
      </c>
      <c r="I226" t="s">
        <v>8347</v>
      </c>
      <c r="L226" t="s">
        <v>8348</v>
      </c>
    </row>
    <row r="227" spans="1:12" x14ac:dyDescent="0.3">
      <c r="A227">
        <v>336</v>
      </c>
      <c r="B227" t="s">
        <v>285</v>
      </c>
      <c r="C227" t="s">
        <v>8352</v>
      </c>
      <c r="D227" t="s">
        <v>104</v>
      </c>
      <c r="E227" t="s">
        <v>65</v>
      </c>
      <c r="F227" t="s">
        <v>54</v>
      </c>
      <c r="G227" t="s">
        <v>8353</v>
      </c>
      <c r="H227" t="s">
        <v>8354</v>
      </c>
      <c r="I227" t="s">
        <v>8355</v>
      </c>
      <c r="L227" t="s">
        <v>8348</v>
      </c>
    </row>
    <row r="228" spans="1:12" x14ac:dyDescent="0.3">
      <c r="A228">
        <v>337</v>
      </c>
      <c r="B228" t="s">
        <v>1414</v>
      </c>
      <c r="C228" t="s">
        <v>8346</v>
      </c>
      <c r="D228" t="s">
        <v>214</v>
      </c>
      <c r="E228" t="s">
        <v>47</v>
      </c>
      <c r="F228" t="s">
        <v>22</v>
      </c>
      <c r="G228" t="s">
        <v>8353</v>
      </c>
      <c r="H228" t="s">
        <v>8354</v>
      </c>
      <c r="I228" t="s">
        <v>8355</v>
      </c>
      <c r="L228" t="s">
        <v>8348</v>
      </c>
    </row>
    <row r="229" spans="1:12" x14ac:dyDescent="0.3">
      <c r="A229">
        <v>338</v>
      </c>
      <c r="B229" t="s">
        <v>1419</v>
      </c>
      <c r="C229" t="s">
        <v>8346</v>
      </c>
      <c r="D229" t="s">
        <v>214</v>
      </c>
      <c r="E229" t="s">
        <v>47</v>
      </c>
      <c r="F229" t="s">
        <v>22</v>
      </c>
      <c r="G229" t="s">
        <v>8353</v>
      </c>
      <c r="H229" t="s">
        <v>8354</v>
      </c>
      <c r="I229" t="s">
        <v>8355</v>
      </c>
      <c r="L229" t="s">
        <v>8348</v>
      </c>
    </row>
    <row r="230" spans="1:12" x14ac:dyDescent="0.3">
      <c r="A230">
        <v>339</v>
      </c>
      <c r="B230" t="s">
        <v>289</v>
      </c>
      <c r="C230" t="s">
        <v>8346</v>
      </c>
      <c r="D230" t="s">
        <v>290</v>
      </c>
      <c r="E230" t="s">
        <v>65</v>
      </c>
      <c r="F230" t="s">
        <v>22</v>
      </c>
      <c r="G230" t="s">
        <v>8353</v>
      </c>
      <c r="H230" t="s">
        <v>8354</v>
      </c>
      <c r="I230" t="s">
        <v>8355</v>
      </c>
      <c r="L230" t="s">
        <v>8348</v>
      </c>
    </row>
    <row r="231" spans="1:12" x14ac:dyDescent="0.3">
      <c r="A231">
        <v>340</v>
      </c>
      <c r="B231" t="s">
        <v>291</v>
      </c>
      <c r="C231" t="s">
        <v>8352</v>
      </c>
      <c r="D231" t="s">
        <v>87</v>
      </c>
      <c r="E231" t="s">
        <v>52</v>
      </c>
      <c r="F231" t="s">
        <v>22</v>
      </c>
      <c r="H231" t="s">
        <v>8347</v>
      </c>
      <c r="I231" t="s">
        <v>8347</v>
      </c>
      <c r="L231" t="s">
        <v>8348</v>
      </c>
    </row>
    <row r="232" spans="1:12" x14ac:dyDescent="0.3">
      <c r="A232">
        <v>341</v>
      </c>
      <c r="B232" t="s">
        <v>1424</v>
      </c>
      <c r="C232" t="s">
        <v>8346</v>
      </c>
      <c r="D232" t="s">
        <v>50</v>
      </c>
      <c r="E232" t="s">
        <v>47</v>
      </c>
      <c r="F232" t="s">
        <v>22</v>
      </c>
      <c r="G232" t="s">
        <v>8353</v>
      </c>
      <c r="H232" t="s">
        <v>8354</v>
      </c>
      <c r="I232" t="s">
        <v>8355</v>
      </c>
      <c r="L232" t="s">
        <v>8348</v>
      </c>
    </row>
    <row r="233" spans="1:12" x14ac:dyDescent="0.3">
      <c r="A233">
        <v>344</v>
      </c>
      <c r="B233" t="s">
        <v>294</v>
      </c>
      <c r="C233" t="s">
        <v>8346</v>
      </c>
      <c r="D233" t="s">
        <v>25</v>
      </c>
      <c r="E233" t="s">
        <v>47</v>
      </c>
      <c r="F233" t="s">
        <v>22</v>
      </c>
      <c r="G233" t="s">
        <v>8353</v>
      </c>
      <c r="H233" t="s">
        <v>8354</v>
      </c>
      <c r="I233" t="s">
        <v>8355</v>
      </c>
      <c r="L233" t="s">
        <v>8348</v>
      </c>
    </row>
    <row r="234" spans="1:12" x14ac:dyDescent="0.3">
      <c r="A234">
        <v>345</v>
      </c>
      <c r="B234" t="s">
        <v>295</v>
      </c>
      <c r="C234" t="s">
        <v>8352</v>
      </c>
      <c r="D234" t="s">
        <v>25</v>
      </c>
      <c r="E234" t="s">
        <v>65</v>
      </c>
      <c r="F234" t="s">
        <v>22</v>
      </c>
      <c r="H234" t="s">
        <v>8347</v>
      </c>
      <c r="I234" t="s">
        <v>8347</v>
      </c>
      <c r="L234" t="s">
        <v>8348</v>
      </c>
    </row>
    <row r="235" spans="1:12" x14ac:dyDescent="0.3">
      <c r="A235">
        <v>346</v>
      </c>
      <c r="B235" t="s">
        <v>296</v>
      </c>
      <c r="C235" t="s">
        <v>8352</v>
      </c>
      <c r="D235" t="s">
        <v>25</v>
      </c>
      <c r="E235" t="s">
        <v>65</v>
      </c>
      <c r="F235" t="s">
        <v>22</v>
      </c>
      <c r="G235" t="s">
        <v>8353</v>
      </c>
      <c r="H235" t="s">
        <v>8354</v>
      </c>
      <c r="I235" t="s">
        <v>8355</v>
      </c>
      <c r="L235" t="s">
        <v>8348</v>
      </c>
    </row>
    <row r="236" spans="1:12" x14ac:dyDescent="0.3">
      <c r="A236">
        <v>347</v>
      </c>
      <c r="B236" t="s">
        <v>297</v>
      </c>
      <c r="C236" t="s">
        <v>8352</v>
      </c>
      <c r="D236" t="s">
        <v>298</v>
      </c>
      <c r="E236" t="s">
        <v>52</v>
      </c>
      <c r="F236" t="s">
        <v>54</v>
      </c>
      <c r="G236" t="s">
        <v>8353</v>
      </c>
      <c r="H236" t="s">
        <v>8354</v>
      </c>
      <c r="I236" t="s">
        <v>8355</v>
      </c>
      <c r="L236" t="s">
        <v>8348</v>
      </c>
    </row>
    <row r="237" spans="1:12" x14ac:dyDescent="0.3">
      <c r="A237">
        <v>348</v>
      </c>
      <c r="B237" t="s">
        <v>299</v>
      </c>
      <c r="C237" t="s">
        <v>8352</v>
      </c>
      <c r="D237" t="s">
        <v>298</v>
      </c>
      <c r="E237" t="s">
        <v>52</v>
      </c>
      <c r="F237" t="s">
        <v>22</v>
      </c>
      <c r="G237" t="s">
        <v>8353</v>
      </c>
      <c r="H237" t="s">
        <v>8354</v>
      </c>
      <c r="I237" t="s">
        <v>8355</v>
      </c>
      <c r="L237" t="s">
        <v>8348</v>
      </c>
    </row>
    <row r="238" spans="1:12" x14ac:dyDescent="0.3">
      <c r="A238">
        <v>351</v>
      </c>
      <c r="B238" t="s">
        <v>300</v>
      </c>
      <c r="C238" t="s">
        <v>8352</v>
      </c>
      <c r="D238" t="s">
        <v>298</v>
      </c>
      <c r="E238" t="s">
        <v>52</v>
      </c>
      <c r="F238" t="s">
        <v>54</v>
      </c>
      <c r="G238" t="s">
        <v>8353</v>
      </c>
      <c r="H238" t="s">
        <v>8354</v>
      </c>
      <c r="I238" t="s">
        <v>8355</v>
      </c>
      <c r="L238" t="s">
        <v>8348</v>
      </c>
    </row>
    <row r="239" spans="1:12" x14ac:dyDescent="0.3">
      <c r="A239">
        <v>352</v>
      </c>
      <c r="B239" t="s">
        <v>301</v>
      </c>
      <c r="C239" t="s">
        <v>8352</v>
      </c>
      <c r="D239" t="s">
        <v>298</v>
      </c>
      <c r="E239" t="s">
        <v>52</v>
      </c>
      <c r="F239" t="s">
        <v>54</v>
      </c>
      <c r="G239" t="s">
        <v>8353</v>
      </c>
      <c r="H239" t="s">
        <v>8354</v>
      </c>
      <c r="I239" t="s">
        <v>8355</v>
      </c>
      <c r="L239" t="s">
        <v>8348</v>
      </c>
    </row>
    <row r="240" spans="1:12" x14ac:dyDescent="0.3">
      <c r="A240">
        <v>353</v>
      </c>
      <c r="B240" t="s">
        <v>302</v>
      </c>
      <c r="C240" t="s">
        <v>8346</v>
      </c>
      <c r="D240" t="s">
        <v>303</v>
      </c>
      <c r="E240" t="s">
        <v>47</v>
      </c>
      <c r="F240" t="s">
        <v>22</v>
      </c>
      <c r="H240" t="s">
        <v>8347</v>
      </c>
      <c r="I240" t="s">
        <v>8347</v>
      </c>
      <c r="L240" t="s">
        <v>8348</v>
      </c>
    </row>
    <row r="241" spans="1:12" x14ac:dyDescent="0.3">
      <c r="A241">
        <v>354</v>
      </c>
      <c r="B241" t="s">
        <v>304</v>
      </c>
      <c r="C241" t="s">
        <v>8352</v>
      </c>
      <c r="D241" t="s">
        <v>303</v>
      </c>
      <c r="E241" t="s">
        <v>47</v>
      </c>
      <c r="F241" t="s">
        <v>22</v>
      </c>
      <c r="H241" t="s">
        <v>8347</v>
      </c>
      <c r="I241" t="s">
        <v>8347</v>
      </c>
      <c r="L241" t="s">
        <v>8348</v>
      </c>
    </row>
    <row r="242" spans="1:12" x14ac:dyDescent="0.3">
      <c r="A242">
        <v>355</v>
      </c>
      <c r="B242" t="s">
        <v>305</v>
      </c>
      <c r="C242" t="s">
        <v>8346</v>
      </c>
      <c r="D242" t="s">
        <v>306</v>
      </c>
      <c r="E242" t="s">
        <v>65</v>
      </c>
      <c r="F242" t="s">
        <v>22</v>
      </c>
      <c r="G242" t="s">
        <v>8353</v>
      </c>
      <c r="H242" t="s">
        <v>8354</v>
      </c>
      <c r="I242" t="s">
        <v>8355</v>
      </c>
      <c r="L242" t="s">
        <v>8348</v>
      </c>
    </row>
    <row r="243" spans="1:12" x14ac:dyDescent="0.3">
      <c r="A243">
        <v>356</v>
      </c>
      <c r="B243" t="s">
        <v>307</v>
      </c>
      <c r="C243" t="s">
        <v>8346</v>
      </c>
      <c r="D243" t="s">
        <v>306</v>
      </c>
      <c r="E243" t="s">
        <v>47</v>
      </c>
      <c r="F243" t="s">
        <v>54</v>
      </c>
      <c r="G243" t="s">
        <v>8353</v>
      </c>
      <c r="H243" t="s">
        <v>8354</v>
      </c>
      <c r="I243" t="s">
        <v>8355</v>
      </c>
      <c r="L243" t="s">
        <v>8348</v>
      </c>
    </row>
    <row r="244" spans="1:12" x14ac:dyDescent="0.3">
      <c r="A244">
        <v>357</v>
      </c>
      <c r="B244" t="s">
        <v>1437</v>
      </c>
      <c r="C244" t="s">
        <v>8346</v>
      </c>
      <c r="D244" t="s">
        <v>306</v>
      </c>
      <c r="E244" t="s">
        <v>47</v>
      </c>
      <c r="F244" t="s">
        <v>22</v>
      </c>
      <c r="G244" t="s">
        <v>8353</v>
      </c>
      <c r="H244" t="s">
        <v>8354</v>
      </c>
      <c r="I244" t="s">
        <v>8355</v>
      </c>
      <c r="L244" t="s">
        <v>8348</v>
      </c>
    </row>
    <row r="245" spans="1:12" x14ac:dyDescent="0.3">
      <c r="A245">
        <v>358</v>
      </c>
      <c r="B245" t="s">
        <v>1439</v>
      </c>
      <c r="C245" t="s">
        <v>8352</v>
      </c>
      <c r="D245" t="s">
        <v>310</v>
      </c>
      <c r="E245" t="s">
        <v>47</v>
      </c>
      <c r="F245" t="s">
        <v>22</v>
      </c>
      <c r="G245" t="s">
        <v>8353</v>
      </c>
      <c r="H245" t="s">
        <v>8354</v>
      </c>
      <c r="I245" t="s">
        <v>8355</v>
      </c>
      <c r="L245" t="s">
        <v>8348</v>
      </c>
    </row>
    <row r="246" spans="1:12" x14ac:dyDescent="0.3">
      <c r="A246">
        <v>359</v>
      </c>
      <c r="B246" t="s">
        <v>1441</v>
      </c>
      <c r="C246" t="s">
        <v>8346</v>
      </c>
      <c r="D246" t="s">
        <v>217</v>
      </c>
      <c r="E246" t="s">
        <v>47</v>
      </c>
      <c r="F246" t="s">
        <v>22</v>
      </c>
      <c r="G246" t="s">
        <v>8353</v>
      </c>
      <c r="H246" t="s">
        <v>8354</v>
      </c>
      <c r="I246" t="s">
        <v>8355</v>
      </c>
      <c r="L246" t="s">
        <v>8348</v>
      </c>
    </row>
    <row r="247" spans="1:12" x14ac:dyDescent="0.3">
      <c r="A247">
        <v>360</v>
      </c>
      <c r="B247" t="s">
        <v>312</v>
      </c>
      <c r="C247" t="s">
        <v>8352</v>
      </c>
      <c r="D247" t="s">
        <v>217</v>
      </c>
      <c r="E247" t="s">
        <v>47</v>
      </c>
      <c r="F247" t="s">
        <v>22</v>
      </c>
      <c r="H247" t="s">
        <v>8347</v>
      </c>
      <c r="I247" t="s">
        <v>8347</v>
      </c>
      <c r="L247" t="s">
        <v>8348</v>
      </c>
    </row>
    <row r="248" spans="1:12" x14ac:dyDescent="0.3">
      <c r="A248">
        <v>361</v>
      </c>
      <c r="B248" t="s">
        <v>1444</v>
      </c>
      <c r="C248" t="s">
        <v>8346</v>
      </c>
      <c r="D248" t="s">
        <v>32</v>
      </c>
      <c r="E248" t="s">
        <v>65</v>
      </c>
      <c r="F248" t="s">
        <v>22</v>
      </c>
      <c r="G248" t="s">
        <v>8353</v>
      </c>
      <c r="H248" t="s">
        <v>8354</v>
      </c>
      <c r="I248" t="s">
        <v>8355</v>
      </c>
      <c r="L248" t="s">
        <v>8348</v>
      </c>
    </row>
    <row r="249" spans="1:12" x14ac:dyDescent="0.3">
      <c r="A249">
        <v>362</v>
      </c>
      <c r="B249" t="s">
        <v>314</v>
      </c>
      <c r="C249" t="s">
        <v>8352</v>
      </c>
      <c r="D249" t="s">
        <v>315</v>
      </c>
      <c r="E249" t="s">
        <v>47</v>
      </c>
      <c r="F249" t="s">
        <v>22</v>
      </c>
      <c r="G249" t="s">
        <v>8364</v>
      </c>
      <c r="H249" t="s">
        <v>8354</v>
      </c>
      <c r="I249" t="s">
        <v>8355</v>
      </c>
      <c r="J249" t="s">
        <v>8365</v>
      </c>
      <c r="L249" t="s">
        <v>8348</v>
      </c>
    </row>
    <row r="250" spans="1:12" x14ac:dyDescent="0.3">
      <c r="A250">
        <v>363</v>
      </c>
      <c r="B250" t="s">
        <v>316</v>
      </c>
      <c r="C250" t="s">
        <v>8352</v>
      </c>
      <c r="D250" t="s">
        <v>315</v>
      </c>
      <c r="E250" t="s">
        <v>47</v>
      </c>
      <c r="F250" t="s">
        <v>22</v>
      </c>
      <c r="G250" t="s">
        <v>8353</v>
      </c>
      <c r="H250" t="s">
        <v>8354</v>
      </c>
      <c r="I250" t="s">
        <v>8355</v>
      </c>
      <c r="L250" t="s">
        <v>8348</v>
      </c>
    </row>
    <row r="251" spans="1:12" x14ac:dyDescent="0.3">
      <c r="A251">
        <v>364</v>
      </c>
      <c r="B251" t="s">
        <v>317</v>
      </c>
      <c r="C251" t="s">
        <v>8352</v>
      </c>
      <c r="D251" t="s">
        <v>32</v>
      </c>
      <c r="E251" t="s">
        <v>47</v>
      </c>
      <c r="F251" t="s">
        <v>22</v>
      </c>
      <c r="G251" t="s">
        <v>8353</v>
      </c>
      <c r="H251" t="s">
        <v>8354</v>
      </c>
      <c r="I251" t="s">
        <v>8355</v>
      </c>
      <c r="L251" t="s">
        <v>8348</v>
      </c>
    </row>
    <row r="252" spans="1:12" x14ac:dyDescent="0.3">
      <c r="A252">
        <v>365</v>
      </c>
      <c r="B252" t="s">
        <v>8371</v>
      </c>
      <c r="C252" t="s">
        <v>8346</v>
      </c>
      <c r="D252" t="s">
        <v>315</v>
      </c>
      <c r="E252" t="s">
        <v>47</v>
      </c>
      <c r="F252" t="s">
        <v>22</v>
      </c>
      <c r="H252" t="s">
        <v>8347</v>
      </c>
      <c r="I252" t="s">
        <v>8347</v>
      </c>
      <c r="L252" t="s">
        <v>8348</v>
      </c>
    </row>
    <row r="253" spans="1:12" x14ac:dyDescent="0.3">
      <c r="A253">
        <v>366</v>
      </c>
      <c r="B253" t="s">
        <v>319</v>
      </c>
      <c r="C253" t="s">
        <v>8352</v>
      </c>
      <c r="D253" t="s">
        <v>315</v>
      </c>
      <c r="E253" t="s">
        <v>65</v>
      </c>
      <c r="F253" t="s">
        <v>22</v>
      </c>
      <c r="G253" t="s">
        <v>8353</v>
      </c>
      <c r="H253" t="s">
        <v>8354</v>
      </c>
      <c r="I253" t="s">
        <v>8355</v>
      </c>
      <c r="L253" t="s">
        <v>8348</v>
      </c>
    </row>
    <row r="254" spans="1:12" x14ac:dyDescent="0.3">
      <c r="A254">
        <v>367</v>
      </c>
      <c r="B254" t="s">
        <v>320</v>
      </c>
      <c r="C254" t="s">
        <v>8346</v>
      </c>
      <c r="D254" t="s">
        <v>32</v>
      </c>
      <c r="E254" t="s">
        <v>65</v>
      </c>
      <c r="F254" t="s">
        <v>22</v>
      </c>
      <c r="G254" t="s">
        <v>8353</v>
      </c>
      <c r="H254" t="s">
        <v>8354</v>
      </c>
      <c r="I254" t="s">
        <v>8355</v>
      </c>
      <c r="L254" t="s">
        <v>8348</v>
      </c>
    </row>
    <row r="255" spans="1:12" x14ac:dyDescent="0.3">
      <c r="A255">
        <v>368</v>
      </c>
      <c r="B255" t="s">
        <v>322</v>
      </c>
      <c r="C255" t="s">
        <v>8352</v>
      </c>
      <c r="D255" t="s">
        <v>1463</v>
      </c>
      <c r="E255" t="s">
        <v>52</v>
      </c>
      <c r="F255" t="s">
        <v>22</v>
      </c>
      <c r="G255" t="s">
        <v>8353</v>
      </c>
      <c r="H255" t="s">
        <v>8354</v>
      </c>
      <c r="I255" t="s">
        <v>8355</v>
      </c>
      <c r="L255" t="s">
        <v>8348</v>
      </c>
    </row>
    <row r="256" spans="1:12" x14ac:dyDescent="0.3">
      <c r="A256">
        <v>369</v>
      </c>
      <c r="B256" t="s">
        <v>324</v>
      </c>
      <c r="C256" t="s">
        <v>8346</v>
      </c>
      <c r="D256" t="s">
        <v>32</v>
      </c>
      <c r="E256" t="s">
        <v>47</v>
      </c>
      <c r="F256" t="s">
        <v>22</v>
      </c>
      <c r="G256" t="s">
        <v>8364</v>
      </c>
      <c r="H256" t="s">
        <v>8354</v>
      </c>
      <c r="I256" t="s">
        <v>8355</v>
      </c>
      <c r="J256" t="s">
        <v>8365</v>
      </c>
      <c r="L256" t="s">
        <v>8348</v>
      </c>
    </row>
    <row r="257" spans="1:12" x14ac:dyDescent="0.3">
      <c r="A257">
        <v>370</v>
      </c>
      <c r="B257" t="s">
        <v>325</v>
      </c>
      <c r="C257" t="s">
        <v>8352</v>
      </c>
      <c r="D257" t="s">
        <v>32</v>
      </c>
      <c r="E257" t="s">
        <v>47</v>
      </c>
      <c r="F257" t="s">
        <v>22</v>
      </c>
      <c r="H257" t="s">
        <v>8347</v>
      </c>
      <c r="I257" t="s">
        <v>8347</v>
      </c>
      <c r="L257" t="s">
        <v>8348</v>
      </c>
    </row>
    <row r="258" spans="1:12" x14ac:dyDescent="0.3">
      <c r="A258">
        <v>371</v>
      </c>
      <c r="B258" t="s">
        <v>326</v>
      </c>
      <c r="C258" t="s">
        <v>8346</v>
      </c>
      <c r="D258" t="s">
        <v>32</v>
      </c>
      <c r="E258" t="s">
        <v>47</v>
      </c>
      <c r="F258" t="s">
        <v>22</v>
      </c>
      <c r="G258" t="s">
        <v>8353</v>
      </c>
      <c r="H258" t="s">
        <v>8354</v>
      </c>
      <c r="I258" t="s">
        <v>8355</v>
      </c>
      <c r="L258" t="s">
        <v>8348</v>
      </c>
    </row>
    <row r="259" spans="1:12" x14ac:dyDescent="0.3">
      <c r="A259">
        <v>372</v>
      </c>
      <c r="B259" t="s">
        <v>327</v>
      </c>
      <c r="C259" t="s">
        <v>8352</v>
      </c>
      <c r="D259" t="s">
        <v>1463</v>
      </c>
      <c r="E259" t="s">
        <v>52</v>
      </c>
      <c r="F259" t="s">
        <v>22</v>
      </c>
      <c r="G259" t="s">
        <v>8353</v>
      </c>
      <c r="H259" t="s">
        <v>8354</v>
      </c>
      <c r="I259" t="s">
        <v>8355</v>
      </c>
      <c r="L259" t="s">
        <v>8348</v>
      </c>
    </row>
    <row r="260" spans="1:12" x14ac:dyDescent="0.3">
      <c r="A260">
        <v>373</v>
      </c>
      <c r="B260" t="s">
        <v>328</v>
      </c>
      <c r="C260" t="s">
        <v>8346</v>
      </c>
      <c r="D260" t="s">
        <v>190</v>
      </c>
      <c r="E260" t="s">
        <v>52</v>
      </c>
      <c r="F260" t="s">
        <v>22</v>
      </c>
      <c r="G260" t="s">
        <v>8364</v>
      </c>
      <c r="H260" t="s">
        <v>8354</v>
      </c>
      <c r="I260" t="s">
        <v>8355</v>
      </c>
      <c r="J260" t="s">
        <v>8366</v>
      </c>
      <c r="L260" t="s">
        <v>8348</v>
      </c>
    </row>
    <row r="261" spans="1:12" x14ac:dyDescent="0.3">
      <c r="A261">
        <v>374</v>
      </c>
      <c r="B261" t="s">
        <v>329</v>
      </c>
      <c r="C261" t="s">
        <v>8352</v>
      </c>
      <c r="D261" t="s">
        <v>315</v>
      </c>
      <c r="E261" t="s">
        <v>47</v>
      </c>
      <c r="F261" t="s">
        <v>22</v>
      </c>
      <c r="H261" t="s">
        <v>8347</v>
      </c>
      <c r="I261" t="s">
        <v>8347</v>
      </c>
      <c r="L261" t="s">
        <v>8348</v>
      </c>
    </row>
    <row r="262" spans="1:12" x14ac:dyDescent="0.3">
      <c r="A262">
        <v>375</v>
      </c>
      <c r="B262" t="s">
        <v>330</v>
      </c>
      <c r="C262" t="s">
        <v>8352</v>
      </c>
      <c r="D262" t="s">
        <v>315</v>
      </c>
      <c r="E262" t="s">
        <v>47</v>
      </c>
      <c r="F262" t="s">
        <v>22</v>
      </c>
      <c r="G262" t="s">
        <v>8364</v>
      </c>
      <c r="H262" t="s">
        <v>8354</v>
      </c>
      <c r="I262" t="s">
        <v>8355</v>
      </c>
      <c r="J262" t="s">
        <v>8366</v>
      </c>
      <c r="L262" t="s">
        <v>8348</v>
      </c>
    </row>
    <row r="263" spans="1:12" x14ac:dyDescent="0.3">
      <c r="A263">
        <v>376</v>
      </c>
      <c r="B263" t="s">
        <v>332</v>
      </c>
      <c r="C263" t="s">
        <v>8346</v>
      </c>
      <c r="D263" t="s">
        <v>86</v>
      </c>
      <c r="E263" t="s">
        <v>47</v>
      </c>
      <c r="F263" t="s">
        <v>22</v>
      </c>
      <c r="G263" t="s">
        <v>8353</v>
      </c>
      <c r="H263" t="s">
        <v>8354</v>
      </c>
      <c r="I263" t="s">
        <v>8355</v>
      </c>
      <c r="L263" t="s">
        <v>8348</v>
      </c>
    </row>
    <row r="264" spans="1:12" x14ac:dyDescent="0.3">
      <c r="A264">
        <v>377</v>
      </c>
      <c r="B264" t="s">
        <v>333</v>
      </c>
      <c r="C264" t="s">
        <v>8346</v>
      </c>
      <c r="D264" t="s">
        <v>86</v>
      </c>
      <c r="E264" t="s">
        <v>65</v>
      </c>
      <c r="F264" t="s">
        <v>22</v>
      </c>
      <c r="G264" t="s">
        <v>8353</v>
      </c>
      <c r="H264" t="s">
        <v>8354</v>
      </c>
      <c r="I264" t="s">
        <v>8355</v>
      </c>
      <c r="L264" t="s">
        <v>8348</v>
      </c>
    </row>
    <row r="265" spans="1:12" x14ac:dyDescent="0.3">
      <c r="A265">
        <v>378</v>
      </c>
      <c r="B265" t="s">
        <v>334</v>
      </c>
      <c r="C265" t="s">
        <v>8346</v>
      </c>
      <c r="D265" t="s">
        <v>58</v>
      </c>
      <c r="E265" t="s">
        <v>21</v>
      </c>
      <c r="F265" t="s">
        <v>22</v>
      </c>
      <c r="H265" t="s">
        <v>8347</v>
      </c>
      <c r="I265" t="s">
        <v>8347</v>
      </c>
      <c r="L265" t="s">
        <v>8348</v>
      </c>
    </row>
    <row r="266" spans="1:12" x14ac:dyDescent="0.3">
      <c r="A266">
        <v>379</v>
      </c>
      <c r="B266" t="s">
        <v>335</v>
      </c>
      <c r="C266" t="s">
        <v>8346</v>
      </c>
      <c r="D266" t="s">
        <v>336</v>
      </c>
      <c r="E266" t="s">
        <v>47</v>
      </c>
      <c r="F266" t="s">
        <v>22</v>
      </c>
      <c r="G266" t="s">
        <v>8353</v>
      </c>
      <c r="H266" t="s">
        <v>8354</v>
      </c>
      <c r="I266" t="s">
        <v>8355</v>
      </c>
      <c r="L266" t="s">
        <v>8348</v>
      </c>
    </row>
    <row r="267" spans="1:12" x14ac:dyDescent="0.3">
      <c r="A267">
        <v>380</v>
      </c>
      <c r="B267" t="s">
        <v>337</v>
      </c>
      <c r="C267" t="s">
        <v>8346</v>
      </c>
      <c r="D267" t="s">
        <v>336</v>
      </c>
      <c r="E267" t="s">
        <v>47</v>
      </c>
      <c r="F267" t="s">
        <v>22</v>
      </c>
      <c r="H267" t="s">
        <v>8347</v>
      </c>
      <c r="I267" t="s">
        <v>8347</v>
      </c>
      <c r="L267" t="s">
        <v>8348</v>
      </c>
    </row>
    <row r="268" spans="1:12" x14ac:dyDescent="0.3">
      <c r="A268">
        <v>381</v>
      </c>
      <c r="B268" t="s">
        <v>338</v>
      </c>
      <c r="C268" t="s">
        <v>8346</v>
      </c>
      <c r="D268" t="s">
        <v>336</v>
      </c>
      <c r="E268" t="s">
        <v>47</v>
      </c>
      <c r="F268" t="s">
        <v>22</v>
      </c>
      <c r="G268" t="s">
        <v>8353</v>
      </c>
      <c r="H268" t="s">
        <v>8354</v>
      </c>
      <c r="I268" t="s">
        <v>8355</v>
      </c>
      <c r="L268" t="s">
        <v>8348</v>
      </c>
    </row>
    <row r="269" spans="1:12" x14ac:dyDescent="0.3">
      <c r="A269">
        <v>382</v>
      </c>
      <c r="B269" t="s">
        <v>339</v>
      </c>
      <c r="C269" t="s">
        <v>8346</v>
      </c>
      <c r="D269" t="s">
        <v>336</v>
      </c>
      <c r="E269" t="s">
        <v>47</v>
      </c>
      <c r="F269" t="s">
        <v>22</v>
      </c>
      <c r="G269" t="s">
        <v>8353</v>
      </c>
      <c r="H269" t="s">
        <v>8354</v>
      </c>
      <c r="I269" t="s">
        <v>8355</v>
      </c>
      <c r="L269" t="s">
        <v>8348</v>
      </c>
    </row>
    <row r="270" spans="1:12" x14ac:dyDescent="0.3">
      <c r="A270">
        <v>383</v>
      </c>
      <c r="B270" t="s">
        <v>340</v>
      </c>
      <c r="C270" t="s">
        <v>8352</v>
      </c>
      <c r="D270" t="s">
        <v>336</v>
      </c>
      <c r="E270" t="s">
        <v>47</v>
      </c>
      <c r="F270" t="s">
        <v>22</v>
      </c>
      <c r="G270" t="s">
        <v>8353</v>
      </c>
      <c r="H270" t="s">
        <v>8354</v>
      </c>
      <c r="I270" t="s">
        <v>8355</v>
      </c>
      <c r="L270" t="s">
        <v>8348</v>
      </c>
    </row>
    <row r="271" spans="1:12" x14ac:dyDescent="0.3">
      <c r="A271">
        <v>384</v>
      </c>
      <c r="B271" t="s">
        <v>341</v>
      </c>
      <c r="C271" t="s">
        <v>8352</v>
      </c>
      <c r="D271" t="s">
        <v>336</v>
      </c>
      <c r="E271" t="s">
        <v>47</v>
      </c>
      <c r="F271" t="s">
        <v>22</v>
      </c>
      <c r="G271" t="s">
        <v>8353</v>
      </c>
      <c r="H271" t="s">
        <v>8354</v>
      </c>
      <c r="I271" t="s">
        <v>8355</v>
      </c>
      <c r="L271" t="s">
        <v>8348</v>
      </c>
    </row>
    <row r="272" spans="1:12" x14ac:dyDescent="0.3">
      <c r="A272">
        <v>385</v>
      </c>
      <c r="B272" t="s">
        <v>342</v>
      </c>
      <c r="C272" t="s">
        <v>8346</v>
      </c>
      <c r="D272" t="s">
        <v>343</v>
      </c>
      <c r="E272" t="s">
        <v>47</v>
      </c>
      <c r="F272" t="s">
        <v>22</v>
      </c>
      <c r="G272" t="s">
        <v>8353</v>
      </c>
      <c r="H272" t="s">
        <v>8354</v>
      </c>
      <c r="I272" t="s">
        <v>8355</v>
      </c>
      <c r="L272" t="s">
        <v>8348</v>
      </c>
    </row>
    <row r="273" spans="1:12" x14ac:dyDescent="0.3">
      <c r="A273">
        <v>386</v>
      </c>
      <c r="B273" t="s">
        <v>344</v>
      </c>
      <c r="C273" t="s">
        <v>8346</v>
      </c>
      <c r="D273" t="s">
        <v>343</v>
      </c>
      <c r="E273" t="s">
        <v>47</v>
      </c>
      <c r="F273" t="s">
        <v>22</v>
      </c>
      <c r="G273" t="s">
        <v>8364</v>
      </c>
      <c r="H273" t="s">
        <v>8354</v>
      </c>
      <c r="I273" t="s">
        <v>8355</v>
      </c>
      <c r="J273" t="s">
        <v>8365</v>
      </c>
      <c r="L273" t="s">
        <v>8348</v>
      </c>
    </row>
    <row r="274" spans="1:12" x14ac:dyDescent="0.3">
      <c r="A274" t="s">
        <v>519</v>
      </c>
      <c r="B274" t="s">
        <v>2692</v>
      </c>
      <c r="C274" t="s">
        <v>8346</v>
      </c>
      <c r="D274" t="s">
        <v>343</v>
      </c>
      <c r="E274" t="s">
        <v>47</v>
      </c>
      <c r="F274" t="s">
        <v>22</v>
      </c>
      <c r="H274" t="s">
        <v>8347</v>
      </c>
      <c r="I274" t="s">
        <v>8347</v>
      </c>
      <c r="L274" t="s">
        <v>8348</v>
      </c>
    </row>
    <row r="275" spans="1:12" x14ac:dyDescent="0.3">
      <c r="A275" t="s">
        <v>521</v>
      </c>
      <c r="B275" t="s">
        <v>2650</v>
      </c>
      <c r="C275" t="s">
        <v>8346</v>
      </c>
      <c r="D275" t="s">
        <v>343</v>
      </c>
      <c r="E275" t="s">
        <v>47</v>
      </c>
      <c r="F275" t="s">
        <v>22</v>
      </c>
      <c r="H275" t="s">
        <v>8347</v>
      </c>
      <c r="I275" t="s">
        <v>8347</v>
      </c>
      <c r="L275" t="s">
        <v>8348</v>
      </c>
    </row>
    <row r="276" spans="1:12" x14ac:dyDescent="0.3">
      <c r="A276" t="s">
        <v>523</v>
      </c>
      <c r="B276" t="s">
        <v>524</v>
      </c>
      <c r="C276" t="s">
        <v>8346</v>
      </c>
      <c r="D276" t="s">
        <v>343</v>
      </c>
      <c r="E276" t="s">
        <v>47</v>
      </c>
      <c r="F276" t="s">
        <v>22</v>
      </c>
      <c r="H276" t="s">
        <v>8347</v>
      </c>
      <c r="I276" t="s">
        <v>8347</v>
      </c>
      <c r="L276" t="s">
        <v>8348</v>
      </c>
    </row>
    <row r="277" spans="1:12" x14ac:dyDescent="0.3">
      <c r="A277">
        <v>387</v>
      </c>
      <c r="B277" t="s">
        <v>438</v>
      </c>
      <c r="C277" t="s">
        <v>8346</v>
      </c>
      <c r="D277" t="s">
        <v>20</v>
      </c>
      <c r="E277" t="s">
        <v>47</v>
      </c>
      <c r="F277" t="s">
        <v>22</v>
      </c>
      <c r="H277" t="s">
        <v>8347</v>
      </c>
      <c r="I277" t="s">
        <v>8347</v>
      </c>
      <c r="L277" t="s">
        <v>8348</v>
      </c>
    </row>
    <row r="278" spans="1:12" x14ac:dyDescent="0.3">
      <c r="A278">
        <v>388</v>
      </c>
      <c r="B278" t="s">
        <v>346</v>
      </c>
      <c r="C278" t="s">
        <v>8346</v>
      </c>
      <c r="D278" t="s">
        <v>20</v>
      </c>
      <c r="E278" t="s">
        <v>47</v>
      </c>
      <c r="F278" t="s">
        <v>22</v>
      </c>
      <c r="H278" t="s">
        <v>8347</v>
      </c>
      <c r="I278" t="s">
        <v>8347</v>
      </c>
      <c r="L278" t="s">
        <v>8348</v>
      </c>
    </row>
    <row r="279" spans="1:12" x14ac:dyDescent="0.3">
      <c r="A279">
        <v>389</v>
      </c>
      <c r="B279" t="s">
        <v>347</v>
      </c>
      <c r="C279" t="s">
        <v>8346</v>
      </c>
      <c r="D279" t="s">
        <v>439</v>
      </c>
      <c r="E279" t="s">
        <v>47</v>
      </c>
      <c r="F279" t="s">
        <v>22</v>
      </c>
      <c r="G279" t="s">
        <v>8364</v>
      </c>
      <c r="H279" t="s">
        <v>8354</v>
      </c>
      <c r="I279" t="s">
        <v>8355</v>
      </c>
      <c r="J279" t="s">
        <v>8366</v>
      </c>
      <c r="L279" t="s">
        <v>8348</v>
      </c>
    </row>
    <row r="280" spans="1:12" x14ac:dyDescent="0.3">
      <c r="A280">
        <v>390</v>
      </c>
      <c r="B280" t="s">
        <v>348</v>
      </c>
      <c r="C280" t="s">
        <v>8346</v>
      </c>
      <c r="D280" t="s">
        <v>190</v>
      </c>
      <c r="E280" t="s">
        <v>52</v>
      </c>
      <c r="F280" t="s">
        <v>22</v>
      </c>
      <c r="G280" t="s">
        <v>8364</v>
      </c>
      <c r="H280" t="s">
        <v>8354</v>
      </c>
      <c r="I280" t="s">
        <v>8355</v>
      </c>
      <c r="J280" t="s">
        <v>8366</v>
      </c>
      <c r="L280" t="s">
        <v>8348</v>
      </c>
    </row>
    <row r="281" spans="1:12" x14ac:dyDescent="0.3">
      <c r="A281" t="s">
        <v>525</v>
      </c>
      <c r="B281" t="s">
        <v>526</v>
      </c>
      <c r="D281" t="s">
        <v>476</v>
      </c>
      <c r="E281" t="s">
        <v>52</v>
      </c>
      <c r="F281" t="s">
        <v>22</v>
      </c>
      <c r="H281" t="s">
        <v>8347</v>
      </c>
      <c r="I281" t="s">
        <v>8347</v>
      </c>
      <c r="L281" t="s">
        <v>8348</v>
      </c>
    </row>
    <row r="282" spans="1:12" x14ac:dyDescent="0.3">
      <c r="A282" t="s">
        <v>527</v>
      </c>
      <c r="B282" t="s">
        <v>528</v>
      </c>
      <c r="D282" t="s">
        <v>476</v>
      </c>
      <c r="E282" t="s">
        <v>52</v>
      </c>
      <c r="F282" t="s">
        <v>22</v>
      </c>
      <c r="H282" t="s">
        <v>8347</v>
      </c>
      <c r="I282" t="s">
        <v>8347</v>
      </c>
      <c r="L282" t="s">
        <v>8348</v>
      </c>
    </row>
    <row r="283" spans="1:12" x14ac:dyDescent="0.3">
      <c r="A283" t="s">
        <v>529</v>
      </c>
      <c r="B283" t="s">
        <v>530</v>
      </c>
      <c r="D283" t="s">
        <v>476</v>
      </c>
      <c r="E283" t="s">
        <v>52</v>
      </c>
      <c r="F283" t="s">
        <v>22</v>
      </c>
      <c r="H283" t="s">
        <v>8347</v>
      </c>
      <c r="I283" t="s">
        <v>8347</v>
      </c>
      <c r="L283" t="s">
        <v>8348</v>
      </c>
    </row>
    <row r="284" spans="1:12" x14ac:dyDescent="0.3">
      <c r="A284" t="s">
        <v>531</v>
      </c>
      <c r="B284" t="s">
        <v>532</v>
      </c>
      <c r="D284" t="s">
        <v>476</v>
      </c>
      <c r="E284" t="s">
        <v>52</v>
      </c>
      <c r="F284" t="s">
        <v>22</v>
      </c>
      <c r="H284" t="s">
        <v>8347</v>
      </c>
      <c r="I284" t="s">
        <v>8347</v>
      </c>
      <c r="L284" t="s">
        <v>8348</v>
      </c>
    </row>
    <row r="285" spans="1:12" x14ac:dyDescent="0.3">
      <c r="A285" t="s">
        <v>533</v>
      </c>
      <c r="B285" t="s">
        <v>534</v>
      </c>
      <c r="D285" t="s">
        <v>476</v>
      </c>
      <c r="E285" t="s">
        <v>52</v>
      </c>
      <c r="F285" t="s">
        <v>22</v>
      </c>
      <c r="H285" t="s">
        <v>8347</v>
      </c>
      <c r="I285" t="s">
        <v>8347</v>
      </c>
      <c r="L285" t="s">
        <v>8348</v>
      </c>
    </row>
    <row r="286" spans="1:12" x14ac:dyDescent="0.3">
      <c r="A286" t="s">
        <v>535</v>
      </c>
      <c r="B286" t="s">
        <v>536</v>
      </c>
      <c r="D286" t="s">
        <v>476</v>
      </c>
      <c r="E286" t="s">
        <v>52</v>
      </c>
      <c r="F286" t="s">
        <v>22</v>
      </c>
      <c r="H286" t="s">
        <v>8347</v>
      </c>
      <c r="I286" t="s">
        <v>8347</v>
      </c>
      <c r="L286" t="s">
        <v>8348</v>
      </c>
    </row>
    <row r="287" spans="1:12" x14ac:dyDescent="0.3">
      <c r="A287" t="s">
        <v>537</v>
      </c>
      <c r="B287" t="s">
        <v>538</v>
      </c>
      <c r="D287" t="s">
        <v>476</v>
      </c>
      <c r="E287" t="s">
        <v>52</v>
      </c>
      <c r="F287" t="s">
        <v>22</v>
      </c>
      <c r="H287" t="s">
        <v>8347</v>
      </c>
      <c r="I287" t="s">
        <v>8347</v>
      </c>
      <c r="L287" t="s">
        <v>8348</v>
      </c>
    </row>
    <row r="288" spans="1:12" x14ac:dyDescent="0.3">
      <c r="A288" t="s">
        <v>539</v>
      </c>
      <c r="B288" t="s">
        <v>540</v>
      </c>
      <c r="D288" t="s">
        <v>476</v>
      </c>
      <c r="E288" t="s">
        <v>52</v>
      </c>
      <c r="F288" t="s">
        <v>22</v>
      </c>
      <c r="H288" t="s">
        <v>8347</v>
      </c>
      <c r="I288" t="s">
        <v>8347</v>
      </c>
      <c r="L288" t="s">
        <v>8348</v>
      </c>
    </row>
    <row r="289" spans="1:12" x14ac:dyDescent="0.3">
      <c r="A289" t="s">
        <v>541</v>
      </c>
      <c r="B289" t="s">
        <v>542</v>
      </c>
      <c r="D289" t="s">
        <v>476</v>
      </c>
      <c r="E289" t="s">
        <v>52</v>
      </c>
      <c r="F289" t="s">
        <v>22</v>
      </c>
      <c r="H289" t="s">
        <v>8347</v>
      </c>
      <c r="I289" t="s">
        <v>8347</v>
      </c>
      <c r="L289" t="s">
        <v>8348</v>
      </c>
    </row>
    <row r="290" spans="1:12" x14ac:dyDescent="0.3">
      <c r="A290" t="s">
        <v>543</v>
      </c>
      <c r="B290" t="s">
        <v>544</v>
      </c>
      <c r="D290" t="s">
        <v>476</v>
      </c>
      <c r="E290" t="s">
        <v>52</v>
      </c>
      <c r="F290" t="s">
        <v>22</v>
      </c>
      <c r="H290" t="s">
        <v>8347</v>
      </c>
      <c r="I290" t="s">
        <v>8347</v>
      </c>
      <c r="L290" t="s">
        <v>8348</v>
      </c>
    </row>
    <row r="291" spans="1:12" x14ac:dyDescent="0.3">
      <c r="A291" t="s">
        <v>545</v>
      </c>
      <c r="B291" t="s">
        <v>546</v>
      </c>
      <c r="D291" t="s">
        <v>476</v>
      </c>
      <c r="E291" t="s">
        <v>52</v>
      </c>
      <c r="F291" t="s">
        <v>22</v>
      </c>
      <c r="H291" t="s">
        <v>8347</v>
      </c>
      <c r="I291" t="s">
        <v>8347</v>
      </c>
      <c r="L291" t="s">
        <v>8348</v>
      </c>
    </row>
    <row r="292" spans="1:12" x14ac:dyDescent="0.3">
      <c r="A292" t="s">
        <v>547</v>
      </c>
      <c r="B292" t="s">
        <v>548</v>
      </c>
      <c r="D292" t="s">
        <v>476</v>
      </c>
      <c r="E292" t="s">
        <v>52</v>
      </c>
      <c r="F292" t="s">
        <v>22</v>
      </c>
      <c r="H292" t="s">
        <v>8347</v>
      </c>
      <c r="I292" t="s">
        <v>8347</v>
      </c>
      <c r="L292" t="s">
        <v>8348</v>
      </c>
    </row>
    <row r="293" spans="1:12" x14ac:dyDescent="0.3">
      <c r="A293">
        <v>391</v>
      </c>
      <c r="B293" t="s">
        <v>349</v>
      </c>
      <c r="C293" t="s">
        <v>8346</v>
      </c>
      <c r="D293" t="s">
        <v>350</v>
      </c>
      <c r="E293" t="s">
        <v>47</v>
      </c>
      <c r="F293" t="s">
        <v>22</v>
      </c>
      <c r="H293" t="s">
        <v>8347</v>
      </c>
      <c r="I293" t="s">
        <v>8347</v>
      </c>
      <c r="L293" t="s">
        <v>8348</v>
      </c>
    </row>
    <row r="294" spans="1:12" x14ac:dyDescent="0.3">
      <c r="A294">
        <v>392</v>
      </c>
      <c r="B294" t="s">
        <v>351</v>
      </c>
      <c r="C294" t="s">
        <v>8346</v>
      </c>
      <c r="D294" t="s">
        <v>350</v>
      </c>
      <c r="E294" t="s">
        <v>65</v>
      </c>
      <c r="F294" t="s">
        <v>22</v>
      </c>
      <c r="G294" t="s">
        <v>8353</v>
      </c>
      <c r="H294" t="s">
        <v>8354</v>
      </c>
      <c r="I294" t="s">
        <v>8355</v>
      </c>
      <c r="L294" t="s">
        <v>8348</v>
      </c>
    </row>
    <row r="295" spans="1:12" x14ac:dyDescent="0.3">
      <c r="A295">
        <v>393</v>
      </c>
      <c r="B295" t="s">
        <v>352</v>
      </c>
      <c r="C295" t="s">
        <v>8352</v>
      </c>
      <c r="D295" t="s">
        <v>350</v>
      </c>
      <c r="E295" t="s">
        <v>65</v>
      </c>
      <c r="F295" t="s">
        <v>54</v>
      </c>
      <c r="G295" t="s">
        <v>8353</v>
      </c>
      <c r="H295" t="s">
        <v>8354</v>
      </c>
      <c r="I295" t="s">
        <v>8355</v>
      </c>
      <c r="L295" t="s">
        <v>8348</v>
      </c>
    </row>
    <row r="296" spans="1:12" x14ac:dyDescent="0.3">
      <c r="A296">
        <v>394</v>
      </c>
      <c r="B296" t="s">
        <v>353</v>
      </c>
      <c r="C296" t="s">
        <v>8346</v>
      </c>
      <c r="D296" t="s">
        <v>354</v>
      </c>
      <c r="E296" t="s">
        <v>52</v>
      </c>
      <c r="F296" t="s">
        <v>22</v>
      </c>
      <c r="G296" t="s">
        <v>8353</v>
      </c>
      <c r="H296" t="s">
        <v>8354</v>
      </c>
      <c r="I296" t="s">
        <v>8355</v>
      </c>
      <c r="L296" t="s">
        <v>8348</v>
      </c>
    </row>
    <row r="297" spans="1:12" x14ac:dyDescent="0.3">
      <c r="A297">
        <v>395</v>
      </c>
      <c r="B297" t="s">
        <v>356</v>
      </c>
      <c r="C297" t="s">
        <v>8352</v>
      </c>
      <c r="D297" t="s">
        <v>354</v>
      </c>
      <c r="E297" t="s">
        <v>52</v>
      </c>
      <c r="F297" t="s">
        <v>22</v>
      </c>
      <c r="G297" t="s">
        <v>8353</v>
      </c>
      <c r="H297" t="s">
        <v>8354</v>
      </c>
      <c r="I297" t="s">
        <v>8355</v>
      </c>
      <c r="L297" t="s">
        <v>8348</v>
      </c>
    </row>
    <row r="298" spans="1:12" x14ac:dyDescent="0.3">
      <c r="A298">
        <v>396</v>
      </c>
      <c r="B298" t="s">
        <v>357</v>
      </c>
      <c r="C298" t="s">
        <v>8352</v>
      </c>
      <c r="D298" t="s">
        <v>358</v>
      </c>
      <c r="E298" t="s">
        <v>47</v>
      </c>
      <c r="F298" t="s">
        <v>22</v>
      </c>
      <c r="H298" t="s">
        <v>8347</v>
      </c>
      <c r="I298" t="s">
        <v>8347</v>
      </c>
      <c r="L298" t="s">
        <v>8348</v>
      </c>
    </row>
    <row r="299" spans="1:12" x14ac:dyDescent="0.3">
      <c r="A299">
        <v>397</v>
      </c>
      <c r="B299" t="s">
        <v>1556</v>
      </c>
      <c r="C299" t="s">
        <v>8352</v>
      </c>
      <c r="D299" t="s">
        <v>358</v>
      </c>
      <c r="E299" t="s">
        <v>47</v>
      </c>
      <c r="F299" t="s">
        <v>22</v>
      </c>
      <c r="G299" t="s">
        <v>8353</v>
      </c>
      <c r="H299" t="s">
        <v>8354</v>
      </c>
      <c r="I299" t="s">
        <v>8355</v>
      </c>
      <c r="L299" t="s">
        <v>8348</v>
      </c>
    </row>
    <row r="300" spans="1:12" x14ac:dyDescent="0.3">
      <c r="A300">
        <v>398</v>
      </c>
      <c r="B300" t="s">
        <v>360</v>
      </c>
      <c r="C300" t="s">
        <v>8352</v>
      </c>
      <c r="D300" t="s">
        <v>361</v>
      </c>
      <c r="E300" t="s">
        <v>47</v>
      </c>
      <c r="F300" t="s">
        <v>22</v>
      </c>
      <c r="G300" t="s">
        <v>8353</v>
      </c>
      <c r="H300" t="s">
        <v>8354</v>
      </c>
      <c r="I300" t="s">
        <v>8355</v>
      </c>
      <c r="L300" t="s">
        <v>8348</v>
      </c>
    </row>
    <row r="301" spans="1:12" x14ac:dyDescent="0.3">
      <c r="A301">
        <v>399</v>
      </c>
      <c r="B301" t="s">
        <v>363</v>
      </c>
      <c r="C301" t="s">
        <v>8352</v>
      </c>
      <c r="D301" t="s">
        <v>361</v>
      </c>
      <c r="E301" t="s">
        <v>47</v>
      </c>
      <c r="F301" t="s">
        <v>22</v>
      </c>
      <c r="G301" t="s">
        <v>8353</v>
      </c>
      <c r="H301" t="s">
        <v>8354</v>
      </c>
      <c r="I301" t="s">
        <v>8355</v>
      </c>
      <c r="L301" t="s">
        <v>8348</v>
      </c>
    </row>
    <row r="302" spans="1:12" x14ac:dyDescent="0.3">
      <c r="A302">
        <v>400</v>
      </c>
      <c r="B302" t="s">
        <v>364</v>
      </c>
      <c r="C302" t="s">
        <v>8352</v>
      </c>
      <c r="D302" t="s">
        <v>361</v>
      </c>
      <c r="E302" t="s">
        <v>47</v>
      </c>
      <c r="F302" t="s">
        <v>22</v>
      </c>
      <c r="G302" t="s">
        <v>8353</v>
      </c>
      <c r="H302" t="s">
        <v>8354</v>
      </c>
      <c r="I302" t="s">
        <v>8355</v>
      </c>
      <c r="L302" t="s">
        <v>8348</v>
      </c>
    </row>
    <row r="303" spans="1:12" x14ac:dyDescent="0.3">
      <c r="A303">
        <v>401</v>
      </c>
      <c r="B303" t="s">
        <v>365</v>
      </c>
      <c r="C303" t="s">
        <v>8352</v>
      </c>
      <c r="D303" t="s">
        <v>366</v>
      </c>
      <c r="E303" t="s">
        <v>47</v>
      </c>
      <c r="F303" t="s">
        <v>22</v>
      </c>
      <c r="G303" t="s">
        <v>8353</v>
      </c>
      <c r="H303" t="s">
        <v>8354</v>
      </c>
      <c r="I303" t="s">
        <v>8355</v>
      </c>
      <c r="L303" t="s">
        <v>8348</v>
      </c>
    </row>
    <row r="304" spans="1:12" x14ac:dyDescent="0.3">
      <c r="A304">
        <v>402</v>
      </c>
      <c r="B304" t="s">
        <v>367</v>
      </c>
      <c r="C304" t="s">
        <v>8346</v>
      </c>
      <c r="D304" t="s">
        <v>366</v>
      </c>
      <c r="E304" t="s">
        <v>65</v>
      </c>
      <c r="F304" t="s">
        <v>22</v>
      </c>
      <c r="G304" t="s">
        <v>8353</v>
      </c>
      <c r="H304" t="s">
        <v>8354</v>
      </c>
      <c r="I304" t="s">
        <v>8355</v>
      </c>
      <c r="L304" t="s">
        <v>8348</v>
      </c>
    </row>
    <row r="305" spans="1:12" x14ac:dyDescent="0.3">
      <c r="A305">
        <v>403</v>
      </c>
      <c r="B305" t="s">
        <v>1563</v>
      </c>
      <c r="C305" t="s">
        <v>8346</v>
      </c>
      <c r="D305" t="s">
        <v>366</v>
      </c>
      <c r="E305" t="s">
        <v>47</v>
      </c>
      <c r="F305" t="s">
        <v>22</v>
      </c>
      <c r="G305" t="s">
        <v>8353</v>
      </c>
      <c r="H305" t="s">
        <v>8354</v>
      </c>
      <c r="I305" t="s">
        <v>8355</v>
      </c>
      <c r="L305" t="s">
        <v>8348</v>
      </c>
    </row>
    <row r="306" spans="1:12" x14ac:dyDescent="0.3">
      <c r="A306">
        <v>404</v>
      </c>
      <c r="B306" t="s">
        <v>369</v>
      </c>
      <c r="C306" t="s">
        <v>8346</v>
      </c>
      <c r="D306" t="s">
        <v>366</v>
      </c>
      <c r="E306" t="s">
        <v>47</v>
      </c>
      <c r="F306" t="s">
        <v>54</v>
      </c>
      <c r="H306" t="s">
        <v>8347</v>
      </c>
      <c r="I306" t="s">
        <v>8347</v>
      </c>
      <c r="L306" t="s">
        <v>8348</v>
      </c>
    </row>
    <row r="307" spans="1:12" x14ac:dyDescent="0.3">
      <c r="A307">
        <v>405</v>
      </c>
      <c r="B307" t="s">
        <v>371</v>
      </c>
      <c r="C307" t="s">
        <v>8346</v>
      </c>
      <c r="D307" t="s">
        <v>366</v>
      </c>
      <c r="E307" t="s">
        <v>47</v>
      </c>
      <c r="F307" t="s">
        <v>22</v>
      </c>
      <c r="H307" t="s">
        <v>8347</v>
      </c>
      <c r="I307" t="s">
        <v>8347</v>
      </c>
      <c r="L307" t="s">
        <v>8348</v>
      </c>
    </row>
    <row r="308" spans="1:12" x14ac:dyDescent="0.3">
      <c r="A308">
        <v>406</v>
      </c>
      <c r="B308" t="s">
        <v>372</v>
      </c>
      <c r="C308" t="s">
        <v>8346</v>
      </c>
      <c r="D308" t="s">
        <v>39</v>
      </c>
      <c r="E308" t="s">
        <v>47</v>
      </c>
      <c r="F308" t="s">
        <v>22</v>
      </c>
      <c r="H308" t="s">
        <v>8347</v>
      </c>
      <c r="I308" t="s">
        <v>8347</v>
      </c>
      <c r="L308" t="s">
        <v>8348</v>
      </c>
    </row>
    <row r="309" spans="1:12" x14ac:dyDescent="0.3">
      <c r="A309">
        <v>407</v>
      </c>
      <c r="B309" t="s">
        <v>373</v>
      </c>
      <c r="C309" t="s">
        <v>8346</v>
      </c>
      <c r="D309" t="s">
        <v>39</v>
      </c>
      <c r="E309" t="s">
        <v>47</v>
      </c>
      <c r="F309" t="s">
        <v>22</v>
      </c>
      <c r="H309" t="s">
        <v>8347</v>
      </c>
      <c r="I309" t="s">
        <v>8347</v>
      </c>
      <c r="L309" t="s">
        <v>8348</v>
      </c>
    </row>
    <row r="310" spans="1:12" x14ac:dyDescent="0.3">
      <c r="A310">
        <v>408</v>
      </c>
      <c r="B310" t="s">
        <v>374</v>
      </c>
      <c r="C310" t="s">
        <v>8346</v>
      </c>
      <c r="D310" t="s">
        <v>39</v>
      </c>
      <c r="E310" t="s">
        <v>47</v>
      </c>
      <c r="F310" t="s">
        <v>22</v>
      </c>
      <c r="G310" t="s">
        <v>8364</v>
      </c>
      <c r="H310" t="s">
        <v>8354</v>
      </c>
      <c r="I310" t="s">
        <v>8355</v>
      </c>
      <c r="J310" t="s">
        <v>8365</v>
      </c>
      <c r="L310" t="s">
        <v>8348</v>
      </c>
    </row>
    <row r="311" spans="1:12" x14ac:dyDescent="0.3">
      <c r="A311">
        <v>409</v>
      </c>
      <c r="B311" t="s">
        <v>375</v>
      </c>
      <c r="C311" t="s">
        <v>8352</v>
      </c>
      <c r="D311" t="s">
        <v>41</v>
      </c>
      <c r="E311" t="s">
        <v>52</v>
      </c>
      <c r="F311" t="s">
        <v>22</v>
      </c>
      <c r="G311" t="s">
        <v>8364</v>
      </c>
      <c r="H311" t="s">
        <v>8354</v>
      </c>
      <c r="I311" t="s">
        <v>8355</v>
      </c>
      <c r="J311" t="s">
        <v>8365</v>
      </c>
      <c r="L311" t="s">
        <v>8348</v>
      </c>
    </row>
    <row r="312" spans="1:12" x14ac:dyDescent="0.3">
      <c r="A312">
        <v>410</v>
      </c>
      <c r="B312" t="s">
        <v>376</v>
      </c>
      <c r="C312" t="s">
        <v>8352</v>
      </c>
      <c r="D312" t="s">
        <v>41</v>
      </c>
      <c r="E312" t="s">
        <v>52</v>
      </c>
      <c r="F312" t="s">
        <v>22</v>
      </c>
      <c r="H312" t="s">
        <v>8347</v>
      </c>
      <c r="I312" t="s">
        <v>8347</v>
      </c>
      <c r="L312" t="s">
        <v>8348</v>
      </c>
    </row>
    <row r="313" spans="1:12" x14ac:dyDescent="0.3">
      <c r="A313">
        <v>411</v>
      </c>
      <c r="B313" t="s">
        <v>377</v>
      </c>
      <c r="C313" t="s">
        <v>8352</v>
      </c>
      <c r="D313" t="s">
        <v>354</v>
      </c>
      <c r="E313" t="s">
        <v>47</v>
      </c>
      <c r="F313" t="s">
        <v>22</v>
      </c>
      <c r="H313" t="s">
        <v>8347</v>
      </c>
      <c r="I313" t="s">
        <v>8347</v>
      </c>
      <c r="L313" t="s">
        <v>8348</v>
      </c>
    </row>
    <row r="314" spans="1:12" x14ac:dyDescent="0.3">
      <c r="A314">
        <v>412</v>
      </c>
      <c r="B314" t="s">
        <v>379</v>
      </c>
      <c r="C314" t="s">
        <v>8352</v>
      </c>
      <c r="D314" t="s">
        <v>354</v>
      </c>
      <c r="E314" t="s">
        <v>65</v>
      </c>
      <c r="F314" t="s">
        <v>22</v>
      </c>
      <c r="H314" t="s">
        <v>8347</v>
      </c>
      <c r="I314" t="s">
        <v>8347</v>
      </c>
      <c r="L314" t="s">
        <v>8348</v>
      </c>
    </row>
    <row r="315" spans="1:12" x14ac:dyDescent="0.3">
      <c r="A315">
        <v>413</v>
      </c>
      <c r="B315" t="s">
        <v>381</v>
      </c>
      <c r="C315" t="s">
        <v>8352</v>
      </c>
      <c r="D315" t="s">
        <v>354</v>
      </c>
      <c r="E315" t="s">
        <v>65</v>
      </c>
      <c r="F315" t="s">
        <v>22</v>
      </c>
      <c r="G315" t="s">
        <v>8353</v>
      </c>
      <c r="H315" t="s">
        <v>8354</v>
      </c>
      <c r="I315" t="s">
        <v>8355</v>
      </c>
      <c r="L315" t="s">
        <v>8348</v>
      </c>
    </row>
    <row r="316" spans="1:12" x14ac:dyDescent="0.3">
      <c r="A316">
        <v>414</v>
      </c>
      <c r="B316" t="s">
        <v>382</v>
      </c>
      <c r="C316" t="s">
        <v>8346</v>
      </c>
      <c r="D316" t="s">
        <v>190</v>
      </c>
      <c r="E316" t="s">
        <v>52</v>
      </c>
      <c r="F316" t="s">
        <v>22</v>
      </c>
      <c r="G316" t="s">
        <v>8364</v>
      </c>
      <c r="H316" t="s">
        <v>8354</v>
      </c>
      <c r="I316" t="s">
        <v>8355</v>
      </c>
      <c r="J316" t="s">
        <v>8366</v>
      </c>
      <c r="L316" t="s">
        <v>8348</v>
      </c>
    </row>
    <row r="317" spans="1:12" x14ac:dyDescent="0.3">
      <c r="A317" t="s">
        <v>549</v>
      </c>
      <c r="B317" t="s">
        <v>550</v>
      </c>
      <c r="D317" t="s">
        <v>476</v>
      </c>
      <c r="E317" t="s">
        <v>52</v>
      </c>
      <c r="F317" t="s">
        <v>22</v>
      </c>
      <c r="H317" t="s">
        <v>8347</v>
      </c>
      <c r="I317" t="s">
        <v>8347</v>
      </c>
      <c r="L317" t="s">
        <v>8348</v>
      </c>
    </row>
    <row r="318" spans="1:12" x14ac:dyDescent="0.3">
      <c r="A318" t="s">
        <v>551</v>
      </c>
      <c r="B318" t="s">
        <v>552</v>
      </c>
      <c r="D318" t="s">
        <v>476</v>
      </c>
      <c r="E318" t="s">
        <v>52</v>
      </c>
      <c r="F318" t="s">
        <v>22</v>
      </c>
      <c r="H318" t="s">
        <v>8347</v>
      </c>
      <c r="I318" t="s">
        <v>8347</v>
      </c>
      <c r="L318" t="s">
        <v>8348</v>
      </c>
    </row>
    <row r="319" spans="1:12" x14ac:dyDescent="0.3">
      <c r="A319" t="s">
        <v>553</v>
      </c>
      <c r="B319" t="s">
        <v>554</v>
      </c>
      <c r="D319" t="s">
        <v>476</v>
      </c>
      <c r="E319" t="s">
        <v>52</v>
      </c>
      <c r="F319" t="s">
        <v>22</v>
      </c>
      <c r="H319" t="s">
        <v>8347</v>
      </c>
      <c r="I319" t="s">
        <v>8347</v>
      </c>
      <c r="L319" t="s">
        <v>8348</v>
      </c>
    </row>
    <row r="320" spans="1:12" x14ac:dyDescent="0.3">
      <c r="A320" t="s">
        <v>555</v>
      </c>
      <c r="B320" t="s">
        <v>556</v>
      </c>
      <c r="D320" t="s">
        <v>476</v>
      </c>
      <c r="E320" t="s">
        <v>52</v>
      </c>
      <c r="F320" t="s">
        <v>22</v>
      </c>
      <c r="H320" t="s">
        <v>8347</v>
      </c>
      <c r="I320" t="s">
        <v>8347</v>
      </c>
      <c r="L320" t="s">
        <v>8348</v>
      </c>
    </row>
    <row r="321" spans="1:12" x14ac:dyDescent="0.3">
      <c r="A321" t="s">
        <v>557</v>
      </c>
      <c r="B321" t="s">
        <v>558</v>
      </c>
      <c r="D321" t="s">
        <v>8372</v>
      </c>
      <c r="E321" t="s">
        <v>52</v>
      </c>
      <c r="F321" t="s">
        <v>22</v>
      </c>
      <c r="H321" t="s">
        <v>8347</v>
      </c>
      <c r="I321" t="s">
        <v>8347</v>
      </c>
      <c r="L321" t="s">
        <v>8348</v>
      </c>
    </row>
    <row r="322" spans="1:12" x14ac:dyDescent="0.3">
      <c r="A322" t="s">
        <v>559</v>
      </c>
      <c r="B322" t="s">
        <v>560</v>
      </c>
      <c r="D322" t="s">
        <v>25</v>
      </c>
      <c r="E322" t="s">
        <v>52</v>
      </c>
      <c r="F322" t="s">
        <v>22</v>
      </c>
      <c r="H322" t="s">
        <v>8347</v>
      </c>
      <c r="I322" t="s">
        <v>8347</v>
      </c>
      <c r="L322" t="s">
        <v>8348</v>
      </c>
    </row>
    <row r="323" spans="1:12" x14ac:dyDescent="0.3">
      <c r="A323" t="s">
        <v>561</v>
      </c>
      <c r="B323" t="s">
        <v>562</v>
      </c>
      <c r="D323" t="s">
        <v>432</v>
      </c>
      <c r="E323" t="s">
        <v>52</v>
      </c>
      <c r="F323" t="s">
        <v>22</v>
      </c>
      <c r="H323" t="s">
        <v>8347</v>
      </c>
      <c r="I323" t="s">
        <v>8347</v>
      </c>
      <c r="L323" t="s">
        <v>8348</v>
      </c>
    </row>
    <row r="324" spans="1:12" x14ac:dyDescent="0.3">
      <c r="A324" t="s">
        <v>563</v>
      </c>
      <c r="B324" t="s">
        <v>564</v>
      </c>
      <c r="D324" t="s">
        <v>41</v>
      </c>
      <c r="E324" t="s">
        <v>52</v>
      </c>
      <c r="F324" t="s">
        <v>22</v>
      </c>
      <c r="H324" t="s">
        <v>8347</v>
      </c>
      <c r="I324" t="s">
        <v>8347</v>
      </c>
      <c r="L324" t="s">
        <v>8348</v>
      </c>
    </row>
    <row r="325" spans="1:12" x14ac:dyDescent="0.3">
      <c r="A325" t="s">
        <v>565</v>
      </c>
      <c r="B325" t="s">
        <v>566</v>
      </c>
      <c r="D325" t="s">
        <v>41</v>
      </c>
      <c r="E325" t="s">
        <v>52</v>
      </c>
      <c r="F325" t="s">
        <v>22</v>
      </c>
      <c r="H325" t="s">
        <v>8347</v>
      </c>
      <c r="I325" t="s">
        <v>8347</v>
      </c>
      <c r="L325" t="s">
        <v>8348</v>
      </c>
    </row>
    <row r="326" spans="1:12" x14ac:dyDescent="0.3">
      <c r="A326">
        <v>415</v>
      </c>
      <c r="B326" t="s">
        <v>383</v>
      </c>
      <c r="C326" t="s">
        <v>8346</v>
      </c>
      <c r="D326" t="s">
        <v>190</v>
      </c>
      <c r="E326" t="s">
        <v>52</v>
      </c>
      <c r="F326" t="s">
        <v>22</v>
      </c>
      <c r="G326" t="s">
        <v>8364</v>
      </c>
      <c r="H326" t="s">
        <v>8354</v>
      </c>
      <c r="I326" t="s">
        <v>8355</v>
      </c>
      <c r="J326" t="s">
        <v>8366</v>
      </c>
      <c r="L326" t="s">
        <v>8348</v>
      </c>
    </row>
    <row r="327" spans="1:12" x14ac:dyDescent="0.3">
      <c r="A327" t="s">
        <v>567</v>
      </c>
      <c r="B327" t="s">
        <v>568</v>
      </c>
      <c r="C327" t="s">
        <v>8346</v>
      </c>
      <c r="D327" t="s">
        <v>315</v>
      </c>
      <c r="E327" t="s">
        <v>52</v>
      </c>
      <c r="F327" t="s">
        <v>22</v>
      </c>
      <c r="H327" t="s">
        <v>8347</v>
      </c>
      <c r="I327" t="s">
        <v>8347</v>
      </c>
      <c r="L327" t="s">
        <v>8348</v>
      </c>
    </row>
    <row r="328" spans="1:12" x14ac:dyDescent="0.3">
      <c r="A328" t="s">
        <v>569</v>
      </c>
      <c r="B328" t="s">
        <v>570</v>
      </c>
      <c r="C328" t="s">
        <v>8346</v>
      </c>
      <c r="D328" t="s">
        <v>34</v>
      </c>
      <c r="E328" t="s">
        <v>52</v>
      </c>
      <c r="F328" t="s">
        <v>22</v>
      </c>
      <c r="H328" t="s">
        <v>8347</v>
      </c>
      <c r="I328" t="s">
        <v>8347</v>
      </c>
      <c r="L328" t="s">
        <v>8348</v>
      </c>
    </row>
    <row r="329" spans="1:12" x14ac:dyDescent="0.3">
      <c r="A329" t="s">
        <v>571</v>
      </c>
      <c r="B329" t="s">
        <v>572</v>
      </c>
      <c r="C329" t="s">
        <v>8346</v>
      </c>
      <c r="D329" t="s">
        <v>315</v>
      </c>
      <c r="E329" t="s">
        <v>52</v>
      </c>
      <c r="F329" t="s">
        <v>22</v>
      </c>
      <c r="H329" t="s">
        <v>8347</v>
      </c>
      <c r="I329" t="s">
        <v>8347</v>
      </c>
      <c r="L329" t="s">
        <v>8348</v>
      </c>
    </row>
    <row r="330" spans="1:12" x14ac:dyDescent="0.3">
      <c r="A330" t="s">
        <v>573</v>
      </c>
      <c r="B330" t="s">
        <v>574</v>
      </c>
      <c r="C330" t="s">
        <v>8346</v>
      </c>
      <c r="D330" t="s">
        <v>178</v>
      </c>
      <c r="E330" t="s">
        <v>52</v>
      </c>
      <c r="F330" t="s">
        <v>22</v>
      </c>
      <c r="H330" t="s">
        <v>8347</v>
      </c>
      <c r="I330" t="s">
        <v>8347</v>
      </c>
      <c r="L330" t="s">
        <v>8348</v>
      </c>
    </row>
    <row r="331" spans="1:12" x14ac:dyDescent="0.3">
      <c r="A331" t="s">
        <v>575</v>
      </c>
      <c r="B331" t="s">
        <v>576</v>
      </c>
      <c r="C331" t="s">
        <v>8346</v>
      </c>
      <c r="D331" t="s">
        <v>46</v>
      </c>
      <c r="E331" t="s">
        <v>52</v>
      </c>
      <c r="F331" t="s">
        <v>22</v>
      </c>
      <c r="H331" t="s">
        <v>8347</v>
      </c>
      <c r="I331" t="s">
        <v>8347</v>
      </c>
      <c r="L331" t="s">
        <v>8348</v>
      </c>
    </row>
    <row r="332" spans="1:12" x14ac:dyDescent="0.3">
      <c r="A332" t="s">
        <v>577</v>
      </c>
      <c r="B332" t="s">
        <v>578</v>
      </c>
      <c r="C332" t="s">
        <v>8346</v>
      </c>
      <c r="D332" t="s">
        <v>34</v>
      </c>
      <c r="E332" t="s">
        <v>52</v>
      </c>
      <c r="F332" t="s">
        <v>22</v>
      </c>
      <c r="H332" t="s">
        <v>8347</v>
      </c>
      <c r="I332" t="s">
        <v>8347</v>
      </c>
      <c r="L332" t="s">
        <v>8348</v>
      </c>
    </row>
    <row r="333" spans="1:12" x14ac:dyDescent="0.3">
      <c r="A333" t="s">
        <v>579</v>
      </c>
      <c r="B333" t="s">
        <v>580</v>
      </c>
      <c r="C333" t="s">
        <v>8346</v>
      </c>
      <c r="D333" t="s">
        <v>46</v>
      </c>
      <c r="E333" t="s">
        <v>52</v>
      </c>
      <c r="F333" t="s">
        <v>22</v>
      </c>
      <c r="H333" t="s">
        <v>8347</v>
      </c>
      <c r="I333" t="s">
        <v>8347</v>
      </c>
      <c r="L333" t="s">
        <v>8348</v>
      </c>
    </row>
    <row r="334" spans="1:12" x14ac:dyDescent="0.3">
      <c r="A334" t="s">
        <v>581</v>
      </c>
      <c r="B334" t="s">
        <v>582</v>
      </c>
      <c r="C334" t="s">
        <v>8346</v>
      </c>
      <c r="D334" t="s">
        <v>303</v>
      </c>
      <c r="E334" t="s">
        <v>52</v>
      </c>
      <c r="F334" t="s">
        <v>22</v>
      </c>
      <c r="H334" t="s">
        <v>8347</v>
      </c>
      <c r="I334" t="s">
        <v>8347</v>
      </c>
      <c r="L334" t="s">
        <v>8348</v>
      </c>
    </row>
    <row r="335" spans="1:12" x14ac:dyDescent="0.3">
      <c r="A335" t="s">
        <v>583</v>
      </c>
      <c r="B335" t="s">
        <v>584</v>
      </c>
      <c r="C335" t="s">
        <v>8346</v>
      </c>
      <c r="D335" t="s">
        <v>180</v>
      </c>
      <c r="E335" t="s">
        <v>52</v>
      </c>
      <c r="F335" t="s">
        <v>22</v>
      </c>
      <c r="H335" t="s">
        <v>8347</v>
      </c>
      <c r="I335" t="s">
        <v>8347</v>
      </c>
      <c r="L335" t="s">
        <v>8348</v>
      </c>
    </row>
    <row r="336" spans="1:12" x14ac:dyDescent="0.3">
      <c r="A336" t="s">
        <v>585</v>
      </c>
      <c r="B336" t="s">
        <v>586</v>
      </c>
      <c r="C336" t="s">
        <v>8346</v>
      </c>
      <c r="D336" t="s">
        <v>44</v>
      </c>
      <c r="E336" t="s">
        <v>52</v>
      </c>
      <c r="F336" t="s">
        <v>22</v>
      </c>
      <c r="H336" t="s">
        <v>8347</v>
      </c>
      <c r="I336" t="s">
        <v>8347</v>
      </c>
      <c r="L336" t="s">
        <v>8348</v>
      </c>
    </row>
    <row r="337" spans="1:12" x14ac:dyDescent="0.3">
      <c r="A337" t="s">
        <v>587</v>
      </c>
      <c r="B337" t="s">
        <v>588</v>
      </c>
      <c r="C337" t="s">
        <v>8346</v>
      </c>
      <c r="D337" t="s">
        <v>32</v>
      </c>
      <c r="E337" t="s">
        <v>52</v>
      </c>
      <c r="F337" t="s">
        <v>22</v>
      </c>
      <c r="H337" t="s">
        <v>8347</v>
      </c>
      <c r="I337" t="s">
        <v>8347</v>
      </c>
      <c r="L337" t="s">
        <v>8348</v>
      </c>
    </row>
    <row r="338" spans="1:12" x14ac:dyDescent="0.3">
      <c r="A338" t="s">
        <v>589</v>
      </c>
      <c r="B338" t="s">
        <v>590</v>
      </c>
      <c r="C338" t="s">
        <v>8346</v>
      </c>
      <c r="D338" t="s">
        <v>34</v>
      </c>
      <c r="E338" t="s">
        <v>52</v>
      </c>
      <c r="F338" t="s">
        <v>22</v>
      </c>
      <c r="H338" t="s">
        <v>8347</v>
      </c>
      <c r="I338" t="s">
        <v>8347</v>
      </c>
      <c r="L338" t="s">
        <v>8348</v>
      </c>
    </row>
    <row r="339" spans="1:12" x14ac:dyDescent="0.3">
      <c r="A339" t="s">
        <v>591</v>
      </c>
      <c r="B339" t="s">
        <v>592</v>
      </c>
      <c r="C339" t="s">
        <v>8346</v>
      </c>
      <c r="D339" t="s">
        <v>8372</v>
      </c>
      <c r="E339" t="s">
        <v>52</v>
      </c>
      <c r="F339" t="s">
        <v>22</v>
      </c>
      <c r="H339" t="s">
        <v>8347</v>
      </c>
      <c r="I339" t="s">
        <v>8347</v>
      </c>
      <c r="L339" t="s">
        <v>8348</v>
      </c>
    </row>
    <row r="340" spans="1:12" x14ac:dyDescent="0.3">
      <c r="A340" t="s">
        <v>593</v>
      </c>
      <c r="B340" t="s">
        <v>594</v>
      </c>
      <c r="C340" t="s">
        <v>8346</v>
      </c>
      <c r="D340" t="s">
        <v>34</v>
      </c>
      <c r="E340" t="s">
        <v>52</v>
      </c>
      <c r="F340" t="s">
        <v>22</v>
      </c>
      <c r="H340" t="s">
        <v>8347</v>
      </c>
      <c r="I340" t="s">
        <v>8347</v>
      </c>
      <c r="L340" t="s">
        <v>8348</v>
      </c>
    </row>
    <row r="341" spans="1:12" x14ac:dyDescent="0.3">
      <c r="A341">
        <v>416</v>
      </c>
      <c r="B341" t="s">
        <v>384</v>
      </c>
      <c r="C341" t="s">
        <v>8346</v>
      </c>
      <c r="D341" t="s">
        <v>190</v>
      </c>
      <c r="E341" t="s">
        <v>52</v>
      </c>
      <c r="F341" t="s">
        <v>22</v>
      </c>
      <c r="G341" t="s">
        <v>8364</v>
      </c>
      <c r="H341" t="s">
        <v>8354</v>
      </c>
      <c r="I341" t="s">
        <v>8355</v>
      </c>
      <c r="J341" t="s">
        <v>8366</v>
      </c>
      <c r="L341" t="s">
        <v>8348</v>
      </c>
    </row>
    <row r="342" spans="1:12" x14ac:dyDescent="0.3">
      <c r="A342" t="s">
        <v>595</v>
      </c>
      <c r="B342" t="s">
        <v>596</v>
      </c>
      <c r="D342" t="s">
        <v>336</v>
      </c>
      <c r="E342" t="s">
        <v>52</v>
      </c>
      <c r="F342" t="s">
        <v>22</v>
      </c>
      <c r="H342" t="s">
        <v>8347</v>
      </c>
      <c r="I342" t="s">
        <v>8347</v>
      </c>
      <c r="L342" t="s">
        <v>8348</v>
      </c>
    </row>
    <row r="343" spans="1:12" x14ac:dyDescent="0.3">
      <c r="A343" t="s">
        <v>597</v>
      </c>
      <c r="B343" t="s">
        <v>598</v>
      </c>
      <c r="D343" t="s">
        <v>79</v>
      </c>
      <c r="E343" t="s">
        <v>52</v>
      </c>
      <c r="F343" t="s">
        <v>22</v>
      </c>
      <c r="H343" t="s">
        <v>8347</v>
      </c>
      <c r="I343" t="s">
        <v>8347</v>
      </c>
      <c r="L343" t="s">
        <v>8348</v>
      </c>
    </row>
    <row r="344" spans="1:12" x14ac:dyDescent="0.3">
      <c r="A344" t="s">
        <v>599</v>
      </c>
      <c r="B344" t="s">
        <v>600</v>
      </c>
      <c r="D344" t="s">
        <v>79</v>
      </c>
      <c r="E344" t="s">
        <v>52</v>
      </c>
      <c r="F344" t="s">
        <v>22</v>
      </c>
      <c r="H344" t="s">
        <v>8347</v>
      </c>
      <c r="I344" t="s">
        <v>8347</v>
      </c>
      <c r="L344" t="s">
        <v>8348</v>
      </c>
    </row>
    <row r="345" spans="1:12" x14ac:dyDescent="0.3">
      <c r="A345" t="s">
        <v>601</v>
      </c>
      <c r="B345" t="s">
        <v>602</v>
      </c>
      <c r="D345" t="s">
        <v>79</v>
      </c>
      <c r="E345" t="s">
        <v>52</v>
      </c>
      <c r="F345" t="s">
        <v>22</v>
      </c>
      <c r="H345" t="s">
        <v>8347</v>
      </c>
      <c r="I345" t="s">
        <v>8347</v>
      </c>
      <c r="L345" t="s">
        <v>8348</v>
      </c>
    </row>
    <row r="346" spans="1:12" x14ac:dyDescent="0.3">
      <c r="A346" t="s">
        <v>603</v>
      </c>
      <c r="B346" t="s">
        <v>604</v>
      </c>
      <c r="D346" t="s">
        <v>79</v>
      </c>
      <c r="E346" t="s">
        <v>52</v>
      </c>
      <c r="F346" t="s">
        <v>22</v>
      </c>
      <c r="H346" t="s">
        <v>8347</v>
      </c>
      <c r="I346" t="s">
        <v>8347</v>
      </c>
      <c r="L346" t="s">
        <v>8348</v>
      </c>
    </row>
    <row r="347" spans="1:12" x14ac:dyDescent="0.3">
      <c r="A347" t="s">
        <v>605</v>
      </c>
      <c r="B347" t="s">
        <v>606</v>
      </c>
      <c r="D347" t="s">
        <v>79</v>
      </c>
      <c r="E347" t="s">
        <v>52</v>
      </c>
      <c r="F347" t="s">
        <v>22</v>
      </c>
      <c r="H347" t="s">
        <v>8347</v>
      </c>
      <c r="I347" t="s">
        <v>8347</v>
      </c>
      <c r="L347" t="s">
        <v>8348</v>
      </c>
    </row>
    <row r="348" spans="1:12" x14ac:dyDescent="0.3">
      <c r="A348" t="s">
        <v>607</v>
      </c>
      <c r="B348" t="s">
        <v>608</v>
      </c>
      <c r="D348" t="s">
        <v>343</v>
      </c>
      <c r="E348" t="s">
        <v>52</v>
      </c>
      <c r="F348" t="s">
        <v>22</v>
      </c>
      <c r="H348" t="s">
        <v>8347</v>
      </c>
      <c r="I348" t="s">
        <v>8347</v>
      </c>
      <c r="L348" t="s">
        <v>8348</v>
      </c>
    </row>
    <row r="349" spans="1:12" x14ac:dyDescent="0.3">
      <c r="A349" t="s">
        <v>609</v>
      </c>
      <c r="B349" t="s">
        <v>610</v>
      </c>
      <c r="D349" t="s">
        <v>432</v>
      </c>
      <c r="E349" t="s">
        <v>52</v>
      </c>
      <c r="F349" t="s">
        <v>22</v>
      </c>
      <c r="H349" t="s">
        <v>8347</v>
      </c>
      <c r="I349" t="s">
        <v>8347</v>
      </c>
      <c r="L349" t="s">
        <v>8348</v>
      </c>
    </row>
    <row r="350" spans="1:12" x14ac:dyDescent="0.3">
      <c r="A350">
        <v>417</v>
      </c>
      <c r="B350" t="s">
        <v>385</v>
      </c>
      <c r="C350" t="s">
        <v>8346</v>
      </c>
      <c r="D350" t="s">
        <v>190</v>
      </c>
      <c r="E350" t="s">
        <v>52</v>
      </c>
      <c r="F350" t="s">
        <v>22</v>
      </c>
      <c r="G350" t="s">
        <v>8364</v>
      </c>
      <c r="H350" t="s">
        <v>8354</v>
      </c>
      <c r="I350" t="s">
        <v>8355</v>
      </c>
      <c r="J350" t="s">
        <v>8366</v>
      </c>
      <c r="L350" t="s">
        <v>8348</v>
      </c>
    </row>
    <row r="351" spans="1:12" x14ac:dyDescent="0.3">
      <c r="A351" t="s">
        <v>611</v>
      </c>
      <c r="B351" t="s">
        <v>612</v>
      </c>
      <c r="D351" t="s">
        <v>298</v>
      </c>
      <c r="E351" t="s">
        <v>52</v>
      </c>
      <c r="F351" t="s">
        <v>22</v>
      </c>
      <c r="H351" t="s">
        <v>8347</v>
      </c>
      <c r="I351" t="s">
        <v>8347</v>
      </c>
      <c r="L351" t="s">
        <v>8348</v>
      </c>
    </row>
    <row r="352" spans="1:12" x14ac:dyDescent="0.3">
      <c r="A352" t="s">
        <v>613</v>
      </c>
      <c r="B352" t="s">
        <v>614</v>
      </c>
      <c r="D352" t="s">
        <v>87</v>
      </c>
      <c r="E352" t="s">
        <v>52</v>
      </c>
      <c r="F352" t="s">
        <v>22</v>
      </c>
      <c r="H352" t="s">
        <v>8347</v>
      </c>
      <c r="I352" t="s">
        <v>8347</v>
      </c>
      <c r="L352" t="s">
        <v>8348</v>
      </c>
    </row>
    <row r="353" spans="1:12" x14ac:dyDescent="0.3">
      <c r="A353" t="s">
        <v>615</v>
      </c>
      <c r="B353" t="s">
        <v>616</v>
      </c>
      <c r="D353" t="s">
        <v>86</v>
      </c>
      <c r="E353" t="s">
        <v>52</v>
      </c>
      <c r="F353" t="s">
        <v>22</v>
      </c>
      <c r="H353" t="s">
        <v>8347</v>
      </c>
      <c r="I353" t="s">
        <v>8347</v>
      </c>
      <c r="L353" t="s">
        <v>8348</v>
      </c>
    </row>
    <row r="354" spans="1:12" x14ac:dyDescent="0.3">
      <c r="A354" t="s">
        <v>617</v>
      </c>
      <c r="B354" t="s">
        <v>618</v>
      </c>
      <c r="D354" t="s">
        <v>245</v>
      </c>
      <c r="E354" t="s">
        <v>52</v>
      </c>
      <c r="F354" t="s">
        <v>22</v>
      </c>
      <c r="H354" t="s">
        <v>8347</v>
      </c>
      <c r="I354" t="s">
        <v>8347</v>
      </c>
      <c r="L354" t="s">
        <v>8348</v>
      </c>
    </row>
    <row r="355" spans="1:12" x14ac:dyDescent="0.3">
      <c r="A355" t="s">
        <v>619</v>
      </c>
      <c r="B355" t="s">
        <v>620</v>
      </c>
      <c r="D355" t="s">
        <v>50</v>
      </c>
      <c r="E355" t="s">
        <v>52</v>
      </c>
      <c r="F355" t="s">
        <v>22</v>
      </c>
      <c r="H355" t="s">
        <v>8347</v>
      </c>
      <c r="I355" t="s">
        <v>8347</v>
      </c>
      <c r="L355" t="s">
        <v>8348</v>
      </c>
    </row>
    <row r="356" spans="1:12" x14ac:dyDescent="0.3">
      <c r="A356" t="s">
        <v>621</v>
      </c>
      <c r="B356" t="s">
        <v>622</v>
      </c>
      <c r="D356" t="s">
        <v>8372</v>
      </c>
      <c r="E356" t="s">
        <v>52</v>
      </c>
      <c r="F356" t="s">
        <v>22</v>
      </c>
      <c r="H356" t="s">
        <v>8347</v>
      </c>
      <c r="I356" t="s">
        <v>8347</v>
      </c>
      <c r="L356" t="s">
        <v>8348</v>
      </c>
    </row>
    <row r="357" spans="1:12" x14ac:dyDescent="0.3">
      <c r="A357">
        <v>418</v>
      </c>
      <c r="B357" t="s">
        <v>386</v>
      </c>
      <c r="C357" t="s">
        <v>8346</v>
      </c>
      <c r="D357" t="s">
        <v>190</v>
      </c>
      <c r="E357" t="s">
        <v>52</v>
      </c>
      <c r="F357" t="s">
        <v>22</v>
      </c>
      <c r="G357" t="s">
        <v>8364</v>
      </c>
      <c r="H357" t="s">
        <v>8354</v>
      </c>
      <c r="I357" t="s">
        <v>8355</v>
      </c>
      <c r="J357" t="s">
        <v>8366</v>
      </c>
      <c r="L357" t="s">
        <v>8348</v>
      </c>
    </row>
    <row r="358" spans="1:12" x14ac:dyDescent="0.3">
      <c r="A358" t="s">
        <v>623</v>
      </c>
      <c r="B358" t="s">
        <v>624</v>
      </c>
      <c r="C358" t="s">
        <v>8346</v>
      </c>
      <c r="D358" t="s">
        <v>39</v>
      </c>
      <c r="E358" t="s">
        <v>52</v>
      </c>
      <c r="F358" t="s">
        <v>22</v>
      </c>
      <c r="H358" t="s">
        <v>8347</v>
      </c>
      <c r="I358" t="s">
        <v>8347</v>
      </c>
      <c r="L358" t="s">
        <v>8348</v>
      </c>
    </row>
    <row r="359" spans="1:12" x14ac:dyDescent="0.3">
      <c r="A359" t="s">
        <v>625</v>
      </c>
      <c r="B359" t="s">
        <v>626</v>
      </c>
      <c r="C359" t="s">
        <v>8346</v>
      </c>
      <c r="D359" t="s">
        <v>77</v>
      </c>
      <c r="E359" t="s">
        <v>52</v>
      </c>
      <c r="F359" t="s">
        <v>22</v>
      </c>
      <c r="H359" t="s">
        <v>8347</v>
      </c>
      <c r="I359" t="s">
        <v>8347</v>
      </c>
      <c r="L359" t="s">
        <v>8348</v>
      </c>
    </row>
    <row r="360" spans="1:12" x14ac:dyDescent="0.3">
      <c r="A360" t="s">
        <v>627</v>
      </c>
      <c r="B360" t="s">
        <v>628</v>
      </c>
      <c r="C360" t="s">
        <v>8346</v>
      </c>
      <c r="D360" t="s">
        <v>102</v>
      </c>
      <c r="E360" t="s">
        <v>52</v>
      </c>
      <c r="F360" t="s">
        <v>22</v>
      </c>
      <c r="H360" t="s">
        <v>8347</v>
      </c>
      <c r="I360" t="s">
        <v>8347</v>
      </c>
      <c r="L360" t="s">
        <v>8348</v>
      </c>
    </row>
    <row r="361" spans="1:12" x14ac:dyDescent="0.3">
      <c r="A361" t="s">
        <v>629</v>
      </c>
      <c r="B361" t="s">
        <v>630</v>
      </c>
      <c r="C361" t="s">
        <v>8346</v>
      </c>
      <c r="D361" t="s">
        <v>118</v>
      </c>
      <c r="E361" t="s">
        <v>52</v>
      </c>
      <c r="F361" t="s">
        <v>22</v>
      </c>
      <c r="H361" t="s">
        <v>8347</v>
      </c>
      <c r="I361" t="s">
        <v>8347</v>
      </c>
      <c r="L361" t="s">
        <v>8348</v>
      </c>
    </row>
    <row r="362" spans="1:12" x14ac:dyDescent="0.3">
      <c r="A362" t="s">
        <v>631</v>
      </c>
      <c r="B362" t="s">
        <v>632</v>
      </c>
      <c r="C362" t="s">
        <v>8346</v>
      </c>
      <c r="D362" t="s">
        <v>219</v>
      </c>
      <c r="E362" t="s">
        <v>52</v>
      </c>
      <c r="F362" t="s">
        <v>22</v>
      </c>
      <c r="H362" t="s">
        <v>8347</v>
      </c>
      <c r="I362" t="s">
        <v>8347</v>
      </c>
      <c r="L362" t="s">
        <v>8348</v>
      </c>
    </row>
    <row r="363" spans="1:12" x14ac:dyDescent="0.3">
      <c r="A363" t="s">
        <v>633</v>
      </c>
      <c r="B363" t="s">
        <v>634</v>
      </c>
      <c r="C363" t="s">
        <v>8346</v>
      </c>
      <c r="D363" t="s">
        <v>20</v>
      </c>
      <c r="E363" t="s">
        <v>52</v>
      </c>
      <c r="F363" t="s">
        <v>22</v>
      </c>
      <c r="H363" t="s">
        <v>8347</v>
      </c>
      <c r="I363" t="s">
        <v>8347</v>
      </c>
      <c r="L363" t="s">
        <v>8348</v>
      </c>
    </row>
    <row r="364" spans="1:12" x14ac:dyDescent="0.3">
      <c r="A364" t="s">
        <v>635</v>
      </c>
      <c r="B364" t="s">
        <v>636</v>
      </c>
      <c r="C364" t="s">
        <v>8346</v>
      </c>
      <c r="D364" t="s">
        <v>476</v>
      </c>
      <c r="E364" t="s">
        <v>52</v>
      </c>
      <c r="F364" t="s">
        <v>22</v>
      </c>
      <c r="H364" t="s">
        <v>8347</v>
      </c>
      <c r="I364" t="s">
        <v>8347</v>
      </c>
      <c r="L364" t="s">
        <v>8348</v>
      </c>
    </row>
    <row r="365" spans="1:12" x14ac:dyDescent="0.3">
      <c r="A365" t="s">
        <v>637</v>
      </c>
      <c r="B365" t="s">
        <v>638</v>
      </c>
      <c r="C365" t="s">
        <v>8346</v>
      </c>
      <c r="D365" t="s">
        <v>476</v>
      </c>
      <c r="E365" t="s">
        <v>52</v>
      </c>
      <c r="F365" t="s">
        <v>22</v>
      </c>
      <c r="H365" t="s">
        <v>8347</v>
      </c>
      <c r="I365" t="s">
        <v>8347</v>
      </c>
      <c r="L365" t="s">
        <v>8348</v>
      </c>
    </row>
    <row r="366" spans="1:12" x14ac:dyDescent="0.3">
      <c r="A366" t="s">
        <v>639</v>
      </c>
      <c r="B366" t="s">
        <v>640</v>
      </c>
      <c r="C366" t="s">
        <v>8346</v>
      </c>
      <c r="D366" t="s">
        <v>476</v>
      </c>
      <c r="E366" t="s">
        <v>52</v>
      </c>
      <c r="F366" t="s">
        <v>22</v>
      </c>
      <c r="H366" t="s">
        <v>8347</v>
      </c>
      <c r="I366" t="s">
        <v>8347</v>
      </c>
      <c r="L366" t="s">
        <v>8348</v>
      </c>
    </row>
    <row r="367" spans="1:12" x14ac:dyDescent="0.3">
      <c r="A367">
        <v>419</v>
      </c>
      <c r="B367" t="s">
        <v>8373</v>
      </c>
      <c r="C367" t="s">
        <v>8346</v>
      </c>
      <c r="D367" t="s">
        <v>432</v>
      </c>
      <c r="E367" t="s">
        <v>52</v>
      </c>
      <c r="F367" t="s">
        <v>22</v>
      </c>
      <c r="H367" t="s">
        <v>8347</v>
      </c>
      <c r="I367" t="s">
        <v>8347</v>
      </c>
      <c r="L367" t="s">
        <v>8348</v>
      </c>
    </row>
    <row r="368" spans="1:12" x14ac:dyDescent="0.3">
      <c r="A368">
        <v>420</v>
      </c>
      <c r="B368" t="s">
        <v>388</v>
      </c>
      <c r="C368" t="s">
        <v>8346</v>
      </c>
      <c r="D368" t="s">
        <v>190</v>
      </c>
      <c r="E368" t="s">
        <v>52</v>
      </c>
      <c r="F368" t="s">
        <v>22</v>
      </c>
      <c r="G368" t="s">
        <v>8364</v>
      </c>
      <c r="H368" t="s">
        <v>8354</v>
      </c>
      <c r="I368" t="s">
        <v>8355</v>
      </c>
      <c r="J368" t="s">
        <v>8366</v>
      </c>
      <c r="L368" t="s">
        <v>8348</v>
      </c>
    </row>
    <row r="369" spans="1:12" x14ac:dyDescent="0.3">
      <c r="A369" t="s">
        <v>641</v>
      </c>
      <c r="B369" t="s">
        <v>642</v>
      </c>
      <c r="C369" t="s">
        <v>8346</v>
      </c>
      <c r="D369" t="s">
        <v>93</v>
      </c>
      <c r="E369" t="s">
        <v>52</v>
      </c>
      <c r="F369" t="s">
        <v>22</v>
      </c>
      <c r="H369" t="s">
        <v>8347</v>
      </c>
      <c r="I369" t="s">
        <v>8347</v>
      </c>
      <c r="L369" t="s">
        <v>8348</v>
      </c>
    </row>
    <row r="370" spans="1:12" x14ac:dyDescent="0.3">
      <c r="A370" t="s">
        <v>643</v>
      </c>
      <c r="B370" t="s">
        <v>644</v>
      </c>
      <c r="C370" t="s">
        <v>8346</v>
      </c>
      <c r="D370" t="s">
        <v>90</v>
      </c>
      <c r="E370" t="s">
        <v>52</v>
      </c>
      <c r="F370" t="s">
        <v>22</v>
      </c>
      <c r="H370" t="s">
        <v>8347</v>
      </c>
      <c r="I370" t="s">
        <v>8347</v>
      </c>
      <c r="L370" t="s">
        <v>8348</v>
      </c>
    </row>
    <row r="371" spans="1:12" x14ac:dyDescent="0.3">
      <c r="A371" t="s">
        <v>645</v>
      </c>
      <c r="B371" t="s">
        <v>646</v>
      </c>
      <c r="C371" t="s">
        <v>8346</v>
      </c>
      <c r="D371" t="s">
        <v>241</v>
      </c>
      <c r="E371" t="s">
        <v>52</v>
      </c>
      <c r="F371" t="s">
        <v>22</v>
      </c>
      <c r="H371" t="s">
        <v>8347</v>
      </c>
      <c r="I371" t="s">
        <v>8347</v>
      </c>
      <c r="L371" t="s">
        <v>8348</v>
      </c>
    </row>
    <row r="372" spans="1:12" x14ac:dyDescent="0.3">
      <c r="A372" t="s">
        <v>647</v>
      </c>
      <c r="B372" t="s">
        <v>648</v>
      </c>
      <c r="C372" t="s">
        <v>8346</v>
      </c>
      <c r="D372" t="s">
        <v>60</v>
      </c>
      <c r="E372" t="s">
        <v>52</v>
      </c>
      <c r="F372" t="s">
        <v>22</v>
      </c>
      <c r="H372" t="s">
        <v>8347</v>
      </c>
      <c r="I372" t="s">
        <v>8347</v>
      </c>
      <c r="L372" t="s">
        <v>8348</v>
      </c>
    </row>
    <row r="373" spans="1:12" x14ac:dyDescent="0.3">
      <c r="A373" t="s">
        <v>649</v>
      </c>
      <c r="B373" t="s">
        <v>650</v>
      </c>
      <c r="C373" t="s">
        <v>8346</v>
      </c>
      <c r="D373" t="s">
        <v>190</v>
      </c>
      <c r="E373" t="s">
        <v>52</v>
      </c>
      <c r="F373" t="s">
        <v>22</v>
      </c>
      <c r="H373" t="s">
        <v>8347</v>
      </c>
      <c r="I373" t="s">
        <v>8347</v>
      </c>
      <c r="L373" t="s">
        <v>8348</v>
      </c>
    </row>
    <row r="374" spans="1:12" x14ac:dyDescent="0.3">
      <c r="A374" t="s">
        <v>651</v>
      </c>
      <c r="B374" t="s">
        <v>652</v>
      </c>
      <c r="D374" t="s">
        <v>653</v>
      </c>
      <c r="E374" t="s">
        <v>52</v>
      </c>
      <c r="F374" t="s">
        <v>22</v>
      </c>
      <c r="H374" t="s">
        <v>8347</v>
      </c>
      <c r="I374" t="s">
        <v>8347</v>
      </c>
      <c r="L374" t="s">
        <v>8348</v>
      </c>
    </row>
    <row r="375" spans="1:12" x14ac:dyDescent="0.3">
      <c r="A375">
        <v>421</v>
      </c>
      <c r="B375" t="s">
        <v>389</v>
      </c>
      <c r="C375" t="s">
        <v>8352</v>
      </c>
      <c r="D375" t="s">
        <v>79</v>
      </c>
      <c r="E375" t="s">
        <v>47</v>
      </c>
      <c r="F375" t="s">
        <v>22</v>
      </c>
      <c r="H375" t="s">
        <v>8347</v>
      </c>
      <c r="I375" t="s">
        <v>8347</v>
      </c>
      <c r="L375" t="s">
        <v>8348</v>
      </c>
    </row>
    <row r="376" spans="1:12" x14ac:dyDescent="0.3">
      <c r="A376">
        <v>422</v>
      </c>
      <c r="B376" t="s">
        <v>390</v>
      </c>
      <c r="C376" t="s">
        <v>8346</v>
      </c>
      <c r="D376" t="s">
        <v>79</v>
      </c>
      <c r="E376" t="s">
        <v>47</v>
      </c>
      <c r="F376" t="s">
        <v>22</v>
      </c>
      <c r="G376" t="s">
        <v>8353</v>
      </c>
      <c r="H376" t="s">
        <v>8354</v>
      </c>
      <c r="I376" t="s">
        <v>8355</v>
      </c>
      <c r="L376" t="s">
        <v>8348</v>
      </c>
    </row>
    <row r="377" spans="1:12" x14ac:dyDescent="0.3">
      <c r="A377">
        <v>423</v>
      </c>
      <c r="B377" t="s">
        <v>391</v>
      </c>
      <c r="C377" t="s">
        <v>8346</v>
      </c>
      <c r="D377" t="s">
        <v>79</v>
      </c>
      <c r="E377" t="s">
        <v>65</v>
      </c>
      <c r="F377" t="s">
        <v>22</v>
      </c>
      <c r="G377" t="s">
        <v>8353</v>
      </c>
      <c r="H377" t="s">
        <v>8354</v>
      </c>
      <c r="I377" t="s">
        <v>8355</v>
      </c>
      <c r="L377" t="s">
        <v>8348</v>
      </c>
    </row>
    <row r="378" spans="1:12" x14ac:dyDescent="0.3">
      <c r="A378">
        <v>424</v>
      </c>
      <c r="B378" t="s">
        <v>1685</v>
      </c>
      <c r="C378" t="s">
        <v>8346</v>
      </c>
      <c r="D378" t="s">
        <v>79</v>
      </c>
      <c r="E378" t="s">
        <v>65</v>
      </c>
      <c r="F378" t="s">
        <v>22</v>
      </c>
      <c r="G378" t="s">
        <v>8353</v>
      </c>
      <c r="H378" t="s">
        <v>8354</v>
      </c>
      <c r="I378" t="s">
        <v>8355</v>
      </c>
      <c r="L378" t="s">
        <v>8348</v>
      </c>
    </row>
    <row r="379" spans="1:12" x14ac:dyDescent="0.3">
      <c r="A379">
        <v>425</v>
      </c>
      <c r="B379" t="s">
        <v>393</v>
      </c>
      <c r="C379" t="s">
        <v>8352</v>
      </c>
      <c r="D379" t="s">
        <v>343</v>
      </c>
      <c r="E379" t="s">
        <v>47</v>
      </c>
      <c r="F379" t="s">
        <v>22</v>
      </c>
      <c r="H379" t="s">
        <v>8347</v>
      </c>
      <c r="I379" t="s">
        <v>8347</v>
      </c>
      <c r="L379" t="s">
        <v>8348</v>
      </c>
    </row>
    <row r="380" spans="1:12" x14ac:dyDescent="0.3">
      <c r="A380">
        <v>426</v>
      </c>
      <c r="B380" t="s">
        <v>394</v>
      </c>
      <c r="C380" t="s">
        <v>8352</v>
      </c>
      <c r="D380" t="s">
        <v>395</v>
      </c>
      <c r="E380" t="s">
        <v>47</v>
      </c>
      <c r="F380" t="s">
        <v>22</v>
      </c>
      <c r="G380" t="s">
        <v>8353</v>
      </c>
      <c r="H380" t="s">
        <v>8354</v>
      </c>
      <c r="I380" t="s">
        <v>8355</v>
      </c>
      <c r="L380" t="s">
        <v>8348</v>
      </c>
    </row>
    <row r="381" spans="1:12" x14ac:dyDescent="0.3">
      <c r="A381">
        <v>427</v>
      </c>
      <c r="B381" t="s">
        <v>396</v>
      </c>
      <c r="C381" t="s">
        <v>8352</v>
      </c>
      <c r="D381" t="s">
        <v>90</v>
      </c>
      <c r="E381" t="s">
        <v>47</v>
      </c>
      <c r="F381" t="s">
        <v>54</v>
      </c>
      <c r="G381" t="s">
        <v>8364</v>
      </c>
      <c r="H381" t="s">
        <v>8354</v>
      </c>
      <c r="I381" t="s">
        <v>8355</v>
      </c>
      <c r="J381" t="s">
        <v>8367</v>
      </c>
      <c r="L381" t="s">
        <v>8348</v>
      </c>
    </row>
    <row r="382" spans="1:12" x14ac:dyDescent="0.3">
      <c r="A382">
        <v>428</v>
      </c>
      <c r="B382" t="s">
        <v>397</v>
      </c>
      <c r="C382" t="s">
        <v>8352</v>
      </c>
      <c r="D382" t="s">
        <v>90</v>
      </c>
      <c r="E382" t="s">
        <v>47</v>
      </c>
      <c r="F382" t="s">
        <v>54</v>
      </c>
      <c r="G382" t="s">
        <v>8364</v>
      </c>
      <c r="H382" t="s">
        <v>8354</v>
      </c>
      <c r="I382" t="s">
        <v>8355</v>
      </c>
      <c r="J382" t="s">
        <v>8365</v>
      </c>
      <c r="L382" t="s">
        <v>8348</v>
      </c>
    </row>
    <row r="383" spans="1:12" x14ac:dyDescent="0.3">
      <c r="A383">
        <v>429</v>
      </c>
      <c r="B383" t="s">
        <v>398</v>
      </c>
      <c r="C383" t="s">
        <v>8352</v>
      </c>
      <c r="D383" t="s">
        <v>90</v>
      </c>
      <c r="E383" t="s">
        <v>47</v>
      </c>
      <c r="F383" t="s">
        <v>54</v>
      </c>
      <c r="G383" t="s">
        <v>8364</v>
      </c>
      <c r="H383" t="s">
        <v>8354</v>
      </c>
      <c r="I383" t="s">
        <v>8355</v>
      </c>
      <c r="J383" t="s">
        <v>8365</v>
      </c>
      <c r="L383" t="s">
        <v>8348</v>
      </c>
    </row>
    <row r="384" spans="1:12" x14ac:dyDescent="0.3">
      <c r="A384">
        <v>430</v>
      </c>
      <c r="B384" t="s">
        <v>399</v>
      </c>
      <c r="C384" t="s">
        <v>8346</v>
      </c>
      <c r="D384" t="s">
        <v>86</v>
      </c>
      <c r="E384" t="s">
        <v>47</v>
      </c>
      <c r="F384" t="s">
        <v>22</v>
      </c>
      <c r="G384" t="s">
        <v>8364</v>
      </c>
      <c r="H384" t="s">
        <v>8354</v>
      </c>
      <c r="I384" t="s">
        <v>8355</v>
      </c>
      <c r="J384" t="s">
        <v>8365</v>
      </c>
      <c r="L384" t="s">
        <v>8348</v>
      </c>
    </row>
    <row r="385" spans="1:12" x14ac:dyDescent="0.3">
      <c r="A385">
        <v>431</v>
      </c>
      <c r="B385" t="s">
        <v>400</v>
      </c>
      <c r="C385" t="s">
        <v>8352</v>
      </c>
      <c r="D385" t="s">
        <v>64</v>
      </c>
      <c r="E385" t="s">
        <v>52</v>
      </c>
      <c r="F385" t="s">
        <v>22</v>
      </c>
      <c r="G385" t="s">
        <v>8353</v>
      </c>
      <c r="H385" t="s">
        <v>8354</v>
      </c>
      <c r="I385" t="s">
        <v>8355</v>
      </c>
      <c r="L385" t="s">
        <v>8348</v>
      </c>
    </row>
    <row r="386" spans="1:12" x14ac:dyDescent="0.3">
      <c r="A386">
        <v>432</v>
      </c>
      <c r="B386" t="s">
        <v>401</v>
      </c>
      <c r="C386" t="s">
        <v>8352</v>
      </c>
      <c r="D386" t="s">
        <v>64</v>
      </c>
      <c r="E386" t="s">
        <v>52</v>
      </c>
      <c r="F386" t="s">
        <v>22</v>
      </c>
      <c r="G386" t="s">
        <v>8364</v>
      </c>
      <c r="H386" t="s">
        <v>8354</v>
      </c>
      <c r="I386" t="s">
        <v>8355</v>
      </c>
      <c r="J386" t="s">
        <v>8366</v>
      </c>
      <c r="L386" t="s">
        <v>8348</v>
      </c>
    </row>
    <row r="387" spans="1:12" x14ac:dyDescent="0.3">
      <c r="A387">
        <v>433</v>
      </c>
      <c r="B387" t="s">
        <v>402</v>
      </c>
      <c r="C387" t="s">
        <v>8352</v>
      </c>
      <c r="D387" t="s">
        <v>90</v>
      </c>
      <c r="E387" t="s">
        <v>47</v>
      </c>
      <c r="F387" t="s">
        <v>54</v>
      </c>
      <c r="G387" t="s">
        <v>8364</v>
      </c>
      <c r="H387" t="s">
        <v>8354</v>
      </c>
      <c r="I387" t="s">
        <v>8355</v>
      </c>
      <c r="J387" t="s">
        <v>8365</v>
      </c>
      <c r="L387" t="s">
        <v>8348</v>
      </c>
    </row>
    <row r="388" spans="1:12" x14ac:dyDescent="0.3">
      <c r="A388">
        <v>434</v>
      </c>
      <c r="B388" t="s">
        <v>403</v>
      </c>
      <c r="C388" t="s">
        <v>8352</v>
      </c>
      <c r="D388" t="s">
        <v>90</v>
      </c>
      <c r="E388" t="s">
        <v>21</v>
      </c>
      <c r="F388" t="s">
        <v>54</v>
      </c>
      <c r="G388" t="s">
        <v>8364</v>
      </c>
      <c r="H388" t="s">
        <v>8354</v>
      </c>
      <c r="I388" t="s">
        <v>8355</v>
      </c>
      <c r="J388" t="s">
        <v>8365</v>
      </c>
      <c r="L388" t="s">
        <v>8348</v>
      </c>
    </row>
    <row r="389" spans="1:12" x14ac:dyDescent="0.3">
      <c r="A389">
        <v>435</v>
      </c>
      <c r="B389" t="s">
        <v>404</v>
      </c>
      <c r="C389" t="s">
        <v>8352</v>
      </c>
      <c r="D389" t="s">
        <v>90</v>
      </c>
      <c r="E389" t="s">
        <v>47</v>
      </c>
      <c r="F389" t="s">
        <v>22</v>
      </c>
      <c r="G389" t="s">
        <v>8364</v>
      </c>
      <c r="H389" t="s">
        <v>8354</v>
      </c>
      <c r="I389" t="s">
        <v>8355</v>
      </c>
      <c r="J389" t="s">
        <v>8365</v>
      </c>
      <c r="L389" t="s">
        <v>8348</v>
      </c>
    </row>
    <row r="390" spans="1:12" x14ac:dyDescent="0.3">
      <c r="A390">
        <v>436</v>
      </c>
      <c r="B390" t="s">
        <v>121</v>
      </c>
      <c r="C390" t="s">
        <v>8352</v>
      </c>
      <c r="D390" t="s">
        <v>93</v>
      </c>
      <c r="E390" t="s">
        <v>21</v>
      </c>
      <c r="F390" t="s">
        <v>54</v>
      </c>
      <c r="G390" t="s">
        <v>8364</v>
      </c>
      <c r="H390" t="s">
        <v>8354</v>
      </c>
      <c r="I390" t="s">
        <v>8355</v>
      </c>
      <c r="J390" t="s">
        <v>8365</v>
      </c>
      <c r="L390" t="s">
        <v>8348</v>
      </c>
    </row>
    <row r="391" spans="1:12" x14ac:dyDescent="0.3">
      <c r="A391">
        <v>437</v>
      </c>
      <c r="B391" t="s">
        <v>405</v>
      </c>
      <c r="C391" t="s">
        <v>8346</v>
      </c>
      <c r="D391" t="s">
        <v>241</v>
      </c>
      <c r="E391" t="s">
        <v>65</v>
      </c>
      <c r="F391" t="s">
        <v>22</v>
      </c>
      <c r="G391" t="s">
        <v>8353</v>
      </c>
      <c r="H391" t="s">
        <v>8354</v>
      </c>
      <c r="I391" t="s">
        <v>8355</v>
      </c>
      <c r="L391" t="s">
        <v>8348</v>
      </c>
    </row>
    <row r="392" spans="1:12" x14ac:dyDescent="0.3">
      <c r="A392">
        <v>438</v>
      </c>
      <c r="B392" t="s">
        <v>406</v>
      </c>
      <c r="C392" t="s">
        <v>8352</v>
      </c>
      <c r="D392" t="s">
        <v>315</v>
      </c>
      <c r="E392" t="s">
        <v>47</v>
      </c>
      <c r="F392" t="s">
        <v>22</v>
      </c>
      <c r="H392" t="s">
        <v>8347</v>
      </c>
      <c r="I392" t="s">
        <v>8347</v>
      </c>
      <c r="L392" t="s">
        <v>8348</v>
      </c>
    </row>
    <row r="393" spans="1:12" x14ac:dyDescent="0.3">
      <c r="A393">
        <v>439</v>
      </c>
      <c r="B393" t="s">
        <v>407</v>
      </c>
      <c r="C393" t="s">
        <v>8352</v>
      </c>
      <c r="D393" t="s">
        <v>315</v>
      </c>
      <c r="E393" t="s">
        <v>47</v>
      </c>
      <c r="F393" t="s">
        <v>22</v>
      </c>
      <c r="G393" t="s">
        <v>8364</v>
      </c>
      <c r="H393" t="s">
        <v>8354</v>
      </c>
      <c r="I393" t="s">
        <v>8355</v>
      </c>
      <c r="J393" t="s">
        <v>8366</v>
      </c>
      <c r="L393" t="s">
        <v>8348</v>
      </c>
    </row>
    <row r="394" spans="1:12" x14ac:dyDescent="0.3">
      <c r="A394">
        <v>440</v>
      </c>
      <c r="B394" t="s">
        <v>408</v>
      </c>
      <c r="C394" t="s">
        <v>8352</v>
      </c>
      <c r="D394" t="s">
        <v>315</v>
      </c>
      <c r="E394" t="s">
        <v>47</v>
      </c>
      <c r="F394" t="s">
        <v>22</v>
      </c>
      <c r="G394" t="s">
        <v>8364</v>
      </c>
      <c r="H394" t="s">
        <v>8354</v>
      </c>
      <c r="I394" t="s">
        <v>8355</v>
      </c>
      <c r="J394" t="s">
        <v>8365</v>
      </c>
      <c r="L394" t="s">
        <v>8348</v>
      </c>
    </row>
    <row r="395" spans="1:12" x14ac:dyDescent="0.3">
      <c r="A395">
        <v>441</v>
      </c>
      <c r="B395" t="s">
        <v>409</v>
      </c>
      <c r="C395" t="s">
        <v>8346</v>
      </c>
      <c r="D395" t="s">
        <v>29</v>
      </c>
      <c r="E395" t="s">
        <v>21</v>
      </c>
      <c r="F395" t="s">
        <v>22</v>
      </c>
      <c r="H395" t="s">
        <v>8347</v>
      </c>
      <c r="I395" t="s">
        <v>8347</v>
      </c>
      <c r="L395" t="s">
        <v>8348</v>
      </c>
    </row>
    <row r="396" spans="1:12" x14ac:dyDescent="0.3">
      <c r="A396">
        <v>442</v>
      </c>
      <c r="B396" t="s">
        <v>410</v>
      </c>
      <c r="C396" t="s">
        <v>8352</v>
      </c>
      <c r="D396" t="s">
        <v>102</v>
      </c>
      <c r="E396" t="s">
        <v>47</v>
      </c>
      <c r="F396" t="s">
        <v>22</v>
      </c>
      <c r="H396" t="s">
        <v>8347</v>
      </c>
      <c r="I396" t="s">
        <v>8347</v>
      </c>
      <c r="L396" t="s">
        <v>8348</v>
      </c>
    </row>
    <row r="397" spans="1:12" x14ac:dyDescent="0.3">
      <c r="A397">
        <v>443</v>
      </c>
      <c r="B397" t="s">
        <v>411</v>
      </c>
      <c r="C397" t="s">
        <v>8352</v>
      </c>
      <c r="D397" t="s">
        <v>102</v>
      </c>
      <c r="E397" t="s">
        <v>47</v>
      </c>
      <c r="F397" t="s">
        <v>22</v>
      </c>
      <c r="H397" t="s">
        <v>8347</v>
      </c>
      <c r="I397" t="s">
        <v>8347</v>
      </c>
      <c r="L397" t="s">
        <v>8348</v>
      </c>
    </row>
    <row r="398" spans="1:12" x14ac:dyDescent="0.3">
      <c r="A398">
        <v>444</v>
      </c>
      <c r="B398" t="s">
        <v>412</v>
      </c>
      <c r="C398" t="s">
        <v>8352</v>
      </c>
      <c r="D398" t="s">
        <v>180</v>
      </c>
      <c r="E398" t="s">
        <v>47</v>
      </c>
      <c r="F398" t="s">
        <v>54</v>
      </c>
      <c r="G398" t="s">
        <v>8353</v>
      </c>
      <c r="H398" t="s">
        <v>8354</v>
      </c>
      <c r="I398" t="s">
        <v>8355</v>
      </c>
      <c r="L398" t="s">
        <v>8348</v>
      </c>
    </row>
    <row r="399" spans="1:12" x14ac:dyDescent="0.3">
      <c r="A399">
        <v>445</v>
      </c>
      <c r="B399" t="s">
        <v>413</v>
      </c>
      <c r="C399" t="s">
        <v>8352</v>
      </c>
      <c r="D399" t="s">
        <v>180</v>
      </c>
      <c r="E399" t="s">
        <v>47</v>
      </c>
      <c r="F399" t="s">
        <v>22</v>
      </c>
      <c r="G399" t="s">
        <v>8353</v>
      </c>
      <c r="H399" t="s">
        <v>8354</v>
      </c>
      <c r="I399" t="s">
        <v>8355</v>
      </c>
      <c r="L399" t="s">
        <v>8348</v>
      </c>
    </row>
    <row r="400" spans="1:12" x14ac:dyDescent="0.3">
      <c r="A400">
        <v>447</v>
      </c>
      <c r="B400" t="s">
        <v>238</v>
      </c>
      <c r="C400" t="s">
        <v>8352</v>
      </c>
      <c r="D400" t="s">
        <v>104</v>
      </c>
      <c r="E400" t="s">
        <v>47</v>
      </c>
      <c r="F400" t="s">
        <v>22</v>
      </c>
      <c r="G400" t="s">
        <v>8353</v>
      </c>
      <c r="H400" t="s">
        <v>8354</v>
      </c>
      <c r="I400" t="s">
        <v>8355</v>
      </c>
      <c r="L400" t="s">
        <v>8348</v>
      </c>
    </row>
    <row r="401" spans="1:12" x14ac:dyDescent="0.3">
      <c r="A401">
        <v>448</v>
      </c>
      <c r="B401" t="s">
        <v>414</v>
      </c>
      <c r="C401" t="s">
        <v>8352</v>
      </c>
      <c r="D401" t="s">
        <v>104</v>
      </c>
      <c r="E401" t="s">
        <v>47</v>
      </c>
      <c r="F401" t="s">
        <v>22</v>
      </c>
      <c r="G401" t="s">
        <v>8353</v>
      </c>
      <c r="H401" t="s">
        <v>8354</v>
      </c>
      <c r="I401" t="s">
        <v>8355</v>
      </c>
      <c r="L401" t="s">
        <v>8348</v>
      </c>
    </row>
    <row r="402" spans="1:12" x14ac:dyDescent="0.3">
      <c r="A402">
        <v>449</v>
      </c>
      <c r="B402" t="s">
        <v>8374</v>
      </c>
      <c r="C402" t="s">
        <v>8352</v>
      </c>
      <c r="D402" t="s">
        <v>241</v>
      </c>
      <c r="E402" t="s">
        <v>191</v>
      </c>
      <c r="F402" t="s">
        <v>22</v>
      </c>
      <c r="H402" t="s">
        <v>8347</v>
      </c>
      <c r="I402" t="s">
        <v>8347</v>
      </c>
      <c r="L402" t="s">
        <v>8348</v>
      </c>
    </row>
    <row r="403" spans="1:12" x14ac:dyDescent="0.3">
      <c r="A403">
        <v>451</v>
      </c>
      <c r="B403" t="s">
        <v>1825</v>
      </c>
      <c r="C403" t="s">
        <v>8352</v>
      </c>
      <c r="D403" t="s">
        <v>354</v>
      </c>
      <c r="E403" t="s">
        <v>47</v>
      </c>
      <c r="F403" t="s">
        <v>22</v>
      </c>
      <c r="G403" t="s">
        <v>8353</v>
      </c>
      <c r="H403" t="s">
        <v>8354</v>
      </c>
      <c r="I403" t="s">
        <v>8355</v>
      </c>
      <c r="L403" t="s">
        <v>8348</v>
      </c>
    </row>
    <row r="404" spans="1:12" x14ac:dyDescent="0.3">
      <c r="A404">
        <v>452</v>
      </c>
      <c r="B404" t="s">
        <v>417</v>
      </c>
      <c r="C404" t="s">
        <v>8352</v>
      </c>
      <c r="D404" t="s">
        <v>354</v>
      </c>
      <c r="E404" t="s">
        <v>47</v>
      </c>
      <c r="F404" t="s">
        <v>22</v>
      </c>
      <c r="G404" t="s">
        <v>8353</v>
      </c>
      <c r="H404" t="s">
        <v>8354</v>
      </c>
      <c r="I404" t="s">
        <v>8355</v>
      </c>
      <c r="L404" t="s">
        <v>8348</v>
      </c>
    </row>
    <row r="405" spans="1:12" x14ac:dyDescent="0.3">
      <c r="A405">
        <v>453</v>
      </c>
      <c r="B405" t="s">
        <v>418</v>
      </c>
      <c r="C405" t="s">
        <v>8352</v>
      </c>
      <c r="D405" t="s">
        <v>358</v>
      </c>
      <c r="E405" t="s">
        <v>52</v>
      </c>
      <c r="F405" t="s">
        <v>22</v>
      </c>
      <c r="G405" t="s">
        <v>8353</v>
      </c>
      <c r="H405" t="s">
        <v>8354</v>
      </c>
      <c r="I405" t="s">
        <v>8355</v>
      </c>
      <c r="L405" t="s">
        <v>8348</v>
      </c>
    </row>
    <row r="406" spans="1:12" x14ac:dyDescent="0.3">
      <c r="A406">
        <v>454</v>
      </c>
      <c r="B406" t="s">
        <v>419</v>
      </c>
      <c r="C406" t="s">
        <v>8346</v>
      </c>
      <c r="D406" t="s">
        <v>358</v>
      </c>
      <c r="E406" t="s">
        <v>52</v>
      </c>
      <c r="F406" t="s">
        <v>22</v>
      </c>
      <c r="H406" t="s">
        <v>8347</v>
      </c>
      <c r="I406" t="s">
        <v>8347</v>
      </c>
      <c r="L406" t="s">
        <v>8348</v>
      </c>
    </row>
    <row r="407" spans="1:12" x14ac:dyDescent="0.3">
      <c r="A407">
        <v>455</v>
      </c>
      <c r="B407" t="s">
        <v>420</v>
      </c>
      <c r="C407" t="s">
        <v>8346</v>
      </c>
      <c r="D407" t="s">
        <v>358</v>
      </c>
      <c r="E407" t="s">
        <v>52</v>
      </c>
      <c r="F407" t="s">
        <v>22</v>
      </c>
      <c r="G407" t="s">
        <v>8353</v>
      </c>
      <c r="H407" t="s">
        <v>8354</v>
      </c>
      <c r="I407" t="s">
        <v>8355</v>
      </c>
      <c r="L407" t="s">
        <v>8348</v>
      </c>
    </row>
    <row r="408" spans="1:12" x14ac:dyDescent="0.3">
      <c r="A408">
        <v>456</v>
      </c>
      <c r="B408" t="s">
        <v>421</v>
      </c>
      <c r="C408" t="s">
        <v>8352</v>
      </c>
      <c r="D408" t="s">
        <v>395</v>
      </c>
      <c r="E408" t="s">
        <v>52</v>
      </c>
      <c r="F408" t="s">
        <v>22</v>
      </c>
      <c r="G408" t="s">
        <v>8364</v>
      </c>
      <c r="H408" t="s">
        <v>8354</v>
      </c>
      <c r="I408" t="s">
        <v>8355</v>
      </c>
      <c r="J408" t="s">
        <v>8367</v>
      </c>
      <c r="L408" t="s">
        <v>8348</v>
      </c>
    </row>
    <row r="409" spans="1:12" x14ac:dyDescent="0.3">
      <c r="A409">
        <v>457</v>
      </c>
      <c r="B409" t="s">
        <v>422</v>
      </c>
      <c r="C409" t="s">
        <v>8352</v>
      </c>
      <c r="D409" t="s">
        <v>395</v>
      </c>
      <c r="E409" t="s">
        <v>52</v>
      </c>
      <c r="F409" t="s">
        <v>22</v>
      </c>
      <c r="G409" t="s">
        <v>8364</v>
      </c>
      <c r="H409" t="s">
        <v>8354</v>
      </c>
      <c r="I409" t="s">
        <v>8355</v>
      </c>
      <c r="J409" t="s">
        <v>8367</v>
      </c>
      <c r="L409" t="s">
        <v>8348</v>
      </c>
    </row>
    <row r="410" spans="1:12" x14ac:dyDescent="0.3">
      <c r="A410">
        <v>458</v>
      </c>
      <c r="B410" t="s">
        <v>8375</v>
      </c>
      <c r="C410" t="s">
        <v>8352</v>
      </c>
      <c r="D410" t="s">
        <v>395</v>
      </c>
      <c r="E410" t="s">
        <v>47</v>
      </c>
      <c r="F410" t="s">
        <v>22</v>
      </c>
      <c r="H410" t="s">
        <v>8347</v>
      </c>
      <c r="I410" t="s">
        <v>8347</v>
      </c>
      <c r="L410" t="s">
        <v>8348</v>
      </c>
    </row>
    <row r="411" spans="1:12" x14ac:dyDescent="0.3">
      <c r="A411">
        <v>459</v>
      </c>
      <c r="B411" t="s">
        <v>424</v>
      </c>
      <c r="C411" t="s">
        <v>8352</v>
      </c>
      <c r="D411" t="s">
        <v>354</v>
      </c>
      <c r="E411" t="s">
        <v>52</v>
      </c>
      <c r="F411" t="s">
        <v>22</v>
      </c>
      <c r="H411" t="s">
        <v>8347</v>
      </c>
      <c r="I411" t="s">
        <v>8347</v>
      </c>
      <c r="L411" t="s">
        <v>8348</v>
      </c>
    </row>
    <row r="412" spans="1:12" x14ac:dyDescent="0.3">
      <c r="A412">
        <v>460</v>
      </c>
      <c r="B412" t="s">
        <v>425</v>
      </c>
      <c r="C412" t="s">
        <v>8352</v>
      </c>
      <c r="D412" t="s">
        <v>25</v>
      </c>
      <c r="E412" t="s">
        <v>65</v>
      </c>
      <c r="F412" t="s">
        <v>22</v>
      </c>
      <c r="G412" t="s">
        <v>8353</v>
      </c>
      <c r="H412" t="s">
        <v>8354</v>
      </c>
      <c r="I412" t="s">
        <v>8355</v>
      </c>
      <c r="L412" t="s">
        <v>8348</v>
      </c>
    </row>
    <row r="413" spans="1:12" x14ac:dyDescent="0.3">
      <c r="A413">
        <v>462</v>
      </c>
      <c r="B413" t="s">
        <v>426</v>
      </c>
      <c r="C413" t="s">
        <v>8352</v>
      </c>
      <c r="D413" t="s">
        <v>118</v>
      </c>
      <c r="E413" t="s">
        <v>47</v>
      </c>
      <c r="F413" t="s">
        <v>22</v>
      </c>
      <c r="H413" t="s">
        <v>8347</v>
      </c>
      <c r="I413" t="s">
        <v>8347</v>
      </c>
      <c r="L413" t="s">
        <v>8348</v>
      </c>
    </row>
    <row r="414" spans="1:12" x14ac:dyDescent="0.3">
      <c r="A414">
        <v>463</v>
      </c>
      <c r="B414" t="s">
        <v>427</v>
      </c>
      <c r="C414" t="s">
        <v>8346</v>
      </c>
      <c r="D414" t="s">
        <v>25</v>
      </c>
      <c r="E414" t="s">
        <v>47</v>
      </c>
      <c r="F414" t="s">
        <v>22</v>
      </c>
      <c r="H414" t="s">
        <v>8347</v>
      </c>
      <c r="I414" t="s">
        <v>8347</v>
      </c>
      <c r="L414" t="s">
        <v>8348</v>
      </c>
    </row>
    <row r="415" spans="1:12" x14ac:dyDescent="0.3">
      <c r="A415">
        <v>465</v>
      </c>
      <c r="B415" t="s">
        <v>428</v>
      </c>
      <c r="C415" t="s">
        <v>8346</v>
      </c>
      <c r="D415" t="s">
        <v>303</v>
      </c>
      <c r="E415" t="s">
        <v>47</v>
      </c>
      <c r="F415" t="s">
        <v>22</v>
      </c>
      <c r="H415" t="s">
        <v>8347</v>
      </c>
      <c r="I415" t="s">
        <v>8347</v>
      </c>
      <c r="L415" t="s">
        <v>8348</v>
      </c>
    </row>
    <row r="416" spans="1:12" x14ac:dyDescent="0.3">
      <c r="A416">
        <v>466</v>
      </c>
      <c r="B416" t="s">
        <v>429</v>
      </c>
      <c r="C416" t="s">
        <v>8346</v>
      </c>
      <c r="D416" t="s">
        <v>217</v>
      </c>
      <c r="E416" t="s">
        <v>47</v>
      </c>
      <c r="F416" t="s">
        <v>22</v>
      </c>
      <c r="G416" t="s">
        <v>8353</v>
      </c>
      <c r="H416" t="s">
        <v>8354</v>
      </c>
      <c r="I416" t="s">
        <v>8355</v>
      </c>
      <c r="L416" t="s">
        <v>8348</v>
      </c>
    </row>
    <row r="417" spans="1:12" x14ac:dyDescent="0.3">
      <c r="A417">
        <v>467</v>
      </c>
      <c r="B417" t="s">
        <v>430</v>
      </c>
      <c r="C417" t="s">
        <v>8346</v>
      </c>
      <c r="D417" t="s">
        <v>217</v>
      </c>
      <c r="E417" t="s">
        <v>47</v>
      </c>
      <c r="F417" t="s">
        <v>22</v>
      </c>
      <c r="G417" t="s">
        <v>8353</v>
      </c>
      <c r="H417" t="s">
        <v>8354</v>
      </c>
      <c r="I417" t="s">
        <v>8355</v>
      </c>
      <c r="L417" t="s">
        <v>8348</v>
      </c>
    </row>
    <row r="418" spans="1:12" x14ac:dyDescent="0.3">
      <c r="A418">
        <v>468</v>
      </c>
      <c r="B418" t="s">
        <v>431</v>
      </c>
      <c r="C418" t="s">
        <v>8346</v>
      </c>
      <c r="D418" t="s">
        <v>217</v>
      </c>
      <c r="E418" t="s">
        <v>47</v>
      </c>
      <c r="F418" t="s">
        <v>54</v>
      </c>
      <c r="G418" t="s">
        <v>8353</v>
      </c>
      <c r="H418" t="s">
        <v>8354</v>
      </c>
      <c r="I418" t="s">
        <v>8355</v>
      </c>
      <c r="L418" t="s">
        <v>8348</v>
      </c>
    </row>
    <row r="419" spans="1:12" x14ac:dyDescent="0.3">
      <c r="A419">
        <v>469</v>
      </c>
      <c r="B419" t="s">
        <v>387</v>
      </c>
      <c r="C419" t="s">
        <v>8346</v>
      </c>
      <c r="D419" t="s">
        <v>190</v>
      </c>
      <c r="E419" t="s">
        <v>52</v>
      </c>
      <c r="F419" t="s">
        <v>22</v>
      </c>
      <c r="G419" t="s">
        <v>8364</v>
      </c>
      <c r="H419" t="s">
        <v>8354</v>
      </c>
      <c r="I419" t="s">
        <v>8355</v>
      </c>
      <c r="J419" t="s">
        <v>8366</v>
      </c>
      <c r="L419" t="s">
        <v>8348</v>
      </c>
    </row>
    <row r="420" spans="1:12" x14ac:dyDescent="0.3">
      <c r="A420" t="s">
        <v>656</v>
      </c>
      <c r="B420" t="s">
        <v>657</v>
      </c>
      <c r="D420" t="s">
        <v>476</v>
      </c>
      <c r="E420" t="s">
        <v>52</v>
      </c>
      <c r="F420" t="s">
        <v>22</v>
      </c>
      <c r="H420" t="s">
        <v>8347</v>
      </c>
      <c r="I420" t="s">
        <v>8347</v>
      </c>
      <c r="L420" t="s">
        <v>8348</v>
      </c>
    </row>
    <row r="421" spans="1:12" x14ac:dyDescent="0.3">
      <c r="A421" t="s">
        <v>658</v>
      </c>
      <c r="B421" t="s">
        <v>659</v>
      </c>
      <c r="D421" t="s">
        <v>432</v>
      </c>
      <c r="E421" t="s">
        <v>52</v>
      </c>
      <c r="F421" t="s">
        <v>22</v>
      </c>
      <c r="H421" t="s">
        <v>8347</v>
      </c>
      <c r="I421" t="s">
        <v>8347</v>
      </c>
      <c r="L421" t="s">
        <v>8348</v>
      </c>
    </row>
    <row r="422" spans="1:12" x14ac:dyDescent="0.3">
      <c r="A422" t="s">
        <v>660</v>
      </c>
      <c r="B422" t="s">
        <v>661</v>
      </c>
      <c r="D422" t="s">
        <v>476</v>
      </c>
      <c r="E422" t="s">
        <v>52</v>
      </c>
      <c r="F422" t="s">
        <v>22</v>
      </c>
      <c r="H422" t="s">
        <v>8347</v>
      </c>
      <c r="I422" t="s">
        <v>8347</v>
      </c>
      <c r="L422" t="s">
        <v>8348</v>
      </c>
    </row>
    <row r="423" spans="1:12" x14ac:dyDescent="0.3">
      <c r="A423" t="s">
        <v>662</v>
      </c>
      <c r="B423" t="s">
        <v>663</v>
      </c>
      <c r="D423" t="s">
        <v>476</v>
      </c>
      <c r="E423" t="s">
        <v>52</v>
      </c>
      <c r="F423" t="s">
        <v>22</v>
      </c>
      <c r="H423" t="s">
        <v>8347</v>
      </c>
      <c r="I423" t="s">
        <v>8347</v>
      </c>
      <c r="L423" t="s">
        <v>8348</v>
      </c>
    </row>
    <row r="424" spans="1:12" x14ac:dyDescent="0.3">
      <c r="A424" t="s">
        <v>664</v>
      </c>
      <c r="B424" t="s">
        <v>665</v>
      </c>
      <c r="D424" t="s">
        <v>476</v>
      </c>
      <c r="E424" t="s">
        <v>52</v>
      </c>
      <c r="F424" t="s">
        <v>22</v>
      </c>
      <c r="H424" t="s">
        <v>8347</v>
      </c>
      <c r="I424" t="s">
        <v>8347</v>
      </c>
      <c r="L424" t="s">
        <v>8348</v>
      </c>
    </row>
    <row r="425" spans="1:12" x14ac:dyDescent="0.3">
      <c r="A425" t="s">
        <v>666</v>
      </c>
      <c r="B425" t="s">
        <v>667</v>
      </c>
      <c r="D425" t="s">
        <v>476</v>
      </c>
      <c r="E425" t="s">
        <v>52</v>
      </c>
      <c r="F425" t="s">
        <v>22</v>
      </c>
      <c r="H425" t="s">
        <v>8347</v>
      </c>
      <c r="I425" t="s">
        <v>8347</v>
      </c>
      <c r="L425" t="s">
        <v>8348</v>
      </c>
    </row>
    <row r="426" spans="1:12" x14ac:dyDescent="0.3">
      <c r="A426" t="s">
        <v>668</v>
      </c>
      <c r="B426" t="s">
        <v>669</v>
      </c>
      <c r="D426" t="s">
        <v>476</v>
      </c>
      <c r="E426" t="s">
        <v>52</v>
      </c>
      <c r="F426" t="s">
        <v>22</v>
      </c>
      <c r="H426" t="s">
        <v>8347</v>
      </c>
      <c r="I426" t="s">
        <v>8347</v>
      </c>
      <c r="L426" t="s">
        <v>8348</v>
      </c>
    </row>
    <row r="427" spans="1:12" x14ac:dyDescent="0.3">
      <c r="A427" t="s">
        <v>670</v>
      </c>
      <c r="B427" t="s">
        <v>671</v>
      </c>
      <c r="D427" t="s">
        <v>476</v>
      </c>
      <c r="E427" t="s">
        <v>52</v>
      </c>
      <c r="F427" t="s">
        <v>22</v>
      </c>
      <c r="H427" t="s">
        <v>8347</v>
      </c>
      <c r="I427" t="s">
        <v>8347</v>
      </c>
      <c r="L427" t="s">
        <v>8348</v>
      </c>
    </row>
    <row r="428" spans="1:12" x14ac:dyDescent="0.3">
      <c r="A428" t="s">
        <v>672</v>
      </c>
      <c r="B428" t="s">
        <v>673</v>
      </c>
      <c r="D428" t="s">
        <v>476</v>
      </c>
      <c r="E428" t="s">
        <v>52</v>
      </c>
      <c r="F428" t="s">
        <v>22</v>
      </c>
      <c r="H428" t="s">
        <v>8347</v>
      </c>
      <c r="I428" t="s">
        <v>8347</v>
      </c>
      <c r="L428" t="s">
        <v>8348</v>
      </c>
    </row>
    <row r="429" spans="1:12" x14ac:dyDescent="0.3">
      <c r="A429" t="s">
        <v>674</v>
      </c>
      <c r="B429" t="s">
        <v>675</v>
      </c>
      <c r="D429" t="s">
        <v>432</v>
      </c>
      <c r="E429" t="s">
        <v>52</v>
      </c>
      <c r="F429" t="s">
        <v>22</v>
      </c>
      <c r="H429" t="s">
        <v>8347</v>
      </c>
      <c r="I429" t="s">
        <v>8347</v>
      </c>
      <c r="L429" t="s">
        <v>8348</v>
      </c>
    </row>
    <row r="430" spans="1:12" x14ac:dyDescent="0.3">
      <c r="A430">
        <v>470</v>
      </c>
      <c r="B430" t="s">
        <v>433</v>
      </c>
      <c r="C430" t="s">
        <v>8346</v>
      </c>
      <c r="D430" t="s">
        <v>190</v>
      </c>
      <c r="E430" t="s">
        <v>52</v>
      </c>
      <c r="F430" t="s">
        <v>22</v>
      </c>
      <c r="G430" t="s">
        <v>8364</v>
      </c>
      <c r="H430" t="s">
        <v>8354</v>
      </c>
      <c r="I430" t="s">
        <v>8355</v>
      </c>
      <c r="J430" t="s">
        <v>8366</v>
      </c>
      <c r="L430" t="s">
        <v>8348</v>
      </c>
    </row>
    <row r="431" spans="1:12" x14ac:dyDescent="0.3">
      <c r="A431" t="s">
        <v>676</v>
      </c>
      <c r="B431" t="s">
        <v>677</v>
      </c>
      <c r="D431" t="s">
        <v>104</v>
      </c>
      <c r="E431" t="s">
        <v>52</v>
      </c>
      <c r="F431" t="s">
        <v>22</v>
      </c>
      <c r="H431" t="s">
        <v>8347</v>
      </c>
      <c r="I431" t="s">
        <v>8347</v>
      </c>
      <c r="L431" t="s">
        <v>8348</v>
      </c>
    </row>
    <row r="432" spans="1:12" x14ac:dyDescent="0.3">
      <c r="A432" t="s">
        <v>678</v>
      </c>
      <c r="B432" t="s">
        <v>679</v>
      </c>
      <c r="D432" t="s">
        <v>118</v>
      </c>
      <c r="E432" t="s">
        <v>52</v>
      </c>
      <c r="F432" t="s">
        <v>22</v>
      </c>
      <c r="H432" t="s">
        <v>8347</v>
      </c>
      <c r="I432" t="s">
        <v>8347</v>
      </c>
      <c r="L432" t="s">
        <v>8348</v>
      </c>
    </row>
    <row r="433" spans="1:12" x14ac:dyDescent="0.3">
      <c r="A433" t="s">
        <v>680</v>
      </c>
      <c r="B433" t="s">
        <v>681</v>
      </c>
      <c r="D433" t="s">
        <v>208</v>
      </c>
      <c r="E433" t="s">
        <v>52</v>
      </c>
      <c r="F433" t="s">
        <v>22</v>
      </c>
      <c r="H433" t="s">
        <v>8347</v>
      </c>
      <c r="I433" t="s">
        <v>8347</v>
      </c>
      <c r="L433" t="s">
        <v>8348</v>
      </c>
    </row>
    <row r="434" spans="1:12" x14ac:dyDescent="0.3">
      <c r="A434" t="s">
        <v>682</v>
      </c>
      <c r="B434" t="s">
        <v>683</v>
      </c>
      <c r="D434" t="s">
        <v>354</v>
      </c>
      <c r="E434" t="s">
        <v>52</v>
      </c>
      <c r="F434" t="s">
        <v>22</v>
      </c>
      <c r="H434" t="s">
        <v>8347</v>
      </c>
      <c r="I434" t="s">
        <v>8347</v>
      </c>
      <c r="L434" t="s">
        <v>8348</v>
      </c>
    </row>
    <row r="435" spans="1:12" x14ac:dyDescent="0.3">
      <c r="A435" t="s">
        <v>684</v>
      </c>
      <c r="B435" t="s">
        <v>685</v>
      </c>
      <c r="D435" t="s">
        <v>279</v>
      </c>
      <c r="E435" t="s">
        <v>52</v>
      </c>
      <c r="F435" t="s">
        <v>22</v>
      </c>
      <c r="H435" t="s">
        <v>8347</v>
      </c>
      <c r="I435" t="s">
        <v>8347</v>
      </c>
      <c r="L435" t="s">
        <v>8348</v>
      </c>
    </row>
    <row r="436" spans="1:12" x14ac:dyDescent="0.3">
      <c r="A436">
        <v>471</v>
      </c>
      <c r="B436" t="s">
        <v>434</v>
      </c>
      <c r="C436" t="s">
        <v>8346</v>
      </c>
      <c r="D436" t="s">
        <v>190</v>
      </c>
      <c r="E436" t="s">
        <v>52</v>
      </c>
      <c r="F436" t="s">
        <v>22</v>
      </c>
      <c r="G436" t="s">
        <v>8364</v>
      </c>
      <c r="H436" t="s">
        <v>8354</v>
      </c>
      <c r="I436" t="s">
        <v>8355</v>
      </c>
      <c r="J436" t="s">
        <v>8366</v>
      </c>
      <c r="L436" t="s">
        <v>8348</v>
      </c>
    </row>
    <row r="437" spans="1:12" x14ac:dyDescent="0.3">
      <c r="A437">
        <v>472</v>
      </c>
      <c r="B437" t="s">
        <v>435</v>
      </c>
      <c r="C437" t="s">
        <v>8346</v>
      </c>
      <c r="D437" t="s">
        <v>303</v>
      </c>
      <c r="E437" t="s">
        <v>47</v>
      </c>
      <c r="F437" t="s">
        <v>22</v>
      </c>
      <c r="H437" t="s">
        <v>8347</v>
      </c>
      <c r="I437" t="s">
        <v>8347</v>
      </c>
      <c r="L437" t="s">
        <v>8348</v>
      </c>
    </row>
    <row r="438" spans="1:12" x14ac:dyDescent="0.3">
      <c r="A438">
        <v>473</v>
      </c>
      <c r="B438" t="s">
        <v>437</v>
      </c>
      <c r="C438" t="s">
        <v>8346</v>
      </c>
      <c r="D438" t="s">
        <v>20</v>
      </c>
      <c r="E438" t="s">
        <v>47</v>
      </c>
      <c r="F438" t="s">
        <v>22</v>
      </c>
      <c r="G438" t="s">
        <v>8364</v>
      </c>
      <c r="H438" t="s">
        <v>8354</v>
      </c>
      <c r="I438" t="s">
        <v>8355</v>
      </c>
      <c r="J438" t="s">
        <v>8367</v>
      </c>
      <c r="L438" t="s">
        <v>8348</v>
      </c>
    </row>
    <row r="439" spans="1:12" x14ac:dyDescent="0.3">
      <c r="A439">
        <v>474</v>
      </c>
      <c r="B439" t="s">
        <v>440</v>
      </c>
      <c r="C439" t="s">
        <v>8346</v>
      </c>
      <c r="D439" t="s">
        <v>439</v>
      </c>
      <c r="E439" t="s">
        <v>47</v>
      </c>
      <c r="F439" t="s">
        <v>22</v>
      </c>
      <c r="G439" t="s">
        <v>8364</v>
      </c>
      <c r="H439" t="s">
        <v>8354</v>
      </c>
      <c r="I439" t="s">
        <v>8355</v>
      </c>
      <c r="J439" t="s">
        <v>8366</v>
      </c>
      <c r="L439" t="s">
        <v>8348</v>
      </c>
    </row>
    <row r="440" spans="1:12" x14ac:dyDescent="0.3">
      <c r="A440">
        <v>475</v>
      </c>
      <c r="B440" t="s">
        <v>441</v>
      </c>
      <c r="C440" t="s">
        <v>8346</v>
      </c>
      <c r="D440" t="s">
        <v>39</v>
      </c>
      <c r="E440" t="s">
        <v>47</v>
      </c>
      <c r="F440" t="s">
        <v>22</v>
      </c>
      <c r="G440" t="s">
        <v>8353</v>
      </c>
      <c r="H440" t="s">
        <v>8354</v>
      </c>
      <c r="I440" t="s">
        <v>8355</v>
      </c>
      <c r="L440" t="s">
        <v>8348</v>
      </c>
    </row>
    <row r="441" spans="1:12" x14ac:dyDescent="0.3">
      <c r="A441">
        <v>476</v>
      </c>
      <c r="B441" t="s">
        <v>442</v>
      </c>
      <c r="C441" t="s">
        <v>8346</v>
      </c>
      <c r="D441" t="s">
        <v>20</v>
      </c>
      <c r="E441" t="s">
        <v>47</v>
      </c>
      <c r="F441" t="s">
        <v>22</v>
      </c>
      <c r="G441" t="s">
        <v>8364</v>
      </c>
      <c r="H441" t="s">
        <v>8354</v>
      </c>
      <c r="I441" t="s">
        <v>8355</v>
      </c>
      <c r="J441" t="s">
        <v>8366</v>
      </c>
      <c r="L441" t="s">
        <v>8348</v>
      </c>
    </row>
    <row r="442" spans="1:12" x14ac:dyDescent="0.3">
      <c r="A442">
        <v>477</v>
      </c>
      <c r="B442" t="s">
        <v>443</v>
      </c>
      <c r="C442" t="s">
        <v>8346</v>
      </c>
      <c r="D442" t="s">
        <v>439</v>
      </c>
      <c r="E442" t="s">
        <v>47</v>
      </c>
      <c r="F442" t="s">
        <v>22</v>
      </c>
      <c r="G442" t="s">
        <v>8364</v>
      </c>
      <c r="H442" t="s">
        <v>8354</v>
      </c>
      <c r="I442" t="s">
        <v>8355</v>
      </c>
      <c r="J442" t="s">
        <v>8365</v>
      </c>
      <c r="L442" t="s">
        <v>8348</v>
      </c>
    </row>
    <row r="443" spans="1:12" x14ac:dyDescent="0.3">
      <c r="A443">
        <v>478</v>
      </c>
      <c r="B443" t="s">
        <v>444</v>
      </c>
      <c r="C443" t="s">
        <v>8346</v>
      </c>
      <c r="D443" t="s">
        <v>439</v>
      </c>
      <c r="E443" t="s">
        <v>47</v>
      </c>
      <c r="F443" t="s">
        <v>22</v>
      </c>
      <c r="G443" t="s">
        <v>8364</v>
      </c>
      <c r="H443" t="s">
        <v>8354</v>
      </c>
      <c r="I443" t="s">
        <v>8355</v>
      </c>
      <c r="J443" t="s">
        <v>8368</v>
      </c>
      <c r="L443" t="s">
        <v>8348</v>
      </c>
    </row>
    <row r="444" spans="1:12" x14ac:dyDescent="0.3">
      <c r="A444">
        <v>479</v>
      </c>
      <c r="B444" t="s">
        <v>445</v>
      </c>
      <c r="C444" t="s">
        <v>8346</v>
      </c>
      <c r="D444" t="s">
        <v>439</v>
      </c>
      <c r="E444" t="s">
        <v>47</v>
      </c>
      <c r="F444" t="s">
        <v>22</v>
      </c>
      <c r="G444" t="s">
        <v>8364</v>
      </c>
      <c r="H444" t="s">
        <v>8354</v>
      </c>
      <c r="I444" t="s">
        <v>8355</v>
      </c>
      <c r="J444" t="s">
        <v>8365</v>
      </c>
      <c r="L444" t="s">
        <v>8348</v>
      </c>
    </row>
    <row r="445" spans="1:12" x14ac:dyDescent="0.3">
      <c r="A445">
        <v>480</v>
      </c>
      <c r="B445" t="s">
        <v>446</v>
      </c>
      <c r="C445" t="s">
        <v>8346</v>
      </c>
      <c r="D445" t="s">
        <v>439</v>
      </c>
      <c r="E445" t="s">
        <v>47</v>
      </c>
      <c r="F445" t="s">
        <v>22</v>
      </c>
      <c r="G445" t="s">
        <v>8364</v>
      </c>
      <c r="H445" t="s">
        <v>8354</v>
      </c>
      <c r="I445" t="s">
        <v>8355</v>
      </c>
      <c r="J445" t="s">
        <v>8365</v>
      </c>
      <c r="L445" t="s">
        <v>8348</v>
      </c>
    </row>
    <row r="446" spans="1:12" x14ac:dyDescent="0.3">
      <c r="A446">
        <v>481</v>
      </c>
      <c r="B446" t="s">
        <v>447</v>
      </c>
      <c r="C446" t="s">
        <v>8352</v>
      </c>
      <c r="D446" t="s">
        <v>20</v>
      </c>
      <c r="E446" t="s">
        <v>47</v>
      </c>
      <c r="F446" t="s">
        <v>22</v>
      </c>
      <c r="G446" t="s">
        <v>8364</v>
      </c>
      <c r="H446" t="s">
        <v>8354</v>
      </c>
      <c r="I446" t="s">
        <v>8355</v>
      </c>
      <c r="J446" t="s">
        <v>8365</v>
      </c>
      <c r="L446" t="s">
        <v>8348</v>
      </c>
    </row>
    <row r="447" spans="1:12" x14ac:dyDescent="0.3">
      <c r="A447">
        <v>483</v>
      </c>
      <c r="B447" t="s">
        <v>448</v>
      </c>
      <c r="C447" t="s">
        <v>8352</v>
      </c>
      <c r="D447" t="s">
        <v>350</v>
      </c>
      <c r="E447" t="s">
        <v>65</v>
      </c>
      <c r="F447" t="s">
        <v>22</v>
      </c>
      <c r="H447" t="s">
        <v>8347</v>
      </c>
      <c r="I447" t="s">
        <v>8347</v>
      </c>
      <c r="L447" t="s">
        <v>8348</v>
      </c>
    </row>
    <row r="448" spans="1:12" x14ac:dyDescent="0.3">
      <c r="A448">
        <v>484</v>
      </c>
      <c r="B448" t="s">
        <v>449</v>
      </c>
      <c r="C448" t="s">
        <v>8352</v>
      </c>
      <c r="D448" t="s">
        <v>64</v>
      </c>
      <c r="E448" t="s">
        <v>52</v>
      </c>
      <c r="F448" t="s">
        <v>22</v>
      </c>
      <c r="G448" t="s">
        <v>8353</v>
      </c>
      <c r="H448" t="s">
        <v>8354</v>
      </c>
      <c r="I448" t="s">
        <v>8355</v>
      </c>
      <c r="L448" t="s">
        <v>8348</v>
      </c>
    </row>
    <row r="449" spans="1:12" x14ac:dyDescent="0.3">
      <c r="A449">
        <v>485</v>
      </c>
      <c r="B449" t="s">
        <v>450</v>
      </c>
      <c r="C449" t="s">
        <v>8352</v>
      </c>
      <c r="D449" t="s">
        <v>93</v>
      </c>
      <c r="E449" t="s">
        <v>21</v>
      </c>
      <c r="F449" t="s">
        <v>22</v>
      </c>
      <c r="G449" t="s">
        <v>8364</v>
      </c>
      <c r="H449" t="s">
        <v>8354</v>
      </c>
      <c r="I449" t="s">
        <v>8355</v>
      </c>
      <c r="J449" t="s">
        <v>8365</v>
      </c>
      <c r="L449" t="s">
        <v>8348</v>
      </c>
    </row>
    <row r="450" spans="1:12" x14ac:dyDescent="0.3">
      <c r="A450">
        <v>486</v>
      </c>
      <c r="B450" t="s">
        <v>451</v>
      </c>
      <c r="C450" t="s">
        <v>8352</v>
      </c>
      <c r="D450" t="s">
        <v>395</v>
      </c>
      <c r="E450" t="s">
        <v>47</v>
      </c>
      <c r="F450" t="s">
        <v>22</v>
      </c>
      <c r="G450" t="s">
        <v>8353</v>
      </c>
      <c r="H450" t="s">
        <v>8354</v>
      </c>
      <c r="I450" t="s">
        <v>8355</v>
      </c>
      <c r="L450" t="s">
        <v>8348</v>
      </c>
    </row>
    <row r="451" spans="1:12" x14ac:dyDescent="0.3">
      <c r="A451">
        <v>487</v>
      </c>
      <c r="B451" t="s">
        <v>2096</v>
      </c>
      <c r="C451" t="s">
        <v>8352</v>
      </c>
      <c r="D451" t="s">
        <v>208</v>
      </c>
      <c r="E451" t="s">
        <v>65</v>
      </c>
      <c r="F451" t="s">
        <v>22</v>
      </c>
      <c r="G451" t="s">
        <v>8353</v>
      </c>
      <c r="H451" t="s">
        <v>8354</v>
      </c>
      <c r="I451" t="s">
        <v>8355</v>
      </c>
      <c r="L451" t="s">
        <v>8348</v>
      </c>
    </row>
    <row r="452" spans="1:12" x14ac:dyDescent="0.3">
      <c r="A452">
        <v>488</v>
      </c>
      <c r="B452" t="s">
        <v>453</v>
      </c>
      <c r="C452" t="s">
        <v>8352</v>
      </c>
      <c r="D452" t="s">
        <v>93</v>
      </c>
      <c r="E452" t="s">
        <v>21</v>
      </c>
      <c r="F452" t="s">
        <v>22</v>
      </c>
      <c r="G452" t="s">
        <v>8364</v>
      </c>
      <c r="H452" t="s">
        <v>8354</v>
      </c>
      <c r="I452" t="s">
        <v>8355</v>
      </c>
      <c r="J452" t="s">
        <v>8365</v>
      </c>
      <c r="L452" t="s">
        <v>8348</v>
      </c>
    </row>
    <row r="453" spans="1:12" x14ac:dyDescent="0.3">
      <c r="A453">
        <v>489</v>
      </c>
      <c r="B453" t="s">
        <v>454</v>
      </c>
      <c r="D453" t="s">
        <v>93</v>
      </c>
      <c r="E453" t="s">
        <v>21</v>
      </c>
      <c r="F453" t="s">
        <v>22</v>
      </c>
      <c r="H453" t="s">
        <v>8347</v>
      </c>
      <c r="I453" t="s">
        <v>8347</v>
      </c>
      <c r="L453" t="s">
        <v>8348</v>
      </c>
    </row>
    <row r="454" spans="1:12" x14ac:dyDescent="0.3">
      <c r="A454">
        <v>490</v>
      </c>
      <c r="B454" t="s">
        <v>455</v>
      </c>
      <c r="C454" t="s">
        <v>8346</v>
      </c>
      <c r="D454" t="s">
        <v>190</v>
      </c>
      <c r="E454" t="s">
        <v>65</v>
      </c>
      <c r="F454" t="s">
        <v>22</v>
      </c>
      <c r="G454" t="s">
        <v>8353</v>
      </c>
      <c r="H454" t="s">
        <v>8354</v>
      </c>
      <c r="I454" t="s">
        <v>8355</v>
      </c>
      <c r="L454" t="s">
        <v>8348</v>
      </c>
    </row>
    <row r="455" spans="1:12" x14ac:dyDescent="0.3">
      <c r="A455">
        <v>491</v>
      </c>
      <c r="B455" t="s">
        <v>456</v>
      </c>
      <c r="C455" t="s">
        <v>8346</v>
      </c>
      <c r="D455" t="s">
        <v>29</v>
      </c>
      <c r="E455" t="s">
        <v>65</v>
      </c>
      <c r="F455" t="s">
        <v>22</v>
      </c>
      <c r="G455" t="s">
        <v>8353</v>
      </c>
      <c r="H455" t="s">
        <v>8354</v>
      </c>
      <c r="I455" t="s">
        <v>8355</v>
      </c>
      <c r="L455" t="s">
        <v>8348</v>
      </c>
    </row>
    <row r="456" spans="1:12" x14ac:dyDescent="0.3">
      <c r="A456">
        <v>492</v>
      </c>
      <c r="B456" t="s">
        <v>457</v>
      </c>
      <c r="C456" t="s">
        <v>8346</v>
      </c>
      <c r="D456" t="s">
        <v>186</v>
      </c>
      <c r="E456" t="s">
        <v>65</v>
      </c>
      <c r="F456" t="s">
        <v>22</v>
      </c>
      <c r="G456" t="s">
        <v>8353</v>
      </c>
      <c r="H456" t="s">
        <v>8354</v>
      </c>
      <c r="I456" t="s">
        <v>8355</v>
      </c>
      <c r="L456" t="s">
        <v>8348</v>
      </c>
    </row>
    <row r="457" spans="1:12" x14ac:dyDescent="0.3">
      <c r="A457">
        <v>493</v>
      </c>
      <c r="B457" t="s">
        <v>458</v>
      </c>
      <c r="C457" t="s">
        <v>8346</v>
      </c>
      <c r="D457" t="s">
        <v>41</v>
      </c>
      <c r="E457" t="s">
        <v>65</v>
      </c>
      <c r="F457" t="s">
        <v>22</v>
      </c>
      <c r="G457" t="s">
        <v>8353</v>
      </c>
      <c r="H457" t="s">
        <v>8354</v>
      </c>
      <c r="I457" t="s">
        <v>8355</v>
      </c>
      <c r="L457" t="s">
        <v>8348</v>
      </c>
    </row>
    <row r="458" spans="1:12" x14ac:dyDescent="0.3">
      <c r="A458">
        <v>494</v>
      </c>
      <c r="B458" t="s">
        <v>459</v>
      </c>
      <c r="C458" t="s">
        <v>8346</v>
      </c>
      <c r="D458" t="s">
        <v>245</v>
      </c>
      <c r="E458" t="s">
        <v>65</v>
      </c>
      <c r="F458" t="s">
        <v>22</v>
      </c>
      <c r="G458" t="s">
        <v>8353</v>
      </c>
      <c r="H458" t="s">
        <v>8354</v>
      </c>
      <c r="I458" t="s">
        <v>8355</v>
      </c>
      <c r="L458" t="s">
        <v>8348</v>
      </c>
    </row>
    <row r="459" spans="1:12" x14ac:dyDescent="0.3">
      <c r="A459">
        <v>495</v>
      </c>
      <c r="B459" t="s">
        <v>460</v>
      </c>
      <c r="C459" t="s">
        <v>8346</v>
      </c>
      <c r="D459" t="s">
        <v>298</v>
      </c>
      <c r="E459" t="s">
        <v>65</v>
      </c>
      <c r="F459" t="s">
        <v>22</v>
      </c>
      <c r="G459" t="s">
        <v>8353</v>
      </c>
      <c r="H459" t="s">
        <v>8354</v>
      </c>
      <c r="I459" t="s">
        <v>8355</v>
      </c>
      <c r="L459" t="s">
        <v>8348</v>
      </c>
    </row>
    <row r="460" spans="1:12" x14ac:dyDescent="0.3">
      <c r="A460">
        <v>496</v>
      </c>
      <c r="B460" t="s">
        <v>461</v>
      </c>
      <c r="C460" t="s">
        <v>8346</v>
      </c>
      <c r="D460" t="s">
        <v>86</v>
      </c>
      <c r="E460" t="s">
        <v>65</v>
      </c>
      <c r="F460" t="s">
        <v>22</v>
      </c>
      <c r="G460" t="s">
        <v>8353</v>
      </c>
      <c r="H460" t="s">
        <v>8354</v>
      </c>
      <c r="I460" t="s">
        <v>8355</v>
      </c>
      <c r="L460" t="s">
        <v>8348</v>
      </c>
    </row>
    <row r="461" spans="1:12" x14ac:dyDescent="0.3">
      <c r="A461">
        <v>497</v>
      </c>
      <c r="B461" t="s">
        <v>462</v>
      </c>
      <c r="C461" t="s">
        <v>8346</v>
      </c>
      <c r="D461" t="s">
        <v>306</v>
      </c>
      <c r="E461" t="s">
        <v>65</v>
      </c>
      <c r="F461" t="s">
        <v>22</v>
      </c>
      <c r="G461" t="s">
        <v>8353</v>
      </c>
      <c r="H461" t="s">
        <v>8354</v>
      </c>
      <c r="I461" t="s">
        <v>8355</v>
      </c>
      <c r="L461" t="s">
        <v>8348</v>
      </c>
    </row>
    <row r="462" spans="1:12" x14ac:dyDescent="0.3">
      <c r="A462">
        <v>498</v>
      </c>
      <c r="B462" t="s">
        <v>463</v>
      </c>
      <c r="C462" t="s">
        <v>8346</v>
      </c>
      <c r="D462" t="s">
        <v>208</v>
      </c>
      <c r="E462" t="s">
        <v>65</v>
      </c>
      <c r="F462" t="s">
        <v>22</v>
      </c>
      <c r="G462" t="s">
        <v>8353</v>
      </c>
      <c r="H462" t="s">
        <v>8354</v>
      </c>
      <c r="I462" t="s">
        <v>8355</v>
      </c>
      <c r="L462" t="s">
        <v>8348</v>
      </c>
    </row>
    <row r="463" spans="1:12" x14ac:dyDescent="0.3">
      <c r="A463">
        <v>499</v>
      </c>
      <c r="B463" t="s">
        <v>464</v>
      </c>
      <c r="C463" t="s">
        <v>8346</v>
      </c>
      <c r="D463" t="s">
        <v>303</v>
      </c>
      <c r="E463" t="s">
        <v>65</v>
      </c>
      <c r="F463" t="s">
        <v>22</v>
      </c>
      <c r="G463" t="s">
        <v>8353</v>
      </c>
      <c r="H463" t="s">
        <v>8354</v>
      </c>
      <c r="I463" t="s">
        <v>8355</v>
      </c>
      <c r="L463" t="s">
        <v>8348</v>
      </c>
    </row>
    <row r="464" spans="1:12" x14ac:dyDescent="0.3">
      <c r="A464">
        <v>500</v>
      </c>
      <c r="B464" t="s">
        <v>465</v>
      </c>
      <c r="C464" t="s">
        <v>8346</v>
      </c>
      <c r="D464" t="s">
        <v>249</v>
      </c>
      <c r="E464" t="s">
        <v>65</v>
      </c>
      <c r="F464" t="s">
        <v>22</v>
      </c>
      <c r="G464" t="s">
        <v>8353</v>
      </c>
      <c r="H464" t="s">
        <v>8354</v>
      </c>
      <c r="I464" t="s">
        <v>8355</v>
      </c>
      <c r="L464" t="s">
        <v>8348</v>
      </c>
    </row>
    <row r="465" spans="1:12" x14ac:dyDescent="0.3">
      <c r="A465">
        <v>501</v>
      </c>
      <c r="B465" t="s">
        <v>466</v>
      </c>
      <c r="C465" t="s">
        <v>8346</v>
      </c>
      <c r="D465" t="s">
        <v>20</v>
      </c>
      <c r="E465" t="s">
        <v>65</v>
      </c>
      <c r="F465" t="s">
        <v>22</v>
      </c>
      <c r="G465" t="s">
        <v>8353</v>
      </c>
      <c r="H465" t="s">
        <v>8354</v>
      </c>
      <c r="I465" t="s">
        <v>8355</v>
      </c>
      <c r="L465" t="s">
        <v>8348</v>
      </c>
    </row>
    <row r="466" spans="1:12" x14ac:dyDescent="0.3">
      <c r="A466">
        <v>502</v>
      </c>
      <c r="B466" t="s">
        <v>467</v>
      </c>
      <c r="C466" t="s">
        <v>8346</v>
      </c>
      <c r="D466" t="s">
        <v>110</v>
      </c>
      <c r="E466" t="s">
        <v>65</v>
      </c>
      <c r="F466" t="s">
        <v>22</v>
      </c>
      <c r="G466" t="s">
        <v>8353</v>
      </c>
      <c r="H466" t="s">
        <v>8354</v>
      </c>
      <c r="I466" t="s">
        <v>8355</v>
      </c>
      <c r="L466" t="s">
        <v>8348</v>
      </c>
    </row>
    <row r="467" spans="1:12" x14ac:dyDescent="0.3">
      <c r="A467">
        <v>503</v>
      </c>
      <c r="B467" t="s">
        <v>468</v>
      </c>
      <c r="C467" t="s">
        <v>8346</v>
      </c>
      <c r="D467" t="s">
        <v>439</v>
      </c>
      <c r="E467" t="s">
        <v>65</v>
      </c>
      <c r="F467" t="s">
        <v>22</v>
      </c>
      <c r="G467" t="s">
        <v>8353</v>
      </c>
      <c r="H467" t="s">
        <v>8354</v>
      </c>
      <c r="I467" t="s">
        <v>8355</v>
      </c>
      <c r="L467" t="s">
        <v>8348</v>
      </c>
    </row>
    <row r="468" spans="1:12" x14ac:dyDescent="0.3">
      <c r="A468">
        <v>504</v>
      </c>
      <c r="B468" t="s">
        <v>469</v>
      </c>
      <c r="C468" t="s">
        <v>8346</v>
      </c>
      <c r="D468" t="s">
        <v>366</v>
      </c>
      <c r="E468" t="s">
        <v>65</v>
      </c>
      <c r="F468" t="s">
        <v>22</v>
      </c>
      <c r="G468" t="s">
        <v>8353</v>
      </c>
      <c r="H468" t="s">
        <v>8354</v>
      </c>
      <c r="I468" t="s">
        <v>8355</v>
      </c>
      <c r="L468" t="s">
        <v>8348</v>
      </c>
    </row>
    <row r="469" spans="1:12" x14ac:dyDescent="0.3">
      <c r="A469">
        <v>505</v>
      </c>
      <c r="B469" t="s">
        <v>470</v>
      </c>
      <c r="C469" t="s">
        <v>8346</v>
      </c>
      <c r="D469" t="s">
        <v>79</v>
      </c>
      <c r="E469" t="s">
        <v>65</v>
      </c>
      <c r="F469" t="s">
        <v>22</v>
      </c>
      <c r="G469" t="s">
        <v>8353</v>
      </c>
      <c r="H469" t="s">
        <v>8354</v>
      </c>
      <c r="I469" t="s">
        <v>8355</v>
      </c>
      <c r="L469" t="s">
        <v>8348</v>
      </c>
    </row>
    <row r="470" spans="1:12" x14ac:dyDescent="0.3">
      <c r="A470">
        <v>506</v>
      </c>
      <c r="B470" t="s">
        <v>471</v>
      </c>
      <c r="C470" t="s">
        <v>8346</v>
      </c>
      <c r="D470" t="s">
        <v>310</v>
      </c>
      <c r="E470" t="s">
        <v>47</v>
      </c>
      <c r="F470" t="s">
        <v>22</v>
      </c>
      <c r="G470" t="s">
        <v>8353</v>
      </c>
      <c r="H470" t="s">
        <v>8354</v>
      </c>
      <c r="I470" t="s">
        <v>8355</v>
      </c>
      <c r="L470" t="s">
        <v>8348</v>
      </c>
    </row>
    <row r="471" spans="1:12" x14ac:dyDescent="0.3">
      <c r="A471">
        <v>507</v>
      </c>
      <c r="B471" t="s">
        <v>472</v>
      </c>
      <c r="C471" t="s">
        <v>8346</v>
      </c>
      <c r="D471" t="s">
        <v>234</v>
      </c>
      <c r="E471" t="s">
        <v>47</v>
      </c>
      <c r="F471" t="s">
        <v>22</v>
      </c>
      <c r="G471" t="s">
        <v>8353</v>
      </c>
      <c r="H471" t="s">
        <v>8354</v>
      </c>
      <c r="I471" t="s">
        <v>8355</v>
      </c>
      <c r="L471" t="s">
        <v>8348</v>
      </c>
    </row>
    <row r="472" spans="1:12" x14ac:dyDescent="0.3">
      <c r="A472">
        <v>508</v>
      </c>
      <c r="B472" t="s">
        <v>473</v>
      </c>
      <c r="C472" t="s">
        <v>8346</v>
      </c>
      <c r="D472" t="s">
        <v>358</v>
      </c>
      <c r="E472" t="s">
        <v>65</v>
      </c>
      <c r="F472" t="s">
        <v>22</v>
      </c>
      <c r="G472" t="s">
        <v>8353</v>
      </c>
      <c r="H472" t="s">
        <v>8354</v>
      </c>
      <c r="I472" t="s">
        <v>8355</v>
      </c>
      <c r="L472" t="s">
        <v>8348</v>
      </c>
    </row>
    <row r="473" spans="1:12" x14ac:dyDescent="0.3">
      <c r="A473">
        <v>509</v>
      </c>
      <c r="B473" t="s">
        <v>2156</v>
      </c>
      <c r="C473" t="s">
        <v>8346</v>
      </c>
      <c r="D473" t="s">
        <v>29</v>
      </c>
      <c r="E473" t="s">
        <v>21</v>
      </c>
      <c r="F473" t="s">
        <v>22</v>
      </c>
      <c r="G473" t="s">
        <v>8364</v>
      </c>
      <c r="H473" t="s">
        <v>8354</v>
      </c>
      <c r="I473" t="s">
        <v>8355</v>
      </c>
      <c r="J473" t="s">
        <v>8367</v>
      </c>
      <c r="L473" t="s">
        <v>8348</v>
      </c>
    </row>
    <row r="474" spans="1:12" x14ac:dyDescent="0.3">
      <c r="A474">
        <v>510</v>
      </c>
      <c r="B474" t="s">
        <v>2204</v>
      </c>
      <c r="C474" t="s">
        <v>8352</v>
      </c>
      <c r="D474" t="s">
        <v>241</v>
      </c>
      <c r="E474" t="s">
        <v>52</v>
      </c>
      <c r="F474" t="s">
        <v>22</v>
      </c>
      <c r="G474" t="s">
        <v>8364</v>
      </c>
      <c r="H474" t="s">
        <v>8354</v>
      </c>
      <c r="I474" t="s">
        <v>8355</v>
      </c>
      <c r="J474" t="s">
        <v>8365</v>
      </c>
      <c r="L474" t="s">
        <v>8348</v>
      </c>
    </row>
    <row r="475" spans="1:12" x14ac:dyDescent="0.3">
      <c r="A475">
        <v>511</v>
      </c>
      <c r="B475" t="s">
        <v>2228</v>
      </c>
      <c r="C475" t="s">
        <v>8352</v>
      </c>
      <c r="D475" t="s">
        <v>241</v>
      </c>
      <c r="E475" t="s">
        <v>52</v>
      </c>
      <c r="F475" t="s">
        <v>22</v>
      </c>
      <c r="G475" t="s">
        <v>8364</v>
      </c>
      <c r="H475" t="s">
        <v>8354</v>
      </c>
      <c r="I475" t="s">
        <v>8355</v>
      </c>
      <c r="J475" t="s">
        <v>8365</v>
      </c>
      <c r="L475" t="s">
        <v>8348</v>
      </c>
    </row>
    <row r="476" spans="1:12" x14ac:dyDescent="0.3">
      <c r="A476">
        <v>513</v>
      </c>
      <c r="B476" t="s">
        <v>2253</v>
      </c>
      <c r="C476" t="s">
        <v>8352</v>
      </c>
      <c r="D476" t="s">
        <v>241</v>
      </c>
      <c r="E476" t="s">
        <v>52</v>
      </c>
      <c r="F476" t="s">
        <v>22</v>
      </c>
      <c r="G476" t="s">
        <v>8353</v>
      </c>
      <c r="H476" t="s">
        <v>8354</v>
      </c>
      <c r="I476" t="s">
        <v>8355</v>
      </c>
      <c r="L476" t="s">
        <v>8348</v>
      </c>
    </row>
    <row r="477" spans="1:12" x14ac:dyDescent="0.3">
      <c r="A477">
        <v>514</v>
      </c>
      <c r="B477" t="s">
        <v>2258</v>
      </c>
      <c r="C477" t="s">
        <v>8352</v>
      </c>
      <c r="D477" t="s">
        <v>241</v>
      </c>
      <c r="E477" t="s">
        <v>47</v>
      </c>
      <c r="F477" t="s">
        <v>22</v>
      </c>
      <c r="G477" t="s">
        <v>8353</v>
      </c>
      <c r="H477" t="s">
        <v>8354</v>
      </c>
      <c r="I477" t="s">
        <v>8355</v>
      </c>
      <c r="L477" t="s">
        <v>8348</v>
      </c>
    </row>
    <row r="478" spans="1:12" x14ac:dyDescent="0.3">
      <c r="A478">
        <v>515</v>
      </c>
      <c r="B478" t="s">
        <v>2261</v>
      </c>
      <c r="C478" t="s">
        <v>8346</v>
      </c>
      <c r="D478" t="s">
        <v>58</v>
      </c>
      <c r="E478" t="s">
        <v>47</v>
      </c>
      <c r="F478" t="s">
        <v>22</v>
      </c>
      <c r="G478" t="s">
        <v>8353</v>
      </c>
      <c r="H478" t="s">
        <v>8354</v>
      </c>
      <c r="I478" t="s">
        <v>8355</v>
      </c>
      <c r="L478" t="s">
        <v>8348</v>
      </c>
    </row>
    <row r="479" spans="1:12" x14ac:dyDescent="0.3">
      <c r="A479">
        <v>516</v>
      </c>
      <c r="B479" t="s">
        <v>2263</v>
      </c>
      <c r="C479" t="s">
        <v>8352</v>
      </c>
      <c r="D479" t="s">
        <v>58</v>
      </c>
      <c r="E479" t="s">
        <v>47</v>
      </c>
      <c r="F479" t="s">
        <v>22</v>
      </c>
      <c r="G479" t="s">
        <v>8353</v>
      </c>
      <c r="H479" t="s">
        <v>8354</v>
      </c>
      <c r="I479" t="s">
        <v>8355</v>
      </c>
      <c r="L479" t="s">
        <v>8348</v>
      </c>
    </row>
    <row r="480" spans="1:12" x14ac:dyDescent="0.3">
      <c r="A480">
        <v>518</v>
      </c>
      <c r="B480" t="s">
        <v>59</v>
      </c>
      <c r="C480" t="s">
        <v>8346</v>
      </c>
      <c r="D480" t="s">
        <v>60</v>
      </c>
      <c r="E480" t="s">
        <v>52</v>
      </c>
      <c r="F480" t="s">
        <v>22</v>
      </c>
      <c r="G480" t="s">
        <v>8353</v>
      </c>
      <c r="H480" t="s">
        <v>8354</v>
      </c>
      <c r="I480" t="s">
        <v>8355</v>
      </c>
      <c r="L480" t="s">
        <v>8348</v>
      </c>
    </row>
    <row r="481" spans="1:12" x14ac:dyDescent="0.3">
      <c r="A481">
        <v>519</v>
      </c>
      <c r="B481" t="s">
        <v>2267</v>
      </c>
      <c r="C481" t="s">
        <v>8352</v>
      </c>
      <c r="D481" t="s">
        <v>354</v>
      </c>
      <c r="E481" t="s">
        <v>47</v>
      </c>
      <c r="F481" t="s">
        <v>22</v>
      </c>
      <c r="G481" t="s">
        <v>8364</v>
      </c>
      <c r="H481" t="s">
        <v>8354</v>
      </c>
      <c r="I481" t="s">
        <v>8355</v>
      </c>
      <c r="J481" t="s">
        <v>8366</v>
      </c>
      <c r="L481" t="s">
        <v>8348</v>
      </c>
    </row>
    <row r="482" spans="1:12" x14ac:dyDescent="0.3">
      <c r="A482">
        <v>522</v>
      </c>
      <c r="B482" t="s">
        <v>2280</v>
      </c>
      <c r="C482" t="s">
        <v>8346</v>
      </c>
      <c r="D482" t="s">
        <v>20</v>
      </c>
      <c r="E482" t="s">
        <v>65</v>
      </c>
      <c r="F482" t="s">
        <v>22</v>
      </c>
      <c r="G482" t="s">
        <v>8353</v>
      </c>
      <c r="H482" t="s">
        <v>8354</v>
      </c>
      <c r="I482" t="s">
        <v>8355</v>
      </c>
      <c r="L482" t="s">
        <v>8348</v>
      </c>
    </row>
    <row r="483" spans="1:12" x14ac:dyDescent="0.3">
      <c r="A483">
        <v>523</v>
      </c>
      <c r="B483" t="s">
        <v>342</v>
      </c>
      <c r="C483" t="s">
        <v>8346</v>
      </c>
      <c r="D483" t="s">
        <v>86</v>
      </c>
      <c r="E483" t="s">
        <v>47</v>
      </c>
      <c r="F483" t="s">
        <v>22</v>
      </c>
      <c r="G483" t="s">
        <v>8364</v>
      </c>
      <c r="H483" t="s">
        <v>8354</v>
      </c>
      <c r="I483" t="s">
        <v>8355</v>
      </c>
      <c r="J483" t="s">
        <v>8365</v>
      </c>
      <c r="L483" t="s">
        <v>8348</v>
      </c>
    </row>
    <row r="484" spans="1:12" x14ac:dyDescent="0.3">
      <c r="A484">
        <v>524</v>
      </c>
      <c r="B484" t="s">
        <v>389</v>
      </c>
      <c r="C484" t="s">
        <v>8352</v>
      </c>
      <c r="D484" t="s">
        <v>79</v>
      </c>
      <c r="E484" t="s">
        <v>47</v>
      </c>
      <c r="F484" t="s">
        <v>22</v>
      </c>
      <c r="G484" t="s">
        <v>8364</v>
      </c>
      <c r="H484" t="s">
        <v>8354</v>
      </c>
      <c r="I484" t="s">
        <v>8355</v>
      </c>
      <c r="J484" t="s">
        <v>8365</v>
      </c>
      <c r="L484" t="s">
        <v>8348</v>
      </c>
    </row>
    <row r="485" spans="1:12" x14ac:dyDescent="0.3">
      <c r="A485">
        <v>526</v>
      </c>
      <c r="B485" t="s">
        <v>2305</v>
      </c>
      <c r="C485" t="s">
        <v>8352</v>
      </c>
      <c r="D485" t="s">
        <v>27</v>
      </c>
      <c r="E485" t="s">
        <v>52</v>
      </c>
      <c r="F485" t="s">
        <v>22</v>
      </c>
      <c r="G485" t="s">
        <v>8353</v>
      </c>
      <c r="H485" t="s">
        <v>8354</v>
      </c>
      <c r="I485" t="s">
        <v>8355</v>
      </c>
      <c r="L485" t="s">
        <v>8348</v>
      </c>
    </row>
    <row r="486" spans="1:12" x14ac:dyDescent="0.3">
      <c r="A486">
        <v>527</v>
      </c>
      <c r="B486" t="s">
        <v>2308</v>
      </c>
      <c r="C486" t="s">
        <v>8346</v>
      </c>
      <c r="D486" t="s">
        <v>190</v>
      </c>
      <c r="E486" t="s">
        <v>65</v>
      </c>
      <c r="F486" t="s">
        <v>22</v>
      </c>
      <c r="G486" t="s">
        <v>8353</v>
      </c>
      <c r="H486" t="s">
        <v>8354</v>
      </c>
      <c r="I486" t="s">
        <v>8355</v>
      </c>
      <c r="L486" t="s">
        <v>8348</v>
      </c>
    </row>
    <row r="487" spans="1:12" x14ac:dyDescent="0.3">
      <c r="A487">
        <v>528</v>
      </c>
      <c r="B487" t="s">
        <v>2310</v>
      </c>
      <c r="C487" t="s">
        <v>8346</v>
      </c>
      <c r="D487" t="s">
        <v>190</v>
      </c>
      <c r="E487" t="s">
        <v>65</v>
      </c>
      <c r="F487" t="s">
        <v>22</v>
      </c>
      <c r="G487" t="s">
        <v>8353</v>
      </c>
      <c r="H487" t="s">
        <v>8354</v>
      </c>
      <c r="I487" t="s">
        <v>8355</v>
      </c>
      <c r="L487" t="s">
        <v>8348</v>
      </c>
    </row>
    <row r="488" spans="1:12" x14ac:dyDescent="0.3">
      <c r="A488">
        <v>529</v>
      </c>
      <c r="B488" t="s">
        <v>2313</v>
      </c>
      <c r="C488" t="s">
        <v>8352</v>
      </c>
      <c r="D488" t="s">
        <v>87</v>
      </c>
      <c r="E488" t="s">
        <v>52</v>
      </c>
      <c r="F488" t="s">
        <v>22</v>
      </c>
      <c r="G488" t="s">
        <v>8364</v>
      </c>
      <c r="H488" t="s">
        <v>8354</v>
      </c>
      <c r="I488" t="s">
        <v>8355</v>
      </c>
      <c r="J488" t="s">
        <v>8365</v>
      </c>
      <c r="L488" t="s">
        <v>8348</v>
      </c>
    </row>
    <row r="489" spans="1:12" x14ac:dyDescent="0.3">
      <c r="A489">
        <v>530</v>
      </c>
      <c r="B489" t="s">
        <v>2335</v>
      </c>
      <c r="C489" t="s">
        <v>8346</v>
      </c>
      <c r="D489" t="s">
        <v>58</v>
      </c>
      <c r="E489" t="s">
        <v>47</v>
      </c>
      <c r="F489" t="s">
        <v>22</v>
      </c>
      <c r="G489" t="s">
        <v>8353</v>
      </c>
      <c r="H489" t="s">
        <v>8354</v>
      </c>
      <c r="I489" t="s">
        <v>8355</v>
      </c>
      <c r="L489" t="s">
        <v>8348</v>
      </c>
    </row>
    <row r="490" spans="1:12" x14ac:dyDescent="0.3">
      <c r="A490">
        <v>531</v>
      </c>
      <c r="B490" t="s">
        <v>2337</v>
      </c>
      <c r="C490" t="s">
        <v>8346</v>
      </c>
      <c r="D490" t="s">
        <v>58</v>
      </c>
      <c r="E490" t="s">
        <v>47</v>
      </c>
      <c r="F490" t="s">
        <v>22</v>
      </c>
      <c r="G490" t="s">
        <v>8353</v>
      </c>
      <c r="H490" t="s">
        <v>8354</v>
      </c>
      <c r="I490" t="s">
        <v>8355</v>
      </c>
      <c r="L490" t="s">
        <v>8348</v>
      </c>
    </row>
    <row r="491" spans="1:12" x14ac:dyDescent="0.3">
      <c r="A491">
        <v>532</v>
      </c>
      <c r="B491" t="s">
        <v>2339</v>
      </c>
      <c r="C491" t="s">
        <v>8346</v>
      </c>
      <c r="D491" t="s">
        <v>102</v>
      </c>
      <c r="E491" t="s">
        <v>47</v>
      </c>
      <c r="F491" t="s">
        <v>22</v>
      </c>
      <c r="G491" t="s">
        <v>8364</v>
      </c>
      <c r="H491" t="s">
        <v>8354</v>
      </c>
      <c r="I491" t="s">
        <v>8355</v>
      </c>
      <c r="J491" t="s">
        <v>8365</v>
      </c>
      <c r="L491" t="s">
        <v>8348</v>
      </c>
    </row>
    <row r="492" spans="1:12" x14ac:dyDescent="0.3">
      <c r="A492">
        <v>533</v>
      </c>
      <c r="B492" t="s">
        <v>2350</v>
      </c>
      <c r="C492" t="s">
        <v>8346</v>
      </c>
      <c r="D492" t="s">
        <v>102</v>
      </c>
      <c r="E492" t="s">
        <v>47</v>
      </c>
      <c r="F492" t="s">
        <v>22</v>
      </c>
      <c r="G492" t="s">
        <v>8364</v>
      </c>
      <c r="H492" t="s">
        <v>8354</v>
      </c>
      <c r="I492" t="s">
        <v>8355</v>
      </c>
      <c r="J492" t="s">
        <v>8365</v>
      </c>
      <c r="L492" t="s">
        <v>8348</v>
      </c>
    </row>
    <row r="493" spans="1:12" x14ac:dyDescent="0.3">
      <c r="A493">
        <v>534</v>
      </c>
      <c r="B493" t="s">
        <v>2362</v>
      </c>
      <c r="C493" t="s">
        <v>8346</v>
      </c>
      <c r="D493" t="s">
        <v>102</v>
      </c>
      <c r="E493" t="s">
        <v>47</v>
      </c>
      <c r="F493" t="s">
        <v>22</v>
      </c>
      <c r="G493" t="s">
        <v>8364</v>
      </c>
      <c r="H493" t="s">
        <v>8354</v>
      </c>
      <c r="I493" t="s">
        <v>8355</v>
      </c>
      <c r="J493" t="s">
        <v>8365</v>
      </c>
      <c r="L493" t="s">
        <v>8348</v>
      </c>
    </row>
    <row r="494" spans="1:12" x14ac:dyDescent="0.3">
      <c r="A494">
        <v>535</v>
      </c>
      <c r="B494" t="s">
        <v>2374</v>
      </c>
      <c r="C494" t="s">
        <v>8346</v>
      </c>
      <c r="D494" t="s">
        <v>102</v>
      </c>
      <c r="E494" t="s">
        <v>47</v>
      </c>
      <c r="F494" t="s">
        <v>22</v>
      </c>
      <c r="G494" t="s">
        <v>8364</v>
      </c>
      <c r="H494" t="s">
        <v>8354</v>
      </c>
      <c r="I494" t="s">
        <v>8355</v>
      </c>
      <c r="J494" t="s">
        <v>8365</v>
      </c>
      <c r="L494" t="s">
        <v>8348</v>
      </c>
    </row>
    <row r="495" spans="1:12" x14ac:dyDescent="0.3">
      <c r="A495">
        <v>536</v>
      </c>
      <c r="B495" t="s">
        <v>2386</v>
      </c>
      <c r="C495" t="s">
        <v>8346</v>
      </c>
      <c r="D495" t="s">
        <v>102</v>
      </c>
      <c r="E495" t="s">
        <v>47</v>
      </c>
      <c r="F495" t="s">
        <v>22</v>
      </c>
      <c r="G495" t="s">
        <v>8364</v>
      </c>
      <c r="H495" t="s">
        <v>8354</v>
      </c>
      <c r="I495" t="s">
        <v>8355</v>
      </c>
      <c r="J495" t="s">
        <v>8365</v>
      </c>
      <c r="L495" t="s">
        <v>8348</v>
      </c>
    </row>
    <row r="496" spans="1:12" x14ac:dyDescent="0.3">
      <c r="A496">
        <v>537</v>
      </c>
      <c r="B496" t="s">
        <v>2398</v>
      </c>
      <c r="C496" t="s">
        <v>8346</v>
      </c>
      <c r="D496" t="s">
        <v>46</v>
      </c>
      <c r="E496" t="s">
        <v>47</v>
      </c>
      <c r="F496" t="s">
        <v>22</v>
      </c>
      <c r="G496" t="s">
        <v>8353</v>
      </c>
      <c r="H496" t="s">
        <v>8354</v>
      </c>
      <c r="I496" t="s">
        <v>8355</v>
      </c>
      <c r="L496" t="s">
        <v>8348</v>
      </c>
    </row>
    <row r="497" spans="1:12" x14ac:dyDescent="0.3">
      <c r="A497">
        <v>538</v>
      </c>
      <c r="B497" t="s">
        <v>2401</v>
      </c>
      <c r="C497" t="s">
        <v>8352</v>
      </c>
      <c r="D497" t="s">
        <v>180</v>
      </c>
      <c r="E497" t="s">
        <v>47</v>
      </c>
      <c r="F497" t="s">
        <v>22</v>
      </c>
      <c r="G497" t="s">
        <v>8353</v>
      </c>
      <c r="H497" t="s">
        <v>8354</v>
      </c>
      <c r="I497" t="s">
        <v>8355</v>
      </c>
      <c r="L497" t="s">
        <v>8348</v>
      </c>
    </row>
    <row r="498" spans="1:12" x14ac:dyDescent="0.3">
      <c r="A498">
        <v>539</v>
      </c>
      <c r="B498" t="s">
        <v>2403</v>
      </c>
      <c r="C498" t="s">
        <v>8352</v>
      </c>
      <c r="D498" t="s">
        <v>180</v>
      </c>
      <c r="E498" t="s">
        <v>47</v>
      </c>
      <c r="F498" t="s">
        <v>54</v>
      </c>
      <c r="G498" t="s">
        <v>8353</v>
      </c>
      <c r="H498" t="s">
        <v>8354</v>
      </c>
      <c r="I498" t="s">
        <v>8355</v>
      </c>
      <c r="L498" t="s">
        <v>8348</v>
      </c>
    </row>
    <row r="499" spans="1:12" x14ac:dyDescent="0.3">
      <c r="A499">
        <v>540</v>
      </c>
      <c r="B499" t="s">
        <v>2405</v>
      </c>
      <c r="C499" t="s">
        <v>8346</v>
      </c>
      <c r="D499" t="s">
        <v>303</v>
      </c>
      <c r="E499" t="s">
        <v>47</v>
      </c>
      <c r="F499" t="s">
        <v>22</v>
      </c>
      <c r="G499" t="s">
        <v>8353</v>
      </c>
      <c r="H499" t="s">
        <v>8354</v>
      </c>
      <c r="I499" t="s">
        <v>8355</v>
      </c>
      <c r="L499" t="s">
        <v>8348</v>
      </c>
    </row>
    <row r="500" spans="1:12" x14ac:dyDescent="0.3">
      <c r="A500">
        <v>541</v>
      </c>
      <c r="B500" t="s">
        <v>2408</v>
      </c>
      <c r="C500" t="s">
        <v>8352</v>
      </c>
      <c r="D500" t="s">
        <v>279</v>
      </c>
      <c r="E500" t="s">
        <v>65</v>
      </c>
      <c r="F500" t="s">
        <v>22</v>
      </c>
      <c r="G500" t="s">
        <v>8353</v>
      </c>
      <c r="H500" t="s">
        <v>8354</v>
      </c>
      <c r="I500" t="s">
        <v>8355</v>
      </c>
      <c r="L500" t="s">
        <v>8348</v>
      </c>
    </row>
    <row r="501" spans="1:12" x14ac:dyDescent="0.3">
      <c r="A501">
        <v>542</v>
      </c>
      <c r="B501" t="s">
        <v>2410</v>
      </c>
      <c r="C501" t="s">
        <v>8346</v>
      </c>
      <c r="D501" t="s">
        <v>279</v>
      </c>
      <c r="E501" t="s">
        <v>65</v>
      </c>
      <c r="F501" t="s">
        <v>22</v>
      </c>
      <c r="G501" t="s">
        <v>8364</v>
      </c>
      <c r="H501" t="s">
        <v>8354</v>
      </c>
      <c r="I501" t="s">
        <v>8355</v>
      </c>
      <c r="J501" t="s">
        <v>8366</v>
      </c>
      <c r="L501" t="s">
        <v>8348</v>
      </c>
    </row>
    <row r="502" spans="1:12" x14ac:dyDescent="0.3">
      <c r="A502">
        <v>543</v>
      </c>
      <c r="B502" t="s">
        <v>2421</v>
      </c>
      <c r="C502" t="s">
        <v>8352</v>
      </c>
      <c r="D502" t="s">
        <v>118</v>
      </c>
      <c r="E502" t="s">
        <v>47</v>
      </c>
      <c r="F502" t="s">
        <v>22</v>
      </c>
      <c r="G502" t="s">
        <v>8364</v>
      </c>
      <c r="H502" t="s">
        <v>8354</v>
      </c>
      <c r="I502" t="s">
        <v>8355</v>
      </c>
      <c r="J502" t="s">
        <v>8365</v>
      </c>
      <c r="L502" t="s">
        <v>8348</v>
      </c>
    </row>
    <row r="503" spans="1:12" x14ac:dyDescent="0.3">
      <c r="A503">
        <v>544</v>
      </c>
      <c r="B503" t="s">
        <v>2432</v>
      </c>
      <c r="C503" t="s">
        <v>8352</v>
      </c>
      <c r="D503" t="s">
        <v>366</v>
      </c>
      <c r="E503" t="s">
        <v>47</v>
      </c>
      <c r="F503" t="s">
        <v>22</v>
      </c>
      <c r="G503" t="s">
        <v>8364</v>
      </c>
      <c r="H503" t="s">
        <v>8354</v>
      </c>
      <c r="I503" t="s">
        <v>8355</v>
      </c>
      <c r="J503" t="s">
        <v>8366</v>
      </c>
      <c r="L503" t="s">
        <v>8348</v>
      </c>
    </row>
    <row r="504" spans="1:12" x14ac:dyDescent="0.3">
      <c r="A504">
        <v>546</v>
      </c>
      <c r="B504" t="s">
        <v>2444</v>
      </c>
      <c r="C504" t="s">
        <v>8346</v>
      </c>
      <c r="D504" t="s">
        <v>279</v>
      </c>
      <c r="E504" t="s">
        <v>65</v>
      </c>
      <c r="F504" t="s">
        <v>22</v>
      </c>
      <c r="G504" t="s">
        <v>8364</v>
      </c>
      <c r="H504" t="s">
        <v>8354</v>
      </c>
      <c r="I504" t="s">
        <v>8355</v>
      </c>
      <c r="J504" t="s">
        <v>8366</v>
      </c>
      <c r="L504" t="s">
        <v>8348</v>
      </c>
    </row>
    <row r="505" spans="1:12" x14ac:dyDescent="0.3">
      <c r="A505">
        <v>547</v>
      </c>
      <c r="B505" t="s">
        <v>2457</v>
      </c>
      <c r="C505" t="s">
        <v>8346</v>
      </c>
      <c r="D505" t="s">
        <v>279</v>
      </c>
      <c r="E505" t="s">
        <v>65</v>
      </c>
      <c r="F505" t="s">
        <v>22</v>
      </c>
      <c r="G505" t="s">
        <v>8353</v>
      </c>
      <c r="H505" t="s">
        <v>8354</v>
      </c>
      <c r="I505" t="s">
        <v>8355</v>
      </c>
      <c r="L505" t="s">
        <v>8348</v>
      </c>
    </row>
    <row r="506" spans="1:12" x14ac:dyDescent="0.3">
      <c r="A506">
        <v>550</v>
      </c>
      <c r="B506" t="s">
        <v>2459</v>
      </c>
      <c r="C506" t="s">
        <v>8352</v>
      </c>
      <c r="D506" t="s">
        <v>361</v>
      </c>
      <c r="E506" t="s">
        <v>47</v>
      </c>
      <c r="F506" t="s">
        <v>22</v>
      </c>
      <c r="G506" t="s">
        <v>8353</v>
      </c>
      <c r="H506" t="s">
        <v>8354</v>
      </c>
      <c r="I506" t="s">
        <v>8355</v>
      </c>
      <c r="L506" t="s">
        <v>8348</v>
      </c>
    </row>
    <row r="507" spans="1:12" x14ac:dyDescent="0.3">
      <c r="A507">
        <v>551</v>
      </c>
      <c r="B507" t="s">
        <v>2462</v>
      </c>
      <c r="C507" t="s">
        <v>8352</v>
      </c>
      <c r="D507" t="s">
        <v>361</v>
      </c>
      <c r="E507" t="s">
        <v>47</v>
      </c>
      <c r="F507" t="s">
        <v>22</v>
      </c>
      <c r="G507" t="s">
        <v>8353</v>
      </c>
      <c r="H507" t="s">
        <v>8354</v>
      </c>
      <c r="I507" t="s">
        <v>8355</v>
      </c>
      <c r="L507" t="s">
        <v>8348</v>
      </c>
    </row>
    <row r="508" spans="1:12" x14ac:dyDescent="0.3">
      <c r="A508">
        <v>552</v>
      </c>
      <c r="B508" t="s">
        <v>2466</v>
      </c>
      <c r="C508" t="s">
        <v>8346</v>
      </c>
      <c r="D508" t="s">
        <v>32</v>
      </c>
      <c r="E508" t="s">
        <v>65</v>
      </c>
      <c r="F508" t="s">
        <v>22</v>
      </c>
      <c r="G508" t="s">
        <v>8353</v>
      </c>
      <c r="H508" t="s">
        <v>8354</v>
      </c>
      <c r="I508" t="s">
        <v>8355</v>
      </c>
      <c r="L508" t="s">
        <v>8348</v>
      </c>
    </row>
    <row r="509" spans="1:12" x14ac:dyDescent="0.3">
      <c r="A509">
        <v>553</v>
      </c>
      <c r="B509" t="s">
        <v>2469</v>
      </c>
      <c r="C509" t="s">
        <v>8346</v>
      </c>
      <c r="D509" t="s">
        <v>336</v>
      </c>
      <c r="E509" t="s">
        <v>65</v>
      </c>
      <c r="F509" t="s">
        <v>22</v>
      </c>
      <c r="G509" t="s">
        <v>8353</v>
      </c>
      <c r="H509" t="s">
        <v>8354</v>
      </c>
      <c r="I509" t="s">
        <v>8355</v>
      </c>
      <c r="L509" t="s">
        <v>8348</v>
      </c>
    </row>
    <row r="510" spans="1:12" x14ac:dyDescent="0.3">
      <c r="A510">
        <v>554</v>
      </c>
      <c r="B510" t="s">
        <v>2471</v>
      </c>
      <c r="C510" t="s">
        <v>8346</v>
      </c>
      <c r="D510" t="s">
        <v>178</v>
      </c>
      <c r="E510" t="s">
        <v>47</v>
      </c>
      <c r="F510" t="s">
        <v>22</v>
      </c>
      <c r="G510" t="s">
        <v>8353</v>
      </c>
      <c r="H510" t="s">
        <v>8354</v>
      </c>
      <c r="I510" t="s">
        <v>8355</v>
      </c>
      <c r="L510" t="s">
        <v>8348</v>
      </c>
    </row>
    <row r="511" spans="1:12" x14ac:dyDescent="0.3">
      <c r="A511">
        <v>555</v>
      </c>
      <c r="B511" t="s">
        <v>2473</v>
      </c>
      <c r="C511" t="s">
        <v>8346</v>
      </c>
      <c r="D511" t="s">
        <v>343</v>
      </c>
      <c r="E511" t="s">
        <v>47</v>
      </c>
      <c r="F511" t="s">
        <v>22</v>
      </c>
      <c r="G511" t="s">
        <v>8353</v>
      </c>
      <c r="H511" t="s">
        <v>8354</v>
      </c>
      <c r="I511" t="s">
        <v>8355</v>
      </c>
      <c r="L511" t="s">
        <v>8348</v>
      </c>
    </row>
    <row r="512" spans="1:12" x14ac:dyDescent="0.3">
      <c r="A512">
        <v>556</v>
      </c>
      <c r="B512" t="s">
        <v>2475</v>
      </c>
      <c r="C512" t="s">
        <v>8346</v>
      </c>
      <c r="D512" t="s">
        <v>25</v>
      </c>
      <c r="E512" t="s">
        <v>65</v>
      </c>
      <c r="F512" t="s">
        <v>22</v>
      </c>
      <c r="G512" t="s">
        <v>8353</v>
      </c>
      <c r="H512" t="s">
        <v>8354</v>
      </c>
      <c r="I512" t="s">
        <v>8355</v>
      </c>
      <c r="L512" t="s">
        <v>8348</v>
      </c>
    </row>
    <row r="513" spans="1:12" x14ac:dyDescent="0.3">
      <c r="A513">
        <v>900</v>
      </c>
      <c r="B513" t="s">
        <v>474</v>
      </c>
      <c r="C513" t="s">
        <v>8346</v>
      </c>
      <c r="D513" t="s">
        <v>217</v>
      </c>
      <c r="E513" t="s">
        <v>21</v>
      </c>
      <c r="F513" t="s">
        <v>22</v>
      </c>
      <c r="H513" t="s">
        <v>8347</v>
      </c>
      <c r="I513" t="s">
        <v>8347</v>
      </c>
      <c r="L513" t="s">
        <v>8348</v>
      </c>
    </row>
    <row r="514" spans="1:12" x14ac:dyDescent="0.3">
      <c r="A514">
        <v>901</v>
      </c>
      <c r="B514" t="s">
        <v>8376</v>
      </c>
      <c r="C514" t="s">
        <v>8346</v>
      </c>
      <c r="D514" t="s">
        <v>476</v>
      </c>
      <c r="E514" t="s">
        <v>21</v>
      </c>
      <c r="F514" t="s">
        <v>22</v>
      </c>
      <c r="H514" t="s">
        <v>8347</v>
      </c>
      <c r="I514" t="s">
        <v>8347</v>
      </c>
      <c r="L514" t="s">
        <v>8348</v>
      </c>
    </row>
    <row r="515" spans="1:12" x14ac:dyDescent="0.3">
      <c r="A515">
        <v>902</v>
      </c>
      <c r="B515" t="s">
        <v>477</v>
      </c>
      <c r="C515" t="s">
        <v>8346</v>
      </c>
      <c r="D515" t="s">
        <v>104</v>
      </c>
      <c r="E515" t="s">
        <v>21</v>
      </c>
      <c r="F515" t="s">
        <v>22</v>
      </c>
      <c r="H515" t="s">
        <v>8347</v>
      </c>
      <c r="I515" t="s">
        <v>8347</v>
      </c>
      <c r="L515" t="s">
        <v>8348</v>
      </c>
    </row>
    <row r="516" spans="1:12" x14ac:dyDescent="0.3">
      <c r="A516">
        <v>903</v>
      </c>
      <c r="B516" t="s">
        <v>2651</v>
      </c>
      <c r="C516" t="s">
        <v>8346</v>
      </c>
      <c r="D516" t="s">
        <v>87</v>
      </c>
      <c r="E516" t="s">
        <v>21</v>
      </c>
      <c r="F516" t="s">
        <v>22</v>
      </c>
      <c r="H516" t="s">
        <v>8347</v>
      </c>
      <c r="I516" t="s">
        <v>8347</v>
      </c>
      <c r="L516" t="s">
        <v>8348</v>
      </c>
    </row>
    <row r="517" spans="1:12" x14ac:dyDescent="0.3">
      <c r="A517">
        <v>904</v>
      </c>
      <c r="B517" t="s">
        <v>479</v>
      </c>
      <c r="C517" t="s">
        <v>8346</v>
      </c>
      <c r="D517" t="s">
        <v>279</v>
      </c>
      <c r="E517" t="s">
        <v>21</v>
      </c>
      <c r="F517" t="s">
        <v>22</v>
      </c>
      <c r="H517" t="s">
        <v>8347</v>
      </c>
      <c r="I517" t="s">
        <v>8347</v>
      </c>
      <c r="L517" t="s">
        <v>8348</v>
      </c>
    </row>
    <row r="518" spans="1:12" x14ac:dyDescent="0.3">
      <c r="A518">
        <v>905</v>
      </c>
      <c r="B518" t="s">
        <v>480</v>
      </c>
      <c r="C518" t="s">
        <v>8346</v>
      </c>
      <c r="D518" t="s">
        <v>476</v>
      </c>
      <c r="E518" t="s">
        <v>21</v>
      </c>
      <c r="F518" t="s">
        <v>22</v>
      </c>
      <c r="H518" t="s">
        <v>8347</v>
      </c>
      <c r="I518" t="s">
        <v>8347</v>
      </c>
      <c r="L518" t="s">
        <v>8348</v>
      </c>
    </row>
    <row r="519" spans="1:12" x14ac:dyDescent="0.3">
      <c r="A519">
        <v>906</v>
      </c>
      <c r="B519" t="s">
        <v>481</v>
      </c>
      <c r="C519" t="s">
        <v>8346</v>
      </c>
      <c r="D519" t="s">
        <v>476</v>
      </c>
      <c r="E519" t="s">
        <v>21</v>
      </c>
      <c r="F519" t="s">
        <v>22</v>
      </c>
      <c r="H519" t="s">
        <v>8347</v>
      </c>
      <c r="I519" t="s">
        <v>8347</v>
      </c>
      <c r="L519" t="s">
        <v>8348</v>
      </c>
    </row>
    <row r="520" spans="1:12" x14ac:dyDescent="0.3">
      <c r="A520">
        <v>907</v>
      </c>
      <c r="B520" t="s">
        <v>482</v>
      </c>
      <c r="C520" t="s">
        <v>8346</v>
      </c>
      <c r="D520" t="s">
        <v>476</v>
      </c>
      <c r="E520" t="s">
        <v>21</v>
      </c>
      <c r="F520" t="s">
        <v>22</v>
      </c>
      <c r="H520" t="s">
        <v>8347</v>
      </c>
      <c r="I520" t="s">
        <v>8347</v>
      </c>
      <c r="L520" t="s">
        <v>8348</v>
      </c>
    </row>
    <row r="521" spans="1:12" x14ac:dyDescent="0.3">
      <c r="A521">
        <v>908</v>
      </c>
      <c r="B521" t="s">
        <v>483</v>
      </c>
      <c r="C521" t="s">
        <v>8346</v>
      </c>
      <c r="D521" t="s">
        <v>79</v>
      </c>
      <c r="E521" t="s">
        <v>21</v>
      </c>
      <c r="F521" t="s">
        <v>22</v>
      </c>
      <c r="H521" t="s">
        <v>8347</v>
      </c>
      <c r="I521" t="s">
        <v>8347</v>
      </c>
      <c r="L521" t="s">
        <v>8348</v>
      </c>
    </row>
    <row r="522" spans="1:12" x14ac:dyDescent="0.3">
      <c r="A522" t="s">
        <v>686</v>
      </c>
      <c r="B522" t="s">
        <v>687</v>
      </c>
      <c r="C522" t="s">
        <v>8346</v>
      </c>
      <c r="D522" t="s">
        <v>432</v>
      </c>
      <c r="E522" t="s">
        <v>47</v>
      </c>
      <c r="F522" t="s">
        <v>22</v>
      </c>
      <c r="H522" t="s">
        <v>8347</v>
      </c>
      <c r="I522" t="s">
        <v>8347</v>
      </c>
      <c r="L522" t="s">
        <v>8348</v>
      </c>
    </row>
    <row r="523" spans="1:12" x14ac:dyDescent="0.3">
      <c r="A523" t="s">
        <v>688</v>
      </c>
      <c r="B523" t="s">
        <v>689</v>
      </c>
      <c r="C523" t="s">
        <v>8346</v>
      </c>
      <c r="D523" t="s">
        <v>432</v>
      </c>
      <c r="E523" t="s">
        <v>47</v>
      </c>
      <c r="F523" t="s">
        <v>22</v>
      </c>
      <c r="H523" t="s">
        <v>8347</v>
      </c>
      <c r="I523" t="s">
        <v>8347</v>
      </c>
      <c r="L523" t="s">
        <v>8348</v>
      </c>
    </row>
    <row r="524" spans="1:12" x14ac:dyDescent="0.3">
      <c r="A524" t="s">
        <v>690</v>
      </c>
      <c r="B524" t="s">
        <v>691</v>
      </c>
      <c r="C524" t="s">
        <v>8346</v>
      </c>
      <c r="D524" t="s">
        <v>432</v>
      </c>
      <c r="E524" t="s">
        <v>47</v>
      </c>
      <c r="F524" t="s">
        <v>22</v>
      </c>
      <c r="H524" t="s">
        <v>8347</v>
      </c>
      <c r="I524" t="s">
        <v>8347</v>
      </c>
      <c r="L524" t="s">
        <v>8348</v>
      </c>
    </row>
    <row r="525" spans="1:12" x14ac:dyDescent="0.3">
      <c r="A525" t="s">
        <v>692</v>
      </c>
      <c r="B525" t="s">
        <v>8377</v>
      </c>
      <c r="C525" t="s">
        <v>8346</v>
      </c>
      <c r="D525" t="s">
        <v>432</v>
      </c>
      <c r="E525" t="s">
        <v>47</v>
      </c>
      <c r="F525" t="s">
        <v>22</v>
      </c>
      <c r="H525" t="s">
        <v>8347</v>
      </c>
      <c r="I525" t="s">
        <v>8347</v>
      </c>
      <c r="L525" t="s">
        <v>8348</v>
      </c>
    </row>
    <row r="526" spans="1:12" x14ac:dyDescent="0.3">
      <c r="A526" t="s">
        <v>694</v>
      </c>
      <c r="B526" t="s">
        <v>8378</v>
      </c>
      <c r="C526" t="s">
        <v>8346</v>
      </c>
      <c r="D526" t="s">
        <v>432</v>
      </c>
      <c r="E526" t="s">
        <v>47</v>
      </c>
      <c r="F526" t="s">
        <v>22</v>
      </c>
      <c r="H526" t="s">
        <v>8347</v>
      </c>
      <c r="I526" t="s">
        <v>8347</v>
      </c>
      <c r="L526" t="s">
        <v>8348</v>
      </c>
    </row>
    <row r="527" spans="1:12" x14ac:dyDescent="0.3">
      <c r="A527" t="s">
        <v>696</v>
      </c>
      <c r="B527" t="s">
        <v>697</v>
      </c>
      <c r="C527" t="s">
        <v>8346</v>
      </c>
      <c r="D527" t="s">
        <v>432</v>
      </c>
      <c r="E527" t="s">
        <v>47</v>
      </c>
      <c r="F527" t="s">
        <v>22</v>
      </c>
      <c r="H527" t="s">
        <v>8347</v>
      </c>
      <c r="I527" t="s">
        <v>8347</v>
      </c>
      <c r="L527" t="s">
        <v>8348</v>
      </c>
    </row>
    <row r="528" spans="1:12" x14ac:dyDescent="0.3">
      <c r="A528" t="s">
        <v>698</v>
      </c>
      <c r="B528" t="s">
        <v>699</v>
      </c>
      <c r="C528" t="s">
        <v>8346</v>
      </c>
      <c r="D528" t="s">
        <v>432</v>
      </c>
      <c r="E528" t="s">
        <v>47</v>
      </c>
      <c r="F528" t="s">
        <v>22</v>
      </c>
      <c r="H528" t="s">
        <v>8347</v>
      </c>
      <c r="I528" t="s">
        <v>8347</v>
      </c>
      <c r="L528" t="s">
        <v>8348</v>
      </c>
    </row>
    <row r="529" spans="1:12" x14ac:dyDescent="0.3">
      <c r="A529" t="s">
        <v>700</v>
      </c>
      <c r="B529" t="s">
        <v>8379</v>
      </c>
      <c r="C529" t="s">
        <v>8346</v>
      </c>
      <c r="D529" t="s">
        <v>432</v>
      </c>
      <c r="E529" t="s">
        <v>47</v>
      </c>
      <c r="F529" t="s">
        <v>22</v>
      </c>
      <c r="H529" t="s">
        <v>8347</v>
      </c>
      <c r="I529" t="s">
        <v>8347</v>
      </c>
      <c r="L529" t="s">
        <v>8348</v>
      </c>
    </row>
    <row r="530" spans="1:12" x14ac:dyDescent="0.3">
      <c r="A530" t="s">
        <v>702</v>
      </c>
      <c r="B530" t="s">
        <v>703</v>
      </c>
      <c r="C530" t="s">
        <v>8352</v>
      </c>
      <c r="D530" t="s">
        <v>432</v>
      </c>
      <c r="E530" t="s">
        <v>47</v>
      </c>
      <c r="F530" t="s">
        <v>22</v>
      </c>
      <c r="H530" t="s">
        <v>8347</v>
      </c>
      <c r="I530" t="s">
        <v>8347</v>
      </c>
      <c r="L530" t="s">
        <v>8348</v>
      </c>
    </row>
    <row r="531" spans="1:12" x14ac:dyDescent="0.3">
      <c r="A531" t="s">
        <v>704</v>
      </c>
      <c r="B531" t="s">
        <v>705</v>
      </c>
      <c r="C531" t="s">
        <v>8346</v>
      </c>
      <c r="D531" t="s">
        <v>432</v>
      </c>
      <c r="E531" t="s">
        <v>47</v>
      </c>
      <c r="F531" t="s">
        <v>22</v>
      </c>
      <c r="H531" t="s">
        <v>8347</v>
      </c>
      <c r="I531" t="s">
        <v>8347</v>
      </c>
      <c r="L531" t="s">
        <v>8348</v>
      </c>
    </row>
    <row r="532" spans="1:12" x14ac:dyDescent="0.3">
      <c r="A532" t="s">
        <v>706</v>
      </c>
      <c r="B532" t="s">
        <v>707</v>
      </c>
      <c r="C532" t="s">
        <v>8352</v>
      </c>
      <c r="D532" t="s">
        <v>432</v>
      </c>
      <c r="E532" t="s">
        <v>65</v>
      </c>
      <c r="F532" t="s">
        <v>22</v>
      </c>
      <c r="H532" t="s">
        <v>8347</v>
      </c>
      <c r="I532" t="s">
        <v>8347</v>
      </c>
      <c r="L532" t="s">
        <v>8348</v>
      </c>
    </row>
    <row r="533" spans="1:12" x14ac:dyDescent="0.3">
      <c r="A533" t="s">
        <v>708</v>
      </c>
      <c r="B533" t="s">
        <v>709</v>
      </c>
      <c r="C533" t="s">
        <v>8352</v>
      </c>
      <c r="D533" t="s">
        <v>432</v>
      </c>
      <c r="E533" t="s">
        <v>47</v>
      </c>
      <c r="F533" t="s">
        <v>22</v>
      </c>
      <c r="H533" t="s">
        <v>8347</v>
      </c>
      <c r="I533" t="s">
        <v>8347</v>
      </c>
      <c r="L533" t="s">
        <v>8348</v>
      </c>
    </row>
    <row r="534" spans="1:12" x14ac:dyDescent="0.3">
      <c r="A534" t="s">
        <v>710</v>
      </c>
      <c r="B534" t="s">
        <v>8380</v>
      </c>
      <c r="C534" t="s">
        <v>8346</v>
      </c>
      <c r="D534" t="s">
        <v>432</v>
      </c>
      <c r="E534" t="s">
        <v>47</v>
      </c>
      <c r="F534" t="s">
        <v>22</v>
      </c>
      <c r="H534" t="s">
        <v>8347</v>
      </c>
      <c r="I534" t="s">
        <v>8347</v>
      </c>
      <c r="L534" t="s">
        <v>8348</v>
      </c>
    </row>
    <row r="535" spans="1:12" x14ac:dyDescent="0.3">
      <c r="A535" t="s">
        <v>712</v>
      </c>
      <c r="B535" t="s">
        <v>8381</v>
      </c>
      <c r="C535" t="s">
        <v>8346</v>
      </c>
      <c r="D535" t="s">
        <v>432</v>
      </c>
      <c r="E535" t="s">
        <v>47</v>
      </c>
      <c r="F535" t="s">
        <v>22</v>
      </c>
      <c r="H535" t="s">
        <v>8347</v>
      </c>
      <c r="I535" t="s">
        <v>8347</v>
      </c>
      <c r="L535" t="s">
        <v>8348</v>
      </c>
    </row>
    <row r="536" spans="1:12" x14ac:dyDescent="0.3">
      <c r="A536" t="s">
        <v>714</v>
      </c>
      <c r="B536" t="s">
        <v>715</v>
      </c>
      <c r="C536" t="s">
        <v>8346</v>
      </c>
      <c r="D536" t="s">
        <v>432</v>
      </c>
      <c r="E536" t="s">
        <v>47</v>
      </c>
      <c r="F536" t="s">
        <v>22</v>
      </c>
      <c r="H536" t="s">
        <v>8347</v>
      </c>
      <c r="I536" t="s">
        <v>8347</v>
      </c>
      <c r="L536" t="s">
        <v>8348</v>
      </c>
    </row>
    <row r="537" spans="1:12" x14ac:dyDescent="0.3">
      <c r="A537" t="s">
        <v>716</v>
      </c>
      <c r="B537" t="s">
        <v>717</v>
      </c>
      <c r="C537" t="s">
        <v>8346</v>
      </c>
      <c r="D537" t="s">
        <v>432</v>
      </c>
      <c r="E537" t="s">
        <v>47</v>
      </c>
      <c r="F537" t="s">
        <v>22</v>
      </c>
      <c r="H537" t="s">
        <v>8347</v>
      </c>
      <c r="I537" t="s">
        <v>8347</v>
      </c>
      <c r="L537" t="s">
        <v>8348</v>
      </c>
    </row>
    <row r="538" spans="1:12" x14ac:dyDescent="0.3">
      <c r="A538" t="s">
        <v>718</v>
      </c>
      <c r="B538" t="s">
        <v>719</v>
      </c>
      <c r="C538" t="s">
        <v>8346</v>
      </c>
      <c r="D538" t="s">
        <v>432</v>
      </c>
      <c r="E538" t="s">
        <v>47</v>
      </c>
      <c r="F538" t="s">
        <v>22</v>
      </c>
      <c r="H538" t="s">
        <v>8347</v>
      </c>
      <c r="I538" t="s">
        <v>8347</v>
      </c>
      <c r="L538" t="s">
        <v>8348</v>
      </c>
    </row>
    <row r="539" spans="1:12" x14ac:dyDescent="0.3">
      <c r="A539" t="s">
        <v>720</v>
      </c>
      <c r="B539" t="s">
        <v>8382</v>
      </c>
      <c r="C539" t="s">
        <v>8346</v>
      </c>
      <c r="D539" t="s">
        <v>432</v>
      </c>
      <c r="E539" t="s">
        <v>47</v>
      </c>
      <c r="F539" t="s">
        <v>22</v>
      </c>
      <c r="H539" t="s">
        <v>8347</v>
      </c>
      <c r="I539" t="s">
        <v>8347</v>
      </c>
      <c r="L539" t="s">
        <v>8348</v>
      </c>
    </row>
    <row r="540" spans="1:12" x14ac:dyDescent="0.3">
      <c r="A540" t="s">
        <v>722</v>
      </c>
      <c r="B540" t="s">
        <v>723</v>
      </c>
      <c r="C540" t="s">
        <v>8346</v>
      </c>
      <c r="D540" t="s">
        <v>432</v>
      </c>
      <c r="E540" t="s">
        <v>47</v>
      </c>
      <c r="F540" t="s">
        <v>22</v>
      </c>
      <c r="H540" t="s">
        <v>8347</v>
      </c>
      <c r="I540" t="s">
        <v>8347</v>
      </c>
      <c r="L540" t="s">
        <v>8348</v>
      </c>
    </row>
    <row r="541" spans="1:12" x14ac:dyDescent="0.3">
      <c r="A541" t="s">
        <v>724</v>
      </c>
      <c r="B541" t="s">
        <v>725</v>
      </c>
      <c r="C541" t="s">
        <v>8346</v>
      </c>
      <c r="D541" t="s">
        <v>432</v>
      </c>
      <c r="E541" t="s">
        <v>47</v>
      </c>
      <c r="F541" t="s">
        <v>22</v>
      </c>
      <c r="H541" t="s">
        <v>8347</v>
      </c>
      <c r="I541" t="s">
        <v>8347</v>
      </c>
      <c r="L541" t="s">
        <v>8348</v>
      </c>
    </row>
    <row r="542" spans="1:12" x14ac:dyDescent="0.3">
      <c r="A542" t="s">
        <v>726</v>
      </c>
      <c r="B542" t="s">
        <v>727</v>
      </c>
      <c r="C542" t="s">
        <v>8346</v>
      </c>
      <c r="D542" t="s">
        <v>432</v>
      </c>
      <c r="E542" t="s">
        <v>47</v>
      </c>
      <c r="F542" t="s">
        <v>22</v>
      </c>
      <c r="H542" t="s">
        <v>8347</v>
      </c>
      <c r="I542" t="s">
        <v>8347</v>
      </c>
      <c r="L542" t="s">
        <v>8348</v>
      </c>
    </row>
    <row r="543" spans="1:12" x14ac:dyDescent="0.3">
      <c r="A543" t="s">
        <v>728</v>
      </c>
      <c r="B543" t="s">
        <v>729</v>
      </c>
      <c r="C543" t="s">
        <v>8346</v>
      </c>
      <c r="D543" t="s">
        <v>432</v>
      </c>
      <c r="E543" t="s">
        <v>47</v>
      </c>
      <c r="F543" t="s">
        <v>22</v>
      </c>
      <c r="H543" t="s">
        <v>8347</v>
      </c>
      <c r="I543" t="s">
        <v>8347</v>
      </c>
      <c r="L543" t="s">
        <v>8348</v>
      </c>
    </row>
    <row r="544" spans="1:12" x14ac:dyDescent="0.3">
      <c r="A544" t="s">
        <v>730</v>
      </c>
      <c r="B544" t="s">
        <v>8383</v>
      </c>
      <c r="C544" t="s">
        <v>8346</v>
      </c>
      <c r="D544" t="s">
        <v>432</v>
      </c>
      <c r="E544" t="s">
        <v>47</v>
      </c>
      <c r="F544" t="s">
        <v>22</v>
      </c>
      <c r="H544" t="s">
        <v>8347</v>
      </c>
      <c r="I544" t="s">
        <v>8347</v>
      </c>
      <c r="L544" t="s">
        <v>8348</v>
      </c>
    </row>
    <row r="545" spans="1:12" x14ac:dyDescent="0.3">
      <c r="A545" t="s">
        <v>732</v>
      </c>
      <c r="B545" t="s">
        <v>8384</v>
      </c>
      <c r="C545" t="s">
        <v>8346</v>
      </c>
      <c r="D545" t="s">
        <v>432</v>
      </c>
      <c r="E545" t="s">
        <v>47</v>
      </c>
      <c r="F545" t="s">
        <v>22</v>
      </c>
      <c r="H545" t="s">
        <v>8347</v>
      </c>
      <c r="I545" t="s">
        <v>8347</v>
      </c>
      <c r="L545" t="s">
        <v>8348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50"/>
  <sheetViews>
    <sheetView workbookViewId="0"/>
  </sheetViews>
  <sheetFormatPr baseColWidth="10" defaultColWidth="8.88671875" defaultRowHeight="14.4" x14ac:dyDescent="0.3"/>
  <sheetData>
    <row r="1" spans="1:9" x14ac:dyDescent="0.3">
      <c r="A1" t="s">
        <v>0</v>
      </c>
      <c r="B1" t="s">
        <v>1</v>
      </c>
      <c r="C1" t="s">
        <v>2</v>
      </c>
      <c r="D1" t="s">
        <v>3</v>
      </c>
      <c r="E1" t="s">
        <v>4</v>
      </c>
      <c r="F1" t="s">
        <v>2725</v>
      </c>
      <c r="G1" t="s">
        <v>8385</v>
      </c>
      <c r="H1" t="s">
        <v>8386</v>
      </c>
      <c r="I1" t="s">
        <v>17</v>
      </c>
    </row>
    <row r="2" spans="1:9" x14ac:dyDescent="0.3">
      <c r="A2">
        <v>77</v>
      </c>
      <c r="B2" t="s">
        <v>57</v>
      </c>
      <c r="C2" t="s">
        <v>58</v>
      </c>
      <c r="D2" t="s">
        <v>21</v>
      </c>
      <c r="E2" t="s">
        <v>22</v>
      </c>
      <c r="F2" s="101">
        <v>44592</v>
      </c>
      <c r="G2">
        <v>98.2</v>
      </c>
      <c r="H2">
        <v>97</v>
      </c>
      <c r="I2" t="s">
        <v>3550</v>
      </c>
    </row>
    <row r="3" spans="1:9" x14ac:dyDescent="0.3">
      <c r="A3">
        <v>121</v>
      </c>
      <c r="B3" t="s">
        <v>94</v>
      </c>
      <c r="C3" t="s">
        <v>25</v>
      </c>
      <c r="D3" t="s">
        <v>21</v>
      </c>
      <c r="E3" t="s">
        <v>54</v>
      </c>
      <c r="F3" s="101">
        <v>44592</v>
      </c>
      <c r="G3">
        <v>99.930127235873996</v>
      </c>
      <c r="H3">
        <v>100</v>
      </c>
      <c r="I3" t="s">
        <v>3554</v>
      </c>
    </row>
    <row r="4" spans="1:9" x14ac:dyDescent="0.3">
      <c r="A4">
        <v>124</v>
      </c>
      <c r="B4" t="s">
        <v>97</v>
      </c>
      <c r="C4" t="s">
        <v>64</v>
      </c>
      <c r="D4" t="s">
        <v>21</v>
      </c>
      <c r="E4" t="s">
        <v>54</v>
      </c>
      <c r="F4" s="101">
        <v>44592</v>
      </c>
      <c r="G4">
        <v>0</v>
      </c>
      <c r="H4">
        <v>1.6</v>
      </c>
      <c r="I4" t="s">
        <v>3558</v>
      </c>
    </row>
    <row r="5" spans="1:9" x14ac:dyDescent="0.3">
      <c r="A5">
        <v>125</v>
      </c>
      <c r="B5" t="s">
        <v>98</v>
      </c>
      <c r="C5" t="s">
        <v>64</v>
      </c>
      <c r="D5" t="s">
        <v>21</v>
      </c>
      <c r="E5" t="s">
        <v>54</v>
      </c>
      <c r="F5" s="101">
        <v>44592</v>
      </c>
      <c r="G5">
        <v>0</v>
      </c>
      <c r="H5">
        <v>4.7</v>
      </c>
      <c r="I5" t="s">
        <v>3562</v>
      </c>
    </row>
    <row r="6" spans="1:9" x14ac:dyDescent="0.3">
      <c r="A6">
        <v>128</v>
      </c>
      <c r="B6" t="s">
        <v>101</v>
      </c>
      <c r="C6" t="s">
        <v>64</v>
      </c>
      <c r="D6" t="s">
        <v>21</v>
      </c>
      <c r="E6" t="s">
        <v>54</v>
      </c>
      <c r="F6" s="101">
        <v>44592</v>
      </c>
      <c r="G6">
        <v>0.55904961565338995</v>
      </c>
      <c r="H6">
        <v>1</v>
      </c>
      <c r="I6" t="s">
        <v>8387</v>
      </c>
    </row>
    <row r="7" spans="1:9" x14ac:dyDescent="0.3">
      <c r="A7">
        <v>172</v>
      </c>
      <c r="B7" t="s">
        <v>122</v>
      </c>
      <c r="C7" t="s">
        <v>93</v>
      </c>
      <c r="D7" t="s">
        <v>21</v>
      </c>
      <c r="E7" t="s">
        <v>22</v>
      </c>
      <c r="F7" s="101">
        <v>44592</v>
      </c>
      <c r="H7">
        <v>90</v>
      </c>
      <c r="I7" t="s">
        <v>951</v>
      </c>
    </row>
    <row r="8" spans="1:9" x14ac:dyDescent="0.3">
      <c r="A8">
        <v>208</v>
      </c>
      <c r="B8" t="s">
        <v>140</v>
      </c>
      <c r="C8" t="s">
        <v>90</v>
      </c>
      <c r="D8" t="s">
        <v>21</v>
      </c>
      <c r="E8" t="s">
        <v>54</v>
      </c>
      <c r="F8" s="101">
        <v>44592</v>
      </c>
      <c r="G8">
        <v>0</v>
      </c>
      <c r="H8">
        <v>1700</v>
      </c>
      <c r="I8" t="s">
        <v>1002</v>
      </c>
    </row>
    <row r="9" spans="1:9" x14ac:dyDescent="0.3">
      <c r="A9">
        <v>214</v>
      </c>
      <c r="B9" t="s">
        <v>143</v>
      </c>
      <c r="C9" t="s">
        <v>90</v>
      </c>
      <c r="D9" t="s">
        <v>21</v>
      </c>
      <c r="E9" t="s">
        <v>54</v>
      </c>
      <c r="F9" s="101">
        <v>44592</v>
      </c>
      <c r="G9">
        <v>0</v>
      </c>
      <c r="H9">
        <v>7500</v>
      </c>
      <c r="I9" t="s">
        <v>1047</v>
      </c>
    </row>
    <row r="10" spans="1:9" x14ac:dyDescent="0.3">
      <c r="A10">
        <v>217</v>
      </c>
      <c r="B10" t="s">
        <v>147</v>
      </c>
      <c r="C10" t="s">
        <v>90</v>
      </c>
      <c r="D10" t="s">
        <v>21</v>
      </c>
      <c r="E10" t="s">
        <v>22</v>
      </c>
      <c r="F10" s="101">
        <v>44592</v>
      </c>
      <c r="H10">
        <v>20</v>
      </c>
      <c r="I10" t="s">
        <v>1076</v>
      </c>
    </row>
    <row r="11" spans="1:9" x14ac:dyDescent="0.3">
      <c r="A11">
        <v>218</v>
      </c>
      <c r="B11" t="s">
        <v>148</v>
      </c>
      <c r="C11" t="s">
        <v>90</v>
      </c>
      <c r="D11" t="s">
        <v>21</v>
      </c>
      <c r="E11" t="s">
        <v>54</v>
      </c>
      <c r="F11" s="101">
        <v>44592</v>
      </c>
      <c r="G11">
        <v>0</v>
      </c>
      <c r="H11">
        <v>172000</v>
      </c>
      <c r="I11" t="s">
        <v>1104</v>
      </c>
    </row>
    <row r="12" spans="1:9" x14ac:dyDescent="0.3">
      <c r="A12">
        <v>225</v>
      </c>
      <c r="B12" t="s">
        <v>156</v>
      </c>
      <c r="C12" t="s">
        <v>90</v>
      </c>
      <c r="D12" t="s">
        <v>21</v>
      </c>
      <c r="E12" t="s">
        <v>22</v>
      </c>
      <c r="F12" s="101">
        <v>44592</v>
      </c>
      <c r="G12">
        <v>0</v>
      </c>
      <c r="H12">
        <v>1</v>
      </c>
      <c r="I12" t="s">
        <v>1162</v>
      </c>
    </row>
    <row r="13" spans="1:9" x14ac:dyDescent="0.3">
      <c r="A13">
        <v>239</v>
      </c>
      <c r="B13" t="s">
        <v>1226</v>
      </c>
      <c r="C13" t="s">
        <v>29</v>
      </c>
      <c r="D13" t="s">
        <v>21</v>
      </c>
      <c r="E13" t="s">
        <v>22</v>
      </c>
      <c r="F13" s="101">
        <v>44592</v>
      </c>
      <c r="G13">
        <v>0</v>
      </c>
      <c r="I13" t="s">
        <v>8388</v>
      </c>
    </row>
    <row r="14" spans="1:9" x14ac:dyDescent="0.3">
      <c r="A14">
        <v>434</v>
      </c>
      <c r="B14" t="s">
        <v>403</v>
      </c>
      <c r="C14" t="s">
        <v>90</v>
      </c>
      <c r="D14" t="s">
        <v>21</v>
      </c>
      <c r="E14" t="s">
        <v>54</v>
      </c>
      <c r="F14" s="101">
        <v>44592</v>
      </c>
      <c r="G14">
        <v>0</v>
      </c>
      <c r="H14">
        <v>200</v>
      </c>
      <c r="I14" t="s">
        <v>1733</v>
      </c>
    </row>
    <row r="15" spans="1:9" x14ac:dyDescent="0.3">
      <c r="A15">
        <v>436</v>
      </c>
      <c r="B15" t="s">
        <v>121</v>
      </c>
      <c r="C15" t="s">
        <v>93</v>
      </c>
      <c r="D15" t="s">
        <v>21</v>
      </c>
      <c r="E15" t="s">
        <v>54</v>
      </c>
      <c r="F15" s="101">
        <v>44592</v>
      </c>
      <c r="G15">
        <v>0</v>
      </c>
      <c r="H15">
        <v>14</v>
      </c>
      <c r="I15" t="s">
        <v>1773</v>
      </c>
    </row>
    <row r="16" spans="1:9" x14ac:dyDescent="0.3">
      <c r="A16">
        <v>485</v>
      </c>
      <c r="B16" t="s">
        <v>450</v>
      </c>
      <c r="C16" t="s">
        <v>93</v>
      </c>
      <c r="D16" t="s">
        <v>21</v>
      </c>
      <c r="E16" t="s">
        <v>22</v>
      </c>
      <c r="F16" s="101">
        <v>44592</v>
      </c>
      <c r="I16" t="s">
        <v>2058</v>
      </c>
    </row>
    <row r="17" spans="1:9" x14ac:dyDescent="0.3">
      <c r="A17">
        <v>488</v>
      </c>
      <c r="B17" t="s">
        <v>453</v>
      </c>
      <c r="C17" t="s">
        <v>93</v>
      </c>
      <c r="D17" t="s">
        <v>21</v>
      </c>
      <c r="E17" t="s">
        <v>22</v>
      </c>
      <c r="F17" s="101">
        <v>44592</v>
      </c>
      <c r="I17" t="s">
        <v>2098</v>
      </c>
    </row>
    <row r="18" spans="1:9" x14ac:dyDescent="0.3">
      <c r="A18">
        <v>509</v>
      </c>
      <c r="B18" t="s">
        <v>2156</v>
      </c>
      <c r="C18" t="s">
        <v>29</v>
      </c>
      <c r="D18" t="s">
        <v>21</v>
      </c>
      <c r="E18" t="s">
        <v>22</v>
      </c>
      <c r="F18" s="101">
        <v>44592</v>
      </c>
      <c r="I18" t="s">
        <v>2157</v>
      </c>
    </row>
    <row r="19" spans="1:9" x14ac:dyDescent="0.3">
      <c r="A19">
        <v>77</v>
      </c>
      <c r="B19" t="s">
        <v>57</v>
      </c>
      <c r="C19" t="s">
        <v>58</v>
      </c>
      <c r="D19" t="s">
        <v>21</v>
      </c>
      <c r="E19" t="s">
        <v>22</v>
      </c>
      <c r="F19" s="101">
        <v>44620</v>
      </c>
      <c r="G19">
        <v>96.1</v>
      </c>
      <c r="H19">
        <v>97</v>
      </c>
      <c r="I19" t="s">
        <v>3568</v>
      </c>
    </row>
    <row r="20" spans="1:9" x14ac:dyDescent="0.3">
      <c r="A20">
        <v>121</v>
      </c>
      <c r="B20" t="s">
        <v>94</v>
      </c>
      <c r="C20" t="s">
        <v>25</v>
      </c>
      <c r="D20" t="s">
        <v>21</v>
      </c>
      <c r="E20" t="s">
        <v>54</v>
      </c>
      <c r="F20" s="101">
        <v>44620</v>
      </c>
      <c r="G20">
        <v>99.836200327347001</v>
      </c>
      <c r="H20">
        <v>100</v>
      </c>
      <c r="I20" t="s">
        <v>3571</v>
      </c>
    </row>
    <row r="21" spans="1:9" x14ac:dyDescent="0.3">
      <c r="A21">
        <v>122</v>
      </c>
      <c r="B21" t="s">
        <v>96</v>
      </c>
      <c r="C21" t="s">
        <v>93</v>
      </c>
      <c r="D21" t="s">
        <v>21</v>
      </c>
      <c r="E21" t="s">
        <v>22</v>
      </c>
      <c r="F21" s="101">
        <v>44620</v>
      </c>
      <c r="G21">
        <v>80</v>
      </c>
      <c r="H21">
        <v>80</v>
      </c>
      <c r="I21" t="s">
        <v>811</v>
      </c>
    </row>
    <row r="22" spans="1:9" x14ac:dyDescent="0.3">
      <c r="A22">
        <v>124</v>
      </c>
      <c r="B22" t="s">
        <v>97</v>
      </c>
      <c r="C22" t="s">
        <v>64</v>
      </c>
      <c r="D22" t="s">
        <v>21</v>
      </c>
      <c r="E22" t="s">
        <v>54</v>
      </c>
      <c r="F22" s="101">
        <v>44620</v>
      </c>
      <c r="G22">
        <v>6.9881201956673994E-2</v>
      </c>
      <c r="H22">
        <v>1.6</v>
      </c>
      <c r="I22" t="s">
        <v>3577</v>
      </c>
    </row>
    <row r="23" spans="1:9" x14ac:dyDescent="0.3">
      <c r="A23">
        <v>125</v>
      </c>
      <c r="B23" t="s">
        <v>98</v>
      </c>
      <c r="C23" t="s">
        <v>64</v>
      </c>
      <c r="D23" t="s">
        <v>21</v>
      </c>
      <c r="E23" t="s">
        <v>54</v>
      </c>
      <c r="F23" s="101">
        <v>44620</v>
      </c>
      <c r="G23">
        <v>0.20964360587002001</v>
      </c>
      <c r="H23">
        <v>4.7</v>
      </c>
      <c r="I23" t="s">
        <v>3580</v>
      </c>
    </row>
    <row r="24" spans="1:9" x14ac:dyDescent="0.3">
      <c r="A24">
        <v>128</v>
      </c>
      <c r="B24" t="s">
        <v>101</v>
      </c>
      <c r="C24" t="s">
        <v>64</v>
      </c>
      <c r="D24" t="s">
        <v>21</v>
      </c>
      <c r="E24" t="s">
        <v>54</v>
      </c>
      <c r="F24" s="101">
        <v>44620</v>
      </c>
      <c r="G24">
        <v>0.93990216631725998</v>
      </c>
      <c r="H24">
        <v>1</v>
      </c>
      <c r="I24" t="s">
        <v>8389</v>
      </c>
    </row>
    <row r="25" spans="1:9" x14ac:dyDescent="0.3">
      <c r="A25">
        <v>172</v>
      </c>
      <c r="B25" t="s">
        <v>122</v>
      </c>
      <c r="C25" t="s">
        <v>93</v>
      </c>
      <c r="D25" t="s">
        <v>21</v>
      </c>
      <c r="E25" t="s">
        <v>22</v>
      </c>
      <c r="F25" s="101">
        <v>44620</v>
      </c>
      <c r="H25">
        <v>90</v>
      </c>
      <c r="I25" t="s">
        <v>952</v>
      </c>
    </row>
    <row r="26" spans="1:9" x14ac:dyDescent="0.3">
      <c r="A26">
        <v>208</v>
      </c>
      <c r="B26" t="s">
        <v>140</v>
      </c>
      <c r="C26" t="s">
        <v>90</v>
      </c>
      <c r="D26" t="s">
        <v>21</v>
      </c>
      <c r="E26" t="s">
        <v>54</v>
      </c>
      <c r="F26" s="101">
        <v>44620</v>
      </c>
      <c r="G26">
        <v>0</v>
      </c>
      <c r="H26">
        <v>1700</v>
      </c>
      <c r="I26" t="s">
        <v>1003</v>
      </c>
    </row>
    <row r="27" spans="1:9" x14ac:dyDescent="0.3">
      <c r="A27">
        <v>214</v>
      </c>
      <c r="B27" t="s">
        <v>143</v>
      </c>
      <c r="C27" t="s">
        <v>90</v>
      </c>
      <c r="D27" t="s">
        <v>21</v>
      </c>
      <c r="E27" t="s">
        <v>54</v>
      </c>
      <c r="F27" s="101">
        <v>44620</v>
      </c>
      <c r="G27">
        <v>0</v>
      </c>
      <c r="H27">
        <v>7500</v>
      </c>
      <c r="I27" t="s">
        <v>1048</v>
      </c>
    </row>
    <row r="28" spans="1:9" x14ac:dyDescent="0.3">
      <c r="A28">
        <v>217</v>
      </c>
      <c r="B28" t="s">
        <v>147</v>
      </c>
      <c r="C28" t="s">
        <v>90</v>
      </c>
      <c r="D28" t="s">
        <v>21</v>
      </c>
      <c r="E28" t="s">
        <v>22</v>
      </c>
      <c r="F28" s="101">
        <v>44620</v>
      </c>
      <c r="H28">
        <v>20</v>
      </c>
      <c r="I28" t="s">
        <v>1077</v>
      </c>
    </row>
    <row r="29" spans="1:9" x14ac:dyDescent="0.3">
      <c r="A29">
        <v>218</v>
      </c>
      <c r="B29" t="s">
        <v>148</v>
      </c>
      <c r="C29" t="s">
        <v>90</v>
      </c>
      <c r="D29" t="s">
        <v>21</v>
      </c>
      <c r="E29" t="s">
        <v>54</v>
      </c>
      <c r="F29" s="101">
        <v>44620</v>
      </c>
      <c r="G29">
        <v>0</v>
      </c>
      <c r="H29">
        <v>172000</v>
      </c>
      <c r="I29" t="s">
        <v>1105</v>
      </c>
    </row>
    <row r="30" spans="1:9" x14ac:dyDescent="0.3">
      <c r="A30">
        <v>225</v>
      </c>
      <c r="B30" t="s">
        <v>156</v>
      </c>
      <c r="C30" t="s">
        <v>90</v>
      </c>
      <c r="D30" t="s">
        <v>21</v>
      </c>
      <c r="E30" t="s">
        <v>22</v>
      </c>
      <c r="F30" s="101">
        <v>44620</v>
      </c>
      <c r="G30">
        <v>0</v>
      </c>
      <c r="H30">
        <v>1</v>
      </c>
      <c r="I30" t="s">
        <v>1163</v>
      </c>
    </row>
    <row r="31" spans="1:9" x14ac:dyDescent="0.3">
      <c r="A31">
        <v>239</v>
      </c>
      <c r="B31" t="s">
        <v>1226</v>
      </c>
      <c r="C31" t="s">
        <v>29</v>
      </c>
      <c r="D31" t="s">
        <v>21</v>
      </c>
      <c r="E31" t="s">
        <v>22</v>
      </c>
      <c r="F31" s="101">
        <v>44620</v>
      </c>
      <c r="G31">
        <v>0</v>
      </c>
      <c r="I31" t="s">
        <v>8390</v>
      </c>
    </row>
    <row r="32" spans="1:9" x14ac:dyDescent="0.3">
      <c r="A32">
        <v>434</v>
      </c>
      <c r="B32" t="s">
        <v>403</v>
      </c>
      <c r="C32" t="s">
        <v>90</v>
      </c>
      <c r="D32" t="s">
        <v>21</v>
      </c>
      <c r="E32" t="s">
        <v>54</v>
      </c>
      <c r="F32" s="101">
        <v>44620</v>
      </c>
      <c r="G32">
        <v>0</v>
      </c>
      <c r="H32">
        <v>200</v>
      </c>
      <c r="I32" t="s">
        <v>1734</v>
      </c>
    </row>
    <row r="33" spans="1:9" x14ac:dyDescent="0.3">
      <c r="A33">
        <v>436</v>
      </c>
      <c r="B33" t="s">
        <v>121</v>
      </c>
      <c r="C33" t="s">
        <v>93</v>
      </c>
      <c r="D33" t="s">
        <v>21</v>
      </c>
      <c r="E33" t="s">
        <v>54</v>
      </c>
      <c r="F33" s="101">
        <v>44620</v>
      </c>
      <c r="G33">
        <v>0</v>
      </c>
      <c r="H33">
        <v>14</v>
      </c>
      <c r="I33" t="s">
        <v>1774</v>
      </c>
    </row>
    <row r="34" spans="1:9" x14ac:dyDescent="0.3">
      <c r="A34">
        <v>485</v>
      </c>
      <c r="B34" t="s">
        <v>450</v>
      </c>
      <c r="C34" t="s">
        <v>93</v>
      </c>
      <c r="D34" t="s">
        <v>21</v>
      </c>
      <c r="E34" t="s">
        <v>22</v>
      </c>
      <c r="F34" s="101">
        <v>44620</v>
      </c>
      <c r="I34" t="s">
        <v>2059</v>
      </c>
    </row>
    <row r="35" spans="1:9" x14ac:dyDescent="0.3">
      <c r="A35">
        <v>488</v>
      </c>
      <c r="B35" t="s">
        <v>453</v>
      </c>
      <c r="C35" t="s">
        <v>93</v>
      </c>
      <c r="D35" t="s">
        <v>21</v>
      </c>
      <c r="E35" t="s">
        <v>22</v>
      </c>
      <c r="F35" s="101">
        <v>44620</v>
      </c>
      <c r="I35" t="s">
        <v>2099</v>
      </c>
    </row>
    <row r="36" spans="1:9" x14ac:dyDescent="0.3">
      <c r="A36">
        <v>509</v>
      </c>
      <c r="B36" t="s">
        <v>2156</v>
      </c>
      <c r="C36" t="s">
        <v>29</v>
      </c>
      <c r="D36" t="s">
        <v>21</v>
      </c>
      <c r="E36" t="s">
        <v>22</v>
      </c>
      <c r="F36" s="101">
        <v>44620</v>
      </c>
      <c r="I36" t="s">
        <v>2158</v>
      </c>
    </row>
    <row r="37" spans="1:9" x14ac:dyDescent="0.3">
      <c r="A37">
        <v>203</v>
      </c>
      <c r="B37" t="s">
        <v>135</v>
      </c>
      <c r="C37" t="s">
        <v>86</v>
      </c>
      <c r="D37" t="s">
        <v>47</v>
      </c>
      <c r="E37" t="s">
        <v>22</v>
      </c>
      <c r="F37" s="101">
        <v>44620</v>
      </c>
      <c r="I37" t="s">
        <v>982</v>
      </c>
    </row>
    <row r="38" spans="1:9" x14ac:dyDescent="0.3">
      <c r="A38">
        <v>215</v>
      </c>
      <c r="B38" t="s">
        <v>145</v>
      </c>
      <c r="C38" t="s">
        <v>90</v>
      </c>
      <c r="D38" t="s">
        <v>47</v>
      </c>
      <c r="E38" t="s">
        <v>22</v>
      </c>
      <c r="F38" s="101">
        <v>44620</v>
      </c>
      <c r="H38">
        <v>1</v>
      </c>
      <c r="I38" t="s">
        <v>1065</v>
      </c>
    </row>
    <row r="39" spans="1:9" x14ac:dyDescent="0.3">
      <c r="A39">
        <v>274</v>
      </c>
      <c r="B39" t="s">
        <v>215</v>
      </c>
      <c r="C39" t="s">
        <v>197</v>
      </c>
      <c r="D39" t="s">
        <v>47</v>
      </c>
      <c r="E39" t="s">
        <v>22</v>
      </c>
      <c r="F39" s="101">
        <v>44620</v>
      </c>
      <c r="I39" t="s">
        <v>1301</v>
      </c>
    </row>
    <row r="40" spans="1:9" x14ac:dyDescent="0.3">
      <c r="A40">
        <v>275</v>
      </c>
      <c r="B40" t="s">
        <v>216</v>
      </c>
      <c r="C40" t="s">
        <v>217</v>
      </c>
      <c r="D40" t="s">
        <v>47</v>
      </c>
      <c r="E40" t="s">
        <v>22</v>
      </c>
      <c r="F40" s="101">
        <v>44620</v>
      </c>
      <c r="H40">
        <v>80</v>
      </c>
      <c r="I40" t="s">
        <v>1305</v>
      </c>
    </row>
    <row r="41" spans="1:9" x14ac:dyDescent="0.3">
      <c r="A41">
        <v>278</v>
      </c>
      <c r="B41" t="s">
        <v>1325</v>
      </c>
      <c r="C41" t="s">
        <v>219</v>
      </c>
      <c r="D41" t="s">
        <v>47</v>
      </c>
      <c r="E41" t="s">
        <v>22</v>
      </c>
      <c r="F41" s="101">
        <v>44620</v>
      </c>
      <c r="I41" t="s">
        <v>1328</v>
      </c>
    </row>
    <row r="42" spans="1:9" x14ac:dyDescent="0.3">
      <c r="A42">
        <v>286</v>
      </c>
      <c r="B42" t="s">
        <v>1339</v>
      </c>
      <c r="C42" t="s">
        <v>219</v>
      </c>
      <c r="D42" t="s">
        <v>47</v>
      </c>
      <c r="E42" t="s">
        <v>22</v>
      </c>
      <c r="F42" s="101">
        <v>44620</v>
      </c>
      <c r="I42" t="s">
        <v>1342</v>
      </c>
    </row>
    <row r="43" spans="1:9" x14ac:dyDescent="0.3">
      <c r="A43">
        <v>292</v>
      </c>
      <c r="B43" t="s">
        <v>235</v>
      </c>
      <c r="C43" t="s">
        <v>234</v>
      </c>
      <c r="D43" t="s">
        <v>47</v>
      </c>
      <c r="E43" t="s">
        <v>22</v>
      </c>
      <c r="F43" s="101">
        <v>44620</v>
      </c>
      <c r="I43" t="s">
        <v>1361</v>
      </c>
    </row>
    <row r="44" spans="1:9" x14ac:dyDescent="0.3">
      <c r="A44">
        <v>294</v>
      </c>
      <c r="B44" t="s">
        <v>238</v>
      </c>
      <c r="C44" t="s">
        <v>234</v>
      </c>
      <c r="D44" t="s">
        <v>47</v>
      </c>
      <c r="E44" t="s">
        <v>22</v>
      </c>
      <c r="F44" s="101">
        <v>44620</v>
      </c>
      <c r="I44" t="s">
        <v>1368</v>
      </c>
    </row>
    <row r="45" spans="1:9" x14ac:dyDescent="0.3">
      <c r="A45">
        <v>302</v>
      </c>
      <c r="B45" t="s">
        <v>1379</v>
      </c>
      <c r="C45" t="s">
        <v>208</v>
      </c>
      <c r="D45" t="s">
        <v>47</v>
      </c>
      <c r="E45" t="s">
        <v>22</v>
      </c>
      <c r="F45" s="101">
        <v>44620</v>
      </c>
      <c r="I45" t="s">
        <v>1380</v>
      </c>
    </row>
    <row r="46" spans="1:9" x14ac:dyDescent="0.3">
      <c r="A46">
        <v>290</v>
      </c>
      <c r="B46" t="s">
        <v>232</v>
      </c>
      <c r="C46" t="s">
        <v>27</v>
      </c>
      <c r="D46" t="s">
        <v>61</v>
      </c>
      <c r="E46" t="s">
        <v>22</v>
      </c>
      <c r="F46" s="101">
        <v>44620</v>
      </c>
      <c r="I46" t="s">
        <v>1353</v>
      </c>
    </row>
    <row r="47" spans="1:9" x14ac:dyDescent="0.3">
      <c r="A47">
        <v>213</v>
      </c>
      <c r="B47" t="s">
        <v>142</v>
      </c>
      <c r="C47" t="s">
        <v>90</v>
      </c>
      <c r="D47" t="s">
        <v>52</v>
      </c>
      <c r="E47" t="s">
        <v>22</v>
      </c>
      <c r="F47" s="101">
        <v>44620</v>
      </c>
      <c r="H47">
        <v>90</v>
      </c>
      <c r="I47" t="s">
        <v>1024</v>
      </c>
    </row>
    <row r="48" spans="1:9" x14ac:dyDescent="0.3">
      <c r="A48">
        <v>238</v>
      </c>
      <c r="B48" t="s">
        <v>168</v>
      </c>
      <c r="C48" t="s">
        <v>90</v>
      </c>
      <c r="D48" t="s">
        <v>52</v>
      </c>
      <c r="E48" t="s">
        <v>22</v>
      </c>
      <c r="F48" s="101">
        <v>44620</v>
      </c>
      <c r="H48">
        <v>90</v>
      </c>
      <c r="I48" t="s">
        <v>1213</v>
      </c>
    </row>
    <row r="49" spans="1:9" x14ac:dyDescent="0.3">
      <c r="A49">
        <v>306</v>
      </c>
      <c r="B49" t="s">
        <v>252</v>
      </c>
      <c r="C49" t="s">
        <v>186</v>
      </c>
      <c r="D49" t="s">
        <v>52</v>
      </c>
      <c r="E49" t="s">
        <v>22</v>
      </c>
      <c r="F49" s="101">
        <v>44620</v>
      </c>
      <c r="H49">
        <v>100</v>
      </c>
      <c r="I49" t="s">
        <v>1393</v>
      </c>
    </row>
    <row r="50" spans="1:9" x14ac:dyDescent="0.3">
      <c r="A50">
        <v>373</v>
      </c>
      <c r="B50" t="s">
        <v>328</v>
      </c>
      <c r="C50" t="s">
        <v>190</v>
      </c>
      <c r="D50" t="s">
        <v>52</v>
      </c>
      <c r="E50" t="s">
        <v>22</v>
      </c>
      <c r="F50" s="101">
        <v>44620</v>
      </c>
      <c r="I50" t="s">
        <v>1478</v>
      </c>
    </row>
    <row r="51" spans="1:9" x14ac:dyDescent="0.3">
      <c r="A51">
        <v>390</v>
      </c>
      <c r="B51" t="s">
        <v>348</v>
      </c>
      <c r="C51" t="s">
        <v>190</v>
      </c>
      <c r="D51" t="s">
        <v>52</v>
      </c>
      <c r="E51" t="s">
        <v>22</v>
      </c>
      <c r="F51" s="101">
        <v>44620</v>
      </c>
      <c r="I51" t="s">
        <v>1531</v>
      </c>
    </row>
    <row r="52" spans="1:9" x14ac:dyDescent="0.3">
      <c r="A52">
        <v>409</v>
      </c>
      <c r="B52" t="s">
        <v>375</v>
      </c>
      <c r="C52" t="s">
        <v>41</v>
      </c>
      <c r="D52" t="s">
        <v>52</v>
      </c>
      <c r="E52" t="s">
        <v>22</v>
      </c>
      <c r="F52" s="101">
        <v>44620</v>
      </c>
      <c r="I52" t="s">
        <v>1572</v>
      </c>
    </row>
    <row r="53" spans="1:9" x14ac:dyDescent="0.3">
      <c r="A53">
        <v>414</v>
      </c>
      <c r="B53" t="s">
        <v>382</v>
      </c>
      <c r="C53" t="s">
        <v>190</v>
      </c>
      <c r="D53" t="s">
        <v>52</v>
      </c>
      <c r="E53" t="s">
        <v>22</v>
      </c>
      <c r="F53" s="101">
        <v>44620</v>
      </c>
      <c r="I53" t="s">
        <v>1590</v>
      </c>
    </row>
    <row r="54" spans="1:9" x14ac:dyDescent="0.3">
      <c r="A54">
        <v>415</v>
      </c>
      <c r="B54" t="s">
        <v>383</v>
      </c>
      <c r="C54" t="s">
        <v>190</v>
      </c>
      <c r="D54" t="s">
        <v>52</v>
      </c>
      <c r="E54" t="s">
        <v>22</v>
      </c>
      <c r="F54" s="101">
        <v>44620</v>
      </c>
      <c r="I54" t="s">
        <v>1606</v>
      </c>
    </row>
    <row r="55" spans="1:9" x14ac:dyDescent="0.3">
      <c r="A55">
        <v>416</v>
      </c>
      <c r="B55" t="s">
        <v>384</v>
      </c>
      <c r="C55" t="s">
        <v>190</v>
      </c>
      <c r="D55" t="s">
        <v>52</v>
      </c>
      <c r="E55" t="s">
        <v>22</v>
      </c>
      <c r="F55" s="101">
        <v>44620</v>
      </c>
      <c r="I55" t="s">
        <v>1622</v>
      </c>
    </row>
    <row r="56" spans="1:9" x14ac:dyDescent="0.3">
      <c r="A56">
        <v>417</v>
      </c>
      <c r="B56" t="s">
        <v>385</v>
      </c>
      <c r="C56" t="s">
        <v>190</v>
      </c>
      <c r="D56" t="s">
        <v>52</v>
      </c>
      <c r="E56" t="s">
        <v>22</v>
      </c>
      <c r="F56" s="101">
        <v>44620</v>
      </c>
      <c r="I56" t="s">
        <v>1638</v>
      </c>
    </row>
    <row r="57" spans="1:9" x14ac:dyDescent="0.3">
      <c r="A57">
        <v>418</v>
      </c>
      <c r="B57" t="s">
        <v>386</v>
      </c>
      <c r="C57" t="s">
        <v>190</v>
      </c>
      <c r="D57" t="s">
        <v>52</v>
      </c>
      <c r="E57" t="s">
        <v>22</v>
      </c>
      <c r="F57" s="101">
        <v>44620</v>
      </c>
      <c r="I57" t="s">
        <v>1654</v>
      </c>
    </row>
    <row r="58" spans="1:9" x14ac:dyDescent="0.3">
      <c r="A58">
        <v>420</v>
      </c>
      <c r="B58" t="s">
        <v>388</v>
      </c>
      <c r="C58" t="s">
        <v>190</v>
      </c>
      <c r="D58" t="s">
        <v>52</v>
      </c>
      <c r="E58" t="s">
        <v>22</v>
      </c>
      <c r="F58" s="101">
        <v>44620</v>
      </c>
      <c r="I58" t="s">
        <v>1670</v>
      </c>
    </row>
    <row r="59" spans="1:9" x14ac:dyDescent="0.3">
      <c r="A59">
        <v>432</v>
      </c>
      <c r="B59" t="s">
        <v>401</v>
      </c>
      <c r="C59" t="s">
        <v>64</v>
      </c>
      <c r="D59" t="s">
        <v>52</v>
      </c>
      <c r="E59" t="s">
        <v>22</v>
      </c>
      <c r="F59" s="101">
        <v>44620</v>
      </c>
      <c r="I59" t="s">
        <v>1707</v>
      </c>
    </row>
    <row r="60" spans="1:9" x14ac:dyDescent="0.3">
      <c r="A60">
        <v>469</v>
      </c>
      <c r="B60" t="s">
        <v>387</v>
      </c>
      <c r="C60" t="s">
        <v>190</v>
      </c>
      <c r="D60" t="s">
        <v>52</v>
      </c>
      <c r="E60" t="s">
        <v>22</v>
      </c>
      <c r="F60" s="101">
        <v>44620</v>
      </c>
      <c r="I60" t="s">
        <v>1883</v>
      </c>
    </row>
    <row r="61" spans="1:9" x14ac:dyDescent="0.3">
      <c r="A61">
        <v>470</v>
      </c>
      <c r="B61" t="s">
        <v>433</v>
      </c>
      <c r="C61" t="s">
        <v>190</v>
      </c>
      <c r="D61" t="s">
        <v>52</v>
      </c>
      <c r="E61" t="s">
        <v>22</v>
      </c>
      <c r="F61" s="101">
        <v>44620</v>
      </c>
      <c r="H61">
        <v>100</v>
      </c>
      <c r="I61" t="s">
        <v>1900</v>
      </c>
    </row>
    <row r="62" spans="1:9" x14ac:dyDescent="0.3">
      <c r="A62">
        <v>471</v>
      </c>
      <c r="B62" t="s">
        <v>434</v>
      </c>
      <c r="C62" t="s">
        <v>190</v>
      </c>
      <c r="D62" t="s">
        <v>52</v>
      </c>
      <c r="E62" t="s">
        <v>22</v>
      </c>
      <c r="F62" s="101">
        <v>44620</v>
      </c>
      <c r="I62" t="s">
        <v>1918</v>
      </c>
    </row>
    <row r="63" spans="1:9" x14ac:dyDescent="0.3">
      <c r="A63">
        <v>223</v>
      </c>
      <c r="B63" t="s">
        <v>154</v>
      </c>
      <c r="C63" t="s">
        <v>90</v>
      </c>
      <c r="D63" t="s">
        <v>65</v>
      </c>
      <c r="E63" t="s">
        <v>22</v>
      </c>
      <c r="F63" s="101">
        <v>44620</v>
      </c>
      <c r="H63">
        <v>100</v>
      </c>
      <c r="I63" t="s">
        <v>1141</v>
      </c>
    </row>
    <row r="64" spans="1:9" x14ac:dyDescent="0.3">
      <c r="A64">
        <v>255</v>
      </c>
      <c r="B64" t="s">
        <v>1258</v>
      </c>
      <c r="C64" t="s">
        <v>118</v>
      </c>
      <c r="D64" t="s">
        <v>65</v>
      </c>
      <c r="E64" t="s">
        <v>22</v>
      </c>
      <c r="F64" s="101">
        <v>44620</v>
      </c>
      <c r="I64" t="s">
        <v>1259</v>
      </c>
    </row>
    <row r="65" spans="1:9" x14ac:dyDescent="0.3">
      <c r="A65">
        <v>542</v>
      </c>
      <c r="B65" t="s">
        <v>2410</v>
      </c>
      <c r="C65" t="s">
        <v>279</v>
      </c>
      <c r="D65" t="s">
        <v>65</v>
      </c>
      <c r="E65" t="s">
        <v>22</v>
      </c>
      <c r="F65" s="101">
        <v>44620</v>
      </c>
      <c r="I65" t="s">
        <v>2411</v>
      </c>
    </row>
    <row r="66" spans="1:9" x14ac:dyDescent="0.3">
      <c r="A66">
        <v>546</v>
      </c>
      <c r="B66" t="s">
        <v>2444</v>
      </c>
      <c r="C66" t="s">
        <v>279</v>
      </c>
      <c r="D66" t="s">
        <v>65</v>
      </c>
      <c r="E66" t="s">
        <v>22</v>
      </c>
      <c r="F66" s="101">
        <v>44620</v>
      </c>
      <c r="I66" t="s">
        <v>2445</v>
      </c>
    </row>
    <row r="67" spans="1:9" x14ac:dyDescent="0.3">
      <c r="A67">
        <v>77</v>
      </c>
      <c r="B67" t="s">
        <v>57</v>
      </c>
      <c r="C67" t="s">
        <v>58</v>
      </c>
      <c r="D67" t="s">
        <v>21</v>
      </c>
      <c r="E67" t="s">
        <v>22</v>
      </c>
      <c r="F67" s="101">
        <v>44651</v>
      </c>
      <c r="G67">
        <v>99.1</v>
      </c>
      <c r="H67">
        <v>97</v>
      </c>
      <c r="I67" t="s">
        <v>3584</v>
      </c>
    </row>
    <row r="68" spans="1:9" x14ac:dyDescent="0.3">
      <c r="A68">
        <v>121</v>
      </c>
      <c r="B68" t="s">
        <v>94</v>
      </c>
      <c r="C68" t="s">
        <v>25</v>
      </c>
      <c r="D68" t="s">
        <v>21</v>
      </c>
      <c r="E68" t="s">
        <v>54</v>
      </c>
      <c r="F68" s="101">
        <v>44651</v>
      </c>
      <c r="G68">
        <v>100.01054895052999</v>
      </c>
      <c r="H68">
        <v>100</v>
      </c>
      <c r="I68" t="s">
        <v>3587</v>
      </c>
    </row>
    <row r="69" spans="1:9" x14ac:dyDescent="0.3">
      <c r="A69">
        <v>124</v>
      </c>
      <c r="B69" t="s">
        <v>97</v>
      </c>
      <c r="C69" t="s">
        <v>64</v>
      </c>
      <c r="D69" t="s">
        <v>21</v>
      </c>
      <c r="E69" t="s">
        <v>54</v>
      </c>
      <c r="F69" s="101">
        <v>44651</v>
      </c>
      <c r="G69">
        <v>0</v>
      </c>
      <c r="H69">
        <v>1.6</v>
      </c>
      <c r="I69" t="s">
        <v>3590</v>
      </c>
    </row>
    <row r="70" spans="1:9" x14ac:dyDescent="0.3">
      <c r="A70">
        <v>125</v>
      </c>
      <c r="B70" t="s">
        <v>98</v>
      </c>
      <c r="C70" t="s">
        <v>64</v>
      </c>
      <c r="D70" t="s">
        <v>21</v>
      </c>
      <c r="E70" t="s">
        <v>54</v>
      </c>
      <c r="F70" s="101">
        <v>44651</v>
      </c>
      <c r="G70">
        <v>0</v>
      </c>
      <c r="H70">
        <v>4.7</v>
      </c>
      <c r="I70" t="s">
        <v>3592</v>
      </c>
    </row>
    <row r="71" spans="1:9" x14ac:dyDescent="0.3">
      <c r="A71">
        <v>128</v>
      </c>
      <c r="B71" t="s">
        <v>101</v>
      </c>
      <c r="C71" t="s">
        <v>64</v>
      </c>
      <c r="D71" t="s">
        <v>21</v>
      </c>
      <c r="E71" t="s">
        <v>54</v>
      </c>
      <c r="F71" s="101">
        <v>44651</v>
      </c>
      <c r="G71">
        <v>0.67280262662144996</v>
      </c>
      <c r="H71">
        <v>1</v>
      </c>
      <c r="I71" t="s">
        <v>8391</v>
      </c>
    </row>
    <row r="72" spans="1:9" x14ac:dyDescent="0.3">
      <c r="A72">
        <v>172</v>
      </c>
      <c r="B72" t="s">
        <v>122</v>
      </c>
      <c r="C72" t="s">
        <v>93</v>
      </c>
      <c r="D72" t="s">
        <v>21</v>
      </c>
      <c r="E72" t="s">
        <v>22</v>
      </c>
      <c r="F72" s="101">
        <v>44651</v>
      </c>
      <c r="H72">
        <v>90</v>
      </c>
      <c r="I72" t="s">
        <v>953</v>
      </c>
    </row>
    <row r="73" spans="1:9" x14ac:dyDescent="0.3">
      <c r="A73">
        <v>208</v>
      </c>
      <c r="B73" t="s">
        <v>140</v>
      </c>
      <c r="C73" t="s">
        <v>90</v>
      </c>
      <c r="D73" t="s">
        <v>21</v>
      </c>
      <c r="E73" t="s">
        <v>54</v>
      </c>
      <c r="F73" s="101">
        <v>44651</v>
      </c>
      <c r="G73">
        <v>0</v>
      </c>
      <c r="H73">
        <v>1700</v>
      </c>
      <c r="I73" t="s">
        <v>1004</v>
      </c>
    </row>
    <row r="74" spans="1:9" x14ac:dyDescent="0.3">
      <c r="A74">
        <v>214</v>
      </c>
      <c r="B74" t="s">
        <v>143</v>
      </c>
      <c r="C74" t="s">
        <v>90</v>
      </c>
      <c r="D74" t="s">
        <v>21</v>
      </c>
      <c r="E74" t="s">
        <v>54</v>
      </c>
      <c r="F74" s="101">
        <v>44651</v>
      </c>
      <c r="G74">
        <v>0</v>
      </c>
      <c r="H74">
        <v>7500</v>
      </c>
      <c r="I74" t="s">
        <v>1049</v>
      </c>
    </row>
    <row r="75" spans="1:9" x14ac:dyDescent="0.3">
      <c r="A75">
        <v>218</v>
      </c>
      <c r="B75" t="s">
        <v>148</v>
      </c>
      <c r="C75" t="s">
        <v>90</v>
      </c>
      <c r="D75" t="s">
        <v>21</v>
      </c>
      <c r="E75" t="s">
        <v>54</v>
      </c>
      <c r="F75" s="101">
        <v>44651</v>
      </c>
      <c r="G75">
        <v>0</v>
      </c>
      <c r="H75">
        <v>172000</v>
      </c>
      <c r="I75" t="s">
        <v>1106</v>
      </c>
    </row>
    <row r="76" spans="1:9" x14ac:dyDescent="0.3">
      <c r="A76">
        <v>225</v>
      </c>
      <c r="B76" t="s">
        <v>156</v>
      </c>
      <c r="C76" t="s">
        <v>90</v>
      </c>
      <c r="D76" t="s">
        <v>21</v>
      </c>
      <c r="E76" t="s">
        <v>22</v>
      </c>
      <c r="F76" s="101">
        <v>44651</v>
      </c>
      <c r="G76">
        <v>0</v>
      </c>
      <c r="H76">
        <v>1</v>
      </c>
      <c r="I76" t="s">
        <v>1164</v>
      </c>
    </row>
    <row r="77" spans="1:9" x14ac:dyDescent="0.3">
      <c r="A77">
        <v>239</v>
      </c>
      <c r="B77" t="s">
        <v>1226</v>
      </c>
      <c r="C77" t="s">
        <v>29</v>
      </c>
      <c r="D77" t="s">
        <v>21</v>
      </c>
      <c r="E77" t="s">
        <v>22</v>
      </c>
      <c r="F77" s="101">
        <v>44651</v>
      </c>
      <c r="G77">
        <v>0</v>
      </c>
      <c r="I77" t="s">
        <v>8392</v>
      </c>
    </row>
    <row r="78" spans="1:9" x14ac:dyDescent="0.3">
      <c r="A78">
        <v>434</v>
      </c>
      <c r="B78" t="s">
        <v>403</v>
      </c>
      <c r="C78" t="s">
        <v>90</v>
      </c>
      <c r="D78" t="s">
        <v>21</v>
      </c>
      <c r="E78" t="s">
        <v>54</v>
      </c>
      <c r="F78" s="101">
        <v>44651</v>
      </c>
      <c r="G78">
        <v>0</v>
      </c>
      <c r="H78">
        <v>200</v>
      </c>
      <c r="I78" t="s">
        <v>1735</v>
      </c>
    </row>
    <row r="79" spans="1:9" x14ac:dyDescent="0.3">
      <c r="A79">
        <v>436</v>
      </c>
      <c r="B79" t="s">
        <v>121</v>
      </c>
      <c r="C79" t="s">
        <v>93</v>
      </c>
      <c r="D79" t="s">
        <v>21</v>
      </c>
      <c r="E79" t="s">
        <v>54</v>
      </c>
      <c r="F79" s="101">
        <v>44651</v>
      </c>
      <c r="G79">
        <v>0</v>
      </c>
      <c r="H79">
        <v>14</v>
      </c>
      <c r="I79" t="s">
        <v>1775</v>
      </c>
    </row>
    <row r="80" spans="1:9" x14ac:dyDescent="0.3">
      <c r="A80">
        <v>485</v>
      </c>
      <c r="B80" t="s">
        <v>450</v>
      </c>
      <c r="C80" t="s">
        <v>93</v>
      </c>
      <c r="D80" t="s">
        <v>21</v>
      </c>
      <c r="E80" t="s">
        <v>22</v>
      </c>
      <c r="F80" s="101">
        <v>44651</v>
      </c>
      <c r="I80" t="s">
        <v>2060</v>
      </c>
    </row>
    <row r="81" spans="1:9" x14ac:dyDescent="0.3">
      <c r="A81">
        <v>488</v>
      </c>
      <c r="B81" t="s">
        <v>453</v>
      </c>
      <c r="C81" t="s">
        <v>93</v>
      </c>
      <c r="D81" t="s">
        <v>21</v>
      </c>
      <c r="E81" t="s">
        <v>22</v>
      </c>
      <c r="F81" s="101">
        <v>44651</v>
      </c>
      <c r="I81" t="s">
        <v>2100</v>
      </c>
    </row>
    <row r="82" spans="1:9" x14ac:dyDescent="0.3">
      <c r="A82">
        <v>509</v>
      </c>
      <c r="B82" t="s">
        <v>2156</v>
      </c>
      <c r="C82" t="s">
        <v>29</v>
      </c>
      <c r="D82" t="s">
        <v>21</v>
      </c>
      <c r="E82" t="s">
        <v>22</v>
      </c>
      <c r="F82" s="101">
        <v>44651</v>
      </c>
      <c r="I82" t="s">
        <v>2159</v>
      </c>
    </row>
    <row r="83" spans="1:9" x14ac:dyDescent="0.3">
      <c r="A83">
        <v>167</v>
      </c>
      <c r="B83" t="s">
        <v>120</v>
      </c>
      <c r="C83" t="s">
        <v>25</v>
      </c>
      <c r="D83" t="s">
        <v>47</v>
      </c>
      <c r="E83" t="s">
        <v>22</v>
      </c>
      <c r="F83" s="101">
        <v>44651</v>
      </c>
      <c r="H83">
        <v>80</v>
      </c>
      <c r="I83" t="s">
        <v>947</v>
      </c>
    </row>
    <row r="84" spans="1:9" x14ac:dyDescent="0.3">
      <c r="A84">
        <v>199</v>
      </c>
      <c r="B84" t="s">
        <v>131</v>
      </c>
      <c r="C84" t="s">
        <v>25</v>
      </c>
      <c r="D84" t="s">
        <v>47</v>
      </c>
      <c r="E84" t="s">
        <v>22</v>
      </c>
      <c r="F84" s="101">
        <v>44651</v>
      </c>
      <c r="H84">
        <v>80</v>
      </c>
      <c r="I84" t="s">
        <v>973</v>
      </c>
    </row>
    <row r="85" spans="1:9" x14ac:dyDescent="0.3">
      <c r="A85">
        <v>203</v>
      </c>
      <c r="B85" t="s">
        <v>135</v>
      </c>
      <c r="C85" t="s">
        <v>86</v>
      </c>
      <c r="D85" t="s">
        <v>47</v>
      </c>
      <c r="E85" t="s">
        <v>22</v>
      </c>
      <c r="F85" s="101">
        <v>44651</v>
      </c>
      <c r="I85" t="s">
        <v>983</v>
      </c>
    </row>
    <row r="86" spans="1:9" x14ac:dyDescent="0.3">
      <c r="A86">
        <v>215</v>
      </c>
      <c r="B86" t="s">
        <v>145</v>
      </c>
      <c r="C86" t="s">
        <v>90</v>
      </c>
      <c r="D86" t="s">
        <v>47</v>
      </c>
      <c r="E86" t="s">
        <v>22</v>
      </c>
      <c r="F86" s="101">
        <v>44651</v>
      </c>
      <c r="H86">
        <v>1</v>
      </c>
      <c r="I86" t="s">
        <v>1066</v>
      </c>
    </row>
    <row r="87" spans="1:9" x14ac:dyDescent="0.3">
      <c r="A87">
        <v>274</v>
      </c>
      <c r="B87" t="s">
        <v>215</v>
      </c>
      <c r="C87" t="s">
        <v>197</v>
      </c>
      <c r="D87" t="s">
        <v>47</v>
      </c>
      <c r="E87" t="s">
        <v>22</v>
      </c>
      <c r="F87" s="101">
        <v>44651</v>
      </c>
      <c r="I87" t="s">
        <v>1302</v>
      </c>
    </row>
    <row r="88" spans="1:9" x14ac:dyDescent="0.3">
      <c r="A88">
        <v>275</v>
      </c>
      <c r="B88" t="s">
        <v>216</v>
      </c>
      <c r="C88" t="s">
        <v>217</v>
      </c>
      <c r="D88" t="s">
        <v>47</v>
      </c>
      <c r="E88" t="s">
        <v>22</v>
      </c>
      <c r="F88" s="101">
        <v>44651</v>
      </c>
      <c r="H88">
        <v>80</v>
      </c>
      <c r="I88" t="s">
        <v>1306</v>
      </c>
    </row>
    <row r="89" spans="1:9" x14ac:dyDescent="0.3">
      <c r="A89">
        <v>278</v>
      </c>
      <c r="B89" t="s">
        <v>1325</v>
      </c>
      <c r="C89" t="s">
        <v>219</v>
      </c>
      <c r="D89" t="s">
        <v>47</v>
      </c>
      <c r="E89" t="s">
        <v>22</v>
      </c>
      <c r="F89" s="101">
        <v>44651</v>
      </c>
      <c r="I89" t="s">
        <v>1329</v>
      </c>
    </row>
    <row r="90" spans="1:9" x14ac:dyDescent="0.3">
      <c r="A90">
        <v>286</v>
      </c>
      <c r="B90" t="s">
        <v>1339</v>
      </c>
      <c r="C90" t="s">
        <v>219</v>
      </c>
      <c r="D90" t="s">
        <v>47</v>
      </c>
      <c r="E90" t="s">
        <v>22</v>
      </c>
      <c r="F90" s="101">
        <v>44651</v>
      </c>
      <c r="I90" t="s">
        <v>1343</v>
      </c>
    </row>
    <row r="91" spans="1:9" x14ac:dyDescent="0.3">
      <c r="A91">
        <v>292</v>
      </c>
      <c r="B91" t="s">
        <v>235</v>
      </c>
      <c r="C91" t="s">
        <v>234</v>
      </c>
      <c r="D91" t="s">
        <v>47</v>
      </c>
      <c r="E91" t="s">
        <v>22</v>
      </c>
      <c r="F91" s="101">
        <v>44651</v>
      </c>
      <c r="I91" t="s">
        <v>1362</v>
      </c>
    </row>
    <row r="92" spans="1:9" x14ac:dyDescent="0.3">
      <c r="A92">
        <v>294</v>
      </c>
      <c r="B92" t="s">
        <v>238</v>
      </c>
      <c r="C92" t="s">
        <v>234</v>
      </c>
      <c r="D92" t="s">
        <v>47</v>
      </c>
      <c r="E92" t="s">
        <v>22</v>
      </c>
      <c r="F92" s="101">
        <v>44651</v>
      </c>
      <c r="I92" t="s">
        <v>1369</v>
      </c>
    </row>
    <row r="93" spans="1:9" x14ac:dyDescent="0.3">
      <c r="A93">
        <v>302</v>
      </c>
      <c r="B93" t="s">
        <v>1379</v>
      </c>
      <c r="C93" t="s">
        <v>208</v>
      </c>
      <c r="D93" t="s">
        <v>47</v>
      </c>
      <c r="E93" t="s">
        <v>22</v>
      </c>
      <c r="F93" s="101">
        <v>44651</v>
      </c>
      <c r="I93" t="s">
        <v>1381</v>
      </c>
    </row>
    <row r="94" spans="1:9" x14ac:dyDescent="0.3">
      <c r="A94">
        <v>303</v>
      </c>
      <c r="B94" t="s">
        <v>248</v>
      </c>
      <c r="C94" t="s">
        <v>249</v>
      </c>
      <c r="D94" t="s">
        <v>47</v>
      </c>
      <c r="E94" t="s">
        <v>22</v>
      </c>
      <c r="F94" s="101">
        <v>44651</v>
      </c>
      <c r="H94">
        <v>100</v>
      </c>
      <c r="I94" t="s">
        <v>1386</v>
      </c>
    </row>
    <row r="95" spans="1:9" x14ac:dyDescent="0.3">
      <c r="A95">
        <v>362</v>
      </c>
      <c r="B95" t="s">
        <v>314</v>
      </c>
      <c r="C95" t="s">
        <v>315</v>
      </c>
      <c r="D95" t="s">
        <v>47</v>
      </c>
      <c r="E95" t="s">
        <v>22</v>
      </c>
      <c r="F95" s="101">
        <v>44651</v>
      </c>
      <c r="I95" t="s">
        <v>1447</v>
      </c>
    </row>
    <row r="96" spans="1:9" x14ac:dyDescent="0.3">
      <c r="A96">
        <v>369</v>
      </c>
      <c r="B96" t="s">
        <v>324</v>
      </c>
      <c r="C96" t="s">
        <v>32</v>
      </c>
      <c r="D96" t="s">
        <v>47</v>
      </c>
      <c r="E96" t="s">
        <v>22</v>
      </c>
      <c r="F96" s="101">
        <v>44651</v>
      </c>
      <c r="I96" t="s">
        <v>1466</v>
      </c>
    </row>
    <row r="97" spans="1:9" x14ac:dyDescent="0.3">
      <c r="A97">
        <v>375</v>
      </c>
      <c r="B97" t="s">
        <v>330</v>
      </c>
      <c r="C97" t="s">
        <v>315</v>
      </c>
      <c r="D97" t="s">
        <v>47</v>
      </c>
      <c r="E97" t="s">
        <v>22</v>
      </c>
      <c r="F97" s="101">
        <v>44651</v>
      </c>
      <c r="H97">
        <v>100</v>
      </c>
      <c r="I97" t="s">
        <v>1492</v>
      </c>
    </row>
    <row r="98" spans="1:9" x14ac:dyDescent="0.3">
      <c r="A98">
        <v>386</v>
      </c>
      <c r="B98" t="s">
        <v>344</v>
      </c>
      <c r="C98" t="s">
        <v>343</v>
      </c>
      <c r="D98" t="s">
        <v>47</v>
      </c>
      <c r="E98" t="s">
        <v>22</v>
      </c>
      <c r="F98" s="101">
        <v>44651</v>
      </c>
      <c r="H98">
        <v>100</v>
      </c>
      <c r="I98" t="s">
        <v>1511</v>
      </c>
    </row>
    <row r="99" spans="1:9" x14ac:dyDescent="0.3">
      <c r="A99">
        <v>389</v>
      </c>
      <c r="B99" t="s">
        <v>347</v>
      </c>
      <c r="C99" t="s">
        <v>439</v>
      </c>
      <c r="D99" t="s">
        <v>47</v>
      </c>
      <c r="E99" t="s">
        <v>22</v>
      </c>
      <c r="F99" s="101">
        <v>44651</v>
      </c>
      <c r="I99" t="s">
        <v>1520</v>
      </c>
    </row>
    <row r="100" spans="1:9" x14ac:dyDescent="0.3">
      <c r="A100">
        <v>408</v>
      </c>
      <c r="B100" t="s">
        <v>374</v>
      </c>
      <c r="C100" t="s">
        <v>39</v>
      </c>
      <c r="D100" t="s">
        <v>47</v>
      </c>
      <c r="E100" t="s">
        <v>22</v>
      </c>
      <c r="F100" s="101">
        <v>44651</v>
      </c>
      <c r="I100" t="s">
        <v>1565</v>
      </c>
    </row>
    <row r="101" spans="1:9" x14ac:dyDescent="0.3">
      <c r="A101">
        <v>430</v>
      </c>
      <c r="B101" t="s">
        <v>399</v>
      </c>
      <c r="C101" t="s">
        <v>86</v>
      </c>
      <c r="D101" t="s">
        <v>47</v>
      </c>
      <c r="E101" t="s">
        <v>22</v>
      </c>
      <c r="F101" s="101">
        <v>44651</v>
      </c>
      <c r="I101" t="s">
        <v>1700</v>
      </c>
    </row>
    <row r="102" spans="1:9" x14ac:dyDescent="0.3">
      <c r="A102">
        <v>435</v>
      </c>
      <c r="B102" t="s">
        <v>404</v>
      </c>
      <c r="C102" t="s">
        <v>90</v>
      </c>
      <c r="D102" t="s">
        <v>47</v>
      </c>
      <c r="E102" t="s">
        <v>22</v>
      </c>
      <c r="F102" s="101">
        <v>44651</v>
      </c>
      <c r="H102">
        <v>100</v>
      </c>
      <c r="I102" t="s">
        <v>1758</v>
      </c>
    </row>
    <row r="103" spans="1:9" x14ac:dyDescent="0.3">
      <c r="A103">
        <v>439</v>
      </c>
      <c r="B103" t="s">
        <v>407</v>
      </c>
      <c r="C103" t="s">
        <v>315</v>
      </c>
      <c r="D103" t="s">
        <v>47</v>
      </c>
      <c r="E103" t="s">
        <v>22</v>
      </c>
      <c r="F103" s="101">
        <v>44651</v>
      </c>
      <c r="I103" t="s">
        <v>1798</v>
      </c>
    </row>
    <row r="104" spans="1:9" x14ac:dyDescent="0.3">
      <c r="A104">
        <v>440</v>
      </c>
      <c r="B104" t="s">
        <v>408</v>
      </c>
      <c r="C104" t="s">
        <v>315</v>
      </c>
      <c r="D104" t="s">
        <v>47</v>
      </c>
      <c r="E104" t="s">
        <v>22</v>
      </c>
      <c r="F104" s="101">
        <v>44651</v>
      </c>
      <c r="I104" t="s">
        <v>1809</v>
      </c>
    </row>
    <row r="105" spans="1:9" x14ac:dyDescent="0.3">
      <c r="A105">
        <v>473</v>
      </c>
      <c r="B105" t="s">
        <v>437</v>
      </c>
      <c r="C105" t="s">
        <v>20</v>
      </c>
      <c r="D105" t="s">
        <v>47</v>
      </c>
      <c r="E105" t="s">
        <v>22</v>
      </c>
      <c r="F105" s="101">
        <v>44651</v>
      </c>
      <c r="I105" t="s">
        <v>1937</v>
      </c>
    </row>
    <row r="106" spans="1:9" x14ac:dyDescent="0.3">
      <c r="A106">
        <v>474</v>
      </c>
      <c r="B106" t="s">
        <v>440</v>
      </c>
      <c r="C106" t="s">
        <v>439</v>
      </c>
      <c r="D106" t="s">
        <v>47</v>
      </c>
      <c r="E106" t="s">
        <v>22</v>
      </c>
      <c r="F106" s="101">
        <v>44651</v>
      </c>
      <c r="I106" t="s">
        <v>1950</v>
      </c>
    </row>
    <row r="107" spans="1:9" x14ac:dyDescent="0.3">
      <c r="A107">
        <v>476</v>
      </c>
      <c r="B107" t="s">
        <v>442</v>
      </c>
      <c r="C107" t="s">
        <v>20</v>
      </c>
      <c r="D107" t="s">
        <v>47</v>
      </c>
      <c r="E107" t="s">
        <v>22</v>
      </c>
      <c r="F107" s="101">
        <v>44651</v>
      </c>
      <c r="I107" t="s">
        <v>1971</v>
      </c>
    </row>
    <row r="108" spans="1:9" x14ac:dyDescent="0.3">
      <c r="A108">
        <v>69</v>
      </c>
      <c r="B108" t="s">
        <v>51</v>
      </c>
      <c r="C108" t="s">
        <v>50</v>
      </c>
      <c r="D108" t="s">
        <v>52</v>
      </c>
      <c r="E108" t="s">
        <v>22</v>
      </c>
      <c r="F108" s="101">
        <v>44651</v>
      </c>
      <c r="G108">
        <v>80.080321285140997</v>
      </c>
      <c r="H108">
        <v>80</v>
      </c>
      <c r="I108" t="s">
        <v>2486</v>
      </c>
    </row>
    <row r="109" spans="1:9" x14ac:dyDescent="0.3">
      <c r="A109">
        <v>197</v>
      </c>
      <c r="B109" t="s">
        <v>130</v>
      </c>
      <c r="C109" t="s">
        <v>87</v>
      </c>
      <c r="D109" t="s">
        <v>52</v>
      </c>
      <c r="E109" t="s">
        <v>22</v>
      </c>
      <c r="F109" s="101">
        <v>44651</v>
      </c>
      <c r="H109">
        <v>85</v>
      </c>
      <c r="I109" t="s">
        <v>967</v>
      </c>
    </row>
    <row r="110" spans="1:9" x14ac:dyDescent="0.3">
      <c r="A110">
        <v>213</v>
      </c>
      <c r="B110" t="s">
        <v>142</v>
      </c>
      <c r="C110" t="s">
        <v>90</v>
      </c>
      <c r="D110" t="s">
        <v>52</v>
      </c>
      <c r="E110" t="s">
        <v>22</v>
      </c>
      <c r="F110" s="101">
        <v>44651</v>
      </c>
      <c r="G110">
        <v>0</v>
      </c>
      <c r="H110">
        <v>90</v>
      </c>
      <c r="I110" t="s">
        <v>1025</v>
      </c>
    </row>
    <row r="111" spans="1:9" x14ac:dyDescent="0.3">
      <c r="A111">
        <v>238</v>
      </c>
      <c r="B111" t="s">
        <v>168</v>
      </c>
      <c r="C111" t="s">
        <v>90</v>
      </c>
      <c r="D111" t="s">
        <v>52</v>
      </c>
      <c r="E111" t="s">
        <v>22</v>
      </c>
      <c r="F111" s="101">
        <v>44651</v>
      </c>
      <c r="H111">
        <v>90</v>
      </c>
      <c r="I111" t="s">
        <v>1214</v>
      </c>
    </row>
    <row r="112" spans="1:9" x14ac:dyDescent="0.3">
      <c r="A112">
        <v>306</v>
      </c>
      <c r="B112" t="s">
        <v>252</v>
      </c>
      <c r="C112" t="s">
        <v>186</v>
      </c>
      <c r="D112" t="s">
        <v>52</v>
      </c>
      <c r="E112" t="s">
        <v>22</v>
      </c>
      <c r="F112" s="101">
        <v>44651</v>
      </c>
      <c r="G112">
        <v>0</v>
      </c>
      <c r="H112">
        <v>100</v>
      </c>
      <c r="I112" t="s">
        <v>8393</v>
      </c>
    </row>
    <row r="113" spans="1:9" x14ac:dyDescent="0.3">
      <c r="A113">
        <v>373</v>
      </c>
      <c r="B113" t="s">
        <v>328</v>
      </c>
      <c r="C113" t="s">
        <v>190</v>
      </c>
      <c r="D113" t="s">
        <v>52</v>
      </c>
      <c r="E113" t="s">
        <v>22</v>
      </c>
      <c r="F113" s="101">
        <v>44651</v>
      </c>
      <c r="G113">
        <v>0</v>
      </c>
      <c r="I113" t="s">
        <v>1479</v>
      </c>
    </row>
    <row r="114" spans="1:9" x14ac:dyDescent="0.3">
      <c r="A114">
        <v>390</v>
      </c>
      <c r="B114" t="s">
        <v>348</v>
      </c>
      <c r="C114" t="s">
        <v>190</v>
      </c>
      <c r="D114" t="s">
        <v>52</v>
      </c>
      <c r="E114" t="s">
        <v>22</v>
      </c>
      <c r="F114" s="101">
        <v>44651</v>
      </c>
      <c r="G114">
        <v>0</v>
      </c>
      <c r="I114" t="s">
        <v>1532</v>
      </c>
    </row>
    <row r="115" spans="1:9" x14ac:dyDescent="0.3">
      <c r="A115">
        <v>409</v>
      </c>
      <c r="B115" t="s">
        <v>375</v>
      </c>
      <c r="C115" t="s">
        <v>41</v>
      </c>
      <c r="D115" t="s">
        <v>52</v>
      </c>
      <c r="E115" t="s">
        <v>22</v>
      </c>
      <c r="F115" s="101">
        <v>44651</v>
      </c>
      <c r="I115" t="s">
        <v>1573</v>
      </c>
    </row>
    <row r="116" spans="1:9" x14ac:dyDescent="0.3">
      <c r="A116">
        <v>414</v>
      </c>
      <c r="B116" t="s">
        <v>382</v>
      </c>
      <c r="C116" t="s">
        <v>190</v>
      </c>
      <c r="D116" t="s">
        <v>52</v>
      </c>
      <c r="E116" t="s">
        <v>22</v>
      </c>
      <c r="F116" s="101">
        <v>44651</v>
      </c>
      <c r="G116">
        <v>0</v>
      </c>
      <c r="I116" t="s">
        <v>1591</v>
      </c>
    </row>
    <row r="117" spans="1:9" x14ac:dyDescent="0.3">
      <c r="A117">
        <v>415</v>
      </c>
      <c r="B117" t="s">
        <v>383</v>
      </c>
      <c r="C117" t="s">
        <v>190</v>
      </c>
      <c r="D117" t="s">
        <v>52</v>
      </c>
      <c r="E117" t="s">
        <v>22</v>
      </c>
      <c r="F117" s="101">
        <v>44651</v>
      </c>
      <c r="G117">
        <v>0</v>
      </c>
      <c r="I117" t="s">
        <v>1607</v>
      </c>
    </row>
    <row r="118" spans="1:9" x14ac:dyDescent="0.3">
      <c r="A118">
        <v>416</v>
      </c>
      <c r="B118" t="s">
        <v>384</v>
      </c>
      <c r="C118" t="s">
        <v>190</v>
      </c>
      <c r="D118" t="s">
        <v>52</v>
      </c>
      <c r="E118" t="s">
        <v>22</v>
      </c>
      <c r="F118" s="101">
        <v>44651</v>
      </c>
      <c r="G118">
        <v>0</v>
      </c>
      <c r="I118" t="s">
        <v>1623</v>
      </c>
    </row>
    <row r="119" spans="1:9" x14ac:dyDescent="0.3">
      <c r="A119">
        <v>417</v>
      </c>
      <c r="B119" t="s">
        <v>385</v>
      </c>
      <c r="C119" t="s">
        <v>190</v>
      </c>
      <c r="D119" t="s">
        <v>52</v>
      </c>
      <c r="E119" t="s">
        <v>22</v>
      </c>
      <c r="F119" s="101">
        <v>44651</v>
      </c>
      <c r="G119">
        <v>0</v>
      </c>
      <c r="I119" t="s">
        <v>1639</v>
      </c>
    </row>
    <row r="120" spans="1:9" x14ac:dyDescent="0.3">
      <c r="A120">
        <v>418</v>
      </c>
      <c r="B120" t="s">
        <v>386</v>
      </c>
      <c r="C120" t="s">
        <v>190</v>
      </c>
      <c r="D120" t="s">
        <v>52</v>
      </c>
      <c r="E120" t="s">
        <v>22</v>
      </c>
      <c r="F120" s="101">
        <v>44651</v>
      </c>
      <c r="G120">
        <v>0</v>
      </c>
      <c r="I120" t="s">
        <v>1655</v>
      </c>
    </row>
    <row r="121" spans="1:9" x14ac:dyDescent="0.3">
      <c r="A121">
        <v>420</v>
      </c>
      <c r="B121" t="s">
        <v>388</v>
      </c>
      <c r="C121" t="s">
        <v>190</v>
      </c>
      <c r="D121" t="s">
        <v>52</v>
      </c>
      <c r="E121" t="s">
        <v>22</v>
      </c>
      <c r="F121" s="101">
        <v>44651</v>
      </c>
      <c r="G121">
        <v>0</v>
      </c>
      <c r="I121" t="s">
        <v>1671</v>
      </c>
    </row>
    <row r="122" spans="1:9" x14ac:dyDescent="0.3">
      <c r="A122">
        <v>432</v>
      </c>
      <c r="B122" t="s">
        <v>401</v>
      </c>
      <c r="C122" t="s">
        <v>64</v>
      </c>
      <c r="D122" t="s">
        <v>52</v>
      </c>
      <c r="E122" t="s">
        <v>22</v>
      </c>
      <c r="F122" s="101">
        <v>44651</v>
      </c>
      <c r="I122" t="s">
        <v>1708</v>
      </c>
    </row>
    <row r="123" spans="1:9" x14ac:dyDescent="0.3">
      <c r="A123">
        <v>456</v>
      </c>
      <c r="B123" t="s">
        <v>421</v>
      </c>
      <c r="C123" t="s">
        <v>395</v>
      </c>
      <c r="D123" t="s">
        <v>52</v>
      </c>
      <c r="E123" t="s">
        <v>22</v>
      </c>
      <c r="F123" s="101">
        <v>44651</v>
      </c>
      <c r="I123" t="s">
        <v>1835</v>
      </c>
    </row>
    <row r="124" spans="1:9" x14ac:dyDescent="0.3">
      <c r="A124">
        <v>457</v>
      </c>
      <c r="B124" t="s">
        <v>422</v>
      </c>
      <c r="C124" t="s">
        <v>395</v>
      </c>
      <c r="D124" t="s">
        <v>52</v>
      </c>
      <c r="E124" t="s">
        <v>22</v>
      </c>
      <c r="F124" s="101">
        <v>44651</v>
      </c>
      <c r="I124" t="s">
        <v>1857</v>
      </c>
    </row>
    <row r="125" spans="1:9" x14ac:dyDescent="0.3">
      <c r="A125">
        <v>469</v>
      </c>
      <c r="B125" t="s">
        <v>387</v>
      </c>
      <c r="C125" t="s">
        <v>190</v>
      </c>
      <c r="D125" t="s">
        <v>52</v>
      </c>
      <c r="E125" t="s">
        <v>22</v>
      </c>
      <c r="F125" s="101">
        <v>44651</v>
      </c>
      <c r="I125" t="s">
        <v>1884</v>
      </c>
    </row>
    <row r="126" spans="1:9" x14ac:dyDescent="0.3">
      <c r="A126">
        <v>470</v>
      </c>
      <c r="B126" t="s">
        <v>433</v>
      </c>
      <c r="C126" t="s">
        <v>190</v>
      </c>
      <c r="D126" t="s">
        <v>52</v>
      </c>
      <c r="E126" t="s">
        <v>22</v>
      </c>
      <c r="F126" s="101">
        <v>44651</v>
      </c>
      <c r="H126">
        <v>100</v>
      </c>
      <c r="I126" t="s">
        <v>1901</v>
      </c>
    </row>
    <row r="127" spans="1:9" x14ac:dyDescent="0.3">
      <c r="A127">
        <v>471</v>
      </c>
      <c r="B127" t="s">
        <v>434</v>
      </c>
      <c r="C127" t="s">
        <v>190</v>
      </c>
      <c r="D127" t="s">
        <v>52</v>
      </c>
      <c r="E127" t="s">
        <v>22</v>
      </c>
      <c r="F127" s="101">
        <v>44651</v>
      </c>
      <c r="I127" t="s">
        <v>1919</v>
      </c>
    </row>
    <row r="128" spans="1:9" x14ac:dyDescent="0.3">
      <c r="A128">
        <v>510</v>
      </c>
      <c r="B128" t="s">
        <v>2204</v>
      </c>
      <c r="C128" t="s">
        <v>241</v>
      </c>
      <c r="D128" t="s">
        <v>52</v>
      </c>
      <c r="E128" t="s">
        <v>22</v>
      </c>
      <c r="F128" s="101">
        <v>44651</v>
      </c>
      <c r="I128" t="s">
        <v>2205</v>
      </c>
    </row>
    <row r="129" spans="1:9" x14ac:dyDescent="0.3">
      <c r="A129">
        <v>511</v>
      </c>
      <c r="B129" t="s">
        <v>2228</v>
      </c>
      <c r="C129" t="s">
        <v>241</v>
      </c>
      <c r="D129" t="s">
        <v>52</v>
      </c>
      <c r="E129" t="s">
        <v>22</v>
      </c>
      <c r="F129" s="101">
        <v>44651</v>
      </c>
      <c r="I129" t="s">
        <v>2229</v>
      </c>
    </row>
    <row r="130" spans="1:9" x14ac:dyDescent="0.3">
      <c r="A130">
        <v>529</v>
      </c>
      <c r="B130" t="s">
        <v>2313</v>
      </c>
      <c r="C130" t="s">
        <v>87</v>
      </c>
      <c r="D130" t="s">
        <v>52</v>
      </c>
      <c r="E130" t="s">
        <v>22</v>
      </c>
      <c r="F130" s="101">
        <v>44651</v>
      </c>
      <c r="I130" t="s">
        <v>2314</v>
      </c>
    </row>
    <row r="131" spans="1:9" x14ac:dyDescent="0.3">
      <c r="A131">
        <v>223</v>
      </c>
      <c r="B131" t="s">
        <v>154</v>
      </c>
      <c r="C131" t="s">
        <v>90</v>
      </c>
      <c r="D131" t="s">
        <v>65</v>
      </c>
      <c r="E131" t="s">
        <v>22</v>
      </c>
      <c r="F131" s="101">
        <v>44651</v>
      </c>
      <c r="H131">
        <v>100</v>
      </c>
      <c r="I131" t="s">
        <v>1142</v>
      </c>
    </row>
    <row r="132" spans="1:9" x14ac:dyDescent="0.3">
      <c r="A132">
        <v>255</v>
      </c>
      <c r="B132" t="s">
        <v>1258</v>
      </c>
      <c r="C132" t="s">
        <v>118</v>
      </c>
      <c r="D132" t="s">
        <v>65</v>
      </c>
      <c r="E132" t="s">
        <v>22</v>
      </c>
      <c r="F132" s="101">
        <v>44651</v>
      </c>
      <c r="I132" t="s">
        <v>1260</v>
      </c>
    </row>
    <row r="133" spans="1:9" x14ac:dyDescent="0.3">
      <c r="A133">
        <v>542</v>
      </c>
      <c r="B133" t="s">
        <v>2410</v>
      </c>
      <c r="C133" t="s">
        <v>279</v>
      </c>
      <c r="D133" t="s">
        <v>65</v>
      </c>
      <c r="E133" t="s">
        <v>22</v>
      </c>
      <c r="F133" s="101">
        <v>44651</v>
      </c>
      <c r="I133" t="s">
        <v>2412</v>
      </c>
    </row>
    <row r="134" spans="1:9" x14ac:dyDescent="0.3">
      <c r="A134">
        <v>546</v>
      </c>
      <c r="B134" t="s">
        <v>2444</v>
      </c>
      <c r="C134" t="s">
        <v>279</v>
      </c>
      <c r="D134" t="s">
        <v>65</v>
      </c>
      <c r="E134" t="s">
        <v>22</v>
      </c>
      <c r="F134" s="101">
        <v>44651</v>
      </c>
      <c r="I134" t="s">
        <v>2446</v>
      </c>
    </row>
    <row r="135" spans="1:9" x14ac:dyDescent="0.3">
      <c r="A135">
        <v>77</v>
      </c>
      <c r="B135" t="s">
        <v>57</v>
      </c>
      <c r="C135" t="s">
        <v>58</v>
      </c>
      <c r="D135" t="s">
        <v>21</v>
      </c>
      <c r="E135" t="s">
        <v>22</v>
      </c>
      <c r="F135" s="101">
        <v>44681</v>
      </c>
      <c r="G135">
        <v>96.5</v>
      </c>
      <c r="H135">
        <v>97</v>
      </c>
      <c r="I135" t="s">
        <v>3602</v>
      </c>
    </row>
    <row r="136" spans="1:9" x14ac:dyDescent="0.3">
      <c r="A136">
        <v>121</v>
      </c>
      <c r="B136" t="s">
        <v>94</v>
      </c>
      <c r="C136" t="s">
        <v>25</v>
      </c>
      <c r="D136" t="s">
        <v>21</v>
      </c>
      <c r="E136" t="s">
        <v>54</v>
      </c>
      <c r="F136" s="101">
        <v>44681</v>
      </c>
      <c r="G136">
        <v>99.442905836212006</v>
      </c>
      <c r="H136">
        <v>100</v>
      </c>
      <c r="I136" t="s">
        <v>3605</v>
      </c>
    </row>
    <row r="137" spans="1:9" x14ac:dyDescent="0.3">
      <c r="A137">
        <v>122</v>
      </c>
      <c r="B137" t="s">
        <v>96</v>
      </c>
      <c r="C137" t="s">
        <v>93</v>
      </c>
      <c r="D137" t="s">
        <v>21</v>
      </c>
      <c r="E137" t="s">
        <v>22</v>
      </c>
      <c r="F137" s="101">
        <v>44681</v>
      </c>
      <c r="G137">
        <v>100</v>
      </c>
      <c r="H137">
        <v>80</v>
      </c>
      <c r="I137" t="s">
        <v>812</v>
      </c>
    </row>
    <row r="138" spans="1:9" x14ac:dyDescent="0.3">
      <c r="A138">
        <v>124</v>
      </c>
      <c r="B138" t="s">
        <v>97</v>
      </c>
      <c r="C138" t="s">
        <v>64</v>
      </c>
      <c r="D138" t="s">
        <v>21</v>
      </c>
      <c r="E138" t="s">
        <v>54</v>
      </c>
      <c r="F138" s="101">
        <v>44681</v>
      </c>
      <c r="G138">
        <v>0</v>
      </c>
      <c r="H138">
        <v>1.6</v>
      </c>
      <c r="I138" t="s">
        <v>3610</v>
      </c>
    </row>
    <row r="139" spans="1:9" x14ac:dyDescent="0.3">
      <c r="A139">
        <v>125</v>
      </c>
      <c r="B139" t="s">
        <v>98</v>
      </c>
      <c r="C139" t="s">
        <v>64</v>
      </c>
      <c r="D139" t="s">
        <v>21</v>
      </c>
      <c r="E139" t="s">
        <v>54</v>
      </c>
      <c r="F139" s="101">
        <v>44681</v>
      </c>
      <c r="G139">
        <v>0</v>
      </c>
      <c r="H139">
        <v>4.7</v>
      </c>
      <c r="I139" t="s">
        <v>3612</v>
      </c>
    </row>
    <row r="140" spans="1:9" x14ac:dyDescent="0.3">
      <c r="A140">
        <v>128</v>
      </c>
      <c r="B140" t="s">
        <v>101</v>
      </c>
      <c r="C140" t="s">
        <v>64</v>
      </c>
      <c r="D140" t="s">
        <v>21</v>
      </c>
      <c r="E140" t="s">
        <v>54</v>
      </c>
      <c r="F140" s="101">
        <v>44681</v>
      </c>
      <c r="G140">
        <v>0.77818283791362997</v>
      </c>
      <c r="H140">
        <v>1</v>
      </c>
      <c r="I140" t="s">
        <v>8394</v>
      </c>
    </row>
    <row r="141" spans="1:9" x14ac:dyDescent="0.3">
      <c r="A141">
        <v>172</v>
      </c>
      <c r="B141" t="s">
        <v>122</v>
      </c>
      <c r="C141" t="s">
        <v>93</v>
      </c>
      <c r="D141" t="s">
        <v>21</v>
      </c>
      <c r="E141" t="s">
        <v>22</v>
      </c>
      <c r="F141" s="101">
        <v>44681</v>
      </c>
      <c r="H141">
        <v>90</v>
      </c>
      <c r="I141" t="s">
        <v>954</v>
      </c>
    </row>
    <row r="142" spans="1:9" x14ac:dyDescent="0.3">
      <c r="A142">
        <v>208</v>
      </c>
      <c r="B142" t="s">
        <v>140</v>
      </c>
      <c r="C142" t="s">
        <v>90</v>
      </c>
      <c r="D142" t="s">
        <v>21</v>
      </c>
      <c r="E142" t="s">
        <v>54</v>
      </c>
      <c r="F142" s="101">
        <v>44681</v>
      </c>
      <c r="G142">
        <v>0</v>
      </c>
      <c r="H142">
        <v>1700</v>
      </c>
      <c r="I142" t="s">
        <v>1005</v>
      </c>
    </row>
    <row r="143" spans="1:9" x14ac:dyDescent="0.3">
      <c r="A143">
        <v>214</v>
      </c>
      <c r="B143" t="s">
        <v>143</v>
      </c>
      <c r="C143" t="s">
        <v>90</v>
      </c>
      <c r="D143" t="s">
        <v>21</v>
      </c>
      <c r="E143" t="s">
        <v>54</v>
      </c>
      <c r="F143" s="101">
        <v>44681</v>
      </c>
      <c r="G143">
        <v>0</v>
      </c>
      <c r="H143">
        <v>7500</v>
      </c>
      <c r="I143" t="s">
        <v>1050</v>
      </c>
    </row>
    <row r="144" spans="1:9" x14ac:dyDescent="0.3">
      <c r="A144">
        <v>217</v>
      </c>
      <c r="B144" t="s">
        <v>147</v>
      </c>
      <c r="C144" t="s">
        <v>90</v>
      </c>
      <c r="D144" t="s">
        <v>21</v>
      </c>
      <c r="E144" t="s">
        <v>22</v>
      </c>
      <c r="F144" s="101">
        <v>44681</v>
      </c>
      <c r="H144">
        <v>20</v>
      </c>
      <c r="I144" t="s">
        <v>1078</v>
      </c>
    </row>
    <row r="145" spans="1:9" x14ac:dyDescent="0.3">
      <c r="A145">
        <v>218</v>
      </c>
      <c r="B145" t="s">
        <v>148</v>
      </c>
      <c r="C145" t="s">
        <v>90</v>
      </c>
      <c r="D145" t="s">
        <v>21</v>
      </c>
      <c r="E145" t="s">
        <v>54</v>
      </c>
      <c r="F145" s="101">
        <v>44681</v>
      </c>
      <c r="G145">
        <v>0</v>
      </c>
      <c r="H145">
        <v>172000</v>
      </c>
      <c r="I145" t="s">
        <v>1107</v>
      </c>
    </row>
    <row r="146" spans="1:9" x14ac:dyDescent="0.3">
      <c r="A146">
        <v>225</v>
      </c>
      <c r="B146" t="s">
        <v>156</v>
      </c>
      <c r="C146" t="s">
        <v>90</v>
      </c>
      <c r="D146" t="s">
        <v>21</v>
      </c>
      <c r="E146" t="s">
        <v>22</v>
      </c>
      <c r="F146" s="101">
        <v>44681</v>
      </c>
      <c r="G146">
        <v>0</v>
      </c>
      <c r="H146">
        <v>1</v>
      </c>
      <c r="I146" t="s">
        <v>1165</v>
      </c>
    </row>
    <row r="147" spans="1:9" x14ac:dyDescent="0.3">
      <c r="A147">
        <v>239</v>
      </c>
      <c r="B147" t="s">
        <v>1226</v>
      </c>
      <c r="C147" t="s">
        <v>29</v>
      </c>
      <c r="D147" t="s">
        <v>21</v>
      </c>
      <c r="E147" t="s">
        <v>22</v>
      </c>
      <c r="F147" s="101">
        <v>44681</v>
      </c>
      <c r="G147">
        <v>0</v>
      </c>
      <c r="I147" t="s">
        <v>8395</v>
      </c>
    </row>
    <row r="148" spans="1:9" x14ac:dyDescent="0.3">
      <c r="A148">
        <v>434</v>
      </c>
      <c r="B148" t="s">
        <v>403</v>
      </c>
      <c r="C148" t="s">
        <v>90</v>
      </c>
      <c r="D148" t="s">
        <v>21</v>
      </c>
      <c r="E148" t="s">
        <v>54</v>
      </c>
      <c r="F148" s="101">
        <v>44681</v>
      </c>
      <c r="G148">
        <v>0</v>
      </c>
      <c r="H148">
        <v>200</v>
      </c>
      <c r="I148" t="s">
        <v>1736</v>
      </c>
    </row>
    <row r="149" spans="1:9" x14ac:dyDescent="0.3">
      <c r="A149">
        <v>436</v>
      </c>
      <c r="B149" t="s">
        <v>121</v>
      </c>
      <c r="C149" t="s">
        <v>93</v>
      </c>
      <c r="D149" t="s">
        <v>21</v>
      </c>
      <c r="E149" t="s">
        <v>54</v>
      </c>
      <c r="F149" s="101">
        <v>44681</v>
      </c>
      <c r="G149">
        <v>0</v>
      </c>
      <c r="H149">
        <v>14</v>
      </c>
      <c r="I149" t="s">
        <v>1776</v>
      </c>
    </row>
    <row r="150" spans="1:9" x14ac:dyDescent="0.3">
      <c r="A150">
        <v>485</v>
      </c>
      <c r="B150" t="s">
        <v>450</v>
      </c>
      <c r="C150" t="s">
        <v>93</v>
      </c>
      <c r="D150" t="s">
        <v>21</v>
      </c>
      <c r="E150" t="s">
        <v>22</v>
      </c>
      <c r="F150" s="101">
        <v>44681</v>
      </c>
      <c r="I150" t="s">
        <v>2061</v>
      </c>
    </row>
    <row r="151" spans="1:9" x14ac:dyDescent="0.3">
      <c r="A151">
        <v>488</v>
      </c>
      <c r="B151" t="s">
        <v>453</v>
      </c>
      <c r="C151" t="s">
        <v>93</v>
      </c>
      <c r="D151" t="s">
        <v>21</v>
      </c>
      <c r="E151" t="s">
        <v>22</v>
      </c>
      <c r="F151" s="101">
        <v>44681</v>
      </c>
      <c r="I151" t="s">
        <v>2101</v>
      </c>
    </row>
    <row r="152" spans="1:9" x14ac:dyDescent="0.3">
      <c r="A152">
        <v>509</v>
      </c>
      <c r="B152" t="s">
        <v>2156</v>
      </c>
      <c r="C152" t="s">
        <v>29</v>
      </c>
      <c r="D152" t="s">
        <v>21</v>
      </c>
      <c r="E152" t="s">
        <v>22</v>
      </c>
      <c r="F152" s="101">
        <v>44681</v>
      </c>
      <c r="I152" t="s">
        <v>2160</v>
      </c>
    </row>
    <row r="153" spans="1:9" x14ac:dyDescent="0.3">
      <c r="A153">
        <v>290</v>
      </c>
      <c r="B153" t="s">
        <v>232</v>
      </c>
      <c r="C153" t="s">
        <v>27</v>
      </c>
      <c r="D153" t="s">
        <v>61</v>
      </c>
      <c r="E153" t="s">
        <v>22</v>
      </c>
      <c r="F153" s="101">
        <v>44681</v>
      </c>
      <c r="I153" t="s">
        <v>1354</v>
      </c>
    </row>
    <row r="154" spans="1:9" x14ac:dyDescent="0.3">
      <c r="A154">
        <v>213</v>
      </c>
      <c r="B154" t="s">
        <v>142</v>
      </c>
      <c r="C154" t="s">
        <v>90</v>
      </c>
      <c r="D154" t="s">
        <v>52</v>
      </c>
      <c r="E154" t="s">
        <v>22</v>
      </c>
      <c r="F154" s="101">
        <v>44681</v>
      </c>
      <c r="H154">
        <v>90</v>
      </c>
      <c r="I154" t="s">
        <v>1026</v>
      </c>
    </row>
    <row r="155" spans="1:9" x14ac:dyDescent="0.3">
      <c r="A155">
        <v>238</v>
      </c>
      <c r="B155" t="s">
        <v>168</v>
      </c>
      <c r="C155" t="s">
        <v>90</v>
      </c>
      <c r="D155" t="s">
        <v>52</v>
      </c>
      <c r="E155" t="s">
        <v>22</v>
      </c>
      <c r="F155" s="101">
        <v>44681</v>
      </c>
      <c r="H155">
        <v>90</v>
      </c>
      <c r="I155" t="s">
        <v>1215</v>
      </c>
    </row>
    <row r="156" spans="1:9" x14ac:dyDescent="0.3">
      <c r="A156">
        <v>306</v>
      </c>
      <c r="B156" t="s">
        <v>252</v>
      </c>
      <c r="C156" t="s">
        <v>186</v>
      </c>
      <c r="D156" t="s">
        <v>52</v>
      </c>
      <c r="E156" t="s">
        <v>22</v>
      </c>
      <c r="F156" s="101">
        <v>44681</v>
      </c>
      <c r="H156">
        <v>100</v>
      </c>
      <c r="I156" t="s">
        <v>1394</v>
      </c>
    </row>
    <row r="157" spans="1:9" x14ac:dyDescent="0.3">
      <c r="A157">
        <v>373</v>
      </c>
      <c r="B157" t="s">
        <v>328</v>
      </c>
      <c r="C157" t="s">
        <v>190</v>
      </c>
      <c r="D157" t="s">
        <v>52</v>
      </c>
      <c r="E157" t="s">
        <v>22</v>
      </c>
      <c r="F157" s="101">
        <v>44681</v>
      </c>
      <c r="I157" t="s">
        <v>1480</v>
      </c>
    </row>
    <row r="158" spans="1:9" x14ac:dyDescent="0.3">
      <c r="A158">
        <v>390</v>
      </c>
      <c r="B158" t="s">
        <v>348</v>
      </c>
      <c r="C158" t="s">
        <v>190</v>
      </c>
      <c r="D158" t="s">
        <v>52</v>
      </c>
      <c r="E158" t="s">
        <v>22</v>
      </c>
      <c r="F158" s="101">
        <v>44681</v>
      </c>
      <c r="I158" t="s">
        <v>1533</v>
      </c>
    </row>
    <row r="159" spans="1:9" x14ac:dyDescent="0.3">
      <c r="A159">
        <v>409</v>
      </c>
      <c r="B159" t="s">
        <v>375</v>
      </c>
      <c r="C159" t="s">
        <v>41</v>
      </c>
      <c r="D159" t="s">
        <v>52</v>
      </c>
      <c r="E159" t="s">
        <v>22</v>
      </c>
      <c r="F159" s="101">
        <v>44681</v>
      </c>
      <c r="I159" t="s">
        <v>1574</v>
      </c>
    </row>
    <row r="160" spans="1:9" x14ac:dyDescent="0.3">
      <c r="A160">
        <v>414</v>
      </c>
      <c r="B160" t="s">
        <v>382</v>
      </c>
      <c r="C160" t="s">
        <v>190</v>
      </c>
      <c r="D160" t="s">
        <v>52</v>
      </c>
      <c r="E160" t="s">
        <v>22</v>
      </c>
      <c r="F160" s="101">
        <v>44681</v>
      </c>
      <c r="I160" t="s">
        <v>1592</v>
      </c>
    </row>
    <row r="161" spans="1:9" x14ac:dyDescent="0.3">
      <c r="A161">
        <v>415</v>
      </c>
      <c r="B161" t="s">
        <v>383</v>
      </c>
      <c r="C161" t="s">
        <v>190</v>
      </c>
      <c r="D161" t="s">
        <v>52</v>
      </c>
      <c r="E161" t="s">
        <v>22</v>
      </c>
      <c r="F161" s="101">
        <v>44681</v>
      </c>
      <c r="I161" t="s">
        <v>1608</v>
      </c>
    </row>
    <row r="162" spans="1:9" x14ac:dyDescent="0.3">
      <c r="A162">
        <v>416</v>
      </c>
      <c r="B162" t="s">
        <v>384</v>
      </c>
      <c r="C162" t="s">
        <v>190</v>
      </c>
      <c r="D162" t="s">
        <v>52</v>
      </c>
      <c r="E162" t="s">
        <v>22</v>
      </c>
      <c r="F162" s="101">
        <v>44681</v>
      </c>
      <c r="I162" t="s">
        <v>1624</v>
      </c>
    </row>
    <row r="163" spans="1:9" x14ac:dyDescent="0.3">
      <c r="A163">
        <v>417</v>
      </c>
      <c r="B163" t="s">
        <v>385</v>
      </c>
      <c r="C163" t="s">
        <v>190</v>
      </c>
      <c r="D163" t="s">
        <v>52</v>
      </c>
      <c r="E163" t="s">
        <v>22</v>
      </c>
      <c r="F163" s="101">
        <v>44681</v>
      </c>
      <c r="I163" t="s">
        <v>1640</v>
      </c>
    </row>
    <row r="164" spans="1:9" x14ac:dyDescent="0.3">
      <c r="A164">
        <v>418</v>
      </c>
      <c r="B164" t="s">
        <v>386</v>
      </c>
      <c r="C164" t="s">
        <v>190</v>
      </c>
      <c r="D164" t="s">
        <v>52</v>
      </c>
      <c r="E164" t="s">
        <v>22</v>
      </c>
      <c r="F164" s="101">
        <v>44681</v>
      </c>
      <c r="I164" t="s">
        <v>1656</v>
      </c>
    </row>
    <row r="165" spans="1:9" x14ac:dyDescent="0.3">
      <c r="A165">
        <v>420</v>
      </c>
      <c r="B165" t="s">
        <v>388</v>
      </c>
      <c r="C165" t="s">
        <v>190</v>
      </c>
      <c r="D165" t="s">
        <v>52</v>
      </c>
      <c r="E165" t="s">
        <v>22</v>
      </c>
      <c r="F165" s="101">
        <v>44681</v>
      </c>
      <c r="I165" t="s">
        <v>1672</v>
      </c>
    </row>
    <row r="166" spans="1:9" x14ac:dyDescent="0.3">
      <c r="A166">
        <v>432</v>
      </c>
      <c r="B166" t="s">
        <v>401</v>
      </c>
      <c r="C166" t="s">
        <v>64</v>
      </c>
      <c r="D166" t="s">
        <v>52</v>
      </c>
      <c r="E166" t="s">
        <v>22</v>
      </c>
      <c r="F166" s="101">
        <v>44681</v>
      </c>
      <c r="I166" t="s">
        <v>1709</v>
      </c>
    </row>
    <row r="167" spans="1:9" x14ac:dyDescent="0.3">
      <c r="A167">
        <v>456</v>
      </c>
      <c r="B167" t="s">
        <v>421</v>
      </c>
      <c r="C167" t="s">
        <v>395</v>
      </c>
      <c r="D167" t="s">
        <v>52</v>
      </c>
      <c r="E167" t="s">
        <v>22</v>
      </c>
      <c r="F167" s="101">
        <v>44681</v>
      </c>
      <c r="I167" t="s">
        <v>1836</v>
      </c>
    </row>
    <row r="168" spans="1:9" x14ac:dyDescent="0.3">
      <c r="A168">
        <v>457</v>
      </c>
      <c r="B168" t="s">
        <v>422</v>
      </c>
      <c r="C168" t="s">
        <v>395</v>
      </c>
      <c r="D168" t="s">
        <v>52</v>
      </c>
      <c r="E168" t="s">
        <v>22</v>
      </c>
      <c r="F168" s="101">
        <v>44681</v>
      </c>
      <c r="I168" t="s">
        <v>1858</v>
      </c>
    </row>
    <row r="169" spans="1:9" x14ac:dyDescent="0.3">
      <c r="A169">
        <v>469</v>
      </c>
      <c r="B169" t="s">
        <v>387</v>
      </c>
      <c r="C169" t="s">
        <v>190</v>
      </c>
      <c r="D169" t="s">
        <v>52</v>
      </c>
      <c r="E169" t="s">
        <v>22</v>
      </c>
      <c r="F169" s="101">
        <v>44681</v>
      </c>
      <c r="I169" t="s">
        <v>1885</v>
      </c>
    </row>
    <row r="170" spans="1:9" x14ac:dyDescent="0.3">
      <c r="A170">
        <v>470</v>
      </c>
      <c r="B170" t="s">
        <v>433</v>
      </c>
      <c r="C170" t="s">
        <v>190</v>
      </c>
      <c r="D170" t="s">
        <v>52</v>
      </c>
      <c r="E170" t="s">
        <v>22</v>
      </c>
      <c r="F170" s="101">
        <v>44681</v>
      </c>
      <c r="H170">
        <v>100</v>
      </c>
      <c r="I170" t="s">
        <v>1902</v>
      </c>
    </row>
    <row r="171" spans="1:9" x14ac:dyDescent="0.3">
      <c r="A171">
        <v>471</v>
      </c>
      <c r="B171" t="s">
        <v>434</v>
      </c>
      <c r="C171" t="s">
        <v>190</v>
      </c>
      <c r="D171" t="s">
        <v>52</v>
      </c>
      <c r="E171" t="s">
        <v>22</v>
      </c>
      <c r="F171" s="101">
        <v>44681</v>
      </c>
      <c r="I171" t="s">
        <v>1920</v>
      </c>
    </row>
    <row r="172" spans="1:9" x14ac:dyDescent="0.3">
      <c r="A172">
        <v>510</v>
      </c>
      <c r="B172" t="s">
        <v>2204</v>
      </c>
      <c r="C172" t="s">
        <v>241</v>
      </c>
      <c r="D172" t="s">
        <v>52</v>
      </c>
      <c r="E172" t="s">
        <v>22</v>
      </c>
      <c r="F172" s="101">
        <v>44681</v>
      </c>
      <c r="I172" t="s">
        <v>2206</v>
      </c>
    </row>
    <row r="173" spans="1:9" x14ac:dyDescent="0.3">
      <c r="A173">
        <v>511</v>
      </c>
      <c r="B173" t="s">
        <v>2228</v>
      </c>
      <c r="C173" t="s">
        <v>241</v>
      </c>
      <c r="D173" t="s">
        <v>52</v>
      </c>
      <c r="E173" t="s">
        <v>22</v>
      </c>
      <c r="F173" s="101">
        <v>44681</v>
      </c>
      <c r="I173" t="s">
        <v>2230</v>
      </c>
    </row>
    <row r="174" spans="1:9" x14ac:dyDescent="0.3">
      <c r="A174">
        <v>542</v>
      </c>
      <c r="B174" t="s">
        <v>2410</v>
      </c>
      <c r="C174" t="s">
        <v>279</v>
      </c>
      <c r="D174" t="s">
        <v>65</v>
      </c>
      <c r="E174" t="s">
        <v>22</v>
      </c>
      <c r="F174" s="101">
        <v>44681</v>
      </c>
      <c r="I174" t="s">
        <v>2413</v>
      </c>
    </row>
    <row r="175" spans="1:9" x14ac:dyDescent="0.3">
      <c r="A175">
        <v>546</v>
      </c>
      <c r="B175" t="s">
        <v>2444</v>
      </c>
      <c r="C175" t="s">
        <v>279</v>
      </c>
      <c r="D175" t="s">
        <v>65</v>
      </c>
      <c r="E175" t="s">
        <v>22</v>
      </c>
      <c r="F175" s="101">
        <v>44681</v>
      </c>
      <c r="I175" t="s">
        <v>2447</v>
      </c>
    </row>
    <row r="176" spans="1:9" x14ac:dyDescent="0.3">
      <c r="A176">
        <v>77</v>
      </c>
      <c r="B176" t="s">
        <v>57</v>
      </c>
      <c r="C176" t="s">
        <v>58</v>
      </c>
      <c r="D176" t="s">
        <v>21</v>
      </c>
      <c r="E176" t="s">
        <v>22</v>
      </c>
      <c r="F176" s="101">
        <v>44712</v>
      </c>
      <c r="G176">
        <v>97.4</v>
      </c>
      <c r="H176">
        <v>97</v>
      </c>
      <c r="I176" t="s">
        <v>3615</v>
      </c>
    </row>
    <row r="177" spans="1:9" x14ac:dyDescent="0.3">
      <c r="A177">
        <v>121</v>
      </c>
      <c r="B177" t="s">
        <v>94</v>
      </c>
      <c r="C177" t="s">
        <v>25</v>
      </c>
      <c r="D177" t="s">
        <v>21</v>
      </c>
      <c r="E177" t="s">
        <v>54</v>
      </c>
      <c r="F177" s="101">
        <v>44712</v>
      </c>
      <c r="G177">
        <v>99.527558823104002</v>
      </c>
      <c r="H177">
        <v>100</v>
      </c>
      <c r="I177" t="s">
        <v>3618</v>
      </c>
    </row>
    <row r="178" spans="1:9" x14ac:dyDescent="0.3">
      <c r="A178">
        <v>124</v>
      </c>
      <c r="B178" t="s">
        <v>97</v>
      </c>
      <c r="C178" t="s">
        <v>64</v>
      </c>
      <c r="D178" t="s">
        <v>21</v>
      </c>
      <c r="E178" t="s">
        <v>54</v>
      </c>
      <c r="F178" s="101">
        <v>44712</v>
      </c>
      <c r="G178">
        <v>5.3361792956243E-2</v>
      </c>
      <c r="H178">
        <v>1.6</v>
      </c>
      <c r="I178" t="s">
        <v>3621</v>
      </c>
    </row>
    <row r="179" spans="1:9" x14ac:dyDescent="0.3">
      <c r="A179">
        <v>125</v>
      </c>
      <c r="B179" t="s">
        <v>98</v>
      </c>
      <c r="C179" t="s">
        <v>64</v>
      </c>
      <c r="D179" t="s">
        <v>21</v>
      </c>
      <c r="E179" t="s">
        <v>54</v>
      </c>
      <c r="F179" s="101">
        <v>44712</v>
      </c>
      <c r="G179">
        <v>0.26680896478122001</v>
      </c>
      <c r="H179">
        <v>4.7</v>
      </c>
      <c r="I179" t="s">
        <v>3624</v>
      </c>
    </row>
    <row r="180" spans="1:9" x14ac:dyDescent="0.3">
      <c r="A180">
        <v>128</v>
      </c>
      <c r="B180" t="s">
        <v>101</v>
      </c>
      <c r="C180" t="s">
        <v>64</v>
      </c>
      <c r="D180" t="s">
        <v>21</v>
      </c>
      <c r="E180" t="s">
        <v>54</v>
      </c>
      <c r="F180" s="101">
        <v>44712</v>
      </c>
      <c r="G180">
        <v>0.5412410428419</v>
      </c>
      <c r="H180">
        <v>1</v>
      </c>
      <c r="I180" t="s">
        <v>8396</v>
      </c>
    </row>
    <row r="181" spans="1:9" x14ac:dyDescent="0.3">
      <c r="A181">
        <v>172</v>
      </c>
      <c r="B181" t="s">
        <v>122</v>
      </c>
      <c r="C181" t="s">
        <v>93</v>
      </c>
      <c r="D181" t="s">
        <v>21</v>
      </c>
      <c r="E181" t="s">
        <v>22</v>
      </c>
      <c r="F181" s="101">
        <v>44712</v>
      </c>
      <c r="H181">
        <v>90</v>
      </c>
      <c r="I181" t="s">
        <v>955</v>
      </c>
    </row>
    <row r="182" spans="1:9" x14ac:dyDescent="0.3">
      <c r="A182">
        <v>208</v>
      </c>
      <c r="B182" t="s">
        <v>140</v>
      </c>
      <c r="C182" t="s">
        <v>90</v>
      </c>
      <c r="D182" t="s">
        <v>21</v>
      </c>
      <c r="E182" t="s">
        <v>54</v>
      </c>
      <c r="F182" s="101">
        <v>44712</v>
      </c>
      <c r="G182">
        <v>0</v>
      </c>
      <c r="H182">
        <v>1700</v>
      </c>
      <c r="I182" t="s">
        <v>1006</v>
      </c>
    </row>
    <row r="183" spans="1:9" x14ac:dyDescent="0.3">
      <c r="A183">
        <v>214</v>
      </c>
      <c r="B183" t="s">
        <v>143</v>
      </c>
      <c r="C183" t="s">
        <v>90</v>
      </c>
      <c r="D183" t="s">
        <v>21</v>
      </c>
      <c r="E183" t="s">
        <v>54</v>
      </c>
      <c r="F183" s="101">
        <v>44712</v>
      </c>
      <c r="G183">
        <v>0</v>
      </c>
      <c r="H183">
        <v>7500</v>
      </c>
      <c r="I183" t="s">
        <v>1051</v>
      </c>
    </row>
    <row r="184" spans="1:9" x14ac:dyDescent="0.3">
      <c r="A184">
        <v>217</v>
      </c>
      <c r="B184" t="s">
        <v>147</v>
      </c>
      <c r="C184" t="s">
        <v>90</v>
      </c>
      <c r="D184" t="s">
        <v>21</v>
      </c>
      <c r="E184" t="s">
        <v>22</v>
      </c>
      <c r="F184" s="101">
        <v>44712</v>
      </c>
      <c r="H184">
        <v>20</v>
      </c>
      <c r="I184" t="s">
        <v>1079</v>
      </c>
    </row>
    <row r="185" spans="1:9" x14ac:dyDescent="0.3">
      <c r="A185">
        <v>218</v>
      </c>
      <c r="B185" t="s">
        <v>148</v>
      </c>
      <c r="C185" t="s">
        <v>90</v>
      </c>
      <c r="D185" t="s">
        <v>21</v>
      </c>
      <c r="E185" t="s">
        <v>54</v>
      </c>
      <c r="F185" s="101">
        <v>44712</v>
      </c>
      <c r="G185">
        <v>0</v>
      </c>
      <c r="H185">
        <v>172000</v>
      </c>
      <c r="I185" t="s">
        <v>1108</v>
      </c>
    </row>
    <row r="186" spans="1:9" x14ac:dyDescent="0.3">
      <c r="A186">
        <v>225</v>
      </c>
      <c r="B186" t="s">
        <v>156</v>
      </c>
      <c r="C186" t="s">
        <v>90</v>
      </c>
      <c r="D186" t="s">
        <v>21</v>
      </c>
      <c r="E186" t="s">
        <v>22</v>
      </c>
      <c r="F186" s="101">
        <v>44712</v>
      </c>
      <c r="G186">
        <v>0</v>
      </c>
      <c r="H186">
        <v>1</v>
      </c>
      <c r="I186" t="s">
        <v>1166</v>
      </c>
    </row>
    <row r="187" spans="1:9" x14ac:dyDescent="0.3">
      <c r="A187">
        <v>239</v>
      </c>
      <c r="B187" t="s">
        <v>1226</v>
      </c>
      <c r="C187" t="s">
        <v>29</v>
      </c>
      <c r="D187" t="s">
        <v>21</v>
      </c>
      <c r="E187" t="s">
        <v>22</v>
      </c>
      <c r="F187" s="101">
        <v>44712</v>
      </c>
      <c r="G187">
        <v>0</v>
      </c>
      <c r="I187" t="s">
        <v>8397</v>
      </c>
    </row>
    <row r="188" spans="1:9" x14ac:dyDescent="0.3">
      <c r="A188">
        <v>434</v>
      </c>
      <c r="B188" t="s">
        <v>403</v>
      </c>
      <c r="C188" t="s">
        <v>90</v>
      </c>
      <c r="D188" t="s">
        <v>21</v>
      </c>
      <c r="E188" t="s">
        <v>54</v>
      </c>
      <c r="F188" s="101">
        <v>44712</v>
      </c>
      <c r="G188">
        <v>0</v>
      </c>
      <c r="H188">
        <v>200</v>
      </c>
      <c r="I188" t="s">
        <v>1737</v>
      </c>
    </row>
    <row r="189" spans="1:9" x14ac:dyDescent="0.3">
      <c r="A189">
        <v>436</v>
      </c>
      <c r="B189" t="s">
        <v>121</v>
      </c>
      <c r="C189" t="s">
        <v>93</v>
      </c>
      <c r="D189" t="s">
        <v>21</v>
      </c>
      <c r="E189" t="s">
        <v>54</v>
      </c>
      <c r="F189" s="101">
        <v>44712</v>
      </c>
      <c r="G189">
        <v>0</v>
      </c>
      <c r="H189">
        <v>14</v>
      </c>
      <c r="I189" t="s">
        <v>1777</v>
      </c>
    </row>
    <row r="190" spans="1:9" x14ac:dyDescent="0.3">
      <c r="A190">
        <v>485</v>
      </c>
      <c r="B190" t="s">
        <v>450</v>
      </c>
      <c r="C190" t="s">
        <v>93</v>
      </c>
      <c r="D190" t="s">
        <v>21</v>
      </c>
      <c r="E190" t="s">
        <v>22</v>
      </c>
      <c r="F190" s="101">
        <v>44712</v>
      </c>
      <c r="I190" t="s">
        <v>2062</v>
      </c>
    </row>
    <row r="191" spans="1:9" x14ac:dyDescent="0.3">
      <c r="A191">
        <v>488</v>
      </c>
      <c r="B191" t="s">
        <v>453</v>
      </c>
      <c r="C191" t="s">
        <v>93</v>
      </c>
      <c r="D191" t="s">
        <v>21</v>
      </c>
      <c r="E191" t="s">
        <v>22</v>
      </c>
      <c r="F191" s="101">
        <v>44712</v>
      </c>
      <c r="I191" t="s">
        <v>2102</v>
      </c>
    </row>
    <row r="192" spans="1:9" x14ac:dyDescent="0.3">
      <c r="A192">
        <v>509</v>
      </c>
      <c r="B192" t="s">
        <v>2156</v>
      </c>
      <c r="C192" t="s">
        <v>29</v>
      </c>
      <c r="D192" t="s">
        <v>21</v>
      </c>
      <c r="E192" t="s">
        <v>22</v>
      </c>
      <c r="F192" s="101">
        <v>44712</v>
      </c>
      <c r="I192" t="s">
        <v>2161</v>
      </c>
    </row>
    <row r="193" spans="1:9" x14ac:dyDescent="0.3">
      <c r="A193">
        <v>77</v>
      </c>
      <c r="B193" t="s">
        <v>57</v>
      </c>
      <c r="C193" t="s">
        <v>58</v>
      </c>
      <c r="D193" t="s">
        <v>21</v>
      </c>
      <c r="E193" t="s">
        <v>22</v>
      </c>
      <c r="F193" s="101">
        <v>44742</v>
      </c>
      <c r="G193">
        <v>98.8</v>
      </c>
      <c r="H193">
        <v>97</v>
      </c>
      <c r="I193" t="s">
        <v>3627</v>
      </c>
    </row>
    <row r="194" spans="1:9" x14ac:dyDescent="0.3">
      <c r="A194">
        <v>121</v>
      </c>
      <c r="B194" t="s">
        <v>94</v>
      </c>
      <c r="C194" t="s">
        <v>25</v>
      </c>
      <c r="D194" t="s">
        <v>21</v>
      </c>
      <c r="E194" t="s">
        <v>54</v>
      </c>
      <c r="F194" s="101">
        <v>44742</v>
      </c>
      <c r="G194">
        <v>100.01207569838</v>
      </c>
      <c r="H194">
        <v>100</v>
      </c>
      <c r="I194" t="s">
        <v>3630</v>
      </c>
    </row>
    <row r="195" spans="1:9" x14ac:dyDescent="0.3">
      <c r="A195">
        <v>122</v>
      </c>
      <c r="B195" t="s">
        <v>96</v>
      </c>
      <c r="C195" t="s">
        <v>93</v>
      </c>
      <c r="D195" t="s">
        <v>21</v>
      </c>
      <c r="E195" t="s">
        <v>22</v>
      </c>
      <c r="F195" s="101">
        <v>44742</v>
      </c>
      <c r="G195">
        <v>47.619047619047997</v>
      </c>
      <c r="H195">
        <v>80</v>
      </c>
      <c r="I195" t="s">
        <v>813</v>
      </c>
    </row>
    <row r="196" spans="1:9" x14ac:dyDescent="0.3">
      <c r="A196">
        <v>124</v>
      </c>
      <c r="B196" t="s">
        <v>97</v>
      </c>
      <c r="C196" t="s">
        <v>64</v>
      </c>
      <c r="D196" t="s">
        <v>21</v>
      </c>
      <c r="E196" t="s">
        <v>54</v>
      </c>
      <c r="F196" s="101">
        <v>44742</v>
      </c>
      <c r="G196">
        <v>0</v>
      </c>
      <c r="H196">
        <v>1.6</v>
      </c>
      <c r="I196" t="s">
        <v>3635</v>
      </c>
    </row>
    <row r="197" spans="1:9" x14ac:dyDescent="0.3">
      <c r="A197">
        <v>125</v>
      </c>
      <c r="B197" t="s">
        <v>98</v>
      </c>
      <c r="C197" t="s">
        <v>64</v>
      </c>
      <c r="D197" t="s">
        <v>21</v>
      </c>
      <c r="E197" t="s">
        <v>54</v>
      </c>
      <c r="F197" s="101">
        <v>44742</v>
      </c>
      <c r="G197">
        <v>0</v>
      </c>
      <c r="H197">
        <v>4.7</v>
      </c>
      <c r="I197" t="s">
        <v>3638</v>
      </c>
    </row>
    <row r="198" spans="1:9" x14ac:dyDescent="0.3">
      <c r="A198">
        <v>128</v>
      </c>
      <c r="B198" t="s">
        <v>101</v>
      </c>
      <c r="C198" t="s">
        <v>64</v>
      </c>
      <c r="D198" t="s">
        <v>21</v>
      </c>
      <c r="E198" t="s">
        <v>54</v>
      </c>
      <c r="F198" s="101">
        <v>44742</v>
      </c>
      <c r="G198">
        <v>0.81288343558281995</v>
      </c>
      <c r="H198">
        <v>1</v>
      </c>
      <c r="I198" t="s">
        <v>3641</v>
      </c>
    </row>
    <row r="199" spans="1:9" x14ac:dyDescent="0.3">
      <c r="A199">
        <v>172</v>
      </c>
      <c r="B199" t="s">
        <v>122</v>
      </c>
      <c r="C199" t="s">
        <v>93</v>
      </c>
      <c r="D199" t="s">
        <v>21</v>
      </c>
      <c r="E199" t="s">
        <v>22</v>
      </c>
      <c r="F199" s="101">
        <v>44742</v>
      </c>
      <c r="G199">
        <v>95.238095238094999</v>
      </c>
      <c r="H199">
        <v>90</v>
      </c>
      <c r="I199" t="s">
        <v>3644</v>
      </c>
    </row>
    <row r="200" spans="1:9" x14ac:dyDescent="0.3">
      <c r="A200">
        <v>208</v>
      </c>
      <c r="B200" t="s">
        <v>140</v>
      </c>
      <c r="C200" t="s">
        <v>90</v>
      </c>
      <c r="D200" t="s">
        <v>21</v>
      </c>
      <c r="E200" t="s">
        <v>54</v>
      </c>
      <c r="F200" s="101">
        <v>44742</v>
      </c>
      <c r="G200">
        <v>0</v>
      </c>
      <c r="H200">
        <v>1700</v>
      </c>
      <c r="I200" t="s">
        <v>1007</v>
      </c>
    </row>
    <row r="201" spans="1:9" x14ac:dyDescent="0.3">
      <c r="A201">
        <v>214</v>
      </c>
      <c r="B201" t="s">
        <v>143</v>
      </c>
      <c r="C201" t="s">
        <v>90</v>
      </c>
      <c r="D201" t="s">
        <v>21</v>
      </c>
      <c r="E201" t="s">
        <v>54</v>
      </c>
      <c r="F201" s="101">
        <v>44742</v>
      </c>
      <c r="G201">
        <v>0</v>
      </c>
      <c r="H201">
        <v>7500</v>
      </c>
      <c r="I201" t="s">
        <v>1052</v>
      </c>
    </row>
    <row r="202" spans="1:9" x14ac:dyDescent="0.3">
      <c r="A202">
        <v>217</v>
      </c>
      <c r="B202" t="s">
        <v>147</v>
      </c>
      <c r="C202" t="s">
        <v>90</v>
      </c>
      <c r="D202" t="s">
        <v>21</v>
      </c>
      <c r="E202" t="s">
        <v>22</v>
      </c>
      <c r="F202" s="101">
        <v>44742</v>
      </c>
      <c r="H202">
        <v>20</v>
      </c>
      <c r="I202" t="s">
        <v>1080</v>
      </c>
    </row>
    <row r="203" spans="1:9" x14ac:dyDescent="0.3">
      <c r="A203">
        <v>218</v>
      </c>
      <c r="B203" t="s">
        <v>148</v>
      </c>
      <c r="C203" t="s">
        <v>90</v>
      </c>
      <c r="D203" t="s">
        <v>21</v>
      </c>
      <c r="E203" t="s">
        <v>54</v>
      </c>
      <c r="F203" s="101">
        <v>44742</v>
      </c>
      <c r="G203">
        <v>0</v>
      </c>
      <c r="H203">
        <v>172000</v>
      </c>
      <c r="I203" t="s">
        <v>1109</v>
      </c>
    </row>
    <row r="204" spans="1:9" x14ac:dyDescent="0.3">
      <c r="A204">
        <v>225</v>
      </c>
      <c r="B204" t="s">
        <v>156</v>
      </c>
      <c r="C204" t="s">
        <v>90</v>
      </c>
      <c r="D204" t="s">
        <v>21</v>
      </c>
      <c r="E204" t="s">
        <v>22</v>
      </c>
      <c r="F204" s="101">
        <v>44742</v>
      </c>
      <c r="G204">
        <v>0</v>
      </c>
      <c r="H204">
        <v>1</v>
      </c>
      <c r="I204" t="s">
        <v>1167</v>
      </c>
    </row>
    <row r="205" spans="1:9" x14ac:dyDescent="0.3">
      <c r="A205">
        <v>239</v>
      </c>
      <c r="B205" t="s">
        <v>1226</v>
      </c>
      <c r="C205" t="s">
        <v>29</v>
      </c>
      <c r="D205" t="s">
        <v>21</v>
      </c>
      <c r="E205" t="s">
        <v>22</v>
      </c>
      <c r="F205" s="101">
        <v>44742</v>
      </c>
      <c r="G205">
        <v>0</v>
      </c>
      <c r="I205" t="s">
        <v>8398</v>
      </c>
    </row>
    <row r="206" spans="1:9" x14ac:dyDescent="0.3">
      <c r="A206">
        <v>434</v>
      </c>
      <c r="B206" t="s">
        <v>403</v>
      </c>
      <c r="C206" t="s">
        <v>90</v>
      </c>
      <c r="D206" t="s">
        <v>21</v>
      </c>
      <c r="E206" t="s">
        <v>54</v>
      </c>
      <c r="F206" s="101">
        <v>44742</v>
      </c>
      <c r="G206">
        <v>0</v>
      </c>
      <c r="H206">
        <v>200</v>
      </c>
      <c r="I206" t="s">
        <v>1738</v>
      </c>
    </row>
    <row r="207" spans="1:9" x14ac:dyDescent="0.3">
      <c r="A207">
        <v>436</v>
      </c>
      <c r="B207" t="s">
        <v>121</v>
      </c>
      <c r="C207" t="s">
        <v>93</v>
      </c>
      <c r="D207" t="s">
        <v>21</v>
      </c>
      <c r="E207" t="s">
        <v>54</v>
      </c>
      <c r="F207" s="101">
        <v>44742</v>
      </c>
      <c r="G207">
        <v>0</v>
      </c>
      <c r="H207">
        <v>14</v>
      </c>
      <c r="I207" t="s">
        <v>1778</v>
      </c>
    </row>
    <row r="208" spans="1:9" x14ac:dyDescent="0.3">
      <c r="A208">
        <v>485</v>
      </c>
      <c r="B208" t="s">
        <v>450</v>
      </c>
      <c r="C208" t="s">
        <v>93</v>
      </c>
      <c r="D208" t="s">
        <v>21</v>
      </c>
      <c r="E208" t="s">
        <v>22</v>
      </c>
      <c r="F208" s="101">
        <v>44742</v>
      </c>
      <c r="I208" t="s">
        <v>2063</v>
      </c>
    </row>
    <row r="209" spans="1:9" x14ac:dyDescent="0.3">
      <c r="A209">
        <v>488</v>
      </c>
      <c r="B209" t="s">
        <v>453</v>
      </c>
      <c r="C209" t="s">
        <v>93</v>
      </c>
      <c r="D209" t="s">
        <v>21</v>
      </c>
      <c r="E209" t="s">
        <v>22</v>
      </c>
      <c r="F209" s="101">
        <v>44742</v>
      </c>
      <c r="I209" t="s">
        <v>2103</v>
      </c>
    </row>
    <row r="210" spans="1:9" x14ac:dyDescent="0.3">
      <c r="A210">
        <v>509</v>
      </c>
      <c r="B210" t="s">
        <v>2156</v>
      </c>
      <c r="C210" t="s">
        <v>29</v>
      </c>
      <c r="D210" t="s">
        <v>21</v>
      </c>
      <c r="E210" t="s">
        <v>22</v>
      </c>
      <c r="F210" s="101">
        <v>44742</v>
      </c>
      <c r="I210" t="s">
        <v>2162</v>
      </c>
    </row>
    <row r="211" spans="1:9" x14ac:dyDescent="0.3">
      <c r="A211">
        <v>68</v>
      </c>
      <c r="B211" t="s">
        <v>49</v>
      </c>
      <c r="C211" t="s">
        <v>50</v>
      </c>
      <c r="D211" t="s">
        <v>47</v>
      </c>
      <c r="E211" t="s">
        <v>22</v>
      </c>
      <c r="F211" s="101">
        <v>44742</v>
      </c>
      <c r="G211">
        <v>89</v>
      </c>
      <c r="H211">
        <v>80</v>
      </c>
      <c r="I211" t="s">
        <v>2479</v>
      </c>
    </row>
    <row r="212" spans="1:9" x14ac:dyDescent="0.3">
      <c r="A212">
        <v>73</v>
      </c>
      <c r="B212" t="s">
        <v>53</v>
      </c>
      <c r="C212" t="s">
        <v>25</v>
      </c>
      <c r="D212" t="s">
        <v>47</v>
      </c>
      <c r="E212" t="s">
        <v>54</v>
      </c>
      <c r="F212" s="101">
        <v>44742</v>
      </c>
      <c r="G212">
        <v>17.670000000000002</v>
      </c>
      <c r="H212">
        <v>20</v>
      </c>
      <c r="I212" t="s">
        <v>2496</v>
      </c>
    </row>
    <row r="213" spans="1:9" x14ac:dyDescent="0.3">
      <c r="A213">
        <v>74</v>
      </c>
      <c r="B213" t="s">
        <v>56</v>
      </c>
      <c r="C213" t="s">
        <v>25</v>
      </c>
      <c r="D213" t="s">
        <v>47</v>
      </c>
      <c r="E213" t="s">
        <v>22</v>
      </c>
      <c r="F213" s="101">
        <v>44742</v>
      </c>
      <c r="G213">
        <v>88</v>
      </c>
      <c r="H213">
        <v>80</v>
      </c>
      <c r="I213" t="s">
        <v>2502</v>
      </c>
    </row>
    <row r="214" spans="1:9" x14ac:dyDescent="0.3">
      <c r="A214">
        <v>86</v>
      </c>
      <c r="B214" t="s">
        <v>67</v>
      </c>
      <c r="C214" t="s">
        <v>64</v>
      </c>
      <c r="D214" t="s">
        <v>47</v>
      </c>
      <c r="E214" t="s">
        <v>22</v>
      </c>
      <c r="F214" s="101">
        <v>44742</v>
      </c>
      <c r="G214">
        <v>100</v>
      </c>
      <c r="H214">
        <v>100</v>
      </c>
      <c r="I214" t="s">
        <v>2532</v>
      </c>
    </row>
    <row r="215" spans="1:9" x14ac:dyDescent="0.3">
      <c r="A215">
        <v>95</v>
      </c>
      <c r="B215" t="s">
        <v>75</v>
      </c>
      <c r="C215" t="s">
        <v>64</v>
      </c>
      <c r="D215" t="s">
        <v>47</v>
      </c>
      <c r="E215" t="s">
        <v>22</v>
      </c>
      <c r="F215" s="101">
        <v>44742</v>
      </c>
      <c r="G215">
        <v>100</v>
      </c>
      <c r="H215">
        <v>100</v>
      </c>
      <c r="I215" t="s">
        <v>2559</v>
      </c>
    </row>
    <row r="216" spans="1:9" x14ac:dyDescent="0.3">
      <c r="A216">
        <v>143</v>
      </c>
      <c r="B216" t="s">
        <v>911</v>
      </c>
      <c r="C216" t="s">
        <v>77</v>
      </c>
      <c r="D216" t="s">
        <v>47</v>
      </c>
      <c r="E216" t="s">
        <v>22</v>
      </c>
      <c r="F216" s="101">
        <v>44742</v>
      </c>
      <c r="G216">
        <v>147</v>
      </c>
      <c r="H216">
        <v>100</v>
      </c>
      <c r="I216" t="s">
        <v>914</v>
      </c>
    </row>
    <row r="217" spans="1:9" x14ac:dyDescent="0.3">
      <c r="A217">
        <v>145</v>
      </c>
      <c r="B217" t="s">
        <v>109</v>
      </c>
      <c r="C217" t="s">
        <v>110</v>
      </c>
      <c r="D217" t="s">
        <v>47</v>
      </c>
      <c r="E217" t="s">
        <v>22</v>
      </c>
      <c r="F217" s="101">
        <v>44742</v>
      </c>
      <c r="G217">
        <v>2.1186440677966001</v>
      </c>
      <c r="H217">
        <v>1</v>
      </c>
      <c r="I217" t="s">
        <v>923</v>
      </c>
    </row>
    <row r="218" spans="1:9" x14ac:dyDescent="0.3">
      <c r="A218">
        <v>146</v>
      </c>
      <c r="B218" t="s">
        <v>111</v>
      </c>
      <c r="C218" t="s">
        <v>77</v>
      </c>
      <c r="D218" t="s">
        <v>47</v>
      </c>
      <c r="E218" t="s">
        <v>22</v>
      </c>
      <c r="F218" s="101">
        <v>44742</v>
      </c>
      <c r="G218">
        <v>100.43</v>
      </c>
      <c r="H218">
        <v>230</v>
      </c>
      <c r="I218" t="s">
        <v>928</v>
      </c>
    </row>
    <row r="219" spans="1:9" x14ac:dyDescent="0.3">
      <c r="A219">
        <v>148</v>
      </c>
      <c r="B219" t="s">
        <v>114</v>
      </c>
      <c r="C219" t="s">
        <v>110</v>
      </c>
      <c r="D219" t="s">
        <v>47</v>
      </c>
      <c r="E219" t="s">
        <v>22</v>
      </c>
      <c r="F219" s="101">
        <v>44742</v>
      </c>
      <c r="G219">
        <v>1.56749025217</v>
      </c>
      <c r="H219">
        <v>2</v>
      </c>
      <c r="I219" t="s">
        <v>935</v>
      </c>
    </row>
    <row r="220" spans="1:9" x14ac:dyDescent="0.3">
      <c r="A220">
        <v>159</v>
      </c>
      <c r="B220" t="s">
        <v>85</v>
      </c>
      <c r="C220" t="s">
        <v>118</v>
      </c>
      <c r="D220" t="s">
        <v>47</v>
      </c>
      <c r="E220" t="s">
        <v>22</v>
      </c>
      <c r="F220" s="101">
        <v>44742</v>
      </c>
      <c r="H220">
        <v>80</v>
      </c>
      <c r="I220" t="s">
        <v>944</v>
      </c>
    </row>
    <row r="221" spans="1:9" x14ac:dyDescent="0.3">
      <c r="A221">
        <v>167</v>
      </c>
      <c r="B221" t="s">
        <v>120</v>
      </c>
      <c r="C221" t="s">
        <v>25</v>
      </c>
      <c r="D221" t="s">
        <v>47</v>
      </c>
      <c r="E221" t="s">
        <v>22</v>
      </c>
      <c r="F221" s="101">
        <v>44742</v>
      </c>
      <c r="G221">
        <v>97.64</v>
      </c>
      <c r="H221">
        <v>80</v>
      </c>
      <c r="I221" t="s">
        <v>948</v>
      </c>
    </row>
    <row r="222" spans="1:9" x14ac:dyDescent="0.3">
      <c r="A222">
        <v>199</v>
      </c>
      <c r="B222" t="s">
        <v>131</v>
      </c>
      <c r="C222" t="s">
        <v>25</v>
      </c>
      <c r="D222" t="s">
        <v>47</v>
      </c>
      <c r="E222" t="s">
        <v>22</v>
      </c>
      <c r="F222" s="101">
        <v>44742</v>
      </c>
      <c r="H222">
        <v>80</v>
      </c>
      <c r="I222" t="s">
        <v>974</v>
      </c>
    </row>
    <row r="223" spans="1:9" x14ac:dyDescent="0.3">
      <c r="A223">
        <v>203</v>
      </c>
      <c r="B223" t="s">
        <v>135</v>
      </c>
      <c r="C223" t="s">
        <v>86</v>
      </c>
      <c r="D223" t="s">
        <v>47</v>
      </c>
      <c r="E223" t="s">
        <v>22</v>
      </c>
      <c r="F223" s="101">
        <v>44742</v>
      </c>
      <c r="I223" t="s">
        <v>8399</v>
      </c>
    </row>
    <row r="224" spans="1:9" x14ac:dyDescent="0.3">
      <c r="A224">
        <v>215</v>
      </c>
      <c r="B224" t="s">
        <v>145</v>
      </c>
      <c r="C224" t="s">
        <v>90</v>
      </c>
      <c r="D224" t="s">
        <v>47</v>
      </c>
      <c r="E224" t="s">
        <v>22</v>
      </c>
      <c r="F224" s="101">
        <v>44742</v>
      </c>
      <c r="H224">
        <v>1</v>
      </c>
      <c r="I224" t="s">
        <v>1067</v>
      </c>
    </row>
    <row r="225" spans="1:9" x14ac:dyDescent="0.3">
      <c r="A225">
        <v>219</v>
      </c>
      <c r="B225" t="s">
        <v>150</v>
      </c>
      <c r="C225" t="s">
        <v>90</v>
      </c>
      <c r="D225" t="s">
        <v>47</v>
      </c>
      <c r="E225" t="s">
        <v>22</v>
      </c>
      <c r="F225" s="101">
        <v>44742</v>
      </c>
      <c r="G225">
        <v>16.685183396325002</v>
      </c>
      <c r="H225">
        <v>1</v>
      </c>
      <c r="I225" t="s">
        <v>1124</v>
      </c>
    </row>
    <row r="226" spans="1:9" x14ac:dyDescent="0.3">
      <c r="A226">
        <v>220</v>
      </c>
      <c r="B226" t="s">
        <v>151</v>
      </c>
      <c r="C226" t="s">
        <v>90</v>
      </c>
      <c r="D226" t="s">
        <v>47</v>
      </c>
      <c r="E226" t="s">
        <v>22</v>
      </c>
      <c r="F226" s="101">
        <v>44742</v>
      </c>
      <c r="G226">
        <v>-88.603565901063007</v>
      </c>
      <c r="H226">
        <v>1</v>
      </c>
      <c r="I226" t="s">
        <v>1128</v>
      </c>
    </row>
    <row r="227" spans="1:9" x14ac:dyDescent="0.3">
      <c r="A227">
        <v>274</v>
      </c>
      <c r="B227" t="s">
        <v>215</v>
      </c>
      <c r="C227" t="s">
        <v>197</v>
      </c>
      <c r="D227" t="s">
        <v>47</v>
      </c>
      <c r="E227" t="s">
        <v>22</v>
      </c>
      <c r="F227" s="101">
        <v>44742</v>
      </c>
      <c r="I227" t="s">
        <v>8400</v>
      </c>
    </row>
    <row r="228" spans="1:9" x14ac:dyDescent="0.3">
      <c r="A228">
        <v>275</v>
      </c>
      <c r="B228" t="s">
        <v>216</v>
      </c>
      <c r="C228" t="s">
        <v>217</v>
      </c>
      <c r="D228" t="s">
        <v>47</v>
      </c>
      <c r="E228" t="s">
        <v>22</v>
      </c>
      <c r="F228" s="101">
        <v>44742</v>
      </c>
      <c r="H228">
        <v>80</v>
      </c>
      <c r="I228" t="s">
        <v>1307</v>
      </c>
    </row>
    <row r="229" spans="1:9" x14ac:dyDescent="0.3">
      <c r="A229">
        <v>278</v>
      </c>
      <c r="B229" t="s">
        <v>1325</v>
      </c>
      <c r="C229" t="s">
        <v>219</v>
      </c>
      <c r="D229" t="s">
        <v>47</v>
      </c>
      <c r="E229" t="s">
        <v>22</v>
      </c>
      <c r="F229" s="101">
        <v>44742</v>
      </c>
      <c r="G229">
        <v>0</v>
      </c>
      <c r="I229" t="s">
        <v>1330</v>
      </c>
    </row>
    <row r="230" spans="1:9" x14ac:dyDescent="0.3">
      <c r="A230">
        <v>286</v>
      </c>
      <c r="B230" t="s">
        <v>1339</v>
      </c>
      <c r="C230" t="s">
        <v>219</v>
      </c>
      <c r="D230" t="s">
        <v>47</v>
      </c>
      <c r="E230" t="s">
        <v>22</v>
      </c>
      <c r="F230" s="101">
        <v>44742</v>
      </c>
      <c r="G230">
        <v>0</v>
      </c>
      <c r="I230" t="s">
        <v>1344</v>
      </c>
    </row>
    <row r="231" spans="1:9" x14ac:dyDescent="0.3">
      <c r="A231">
        <v>292</v>
      </c>
      <c r="B231" t="s">
        <v>235</v>
      </c>
      <c r="C231" t="s">
        <v>234</v>
      </c>
      <c r="D231" t="s">
        <v>47</v>
      </c>
      <c r="E231" t="s">
        <v>22</v>
      </c>
      <c r="F231" s="101">
        <v>44742</v>
      </c>
      <c r="I231" t="s">
        <v>1363</v>
      </c>
    </row>
    <row r="232" spans="1:9" x14ac:dyDescent="0.3">
      <c r="A232">
        <v>294</v>
      </c>
      <c r="B232" t="s">
        <v>238</v>
      </c>
      <c r="C232" t="s">
        <v>234</v>
      </c>
      <c r="D232" t="s">
        <v>47</v>
      </c>
      <c r="E232" t="s">
        <v>22</v>
      </c>
      <c r="F232" s="101">
        <v>44742</v>
      </c>
      <c r="I232" t="s">
        <v>1370</v>
      </c>
    </row>
    <row r="233" spans="1:9" x14ac:dyDescent="0.3">
      <c r="A233">
        <v>302</v>
      </c>
      <c r="B233" t="s">
        <v>1379</v>
      </c>
      <c r="C233" t="s">
        <v>208</v>
      </c>
      <c r="D233" t="s">
        <v>47</v>
      </c>
      <c r="E233" t="s">
        <v>22</v>
      </c>
      <c r="F233" s="101">
        <v>44742</v>
      </c>
      <c r="G233">
        <v>0</v>
      </c>
      <c r="I233" t="s">
        <v>8401</v>
      </c>
    </row>
    <row r="234" spans="1:9" x14ac:dyDescent="0.3">
      <c r="A234">
        <v>303</v>
      </c>
      <c r="B234" t="s">
        <v>248</v>
      </c>
      <c r="C234" t="s">
        <v>249</v>
      </c>
      <c r="D234" t="s">
        <v>47</v>
      </c>
      <c r="E234" t="s">
        <v>22</v>
      </c>
      <c r="F234" s="101">
        <v>44742</v>
      </c>
      <c r="H234">
        <v>100</v>
      </c>
      <c r="I234" t="s">
        <v>1387</v>
      </c>
    </row>
    <row r="235" spans="1:9" x14ac:dyDescent="0.3">
      <c r="A235">
        <v>362</v>
      </c>
      <c r="B235" t="s">
        <v>314</v>
      </c>
      <c r="C235" t="s">
        <v>315</v>
      </c>
      <c r="D235" t="s">
        <v>47</v>
      </c>
      <c r="E235" t="s">
        <v>22</v>
      </c>
      <c r="F235" s="101">
        <v>44742</v>
      </c>
      <c r="I235" t="s">
        <v>1448</v>
      </c>
    </row>
    <row r="236" spans="1:9" x14ac:dyDescent="0.3">
      <c r="A236">
        <v>369</v>
      </c>
      <c r="B236" t="s">
        <v>324</v>
      </c>
      <c r="C236" t="s">
        <v>32</v>
      </c>
      <c r="D236" t="s">
        <v>47</v>
      </c>
      <c r="E236" t="s">
        <v>22</v>
      </c>
      <c r="F236" s="101">
        <v>44742</v>
      </c>
      <c r="G236">
        <v>0</v>
      </c>
      <c r="I236" t="s">
        <v>8402</v>
      </c>
    </row>
    <row r="237" spans="1:9" x14ac:dyDescent="0.3">
      <c r="A237">
        <v>375</v>
      </c>
      <c r="B237" t="s">
        <v>330</v>
      </c>
      <c r="C237" t="s">
        <v>315</v>
      </c>
      <c r="D237" t="s">
        <v>47</v>
      </c>
      <c r="E237" t="s">
        <v>22</v>
      </c>
      <c r="F237" s="101">
        <v>44742</v>
      </c>
      <c r="G237">
        <v>0</v>
      </c>
      <c r="H237">
        <v>100</v>
      </c>
      <c r="I237" t="s">
        <v>1493</v>
      </c>
    </row>
    <row r="238" spans="1:9" x14ac:dyDescent="0.3">
      <c r="A238">
        <v>386</v>
      </c>
      <c r="B238" t="s">
        <v>344</v>
      </c>
      <c r="C238" t="s">
        <v>343</v>
      </c>
      <c r="D238" t="s">
        <v>47</v>
      </c>
      <c r="E238" t="s">
        <v>22</v>
      </c>
      <c r="F238" s="101">
        <v>44742</v>
      </c>
      <c r="H238">
        <v>100</v>
      </c>
      <c r="I238" t="s">
        <v>1512</v>
      </c>
    </row>
    <row r="239" spans="1:9" x14ac:dyDescent="0.3">
      <c r="A239">
        <v>389</v>
      </c>
      <c r="B239" t="s">
        <v>347</v>
      </c>
      <c r="C239" t="s">
        <v>439</v>
      </c>
      <c r="D239" t="s">
        <v>47</v>
      </c>
      <c r="E239" t="s">
        <v>22</v>
      </c>
      <c r="F239" s="101">
        <v>44742</v>
      </c>
      <c r="G239">
        <v>0</v>
      </c>
      <c r="I239" t="s">
        <v>1521</v>
      </c>
    </row>
    <row r="240" spans="1:9" x14ac:dyDescent="0.3">
      <c r="A240">
        <v>408</v>
      </c>
      <c r="B240" t="s">
        <v>374</v>
      </c>
      <c r="C240" t="s">
        <v>39</v>
      </c>
      <c r="D240" t="s">
        <v>47</v>
      </c>
      <c r="E240" t="s">
        <v>22</v>
      </c>
      <c r="F240" s="101">
        <v>44742</v>
      </c>
      <c r="I240" t="s">
        <v>1566</v>
      </c>
    </row>
    <row r="241" spans="1:9" x14ac:dyDescent="0.3">
      <c r="A241">
        <v>427</v>
      </c>
      <c r="B241" t="s">
        <v>396</v>
      </c>
      <c r="C241" t="s">
        <v>90</v>
      </c>
      <c r="D241" t="s">
        <v>47</v>
      </c>
      <c r="E241" t="s">
        <v>54</v>
      </c>
      <c r="F241" s="101">
        <v>44742</v>
      </c>
      <c r="G241">
        <v>0</v>
      </c>
      <c r="H241">
        <v>0.2</v>
      </c>
      <c r="I241" t="s">
        <v>1689</v>
      </c>
    </row>
    <row r="242" spans="1:9" x14ac:dyDescent="0.3">
      <c r="A242">
        <v>428</v>
      </c>
      <c r="B242" t="s">
        <v>397</v>
      </c>
      <c r="C242" t="s">
        <v>90</v>
      </c>
      <c r="D242" t="s">
        <v>47</v>
      </c>
      <c r="E242" t="s">
        <v>54</v>
      </c>
      <c r="F242" s="101">
        <v>44742</v>
      </c>
      <c r="G242">
        <v>13.214886008045999</v>
      </c>
      <c r="H242">
        <v>1</v>
      </c>
      <c r="I242" t="s">
        <v>1694</v>
      </c>
    </row>
    <row r="243" spans="1:9" x14ac:dyDescent="0.3">
      <c r="A243">
        <v>429</v>
      </c>
      <c r="B243" t="s">
        <v>398</v>
      </c>
      <c r="C243" t="s">
        <v>90</v>
      </c>
      <c r="D243" t="s">
        <v>47</v>
      </c>
      <c r="E243" t="s">
        <v>54</v>
      </c>
      <c r="F243" s="101">
        <v>44742</v>
      </c>
      <c r="G243">
        <v>0.25392715346106998</v>
      </c>
      <c r="H243">
        <v>0.76</v>
      </c>
      <c r="I243" t="s">
        <v>1697</v>
      </c>
    </row>
    <row r="244" spans="1:9" x14ac:dyDescent="0.3">
      <c r="A244">
        <v>430</v>
      </c>
      <c r="B244" t="s">
        <v>399</v>
      </c>
      <c r="C244" t="s">
        <v>86</v>
      </c>
      <c r="D244" t="s">
        <v>47</v>
      </c>
      <c r="E244" t="s">
        <v>22</v>
      </c>
      <c r="F244" s="101">
        <v>44742</v>
      </c>
      <c r="I244" t="s">
        <v>1701</v>
      </c>
    </row>
    <row r="245" spans="1:9" x14ac:dyDescent="0.3">
      <c r="A245">
        <v>433</v>
      </c>
      <c r="B245" t="s">
        <v>402</v>
      </c>
      <c r="C245" t="s">
        <v>90</v>
      </c>
      <c r="D245" t="s">
        <v>47</v>
      </c>
      <c r="E245" t="s">
        <v>54</v>
      </c>
      <c r="F245" s="101">
        <v>44742</v>
      </c>
      <c r="G245">
        <v>6.1890925346440003E-4</v>
      </c>
      <c r="H245">
        <v>0.05</v>
      </c>
      <c r="I245" t="s">
        <v>1720</v>
      </c>
    </row>
    <row r="246" spans="1:9" x14ac:dyDescent="0.3">
      <c r="A246">
        <v>435</v>
      </c>
      <c r="B246" t="s">
        <v>404</v>
      </c>
      <c r="C246" t="s">
        <v>90</v>
      </c>
      <c r="D246" t="s">
        <v>47</v>
      </c>
      <c r="E246" t="s">
        <v>22</v>
      </c>
      <c r="F246" s="101">
        <v>44742</v>
      </c>
      <c r="H246">
        <v>100</v>
      </c>
      <c r="I246" t="s">
        <v>1759</v>
      </c>
    </row>
    <row r="247" spans="1:9" x14ac:dyDescent="0.3">
      <c r="A247">
        <v>439</v>
      </c>
      <c r="B247" t="s">
        <v>407</v>
      </c>
      <c r="C247" t="s">
        <v>315</v>
      </c>
      <c r="D247" t="s">
        <v>47</v>
      </c>
      <c r="E247" t="s">
        <v>22</v>
      </c>
      <c r="F247" s="101">
        <v>44742</v>
      </c>
      <c r="G247">
        <v>0</v>
      </c>
      <c r="I247" t="s">
        <v>1799</v>
      </c>
    </row>
    <row r="248" spans="1:9" x14ac:dyDescent="0.3">
      <c r="A248">
        <v>440</v>
      </c>
      <c r="B248" t="s">
        <v>408</v>
      </c>
      <c r="C248" t="s">
        <v>315</v>
      </c>
      <c r="D248" t="s">
        <v>47</v>
      </c>
      <c r="E248" t="s">
        <v>22</v>
      </c>
      <c r="F248" s="101">
        <v>44742</v>
      </c>
      <c r="I248" t="s">
        <v>1810</v>
      </c>
    </row>
    <row r="249" spans="1:9" x14ac:dyDescent="0.3">
      <c r="A249">
        <v>473</v>
      </c>
      <c r="B249" t="s">
        <v>437</v>
      </c>
      <c r="C249" t="s">
        <v>20</v>
      </c>
      <c r="D249" t="s">
        <v>47</v>
      </c>
      <c r="E249" t="s">
        <v>22</v>
      </c>
      <c r="F249" s="101">
        <v>44742</v>
      </c>
      <c r="G249">
        <v>0</v>
      </c>
      <c r="I249" t="s">
        <v>8403</v>
      </c>
    </row>
    <row r="250" spans="1:9" x14ac:dyDescent="0.3">
      <c r="A250">
        <v>474</v>
      </c>
      <c r="B250" t="s">
        <v>440</v>
      </c>
      <c r="C250" t="s">
        <v>439</v>
      </c>
      <c r="D250" t="s">
        <v>47</v>
      </c>
      <c r="E250" t="s">
        <v>22</v>
      </c>
      <c r="F250" s="101">
        <v>44742</v>
      </c>
      <c r="I250" t="s">
        <v>1951</v>
      </c>
    </row>
    <row r="251" spans="1:9" x14ac:dyDescent="0.3">
      <c r="A251">
        <v>476</v>
      </c>
      <c r="B251" t="s">
        <v>442</v>
      </c>
      <c r="C251" t="s">
        <v>20</v>
      </c>
      <c r="D251" t="s">
        <v>47</v>
      </c>
      <c r="E251" t="s">
        <v>22</v>
      </c>
      <c r="F251" s="101">
        <v>44742</v>
      </c>
      <c r="G251">
        <v>0</v>
      </c>
      <c r="I251" t="s">
        <v>8404</v>
      </c>
    </row>
    <row r="252" spans="1:9" x14ac:dyDescent="0.3">
      <c r="A252">
        <v>477</v>
      </c>
      <c r="B252" t="s">
        <v>443</v>
      </c>
      <c r="C252" t="s">
        <v>439</v>
      </c>
      <c r="D252" t="s">
        <v>47</v>
      </c>
      <c r="E252" t="s">
        <v>22</v>
      </c>
      <c r="F252" s="101">
        <v>44742</v>
      </c>
      <c r="I252" t="s">
        <v>1984</v>
      </c>
    </row>
    <row r="253" spans="1:9" x14ac:dyDescent="0.3">
      <c r="A253">
        <v>478</v>
      </c>
      <c r="B253" t="s">
        <v>444</v>
      </c>
      <c r="C253" t="s">
        <v>439</v>
      </c>
      <c r="D253" t="s">
        <v>47</v>
      </c>
      <c r="E253" t="s">
        <v>22</v>
      </c>
      <c r="F253" s="101">
        <v>44742</v>
      </c>
      <c r="G253">
        <v>0</v>
      </c>
      <c r="I253" t="s">
        <v>2002</v>
      </c>
    </row>
    <row r="254" spans="1:9" x14ac:dyDescent="0.3">
      <c r="A254">
        <v>479</v>
      </c>
      <c r="B254" t="s">
        <v>445</v>
      </c>
      <c r="C254" t="s">
        <v>439</v>
      </c>
      <c r="D254" t="s">
        <v>47</v>
      </c>
      <c r="E254" t="s">
        <v>22</v>
      </c>
      <c r="F254" s="101">
        <v>44742</v>
      </c>
      <c r="G254">
        <v>0</v>
      </c>
      <c r="I254" t="s">
        <v>2021</v>
      </c>
    </row>
    <row r="255" spans="1:9" x14ac:dyDescent="0.3">
      <c r="A255">
        <v>480</v>
      </c>
      <c r="B255" t="s">
        <v>446</v>
      </c>
      <c r="C255" t="s">
        <v>439</v>
      </c>
      <c r="D255" t="s">
        <v>47</v>
      </c>
      <c r="E255" t="s">
        <v>22</v>
      </c>
      <c r="F255" s="101">
        <v>44742</v>
      </c>
      <c r="I255" t="s">
        <v>2037</v>
      </c>
    </row>
    <row r="256" spans="1:9" x14ac:dyDescent="0.3">
      <c r="A256">
        <v>519</v>
      </c>
      <c r="B256" t="s">
        <v>2267</v>
      </c>
      <c r="C256" t="s">
        <v>354</v>
      </c>
      <c r="D256" t="s">
        <v>47</v>
      </c>
      <c r="E256" t="s">
        <v>22</v>
      </c>
      <c r="F256" s="101">
        <v>44742</v>
      </c>
      <c r="I256" t="s">
        <v>2268</v>
      </c>
    </row>
    <row r="257" spans="1:9" x14ac:dyDescent="0.3">
      <c r="A257">
        <v>523</v>
      </c>
      <c r="B257" t="s">
        <v>342</v>
      </c>
      <c r="C257" t="s">
        <v>86</v>
      </c>
      <c r="D257" t="s">
        <v>47</v>
      </c>
      <c r="E257" t="s">
        <v>22</v>
      </c>
      <c r="F257" s="101">
        <v>44742</v>
      </c>
      <c r="I257" t="s">
        <v>2282</v>
      </c>
    </row>
    <row r="258" spans="1:9" x14ac:dyDescent="0.3">
      <c r="A258">
        <v>524</v>
      </c>
      <c r="B258" t="s">
        <v>389</v>
      </c>
      <c r="C258" t="s">
        <v>79</v>
      </c>
      <c r="D258" t="s">
        <v>47</v>
      </c>
      <c r="E258" t="s">
        <v>22</v>
      </c>
      <c r="F258" s="101">
        <v>44742</v>
      </c>
      <c r="H258">
        <v>100</v>
      </c>
      <c r="I258" t="s">
        <v>2294</v>
      </c>
    </row>
    <row r="259" spans="1:9" x14ac:dyDescent="0.3">
      <c r="A259">
        <v>532</v>
      </c>
      <c r="B259" t="s">
        <v>2339</v>
      </c>
      <c r="C259" t="s">
        <v>102</v>
      </c>
      <c r="D259" t="s">
        <v>47</v>
      </c>
      <c r="E259" t="s">
        <v>22</v>
      </c>
      <c r="F259" s="101">
        <v>44742</v>
      </c>
      <c r="I259" t="s">
        <v>2340</v>
      </c>
    </row>
    <row r="260" spans="1:9" x14ac:dyDescent="0.3">
      <c r="A260">
        <v>533</v>
      </c>
      <c r="B260" t="s">
        <v>2350</v>
      </c>
      <c r="C260" t="s">
        <v>102</v>
      </c>
      <c r="D260" t="s">
        <v>47</v>
      </c>
      <c r="E260" t="s">
        <v>22</v>
      </c>
      <c r="F260" s="101">
        <v>44742</v>
      </c>
      <c r="I260" t="s">
        <v>2351</v>
      </c>
    </row>
    <row r="261" spans="1:9" x14ac:dyDescent="0.3">
      <c r="A261">
        <v>534</v>
      </c>
      <c r="B261" t="s">
        <v>2362</v>
      </c>
      <c r="C261" t="s">
        <v>102</v>
      </c>
      <c r="D261" t="s">
        <v>47</v>
      </c>
      <c r="E261" t="s">
        <v>22</v>
      </c>
      <c r="F261" s="101">
        <v>44742</v>
      </c>
      <c r="I261" t="s">
        <v>2363</v>
      </c>
    </row>
    <row r="262" spans="1:9" x14ac:dyDescent="0.3">
      <c r="A262">
        <v>535</v>
      </c>
      <c r="B262" t="s">
        <v>2374</v>
      </c>
      <c r="C262" t="s">
        <v>102</v>
      </c>
      <c r="D262" t="s">
        <v>47</v>
      </c>
      <c r="E262" t="s">
        <v>22</v>
      </c>
      <c r="F262" s="101">
        <v>44742</v>
      </c>
      <c r="I262" t="s">
        <v>2375</v>
      </c>
    </row>
    <row r="263" spans="1:9" x14ac:dyDescent="0.3">
      <c r="A263">
        <v>536</v>
      </c>
      <c r="B263" t="s">
        <v>2386</v>
      </c>
      <c r="C263" t="s">
        <v>102</v>
      </c>
      <c r="D263" t="s">
        <v>47</v>
      </c>
      <c r="E263" t="s">
        <v>22</v>
      </c>
      <c r="F263" s="101">
        <v>44742</v>
      </c>
      <c r="I263" t="s">
        <v>2387</v>
      </c>
    </row>
    <row r="264" spans="1:9" x14ac:dyDescent="0.3">
      <c r="A264">
        <v>543</v>
      </c>
      <c r="B264" t="s">
        <v>2421</v>
      </c>
      <c r="C264" t="s">
        <v>118</v>
      </c>
      <c r="D264" t="s">
        <v>47</v>
      </c>
      <c r="E264" t="s">
        <v>22</v>
      </c>
      <c r="F264" s="101">
        <v>44742</v>
      </c>
      <c r="I264" t="s">
        <v>2422</v>
      </c>
    </row>
    <row r="265" spans="1:9" x14ac:dyDescent="0.3">
      <c r="A265">
        <v>544</v>
      </c>
      <c r="B265" t="s">
        <v>2432</v>
      </c>
      <c r="C265" t="s">
        <v>366</v>
      </c>
      <c r="D265" t="s">
        <v>47</v>
      </c>
      <c r="E265" t="s">
        <v>22</v>
      </c>
      <c r="F265" s="101">
        <v>44742</v>
      </c>
      <c r="I265" t="s">
        <v>2433</v>
      </c>
    </row>
    <row r="266" spans="1:9" x14ac:dyDescent="0.3">
      <c r="A266">
        <v>290</v>
      </c>
      <c r="B266" t="s">
        <v>232</v>
      </c>
      <c r="C266" t="s">
        <v>27</v>
      </c>
      <c r="D266" t="s">
        <v>61</v>
      </c>
      <c r="E266" t="s">
        <v>22</v>
      </c>
      <c r="F266" s="101">
        <v>44742</v>
      </c>
      <c r="I266" t="s">
        <v>1355</v>
      </c>
    </row>
    <row r="267" spans="1:9" x14ac:dyDescent="0.3">
      <c r="A267">
        <v>69</v>
      </c>
      <c r="B267" t="s">
        <v>51</v>
      </c>
      <c r="C267" t="s">
        <v>50</v>
      </c>
      <c r="D267" t="s">
        <v>52</v>
      </c>
      <c r="E267" t="s">
        <v>22</v>
      </c>
      <c r="F267" s="101">
        <v>44742</v>
      </c>
      <c r="G267">
        <v>86.824324324323996</v>
      </c>
      <c r="H267">
        <v>80</v>
      </c>
      <c r="I267" t="s">
        <v>2487</v>
      </c>
    </row>
    <row r="268" spans="1:9" x14ac:dyDescent="0.3">
      <c r="A268">
        <v>197</v>
      </c>
      <c r="B268" t="s">
        <v>130</v>
      </c>
      <c r="C268" t="s">
        <v>87</v>
      </c>
      <c r="D268" t="s">
        <v>52</v>
      </c>
      <c r="E268" t="s">
        <v>22</v>
      </c>
      <c r="F268" s="101">
        <v>44742</v>
      </c>
      <c r="H268">
        <v>85</v>
      </c>
      <c r="I268" t="s">
        <v>968</v>
      </c>
    </row>
    <row r="269" spans="1:9" x14ac:dyDescent="0.3">
      <c r="A269">
        <v>213</v>
      </c>
      <c r="B269" t="s">
        <v>142</v>
      </c>
      <c r="C269" t="s">
        <v>90</v>
      </c>
      <c r="D269" t="s">
        <v>52</v>
      </c>
      <c r="E269" t="s">
        <v>22</v>
      </c>
      <c r="F269" s="101">
        <v>44742</v>
      </c>
      <c r="G269">
        <v>0</v>
      </c>
      <c r="H269">
        <v>90</v>
      </c>
      <c r="I269" t="s">
        <v>1027</v>
      </c>
    </row>
    <row r="270" spans="1:9" x14ac:dyDescent="0.3">
      <c r="A270">
        <v>238</v>
      </c>
      <c r="B270" t="s">
        <v>168</v>
      </c>
      <c r="C270" t="s">
        <v>90</v>
      </c>
      <c r="D270" t="s">
        <v>52</v>
      </c>
      <c r="E270" t="s">
        <v>22</v>
      </c>
      <c r="F270" s="101">
        <v>44742</v>
      </c>
      <c r="H270">
        <v>90</v>
      </c>
      <c r="I270" t="s">
        <v>1216</v>
      </c>
    </row>
    <row r="271" spans="1:9" x14ac:dyDescent="0.3">
      <c r="A271">
        <v>306</v>
      </c>
      <c r="B271" t="s">
        <v>252</v>
      </c>
      <c r="C271" t="s">
        <v>186</v>
      </c>
      <c r="D271" t="s">
        <v>52</v>
      </c>
      <c r="E271" t="s">
        <v>22</v>
      </c>
      <c r="F271" s="101">
        <v>44742</v>
      </c>
      <c r="G271">
        <v>0</v>
      </c>
      <c r="H271">
        <v>100</v>
      </c>
      <c r="I271" t="s">
        <v>8405</v>
      </c>
    </row>
    <row r="272" spans="1:9" x14ac:dyDescent="0.3">
      <c r="A272">
        <v>373</v>
      </c>
      <c r="B272" t="s">
        <v>328</v>
      </c>
      <c r="C272" t="s">
        <v>190</v>
      </c>
      <c r="D272" t="s">
        <v>52</v>
      </c>
      <c r="E272" t="s">
        <v>22</v>
      </c>
      <c r="F272" s="101">
        <v>44742</v>
      </c>
      <c r="G272">
        <v>0</v>
      </c>
      <c r="I272" t="s">
        <v>1481</v>
      </c>
    </row>
    <row r="273" spans="1:9" x14ac:dyDescent="0.3">
      <c r="A273">
        <v>390</v>
      </c>
      <c r="B273" t="s">
        <v>348</v>
      </c>
      <c r="C273" t="s">
        <v>190</v>
      </c>
      <c r="D273" t="s">
        <v>52</v>
      </c>
      <c r="E273" t="s">
        <v>22</v>
      </c>
      <c r="F273" s="101">
        <v>44742</v>
      </c>
      <c r="G273">
        <v>0</v>
      </c>
      <c r="I273" t="s">
        <v>1534</v>
      </c>
    </row>
    <row r="274" spans="1:9" x14ac:dyDescent="0.3">
      <c r="A274">
        <v>409</v>
      </c>
      <c r="B274" t="s">
        <v>375</v>
      </c>
      <c r="C274" t="s">
        <v>41</v>
      </c>
      <c r="D274" t="s">
        <v>52</v>
      </c>
      <c r="E274" t="s">
        <v>22</v>
      </c>
      <c r="F274" s="101">
        <v>44742</v>
      </c>
      <c r="I274" t="s">
        <v>1575</v>
      </c>
    </row>
    <row r="275" spans="1:9" x14ac:dyDescent="0.3">
      <c r="A275">
        <v>414</v>
      </c>
      <c r="B275" t="s">
        <v>382</v>
      </c>
      <c r="C275" t="s">
        <v>190</v>
      </c>
      <c r="D275" t="s">
        <v>52</v>
      </c>
      <c r="E275" t="s">
        <v>22</v>
      </c>
      <c r="F275" s="101">
        <v>44742</v>
      </c>
      <c r="G275">
        <v>0</v>
      </c>
      <c r="I275" t="s">
        <v>1593</v>
      </c>
    </row>
    <row r="276" spans="1:9" x14ac:dyDescent="0.3">
      <c r="A276">
        <v>415</v>
      </c>
      <c r="B276" t="s">
        <v>383</v>
      </c>
      <c r="C276" t="s">
        <v>190</v>
      </c>
      <c r="D276" t="s">
        <v>52</v>
      </c>
      <c r="E276" t="s">
        <v>22</v>
      </c>
      <c r="F276" s="101">
        <v>44742</v>
      </c>
      <c r="G276">
        <v>0</v>
      </c>
      <c r="I276" t="s">
        <v>1609</v>
      </c>
    </row>
    <row r="277" spans="1:9" x14ac:dyDescent="0.3">
      <c r="A277">
        <v>416</v>
      </c>
      <c r="B277" t="s">
        <v>384</v>
      </c>
      <c r="C277" t="s">
        <v>190</v>
      </c>
      <c r="D277" t="s">
        <v>52</v>
      </c>
      <c r="E277" t="s">
        <v>22</v>
      </c>
      <c r="F277" s="101">
        <v>44742</v>
      </c>
      <c r="G277">
        <v>0</v>
      </c>
      <c r="I277" t="s">
        <v>1625</v>
      </c>
    </row>
    <row r="278" spans="1:9" x14ac:dyDescent="0.3">
      <c r="A278">
        <v>417</v>
      </c>
      <c r="B278" t="s">
        <v>385</v>
      </c>
      <c r="C278" t="s">
        <v>190</v>
      </c>
      <c r="D278" t="s">
        <v>52</v>
      </c>
      <c r="E278" t="s">
        <v>22</v>
      </c>
      <c r="F278" s="101">
        <v>44742</v>
      </c>
      <c r="G278">
        <v>0</v>
      </c>
      <c r="I278" t="s">
        <v>1641</v>
      </c>
    </row>
    <row r="279" spans="1:9" x14ac:dyDescent="0.3">
      <c r="A279">
        <v>418</v>
      </c>
      <c r="B279" t="s">
        <v>386</v>
      </c>
      <c r="C279" t="s">
        <v>190</v>
      </c>
      <c r="D279" t="s">
        <v>52</v>
      </c>
      <c r="E279" t="s">
        <v>22</v>
      </c>
      <c r="F279" s="101">
        <v>44742</v>
      </c>
      <c r="G279">
        <v>0</v>
      </c>
      <c r="I279" t="s">
        <v>1657</v>
      </c>
    </row>
    <row r="280" spans="1:9" x14ac:dyDescent="0.3">
      <c r="A280">
        <v>420</v>
      </c>
      <c r="B280" t="s">
        <v>388</v>
      </c>
      <c r="C280" t="s">
        <v>190</v>
      </c>
      <c r="D280" t="s">
        <v>52</v>
      </c>
      <c r="E280" t="s">
        <v>22</v>
      </c>
      <c r="F280" s="101">
        <v>44742</v>
      </c>
      <c r="G280">
        <v>0</v>
      </c>
      <c r="I280" t="s">
        <v>1673</v>
      </c>
    </row>
    <row r="281" spans="1:9" x14ac:dyDescent="0.3">
      <c r="A281">
        <v>432</v>
      </c>
      <c r="B281" t="s">
        <v>401</v>
      </c>
      <c r="C281" t="s">
        <v>64</v>
      </c>
      <c r="D281" t="s">
        <v>52</v>
      </c>
      <c r="E281" t="s">
        <v>22</v>
      </c>
      <c r="F281" s="101">
        <v>44742</v>
      </c>
      <c r="I281" t="s">
        <v>1710</v>
      </c>
    </row>
    <row r="282" spans="1:9" x14ac:dyDescent="0.3">
      <c r="A282">
        <v>456</v>
      </c>
      <c r="B282" t="s">
        <v>421</v>
      </c>
      <c r="C282" t="s">
        <v>395</v>
      </c>
      <c r="D282" t="s">
        <v>52</v>
      </c>
      <c r="E282" t="s">
        <v>22</v>
      </c>
      <c r="F282" s="101">
        <v>44742</v>
      </c>
      <c r="I282" t="s">
        <v>1837</v>
      </c>
    </row>
    <row r="283" spans="1:9" x14ac:dyDescent="0.3">
      <c r="A283">
        <v>457</v>
      </c>
      <c r="B283" t="s">
        <v>422</v>
      </c>
      <c r="C283" t="s">
        <v>395</v>
      </c>
      <c r="D283" t="s">
        <v>52</v>
      </c>
      <c r="E283" t="s">
        <v>22</v>
      </c>
      <c r="F283" s="101">
        <v>44742</v>
      </c>
      <c r="I283" t="s">
        <v>1859</v>
      </c>
    </row>
    <row r="284" spans="1:9" x14ac:dyDescent="0.3">
      <c r="A284">
        <v>469</v>
      </c>
      <c r="B284" t="s">
        <v>387</v>
      </c>
      <c r="C284" t="s">
        <v>190</v>
      </c>
      <c r="D284" t="s">
        <v>52</v>
      </c>
      <c r="E284" t="s">
        <v>22</v>
      </c>
      <c r="F284" s="101">
        <v>44742</v>
      </c>
      <c r="I284" t="s">
        <v>1886</v>
      </c>
    </row>
    <row r="285" spans="1:9" x14ac:dyDescent="0.3">
      <c r="A285">
        <v>470</v>
      </c>
      <c r="B285" t="s">
        <v>433</v>
      </c>
      <c r="C285" t="s">
        <v>190</v>
      </c>
      <c r="D285" t="s">
        <v>52</v>
      </c>
      <c r="E285" t="s">
        <v>22</v>
      </c>
      <c r="F285" s="101">
        <v>44742</v>
      </c>
      <c r="H285">
        <v>100</v>
      </c>
      <c r="I285" t="s">
        <v>1903</v>
      </c>
    </row>
    <row r="286" spans="1:9" x14ac:dyDescent="0.3">
      <c r="A286">
        <v>471</v>
      </c>
      <c r="B286" t="s">
        <v>434</v>
      </c>
      <c r="C286" t="s">
        <v>190</v>
      </c>
      <c r="D286" t="s">
        <v>52</v>
      </c>
      <c r="E286" t="s">
        <v>22</v>
      </c>
      <c r="F286" s="101">
        <v>44742</v>
      </c>
      <c r="I286" t="s">
        <v>1921</v>
      </c>
    </row>
    <row r="287" spans="1:9" x14ac:dyDescent="0.3">
      <c r="A287">
        <v>510</v>
      </c>
      <c r="B287" t="s">
        <v>2204</v>
      </c>
      <c r="C287" t="s">
        <v>241</v>
      </c>
      <c r="D287" t="s">
        <v>52</v>
      </c>
      <c r="E287" t="s">
        <v>22</v>
      </c>
      <c r="F287" s="101">
        <v>44742</v>
      </c>
      <c r="I287" t="s">
        <v>2207</v>
      </c>
    </row>
    <row r="288" spans="1:9" x14ac:dyDescent="0.3">
      <c r="A288">
        <v>511</v>
      </c>
      <c r="B288" t="s">
        <v>2228</v>
      </c>
      <c r="C288" t="s">
        <v>241</v>
      </c>
      <c r="D288" t="s">
        <v>52</v>
      </c>
      <c r="E288" t="s">
        <v>22</v>
      </c>
      <c r="F288" s="101">
        <v>44742</v>
      </c>
      <c r="I288" t="s">
        <v>2231</v>
      </c>
    </row>
    <row r="289" spans="1:9" x14ac:dyDescent="0.3">
      <c r="A289">
        <v>529</v>
      </c>
      <c r="B289" t="s">
        <v>2313</v>
      </c>
      <c r="C289" t="s">
        <v>87</v>
      </c>
      <c r="D289" t="s">
        <v>52</v>
      </c>
      <c r="E289" t="s">
        <v>22</v>
      </c>
      <c r="F289" s="101">
        <v>44742</v>
      </c>
      <c r="I289" t="s">
        <v>2315</v>
      </c>
    </row>
    <row r="290" spans="1:9" x14ac:dyDescent="0.3">
      <c r="A290">
        <v>144</v>
      </c>
      <c r="B290" t="s">
        <v>108</v>
      </c>
      <c r="C290" t="s">
        <v>77</v>
      </c>
      <c r="D290" t="s">
        <v>65</v>
      </c>
      <c r="E290" t="s">
        <v>22</v>
      </c>
      <c r="F290" s="101">
        <v>44742</v>
      </c>
      <c r="G290">
        <v>3.2169811320755</v>
      </c>
      <c r="H290">
        <v>3</v>
      </c>
      <c r="I290" t="s">
        <v>918</v>
      </c>
    </row>
    <row r="291" spans="1:9" x14ac:dyDescent="0.3">
      <c r="A291">
        <v>223</v>
      </c>
      <c r="B291" t="s">
        <v>154</v>
      </c>
      <c r="C291" t="s">
        <v>90</v>
      </c>
      <c r="D291" t="s">
        <v>65</v>
      </c>
      <c r="E291" t="s">
        <v>22</v>
      </c>
      <c r="F291" s="101">
        <v>44742</v>
      </c>
      <c r="H291">
        <v>100</v>
      </c>
      <c r="I291" t="s">
        <v>1143</v>
      </c>
    </row>
    <row r="292" spans="1:9" x14ac:dyDescent="0.3">
      <c r="A292">
        <v>542</v>
      </c>
      <c r="B292" t="s">
        <v>2410</v>
      </c>
      <c r="C292" t="s">
        <v>279</v>
      </c>
      <c r="D292" t="s">
        <v>65</v>
      </c>
      <c r="E292" t="s">
        <v>22</v>
      </c>
      <c r="F292" s="101">
        <v>44742</v>
      </c>
      <c r="I292" t="s">
        <v>2414</v>
      </c>
    </row>
    <row r="293" spans="1:9" x14ac:dyDescent="0.3">
      <c r="A293">
        <v>546</v>
      </c>
      <c r="B293" t="s">
        <v>2444</v>
      </c>
      <c r="C293" t="s">
        <v>279</v>
      </c>
      <c r="D293" t="s">
        <v>65</v>
      </c>
      <c r="E293" t="s">
        <v>22</v>
      </c>
      <c r="F293" s="101">
        <v>44742</v>
      </c>
      <c r="I293" t="s">
        <v>2448</v>
      </c>
    </row>
    <row r="294" spans="1:9" x14ac:dyDescent="0.3">
      <c r="A294">
        <v>77</v>
      </c>
      <c r="B294" t="s">
        <v>57</v>
      </c>
      <c r="C294" t="s">
        <v>58</v>
      </c>
      <c r="D294" t="s">
        <v>21</v>
      </c>
      <c r="E294" t="s">
        <v>22</v>
      </c>
      <c r="F294" s="101">
        <v>44773</v>
      </c>
      <c r="G294">
        <v>97.09</v>
      </c>
      <c r="H294">
        <v>97</v>
      </c>
      <c r="I294" t="s">
        <v>3675</v>
      </c>
    </row>
    <row r="295" spans="1:9" x14ac:dyDescent="0.3">
      <c r="A295">
        <v>121</v>
      </c>
      <c r="B295" t="s">
        <v>94</v>
      </c>
      <c r="C295" t="s">
        <v>25</v>
      </c>
      <c r="D295" t="s">
        <v>21</v>
      </c>
      <c r="E295" t="s">
        <v>54</v>
      </c>
      <c r="F295" s="101">
        <v>44773</v>
      </c>
      <c r="G295">
        <v>100.06964761423001</v>
      </c>
      <c r="H295">
        <v>100</v>
      </c>
      <c r="I295" t="s">
        <v>3678</v>
      </c>
    </row>
    <row r="296" spans="1:9" x14ac:dyDescent="0.3">
      <c r="A296">
        <v>122</v>
      </c>
      <c r="B296" t="s">
        <v>96</v>
      </c>
      <c r="C296" t="s">
        <v>93</v>
      </c>
      <c r="D296" t="s">
        <v>21</v>
      </c>
      <c r="E296" t="s">
        <v>22</v>
      </c>
      <c r="F296" s="101">
        <v>44773</v>
      </c>
      <c r="H296">
        <v>80</v>
      </c>
      <c r="I296" t="s">
        <v>814</v>
      </c>
    </row>
    <row r="297" spans="1:9" x14ac:dyDescent="0.3">
      <c r="A297">
        <v>124</v>
      </c>
      <c r="B297" t="s">
        <v>97</v>
      </c>
      <c r="C297" t="s">
        <v>64</v>
      </c>
      <c r="D297" t="s">
        <v>21</v>
      </c>
      <c r="E297" t="s">
        <v>54</v>
      </c>
      <c r="F297" s="101">
        <v>44773</v>
      </c>
      <c r="G297">
        <v>0</v>
      </c>
      <c r="H297">
        <v>1.6</v>
      </c>
      <c r="I297" t="s">
        <v>3681</v>
      </c>
    </row>
    <row r="298" spans="1:9" x14ac:dyDescent="0.3">
      <c r="A298">
        <v>125</v>
      </c>
      <c r="B298" t="s">
        <v>98</v>
      </c>
      <c r="C298" t="s">
        <v>64</v>
      </c>
      <c r="D298" t="s">
        <v>21</v>
      </c>
      <c r="E298" t="s">
        <v>54</v>
      </c>
      <c r="F298" s="101">
        <v>44773</v>
      </c>
      <c r="G298">
        <v>0</v>
      </c>
      <c r="H298">
        <v>4.7</v>
      </c>
      <c r="I298" t="s">
        <v>3684</v>
      </c>
    </row>
    <row r="299" spans="1:9" x14ac:dyDescent="0.3">
      <c r="A299">
        <v>128</v>
      </c>
      <c r="B299" t="s">
        <v>101</v>
      </c>
      <c r="C299" t="s">
        <v>64</v>
      </c>
      <c r="D299" t="s">
        <v>21</v>
      </c>
      <c r="E299" t="s">
        <v>54</v>
      </c>
      <c r="F299" s="101">
        <v>44773</v>
      </c>
      <c r="G299">
        <v>1.1950826969832</v>
      </c>
      <c r="H299">
        <v>1</v>
      </c>
      <c r="I299" t="s">
        <v>3686</v>
      </c>
    </row>
    <row r="300" spans="1:9" x14ac:dyDescent="0.3">
      <c r="A300">
        <v>172</v>
      </c>
      <c r="B300" t="s">
        <v>122</v>
      </c>
      <c r="C300" t="s">
        <v>93</v>
      </c>
      <c r="D300" t="s">
        <v>21</v>
      </c>
      <c r="E300" t="s">
        <v>22</v>
      </c>
      <c r="F300" s="101">
        <v>44773</v>
      </c>
      <c r="G300">
        <v>95.652173913043001</v>
      </c>
      <c r="H300">
        <v>90</v>
      </c>
      <c r="I300" t="s">
        <v>3689</v>
      </c>
    </row>
    <row r="301" spans="1:9" x14ac:dyDescent="0.3">
      <c r="A301">
        <v>208</v>
      </c>
      <c r="B301" t="s">
        <v>140</v>
      </c>
      <c r="C301" t="s">
        <v>90</v>
      </c>
      <c r="D301" t="s">
        <v>21</v>
      </c>
      <c r="E301" t="s">
        <v>54</v>
      </c>
      <c r="F301" s="101">
        <v>44773</v>
      </c>
      <c r="G301">
        <v>0</v>
      </c>
      <c r="H301">
        <v>1700</v>
      </c>
      <c r="I301" t="s">
        <v>1008</v>
      </c>
    </row>
    <row r="302" spans="1:9" x14ac:dyDescent="0.3">
      <c r="A302">
        <v>214</v>
      </c>
      <c r="B302" t="s">
        <v>143</v>
      </c>
      <c r="C302" t="s">
        <v>90</v>
      </c>
      <c r="D302" t="s">
        <v>21</v>
      </c>
      <c r="E302" t="s">
        <v>54</v>
      </c>
      <c r="F302" s="101">
        <v>44773</v>
      </c>
      <c r="G302">
        <v>0</v>
      </c>
      <c r="H302">
        <v>7500</v>
      </c>
      <c r="I302" t="s">
        <v>1053</v>
      </c>
    </row>
    <row r="303" spans="1:9" x14ac:dyDescent="0.3">
      <c r="A303">
        <v>217</v>
      </c>
      <c r="B303" t="s">
        <v>147</v>
      </c>
      <c r="C303" t="s">
        <v>90</v>
      </c>
      <c r="D303" t="s">
        <v>21</v>
      </c>
      <c r="E303" t="s">
        <v>22</v>
      </c>
      <c r="F303" s="101">
        <v>44773</v>
      </c>
      <c r="H303">
        <v>20</v>
      </c>
      <c r="I303" t="s">
        <v>1081</v>
      </c>
    </row>
    <row r="304" spans="1:9" x14ac:dyDescent="0.3">
      <c r="A304">
        <v>218</v>
      </c>
      <c r="B304" t="s">
        <v>148</v>
      </c>
      <c r="C304" t="s">
        <v>90</v>
      </c>
      <c r="D304" t="s">
        <v>21</v>
      </c>
      <c r="E304" t="s">
        <v>54</v>
      </c>
      <c r="F304" s="101">
        <v>44773</v>
      </c>
      <c r="G304">
        <v>0</v>
      </c>
      <c r="H304">
        <v>172000</v>
      </c>
      <c r="I304" t="s">
        <v>1110</v>
      </c>
    </row>
    <row r="305" spans="1:9" x14ac:dyDescent="0.3">
      <c r="A305">
        <v>225</v>
      </c>
      <c r="B305" t="s">
        <v>156</v>
      </c>
      <c r="C305" t="s">
        <v>90</v>
      </c>
      <c r="D305" t="s">
        <v>21</v>
      </c>
      <c r="E305" t="s">
        <v>22</v>
      </c>
      <c r="F305" s="101">
        <v>44773</v>
      </c>
      <c r="G305">
        <v>0</v>
      </c>
      <c r="H305">
        <v>1</v>
      </c>
      <c r="I305" t="s">
        <v>1168</v>
      </c>
    </row>
    <row r="306" spans="1:9" x14ac:dyDescent="0.3">
      <c r="A306">
        <v>239</v>
      </c>
      <c r="B306" t="s">
        <v>1226</v>
      </c>
      <c r="C306" t="s">
        <v>29</v>
      </c>
      <c r="D306" t="s">
        <v>21</v>
      </c>
      <c r="E306" t="s">
        <v>22</v>
      </c>
      <c r="F306" s="101">
        <v>44773</v>
      </c>
      <c r="G306">
        <v>0</v>
      </c>
      <c r="I306" t="s">
        <v>8406</v>
      </c>
    </row>
    <row r="307" spans="1:9" x14ac:dyDescent="0.3">
      <c r="A307">
        <v>434</v>
      </c>
      <c r="B307" t="s">
        <v>403</v>
      </c>
      <c r="C307" t="s">
        <v>90</v>
      </c>
      <c r="D307" t="s">
        <v>21</v>
      </c>
      <c r="E307" t="s">
        <v>54</v>
      </c>
      <c r="F307" s="101">
        <v>44773</v>
      </c>
      <c r="G307">
        <v>0</v>
      </c>
      <c r="H307">
        <v>200</v>
      </c>
      <c r="I307" t="s">
        <v>1739</v>
      </c>
    </row>
    <row r="308" spans="1:9" x14ac:dyDescent="0.3">
      <c r="A308">
        <v>436</v>
      </c>
      <c r="B308" t="s">
        <v>121</v>
      </c>
      <c r="C308" t="s">
        <v>93</v>
      </c>
      <c r="D308" t="s">
        <v>21</v>
      </c>
      <c r="E308" t="s">
        <v>54</v>
      </c>
      <c r="F308" s="101">
        <v>44773</v>
      </c>
      <c r="G308">
        <v>0</v>
      </c>
      <c r="H308">
        <v>14</v>
      </c>
      <c r="I308" t="s">
        <v>1779</v>
      </c>
    </row>
    <row r="309" spans="1:9" x14ac:dyDescent="0.3">
      <c r="A309">
        <v>485</v>
      </c>
      <c r="B309" t="s">
        <v>450</v>
      </c>
      <c r="C309" t="s">
        <v>93</v>
      </c>
      <c r="D309" t="s">
        <v>21</v>
      </c>
      <c r="E309" t="s">
        <v>22</v>
      </c>
      <c r="F309" s="101">
        <v>44773</v>
      </c>
      <c r="I309" t="s">
        <v>2064</v>
      </c>
    </row>
    <row r="310" spans="1:9" x14ac:dyDescent="0.3">
      <c r="A310">
        <v>488</v>
      </c>
      <c r="B310" t="s">
        <v>453</v>
      </c>
      <c r="C310" t="s">
        <v>93</v>
      </c>
      <c r="D310" t="s">
        <v>21</v>
      </c>
      <c r="E310" t="s">
        <v>22</v>
      </c>
      <c r="F310" s="101">
        <v>44773</v>
      </c>
      <c r="I310" t="s">
        <v>2104</v>
      </c>
    </row>
    <row r="311" spans="1:9" x14ac:dyDescent="0.3">
      <c r="A311">
        <v>509</v>
      </c>
      <c r="B311" t="s">
        <v>2156</v>
      </c>
      <c r="C311" t="s">
        <v>29</v>
      </c>
      <c r="D311" t="s">
        <v>21</v>
      </c>
      <c r="E311" t="s">
        <v>22</v>
      </c>
      <c r="F311" s="101">
        <v>44773</v>
      </c>
      <c r="I311" t="s">
        <v>2163</v>
      </c>
    </row>
    <row r="312" spans="1:9" x14ac:dyDescent="0.3">
      <c r="A312">
        <v>77</v>
      </c>
      <c r="B312" t="s">
        <v>57</v>
      </c>
      <c r="C312" t="s">
        <v>58</v>
      </c>
      <c r="D312" t="s">
        <v>21</v>
      </c>
      <c r="E312" t="s">
        <v>22</v>
      </c>
      <c r="F312" s="101">
        <v>44804</v>
      </c>
      <c r="G312">
        <v>99.01</v>
      </c>
      <c r="H312">
        <v>97</v>
      </c>
      <c r="I312" t="s">
        <v>3692</v>
      </c>
    </row>
    <row r="313" spans="1:9" x14ac:dyDescent="0.3">
      <c r="A313">
        <v>121</v>
      </c>
      <c r="B313" t="s">
        <v>94</v>
      </c>
      <c r="C313" t="s">
        <v>25</v>
      </c>
      <c r="D313" t="s">
        <v>21</v>
      </c>
      <c r="E313" t="s">
        <v>54</v>
      </c>
      <c r="F313" s="101">
        <v>44804</v>
      </c>
      <c r="G313">
        <v>100.56593556404</v>
      </c>
      <c r="H313">
        <v>102</v>
      </c>
      <c r="I313" t="s">
        <v>3695</v>
      </c>
    </row>
    <row r="314" spans="1:9" x14ac:dyDescent="0.3">
      <c r="A314">
        <v>122</v>
      </c>
      <c r="B314" t="s">
        <v>96</v>
      </c>
      <c r="C314" t="s">
        <v>93</v>
      </c>
      <c r="D314" t="s">
        <v>21</v>
      </c>
      <c r="E314" t="s">
        <v>22</v>
      </c>
      <c r="F314" s="101">
        <v>44804</v>
      </c>
      <c r="G314">
        <v>98.717948717949</v>
      </c>
      <c r="H314">
        <v>80</v>
      </c>
      <c r="I314" t="s">
        <v>815</v>
      </c>
    </row>
    <row r="315" spans="1:9" x14ac:dyDescent="0.3">
      <c r="A315">
        <v>124</v>
      </c>
      <c r="B315" t="s">
        <v>97</v>
      </c>
      <c r="C315" t="s">
        <v>64</v>
      </c>
      <c r="D315" t="s">
        <v>21</v>
      </c>
      <c r="E315" t="s">
        <v>54</v>
      </c>
      <c r="F315" s="101">
        <v>44804</v>
      </c>
      <c r="G315">
        <v>0.18656716417909999</v>
      </c>
      <c r="H315">
        <v>1.6</v>
      </c>
      <c r="I315" t="s">
        <v>3701</v>
      </c>
    </row>
    <row r="316" spans="1:9" x14ac:dyDescent="0.3">
      <c r="A316">
        <v>125</v>
      </c>
      <c r="B316" t="s">
        <v>98</v>
      </c>
      <c r="C316" t="s">
        <v>64</v>
      </c>
      <c r="D316" t="s">
        <v>21</v>
      </c>
      <c r="E316" t="s">
        <v>54</v>
      </c>
      <c r="F316" s="101">
        <v>44804</v>
      </c>
      <c r="G316">
        <v>0.31094527363183999</v>
      </c>
      <c r="H316">
        <v>4.7</v>
      </c>
      <c r="I316" t="s">
        <v>3704</v>
      </c>
    </row>
    <row r="317" spans="1:9" x14ac:dyDescent="0.3">
      <c r="A317">
        <v>128</v>
      </c>
      <c r="B317" t="s">
        <v>101</v>
      </c>
      <c r="C317" t="s">
        <v>64</v>
      </c>
      <c r="D317" t="s">
        <v>21</v>
      </c>
      <c r="E317" t="s">
        <v>54</v>
      </c>
      <c r="F317" s="101">
        <v>44804</v>
      </c>
      <c r="G317">
        <v>0.85085933966531002</v>
      </c>
      <c r="H317">
        <v>1</v>
      </c>
      <c r="I317" t="s">
        <v>3707</v>
      </c>
    </row>
    <row r="318" spans="1:9" x14ac:dyDescent="0.3">
      <c r="A318">
        <v>172</v>
      </c>
      <c r="B318" t="s">
        <v>122</v>
      </c>
      <c r="C318" t="s">
        <v>93</v>
      </c>
      <c r="D318" t="s">
        <v>21</v>
      </c>
      <c r="E318" t="s">
        <v>22</v>
      </c>
      <c r="F318" s="101">
        <v>44804</v>
      </c>
      <c r="G318">
        <v>100</v>
      </c>
      <c r="H318">
        <v>90</v>
      </c>
      <c r="I318" t="s">
        <v>3710</v>
      </c>
    </row>
    <row r="319" spans="1:9" x14ac:dyDescent="0.3">
      <c r="A319">
        <v>208</v>
      </c>
      <c r="B319" t="s">
        <v>140</v>
      </c>
      <c r="C319" t="s">
        <v>90</v>
      </c>
      <c r="D319" t="s">
        <v>21</v>
      </c>
      <c r="E319" t="s">
        <v>54</v>
      </c>
      <c r="F319" s="101">
        <v>44804</v>
      </c>
      <c r="G319">
        <v>0</v>
      </c>
      <c r="H319">
        <v>1700</v>
      </c>
      <c r="I319" t="s">
        <v>1009</v>
      </c>
    </row>
    <row r="320" spans="1:9" x14ac:dyDescent="0.3">
      <c r="A320">
        <v>214</v>
      </c>
      <c r="B320" t="s">
        <v>143</v>
      </c>
      <c r="C320" t="s">
        <v>90</v>
      </c>
      <c r="D320" t="s">
        <v>21</v>
      </c>
      <c r="E320" t="s">
        <v>54</v>
      </c>
      <c r="F320" s="101">
        <v>44804</v>
      </c>
      <c r="G320">
        <v>0</v>
      </c>
      <c r="H320">
        <v>7500</v>
      </c>
      <c r="I320" t="s">
        <v>1054</v>
      </c>
    </row>
    <row r="321" spans="1:9" x14ac:dyDescent="0.3">
      <c r="A321">
        <v>217</v>
      </c>
      <c r="B321" t="s">
        <v>147</v>
      </c>
      <c r="C321" t="s">
        <v>90</v>
      </c>
      <c r="D321" t="s">
        <v>21</v>
      </c>
      <c r="E321" t="s">
        <v>22</v>
      </c>
      <c r="F321" s="101">
        <v>44804</v>
      </c>
      <c r="H321">
        <v>20</v>
      </c>
      <c r="I321" t="s">
        <v>1082</v>
      </c>
    </row>
    <row r="322" spans="1:9" x14ac:dyDescent="0.3">
      <c r="A322">
        <v>218</v>
      </c>
      <c r="B322" t="s">
        <v>148</v>
      </c>
      <c r="C322" t="s">
        <v>90</v>
      </c>
      <c r="D322" t="s">
        <v>21</v>
      </c>
      <c r="E322" t="s">
        <v>54</v>
      </c>
      <c r="F322" s="101">
        <v>44804</v>
      </c>
      <c r="G322">
        <v>0</v>
      </c>
      <c r="H322">
        <v>172000</v>
      </c>
      <c r="I322" t="s">
        <v>1111</v>
      </c>
    </row>
    <row r="323" spans="1:9" x14ac:dyDescent="0.3">
      <c r="A323">
        <v>225</v>
      </c>
      <c r="B323" t="s">
        <v>156</v>
      </c>
      <c r="C323" t="s">
        <v>90</v>
      </c>
      <c r="D323" t="s">
        <v>21</v>
      </c>
      <c r="E323" t="s">
        <v>22</v>
      </c>
      <c r="F323" s="101">
        <v>44804</v>
      </c>
      <c r="G323">
        <v>0</v>
      </c>
      <c r="H323">
        <v>1</v>
      </c>
      <c r="I323" t="s">
        <v>1169</v>
      </c>
    </row>
    <row r="324" spans="1:9" x14ac:dyDescent="0.3">
      <c r="A324">
        <v>239</v>
      </c>
      <c r="B324" t="s">
        <v>1226</v>
      </c>
      <c r="C324" t="s">
        <v>29</v>
      </c>
      <c r="D324" t="s">
        <v>21</v>
      </c>
      <c r="E324" t="s">
        <v>22</v>
      </c>
      <c r="F324" s="101">
        <v>44804</v>
      </c>
      <c r="G324">
        <v>0</v>
      </c>
      <c r="I324" t="s">
        <v>8407</v>
      </c>
    </row>
    <row r="325" spans="1:9" x14ac:dyDescent="0.3">
      <c r="A325">
        <v>434</v>
      </c>
      <c r="B325" t="s">
        <v>403</v>
      </c>
      <c r="C325" t="s">
        <v>90</v>
      </c>
      <c r="D325" t="s">
        <v>21</v>
      </c>
      <c r="E325" t="s">
        <v>54</v>
      </c>
      <c r="F325" s="101">
        <v>44804</v>
      </c>
      <c r="G325">
        <v>0</v>
      </c>
      <c r="H325">
        <v>200</v>
      </c>
      <c r="I325" t="s">
        <v>1740</v>
      </c>
    </row>
    <row r="326" spans="1:9" x14ac:dyDescent="0.3">
      <c r="A326">
        <v>436</v>
      </c>
      <c r="B326" t="s">
        <v>121</v>
      </c>
      <c r="C326" t="s">
        <v>93</v>
      </c>
      <c r="D326" t="s">
        <v>21</v>
      </c>
      <c r="E326" t="s">
        <v>54</v>
      </c>
      <c r="F326" s="101">
        <v>44804</v>
      </c>
      <c r="G326">
        <v>0</v>
      </c>
      <c r="H326">
        <v>14</v>
      </c>
      <c r="I326" t="s">
        <v>1780</v>
      </c>
    </row>
    <row r="327" spans="1:9" x14ac:dyDescent="0.3">
      <c r="A327">
        <v>485</v>
      </c>
      <c r="B327" t="s">
        <v>450</v>
      </c>
      <c r="C327" t="s">
        <v>93</v>
      </c>
      <c r="D327" t="s">
        <v>21</v>
      </c>
      <c r="E327" t="s">
        <v>22</v>
      </c>
      <c r="F327" s="101">
        <v>44804</v>
      </c>
      <c r="I327" t="s">
        <v>2065</v>
      </c>
    </row>
    <row r="328" spans="1:9" x14ac:dyDescent="0.3">
      <c r="A328">
        <v>488</v>
      </c>
      <c r="B328" t="s">
        <v>453</v>
      </c>
      <c r="C328" t="s">
        <v>93</v>
      </c>
      <c r="D328" t="s">
        <v>21</v>
      </c>
      <c r="E328" t="s">
        <v>22</v>
      </c>
      <c r="F328" s="101">
        <v>44804</v>
      </c>
      <c r="I328" t="s">
        <v>2105</v>
      </c>
    </row>
    <row r="329" spans="1:9" x14ac:dyDescent="0.3">
      <c r="A329">
        <v>509</v>
      </c>
      <c r="B329" t="s">
        <v>2156</v>
      </c>
      <c r="C329" t="s">
        <v>29</v>
      </c>
      <c r="D329" t="s">
        <v>21</v>
      </c>
      <c r="E329" t="s">
        <v>22</v>
      </c>
      <c r="F329" s="101">
        <v>44804</v>
      </c>
      <c r="I329" t="s">
        <v>2164</v>
      </c>
    </row>
    <row r="330" spans="1:9" x14ac:dyDescent="0.3">
      <c r="A330">
        <v>290</v>
      </c>
      <c r="B330" t="s">
        <v>232</v>
      </c>
      <c r="C330" t="s">
        <v>27</v>
      </c>
      <c r="D330" t="s">
        <v>61</v>
      </c>
      <c r="E330" t="s">
        <v>22</v>
      </c>
      <c r="F330" s="101">
        <v>44804</v>
      </c>
      <c r="I330" t="s">
        <v>1356</v>
      </c>
    </row>
    <row r="331" spans="1:9" x14ac:dyDescent="0.3">
      <c r="A331">
        <v>213</v>
      </c>
      <c r="B331" t="s">
        <v>142</v>
      </c>
      <c r="C331" t="s">
        <v>90</v>
      </c>
      <c r="D331" t="s">
        <v>52</v>
      </c>
      <c r="E331" t="s">
        <v>22</v>
      </c>
      <c r="F331" s="101">
        <v>44804</v>
      </c>
      <c r="H331">
        <v>90</v>
      </c>
      <c r="I331" t="s">
        <v>1028</v>
      </c>
    </row>
    <row r="332" spans="1:9" x14ac:dyDescent="0.3">
      <c r="A332">
        <v>238</v>
      </c>
      <c r="B332" t="s">
        <v>168</v>
      </c>
      <c r="C332" t="s">
        <v>90</v>
      </c>
      <c r="D332" t="s">
        <v>52</v>
      </c>
      <c r="E332" t="s">
        <v>22</v>
      </c>
      <c r="F332" s="101">
        <v>44804</v>
      </c>
      <c r="H332">
        <v>90</v>
      </c>
      <c r="I332" t="s">
        <v>1217</v>
      </c>
    </row>
    <row r="333" spans="1:9" x14ac:dyDescent="0.3">
      <c r="A333">
        <v>306</v>
      </c>
      <c r="B333" t="s">
        <v>252</v>
      </c>
      <c r="C333" t="s">
        <v>186</v>
      </c>
      <c r="D333" t="s">
        <v>52</v>
      </c>
      <c r="E333" t="s">
        <v>22</v>
      </c>
      <c r="F333" s="101">
        <v>44804</v>
      </c>
      <c r="H333">
        <v>100</v>
      </c>
      <c r="I333" t="s">
        <v>1395</v>
      </c>
    </row>
    <row r="334" spans="1:9" x14ac:dyDescent="0.3">
      <c r="A334">
        <v>373</v>
      </c>
      <c r="B334" t="s">
        <v>328</v>
      </c>
      <c r="C334" t="s">
        <v>190</v>
      </c>
      <c r="D334" t="s">
        <v>52</v>
      </c>
      <c r="E334" t="s">
        <v>22</v>
      </c>
      <c r="F334" s="101">
        <v>44804</v>
      </c>
      <c r="I334" t="s">
        <v>1482</v>
      </c>
    </row>
    <row r="335" spans="1:9" x14ac:dyDescent="0.3">
      <c r="A335">
        <v>390</v>
      </c>
      <c r="B335" t="s">
        <v>348</v>
      </c>
      <c r="C335" t="s">
        <v>190</v>
      </c>
      <c r="D335" t="s">
        <v>52</v>
      </c>
      <c r="E335" t="s">
        <v>22</v>
      </c>
      <c r="F335" s="101">
        <v>44804</v>
      </c>
      <c r="I335" t="s">
        <v>1535</v>
      </c>
    </row>
    <row r="336" spans="1:9" x14ac:dyDescent="0.3">
      <c r="A336">
        <v>409</v>
      </c>
      <c r="B336" t="s">
        <v>375</v>
      </c>
      <c r="C336" t="s">
        <v>41</v>
      </c>
      <c r="D336" t="s">
        <v>52</v>
      </c>
      <c r="E336" t="s">
        <v>22</v>
      </c>
      <c r="F336" s="101">
        <v>44804</v>
      </c>
      <c r="I336" t="s">
        <v>1576</v>
      </c>
    </row>
    <row r="337" spans="1:9" x14ac:dyDescent="0.3">
      <c r="A337">
        <v>414</v>
      </c>
      <c r="B337" t="s">
        <v>382</v>
      </c>
      <c r="C337" t="s">
        <v>190</v>
      </c>
      <c r="D337" t="s">
        <v>52</v>
      </c>
      <c r="E337" t="s">
        <v>22</v>
      </c>
      <c r="F337" s="101">
        <v>44804</v>
      </c>
      <c r="I337" t="s">
        <v>1594</v>
      </c>
    </row>
    <row r="338" spans="1:9" x14ac:dyDescent="0.3">
      <c r="A338">
        <v>415</v>
      </c>
      <c r="B338" t="s">
        <v>383</v>
      </c>
      <c r="C338" t="s">
        <v>190</v>
      </c>
      <c r="D338" t="s">
        <v>52</v>
      </c>
      <c r="E338" t="s">
        <v>22</v>
      </c>
      <c r="F338" s="101">
        <v>44804</v>
      </c>
      <c r="I338" t="s">
        <v>1610</v>
      </c>
    </row>
    <row r="339" spans="1:9" x14ac:dyDescent="0.3">
      <c r="A339">
        <v>416</v>
      </c>
      <c r="B339" t="s">
        <v>384</v>
      </c>
      <c r="C339" t="s">
        <v>190</v>
      </c>
      <c r="D339" t="s">
        <v>52</v>
      </c>
      <c r="E339" t="s">
        <v>22</v>
      </c>
      <c r="F339" s="101">
        <v>44804</v>
      </c>
      <c r="I339" t="s">
        <v>1626</v>
      </c>
    </row>
    <row r="340" spans="1:9" x14ac:dyDescent="0.3">
      <c r="A340">
        <v>417</v>
      </c>
      <c r="B340" t="s">
        <v>385</v>
      </c>
      <c r="C340" t="s">
        <v>190</v>
      </c>
      <c r="D340" t="s">
        <v>52</v>
      </c>
      <c r="E340" t="s">
        <v>22</v>
      </c>
      <c r="F340" s="101">
        <v>44804</v>
      </c>
      <c r="I340" t="s">
        <v>1642</v>
      </c>
    </row>
    <row r="341" spans="1:9" x14ac:dyDescent="0.3">
      <c r="A341">
        <v>418</v>
      </c>
      <c r="B341" t="s">
        <v>386</v>
      </c>
      <c r="C341" t="s">
        <v>190</v>
      </c>
      <c r="D341" t="s">
        <v>52</v>
      </c>
      <c r="E341" t="s">
        <v>22</v>
      </c>
      <c r="F341" s="101">
        <v>44804</v>
      </c>
      <c r="I341" t="s">
        <v>1658</v>
      </c>
    </row>
    <row r="342" spans="1:9" x14ac:dyDescent="0.3">
      <c r="A342">
        <v>420</v>
      </c>
      <c r="B342" t="s">
        <v>388</v>
      </c>
      <c r="C342" t="s">
        <v>190</v>
      </c>
      <c r="D342" t="s">
        <v>52</v>
      </c>
      <c r="E342" t="s">
        <v>22</v>
      </c>
      <c r="F342" s="101">
        <v>44804</v>
      </c>
      <c r="I342" t="s">
        <v>1674</v>
      </c>
    </row>
    <row r="343" spans="1:9" x14ac:dyDescent="0.3">
      <c r="A343">
        <v>432</v>
      </c>
      <c r="B343" t="s">
        <v>401</v>
      </c>
      <c r="C343" t="s">
        <v>64</v>
      </c>
      <c r="D343" t="s">
        <v>52</v>
      </c>
      <c r="E343" t="s">
        <v>22</v>
      </c>
      <c r="F343" s="101">
        <v>44804</v>
      </c>
      <c r="I343" t="s">
        <v>1711</v>
      </c>
    </row>
    <row r="344" spans="1:9" x14ac:dyDescent="0.3">
      <c r="A344">
        <v>456</v>
      </c>
      <c r="B344" t="s">
        <v>421</v>
      </c>
      <c r="C344" t="s">
        <v>395</v>
      </c>
      <c r="D344" t="s">
        <v>52</v>
      </c>
      <c r="E344" t="s">
        <v>22</v>
      </c>
      <c r="F344" s="101">
        <v>44804</v>
      </c>
      <c r="I344" t="s">
        <v>1838</v>
      </c>
    </row>
    <row r="345" spans="1:9" x14ac:dyDescent="0.3">
      <c r="A345">
        <v>457</v>
      </c>
      <c r="B345" t="s">
        <v>422</v>
      </c>
      <c r="C345" t="s">
        <v>395</v>
      </c>
      <c r="D345" t="s">
        <v>52</v>
      </c>
      <c r="E345" t="s">
        <v>22</v>
      </c>
      <c r="F345" s="101">
        <v>44804</v>
      </c>
      <c r="I345" t="s">
        <v>1860</v>
      </c>
    </row>
    <row r="346" spans="1:9" x14ac:dyDescent="0.3">
      <c r="A346">
        <v>469</v>
      </c>
      <c r="B346" t="s">
        <v>387</v>
      </c>
      <c r="C346" t="s">
        <v>190</v>
      </c>
      <c r="D346" t="s">
        <v>52</v>
      </c>
      <c r="E346" t="s">
        <v>22</v>
      </c>
      <c r="F346" s="101">
        <v>44804</v>
      </c>
      <c r="I346" t="s">
        <v>1887</v>
      </c>
    </row>
    <row r="347" spans="1:9" x14ac:dyDescent="0.3">
      <c r="A347">
        <v>470</v>
      </c>
      <c r="B347" t="s">
        <v>433</v>
      </c>
      <c r="C347" t="s">
        <v>190</v>
      </c>
      <c r="D347" t="s">
        <v>52</v>
      </c>
      <c r="E347" t="s">
        <v>22</v>
      </c>
      <c r="F347" s="101">
        <v>44804</v>
      </c>
      <c r="H347">
        <v>100</v>
      </c>
      <c r="I347" t="s">
        <v>1904</v>
      </c>
    </row>
    <row r="348" spans="1:9" x14ac:dyDescent="0.3">
      <c r="A348">
        <v>471</v>
      </c>
      <c r="B348" t="s">
        <v>434</v>
      </c>
      <c r="C348" t="s">
        <v>190</v>
      </c>
      <c r="D348" t="s">
        <v>52</v>
      </c>
      <c r="E348" t="s">
        <v>22</v>
      </c>
      <c r="F348" s="101">
        <v>44804</v>
      </c>
      <c r="I348" t="s">
        <v>1922</v>
      </c>
    </row>
    <row r="349" spans="1:9" x14ac:dyDescent="0.3">
      <c r="A349">
        <v>510</v>
      </c>
      <c r="B349" t="s">
        <v>2204</v>
      </c>
      <c r="C349" t="s">
        <v>241</v>
      </c>
      <c r="D349" t="s">
        <v>52</v>
      </c>
      <c r="E349" t="s">
        <v>22</v>
      </c>
      <c r="F349" s="101">
        <v>44804</v>
      </c>
      <c r="I349" t="s">
        <v>2208</v>
      </c>
    </row>
    <row r="350" spans="1:9" x14ac:dyDescent="0.3">
      <c r="A350">
        <v>511</v>
      </c>
      <c r="B350" t="s">
        <v>2228</v>
      </c>
      <c r="C350" t="s">
        <v>241</v>
      </c>
      <c r="D350" t="s">
        <v>52</v>
      </c>
      <c r="E350" t="s">
        <v>22</v>
      </c>
      <c r="F350" s="101">
        <v>44804</v>
      </c>
      <c r="I350" t="s">
        <v>2232</v>
      </c>
    </row>
    <row r="351" spans="1:9" x14ac:dyDescent="0.3">
      <c r="A351">
        <v>77</v>
      </c>
      <c r="B351" t="s">
        <v>57</v>
      </c>
      <c r="C351" t="s">
        <v>58</v>
      </c>
      <c r="D351" t="s">
        <v>21</v>
      </c>
      <c r="E351" t="s">
        <v>22</v>
      </c>
      <c r="F351" s="101">
        <v>44834</v>
      </c>
      <c r="G351">
        <v>98.6</v>
      </c>
      <c r="H351">
        <v>97</v>
      </c>
      <c r="I351" t="s">
        <v>3713</v>
      </c>
    </row>
    <row r="352" spans="1:9" x14ac:dyDescent="0.3">
      <c r="A352">
        <v>121</v>
      </c>
      <c r="B352" t="s">
        <v>94</v>
      </c>
      <c r="C352" t="s">
        <v>25</v>
      </c>
      <c r="D352" t="s">
        <v>21</v>
      </c>
      <c r="E352" t="s">
        <v>54</v>
      </c>
      <c r="F352" s="101">
        <v>44834</v>
      </c>
      <c r="G352">
        <v>100.37732729256</v>
      </c>
      <c r="H352">
        <v>102</v>
      </c>
      <c r="I352" t="s">
        <v>3716</v>
      </c>
    </row>
    <row r="353" spans="1:9" x14ac:dyDescent="0.3">
      <c r="A353">
        <v>122</v>
      </c>
      <c r="B353" t="s">
        <v>96</v>
      </c>
      <c r="C353" t="s">
        <v>93</v>
      </c>
      <c r="D353" t="s">
        <v>21</v>
      </c>
      <c r="E353" t="s">
        <v>22</v>
      </c>
      <c r="F353" s="101">
        <v>44834</v>
      </c>
      <c r="H353">
        <v>80</v>
      </c>
      <c r="I353" t="s">
        <v>816</v>
      </c>
    </row>
    <row r="354" spans="1:9" x14ac:dyDescent="0.3">
      <c r="A354">
        <v>124</v>
      </c>
      <c r="B354" t="s">
        <v>97</v>
      </c>
      <c r="C354" t="s">
        <v>64</v>
      </c>
      <c r="D354" t="s">
        <v>21</v>
      </c>
      <c r="E354" t="s">
        <v>54</v>
      </c>
      <c r="F354" s="101">
        <v>44834</v>
      </c>
      <c r="G354">
        <v>0</v>
      </c>
      <c r="H354">
        <v>1.6</v>
      </c>
      <c r="I354" t="s">
        <v>3719</v>
      </c>
    </row>
    <row r="355" spans="1:9" x14ac:dyDescent="0.3">
      <c r="A355">
        <v>125</v>
      </c>
      <c r="B355" t="s">
        <v>98</v>
      </c>
      <c r="C355" t="s">
        <v>64</v>
      </c>
      <c r="D355" t="s">
        <v>21</v>
      </c>
      <c r="E355" t="s">
        <v>54</v>
      </c>
      <c r="F355" s="101">
        <v>44834</v>
      </c>
      <c r="G355">
        <v>0</v>
      </c>
      <c r="H355">
        <v>4.7</v>
      </c>
      <c r="I355" t="s">
        <v>3721</v>
      </c>
    </row>
    <row r="356" spans="1:9" x14ac:dyDescent="0.3">
      <c r="A356">
        <v>128</v>
      </c>
      <c r="B356" t="s">
        <v>101</v>
      </c>
      <c r="C356" t="s">
        <v>64</v>
      </c>
      <c r="D356" t="s">
        <v>21</v>
      </c>
      <c r="E356" t="s">
        <v>54</v>
      </c>
      <c r="F356" s="101">
        <v>44834</v>
      </c>
      <c r="G356">
        <v>0.59967748437815005</v>
      </c>
      <c r="H356">
        <v>1</v>
      </c>
      <c r="I356" t="s">
        <v>3724</v>
      </c>
    </row>
    <row r="357" spans="1:9" x14ac:dyDescent="0.3">
      <c r="A357">
        <v>172</v>
      </c>
      <c r="B357" t="s">
        <v>122</v>
      </c>
      <c r="C357" t="s">
        <v>93</v>
      </c>
      <c r="D357" t="s">
        <v>21</v>
      </c>
      <c r="E357" t="s">
        <v>22</v>
      </c>
      <c r="F357" s="101">
        <v>44834</v>
      </c>
      <c r="G357">
        <v>100</v>
      </c>
      <c r="H357">
        <v>90</v>
      </c>
      <c r="I357" t="s">
        <v>3727</v>
      </c>
    </row>
    <row r="358" spans="1:9" x14ac:dyDescent="0.3">
      <c r="A358">
        <v>208</v>
      </c>
      <c r="B358" t="s">
        <v>140</v>
      </c>
      <c r="C358" t="s">
        <v>90</v>
      </c>
      <c r="D358" t="s">
        <v>21</v>
      </c>
      <c r="E358" t="s">
        <v>54</v>
      </c>
      <c r="F358" s="101">
        <v>44834</v>
      </c>
      <c r="G358">
        <v>0</v>
      </c>
      <c r="H358">
        <v>1700</v>
      </c>
      <c r="I358" t="s">
        <v>1010</v>
      </c>
    </row>
    <row r="359" spans="1:9" x14ac:dyDescent="0.3">
      <c r="A359">
        <v>214</v>
      </c>
      <c r="B359" t="s">
        <v>143</v>
      </c>
      <c r="C359" t="s">
        <v>90</v>
      </c>
      <c r="D359" t="s">
        <v>21</v>
      </c>
      <c r="E359" t="s">
        <v>54</v>
      </c>
      <c r="F359" s="101">
        <v>44834</v>
      </c>
      <c r="G359">
        <v>0</v>
      </c>
      <c r="H359">
        <v>7500</v>
      </c>
      <c r="I359" t="s">
        <v>1055</v>
      </c>
    </row>
    <row r="360" spans="1:9" x14ac:dyDescent="0.3">
      <c r="A360">
        <v>217</v>
      </c>
      <c r="B360" t="s">
        <v>147</v>
      </c>
      <c r="C360" t="s">
        <v>90</v>
      </c>
      <c r="D360" t="s">
        <v>21</v>
      </c>
      <c r="E360" t="s">
        <v>22</v>
      </c>
      <c r="F360" s="101">
        <v>44834</v>
      </c>
      <c r="H360">
        <v>20</v>
      </c>
      <c r="I360" t="s">
        <v>1083</v>
      </c>
    </row>
    <row r="361" spans="1:9" x14ac:dyDescent="0.3">
      <c r="A361">
        <v>218</v>
      </c>
      <c r="B361" t="s">
        <v>148</v>
      </c>
      <c r="C361" t="s">
        <v>90</v>
      </c>
      <c r="D361" t="s">
        <v>21</v>
      </c>
      <c r="E361" t="s">
        <v>54</v>
      </c>
      <c r="F361" s="101">
        <v>44834</v>
      </c>
      <c r="G361">
        <v>0</v>
      </c>
      <c r="H361">
        <v>172000</v>
      </c>
      <c r="I361" t="s">
        <v>1112</v>
      </c>
    </row>
    <row r="362" spans="1:9" x14ac:dyDescent="0.3">
      <c r="A362">
        <v>225</v>
      </c>
      <c r="B362" t="s">
        <v>156</v>
      </c>
      <c r="C362" t="s">
        <v>90</v>
      </c>
      <c r="D362" t="s">
        <v>21</v>
      </c>
      <c r="E362" t="s">
        <v>22</v>
      </c>
      <c r="F362" s="101">
        <v>44834</v>
      </c>
      <c r="G362">
        <v>0</v>
      </c>
      <c r="H362">
        <v>1</v>
      </c>
      <c r="I362" t="s">
        <v>1170</v>
      </c>
    </row>
    <row r="363" spans="1:9" x14ac:dyDescent="0.3">
      <c r="A363">
        <v>239</v>
      </c>
      <c r="B363" t="s">
        <v>1226</v>
      </c>
      <c r="C363" t="s">
        <v>29</v>
      </c>
      <c r="D363" t="s">
        <v>21</v>
      </c>
      <c r="E363" t="s">
        <v>22</v>
      </c>
      <c r="F363" s="101">
        <v>44834</v>
      </c>
      <c r="G363">
        <v>0</v>
      </c>
      <c r="I363" t="s">
        <v>8408</v>
      </c>
    </row>
    <row r="364" spans="1:9" x14ac:dyDescent="0.3">
      <c r="A364">
        <v>434</v>
      </c>
      <c r="B364" t="s">
        <v>403</v>
      </c>
      <c r="C364" t="s">
        <v>90</v>
      </c>
      <c r="D364" t="s">
        <v>21</v>
      </c>
      <c r="E364" t="s">
        <v>54</v>
      </c>
      <c r="F364" s="101">
        <v>44834</v>
      </c>
      <c r="G364">
        <v>0</v>
      </c>
      <c r="H364">
        <v>200</v>
      </c>
      <c r="I364" t="s">
        <v>1741</v>
      </c>
    </row>
    <row r="365" spans="1:9" x14ac:dyDescent="0.3">
      <c r="A365">
        <v>436</v>
      </c>
      <c r="B365" t="s">
        <v>121</v>
      </c>
      <c r="C365" t="s">
        <v>93</v>
      </c>
      <c r="D365" t="s">
        <v>21</v>
      </c>
      <c r="E365" t="s">
        <v>54</v>
      </c>
      <c r="F365" s="101">
        <v>44834</v>
      </c>
      <c r="G365">
        <v>0</v>
      </c>
      <c r="H365">
        <v>14</v>
      </c>
      <c r="I365" t="s">
        <v>1781</v>
      </c>
    </row>
    <row r="366" spans="1:9" x14ac:dyDescent="0.3">
      <c r="A366">
        <v>485</v>
      </c>
      <c r="B366" t="s">
        <v>450</v>
      </c>
      <c r="C366" t="s">
        <v>93</v>
      </c>
      <c r="D366" t="s">
        <v>21</v>
      </c>
      <c r="E366" t="s">
        <v>22</v>
      </c>
      <c r="F366" s="101">
        <v>44834</v>
      </c>
      <c r="I366" t="s">
        <v>2066</v>
      </c>
    </row>
    <row r="367" spans="1:9" x14ac:dyDescent="0.3">
      <c r="A367">
        <v>488</v>
      </c>
      <c r="B367" t="s">
        <v>453</v>
      </c>
      <c r="C367" t="s">
        <v>93</v>
      </c>
      <c r="D367" t="s">
        <v>21</v>
      </c>
      <c r="E367" t="s">
        <v>22</v>
      </c>
      <c r="F367" s="101">
        <v>44834</v>
      </c>
      <c r="I367" t="s">
        <v>2106</v>
      </c>
    </row>
    <row r="368" spans="1:9" x14ac:dyDescent="0.3">
      <c r="A368">
        <v>509</v>
      </c>
      <c r="B368" t="s">
        <v>2156</v>
      </c>
      <c r="C368" t="s">
        <v>29</v>
      </c>
      <c r="D368" t="s">
        <v>21</v>
      </c>
      <c r="E368" t="s">
        <v>22</v>
      </c>
      <c r="F368" s="101">
        <v>44834</v>
      </c>
      <c r="I368" t="s">
        <v>2165</v>
      </c>
    </row>
    <row r="369" spans="1:9" x14ac:dyDescent="0.3">
      <c r="A369">
        <v>275</v>
      </c>
      <c r="B369" t="s">
        <v>216</v>
      </c>
      <c r="C369" t="s">
        <v>217</v>
      </c>
      <c r="D369" t="s">
        <v>47</v>
      </c>
      <c r="E369" t="s">
        <v>22</v>
      </c>
      <c r="F369" s="101">
        <v>44834</v>
      </c>
      <c r="H369">
        <v>80</v>
      </c>
      <c r="I369" t="s">
        <v>1308</v>
      </c>
    </row>
    <row r="370" spans="1:9" x14ac:dyDescent="0.3">
      <c r="A370">
        <v>278</v>
      </c>
      <c r="B370" t="s">
        <v>1325</v>
      </c>
      <c r="C370" t="s">
        <v>219</v>
      </c>
      <c r="D370" t="s">
        <v>47</v>
      </c>
      <c r="E370" t="s">
        <v>22</v>
      </c>
      <c r="F370" s="101">
        <v>44834</v>
      </c>
      <c r="I370" t="s">
        <v>1331</v>
      </c>
    </row>
    <row r="371" spans="1:9" x14ac:dyDescent="0.3">
      <c r="A371">
        <v>286</v>
      </c>
      <c r="B371" t="s">
        <v>1339</v>
      </c>
      <c r="C371" t="s">
        <v>219</v>
      </c>
      <c r="D371" t="s">
        <v>47</v>
      </c>
      <c r="E371" t="s">
        <v>22</v>
      </c>
      <c r="F371" s="101">
        <v>44834</v>
      </c>
      <c r="I371" t="s">
        <v>1345</v>
      </c>
    </row>
    <row r="372" spans="1:9" x14ac:dyDescent="0.3">
      <c r="A372">
        <v>292</v>
      </c>
      <c r="B372" t="s">
        <v>235</v>
      </c>
      <c r="C372" t="s">
        <v>234</v>
      </c>
      <c r="D372" t="s">
        <v>47</v>
      </c>
      <c r="E372" t="s">
        <v>22</v>
      </c>
      <c r="F372" s="101">
        <v>44834</v>
      </c>
      <c r="I372" t="s">
        <v>1364</v>
      </c>
    </row>
    <row r="373" spans="1:9" x14ac:dyDescent="0.3">
      <c r="A373">
        <v>294</v>
      </c>
      <c r="B373" t="s">
        <v>238</v>
      </c>
      <c r="C373" t="s">
        <v>234</v>
      </c>
      <c r="D373" t="s">
        <v>47</v>
      </c>
      <c r="E373" t="s">
        <v>22</v>
      </c>
      <c r="F373" s="101">
        <v>44834</v>
      </c>
      <c r="I373" t="s">
        <v>1371</v>
      </c>
    </row>
    <row r="374" spans="1:9" x14ac:dyDescent="0.3">
      <c r="A374">
        <v>302</v>
      </c>
      <c r="B374" t="s">
        <v>1379</v>
      </c>
      <c r="C374" t="s">
        <v>208</v>
      </c>
      <c r="D374" t="s">
        <v>47</v>
      </c>
      <c r="E374" t="s">
        <v>22</v>
      </c>
      <c r="F374" s="101">
        <v>44834</v>
      </c>
      <c r="I374" t="s">
        <v>1382</v>
      </c>
    </row>
    <row r="375" spans="1:9" x14ac:dyDescent="0.3">
      <c r="A375">
        <v>303</v>
      </c>
      <c r="B375" t="s">
        <v>248</v>
      </c>
      <c r="C375" t="s">
        <v>249</v>
      </c>
      <c r="D375" t="s">
        <v>47</v>
      </c>
      <c r="E375" t="s">
        <v>22</v>
      </c>
      <c r="F375" s="101">
        <v>44834</v>
      </c>
      <c r="H375">
        <v>100</v>
      </c>
      <c r="I375" t="s">
        <v>1388</v>
      </c>
    </row>
    <row r="376" spans="1:9" x14ac:dyDescent="0.3">
      <c r="A376">
        <v>362</v>
      </c>
      <c r="B376" t="s">
        <v>314</v>
      </c>
      <c r="C376" t="s">
        <v>315</v>
      </c>
      <c r="D376" t="s">
        <v>47</v>
      </c>
      <c r="E376" t="s">
        <v>22</v>
      </c>
      <c r="F376" s="101">
        <v>44834</v>
      </c>
      <c r="I376" t="s">
        <v>1449</v>
      </c>
    </row>
    <row r="377" spans="1:9" x14ac:dyDescent="0.3">
      <c r="A377">
        <v>369</v>
      </c>
      <c r="B377" t="s">
        <v>324</v>
      </c>
      <c r="C377" t="s">
        <v>32</v>
      </c>
      <c r="D377" t="s">
        <v>47</v>
      </c>
      <c r="E377" t="s">
        <v>22</v>
      </c>
      <c r="F377" s="101">
        <v>44834</v>
      </c>
      <c r="I377" t="s">
        <v>1467</v>
      </c>
    </row>
    <row r="378" spans="1:9" x14ac:dyDescent="0.3">
      <c r="A378">
        <v>375</v>
      </c>
      <c r="B378" t="s">
        <v>330</v>
      </c>
      <c r="C378" t="s">
        <v>315</v>
      </c>
      <c r="D378" t="s">
        <v>47</v>
      </c>
      <c r="E378" t="s">
        <v>22</v>
      </c>
      <c r="F378" s="101">
        <v>44834</v>
      </c>
      <c r="H378">
        <v>100</v>
      </c>
      <c r="I378" t="s">
        <v>1494</v>
      </c>
    </row>
    <row r="379" spans="1:9" x14ac:dyDescent="0.3">
      <c r="A379">
        <v>386</v>
      </c>
      <c r="B379" t="s">
        <v>344</v>
      </c>
      <c r="C379" t="s">
        <v>343</v>
      </c>
      <c r="D379" t="s">
        <v>47</v>
      </c>
      <c r="E379" t="s">
        <v>22</v>
      </c>
      <c r="F379" s="101">
        <v>44834</v>
      </c>
      <c r="H379">
        <v>100</v>
      </c>
      <c r="I379" t="s">
        <v>1513</v>
      </c>
    </row>
    <row r="380" spans="1:9" x14ac:dyDescent="0.3">
      <c r="A380">
        <v>389</v>
      </c>
      <c r="B380" t="s">
        <v>347</v>
      </c>
      <c r="C380" t="s">
        <v>439</v>
      </c>
      <c r="D380" t="s">
        <v>47</v>
      </c>
      <c r="E380" t="s">
        <v>22</v>
      </c>
      <c r="F380" s="101">
        <v>44834</v>
      </c>
      <c r="I380" t="s">
        <v>1522</v>
      </c>
    </row>
    <row r="381" spans="1:9" x14ac:dyDescent="0.3">
      <c r="A381">
        <v>408</v>
      </c>
      <c r="B381" t="s">
        <v>374</v>
      </c>
      <c r="C381" t="s">
        <v>39</v>
      </c>
      <c r="D381" t="s">
        <v>47</v>
      </c>
      <c r="E381" t="s">
        <v>22</v>
      </c>
      <c r="F381" s="101">
        <v>44834</v>
      </c>
      <c r="I381" t="s">
        <v>1567</v>
      </c>
    </row>
    <row r="382" spans="1:9" x14ac:dyDescent="0.3">
      <c r="A382">
        <v>430</v>
      </c>
      <c r="B382" t="s">
        <v>399</v>
      </c>
      <c r="C382" t="s">
        <v>86</v>
      </c>
      <c r="D382" t="s">
        <v>47</v>
      </c>
      <c r="E382" t="s">
        <v>22</v>
      </c>
      <c r="F382" s="101">
        <v>44834</v>
      </c>
      <c r="I382" t="s">
        <v>1702</v>
      </c>
    </row>
    <row r="383" spans="1:9" x14ac:dyDescent="0.3">
      <c r="A383">
        <v>439</v>
      </c>
      <c r="B383" t="s">
        <v>407</v>
      </c>
      <c r="C383" t="s">
        <v>315</v>
      </c>
      <c r="D383" t="s">
        <v>47</v>
      </c>
      <c r="E383" t="s">
        <v>22</v>
      </c>
      <c r="F383" s="101">
        <v>44834</v>
      </c>
      <c r="I383" t="s">
        <v>1800</v>
      </c>
    </row>
    <row r="384" spans="1:9" x14ac:dyDescent="0.3">
      <c r="A384">
        <v>440</v>
      </c>
      <c r="B384" t="s">
        <v>408</v>
      </c>
      <c r="C384" t="s">
        <v>315</v>
      </c>
      <c r="D384" t="s">
        <v>47</v>
      </c>
      <c r="E384" t="s">
        <v>22</v>
      </c>
      <c r="F384" s="101">
        <v>44834</v>
      </c>
      <c r="I384" t="s">
        <v>1811</v>
      </c>
    </row>
    <row r="385" spans="1:9" x14ac:dyDescent="0.3">
      <c r="A385">
        <v>473</v>
      </c>
      <c r="B385" t="s">
        <v>437</v>
      </c>
      <c r="C385" t="s">
        <v>20</v>
      </c>
      <c r="D385" t="s">
        <v>47</v>
      </c>
      <c r="E385" t="s">
        <v>22</v>
      </c>
      <c r="F385" s="101">
        <v>44834</v>
      </c>
      <c r="I385" t="s">
        <v>1938</v>
      </c>
    </row>
    <row r="386" spans="1:9" x14ac:dyDescent="0.3">
      <c r="A386">
        <v>474</v>
      </c>
      <c r="B386" t="s">
        <v>440</v>
      </c>
      <c r="C386" t="s">
        <v>439</v>
      </c>
      <c r="D386" t="s">
        <v>47</v>
      </c>
      <c r="E386" t="s">
        <v>22</v>
      </c>
      <c r="F386" s="101">
        <v>44834</v>
      </c>
      <c r="I386" t="s">
        <v>1952</v>
      </c>
    </row>
    <row r="387" spans="1:9" x14ac:dyDescent="0.3">
      <c r="A387">
        <v>476</v>
      </c>
      <c r="B387" t="s">
        <v>442</v>
      </c>
      <c r="C387" t="s">
        <v>20</v>
      </c>
      <c r="D387" t="s">
        <v>47</v>
      </c>
      <c r="E387" t="s">
        <v>22</v>
      </c>
      <c r="F387" s="101">
        <v>44834</v>
      </c>
      <c r="I387" t="s">
        <v>1972</v>
      </c>
    </row>
    <row r="388" spans="1:9" x14ac:dyDescent="0.3">
      <c r="A388">
        <v>477</v>
      </c>
      <c r="B388" t="s">
        <v>443</v>
      </c>
      <c r="C388" t="s">
        <v>439</v>
      </c>
      <c r="D388" t="s">
        <v>47</v>
      </c>
      <c r="E388" t="s">
        <v>22</v>
      </c>
      <c r="F388" s="101">
        <v>44834</v>
      </c>
      <c r="I388" t="s">
        <v>1985</v>
      </c>
    </row>
    <row r="389" spans="1:9" x14ac:dyDescent="0.3">
      <c r="A389">
        <v>478</v>
      </c>
      <c r="B389" t="s">
        <v>444</v>
      </c>
      <c r="C389" t="s">
        <v>439</v>
      </c>
      <c r="D389" t="s">
        <v>47</v>
      </c>
      <c r="E389" t="s">
        <v>22</v>
      </c>
      <c r="F389" s="101">
        <v>44834</v>
      </c>
      <c r="I389" t="s">
        <v>2003</v>
      </c>
    </row>
    <row r="390" spans="1:9" x14ac:dyDescent="0.3">
      <c r="A390">
        <v>479</v>
      </c>
      <c r="B390" t="s">
        <v>445</v>
      </c>
      <c r="C390" t="s">
        <v>439</v>
      </c>
      <c r="D390" t="s">
        <v>47</v>
      </c>
      <c r="E390" t="s">
        <v>22</v>
      </c>
      <c r="F390" s="101">
        <v>44834</v>
      </c>
      <c r="I390" t="s">
        <v>2022</v>
      </c>
    </row>
    <row r="391" spans="1:9" x14ac:dyDescent="0.3">
      <c r="A391">
        <v>480</v>
      </c>
      <c r="B391" t="s">
        <v>446</v>
      </c>
      <c r="C391" t="s">
        <v>439</v>
      </c>
      <c r="D391" t="s">
        <v>47</v>
      </c>
      <c r="E391" t="s">
        <v>22</v>
      </c>
      <c r="F391" s="101">
        <v>44834</v>
      </c>
      <c r="I391" t="s">
        <v>2038</v>
      </c>
    </row>
    <row r="392" spans="1:9" x14ac:dyDescent="0.3">
      <c r="A392">
        <v>519</v>
      </c>
      <c r="B392" t="s">
        <v>2267</v>
      </c>
      <c r="C392" t="s">
        <v>354</v>
      </c>
      <c r="D392" t="s">
        <v>47</v>
      </c>
      <c r="E392" t="s">
        <v>22</v>
      </c>
      <c r="F392" s="101">
        <v>44834</v>
      </c>
      <c r="I392" t="s">
        <v>2269</v>
      </c>
    </row>
    <row r="393" spans="1:9" x14ac:dyDescent="0.3">
      <c r="A393">
        <v>523</v>
      </c>
      <c r="B393" t="s">
        <v>342</v>
      </c>
      <c r="C393" t="s">
        <v>86</v>
      </c>
      <c r="D393" t="s">
        <v>47</v>
      </c>
      <c r="E393" t="s">
        <v>22</v>
      </c>
      <c r="F393" s="101">
        <v>44834</v>
      </c>
      <c r="I393" t="s">
        <v>2283</v>
      </c>
    </row>
    <row r="394" spans="1:9" x14ac:dyDescent="0.3">
      <c r="A394">
        <v>524</v>
      </c>
      <c r="B394" t="s">
        <v>389</v>
      </c>
      <c r="C394" t="s">
        <v>79</v>
      </c>
      <c r="D394" t="s">
        <v>47</v>
      </c>
      <c r="E394" t="s">
        <v>22</v>
      </c>
      <c r="F394" s="101">
        <v>44834</v>
      </c>
      <c r="H394">
        <v>100</v>
      </c>
      <c r="I394" t="s">
        <v>2295</v>
      </c>
    </row>
    <row r="395" spans="1:9" x14ac:dyDescent="0.3">
      <c r="A395">
        <v>532</v>
      </c>
      <c r="B395" t="s">
        <v>2339</v>
      </c>
      <c r="C395" t="s">
        <v>102</v>
      </c>
      <c r="D395" t="s">
        <v>47</v>
      </c>
      <c r="E395" t="s">
        <v>22</v>
      </c>
      <c r="F395" s="101">
        <v>44834</v>
      </c>
      <c r="I395" t="s">
        <v>2341</v>
      </c>
    </row>
    <row r="396" spans="1:9" x14ac:dyDescent="0.3">
      <c r="A396">
        <v>533</v>
      </c>
      <c r="B396" t="s">
        <v>2350</v>
      </c>
      <c r="C396" t="s">
        <v>102</v>
      </c>
      <c r="D396" t="s">
        <v>47</v>
      </c>
      <c r="E396" t="s">
        <v>22</v>
      </c>
      <c r="F396" s="101">
        <v>44834</v>
      </c>
      <c r="I396" t="s">
        <v>2352</v>
      </c>
    </row>
    <row r="397" spans="1:9" x14ac:dyDescent="0.3">
      <c r="A397">
        <v>534</v>
      </c>
      <c r="B397" t="s">
        <v>2362</v>
      </c>
      <c r="C397" t="s">
        <v>102</v>
      </c>
      <c r="D397" t="s">
        <v>47</v>
      </c>
      <c r="E397" t="s">
        <v>22</v>
      </c>
      <c r="F397" s="101">
        <v>44834</v>
      </c>
      <c r="I397" t="s">
        <v>2364</v>
      </c>
    </row>
    <row r="398" spans="1:9" x14ac:dyDescent="0.3">
      <c r="A398">
        <v>535</v>
      </c>
      <c r="B398" t="s">
        <v>2374</v>
      </c>
      <c r="C398" t="s">
        <v>102</v>
      </c>
      <c r="D398" t="s">
        <v>47</v>
      </c>
      <c r="E398" t="s">
        <v>22</v>
      </c>
      <c r="F398" s="101">
        <v>44834</v>
      </c>
      <c r="I398" t="s">
        <v>2376</v>
      </c>
    </row>
    <row r="399" spans="1:9" x14ac:dyDescent="0.3">
      <c r="A399">
        <v>536</v>
      </c>
      <c r="B399" t="s">
        <v>2386</v>
      </c>
      <c r="C399" t="s">
        <v>102</v>
      </c>
      <c r="D399" t="s">
        <v>47</v>
      </c>
      <c r="E399" t="s">
        <v>22</v>
      </c>
      <c r="F399" s="101">
        <v>44834</v>
      </c>
      <c r="I399" t="s">
        <v>2388</v>
      </c>
    </row>
    <row r="400" spans="1:9" x14ac:dyDescent="0.3">
      <c r="A400">
        <v>543</v>
      </c>
      <c r="B400" t="s">
        <v>2421</v>
      </c>
      <c r="C400" t="s">
        <v>118</v>
      </c>
      <c r="D400" t="s">
        <v>47</v>
      </c>
      <c r="E400" t="s">
        <v>22</v>
      </c>
      <c r="F400" s="101">
        <v>44834</v>
      </c>
      <c r="I400" t="s">
        <v>2423</v>
      </c>
    </row>
    <row r="401" spans="1:9" x14ac:dyDescent="0.3">
      <c r="A401">
        <v>544</v>
      </c>
      <c r="B401" t="s">
        <v>2432</v>
      </c>
      <c r="C401" t="s">
        <v>366</v>
      </c>
      <c r="D401" t="s">
        <v>47</v>
      </c>
      <c r="E401" t="s">
        <v>22</v>
      </c>
      <c r="F401" s="101">
        <v>44834</v>
      </c>
      <c r="I401" t="s">
        <v>2434</v>
      </c>
    </row>
    <row r="402" spans="1:9" x14ac:dyDescent="0.3">
      <c r="A402">
        <v>69</v>
      </c>
      <c r="B402" t="s">
        <v>51</v>
      </c>
      <c r="C402" t="s">
        <v>50</v>
      </c>
      <c r="D402" t="s">
        <v>52</v>
      </c>
      <c r="E402" t="s">
        <v>22</v>
      </c>
      <c r="F402" s="101">
        <v>44834</v>
      </c>
      <c r="G402">
        <v>85.129118432769005</v>
      </c>
      <c r="H402">
        <v>80</v>
      </c>
      <c r="I402" t="s">
        <v>2488</v>
      </c>
    </row>
    <row r="403" spans="1:9" x14ac:dyDescent="0.3">
      <c r="A403">
        <v>111</v>
      </c>
      <c r="B403" t="s">
        <v>85</v>
      </c>
      <c r="C403" t="s">
        <v>50</v>
      </c>
      <c r="D403" t="s">
        <v>52</v>
      </c>
      <c r="E403" t="s">
        <v>22</v>
      </c>
      <c r="F403" s="101">
        <v>44834</v>
      </c>
      <c r="G403">
        <v>70</v>
      </c>
      <c r="H403">
        <v>80</v>
      </c>
      <c r="I403" t="s">
        <v>759</v>
      </c>
    </row>
    <row r="404" spans="1:9" x14ac:dyDescent="0.3">
      <c r="A404">
        <v>197</v>
      </c>
      <c r="B404" t="s">
        <v>130</v>
      </c>
      <c r="C404" t="s">
        <v>87</v>
      </c>
      <c r="D404" t="s">
        <v>52</v>
      </c>
      <c r="E404" t="s">
        <v>22</v>
      </c>
      <c r="F404" s="101">
        <v>44834</v>
      </c>
      <c r="G404">
        <v>100</v>
      </c>
      <c r="H404">
        <v>90</v>
      </c>
      <c r="I404" t="s">
        <v>969</v>
      </c>
    </row>
    <row r="405" spans="1:9" x14ac:dyDescent="0.3">
      <c r="A405">
        <v>213</v>
      </c>
      <c r="B405" t="s">
        <v>142</v>
      </c>
      <c r="C405" t="s">
        <v>90</v>
      </c>
      <c r="D405" t="s">
        <v>52</v>
      </c>
      <c r="E405" t="s">
        <v>22</v>
      </c>
      <c r="F405" s="101">
        <v>44834</v>
      </c>
      <c r="G405">
        <v>0</v>
      </c>
      <c r="H405">
        <v>90</v>
      </c>
      <c r="I405" t="s">
        <v>1029</v>
      </c>
    </row>
    <row r="406" spans="1:9" x14ac:dyDescent="0.3">
      <c r="A406">
        <v>238</v>
      </c>
      <c r="B406" t="s">
        <v>168</v>
      </c>
      <c r="C406" t="s">
        <v>90</v>
      </c>
      <c r="D406" t="s">
        <v>52</v>
      </c>
      <c r="E406" t="s">
        <v>22</v>
      </c>
      <c r="F406" s="101">
        <v>44834</v>
      </c>
      <c r="H406">
        <v>90</v>
      </c>
      <c r="I406" t="s">
        <v>1218</v>
      </c>
    </row>
    <row r="407" spans="1:9" x14ac:dyDescent="0.3">
      <c r="A407">
        <v>306</v>
      </c>
      <c r="B407" t="s">
        <v>252</v>
      </c>
      <c r="C407" t="s">
        <v>186</v>
      </c>
      <c r="D407" t="s">
        <v>52</v>
      </c>
      <c r="E407" t="s">
        <v>22</v>
      </c>
      <c r="F407" s="101">
        <v>44834</v>
      </c>
      <c r="G407">
        <v>0</v>
      </c>
      <c r="H407">
        <v>100</v>
      </c>
      <c r="I407" t="s">
        <v>8409</v>
      </c>
    </row>
    <row r="408" spans="1:9" x14ac:dyDescent="0.3">
      <c r="A408">
        <v>373</v>
      </c>
      <c r="B408" t="s">
        <v>328</v>
      </c>
      <c r="C408" t="s">
        <v>190</v>
      </c>
      <c r="D408" t="s">
        <v>52</v>
      </c>
      <c r="E408" t="s">
        <v>22</v>
      </c>
      <c r="F408" s="101">
        <v>44834</v>
      </c>
      <c r="G408">
        <v>0</v>
      </c>
      <c r="I408" t="s">
        <v>1483</v>
      </c>
    </row>
    <row r="409" spans="1:9" x14ac:dyDescent="0.3">
      <c r="A409">
        <v>390</v>
      </c>
      <c r="B409" t="s">
        <v>348</v>
      </c>
      <c r="C409" t="s">
        <v>190</v>
      </c>
      <c r="D409" t="s">
        <v>52</v>
      </c>
      <c r="E409" t="s">
        <v>22</v>
      </c>
      <c r="F409" s="101">
        <v>44834</v>
      </c>
      <c r="G409">
        <v>0</v>
      </c>
      <c r="I409" t="s">
        <v>1536</v>
      </c>
    </row>
    <row r="410" spans="1:9" x14ac:dyDescent="0.3">
      <c r="A410">
        <v>409</v>
      </c>
      <c r="B410" t="s">
        <v>375</v>
      </c>
      <c r="C410" t="s">
        <v>41</v>
      </c>
      <c r="D410" t="s">
        <v>52</v>
      </c>
      <c r="E410" t="s">
        <v>22</v>
      </c>
      <c r="F410" s="101">
        <v>44834</v>
      </c>
      <c r="I410" t="s">
        <v>1577</v>
      </c>
    </row>
    <row r="411" spans="1:9" x14ac:dyDescent="0.3">
      <c r="A411">
        <v>414</v>
      </c>
      <c r="B411" t="s">
        <v>382</v>
      </c>
      <c r="C411" t="s">
        <v>190</v>
      </c>
      <c r="D411" t="s">
        <v>52</v>
      </c>
      <c r="E411" t="s">
        <v>22</v>
      </c>
      <c r="F411" s="101">
        <v>44834</v>
      </c>
      <c r="G411">
        <v>0</v>
      </c>
      <c r="I411" t="s">
        <v>1595</v>
      </c>
    </row>
    <row r="412" spans="1:9" x14ac:dyDescent="0.3">
      <c r="A412">
        <v>415</v>
      </c>
      <c r="B412" t="s">
        <v>383</v>
      </c>
      <c r="C412" t="s">
        <v>190</v>
      </c>
      <c r="D412" t="s">
        <v>52</v>
      </c>
      <c r="E412" t="s">
        <v>22</v>
      </c>
      <c r="F412" s="101">
        <v>44834</v>
      </c>
      <c r="G412">
        <v>0</v>
      </c>
      <c r="I412" t="s">
        <v>1611</v>
      </c>
    </row>
    <row r="413" spans="1:9" x14ac:dyDescent="0.3">
      <c r="A413">
        <v>416</v>
      </c>
      <c r="B413" t="s">
        <v>384</v>
      </c>
      <c r="C413" t="s">
        <v>190</v>
      </c>
      <c r="D413" t="s">
        <v>52</v>
      </c>
      <c r="E413" t="s">
        <v>22</v>
      </c>
      <c r="F413" s="101">
        <v>44834</v>
      </c>
      <c r="G413">
        <v>0</v>
      </c>
      <c r="I413" t="s">
        <v>1627</v>
      </c>
    </row>
    <row r="414" spans="1:9" x14ac:dyDescent="0.3">
      <c r="A414">
        <v>417</v>
      </c>
      <c r="B414" t="s">
        <v>385</v>
      </c>
      <c r="C414" t="s">
        <v>190</v>
      </c>
      <c r="D414" t="s">
        <v>52</v>
      </c>
      <c r="E414" t="s">
        <v>22</v>
      </c>
      <c r="F414" s="101">
        <v>44834</v>
      </c>
      <c r="G414">
        <v>0</v>
      </c>
      <c r="I414" t="s">
        <v>1643</v>
      </c>
    </row>
    <row r="415" spans="1:9" x14ac:dyDescent="0.3">
      <c r="A415">
        <v>418</v>
      </c>
      <c r="B415" t="s">
        <v>386</v>
      </c>
      <c r="C415" t="s">
        <v>190</v>
      </c>
      <c r="D415" t="s">
        <v>52</v>
      </c>
      <c r="E415" t="s">
        <v>22</v>
      </c>
      <c r="F415" s="101">
        <v>44834</v>
      </c>
      <c r="G415">
        <v>0</v>
      </c>
      <c r="I415" t="s">
        <v>1659</v>
      </c>
    </row>
    <row r="416" spans="1:9" x14ac:dyDescent="0.3">
      <c r="A416">
        <v>420</v>
      </c>
      <c r="B416" t="s">
        <v>388</v>
      </c>
      <c r="C416" t="s">
        <v>190</v>
      </c>
      <c r="D416" t="s">
        <v>52</v>
      </c>
      <c r="E416" t="s">
        <v>22</v>
      </c>
      <c r="F416" s="101">
        <v>44834</v>
      </c>
      <c r="G416">
        <v>0</v>
      </c>
      <c r="I416" t="s">
        <v>1675</v>
      </c>
    </row>
    <row r="417" spans="1:9" x14ac:dyDescent="0.3">
      <c r="A417">
        <v>432</v>
      </c>
      <c r="B417" t="s">
        <v>401</v>
      </c>
      <c r="C417" t="s">
        <v>64</v>
      </c>
      <c r="D417" t="s">
        <v>52</v>
      </c>
      <c r="E417" t="s">
        <v>22</v>
      </c>
      <c r="F417" s="101">
        <v>44834</v>
      </c>
      <c r="I417" t="s">
        <v>1712</v>
      </c>
    </row>
    <row r="418" spans="1:9" x14ac:dyDescent="0.3">
      <c r="A418">
        <v>456</v>
      </c>
      <c r="B418" t="s">
        <v>421</v>
      </c>
      <c r="C418" t="s">
        <v>395</v>
      </c>
      <c r="D418" t="s">
        <v>52</v>
      </c>
      <c r="E418" t="s">
        <v>22</v>
      </c>
      <c r="F418" s="101">
        <v>44834</v>
      </c>
      <c r="I418" t="s">
        <v>1839</v>
      </c>
    </row>
    <row r="419" spans="1:9" x14ac:dyDescent="0.3">
      <c r="A419">
        <v>457</v>
      </c>
      <c r="B419" t="s">
        <v>422</v>
      </c>
      <c r="C419" t="s">
        <v>395</v>
      </c>
      <c r="D419" t="s">
        <v>52</v>
      </c>
      <c r="E419" t="s">
        <v>22</v>
      </c>
      <c r="F419" s="101">
        <v>44834</v>
      </c>
      <c r="I419" t="s">
        <v>1861</v>
      </c>
    </row>
    <row r="420" spans="1:9" x14ac:dyDescent="0.3">
      <c r="A420">
        <v>469</v>
      </c>
      <c r="B420" t="s">
        <v>387</v>
      </c>
      <c r="C420" t="s">
        <v>190</v>
      </c>
      <c r="D420" t="s">
        <v>52</v>
      </c>
      <c r="E420" t="s">
        <v>22</v>
      </c>
      <c r="F420" s="101">
        <v>44834</v>
      </c>
      <c r="I420" t="s">
        <v>1888</v>
      </c>
    </row>
    <row r="421" spans="1:9" x14ac:dyDescent="0.3">
      <c r="A421">
        <v>470</v>
      </c>
      <c r="B421" t="s">
        <v>433</v>
      </c>
      <c r="C421" t="s">
        <v>190</v>
      </c>
      <c r="D421" t="s">
        <v>52</v>
      </c>
      <c r="E421" t="s">
        <v>22</v>
      </c>
      <c r="F421" s="101">
        <v>44834</v>
      </c>
      <c r="H421">
        <v>100</v>
      </c>
      <c r="I421" t="s">
        <v>1905</v>
      </c>
    </row>
    <row r="422" spans="1:9" x14ac:dyDescent="0.3">
      <c r="A422">
        <v>471</v>
      </c>
      <c r="B422" t="s">
        <v>434</v>
      </c>
      <c r="C422" t="s">
        <v>190</v>
      </c>
      <c r="D422" t="s">
        <v>52</v>
      </c>
      <c r="E422" t="s">
        <v>22</v>
      </c>
      <c r="F422" s="101">
        <v>44834</v>
      </c>
      <c r="I422" t="s">
        <v>1923</v>
      </c>
    </row>
    <row r="423" spans="1:9" x14ac:dyDescent="0.3">
      <c r="A423">
        <v>510</v>
      </c>
      <c r="B423" t="s">
        <v>2204</v>
      </c>
      <c r="C423" t="s">
        <v>241</v>
      </c>
      <c r="D423" t="s">
        <v>52</v>
      </c>
      <c r="E423" t="s">
        <v>22</v>
      </c>
      <c r="F423" s="101">
        <v>44834</v>
      </c>
      <c r="I423" t="s">
        <v>2209</v>
      </c>
    </row>
    <row r="424" spans="1:9" x14ac:dyDescent="0.3">
      <c r="A424">
        <v>511</v>
      </c>
      <c r="B424" t="s">
        <v>2228</v>
      </c>
      <c r="C424" t="s">
        <v>241</v>
      </c>
      <c r="D424" t="s">
        <v>52</v>
      </c>
      <c r="E424" t="s">
        <v>22</v>
      </c>
      <c r="F424" s="101">
        <v>44834</v>
      </c>
      <c r="I424" t="s">
        <v>2233</v>
      </c>
    </row>
    <row r="425" spans="1:9" x14ac:dyDescent="0.3">
      <c r="A425">
        <v>529</v>
      </c>
      <c r="B425" t="s">
        <v>2313</v>
      </c>
      <c r="C425" t="s">
        <v>87</v>
      </c>
      <c r="D425" t="s">
        <v>52</v>
      </c>
      <c r="E425" t="s">
        <v>22</v>
      </c>
      <c r="F425" s="101">
        <v>44834</v>
      </c>
      <c r="I425" t="s">
        <v>2316</v>
      </c>
    </row>
    <row r="426" spans="1:9" x14ac:dyDescent="0.3">
      <c r="A426">
        <v>223</v>
      </c>
      <c r="B426" t="s">
        <v>154</v>
      </c>
      <c r="C426" t="s">
        <v>90</v>
      </c>
      <c r="D426" t="s">
        <v>65</v>
      </c>
      <c r="E426" t="s">
        <v>22</v>
      </c>
      <c r="F426" s="101">
        <v>44834</v>
      </c>
      <c r="H426">
        <v>100</v>
      </c>
      <c r="I426" t="s">
        <v>1144</v>
      </c>
    </row>
    <row r="427" spans="1:9" x14ac:dyDescent="0.3">
      <c r="A427">
        <v>255</v>
      </c>
      <c r="B427" t="s">
        <v>1258</v>
      </c>
      <c r="C427" t="s">
        <v>118</v>
      </c>
      <c r="D427" t="s">
        <v>65</v>
      </c>
      <c r="E427" t="s">
        <v>22</v>
      </c>
      <c r="F427" s="101">
        <v>44834</v>
      </c>
      <c r="I427" t="s">
        <v>1261</v>
      </c>
    </row>
    <row r="428" spans="1:9" x14ac:dyDescent="0.3">
      <c r="A428">
        <v>542</v>
      </c>
      <c r="B428" t="s">
        <v>2410</v>
      </c>
      <c r="C428" t="s">
        <v>279</v>
      </c>
      <c r="D428" t="s">
        <v>65</v>
      </c>
      <c r="E428" t="s">
        <v>22</v>
      </c>
      <c r="F428" s="101">
        <v>44834</v>
      </c>
      <c r="I428" t="s">
        <v>2415</v>
      </c>
    </row>
    <row r="429" spans="1:9" x14ac:dyDescent="0.3">
      <c r="A429">
        <v>546</v>
      </c>
      <c r="B429" t="s">
        <v>2444</v>
      </c>
      <c r="C429" t="s">
        <v>279</v>
      </c>
      <c r="D429" t="s">
        <v>65</v>
      </c>
      <c r="E429" t="s">
        <v>22</v>
      </c>
      <c r="F429" s="101">
        <v>44834</v>
      </c>
      <c r="I429" t="s">
        <v>2449</v>
      </c>
    </row>
    <row r="430" spans="1:9" x14ac:dyDescent="0.3">
      <c r="A430">
        <v>77</v>
      </c>
      <c r="B430" t="s">
        <v>57</v>
      </c>
      <c r="C430" t="s">
        <v>58</v>
      </c>
      <c r="D430" t="s">
        <v>21</v>
      </c>
      <c r="E430" t="s">
        <v>22</v>
      </c>
      <c r="F430" s="101">
        <v>44865</v>
      </c>
      <c r="G430">
        <v>98.3</v>
      </c>
      <c r="H430">
        <v>97</v>
      </c>
      <c r="I430" t="s">
        <v>3737</v>
      </c>
    </row>
    <row r="431" spans="1:9" x14ac:dyDescent="0.3">
      <c r="A431">
        <v>121</v>
      </c>
      <c r="B431" t="s">
        <v>94</v>
      </c>
      <c r="C431" t="s">
        <v>25</v>
      </c>
      <c r="D431" t="s">
        <v>21</v>
      </c>
      <c r="E431" t="s">
        <v>54</v>
      </c>
      <c r="F431" s="101">
        <v>44865</v>
      </c>
      <c r="G431">
        <v>101.60380995181001</v>
      </c>
      <c r="H431">
        <v>102</v>
      </c>
      <c r="I431" t="s">
        <v>3740</v>
      </c>
    </row>
    <row r="432" spans="1:9" x14ac:dyDescent="0.3">
      <c r="A432">
        <v>122</v>
      </c>
      <c r="B432" t="s">
        <v>96</v>
      </c>
      <c r="C432" t="s">
        <v>93</v>
      </c>
      <c r="D432" t="s">
        <v>21</v>
      </c>
      <c r="E432" t="s">
        <v>22</v>
      </c>
      <c r="F432" s="101">
        <v>44865</v>
      </c>
      <c r="G432">
        <v>100</v>
      </c>
      <c r="H432">
        <v>80</v>
      </c>
      <c r="I432" t="s">
        <v>817</v>
      </c>
    </row>
    <row r="433" spans="1:9" x14ac:dyDescent="0.3">
      <c r="A433">
        <v>124</v>
      </c>
      <c r="B433" t="s">
        <v>97</v>
      </c>
      <c r="C433" t="s">
        <v>64</v>
      </c>
      <c r="D433" t="s">
        <v>21</v>
      </c>
      <c r="E433" t="s">
        <v>54</v>
      </c>
      <c r="F433" s="101">
        <v>44865</v>
      </c>
      <c r="G433">
        <v>5.5187637969095003E-2</v>
      </c>
      <c r="H433">
        <v>1.6</v>
      </c>
      <c r="I433" t="s">
        <v>3745</v>
      </c>
    </row>
    <row r="434" spans="1:9" x14ac:dyDescent="0.3">
      <c r="A434">
        <v>125</v>
      </c>
      <c r="B434" t="s">
        <v>98</v>
      </c>
      <c r="C434" t="s">
        <v>64</v>
      </c>
      <c r="D434" t="s">
        <v>21</v>
      </c>
      <c r="E434" t="s">
        <v>54</v>
      </c>
      <c r="F434" s="101">
        <v>44865</v>
      </c>
      <c r="G434">
        <v>0.16556291390728001</v>
      </c>
      <c r="H434">
        <v>4.7</v>
      </c>
      <c r="I434" t="s">
        <v>3748</v>
      </c>
    </row>
    <row r="435" spans="1:9" x14ac:dyDescent="0.3">
      <c r="A435">
        <v>128</v>
      </c>
      <c r="B435" t="s">
        <v>101</v>
      </c>
      <c r="C435" t="s">
        <v>64</v>
      </c>
      <c r="D435" t="s">
        <v>21</v>
      </c>
      <c r="E435" t="s">
        <v>54</v>
      </c>
      <c r="F435" s="101">
        <v>44865</v>
      </c>
      <c r="G435">
        <v>0.75110864745010997</v>
      </c>
      <c r="H435">
        <v>1</v>
      </c>
      <c r="I435" t="s">
        <v>3751</v>
      </c>
    </row>
    <row r="436" spans="1:9" x14ac:dyDescent="0.3">
      <c r="A436">
        <v>172</v>
      </c>
      <c r="B436" t="s">
        <v>122</v>
      </c>
      <c r="C436" t="s">
        <v>93</v>
      </c>
      <c r="D436" t="s">
        <v>21</v>
      </c>
      <c r="E436" t="s">
        <v>22</v>
      </c>
      <c r="F436" s="101">
        <v>44865</v>
      </c>
      <c r="G436">
        <v>96.385542168675002</v>
      </c>
      <c r="H436">
        <v>90</v>
      </c>
      <c r="I436" t="s">
        <v>3754</v>
      </c>
    </row>
    <row r="437" spans="1:9" x14ac:dyDescent="0.3">
      <c r="A437">
        <v>208</v>
      </c>
      <c r="B437" t="s">
        <v>140</v>
      </c>
      <c r="C437" t="s">
        <v>90</v>
      </c>
      <c r="D437" t="s">
        <v>21</v>
      </c>
      <c r="E437" t="s">
        <v>54</v>
      </c>
      <c r="F437" s="101">
        <v>44865</v>
      </c>
      <c r="G437">
        <v>0</v>
      </c>
      <c r="H437">
        <v>1700</v>
      </c>
      <c r="I437" t="s">
        <v>1011</v>
      </c>
    </row>
    <row r="438" spans="1:9" x14ac:dyDescent="0.3">
      <c r="A438">
        <v>214</v>
      </c>
      <c r="B438" t="s">
        <v>143</v>
      </c>
      <c r="C438" t="s">
        <v>90</v>
      </c>
      <c r="D438" t="s">
        <v>21</v>
      </c>
      <c r="E438" t="s">
        <v>54</v>
      </c>
      <c r="F438" s="101">
        <v>44865</v>
      </c>
      <c r="G438">
        <v>0</v>
      </c>
      <c r="H438">
        <v>7500</v>
      </c>
      <c r="I438" t="s">
        <v>1056</v>
      </c>
    </row>
    <row r="439" spans="1:9" x14ac:dyDescent="0.3">
      <c r="A439">
        <v>217</v>
      </c>
      <c r="B439" t="s">
        <v>147</v>
      </c>
      <c r="C439" t="s">
        <v>90</v>
      </c>
      <c r="D439" t="s">
        <v>21</v>
      </c>
      <c r="E439" t="s">
        <v>22</v>
      </c>
      <c r="F439" s="101">
        <v>44865</v>
      </c>
      <c r="H439">
        <v>20</v>
      </c>
      <c r="I439" t="s">
        <v>1084</v>
      </c>
    </row>
    <row r="440" spans="1:9" x14ac:dyDescent="0.3">
      <c r="A440">
        <v>218</v>
      </c>
      <c r="B440" t="s">
        <v>148</v>
      </c>
      <c r="C440" t="s">
        <v>90</v>
      </c>
      <c r="D440" t="s">
        <v>21</v>
      </c>
      <c r="E440" t="s">
        <v>54</v>
      </c>
      <c r="F440" s="101">
        <v>44865</v>
      </c>
      <c r="G440">
        <v>0</v>
      </c>
      <c r="H440">
        <v>172000</v>
      </c>
      <c r="I440" t="s">
        <v>1113</v>
      </c>
    </row>
    <row r="441" spans="1:9" x14ac:dyDescent="0.3">
      <c r="A441">
        <v>225</v>
      </c>
      <c r="B441" t="s">
        <v>156</v>
      </c>
      <c r="C441" t="s">
        <v>90</v>
      </c>
      <c r="D441" t="s">
        <v>21</v>
      </c>
      <c r="E441" t="s">
        <v>22</v>
      </c>
      <c r="F441" s="101">
        <v>44865</v>
      </c>
      <c r="G441">
        <v>0</v>
      </c>
      <c r="H441">
        <v>1</v>
      </c>
      <c r="I441" t="s">
        <v>1171</v>
      </c>
    </row>
    <row r="442" spans="1:9" x14ac:dyDescent="0.3">
      <c r="A442">
        <v>239</v>
      </c>
      <c r="B442" t="s">
        <v>1226</v>
      </c>
      <c r="C442" t="s">
        <v>29</v>
      </c>
      <c r="D442" t="s">
        <v>21</v>
      </c>
      <c r="E442" t="s">
        <v>22</v>
      </c>
      <c r="F442" s="101">
        <v>44865</v>
      </c>
      <c r="G442">
        <v>0</v>
      </c>
      <c r="I442" t="s">
        <v>8410</v>
      </c>
    </row>
    <row r="443" spans="1:9" x14ac:dyDescent="0.3">
      <c r="A443">
        <v>434</v>
      </c>
      <c r="B443" t="s">
        <v>403</v>
      </c>
      <c r="C443" t="s">
        <v>90</v>
      </c>
      <c r="D443" t="s">
        <v>21</v>
      </c>
      <c r="E443" t="s">
        <v>54</v>
      </c>
      <c r="F443" s="101">
        <v>44865</v>
      </c>
      <c r="G443">
        <v>0</v>
      </c>
      <c r="H443">
        <v>200</v>
      </c>
      <c r="I443" t="s">
        <v>1742</v>
      </c>
    </row>
    <row r="444" spans="1:9" x14ac:dyDescent="0.3">
      <c r="A444">
        <v>436</v>
      </c>
      <c r="B444" t="s">
        <v>121</v>
      </c>
      <c r="C444" t="s">
        <v>93</v>
      </c>
      <c r="D444" t="s">
        <v>21</v>
      </c>
      <c r="E444" t="s">
        <v>54</v>
      </c>
      <c r="F444" s="101">
        <v>44865</v>
      </c>
      <c r="G444">
        <v>0</v>
      </c>
      <c r="H444">
        <v>14</v>
      </c>
      <c r="I444" t="s">
        <v>1782</v>
      </c>
    </row>
    <row r="445" spans="1:9" x14ac:dyDescent="0.3">
      <c r="A445">
        <v>485</v>
      </c>
      <c r="B445" t="s">
        <v>450</v>
      </c>
      <c r="C445" t="s">
        <v>93</v>
      </c>
      <c r="D445" t="s">
        <v>21</v>
      </c>
      <c r="E445" t="s">
        <v>22</v>
      </c>
      <c r="F445" s="101">
        <v>44865</v>
      </c>
      <c r="I445" t="s">
        <v>2067</v>
      </c>
    </row>
    <row r="446" spans="1:9" x14ac:dyDescent="0.3">
      <c r="A446">
        <v>488</v>
      </c>
      <c r="B446" t="s">
        <v>453</v>
      </c>
      <c r="C446" t="s">
        <v>93</v>
      </c>
      <c r="D446" t="s">
        <v>21</v>
      </c>
      <c r="E446" t="s">
        <v>22</v>
      </c>
      <c r="F446" s="101">
        <v>44865</v>
      </c>
      <c r="I446" t="s">
        <v>2107</v>
      </c>
    </row>
    <row r="447" spans="1:9" x14ac:dyDescent="0.3">
      <c r="A447">
        <v>509</v>
      </c>
      <c r="B447" t="s">
        <v>2156</v>
      </c>
      <c r="C447" t="s">
        <v>29</v>
      </c>
      <c r="D447" t="s">
        <v>21</v>
      </c>
      <c r="E447" t="s">
        <v>22</v>
      </c>
      <c r="F447" s="101">
        <v>44865</v>
      </c>
      <c r="I447" t="s">
        <v>2166</v>
      </c>
    </row>
    <row r="448" spans="1:9" x14ac:dyDescent="0.3">
      <c r="A448">
        <v>290</v>
      </c>
      <c r="B448" t="s">
        <v>232</v>
      </c>
      <c r="C448" t="s">
        <v>27</v>
      </c>
      <c r="D448" t="s">
        <v>61</v>
      </c>
      <c r="E448" t="s">
        <v>22</v>
      </c>
      <c r="F448" s="101">
        <v>44865</v>
      </c>
      <c r="I448" t="s">
        <v>1357</v>
      </c>
    </row>
    <row r="449" spans="1:9" x14ac:dyDescent="0.3">
      <c r="A449">
        <v>112</v>
      </c>
      <c r="B449" t="s">
        <v>85</v>
      </c>
      <c r="C449" t="s">
        <v>87</v>
      </c>
      <c r="D449" t="s">
        <v>65</v>
      </c>
      <c r="E449" t="s">
        <v>22</v>
      </c>
      <c r="F449" s="101">
        <v>44865</v>
      </c>
      <c r="G449">
        <v>85</v>
      </c>
      <c r="H449">
        <v>80</v>
      </c>
      <c r="I449" t="s">
        <v>8411</v>
      </c>
    </row>
    <row r="450" spans="1:9" x14ac:dyDescent="0.3">
      <c r="A450">
        <v>113</v>
      </c>
      <c r="B450" t="s">
        <v>85</v>
      </c>
      <c r="C450" t="s">
        <v>25</v>
      </c>
      <c r="D450" t="s">
        <v>65</v>
      </c>
      <c r="E450" t="s">
        <v>22</v>
      </c>
      <c r="F450" s="101">
        <v>44865</v>
      </c>
      <c r="G450">
        <v>78</v>
      </c>
      <c r="H450">
        <v>80</v>
      </c>
      <c r="I450" t="s">
        <v>8412</v>
      </c>
    </row>
    <row r="451" spans="1:9" x14ac:dyDescent="0.3">
      <c r="A451">
        <v>114</v>
      </c>
      <c r="B451" t="s">
        <v>85</v>
      </c>
      <c r="C451" t="s">
        <v>58</v>
      </c>
      <c r="D451" t="s">
        <v>65</v>
      </c>
      <c r="E451" t="s">
        <v>22</v>
      </c>
      <c r="F451" s="101">
        <v>44865</v>
      </c>
      <c r="G451">
        <v>82</v>
      </c>
      <c r="H451">
        <v>80</v>
      </c>
      <c r="I451" t="s">
        <v>3757</v>
      </c>
    </row>
    <row r="452" spans="1:9" x14ac:dyDescent="0.3">
      <c r="A452">
        <v>115</v>
      </c>
      <c r="B452" t="s">
        <v>85</v>
      </c>
      <c r="C452" t="s">
        <v>64</v>
      </c>
      <c r="D452" t="s">
        <v>65</v>
      </c>
      <c r="E452" t="s">
        <v>22</v>
      </c>
      <c r="F452" s="101">
        <v>44865</v>
      </c>
      <c r="G452">
        <v>90</v>
      </c>
      <c r="H452">
        <v>80</v>
      </c>
      <c r="I452" t="s">
        <v>768</v>
      </c>
    </row>
    <row r="453" spans="1:9" x14ac:dyDescent="0.3">
      <c r="A453">
        <v>117</v>
      </c>
      <c r="B453" t="s">
        <v>85</v>
      </c>
      <c r="C453" t="s">
        <v>90</v>
      </c>
      <c r="D453" t="s">
        <v>65</v>
      </c>
      <c r="E453" t="s">
        <v>22</v>
      </c>
      <c r="F453" s="101">
        <v>44865</v>
      </c>
      <c r="G453">
        <v>93</v>
      </c>
      <c r="H453">
        <v>80</v>
      </c>
      <c r="I453" t="s">
        <v>8413</v>
      </c>
    </row>
    <row r="454" spans="1:9" x14ac:dyDescent="0.3">
      <c r="A454">
        <v>118</v>
      </c>
      <c r="B454" t="s">
        <v>92</v>
      </c>
      <c r="C454" t="s">
        <v>93</v>
      </c>
      <c r="D454" t="s">
        <v>65</v>
      </c>
      <c r="E454" t="s">
        <v>22</v>
      </c>
      <c r="F454" s="101">
        <v>44865</v>
      </c>
      <c r="G454">
        <v>88</v>
      </c>
      <c r="H454">
        <v>80</v>
      </c>
      <c r="I454" t="s">
        <v>8414</v>
      </c>
    </row>
    <row r="455" spans="1:9" x14ac:dyDescent="0.3">
      <c r="A455">
        <v>133</v>
      </c>
      <c r="B455" t="s">
        <v>85</v>
      </c>
      <c r="C455" t="s">
        <v>102</v>
      </c>
      <c r="D455" t="s">
        <v>65</v>
      </c>
      <c r="E455" t="s">
        <v>22</v>
      </c>
      <c r="F455" s="101">
        <v>44865</v>
      </c>
      <c r="G455">
        <v>90</v>
      </c>
      <c r="H455">
        <v>80</v>
      </c>
      <c r="I455" t="s">
        <v>8415</v>
      </c>
    </row>
    <row r="456" spans="1:9" x14ac:dyDescent="0.3">
      <c r="A456">
        <v>150</v>
      </c>
      <c r="B456" t="s">
        <v>937</v>
      </c>
      <c r="C456" t="s">
        <v>77</v>
      </c>
      <c r="D456" t="s">
        <v>65</v>
      </c>
      <c r="E456" t="s">
        <v>22</v>
      </c>
      <c r="F456" s="101">
        <v>44865</v>
      </c>
      <c r="G456">
        <v>80</v>
      </c>
      <c r="H456">
        <v>80</v>
      </c>
      <c r="I456" t="s">
        <v>8416</v>
      </c>
    </row>
    <row r="457" spans="1:9" x14ac:dyDescent="0.3">
      <c r="A457">
        <v>151</v>
      </c>
      <c r="B457" t="s">
        <v>85</v>
      </c>
      <c r="C457" t="s">
        <v>104</v>
      </c>
      <c r="D457" t="s">
        <v>65</v>
      </c>
      <c r="E457" t="s">
        <v>22</v>
      </c>
      <c r="F457" s="101">
        <v>44865</v>
      </c>
      <c r="G457">
        <v>83</v>
      </c>
      <c r="H457">
        <v>80</v>
      </c>
      <c r="I457" t="s">
        <v>939</v>
      </c>
    </row>
    <row r="458" spans="1:9" x14ac:dyDescent="0.3">
      <c r="A458">
        <v>77</v>
      </c>
      <c r="B458" t="s">
        <v>57</v>
      </c>
      <c r="C458" t="s">
        <v>58</v>
      </c>
      <c r="D458" t="s">
        <v>21</v>
      </c>
      <c r="E458" t="s">
        <v>22</v>
      </c>
      <c r="F458" s="101">
        <v>44895</v>
      </c>
      <c r="G458">
        <v>98.2</v>
      </c>
      <c r="H458">
        <v>97</v>
      </c>
      <c r="I458" t="s">
        <v>3760</v>
      </c>
    </row>
    <row r="459" spans="1:9" x14ac:dyDescent="0.3">
      <c r="A459">
        <v>121</v>
      </c>
      <c r="B459" t="s">
        <v>94</v>
      </c>
      <c r="C459" t="s">
        <v>25</v>
      </c>
      <c r="D459" t="s">
        <v>21</v>
      </c>
      <c r="E459" t="s">
        <v>54</v>
      </c>
      <c r="F459" s="101">
        <v>44895</v>
      </c>
      <c r="G459">
        <v>101.72418864889001</v>
      </c>
      <c r="H459">
        <v>102</v>
      </c>
      <c r="I459" t="s">
        <v>3763</v>
      </c>
    </row>
    <row r="460" spans="1:9" x14ac:dyDescent="0.3">
      <c r="A460">
        <v>122</v>
      </c>
      <c r="B460" t="s">
        <v>96</v>
      </c>
      <c r="C460" t="s">
        <v>93</v>
      </c>
      <c r="D460" t="s">
        <v>21</v>
      </c>
      <c r="E460" t="s">
        <v>22</v>
      </c>
      <c r="F460" s="101">
        <v>44895</v>
      </c>
      <c r="H460">
        <v>80</v>
      </c>
      <c r="I460" t="s">
        <v>818</v>
      </c>
    </row>
    <row r="461" spans="1:9" x14ac:dyDescent="0.3">
      <c r="A461">
        <v>124</v>
      </c>
      <c r="B461" t="s">
        <v>97</v>
      </c>
      <c r="C461" t="s">
        <v>64</v>
      </c>
      <c r="D461" t="s">
        <v>21</v>
      </c>
      <c r="E461" t="s">
        <v>54</v>
      </c>
      <c r="F461" s="101">
        <v>44895</v>
      </c>
      <c r="G461">
        <v>0</v>
      </c>
      <c r="H461">
        <v>1.6</v>
      </c>
      <c r="I461" t="s">
        <v>3766</v>
      </c>
    </row>
    <row r="462" spans="1:9" x14ac:dyDescent="0.3">
      <c r="A462">
        <v>125</v>
      </c>
      <c r="B462" t="s">
        <v>98</v>
      </c>
      <c r="C462" t="s">
        <v>64</v>
      </c>
      <c r="D462" t="s">
        <v>21</v>
      </c>
      <c r="E462" t="s">
        <v>54</v>
      </c>
      <c r="F462" s="101">
        <v>44895</v>
      </c>
      <c r="G462">
        <v>0</v>
      </c>
      <c r="H462">
        <v>4.7</v>
      </c>
      <c r="I462" t="s">
        <v>3768</v>
      </c>
    </row>
    <row r="463" spans="1:9" x14ac:dyDescent="0.3">
      <c r="A463">
        <v>128</v>
      </c>
      <c r="B463" t="s">
        <v>101</v>
      </c>
      <c r="C463" t="s">
        <v>64</v>
      </c>
      <c r="D463" t="s">
        <v>21</v>
      </c>
      <c r="E463" t="s">
        <v>54</v>
      </c>
      <c r="F463" s="101">
        <v>44895</v>
      </c>
      <c r="G463">
        <v>0.91717620900499996</v>
      </c>
      <c r="H463">
        <v>1</v>
      </c>
      <c r="I463" t="s">
        <v>3770</v>
      </c>
    </row>
    <row r="464" spans="1:9" x14ac:dyDescent="0.3">
      <c r="A464">
        <v>172</v>
      </c>
      <c r="B464" t="s">
        <v>122</v>
      </c>
      <c r="C464" t="s">
        <v>93</v>
      </c>
      <c r="D464" t="s">
        <v>21</v>
      </c>
      <c r="E464" t="s">
        <v>22</v>
      </c>
      <c r="F464" s="101">
        <v>44895</v>
      </c>
      <c r="G464">
        <v>100</v>
      </c>
      <c r="H464">
        <v>90</v>
      </c>
      <c r="I464" t="s">
        <v>8417</v>
      </c>
    </row>
    <row r="465" spans="1:9" x14ac:dyDescent="0.3">
      <c r="A465">
        <v>208</v>
      </c>
      <c r="B465" t="s">
        <v>140</v>
      </c>
      <c r="C465" t="s">
        <v>90</v>
      </c>
      <c r="D465" t="s">
        <v>21</v>
      </c>
      <c r="E465" t="s">
        <v>54</v>
      </c>
      <c r="F465" s="101">
        <v>44895</v>
      </c>
      <c r="G465">
        <v>0</v>
      </c>
      <c r="H465">
        <v>1700</v>
      </c>
      <c r="I465" t="s">
        <v>1012</v>
      </c>
    </row>
    <row r="466" spans="1:9" x14ac:dyDescent="0.3">
      <c r="A466">
        <v>214</v>
      </c>
      <c r="B466" t="s">
        <v>143</v>
      </c>
      <c r="C466" t="s">
        <v>90</v>
      </c>
      <c r="D466" t="s">
        <v>21</v>
      </c>
      <c r="E466" t="s">
        <v>54</v>
      </c>
      <c r="F466" s="101">
        <v>44895</v>
      </c>
      <c r="G466">
        <v>0</v>
      </c>
      <c r="H466">
        <v>7500</v>
      </c>
      <c r="I466" t="s">
        <v>1057</v>
      </c>
    </row>
    <row r="467" spans="1:9" x14ac:dyDescent="0.3">
      <c r="A467">
        <v>217</v>
      </c>
      <c r="B467" t="s">
        <v>147</v>
      </c>
      <c r="C467" t="s">
        <v>90</v>
      </c>
      <c r="D467" t="s">
        <v>21</v>
      </c>
      <c r="E467" t="s">
        <v>22</v>
      </c>
      <c r="F467" s="101">
        <v>44895</v>
      </c>
      <c r="H467">
        <v>20</v>
      </c>
      <c r="I467" t="s">
        <v>1085</v>
      </c>
    </row>
    <row r="468" spans="1:9" x14ac:dyDescent="0.3">
      <c r="A468">
        <v>218</v>
      </c>
      <c r="B468" t="s">
        <v>148</v>
      </c>
      <c r="C468" t="s">
        <v>90</v>
      </c>
      <c r="D468" t="s">
        <v>21</v>
      </c>
      <c r="E468" t="s">
        <v>54</v>
      </c>
      <c r="F468" s="101">
        <v>44895</v>
      </c>
      <c r="G468">
        <v>0</v>
      </c>
      <c r="H468">
        <v>172000</v>
      </c>
      <c r="I468" t="s">
        <v>1114</v>
      </c>
    </row>
    <row r="469" spans="1:9" x14ac:dyDescent="0.3">
      <c r="A469">
        <v>225</v>
      </c>
      <c r="B469" t="s">
        <v>156</v>
      </c>
      <c r="C469" t="s">
        <v>90</v>
      </c>
      <c r="D469" t="s">
        <v>21</v>
      </c>
      <c r="E469" t="s">
        <v>22</v>
      </c>
      <c r="F469" s="101">
        <v>44895</v>
      </c>
      <c r="G469">
        <v>0</v>
      </c>
      <c r="H469">
        <v>1</v>
      </c>
      <c r="I469" t="s">
        <v>1172</v>
      </c>
    </row>
    <row r="470" spans="1:9" x14ac:dyDescent="0.3">
      <c r="A470">
        <v>239</v>
      </c>
      <c r="B470" t="s">
        <v>1226</v>
      </c>
      <c r="C470" t="s">
        <v>29</v>
      </c>
      <c r="D470" t="s">
        <v>21</v>
      </c>
      <c r="E470" t="s">
        <v>22</v>
      </c>
      <c r="F470" s="101">
        <v>44895</v>
      </c>
      <c r="G470">
        <v>0</v>
      </c>
      <c r="I470" t="s">
        <v>8418</v>
      </c>
    </row>
    <row r="471" spans="1:9" x14ac:dyDescent="0.3">
      <c r="A471">
        <v>434</v>
      </c>
      <c r="B471" t="s">
        <v>403</v>
      </c>
      <c r="C471" t="s">
        <v>90</v>
      </c>
      <c r="D471" t="s">
        <v>21</v>
      </c>
      <c r="E471" t="s">
        <v>54</v>
      </c>
      <c r="F471" s="101">
        <v>44895</v>
      </c>
      <c r="G471">
        <v>0</v>
      </c>
      <c r="H471">
        <v>200</v>
      </c>
      <c r="I471" t="s">
        <v>1743</v>
      </c>
    </row>
    <row r="472" spans="1:9" x14ac:dyDescent="0.3">
      <c r="A472">
        <v>436</v>
      </c>
      <c r="B472" t="s">
        <v>121</v>
      </c>
      <c r="C472" t="s">
        <v>93</v>
      </c>
      <c r="D472" t="s">
        <v>21</v>
      </c>
      <c r="E472" t="s">
        <v>54</v>
      </c>
      <c r="F472" s="101">
        <v>44895</v>
      </c>
      <c r="G472">
        <v>0</v>
      </c>
      <c r="H472">
        <v>14</v>
      </c>
      <c r="I472" t="s">
        <v>1783</v>
      </c>
    </row>
    <row r="473" spans="1:9" x14ac:dyDescent="0.3">
      <c r="A473">
        <v>485</v>
      </c>
      <c r="B473" t="s">
        <v>450</v>
      </c>
      <c r="C473" t="s">
        <v>93</v>
      </c>
      <c r="D473" t="s">
        <v>21</v>
      </c>
      <c r="E473" t="s">
        <v>22</v>
      </c>
      <c r="F473" s="101">
        <v>44895</v>
      </c>
      <c r="I473" t="s">
        <v>2068</v>
      </c>
    </row>
    <row r="474" spans="1:9" x14ac:dyDescent="0.3">
      <c r="A474">
        <v>488</v>
      </c>
      <c r="B474" t="s">
        <v>453</v>
      </c>
      <c r="C474" t="s">
        <v>93</v>
      </c>
      <c r="D474" t="s">
        <v>21</v>
      </c>
      <c r="E474" t="s">
        <v>22</v>
      </c>
      <c r="F474" s="101">
        <v>44895</v>
      </c>
      <c r="I474" t="s">
        <v>2108</v>
      </c>
    </row>
    <row r="475" spans="1:9" x14ac:dyDescent="0.3">
      <c r="A475">
        <v>509</v>
      </c>
      <c r="B475" t="s">
        <v>2156</v>
      </c>
      <c r="C475" t="s">
        <v>29</v>
      </c>
      <c r="D475" t="s">
        <v>21</v>
      </c>
      <c r="E475" t="s">
        <v>22</v>
      </c>
      <c r="F475" s="101">
        <v>44895</v>
      </c>
      <c r="I475" t="s">
        <v>2167</v>
      </c>
    </row>
    <row r="476" spans="1:9" x14ac:dyDescent="0.3">
      <c r="A476">
        <v>203</v>
      </c>
      <c r="B476" t="s">
        <v>135</v>
      </c>
      <c r="C476" t="s">
        <v>86</v>
      </c>
      <c r="D476" t="s">
        <v>47</v>
      </c>
      <c r="E476" t="s">
        <v>22</v>
      </c>
      <c r="F476" s="101">
        <v>44895</v>
      </c>
      <c r="I476" t="s">
        <v>984</v>
      </c>
    </row>
    <row r="477" spans="1:9" x14ac:dyDescent="0.3">
      <c r="A477">
        <v>274</v>
      </c>
      <c r="B477" t="s">
        <v>215</v>
      </c>
      <c r="C477" t="s">
        <v>197</v>
      </c>
      <c r="D477" t="s">
        <v>47</v>
      </c>
      <c r="E477" t="s">
        <v>22</v>
      </c>
      <c r="F477" s="101">
        <v>44895</v>
      </c>
      <c r="I477" t="s">
        <v>1303</v>
      </c>
    </row>
    <row r="478" spans="1:9" x14ac:dyDescent="0.3">
      <c r="A478">
        <v>275</v>
      </c>
      <c r="B478" t="s">
        <v>216</v>
      </c>
      <c r="C478" t="s">
        <v>217</v>
      </c>
      <c r="D478" t="s">
        <v>47</v>
      </c>
      <c r="E478" t="s">
        <v>22</v>
      </c>
      <c r="F478" s="101">
        <v>44895</v>
      </c>
      <c r="H478">
        <v>80</v>
      </c>
      <c r="I478" t="s">
        <v>1309</v>
      </c>
    </row>
    <row r="479" spans="1:9" x14ac:dyDescent="0.3">
      <c r="A479">
        <v>278</v>
      </c>
      <c r="B479" t="s">
        <v>1325</v>
      </c>
      <c r="C479" t="s">
        <v>219</v>
      </c>
      <c r="D479" t="s">
        <v>47</v>
      </c>
      <c r="E479" t="s">
        <v>22</v>
      </c>
      <c r="F479" s="101">
        <v>44895</v>
      </c>
      <c r="I479" t="s">
        <v>1332</v>
      </c>
    </row>
    <row r="480" spans="1:9" x14ac:dyDescent="0.3">
      <c r="A480">
        <v>286</v>
      </c>
      <c r="B480" t="s">
        <v>1339</v>
      </c>
      <c r="C480" t="s">
        <v>219</v>
      </c>
      <c r="D480" t="s">
        <v>47</v>
      </c>
      <c r="E480" t="s">
        <v>22</v>
      </c>
      <c r="F480" s="101">
        <v>44895</v>
      </c>
      <c r="I480" t="s">
        <v>1346</v>
      </c>
    </row>
    <row r="481" spans="1:9" x14ac:dyDescent="0.3">
      <c r="A481">
        <v>292</v>
      </c>
      <c r="B481" t="s">
        <v>235</v>
      </c>
      <c r="C481" t="s">
        <v>234</v>
      </c>
      <c r="D481" t="s">
        <v>47</v>
      </c>
      <c r="E481" t="s">
        <v>22</v>
      </c>
      <c r="F481" s="101">
        <v>44895</v>
      </c>
      <c r="I481" t="s">
        <v>1365</v>
      </c>
    </row>
    <row r="482" spans="1:9" x14ac:dyDescent="0.3">
      <c r="A482">
        <v>294</v>
      </c>
      <c r="B482" t="s">
        <v>238</v>
      </c>
      <c r="C482" t="s">
        <v>234</v>
      </c>
      <c r="D482" t="s">
        <v>47</v>
      </c>
      <c r="E482" t="s">
        <v>22</v>
      </c>
      <c r="F482" s="101">
        <v>44895</v>
      </c>
      <c r="I482" t="s">
        <v>1372</v>
      </c>
    </row>
    <row r="483" spans="1:9" x14ac:dyDescent="0.3">
      <c r="A483">
        <v>302</v>
      </c>
      <c r="B483" t="s">
        <v>1379</v>
      </c>
      <c r="C483" t="s">
        <v>208</v>
      </c>
      <c r="D483" t="s">
        <v>47</v>
      </c>
      <c r="E483" t="s">
        <v>22</v>
      </c>
      <c r="F483" s="101">
        <v>44895</v>
      </c>
      <c r="I483" t="s">
        <v>1383</v>
      </c>
    </row>
    <row r="484" spans="1:9" x14ac:dyDescent="0.3">
      <c r="A484">
        <v>303</v>
      </c>
      <c r="B484" t="s">
        <v>248</v>
      </c>
      <c r="C484" t="s">
        <v>249</v>
      </c>
      <c r="D484" t="s">
        <v>47</v>
      </c>
      <c r="E484" t="s">
        <v>22</v>
      </c>
      <c r="F484" s="101">
        <v>44895</v>
      </c>
      <c r="H484">
        <v>100</v>
      </c>
      <c r="I484" t="s">
        <v>1389</v>
      </c>
    </row>
    <row r="485" spans="1:9" x14ac:dyDescent="0.3">
      <c r="A485">
        <v>362</v>
      </c>
      <c r="B485" t="s">
        <v>314</v>
      </c>
      <c r="C485" t="s">
        <v>315</v>
      </c>
      <c r="D485" t="s">
        <v>47</v>
      </c>
      <c r="E485" t="s">
        <v>22</v>
      </c>
      <c r="F485" s="101">
        <v>44895</v>
      </c>
      <c r="I485" t="s">
        <v>1450</v>
      </c>
    </row>
    <row r="486" spans="1:9" x14ac:dyDescent="0.3">
      <c r="A486">
        <v>369</v>
      </c>
      <c r="B486" t="s">
        <v>324</v>
      </c>
      <c r="C486" t="s">
        <v>32</v>
      </c>
      <c r="D486" t="s">
        <v>47</v>
      </c>
      <c r="E486" t="s">
        <v>22</v>
      </c>
      <c r="F486" s="101">
        <v>44895</v>
      </c>
      <c r="I486" t="s">
        <v>1468</v>
      </c>
    </row>
    <row r="487" spans="1:9" x14ac:dyDescent="0.3">
      <c r="A487">
        <v>375</v>
      </c>
      <c r="B487" t="s">
        <v>330</v>
      </c>
      <c r="C487" t="s">
        <v>315</v>
      </c>
      <c r="D487" t="s">
        <v>47</v>
      </c>
      <c r="E487" t="s">
        <v>22</v>
      </c>
      <c r="F487" s="101">
        <v>44895</v>
      </c>
      <c r="H487">
        <v>100</v>
      </c>
      <c r="I487" t="s">
        <v>1495</v>
      </c>
    </row>
    <row r="488" spans="1:9" x14ac:dyDescent="0.3">
      <c r="A488">
        <v>386</v>
      </c>
      <c r="B488" t="s">
        <v>344</v>
      </c>
      <c r="C488" t="s">
        <v>343</v>
      </c>
      <c r="D488" t="s">
        <v>47</v>
      </c>
      <c r="E488" t="s">
        <v>22</v>
      </c>
      <c r="F488" s="101">
        <v>44895</v>
      </c>
      <c r="H488">
        <v>100</v>
      </c>
      <c r="I488" t="s">
        <v>1514</v>
      </c>
    </row>
    <row r="489" spans="1:9" x14ac:dyDescent="0.3">
      <c r="A489">
        <v>389</v>
      </c>
      <c r="B489" t="s">
        <v>347</v>
      </c>
      <c r="C489" t="s">
        <v>439</v>
      </c>
      <c r="D489" t="s">
        <v>47</v>
      </c>
      <c r="E489" t="s">
        <v>22</v>
      </c>
      <c r="F489" s="101">
        <v>44895</v>
      </c>
      <c r="I489" t="s">
        <v>1523</v>
      </c>
    </row>
    <row r="490" spans="1:9" x14ac:dyDescent="0.3">
      <c r="A490">
        <v>408</v>
      </c>
      <c r="B490" t="s">
        <v>374</v>
      </c>
      <c r="C490" t="s">
        <v>39</v>
      </c>
      <c r="D490" t="s">
        <v>47</v>
      </c>
      <c r="E490" t="s">
        <v>22</v>
      </c>
      <c r="F490" s="101">
        <v>44895</v>
      </c>
      <c r="I490" t="s">
        <v>1568</v>
      </c>
    </row>
    <row r="491" spans="1:9" x14ac:dyDescent="0.3">
      <c r="A491">
        <v>430</v>
      </c>
      <c r="B491" t="s">
        <v>399</v>
      </c>
      <c r="C491" t="s">
        <v>86</v>
      </c>
      <c r="D491" t="s">
        <v>47</v>
      </c>
      <c r="E491" t="s">
        <v>22</v>
      </c>
      <c r="F491" s="101">
        <v>44895</v>
      </c>
      <c r="I491" t="s">
        <v>1703</v>
      </c>
    </row>
    <row r="492" spans="1:9" x14ac:dyDescent="0.3">
      <c r="A492">
        <v>439</v>
      </c>
      <c r="B492" t="s">
        <v>407</v>
      </c>
      <c r="C492" t="s">
        <v>315</v>
      </c>
      <c r="D492" t="s">
        <v>47</v>
      </c>
      <c r="E492" t="s">
        <v>22</v>
      </c>
      <c r="F492" s="101">
        <v>44895</v>
      </c>
      <c r="I492" t="s">
        <v>1801</v>
      </c>
    </row>
    <row r="493" spans="1:9" x14ac:dyDescent="0.3">
      <c r="A493">
        <v>440</v>
      </c>
      <c r="B493" t="s">
        <v>408</v>
      </c>
      <c r="C493" t="s">
        <v>315</v>
      </c>
      <c r="D493" t="s">
        <v>47</v>
      </c>
      <c r="E493" t="s">
        <v>22</v>
      </c>
      <c r="F493" s="101">
        <v>44895</v>
      </c>
      <c r="I493" t="s">
        <v>1812</v>
      </c>
    </row>
    <row r="494" spans="1:9" x14ac:dyDescent="0.3">
      <c r="A494">
        <v>473</v>
      </c>
      <c r="B494" t="s">
        <v>437</v>
      </c>
      <c r="C494" t="s">
        <v>20</v>
      </c>
      <c r="D494" t="s">
        <v>47</v>
      </c>
      <c r="E494" t="s">
        <v>22</v>
      </c>
      <c r="F494" s="101">
        <v>44895</v>
      </c>
      <c r="I494" t="s">
        <v>1939</v>
      </c>
    </row>
    <row r="495" spans="1:9" x14ac:dyDescent="0.3">
      <c r="A495">
        <v>474</v>
      </c>
      <c r="B495" t="s">
        <v>440</v>
      </c>
      <c r="C495" t="s">
        <v>439</v>
      </c>
      <c r="D495" t="s">
        <v>47</v>
      </c>
      <c r="E495" t="s">
        <v>22</v>
      </c>
      <c r="F495" s="101">
        <v>44895</v>
      </c>
      <c r="I495" t="s">
        <v>1953</v>
      </c>
    </row>
    <row r="496" spans="1:9" x14ac:dyDescent="0.3">
      <c r="A496">
        <v>476</v>
      </c>
      <c r="B496" t="s">
        <v>442</v>
      </c>
      <c r="C496" t="s">
        <v>20</v>
      </c>
      <c r="D496" t="s">
        <v>47</v>
      </c>
      <c r="E496" t="s">
        <v>22</v>
      </c>
      <c r="F496" s="101">
        <v>44895</v>
      </c>
      <c r="I496" t="s">
        <v>1973</v>
      </c>
    </row>
    <row r="497" spans="1:9" x14ac:dyDescent="0.3">
      <c r="A497">
        <v>477</v>
      </c>
      <c r="B497" t="s">
        <v>443</v>
      </c>
      <c r="C497" t="s">
        <v>439</v>
      </c>
      <c r="D497" t="s">
        <v>47</v>
      </c>
      <c r="E497" t="s">
        <v>22</v>
      </c>
      <c r="F497" s="101">
        <v>44895</v>
      </c>
      <c r="I497" t="s">
        <v>1986</v>
      </c>
    </row>
    <row r="498" spans="1:9" x14ac:dyDescent="0.3">
      <c r="A498">
        <v>478</v>
      </c>
      <c r="B498" t="s">
        <v>444</v>
      </c>
      <c r="C498" t="s">
        <v>439</v>
      </c>
      <c r="D498" t="s">
        <v>47</v>
      </c>
      <c r="E498" t="s">
        <v>22</v>
      </c>
      <c r="F498" s="101">
        <v>44895</v>
      </c>
      <c r="I498" t="s">
        <v>2004</v>
      </c>
    </row>
    <row r="499" spans="1:9" x14ac:dyDescent="0.3">
      <c r="A499">
        <v>479</v>
      </c>
      <c r="B499" t="s">
        <v>445</v>
      </c>
      <c r="C499" t="s">
        <v>439</v>
      </c>
      <c r="D499" t="s">
        <v>47</v>
      </c>
      <c r="E499" t="s">
        <v>22</v>
      </c>
      <c r="F499" s="101">
        <v>44895</v>
      </c>
      <c r="I499" t="s">
        <v>2023</v>
      </c>
    </row>
    <row r="500" spans="1:9" x14ac:dyDescent="0.3">
      <c r="A500">
        <v>480</v>
      </c>
      <c r="B500" t="s">
        <v>446</v>
      </c>
      <c r="C500" t="s">
        <v>439</v>
      </c>
      <c r="D500" t="s">
        <v>47</v>
      </c>
      <c r="E500" t="s">
        <v>22</v>
      </c>
      <c r="F500" s="101">
        <v>44895</v>
      </c>
      <c r="I500" t="s">
        <v>2039</v>
      </c>
    </row>
    <row r="501" spans="1:9" x14ac:dyDescent="0.3">
      <c r="A501">
        <v>519</v>
      </c>
      <c r="B501" t="s">
        <v>2267</v>
      </c>
      <c r="C501" t="s">
        <v>354</v>
      </c>
      <c r="D501" t="s">
        <v>47</v>
      </c>
      <c r="E501" t="s">
        <v>22</v>
      </c>
      <c r="F501" s="101">
        <v>44895</v>
      </c>
      <c r="I501" t="s">
        <v>2270</v>
      </c>
    </row>
    <row r="502" spans="1:9" x14ac:dyDescent="0.3">
      <c r="A502">
        <v>523</v>
      </c>
      <c r="B502" t="s">
        <v>342</v>
      </c>
      <c r="C502" t="s">
        <v>86</v>
      </c>
      <c r="D502" t="s">
        <v>47</v>
      </c>
      <c r="E502" t="s">
        <v>22</v>
      </c>
      <c r="F502" s="101">
        <v>44895</v>
      </c>
      <c r="I502" t="s">
        <v>2284</v>
      </c>
    </row>
    <row r="503" spans="1:9" x14ac:dyDescent="0.3">
      <c r="A503">
        <v>524</v>
      </c>
      <c r="B503" t="s">
        <v>389</v>
      </c>
      <c r="C503" t="s">
        <v>79</v>
      </c>
      <c r="D503" t="s">
        <v>47</v>
      </c>
      <c r="E503" t="s">
        <v>22</v>
      </c>
      <c r="F503" s="101">
        <v>44895</v>
      </c>
      <c r="H503">
        <v>100</v>
      </c>
      <c r="I503" t="s">
        <v>2296</v>
      </c>
    </row>
    <row r="504" spans="1:9" x14ac:dyDescent="0.3">
      <c r="A504">
        <v>532</v>
      </c>
      <c r="B504" t="s">
        <v>2339</v>
      </c>
      <c r="C504" t="s">
        <v>102</v>
      </c>
      <c r="D504" t="s">
        <v>47</v>
      </c>
      <c r="E504" t="s">
        <v>22</v>
      </c>
      <c r="F504" s="101">
        <v>44895</v>
      </c>
      <c r="I504" t="s">
        <v>2342</v>
      </c>
    </row>
    <row r="505" spans="1:9" x14ac:dyDescent="0.3">
      <c r="A505">
        <v>533</v>
      </c>
      <c r="B505" t="s">
        <v>2350</v>
      </c>
      <c r="C505" t="s">
        <v>102</v>
      </c>
      <c r="D505" t="s">
        <v>47</v>
      </c>
      <c r="E505" t="s">
        <v>22</v>
      </c>
      <c r="F505" s="101">
        <v>44895</v>
      </c>
      <c r="I505" t="s">
        <v>2353</v>
      </c>
    </row>
    <row r="506" spans="1:9" x14ac:dyDescent="0.3">
      <c r="A506">
        <v>534</v>
      </c>
      <c r="B506" t="s">
        <v>2362</v>
      </c>
      <c r="C506" t="s">
        <v>102</v>
      </c>
      <c r="D506" t="s">
        <v>47</v>
      </c>
      <c r="E506" t="s">
        <v>22</v>
      </c>
      <c r="F506" s="101">
        <v>44895</v>
      </c>
      <c r="I506" t="s">
        <v>2365</v>
      </c>
    </row>
    <row r="507" spans="1:9" x14ac:dyDescent="0.3">
      <c r="A507">
        <v>535</v>
      </c>
      <c r="B507" t="s">
        <v>2374</v>
      </c>
      <c r="C507" t="s">
        <v>102</v>
      </c>
      <c r="D507" t="s">
        <v>47</v>
      </c>
      <c r="E507" t="s">
        <v>22</v>
      </c>
      <c r="F507" s="101">
        <v>44895</v>
      </c>
      <c r="I507" t="s">
        <v>2377</v>
      </c>
    </row>
    <row r="508" spans="1:9" x14ac:dyDescent="0.3">
      <c r="A508">
        <v>536</v>
      </c>
      <c r="B508" t="s">
        <v>2386</v>
      </c>
      <c r="C508" t="s">
        <v>102</v>
      </c>
      <c r="D508" t="s">
        <v>47</v>
      </c>
      <c r="E508" t="s">
        <v>22</v>
      </c>
      <c r="F508" s="101">
        <v>44895</v>
      </c>
      <c r="I508" t="s">
        <v>2389</v>
      </c>
    </row>
    <row r="509" spans="1:9" x14ac:dyDescent="0.3">
      <c r="A509">
        <v>543</v>
      </c>
      <c r="B509" t="s">
        <v>2421</v>
      </c>
      <c r="C509" t="s">
        <v>118</v>
      </c>
      <c r="D509" t="s">
        <v>47</v>
      </c>
      <c r="E509" t="s">
        <v>22</v>
      </c>
      <c r="F509" s="101">
        <v>44895</v>
      </c>
      <c r="I509" t="s">
        <v>2424</v>
      </c>
    </row>
    <row r="510" spans="1:9" x14ac:dyDescent="0.3">
      <c r="A510">
        <v>544</v>
      </c>
      <c r="B510" t="s">
        <v>2432</v>
      </c>
      <c r="C510" t="s">
        <v>366</v>
      </c>
      <c r="D510" t="s">
        <v>47</v>
      </c>
      <c r="E510" t="s">
        <v>22</v>
      </c>
      <c r="F510" s="101">
        <v>44895</v>
      </c>
      <c r="I510" t="s">
        <v>2435</v>
      </c>
    </row>
    <row r="511" spans="1:9" x14ac:dyDescent="0.3">
      <c r="A511">
        <v>77</v>
      </c>
      <c r="B511" t="s">
        <v>57</v>
      </c>
      <c r="C511" t="s">
        <v>58</v>
      </c>
      <c r="D511" t="s">
        <v>21</v>
      </c>
      <c r="E511" t="s">
        <v>22</v>
      </c>
      <c r="F511" s="101">
        <v>44926</v>
      </c>
      <c r="G511">
        <v>97.5</v>
      </c>
      <c r="H511">
        <v>97</v>
      </c>
      <c r="I511" t="s">
        <v>3773</v>
      </c>
    </row>
    <row r="512" spans="1:9" x14ac:dyDescent="0.3">
      <c r="A512">
        <v>121</v>
      </c>
      <c r="B512" t="s">
        <v>94</v>
      </c>
      <c r="C512" t="s">
        <v>25</v>
      </c>
      <c r="D512" t="s">
        <v>21</v>
      </c>
      <c r="E512" t="s">
        <v>54</v>
      </c>
      <c r="F512" s="101">
        <v>44926</v>
      </c>
      <c r="G512">
        <v>99.868284606334001</v>
      </c>
      <c r="H512">
        <v>102</v>
      </c>
      <c r="I512" t="s">
        <v>3776</v>
      </c>
    </row>
    <row r="513" spans="1:9" x14ac:dyDescent="0.3">
      <c r="A513">
        <v>122</v>
      </c>
      <c r="B513" t="s">
        <v>96</v>
      </c>
      <c r="C513" t="s">
        <v>93</v>
      </c>
      <c r="D513" t="s">
        <v>21</v>
      </c>
      <c r="E513" t="s">
        <v>22</v>
      </c>
      <c r="F513" s="101">
        <v>44926</v>
      </c>
      <c r="G513">
        <v>100</v>
      </c>
      <c r="H513">
        <v>80</v>
      </c>
      <c r="I513" t="s">
        <v>819</v>
      </c>
    </row>
    <row r="514" spans="1:9" x14ac:dyDescent="0.3">
      <c r="A514">
        <v>124</v>
      </c>
      <c r="B514" t="s">
        <v>97</v>
      </c>
      <c r="C514" t="s">
        <v>64</v>
      </c>
      <c r="D514" t="s">
        <v>21</v>
      </c>
      <c r="E514" t="s">
        <v>54</v>
      </c>
      <c r="F514" s="101">
        <v>44926</v>
      </c>
      <c r="G514">
        <v>0</v>
      </c>
      <c r="H514">
        <v>1.6</v>
      </c>
      <c r="I514" t="s">
        <v>3781</v>
      </c>
    </row>
    <row r="515" spans="1:9" x14ac:dyDescent="0.3">
      <c r="A515">
        <v>125</v>
      </c>
      <c r="B515" t="s">
        <v>98</v>
      </c>
      <c r="C515" t="s">
        <v>64</v>
      </c>
      <c r="D515" t="s">
        <v>21</v>
      </c>
      <c r="E515" t="s">
        <v>54</v>
      </c>
      <c r="F515" s="101">
        <v>44926</v>
      </c>
      <c r="G515">
        <v>0</v>
      </c>
      <c r="H515">
        <v>4.7</v>
      </c>
      <c r="I515" t="s">
        <v>3783</v>
      </c>
    </row>
    <row r="516" spans="1:9" x14ac:dyDescent="0.3">
      <c r="A516">
        <v>128</v>
      </c>
      <c r="B516" t="s">
        <v>101</v>
      </c>
      <c r="C516" t="s">
        <v>64</v>
      </c>
      <c r="D516" t="s">
        <v>21</v>
      </c>
      <c r="E516" t="s">
        <v>54</v>
      </c>
      <c r="F516" s="101">
        <v>44926</v>
      </c>
      <c r="G516">
        <v>0.80006982427557005</v>
      </c>
      <c r="H516">
        <v>1</v>
      </c>
      <c r="I516" t="s">
        <v>3786</v>
      </c>
    </row>
    <row r="517" spans="1:9" x14ac:dyDescent="0.3">
      <c r="A517">
        <v>172</v>
      </c>
      <c r="B517" t="s">
        <v>122</v>
      </c>
      <c r="C517" t="s">
        <v>93</v>
      </c>
      <c r="D517" t="s">
        <v>21</v>
      </c>
      <c r="E517" t="s">
        <v>22</v>
      </c>
      <c r="F517" s="101">
        <v>44926</v>
      </c>
      <c r="H517">
        <v>90</v>
      </c>
      <c r="I517" t="s">
        <v>8419</v>
      </c>
    </row>
    <row r="518" spans="1:9" x14ac:dyDescent="0.3">
      <c r="A518">
        <v>208</v>
      </c>
      <c r="B518" t="s">
        <v>140</v>
      </c>
      <c r="C518" t="s">
        <v>90</v>
      </c>
      <c r="D518" t="s">
        <v>21</v>
      </c>
      <c r="E518" t="s">
        <v>54</v>
      </c>
      <c r="F518" s="101">
        <v>44926</v>
      </c>
      <c r="G518">
        <v>0</v>
      </c>
      <c r="H518">
        <v>1700</v>
      </c>
      <c r="I518" t="s">
        <v>1013</v>
      </c>
    </row>
    <row r="519" spans="1:9" x14ac:dyDescent="0.3">
      <c r="A519">
        <v>214</v>
      </c>
      <c r="B519" t="s">
        <v>143</v>
      </c>
      <c r="C519" t="s">
        <v>90</v>
      </c>
      <c r="D519" t="s">
        <v>21</v>
      </c>
      <c r="E519" t="s">
        <v>54</v>
      </c>
      <c r="F519" s="101">
        <v>44926</v>
      </c>
      <c r="G519">
        <v>0</v>
      </c>
      <c r="H519">
        <v>7500</v>
      </c>
      <c r="I519" t="s">
        <v>1058</v>
      </c>
    </row>
    <row r="520" spans="1:9" x14ac:dyDescent="0.3">
      <c r="A520">
        <v>217</v>
      </c>
      <c r="B520" t="s">
        <v>147</v>
      </c>
      <c r="C520" t="s">
        <v>90</v>
      </c>
      <c r="D520" t="s">
        <v>21</v>
      </c>
      <c r="E520" t="s">
        <v>22</v>
      </c>
      <c r="F520" s="101">
        <v>44926</v>
      </c>
      <c r="H520">
        <v>20</v>
      </c>
      <c r="I520" t="s">
        <v>1086</v>
      </c>
    </row>
    <row r="521" spans="1:9" x14ac:dyDescent="0.3">
      <c r="A521">
        <v>218</v>
      </c>
      <c r="B521" t="s">
        <v>148</v>
      </c>
      <c r="C521" t="s">
        <v>90</v>
      </c>
      <c r="D521" t="s">
        <v>21</v>
      </c>
      <c r="E521" t="s">
        <v>54</v>
      </c>
      <c r="F521" s="101">
        <v>44926</v>
      </c>
      <c r="G521">
        <v>0</v>
      </c>
      <c r="H521">
        <v>172000</v>
      </c>
      <c r="I521" t="s">
        <v>1115</v>
      </c>
    </row>
    <row r="522" spans="1:9" x14ac:dyDescent="0.3">
      <c r="A522">
        <v>225</v>
      </c>
      <c r="B522" t="s">
        <v>156</v>
      </c>
      <c r="C522" t="s">
        <v>90</v>
      </c>
      <c r="D522" t="s">
        <v>21</v>
      </c>
      <c r="E522" t="s">
        <v>22</v>
      </c>
      <c r="F522" s="101">
        <v>44926</v>
      </c>
      <c r="G522">
        <v>0</v>
      </c>
      <c r="H522">
        <v>1</v>
      </c>
      <c r="I522" t="s">
        <v>1173</v>
      </c>
    </row>
    <row r="523" spans="1:9" x14ac:dyDescent="0.3">
      <c r="A523">
        <v>239</v>
      </c>
      <c r="B523" t="s">
        <v>1226</v>
      </c>
      <c r="C523" t="s">
        <v>29</v>
      </c>
      <c r="D523" t="s">
        <v>21</v>
      </c>
      <c r="E523" t="s">
        <v>22</v>
      </c>
      <c r="F523" s="101">
        <v>44926</v>
      </c>
      <c r="G523">
        <v>0</v>
      </c>
      <c r="I523" t="s">
        <v>8420</v>
      </c>
    </row>
    <row r="524" spans="1:9" x14ac:dyDescent="0.3">
      <c r="A524">
        <v>434</v>
      </c>
      <c r="B524" t="s">
        <v>403</v>
      </c>
      <c r="C524" t="s">
        <v>90</v>
      </c>
      <c r="D524" t="s">
        <v>21</v>
      </c>
      <c r="E524" t="s">
        <v>54</v>
      </c>
      <c r="F524" s="101">
        <v>44926</v>
      </c>
      <c r="G524">
        <v>0</v>
      </c>
      <c r="H524">
        <v>200</v>
      </c>
      <c r="I524" t="s">
        <v>1744</v>
      </c>
    </row>
    <row r="525" spans="1:9" x14ac:dyDescent="0.3">
      <c r="A525">
        <v>436</v>
      </c>
      <c r="B525" t="s">
        <v>121</v>
      </c>
      <c r="C525" t="s">
        <v>93</v>
      </c>
      <c r="D525" t="s">
        <v>21</v>
      </c>
      <c r="E525" t="s">
        <v>54</v>
      </c>
      <c r="F525" s="101">
        <v>44926</v>
      </c>
      <c r="G525">
        <v>0</v>
      </c>
      <c r="H525">
        <v>14</v>
      </c>
      <c r="I525" t="s">
        <v>1784</v>
      </c>
    </row>
    <row r="526" spans="1:9" x14ac:dyDescent="0.3">
      <c r="A526">
        <v>485</v>
      </c>
      <c r="B526" t="s">
        <v>450</v>
      </c>
      <c r="C526" t="s">
        <v>93</v>
      </c>
      <c r="D526" t="s">
        <v>21</v>
      </c>
      <c r="E526" t="s">
        <v>22</v>
      </c>
      <c r="F526" s="101">
        <v>44926</v>
      </c>
      <c r="I526" t="s">
        <v>2069</v>
      </c>
    </row>
    <row r="527" spans="1:9" x14ac:dyDescent="0.3">
      <c r="A527">
        <v>488</v>
      </c>
      <c r="B527" t="s">
        <v>453</v>
      </c>
      <c r="C527" t="s">
        <v>93</v>
      </c>
      <c r="D527" t="s">
        <v>21</v>
      </c>
      <c r="E527" t="s">
        <v>22</v>
      </c>
      <c r="F527" s="101">
        <v>44926</v>
      </c>
      <c r="I527" t="s">
        <v>2109</v>
      </c>
    </row>
    <row r="528" spans="1:9" x14ac:dyDescent="0.3">
      <c r="A528">
        <v>509</v>
      </c>
      <c r="B528" t="s">
        <v>2156</v>
      </c>
      <c r="C528" t="s">
        <v>29</v>
      </c>
      <c r="D528" t="s">
        <v>21</v>
      </c>
      <c r="E528" t="s">
        <v>22</v>
      </c>
      <c r="F528" s="101">
        <v>44926</v>
      </c>
      <c r="I528" t="s">
        <v>2168</v>
      </c>
    </row>
    <row r="529" spans="1:9" x14ac:dyDescent="0.3">
      <c r="A529">
        <v>68</v>
      </c>
      <c r="B529" t="s">
        <v>49</v>
      </c>
      <c r="C529" t="s">
        <v>50</v>
      </c>
      <c r="D529" t="s">
        <v>47</v>
      </c>
      <c r="E529" t="s">
        <v>22</v>
      </c>
      <c r="F529" s="101">
        <v>44926</v>
      </c>
      <c r="G529">
        <v>93</v>
      </c>
      <c r="H529">
        <v>80</v>
      </c>
      <c r="I529" t="s">
        <v>2480</v>
      </c>
    </row>
    <row r="530" spans="1:9" x14ac:dyDescent="0.3">
      <c r="A530">
        <v>73</v>
      </c>
      <c r="B530" t="s">
        <v>53</v>
      </c>
      <c r="C530" t="s">
        <v>25</v>
      </c>
      <c r="D530" t="s">
        <v>47</v>
      </c>
      <c r="E530" t="s">
        <v>54</v>
      </c>
      <c r="F530" s="101">
        <v>44926</v>
      </c>
      <c r="G530">
        <v>20</v>
      </c>
      <c r="H530">
        <v>20</v>
      </c>
      <c r="I530" t="s">
        <v>2497</v>
      </c>
    </row>
    <row r="531" spans="1:9" x14ac:dyDescent="0.3">
      <c r="A531">
        <v>74</v>
      </c>
      <c r="B531" t="s">
        <v>56</v>
      </c>
      <c r="C531" t="s">
        <v>25</v>
      </c>
      <c r="D531" t="s">
        <v>47</v>
      </c>
      <c r="E531" t="s">
        <v>22</v>
      </c>
      <c r="F531" s="101">
        <v>44926</v>
      </c>
      <c r="G531">
        <v>82.894736842105004</v>
      </c>
      <c r="H531">
        <v>80</v>
      </c>
      <c r="I531" t="s">
        <v>2503</v>
      </c>
    </row>
    <row r="532" spans="1:9" x14ac:dyDescent="0.3">
      <c r="A532">
        <v>86</v>
      </c>
      <c r="B532" t="s">
        <v>67</v>
      </c>
      <c r="C532" t="s">
        <v>64</v>
      </c>
      <c r="D532" t="s">
        <v>47</v>
      </c>
      <c r="E532" t="s">
        <v>22</v>
      </c>
      <c r="F532" s="101">
        <v>44926</v>
      </c>
      <c r="G532">
        <v>100</v>
      </c>
      <c r="H532">
        <v>100</v>
      </c>
      <c r="I532" t="s">
        <v>2533</v>
      </c>
    </row>
    <row r="533" spans="1:9" x14ac:dyDescent="0.3">
      <c r="A533">
        <v>95</v>
      </c>
      <c r="B533" t="s">
        <v>75</v>
      </c>
      <c r="C533" t="s">
        <v>64</v>
      </c>
      <c r="D533" t="s">
        <v>47</v>
      </c>
      <c r="E533" t="s">
        <v>22</v>
      </c>
      <c r="F533" s="101">
        <v>44926</v>
      </c>
      <c r="G533">
        <v>100</v>
      </c>
      <c r="H533">
        <v>100</v>
      </c>
      <c r="I533" t="s">
        <v>2560</v>
      </c>
    </row>
    <row r="534" spans="1:9" x14ac:dyDescent="0.3">
      <c r="A534">
        <v>143</v>
      </c>
      <c r="B534" t="s">
        <v>911</v>
      </c>
      <c r="C534" t="s">
        <v>77</v>
      </c>
      <c r="D534" t="s">
        <v>47</v>
      </c>
      <c r="E534" t="s">
        <v>22</v>
      </c>
      <c r="F534" s="101">
        <v>44926</v>
      </c>
      <c r="G534">
        <v>158</v>
      </c>
      <c r="H534">
        <v>100</v>
      </c>
      <c r="I534" t="s">
        <v>915</v>
      </c>
    </row>
    <row r="535" spans="1:9" x14ac:dyDescent="0.3">
      <c r="A535">
        <v>145</v>
      </c>
      <c r="B535" t="s">
        <v>109</v>
      </c>
      <c r="C535" t="s">
        <v>110</v>
      </c>
      <c r="D535" t="s">
        <v>47</v>
      </c>
      <c r="E535" t="s">
        <v>22</v>
      </c>
      <c r="F535" s="101">
        <v>44926</v>
      </c>
      <c r="G535">
        <v>2.1186440677966001</v>
      </c>
      <c r="H535">
        <v>1</v>
      </c>
      <c r="I535" t="s">
        <v>924</v>
      </c>
    </row>
    <row r="536" spans="1:9" x14ac:dyDescent="0.3">
      <c r="A536">
        <v>146</v>
      </c>
      <c r="B536" t="s">
        <v>111</v>
      </c>
      <c r="C536" t="s">
        <v>77</v>
      </c>
      <c r="D536" t="s">
        <v>47</v>
      </c>
      <c r="E536" t="s">
        <v>22</v>
      </c>
      <c r="F536" s="101">
        <v>44926</v>
      </c>
      <c r="G536">
        <v>121.74</v>
      </c>
      <c r="H536">
        <v>230</v>
      </c>
      <c r="I536" t="s">
        <v>929</v>
      </c>
    </row>
    <row r="537" spans="1:9" x14ac:dyDescent="0.3">
      <c r="A537">
        <v>148</v>
      </c>
      <c r="B537" t="s">
        <v>114</v>
      </c>
      <c r="C537" t="s">
        <v>110</v>
      </c>
      <c r="D537" t="s">
        <v>47</v>
      </c>
      <c r="E537" t="s">
        <v>22</v>
      </c>
      <c r="F537" s="101">
        <v>44926</v>
      </c>
      <c r="G537">
        <v>3.0897703549061002</v>
      </c>
      <c r="H537">
        <v>2</v>
      </c>
      <c r="I537" t="s">
        <v>2604</v>
      </c>
    </row>
    <row r="538" spans="1:9" x14ac:dyDescent="0.3">
      <c r="A538">
        <v>159</v>
      </c>
      <c r="B538" t="s">
        <v>85</v>
      </c>
      <c r="C538" t="s">
        <v>118</v>
      </c>
      <c r="D538" t="s">
        <v>47</v>
      </c>
      <c r="E538" t="s">
        <v>22</v>
      </c>
      <c r="F538" s="101">
        <v>44926</v>
      </c>
      <c r="G538">
        <v>70</v>
      </c>
      <c r="H538">
        <v>80</v>
      </c>
      <c r="I538" t="s">
        <v>945</v>
      </c>
    </row>
    <row r="539" spans="1:9" x14ac:dyDescent="0.3">
      <c r="A539">
        <v>167</v>
      </c>
      <c r="B539" t="s">
        <v>120</v>
      </c>
      <c r="C539" t="s">
        <v>25</v>
      </c>
      <c r="D539" t="s">
        <v>47</v>
      </c>
      <c r="E539" t="s">
        <v>22</v>
      </c>
      <c r="F539" s="101">
        <v>44926</v>
      </c>
      <c r="G539">
        <v>96.55</v>
      </c>
      <c r="H539">
        <v>80</v>
      </c>
      <c r="I539" t="s">
        <v>949</v>
      </c>
    </row>
    <row r="540" spans="1:9" x14ac:dyDescent="0.3">
      <c r="A540">
        <v>199</v>
      </c>
      <c r="B540" t="s">
        <v>131</v>
      </c>
      <c r="C540" t="s">
        <v>25</v>
      </c>
      <c r="D540" t="s">
        <v>47</v>
      </c>
      <c r="E540" t="s">
        <v>22</v>
      </c>
      <c r="F540" s="101">
        <v>44926</v>
      </c>
      <c r="H540">
        <v>80</v>
      </c>
      <c r="I540" t="s">
        <v>975</v>
      </c>
    </row>
    <row r="541" spans="1:9" x14ac:dyDescent="0.3">
      <c r="A541">
        <v>203</v>
      </c>
      <c r="B541" t="s">
        <v>135</v>
      </c>
      <c r="C541" t="s">
        <v>86</v>
      </c>
      <c r="D541" t="s">
        <v>47</v>
      </c>
      <c r="E541" t="s">
        <v>22</v>
      </c>
      <c r="F541" s="101">
        <v>44926</v>
      </c>
      <c r="I541" t="s">
        <v>8421</v>
      </c>
    </row>
    <row r="542" spans="1:9" x14ac:dyDescent="0.3">
      <c r="A542">
        <v>215</v>
      </c>
      <c r="B542" t="s">
        <v>145</v>
      </c>
      <c r="C542" t="s">
        <v>90</v>
      </c>
      <c r="D542" t="s">
        <v>47</v>
      </c>
      <c r="E542" t="s">
        <v>22</v>
      </c>
      <c r="F542" s="101">
        <v>44926</v>
      </c>
      <c r="G542">
        <v>-23.628691983122</v>
      </c>
      <c r="H542">
        <v>1</v>
      </c>
      <c r="I542" t="s">
        <v>1068</v>
      </c>
    </row>
    <row r="543" spans="1:9" x14ac:dyDescent="0.3">
      <c r="A543">
        <v>219</v>
      </c>
      <c r="B543" t="s">
        <v>150</v>
      </c>
      <c r="C543" t="s">
        <v>90</v>
      </c>
      <c r="D543" t="s">
        <v>47</v>
      </c>
      <c r="E543" t="s">
        <v>22</v>
      </c>
      <c r="F543" s="101">
        <v>44926</v>
      </c>
      <c r="G543">
        <v>-68.789622683372002</v>
      </c>
      <c r="H543">
        <v>1</v>
      </c>
      <c r="I543" t="s">
        <v>1125</v>
      </c>
    </row>
    <row r="544" spans="1:9" x14ac:dyDescent="0.3">
      <c r="A544">
        <v>220</v>
      </c>
      <c r="B544" t="s">
        <v>151</v>
      </c>
      <c r="C544" t="s">
        <v>90</v>
      </c>
      <c r="D544" t="s">
        <v>47</v>
      </c>
      <c r="E544" t="s">
        <v>22</v>
      </c>
      <c r="F544" s="101">
        <v>44926</v>
      </c>
      <c r="G544">
        <v>-85.889409840455002</v>
      </c>
      <c r="H544">
        <v>1</v>
      </c>
      <c r="I544" t="s">
        <v>1129</v>
      </c>
    </row>
    <row r="545" spans="1:9" x14ac:dyDescent="0.3">
      <c r="A545">
        <v>274</v>
      </c>
      <c r="B545" t="s">
        <v>215</v>
      </c>
      <c r="C545" t="s">
        <v>197</v>
      </c>
      <c r="D545" t="s">
        <v>47</v>
      </c>
      <c r="E545" t="s">
        <v>22</v>
      </c>
      <c r="F545" s="101">
        <v>44926</v>
      </c>
      <c r="I545" t="s">
        <v>8422</v>
      </c>
    </row>
    <row r="546" spans="1:9" x14ac:dyDescent="0.3">
      <c r="A546">
        <v>275</v>
      </c>
      <c r="B546" t="s">
        <v>216</v>
      </c>
      <c r="C546" t="s">
        <v>217</v>
      </c>
      <c r="D546" t="s">
        <v>47</v>
      </c>
      <c r="E546" t="s">
        <v>22</v>
      </c>
      <c r="F546" s="101">
        <v>44926</v>
      </c>
      <c r="G546">
        <v>0</v>
      </c>
      <c r="H546">
        <v>80</v>
      </c>
      <c r="I546" t="s">
        <v>8423</v>
      </c>
    </row>
    <row r="547" spans="1:9" x14ac:dyDescent="0.3">
      <c r="A547">
        <v>278</v>
      </c>
      <c r="B547" t="s">
        <v>1325</v>
      </c>
      <c r="C547" t="s">
        <v>219</v>
      </c>
      <c r="D547" t="s">
        <v>47</v>
      </c>
      <c r="E547" t="s">
        <v>22</v>
      </c>
      <c r="F547" s="101">
        <v>44926</v>
      </c>
      <c r="G547">
        <v>0</v>
      </c>
      <c r="I547" t="s">
        <v>1333</v>
      </c>
    </row>
    <row r="548" spans="1:9" x14ac:dyDescent="0.3">
      <c r="A548">
        <v>286</v>
      </c>
      <c r="B548" t="s">
        <v>1339</v>
      </c>
      <c r="C548" t="s">
        <v>219</v>
      </c>
      <c r="D548" t="s">
        <v>47</v>
      </c>
      <c r="E548" t="s">
        <v>22</v>
      </c>
      <c r="F548" s="101">
        <v>44926</v>
      </c>
      <c r="G548">
        <v>0</v>
      </c>
      <c r="I548" t="s">
        <v>1347</v>
      </c>
    </row>
    <row r="549" spans="1:9" x14ac:dyDescent="0.3">
      <c r="A549">
        <v>292</v>
      </c>
      <c r="B549" t="s">
        <v>235</v>
      </c>
      <c r="C549" t="s">
        <v>234</v>
      </c>
      <c r="D549" t="s">
        <v>47</v>
      </c>
      <c r="E549" t="s">
        <v>22</v>
      </c>
      <c r="F549" s="101">
        <v>44926</v>
      </c>
      <c r="I549" t="s">
        <v>1366</v>
      </c>
    </row>
    <row r="550" spans="1:9" x14ac:dyDescent="0.3">
      <c r="A550">
        <v>294</v>
      </c>
      <c r="B550" t="s">
        <v>238</v>
      </c>
      <c r="C550" t="s">
        <v>234</v>
      </c>
      <c r="D550" t="s">
        <v>47</v>
      </c>
      <c r="E550" t="s">
        <v>22</v>
      </c>
      <c r="F550" s="101">
        <v>44926</v>
      </c>
      <c r="I550" t="s">
        <v>1373</v>
      </c>
    </row>
    <row r="551" spans="1:9" x14ac:dyDescent="0.3">
      <c r="A551">
        <v>302</v>
      </c>
      <c r="B551" t="s">
        <v>1379</v>
      </c>
      <c r="C551" t="s">
        <v>208</v>
      </c>
      <c r="D551" t="s">
        <v>47</v>
      </c>
      <c r="E551" t="s">
        <v>22</v>
      </c>
      <c r="F551" s="101">
        <v>44926</v>
      </c>
      <c r="G551">
        <v>0</v>
      </c>
      <c r="I551" t="s">
        <v>8424</v>
      </c>
    </row>
    <row r="552" spans="1:9" x14ac:dyDescent="0.3">
      <c r="A552">
        <v>303</v>
      </c>
      <c r="B552" t="s">
        <v>248</v>
      </c>
      <c r="C552" t="s">
        <v>249</v>
      </c>
      <c r="D552" t="s">
        <v>47</v>
      </c>
      <c r="E552" t="s">
        <v>22</v>
      </c>
      <c r="F552" s="101">
        <v>44926</v>
      </c>
      <c r="H552">
        <v>100</v>
      </c>
      <c r="I552" t="s">
        <v>1390</v>
      </c>
    </row>
    <row r="553" spans="1:9" x14ac:dyDescent="0.3">
      <c r="A553">
        <v>362</v>
      </c>
      <c r="B553" t="s">
        <v>314</v>
      </c>
      <c r="C553" t="s">
        <v>315</v>
      </c>
      <c r="D553" t="s">
        <v>47</v>
      </c>
      <c r="E553" t="s">
        <v>22</v>
      </c>
      <c r="F553" s="101">
        <v>44926</v>
      </c>
      <c r="I553" t="s">
        <v>1451</v>
      </c>
    </row>
    <row r="554" spans="1:9" x14ac:dyDescent="0.3">
      <c r="A554">
        <v>369</v>
      </c>
      <c r="B554" t="s">
        <v>324</v>
      </c>
      <c r="C554" t="s">
        <v>32</v>
      </c>
      <c r="D554" t="s">
        <v>47</v>
      </c>
      <c r="E554" t="s">
        <v>22</v>
      </c>
      <c r="F554" s="101">
        <v>44926</v>
      </c>
      <c r="G554">
        <v>0</v>
      </c>
      <c r="I554" t="s">
        <v>8425</v>
      </c>
    </row>
    <row r="555" spans="1:9" x14ac:dyDescent="0.3">
      <c r="A555">
        <v>375</v>
      </c>
      <c r="B555" t="s">
        <v>330</v>
      </c>
      <c r="C555" t="s">
        <v>315</v>
      </c>
      <c r="D555" t="s">
        <v>47</v>
      </c>
      <c r="E555" t="s">
        <v>22</v>
      </c>
      <c r="F555" s="101">
        <v>44926</v>
      </c>
      <c r="G555">
        <v>0</v>
      </c>
      <c r="H555">
        <v>100</v>
      </c>
      <c r="I555" t="s">
        <v>1496</v>
      </c>
    </row>
    <row r="556" spans="1:9" x14ac:dyDescent="0.3">
      <c r="A556">
        <v>386</v>
      </c>
      <c r="B556" t="s">
        <v>344</v>
      </c>
      <c r="C556" t="s">
        <v>343</v>
      </c>
      <c r="D556" t="s">
        <v>47</v>
      </c>
      <c r="E556" t="s">
        <v>22</v>
      </c>
      <c r="F556" s="101">
        <v>44926</v>
      </c>
      <c r="H556">
        <v>100</v>
      </c>
      <c r="I556" t="s">
        <v>1515</v>
      </c>
    </row>
    <row r="557" spans="1:9" x14ac:dyDescent="0.3">
      <c r="A557">
        <v>389</v>
      </c>
      <c r="B557" t="s">
        <v>347</v>
      </c>
      <c r="C557" t="s">
        <v>439</v>
      </c>
      <c r="D557" t="s">
        <v>47</v>
      </c>
      <c r="E557" t="s">
        <v>22</v>
      </c>
      <c r="F557" s="101">
        <v>44926</v>
      </c>
      <c r="G557">
        <v>0</v>
      </c>
      <c r="I557" t="s">
        <v>1524</v>
      </c>
    </row>
    <row r="558" spans="1:9" x14ac:dyDescent="0.3">
      <c r="A558">
        <v>408</v>
      </c>
      <c r="B558" t="s">
        <v>374</v>
      </c>
      <c r="C558" t="s">
        <v>39</v>
      </c>
      <c r="D558" t="s">
        <v>47</v>
      </c>
      <c r="E558" t="s">
        <v>22</v>
      </c>
      <c r="F558" s="101">
        <v>44926</v>
      </c>
      <c r="I558" t="s">
        <v>1569</v>
      </c>
    </row>
    <row r="559" spans="1:9" x14ac:dyDescent="0.3">
      <c r="A559">
        <v>427</v>
      </c>
      <c r="B559" t="s">
        <v>396</v>
      </c>
      <c r="C559" t="s">
        <v>90</v>
      </c>
      <c r="D559" t="s">
        <v>47</v>
      </c>
      <c r="E559" t="s">
        <v>54</v>
      </c>
      <c r="F559" s="101">
        <v>44926</v>
      </c>
      <c r="G559">
        <v>0</v>
      </c>
      <c r="H559">
        <v>0.2</v>
      </c>
      <c r="I559" t="s">
        <v>1690</v>
      </c>
    </row>
    <row r="560" spans="1:9" x14ac:dyDescent="0.3">
      <c r="A560">
        <v>428</v>
      </c>
      <c r="B560" t="s">
        <v>397</v>
      </c>
      <c r="C560" t="s">
        <v>90</v>
      </c>
      <c r="D560" t="s">
        <v>47</v>
      </c>
      <c r="E560" t="s">
        <v>54</v>
      </c>
      <c r="F560" s="101">
        <v>44926</v>
      </c>
      <c r="G560">
        <v>22.305356231019001</v>
      </c>
      <c r="H560">
        <v>1</v>
      </c>
      <c r="I560" t="s">
        <v>1695</v>
      </c>
    </row>
    <row r="561" spans="1:9" x14ac:dyDescent="0.3">
      <c r="A561">
        <v>429</v>
      </c>
      <c r="B561" t="s">
        <v>398</v>
      </c>
      <c r="C561" t="s">
        <v>90</v>
      </c>
      <c r="D561" t="s">
        <v>47</v>
      </c>
      <c r="E561" t="s">
        <v>54</v>
      </c>
      <c r="F561" s="101">
        <v>44926</v>
      </c>
      <c r="G561">
        <v>0.27551598619033002</v>
      </c>
      <c r="H561">
        <v>0.76</v>
      </c>
      <c r="I561" t="s">
        <v>1698</v>
      </c>
    </row>
    <row r="562" spans="1:9" x14ac:dyDescent="0.3">
      <c r="A562">
        <v>439</v>
      </c>
      <c r="B562" t="s">
        <v>407</v>
      </c>
      <c r="C562" t="s">
        <v>315</v>
      </c>
      <c r="D562" t="s">
        <v>47</v>
      </c>
      <c r="E562" t="s">
        <v>22</v>
      </c>
      <c r="F562" s="101">
        <v>44926</v>
      </c>
      <c r="G562">
        <v>0</v>
      </c>
      <c r="I562" t="s">
        <v>1802</v>
      </c>
    </row>
    <row r="563" spans="1:9" x14ac:dyDescent="0.3">
      <c r="A563">
        <v>440</v>
      </c>
      <c r="B563" t="s">
        <v>408</v>
      </c>
      <c r="C563" t="s">
        <v>315</v>
      </c>
      <c r="D563" t="s">
        <v>47</v>
      </c>
      <c r="E563" t="s">
        <v>22</v>
      </c>
      <c r="F563" s="101">
        <v>44926</v>
      </c>
      <c r="I563" t="s">
        <v>1813</v>
      </c>
    </row>
    <row r="564" spans="1:9" x14ac:dyDescent="0.3">
      <c r="A564">
        <v>473</v>
      </c>
      <c r="B564" t="s">
        <v>437</v>
      </c>
      <c r="C564" t="s">
        <v>20</v>
      </c>
      <c r="D564" t="s">
        <v>47</v>
      </c>
      <c r="E564" t="s">
        <v>22</v>
      </c>
      <c r="F564" s="101">
        <v>44926</v>
      </c>
      <c r="G564">
        <v>0</v>
      </c>
      <c r="I564" t="s">
        <v>8426</v>
      </c>
    </row>
    <row r="565" spans="1:9" x14ac:dyDescent="0.3">
      <c r="A565">
        <v>474</v>
      </c>
      <c r="B565" t="s">
        <v>440</v>
      </c>
      <c r="C565" t="s">
        <v>439</v>
      </c>
      <c r="D565" t="s">
        <v>47</v>
      </c>
      <c r="E565" t="s">
        <v>22</v>
      </c>
      <c r="F565" s="101">
        <v>44926</v>
      </c>
      <c r="I565" t="s">
        <v>1954</v>
      </c>
    </row>
    <row r="566" spans="1:9" x14ac:dyDescent="0.3">
      <c r="A566">
        <v>476</v>
      </c>
      <c r="B566" t="s">
        <v>442</v>
      </c>
      <c r="C566" t="s">
        <v>20</v>
      </c>
      <c r="D566" t="s">
        <v>47</v>
      </c>
      <c r="E566" t="s">
        <v>22</v>
      </c>
      <c r="F566" s="101">
        <v>44926</v>
      </c>
      <c r="G566">
        <v>0</v>
      </c>
      <c r="I566" t="s">
        <v>8427</v>
      </c>
    </row>
    <row r="567" spans="1:9" x14ac:dyDescent="0.3">
      <c r="A567">
        <v>477</v>
      </c>
      <c r="B567" t="s">
        <v>443</v>
      </c>
      <c r="C567" t="s">
        <v>439</v>
      </c>
      <c r="D567" t="s">
        <v>47</v>
      </c>
      <c r="E567" t="s">
        <v>22</v>
      </c>
      <c r="F567" s="101">
        <v>44926</v>
      </c>
      <c r="I567" t="s">
        <v>1987</v>
      </c>
    </row>
    <row r="568" spans="1:9" x14ac:dyDescent="0.3">
      <c r="A568">
        <v>478</v>
      </c>
      <c r="B568" t="s">
        <v>444</v>
      </c>
      <c r="C568" t="s">
        <v>439</v>
      </c>
      <c r="D568" t="s">
        <v>47</v>
      </c>
      <c r="E568" t="s">
        <v>22</v>
      </c>
      <c r="F568" s="101">
        <v>44926</v>
      </c>
      <c r="G568">
        <v>0</v>
      </c>
      <c r="I568" t="s">
        <v>2005</v>
      </c>
    </row>
    <row r="569" spans="1:9" x14ac:dyDescent="0.3">
      <c r="A569">
        <v>479</v>
      </c>
      <c r="B569" t="s">
        <v>445</v>
      </c>
      <c r="C569" t="s">
        <v>439</v>
      </c>
      <c r="D569" t="s">
        <v>47</v>
      </c>
      <c r="E569" t="s">
        <v>22</v>
      </c>
      <c r="F569" s="101">
        <v>44926</v>
      </c>
      <c r="G569">
        <v>0</v>
      </c>
      <c r="I569" t="s">
        <v>2024</v>
      </c>
    </row>
    <row r="570" spans="1:9" x14ac:dyDescent="0.3">
      <c r="A570">
        <v>480</v>
      </c>
      <c r="B570" t="s">
        <v>446</v>
      </c>
      <c r="C570" t="s">
        <v>439</v>
      </c>
      <c r="D570" t="s">
        <v>47</v>
      </c>
      <c r="E570" t="s">
        <v>22</v>
      </c>
      <c r="F570" s="101">
        <v>44926</v>
      </c>
      <c r="I570" t="s">
        <v>2040</v>
      </c>
    </row>
    <row r="571" spans="1:9" x14ac:dyDescent="0.3">
      <c r="A571">
        <v>519</v>
      </c>
      <c r="B571" t="s">
        <v>2267</v>
      </c>
      <c r="C571" t="s">
        <v>354</v>
      </c>
      <c r="D571" t="s">
        <v>47</v>
      </c>
      <c r="E571" t="s">
        <v>22</v>
      </c>
      <c r="F571" s="101">
        <v>44926</v>
      </c>
      <c r="I571" t="s">
        <v>2271</v>
      </c>
    </row>
    <row r="572" spans="1:9" x14ac:dyDescent="0.3">
      <c r="A572">
        <v>523</v>
      </c>
      <c r="B572" t="s">
        <v>342</v>
      </c>
      <c r="C572" t="s">
        <v>86</v>
      </c>
      <c r="D572" t="s">
        <v>47</v>
      </c>
      <c r="E572" t="s">
        <v>22</v>
      </c>
      <c r="F572" s="101">
        <v>44926</v>
      </c>
      <c r="I572" t="s">
        <v>2285</v>
      </c>
    </row>
    <row r="573" spans="1:9" x14ac:dyDescent="0.3">
      <c r="A573">
        <v>524</v>
      </c>
      <c r="B573" t="s">
        <v>389</v>
      </c>
      <c r="C573" t="s">
        <v>79</v>
      </c>
      <c r="D573" t="s">
        <v>47</v>
      </c>
      <c r="E573" t="s">
        <v>22</v>
      </c>
      <c r="F573" s="101">
        <v>44926</v>
      </c>
      <c r="H573">
        <v>100</v>
      </c>
      <c r="I573" t="s">
        <v>2297</v>
      </c>
    </row>
    <row r="574" spans="1:9" x14ac:dyDescent="0.3">
      <c r="A574">
        <v>533</v>
      </c>
      <c r="B574" t="s">
        <v>2350</v>
      </c>
      <c r="C574" t="s">
        <v>102</v>
      </c>
      <c r="D574" t="s">
        <v>47</v>
      </c>
      <c r="E574" t="s">
        <v>22</v>
      </c>
      <c r="F574" s="101">
        <v>44926</v>
      </c>
      <c r="I574" t="s">
        <v>2354</v>
      </c>
    </row>
    <row r="575" spans="1:9" x14ac:dyDescent="0.3">
      <c r="A575">
        <v>534</v>
      </c>
      <c r="B575" t="s">
        <v>2362</v>
      </c>
      <c r="C575" t="s">
        <v>102</v>
      </c>
      <c r="D575" t="s">
        <v>47</v>
      </c>
      <c r="E575" t="s">
        <v>22</v>
      </c>
      <c r="F575" s="101">
        <v>44926</v>
      </c>
      <c r="I575" t="s">
        <v>2366</v>
      </c>
    </row>
    <row r="576" spans="1:9" x14ac:dyDescent="0.3">
      <c r="A576">
        <v>535</v>
      </c>
      <c r="B576" t="s">
        <v>2374</v>
      </c>
      <c r="C576" t="s">
        <v>102</v>
      </c>
      <c r="D576" t="s">
        <v>47</v>
      </c>
      <c r="E576" t="s">
        <v>22</v>
      </c>
      <c r="F576" s="101">
        <v>44926</v>
      </c>
      <c r="I576" t="s">
        <v>2378</v>
      </c>
    </row>
    <row r="577" spans="1:9" x14ac:dyDescent="0.3">
      <c r="A577">
        <v>536</v>
      </c>
      <c r="B577" t="s">
        <v>2386</v>
      </c>
      <c r="C577" t="s">
        <v>102</v>
      </c>
      <c r="D577" t="s">
        <v>47</v>
      </c>
      <c r="E577" t="s">
        <v>22</v>
      </c>
      <c r="F577" s="101">
        <v>44926</v>
      </c>
      <c r="I577" t="s">
        <v>2390</v>
      </c>
    </row>
    <row r="578" spans="1:9" x14ac:dyDescent="0.3">
      <c r="A578">
        <v>532</v>
      </c>
      <c r="B578" t="s">
        <v>2339</v>
      </c>
      <c r="C578" t="s">
        <v>102</v>
      </c>
      <c r="D578" t="s">
        <v>47</v>
      </c>
      <c r="E578" t="s">
        <v>22</v>
      </c>
      <c r="F578" s="101">
        <v>44926</v>
      </c>
      <c r="I578" t="s">
        <v>2343</v>
      </c>
    </row>
    <row r="579" spans="1:9" x14ac:dyDescent="0.3">
      <c r="A579">
        <v>543</v>
      </c>
      <c r="B579" t="s">
        <v>2421</v>
      </c>
      <c r="C579" t="s">
        <v>118</v>
      </c>
      <c r="D579" t="s">
        <v>47</v>
      </c>
      <c r="E579" t="s">
        <v>22</v>
      </c>
      <c r="F579" s="101">
        <v>44926</v>
      </c>
      <c r="I579" t="s">
        <v>2425</v>
      </c>
    </row>
    <row r="580" spans="1:9" x14ac:dyDescent="0.3">
      <c r="A580">
        <v>544</v>
      </c>
      <c r="B580" t="s">
        <v>2432</v>
      </c>
      <c r="C580" t="s">
        <v>366</v>
      </c>
      <c r="D580" t="s">
        <v>47</v>
      </c>
      <c r="E580" t="s">
        <v>22</v>
      </c>
      <c r="F580" s="101">
        <v>44926</v>
      </c>
      <c r="I580" t="s">
        <v>2436</v>
      </c>
    </row>
    <row r="581" spans="1:9" x14ac:dyDescent="0.3">
      <c r="A581">
        <v>290</v>
      </c>
      <c r="B581" t="s">
        <v>232</v>
      </c>
      <c r="C581" t="s">
        <v>27</v>
      </c>
      <c r="D581" t="s">
        <v>61</v>
      </c>
      <c r="E581" t="s">
        <v>22</v>
      </c>
      <c r="F581" s="101">
        <v>44926</v>
      </c>
      <c r="I581" t="s">
        <v>1358</v>
      </c>
    </row>
    <row r="582" spans="1:9" x14ac:dyDescent="0.3">
      <c r="A582">
        <v>69</v>
      </c>
      <c r="B582" t="s">
        <v>51</v>
      </c>
      <c r="C582" t="s">
        <v>50</v>
      </c>
      <c r="D582" t="s">
        <v>52</v>
      </c>
      <c r="E582" t="s">
        <v>22</v>
      </c>
      <c r="F582" s="101">
        <v>44926</v>
      </c>
      <c r="G582">
        <v>83.754512635379001</v>
      </c>
      <c r="H582">
        <v>80</v>
      </c>
      <c r="I582" t="s">
        <v>2489</v>
      </c>
    </row>
    <row r="583" spans="1:9" x14ac:dyDescent="0.3">
      <c r="A583">
        <v>197</v>
      </c>
      <c r="B583" t="s">
        <v>130</v>
      </c>
      <c r="C583" t="s">
        <v>87</v>
      </c>
      <c r="D583" t="s">
        <v>52</v>
      </c>
      <c r="E583" t="s">
        <v>22</v>
      </c>
      <c r="F583" s="101">
        <v>44926</v>
      </c>
      <c r="G583">
        <v>100</v>
      </c>
      <c r="H583">
        <v>90</v>
      </c>
      <c r="I583" t="s">
        <v>970</v>
      </c>
    </row>
    <row r="584" spans="1:9" x14ac:dyDescent="0.3">
      <c r="A584">
        <v>213</v>
      </c>
      <c r="B584" t="s">
        <v>142</v>
      </c>
      <c r="C584" t="s">
        <v>90</v>
      </c>
      <c r="D584" t="s">
        <v>52</v>
      </c>
      <c r="E584" t="s">
        <v>22</v>
      </c>
      <c r="F584" s="101">
        <v>44926</v>
      </c>
      <c r="G584">
        <v>0</v>
      </c>
      <c r="H584">
        <v>90</v>
      </c>
      <c r="I584" t="s">
        <v>1030</v>
      </c>
    </row>
    <row r="585" spans="1:9" x14ac:dyDescent="0.3">
      <c r="A585">
        <v>238</v>
      </c>
      <c r="B585" t="s">
        <v>168</v>
      </c>
      <c r="C585" t="s">
        <v>90</v>
      </c>
      <c r="D585" t="s">
        <v>52</v>
      </c>
      <c r="E585" t="s">
        <v>22</v>
      </c>
      <c r="F585" s="101">
        <v>44926</v>
      </c>
      <c r="H585">
        <v>90</v>
      </c>
      <c r="I585" t="s">
        <v>1219</v>
      </c>
    </row>
    <row r="586" spans="1:9" x14ac:dyDescent="0.3">
      <c r="A586">
        <v>306</v>
      </c>
      <c r="B586" t="s">
        <v>252</v>
      </c>
      <c r="C586" t="s">
        <v>186</v>
      </c>
      <c r="D586" t="s">
        <v>52</v>
      </c>
      <c r="E586" t="s">
        <v>22</v>
      </c>
      <c r="F586" s="101">
        <v>44926</v>
      </c>
      <c r="G586">
        <v>0</v>
      </c>
      <c r="H586">
        <v>100</v>
      </c>
      <c r="I586" t="s">
        <v>8428</v>
      </c>
    </row>
    <row r="587" spans="1:9" x14ac:dyDescent="0.3">
      <c r="A587">
        <v>373</v>
      </c>
      <c r="B587" t="s">
        <v>328</v>
      </c>
      <c r="C587" t="s">
        <v>190</v>
      </c>
      <c r="D587" t="s">
        <v>52</v>
      </c>
      <c r="E587" t="s">
        <v>22</v>
      </c>
      <c r="F587" s="101">
        <v>44926</v>
      </c>
      <c r="G587">
        <v>0</v>
      </c>
      <c r="I587" t="s">
        <v>1484</v>
      </c>
    </row>
    <row r="588" spans="1:9" x14ac:dyDescent="0.3">
      <c r="A588">
        <v>390</v>
      </c>
      <c r="B588" t="s">
        <v>348</v>
      </c>
      <c r="C588" t="s">
        <v>190</v>
      </c>
      <c r="D588" t="s">
        <v>52</v>
      </c>
      <c r="E588" t="s">
        <v>22</v>
      </c>
      <c r="F588" s="101">
        <v>44926</v>
      </c>
      <c r="G588">
        <v>0</v>
      </c>
      <c r="I588" t="s">
        <v>1537</v>
      </c>
    </row>
    <row r="589" spans="1:9" x14ac:dyDescent="0.3">
      <c r="A589">
        <v>409</v>
      </c>
      <c r="B589" t="s">
        <v>375</v>
      </c>
      <c r="C589" t="s">
        <v>41</v>
      </c>
      <c r="D589" t="s">
        <v>52</v>
      </c>
      <c r="E589" t="s">
        <v>22</v>
      </c>
      <c r="F589" s="101">
        <v>44926</v>
      </c>
      <c r="I589" t="s">
        <v>1578</v>
      </c>
    </row>
    <row r="590" spans="1:9" x14ac:dyDescent="0.3">
      <c r="A590">
        <v>414</v>
      </c>
      <c r="B590" t="s">
        <v>382</v>
      </c>
      <c r="C590" t="s">
        <v>190</v>
      </c>
      <c r="D590" t="s">
        <v>52</v>
      </c>
      <c r="E590" t="s">
        <v>22</v>
      </c>
      <c r="F590" s="101">
        <v>44926</v>
      </c>
      <c r="G590">
        <v>0</v>
      </c>
      <c r="I590" t="s">
        <v>1596</v>
      </c>
    </row>
    <row r="591" spans="1:9" x14ac:dyDescent="0.3">
      <c r="A591">
        <v>415</v>
      </c>
      <c r="B591" t="s">
        <v>383</v>
      </c>
      <c r="C591" t="s">
        <v>190</v>
      </c>
      <c r="D591" t="s">
        <v>52</v>
      </c>
      <c r="E591" t="s">
        <v>22</v>
      </c>
      <c r="F591" s="101">
        <v>44926</v>
      </c>
      <c r="G591">
        <v>0</v>
      </c>
      <c r="I591" t="s">
        <v>1612</v>
      </c>
    </row>
    <row r="592" spans="1:9" x14ac:dyDescent="0.3">
      <c r="A592">
        <v>416</v>
      </c>
      <c r="B592" t="s">
        <v>384</v>
      </c>
      <c r="C592" t="s">
        <v>190</v>
      </c>
      <c r="D592" t="s">
        <v>52</v>
      </c>
      <c r="E592" t="s">
        <v>22</v>
      </c>
      <c r="F592" s="101">
        <v>44926</v>
      </c>
      <c r="G592">
        <v>0</v>
      </c>
      <c r="I592" t="s">
        <v>1628</v>
      </c>
    </row>
    <row r="593" spans="1:9" x14ac:dyDescent="0.3">
      <c r="A593">
        <v>417</v>
      </c>
      <c r="B593" t="s">
        <v>385</v>
      </c>
      <c r="C593" t="s">
        <v>190</v>
      </c>
      <c r="D593" t="s">
        <v>52</v>
      </c>
      <c r="E593" t="s">
        <v>22</v>
      </c>
      <c r="F593" s="101">
        <v>44926</v>
      </c>
      <c r="G593">
        <v>0</v>
      </c>
      <c r="I593" t="s">
        <v>1644</v>
      </c>
    </row>
    <row r="594" spans="1:9" x14ac:dyDescent="0.3">
      <c r="A594">
        <v>418</v>
      </c>
      <c r="B594" t="s">
        <v>386</v>
      </c>
      <c r="C594" t="s">
        <v>190</v>
      </c>
      <c r="D594" t="s">
        <v>52</v>
      </c>
      <c r="E594" t="s">
        <v>22</v>
      </c>
      <c r="F594" s="101">
        <v>44926</v>
      </c>
      <c r="G594">
        <v>0</v>
      </c>
      <c r="I594" t="s">
        <v>1660</v>
      </c>
    </row>
    <row r="595" spans="1:9" x14ac:dyDescent="0.3">
      <c r="A595">
        <v>420</v>
      </c>
      <c r="B595" t="s">
        <v>388</v>
      </c>
      <c r="C595" t="s">
        <v>190</v>
      </c>
      <c r="D595" t="s">
        <v>52</v>
      </c>
      <c r="E595" t="s">
        <v>22</v>
      </c>
      <c r="F595" s="101">
        <v>44926</v>
      </c>
      <c r="G595">
        <v>0</v>
      </c>
      <c r="I595" t="s">
        <v>1676</v>
      </c>
    </row>
    <row r="596" spans="1:9" x14ac:dyDescent="0.3">
      <c r="A596">
        <v>432</v>
      </c>
      <c r="B596" t="s">
        <v>401</v>
      </c>
      <c r="C596" t="s">
        <v>64</v>
      </c>
      <c r="D596" t="s">
        <v>52</v>
      </c>
      <c r="E596" t="s">
        <v>22</v>
      </c>
      <c r="F596" s="101">
        <v>44926</v>
      </c>
      <c r="I596" t="s">
        <v>1713</v>
      </c>
    </row>
    <row r="597" spans="1:9" x14ac:dyDescent="0.3">
      <c r="A597">
        <v>456</v>
      </c>
      <c r="B597" t="s">
        <v>421</v>
      </c>
      <c r="C597" t="s">
        <v>395</v>
      </c>
      <c r="D597" t="s">
        <v>52</v>
      </c>
      <c r="E597" t="s">
        <v>22</v>
      </c>
      <c r="F597" s="101">
        <v>44926</v>
      </c>
      <c r="I597" t="s">
        <v>1840</v>
      </c>
    </row>
    <row r="598" spans="1:9" x14ac:dyDescent="0.3">
      <c r="A598">
        <v>457</v>
      </c>
      <c r="B598" t="s">
        <v>422</v>
      </c>
      <c r="C598" t="s">
        <v>395</v>
      </c>
      <c r="D598" t="s">
        <v>52</v>
      </c>
      <c r="E598" t="s">
        <v>22</v>
      </c>
      <c r="F598" s="101">
        <v>44926</v>
      </c>
      <c r="I598" t="s">
        <v>1862</v>
      </c>
    </row>
    <row r="599" spans="1:9" x14ac:dyDescent="0.3">
      <c r="A599">
        <v>469</v>
      </c>
      <c r="B599" t="s">
        <v>387</v>
      </c>
      <c r="C599" t="s">
        <v>190</v>
      </c>
      <c r="D599" t="s">
        <v>52</v>
      </c>
      <c r="E599" t="s">
        <v>22</v>
      </c>
      <c r="F599" s="101">
        <v>44926</v>
      </c>
      <c r="I599" t="s">
        <v>1889</v>
      </c>
    </row>
    <row r="600" spans="1:9" x14ac:dyDescent="0.3">
      <c r="A600">
        <v>470</v>
      </c>
      <c r="B600" t="s">
        <v>433</v>
      </c>
      <c r="C600" t="s">
        <v>190</v>
      </c>
      <c r="D600" t="s">
        <v>52</v>
      </c>
      <c r="E600" t="s">
        <v>22</v>
      </c>
      <c r="F600" s="101">
        <v>44926</v>
      </c>
      <c r="H600">
        <v>100</v>
      </c>
      <c r="I600" t="s">
        <v>1906</v>
      </c>
    </row>
    <row r="601" spans="1:9" x14ac:dyDescent="0.3">
      <c r="A601">
        <v>471</v>
      </c>
      <c r="B601" t="s">
        <v>434</v>
      </c>
      <c r="C601" t="s">
        <v>190</v>
      </c>
      <c r="D601" t="s">
        <v>52</v>
      </c>
      <c r="E601" t="s">
        <v>22</v>
      </c>
      <c r="F601" s="101">
        <v>44926</v>
      </c>
      <c r="I601" t="s">
        <v>1924</v>
      </c>
    </row>
    <row r="602" spans="1:9" x14ac:dyDescent="0.3">
      <c r="A602">
        <v>510</v>
      </c>
      <c r="B602" t="s">
        <v>2204</v>
      </c>
      <c r="C602" t="s">
        <v>241</v>
      </c>
      <c r="D602" t="s">
        <v>52</v>
      </c>
      <c r="E602" t="s">
        <v>22</v>
      </c>
      <c r="F602" s="101">
        <v>44926</v>
      </c>
      <c r="I602" t="s">
        <v>2210</v>
      </c>
    </row>
    <row r="603" spans="1:9" x14ac:dyDescent="0.3">
      <c r="A603">
        <v>511</v>
      </c>
      <c r="B603" t="s">
        <v>2228</v>
      </c>
      <c r="C603" t="s">
        <v>241</v>
      </c>
      <c r="D603" t="s">
        <v>52</v>
      </c>
      <c r="E603" t="s">
        <v>22</v>
      </c>
      <c r="F603" s="101">
        <v>44926</v>
      </c>
      <c r="I603" t="s">
        <v>2234</v>
      </c>
    </row>
    <row r="604" spans="1:9" x14ac:dyDescent="0.3">
      <c r="A604">
        <v>529</v>
      </c>
      <c r="B604" t="s">
        <v>2313</v>
      </c>
      <c r="C604" t="s">
        <v>87</v>
      </c>
      <c r="D604" t="s">
        <v>52</v>
      </c>
      <c r="E604" t="s">
        <v>22</v>
      </c>
      <c r="F604" s="101">
        <v>44926</v>
      </c>
      <c r="I604" t="s">
        <v>2317</v>
      </c>
    </row>
    <row r="605" spans="1:9" x14ac:dyDescent="0.3">
      <c r="A605">
        <v>84</v>
      </c>
      <c r="B605" t="s">
        <v>63</v>
      </c>
      <c r="C605" t="s">
        <v>64</v>
      </c>
      <c r="D605" t="s">
        <v>65</v>
      </c>
      <c r="E605" t="s">
        <v>22</v>
      </c>
      <c r="F605" s="101">
        <v>44926</v>
      </c>
      <c r="G605">
        <v>100</v>
      </c>
      <c r="H605">
        <v>100</v>
      </c>
      <c r="I605" t="s">
        <v>2525</v>
      </c>
    </row>
    <row r="606" spans="1:9" x14ac:dyDescent="0.3">
      <c r="A606">
        <v>85</v>
      </c>
      <c r="B606" t="s">
        <v>66</v>
      </c>
      <c r="C606" t="s">
        <v>64</v>
      </c>
      <c r="D606" t="s">
        <v>65</v>
      </c>
      <c r="E606" t="s">
        <v>22</v>
      </c>
      <c r="F606" s="101">
        <v>44926</v>
      </c>
      <c r="G606">
        <v>100</v>
      </c>
      <c r="H606">
        <v>100</v>
      </c>
      <c r="I606" t="s">
        <v>2528</v>
      </c>
    </row>
    <row r="607" spans="1:9" x14ac:dyDescent="0.3">
      <c r="A607">
        <v>87</v>
      </c>
      <c r="B607" t="s">
        <v>68</v>
      </c>
      <c r="C607" t="s">
        <v>64</v>
      </c>
      <c r="D607" t="s">
        <v>65</v>
      </c>
      <c r="E607" t="s">
        <v>22</v>
      </c>
      <c r="F607" s="101">
        <v>44926</v>
      </c>
      <c r="G607">
        <v>99</v>
      </c>
      <c r="H607">
        <v>80</v>
      </c>
      <c r="I607" t="s">
        <v>2536</v>
      </c>
    </row>
    <row r="608" spans="1:9" x14ac:dyDescent="0.3">
      <c r="A608">
        <v>88</v>
      </c>
      <c r="B608" t="s">
        <v>69</v>
      </c>
      <c r="C608" t="s">
        <v>64</v>
      </c>
      <c r="D608" t="s">
        <v>65</v>
      </c>
      <c r="E608" t="s">
        <v>22</v>
      </c>
      <c r="F608" s="101">
        <v>44926</v>
      </c>
      <c r="G608">
        <v>99.344262295082004</v>
      </c>
      <c r="H608">
        <v>100</v>
      </c>
      <c r="I608" t="s">
        <v>2540</v>
      </c>
    </row>
    <row r="609" spans="1:9" x14ac:dyDescent="0.3">
      <c r="A609">
        <v>89</v>
      </c>
      <c r="B609" t="s">
        <v>70</v>
      </c>
      <c r="C609" t="s">
        <v>64</v>
      </c>
      <c r="D609" t="s">
        <v>65</v>
      </c>
      <c r="E609" t="s">
        <v>22</v>
      </c>
      <c r="F609" s="101">
        <v>44926</v>
      </c>
      <c r="G609">
        <v>100</v>
      </c>
      <c r="H609">
        <v>100</v>
      </c>
      <c r="I609" t="s">
        <v>2543</v>
      </c>
    </row>
    <row r="610" spans="1:9" x14ac:dyDescent="0.3">
      <c r="A610">
        <v>90</v>
      </c>
      <c r="B610" t="s">
        <v>71</v>
      </c>
      <c r="C610" t="s">
        <v>64</v>
      </c>
      <c r="D610" t="s">
        <v>65</v>
      </c>
      <c r="E610" t="s">
        <v>22</v>
      </c>
      <c r="F610" s="101">
        <v>44926</v>
      </c>
      <c r="G610">
        <v>100</v>
      </c>
      <c r="H610">
        <v>100</v>
      </c>
      <c r="I610" t="s">
        <v>2546</v>
      </c>
    </row>
    <row r="611" spans="1:9" x14ac:dyDescent="0.3">
      <c r="A611">
        <v>91</v>
      </c>
      <c r="B611" t="s">
        <v>72</v>
      </c>
      <c r="C611" t="s">
        <v>64</v>
      </c>
      <c r="D611" t="s">
        <v>65</v>
      </c>
      <c r="E611" t="s">
        <v>22</v>
      </c>
      <c r="F611" s="101">
        <v>44926</v>
      </c>
      <c r="G611">
        <v>100</v>
      </c>
      <c r="H611">
        <v>100</v>
      </c>
      <c r="I611" t="s">
        <v>2549</v>
      </c>
    </row>
    <row r="612" spans="1:9" x14ac:dyDescent="0.3">
      <c r="A612">
        <v>92</v>
      </c>
      <c r="B612" t="s">
        <v>73</v>
      </c>
      <c r="C612" t="s">
        <v>64</v>
      </c>
      <c r="D612" t="s">
        <v>65</v>
      </c>
      <c r="E612" t="s">
        <v>22</v>
      </c>
      <c r="F612" s="101">
        <v>44926</v>
      </c>
      <c r="G612">
        <v>100</v>
      </c>
      <c r="H612">
        <v>100</v>
      </c>
      <c r="I612" t="s">
        <v>2552</v>
      </c>
    </row>
    <row r="613" spans="1:9" x14ac:dyDescent="0.3">
      <c r="A613">
        <v>94</v>
      </c>
      <c r="B613" t="s">
        <v>74</v>
      </c>
      <c r="C613" t="s">
        <v>64</v>
      </c>
      <c r="D613" t="s">
        <v>65</v>
      </c>
      <c r="E613" t="s">
        <v>22</v>
      </c>
      <c r="F613" s="101">
        <v>44926</v>
      </c>
      <c r="G613">
        <v>100</v>
      </c>
      <c r="H613">
        <v>100</v>
      </c>
      <c r="I613" t="s">
        <v>2555</v>
      </c>
    </row>
    <row r="614" spans="1:9" x14ac:dyDescent="0.3">
      <c r="A614">
        <v>100</v>
      </c>
      <c r="B614" t="s">
        <v>81</v>
      </c>
      <c r="C614" t="s">
        <v>64</v>
      </c>
      <c r="D614" t="s">
        <v>65</v>
      </c>
      <c r="E614" t="s">
        <v>22</v>
      </c>
      <c r="F614" s="101">
        <v>44926</v>
      </c>
      <c r="G614">
        <v>98.3</v>
      </c>
      <c r="H614">
        <v>100</v>
      </c>
      <c r="I614" t="s">
        <v>742</v>
      </c>
    </row>
    <row r="615" spans="1:9" x14ac:dyDescent="0.3">
      <c r="A615">
        <v>104</v>
      </c>
      <c r="B615" t="s">
        <v>82</v>
      </c>
      <c r="C615" t="s">
        <v>64</v>
      </c>
      <c r="D615" t="s">
        <v>65</v>
      </c>
      <c r="E615" t="s">
        <v>54</v>
      </c>
      <c r="F615" s="101">
        <v>44926</v>
      </c>
      <c r="G615">
        <v>0.37174721189590998</v>
      </c>
      <c r="H615">
        <v>2.14</v>
      </c>
      <c r="I615" t="s">
        <v>746</v>
      </c>
    </row>
    <row r="616" spans="1:9" x14ac:dyDescent="0.3">
      <c r="A616">
        <v>106</v>
      </c>
      <c r="B616" t="s">
        <v>84</v>
      </c>
      <c r="C616" t="s">
        <v>64</v>
      </c>
      <c r="D616" t="s">
        <v>65</v>
      </c>
      <c r="E616" t="s">
        <v>54</v>
      </c>
      <c r="F616" s="101">
        <v>44926</v>
      </c>
      <c r="G616">
        <v>0</v>
      </c>
      <c r="H616">
        <v>0</v>
      </c>
      <c r="I616" t="s">
        <v>749</v>
      </c>
    </row>
    <row r="617" spans="1:9" x14ac:dyDescent="0.3">
      <c r="A617">
        <v>126</v>
      </c>
      <c r="B617" t="s">
        <v>99</v>
      </c>
      <c r="C617" t="s">
        <v>64</v>
      </c>
      <c r="D617" t="s">
        <v>65</v>
      </c>
      <c r="E617" t="s">
        <v>54</v>
      </c>
      <c r="F617" s="101">
        <v>44926</v>
      </c>
      <c r="G617">
        <v>0.12391573729864</v>
      </c>
      <c r="H617">
        <v>2</v>
      </c>
      <c r="I617" t="s">
        <v>3837</v>
      </c>
    </row>
    <row r="618" spans="1:9" x14ac:dyDescent="0.3">
      <c r="A618">
        <v>127</v>
      </c>
      <c r="B618" t="s">
        <v>100</v>
      </c>
      <c r="C618" t="s">
        <v>64</v>
      </c>
      <c r="D618" t="s">
        <v>65</v>
      </c>
      <c r="E618" t="s">
        <v>54</v>
      </c>
      <c r="F618" s="101">
        <v>44926</v>
      </c>
      <c r="G618">
        <v>0</v>
      </c>
      <c r="H618">
        <v>0</v>
      </c>
      <c r="I618" t="s">
        <v>3840</v>
      </c>
    </row>
    <row r="619" spans="1:9" x14ac:dyDescent="0.3">
      <c r="A619">
        <v>144</v>
      </c>
      <c r="B619" t="s">
        <v>108</v>
      </c>
      <c r="C619" t="s">
        <v>77</v>
      </c>
      <c r="D619" t="s">
        <v>65</v>
      </c>
      <c r="E619" t="s">
        <v>22</v>
      </c>
      <c r="F619" s="101">
        <v>44926</v>
      </c>
      <c r="G619">
        <v>3.55</v>
      </c>
      <c r="H619">
        <v>3</v>
      </c>
      <c r="I619" t="s">
        <v>919</v>
      </c>
    </row>
    <row r="620" spans="1:9" x14ac:dyDescent="0.3">
      <c r="A620">
        <v>147</v>
      </c>
      <c r="B620" t="s">
        <v>112</v>
      </c>
      <c r="C620" t="s">
        <v>77</v>
      </c>
      <c r="D620" t="s">
        <v>65</v>
      </c>
      <c r="E620" t="s">
        <v>22</v>
      </c>
      <c r="F620" s="101">
        <v>44926</v>
      </c>
      <c r="G620">
        <v>11</v>
      </c>
      <c r="H620">
        <v>18</v>
      </c>
      <c r="I620" t="s">
        <v>931</v>
      </c>
    </row>
    <row r="621" spans="1:9" x14ac:dyDescent="0.3">
      <c r="A621">
        <v>200</v>
      </c>
      <c r="B621" t="s">
        <v>132</v>
      </c>
      <c r="C621" t="s">
        <v>25</v>
      </c>
      <c r="D621" t="s">
        <v>65</v>
      </c>
      <c r="E621" t="s">
        <v>22</v>
      </c>
      <c r="F621" s="101">
        <v>44926</v>
      </c>
      <c r="H621">
        <v>70</v>
      </c>
      <c r="I621" t="s">
        <v>978</v>
      </c>
    </row>
    <row r="622" spans="1:9" x14ac:dyDescent="0.3">
      <c r="A622">
        <v>216</v>
      </c>
      <c r="B622" t="s">
        <v>146</v>
      </c>
      <c r="C622" t="s">
        <v>90</v>
      </c>
      <c r="D622" t="s">
        <v>65</v>
      </c>
      <c r="E622" t="s">
        <v>22</v>
      </c>
      <c r="F622" s="101">
        <v>44926</v>
      </c>
      <c r="G622">
        <v>0</v>
      </c>
      <c r="H622">
        <v>100</v>
      </c>
      <c r="I622" t="s">
        <v>1073</v>
      </c>
    </row>
    <row r="623" spans="1:9" x14ac:dyDescent="0.3">
      <c r="A623">
        <v>221</v>
      </c>
      <c r="B623" t="s">
        <v>152</v>
      </c>
      <c r="C623" t="s">
        <v>90</v>
      </c>
      <c r="D623" t="s">
        <v>65</v>
      </c>
      <c r="E623" t="s">
        <v>22</v>
      </c>
      <c r="F623" s="101">
        <v>44926</v>
      </c>
      <c r="G623">
        <v>0</v>
      </c>
      <c r="H623">
        <v>100</v>
      </c>
      <c r="I623" t="s">
        <v>1134</v>
      </c>
    </row>
    <row r="624" spans="1:9" x14ac:dyDescent="0.3">
      <c r="A624">
        <v>222</v>
      </c>
      <c r="B624" t="s">
        <v>153</v>
      </c>
      <c r="C624" t="s">
        <v>90</v>
      </c>
      <c r="D624" t="s">
        <v>65</v>
      </c>
      <c r="E624" t="s">
        <v>22</v>
      </c>
      <c r="F624" s="101">
        <v>44926</v>
      </c>
      <c r="G624">
        <v>93.75</v>
      </c>
      <c r="H624">
        <v>90</v>
      </c>
      <c r="I624" t="s">
        <v>2893</v>
      </c>
    </row>
    <row r="625" spans="1:9" x14ac:dyDescent="0.3">
      <c r="A625">
        <v>223</v>
      </c>
      <c r="B625" t="s">
        <v>154</v>
      </c>
      <c r="C625" t="s">
        <v>90</v>
      </c>
      <c r="D625" t="s">
        <v>65</v>
      </c>
      <c r="E625" t="s">
        <v>22</v>
      </c>
      <c r="F625" s="101">
        <v>44926</v>
      </c>
      <c r="G625">
        <v>0</v>
      </c>
      <c r="H625">
        <v>100</v>
      </c>
      <c r="I625" t="s">
        <v>1145</v>
      </c>
    </row>
    <row r="626" spans="1:9" x14ac:dyDescent="0.3">
      <c r="A626">
        <v>224</v>
      </c>
      <c r="B626" t="s">
        <v>155</v>
      </c>
      <c r="C626" t="s">
        <v>90</v>
      </c>
      <c r="D626" t="s">
        <v>65</v>
      </c>
      <c r="E626" t="s">
        <v>22</v>
      </c>
      <c r="F626" s="101">
        <v>44926</v>
      </c>
      <c r="G626">
        <v>71.428571428571431</v>
      </c>
      <c r="H626">
        <v>100</v>
      </c>
      <c r="I626" t="s">
        <v>2606</v>
      </c>
    </row>
    <row r="627" spans="1:9" x14ac:dyDescent="0.3">
      <c r="A627">
        <v>226</v>
      </c>
      <c r="B627" t="s">
        <v>157</v>
      </c>
      <c r="C627" t="s">
        <v>90</v>
      </c>
      <c r="D627" t="s">
        <v>65</v>
      </c>
      <c r="E627" t="s">
        <v>22</v>
      </c>
      <c r="F627" s="101">
        <v>44926</v>
      </c>
      <c r="G627">
        <v>0</v>
      </c>
      <c r="H627">
        <v>2</v>
      </c>
      <c r="I627" t="s">
        <v>2894</v>
      </c>
    </row>
    <row r="628" spans="1:9" x14ac:dyDescent="0.3">
      <c r="A628">
        <v>227</v>
      </c>
      <c r="B628" t="s">
        <v>1182</v>
      </c>
      <c r="C628" t="s">
        <v>90</v>
      </c>
      <c r="D628" t="s">
        <v>65</v>
      </c>
      <c r="E628" t="s">
        <v>54</v>
      </c>
      <c r="F628" s="101">
        <v>44926</v>
      </c>
      <c r="G628">
        <v>0.01</v>
      </c>
      <c r="H628">
        <v>0.3</v>
      </c>
      <c r="I628" t="s">
        <v>2607</v>
      </c>
    </row>
    <row r="629" spans="1:9" x14ac:dyDescent="0.3">
      <c r="A629">
        <v>228</v>
      </c>
      <c r="B629" t="s">
        <v>159</v>
      </c>
      <c r="C629" t="s">
        <v>90</v>
      </c>
      <c r="D629" t="s">
        <v>65</v>
      </c>
      <c r="E629" t="s">
        <v>22</v>
      </c>
      <c r="F629" s="101">
        <v>44926</v>
      </c>
      <c r="G629">
        <v>100.10703267644649</v>
      </c>
      <c r="H629">
        <v>100</v>
      </c>
      <c r="I629" t="s">
        <v>2896</v>
      </c>
    </row>
    <row r="630" spans="1:9" x14ac:dyDescent="0.3">
      <c r="A630">
        <v>244</v>
      </c>
      <c r="B630" t="s">
        <v>176</v>
      </c>
      <c r="C630" t="s">
        <v>90</v>
      </c>
      <c r="D630" t="s">
        <v>65</v>
      </c>
      <c r="E630" t="s">
        <v>54</v>
      </c>
      <c r="F630" s="101">
        <v>44926</v>
      </c>
      <c r="G630">
        <v>27</v>
      </c>
      <c r="I630" t="s">
        <v>1242</v>
      </c>
    </row>
    <row r="631" spans="1:9" x14ac:dyDescent="0.3">
      <c r="A631">
        <v>255</v>
      </c>
      <c r="B631" t="s">
        <v>1258</v>
      </c>
      <c r="C631" t="s">
        <v>118</v>
      </c>
      <c r="D631" t="s">
        <v>65</v>
      </c>
      <c r="E631" t="s">
        <v>22</v>
      </c>
      <c r="F631" s="101">
        <v>44926</v>
      </c>
      <c r="I631" t="s">
        <v>1262</v>
      </c>
    </row>
    <row r="632" spans="1:9" x14ac:dyDescent="0.3">
      <c r="A632">
        <v>272</v>
      </c>
      <c r="B632" t="s">
        <v>212</v>
      </c>
      <c r="C632" t="s">
        <v>64</v>
      </c>
      <c r="D632" t="s">
        <v>65</v>
      </c>
      <c r="E632" t="s">
        <v>54</v>
      </c>
      <c r="F632" s="101">
        <v>44926</v>
      </c>
      <c r="G632">
        <v>0</v>
      </c>
      <c r="H632">
        <v>0</v>
      </c>
      <c r="I632" t="s">
        <v>1298</v>
      </c>
    </row>
    <row r="633" spans="1:9" x14ac:dyDescent="0.3">
      <c r="A633">
        <v>334</v>
      </c>
      <c r="B633" t="s">
        <v>283</v>
      </c>
      <c r="C633" t="s">
        <v>25</v>
      </c>
      <c r="D633" t="s">
        <v>65</v>
      </c>
      <c r="E633" t="s">
        <v>22</v>
      </c>
      <c r="F633" s="101">
        <v>44926</v>
      </c>
      <c r="G633">
        <v>86</v>
      </c>
      <c r="I633" t="s">
        <v>2611</v>
      </c>
    </row>
    <row r="634" spans="1:9" x14ac:dyDescent="0.3">
      <c r="A634">
        <v>542</v>
      </c>
      <c r="B634" t="s">
        <v>2410</v>
      </c>
      <c r="C634" t="s">
        <v>279</v>
      </c>
      <c r="D634" t="s">
        <v>65</v>
      </c>
      <c r="E634" t="s">
        <v>22</v>
      </c>
      <c r="F634" s="101">
        <v>44926</v>
      </c>
      <c r="I634" t="s">
        <v>2416</v>
      </c>
    </row>
    <row r="635" spans="1:9" x14ac:dyDescent="0.3">
      <c r="A635">
        <v>546</v>
      </c>
      <c r="B635" t="s">
        <v>2444</v>
      </c>
      <c r="C635" t="s">
        <v>279</v>
      </c>
      <c r="D635" t="s">
        <v>65</v>
      </c>
      <c r="E635" t="s">
        <v>22</v>
      </c>
      <c r="F635" s="101">
        <v>44926</v>
      </c>
      <c r="I635" t="s">
        <v>2450</v>
      </c>
    </row>
    <row r="636" spans="1:9" x14ac:dyDescent="0.3">
      <c r="A636">
        <v>77</v>
      </c>
      <c r="B636" t="s">
        <v>57</v>
      </c>
      <c r="C636" t="s">
        <v>58</v>
      </c>
      <c r="D636" t="s">
        <v>21</v>
      </c>
      <c r="E636" t="s">
        <v>22</v>
      </c>
      <c r="F636" s="101">
        <v>44957</v>
      </c>
      <c r="G636">
        <v>97.5</v>
      </c>
      <c r="H636">
        <v>97</v>
      </c>
      <c r="I636" t="s">
        <v>3866</v>
      </c>
    </row>
    <row r="637" spans="1:9" x14ac:dyDescent="0.3">
      <c r="A637">
        <v>121</v>
      </c>
      <c r="B637" t="s">
        <v>94</v>
      </c>
      <c r="C637" t="s">
        <v>25</v>
      </c>
      <c r="D637" t="s">
        <v>21</v>
      </c>
      <c r="E637" t="s">
        <v>54</v>
      </c>
      <c r="F637" s="101">
        <v>44957</v>
      </c>
      <c r="G637">
        <v>107.04104854011</v>
      </c>
      <c r="H637">
        <v>102</v>
      </c>
      <c r="I637" t="s">
        <v>3869</v>
      </c>
    </row>
    <row r="638" spans="1:9" x14ac:dyDescent="0.3">
      <c r="A638">
        <v>122</v>
      </c>
      <c r="B638" t="s">
        <v>96</v>
      </c>
      <c r="C638" t="s">
        <v>93</v>
      </c>
      <c r="D638" t="s">
        <v>21</v>
      </c>
      <c r="E638" t="s">
        <v>22</v>
      </c>
      <c r="F638" s="101">
        <v>44957</v>
      </c>
      <c r="H638">
        <v>80</v>
      </c>
      <c r="I638" t="s">
        <v>820</v>
      </c>
    </row>
    <row r="639" spans="1:9" x14ac:dyDescent="0.3">
      <c r="A639">
        <v>124</v>
      </c>
      <c r="B639" t="s">
        <v>97</v>
      </c>
      <c r="C639" t="s">
        <v>64</v>
      </c>
      <c r="D639" t="s">
        <v>21</v>
      </c>
      <c r="E639" t="s">
        <v>54</v>
      </c>
      <c r="F639" s="101">
        <v>44957</v>
      </c>
      <c r="G639">
        <v>0</v>
      </c>
      <c r="H639">
        <v>1.6</v>
      </c>
      <c r="I639" t="s">
        <v>3872</v>
      </c>
    </row>
    <row r="640" spans="1:9" x14ac:dyDescent="0.3">
      <c r="A640">
        <v>125</v>
      </c>
      <c r="B640" t="s">
        <v>98</v>
      </c>
      <c r="C640" t="s">
        <v>64</v>
      </c>
      <c r="D640" t="s">
        <v>21</v>
      </c>
      <c r="E640" t="s">
        <v>54</v>
      </c>
      <c r="F640" s="101">
        <v>44957</v>
      </c>
      <c r="G640">
        <v>0</v>
      </c>
      <c r="H640">
        <v>4.7</v>
      </c>
      <c r="I640" t="s">
        <v>3875</v>
      </c>
    </row>
    <row r="641" spans="1:9" x14ac:dyDescent="0.3">
      <c r="A641">
        <v>128</v>
      </c>
      <c r="B641" t="s">
        <v>101</v>
      </c>
      <c r="C641" t="s">
        <v>64</v>
      </c>
      <c r="D641" t="s">
        <v>21</v>
      </c>
      <c r="E641" t="s">
        <v>54</v>
      </c>
      <c r="F641" s="101">
        <v>44957</v>
      </c>
      <c r="G641">
        <v>1.0928581372685999</v>
      </c>
      <c r="H641">
        <v>1</v>
      </c>
      <c r="I641" t="s">
        <v>3878</v>
      </c>
    </row>
    <row r="642" spans="1:9" x14ac:dyDescent="0.3">
      <c r="A642">
        <v>172</v>
      </c>
      <c r="B642" t="s">
        <v>122</v>
      </c>
      <c r="C642" t="s">
        <v>93</v>
      </c>
      <c r="D642" t="s">
        <v>21</v>
      </c>
      <c r="E642" t="s">
        <v>22</v>
      </c>
      <c r="F642" s="101">
        <v>44957</v>
      </c>
      <c r="H642">
        <v>95</v>
      </c>
      <c r="I642" t="s">
        <v>956</v>
      </c>
    </row>
    <row r="643" spans="1:9" x14ac:dyDescent="0.3">
      <c r="A643">
        <v>208</v>
      </c>
      <c r="B643" t="s">
        <v>140</v>
      </c>
      <c r="C643" t="s">
        <v>90</v>
      </c>
      <c r="D643" t="s">
        <v>21</v>
      </c>
      <c r="E643" t="s">
        <v>54</v>
      </c>
      <c r="F643" s="101">
        <v>44957</v>
      </c>
      <c r="G643">
        <v>1019</v>
      </c>
      <c r="H643">
        <v>1</v>
      </c>
      <c r="I643" t="s">
        <v>2897</v>
      </c>
    </row>
    <row r="644" spans="1:9" x14ac:dyDescent="0.3">
      <c r="A644">
        <v>214</v>
      </c>
      <c r="B644" t="s">
        <v>143</v>
      </c>
      <c r="C644" t="s">
        <v>90</v>
      </c>
      <c r="D644" t="s">
        <v>21</v>
      </c>
      <c r="E644" t="s">
        <v>54</v>
      </c>
      <c r="F644" s="101">
        <v>44957</v>
      </c>
      <c r="G644">
        <v>1399.55</v>
      </c>
      <c r="H644">
        <v>7500</v>
      </c>
      <c r="I644" t="s">
        <v>2900</v>
      </c>
    </row>
    <row r="645" spans="1:9" x14ac:dyDescent="0.3">
      <c r="A645">
        <v>217</v>
      </c>
      <c r="B645" t="s">
        <v>147</v>
      </c>
      <c r="C645" t="s">
        <v>90</v>
      </c>
      <c r="D645" t="s">
        <v>21</v>
      </c>
      <c r="E645" t="s">
        <v>22</v>
      </c>
      <c r="F645" s="101">
        <v>44957</v>
      </c>
      <c r="G645">
        <v>80.265848670756995</v>
      </c>
      <c r="H645">
        <v>20</v>
      </c>
      <c r="I645" t="s">
        <v>2901</v>
      </c>
    </row>
    <row r="646" spans="1:9" x14ac:dyDescent="0.3">
      <c r="A646">
        <v>218</v>
      </c>
      <c r="B646" t="s">
        <v>148</v>
      </c>
      <c r="C646" t="s">
        <v>90</v>
      </c>
      <c r="D646" t="s">
        <v>21</v>
      </c>
      <c r="E646" t="s">
        <v>54</v>
      </c>
      <c r="F646" s="101">
        <v>44957</v>
      </c>
      <c r="G646">
        <v>120858</v>
      </c>
      <c r="H646">
        <v>172000</v>
      </c>
      <c r="I646" t="s">
        <v>2902</v>
      </c>
    </row>
    <row r="647" spans="1:9" x14ac:dyDescent="0.3">
      <c r="A647">
        <v>225</v>
      </c>
      <c r="B647" t="s">
        <v>156</v>
      </c>
      <c r="C647" t="s">
        <v>90</v>
      </c>
      <c r="D647" t="s">
        <v>21</v>
      </c>
      <c r="E647" t="s">
        <v>22</v>
      </c>
      <c r="F647" s="101">
        <v>44957</v>
      </c>
      <c r="G647">
        <v>25</v>
      </c>
      <c r="H647">
        <v>1</v>
      </c>
      <c r="I647" t="s">
        <v>2903</v>
      </c>
    </row>
    <row r="648" spans="1:9" x14ac:dyDescent="0.3">
      <c r="A648">
        <v>239</v>
      </c>
      <c r="B648" t="s">
        <v>1226</v>
      </c>
      <c r="C648" t="s">
        <v>29</v>
      </c>
      <c r="D648" t="s">
        <v>21</v>
      </c>
      <c r="E648" t="s">
        <v>22</v>
      </c>
      <c r="F648" s="101">
        <v>44957</v>
      </c>
      <c r="G648">
        <v>0</v>
      </c>
      <c r="I648" t="s">
        <v>2904</v>
      </c>
    </row>
    <row r="649" spans="1:9" x14ac:dyDescent="0.3">
      <c r="A649">
        <v>241</v>
      </c>
      <c r="B649" t="s">
        <v>173</v>
      </c>
      <c r="C649" t="s">
        <v>29</v>
      </c>
      <c r="D649" t="s">
        <v>21</v>
      </c>
      <c r="E649" t="s">
        <v>22</v>
      </c>
      <c r="F649" s="101">
        <v>44957</v>
      </c>
      <c r="G649">
        <v>100</v>
      </c>
      <c r="H649">
        <v>80</v>
      </c>
      <c r="I649" t="s">
        <v>3896</v>
      </c>
    </row>
    <row r="650" spans="1:9" x14ac:dyDescent="0.3">
      <c r="A650">
        <v>434</v>
      </c>
      <c r="B650" t="s">
        <v>403</v>
      </c>
      <c r="C650" t="s">
        <v>90</v>
      </c>
      <c r="D650" t="s">
        <v>21</v>
      </c>
      <c r="E650" t="s">
        <v>54</v>
      </c>
      <c r="F650" s="101">
        <v>44957</v>
      </c>
      <c r="G650">
        <v>7</v>
      </c>
      <c r="H650">
        <v>200</v>
      </c>
      <c r="I650" t="s">
        <v>1745</v>
      </c>
    </row>
    <row r="651" spans="1:9" x14ac:dyDescent="0.3">
      <c r="A651">
        <v>436</v>
      </c>
      <c r="B651" t="s">
        <v>121</v>
      </c>
      <c r="C651" t="s">
        <v>93</v>
      </c>
      <c r="D651" t="s">
        <v>21</v>
      </c>
      <c r="E651" t="s">
        <v>54</v>
      </c>
      <c r="F651" s="101">
        <v>44957</v>
      </c>
      <c r="H651">
        <v>14</v>
      </c>
      <c r="I651" t="s">
        <v>1785</v>
      </c>
    </row>
    <row r="652" spans="1:9" x14ac:dyDescent="0.3">
      <c r="A652">
        <v>485</v>
      </c>
      <c r="B652" t="s">
        <v>450</v>
      </c>
      <c r="C652" t="s">
        <v>93</v>
      </c>
      <c r="D652" t="s">
        <v>21</v>
      </c>
      <c r="E652" t="s">
        <v>22</v>
      </c>
      <c r="F652" s="101">
        <v>44957</v>
      </c>
      <c r="I652" t="s">
        <v>2070</v>
      </c>
    </row>
    <row r="653" spans="1:9" x14ac:dyDescent="0.3">
      <c r="A653">
        <v>488</v>
      </c>
      <c r="B653" t="s">
        <v>453</v>
      </c>
      <c r="C653" t="s">
        <v>93</v>
      </c>
      <c r="D653" t="s">
        <v>21</v>
      </c>
      <c r="E653" t="s">
        <v>22</v>
      </c>
      <c r="F653" s="101">
        <v>44957</v>
      </c>
      <c r="I653" t="s">
        <v>2110</v>
      </c>
    </row>
    <row r="654" spans="1:9" x14ac:dyDescent="0.3">
      <c r="A654">
        <v>509</v>
      </c>
      <c r="B654" t="s">
        <v>2156</v>
      </c>
      <c r="C654" t="s">
        <v>29</v>
      </c>
      <c r="D654" t="s">
        <v>21</v>
      </c>
      <c r="E654" t="s">
        <v>22</v>
      </c>
      <c r="F654" s="101">
        <v>44957</v>
      </c>
      <c r="I654" t="s">
        <v>2169</v>
      </c>
    </row>
    <row r="655" spans="1:9" x14ac:dyDescent="0.3">
      <c r="A655">
        <v>275</v>
      </c>
      <c r="B655" t="s">
        <v>216</v>
      </c>
      <c r="C655" t="s">
        <v>217</v>
      </c>
      <c r="D655" t="s">
        <v>47</v>
      </c>
      <c r="E655" t="s">
        <v>22</v>
      </c>
      <c r="F655" s="101">
        <v>44957</v>
      </c>
      <c r="H655">
        <v>80</v>
      </c>
      <c r="I655" t="s">
        <v>1310</v>
      </c>
    </row>
    <row r="656" spans="1:9" x14ac:dyDescent="0.3">
      <c r="A656">
        <v>362</v>
      </c>
      <c r="B656" t="s">
        <v>314</v>
      </c>
      <c r="C656" t="s">
        <v>315</v>
      </c>
      <c r="D656" t="s">
        <v>47</v>
      </c>
      <c r="E656" t="s">
        <v>22</v>
      </c>
      <c r="F656" s="101">
        <v>44957</v>
      </c>
      <c r="I656" t="s">
        <v>1452</v>
      </c>
    </row>
    <row r="657" spans="1:9" x14ac:dyDescent="0.3">
      <c r="A657">
        <v>375</v>
      </c>
      <c r="B657" t="s">
        <v>330</v>
      </c>
      <c r="C657" t="s">
        <v>315</v>
      </c>
      <c r="D657" t="s">
        <v>47</v>
      </c>
      <c r="E657" t="s">
        <v>22</v>
      </c>
      <c r="F657" s="101">
        <v>44957</v>
      </c>
      <c r="H657">
        <v>100</v>
      </c>
      <c r="I657" t="s">
        <v>1497</v>
      </c>
    </row>
    <row r="658" spans="1:9" x14ac:dyDescent="0.3">
      <c r="A658">
        <v>439</v>
      </c>
      <c r="B658" t="s">
        <v>407</v>
      </c>
      <c r="C658" t="s">
        <v>315</v>
      </c>
      <c r="D658" t="s">
        <v>47</v>
      </c>
      <c r="E658" t="s">
        <v>22</v>
      </c>
      <c r="F658" s="101">
        <v>44957</v>
      </c>
      <c r="I658" t="s">
        <v>1803</v>
      </c>
    </row>
    <row r="659" spans="1:9" x14ac:dyDescent="0.3">
      <c r="A659">
        <v>440</v>
      </c>
      <c r="B659" t="s">
        <v>408</v>
      </c>
      <c r="C659" t="s">
        <v>315</v>
      </c>
      <c r="D659" t="s">
        <v>47</v>
      </c>
      <c r="E659" t="s">
        <v>22</v>
      </c>
      <c r="F659" s="101">
        <v>44957</v>
      </c>
      <c r="I659" t="s">
        <v>1814</v>
      </c>
    </row>
    <row r="660" spans="1:9" x14ac:dyDescent="0.3">
      <c r="A660">
        <v>473</v>
      </c>
      <c r="B660" t="s">
        <v>437</v>
      </c>
      <c r="C660" t="s">
        <v>20</v>
      </c>
      <c r="D660" t="s">
        <v>47</v>
      </c>
      <c r="E660" t="s">
        <v>22</v>
      </c>
      <c r="F660" s="101">
        <v>44957</v>
      </c>
      <c r="I660" t="s">
        <v>1940</v>
      </c>
    </row>
    <row r="661" spans="1:9" x14ac:dyDescent="0.3">
      <c r="A661">
        <v>474</v>
      </c>
      <c r="B661" t="s">
        <v>440</v>
      </c>
      <c r="C661" t="s">
        <v>439</v>
      </c>
      <c r="D661" t="s">
        <v>47</v>
      </c>
      <c r="E661" t="s">
        <v>22</v>
      </c>
      <c r="F661" s="101">
        <v>44957</v>
      </c>
      <c r="I661" t="s">
        <v>1955</v>
      </c>
    </row>
    <row r="662" spans="1:9" x14ac:dyDescent="0.3">
      <c r="A662">
        <v>476</v>
      </c>
      <c r="B662" t="s">
        <v>442</v>
      </c>
      <c r="C662" t="s">
        <v>20</v>
      </c>
      <c r="D662" t="s">
        <v>47</v>
      </c>
      <c r="E662" t="s">
        <v>22</v>
      </c>
      <c r="F662" s="101">
        <v>44957</v>
      </c>
      <c r="I662" t="s">
        <v>1974</v>
      </c>
    </row>
    <row r="663" spans="1:9" x14ac:dyDescent="0.3">
      <c r="A663">
        <v>477</v>
      </c>
      <c r="B663" t="s">
        <v>443</v>
      </c>
      <c r="C663" t="s">
        <v>439</v>
      </c>
      <c r="D663" t="s">
        <v>47</v>
      </c>
      <c r="E663" t="s">
        <v>22</v>
      </c>
      <c r="F663" s="101">
        <v>44957</v>
      </c>
      <c r="I663" t="s">
        <v>1988</v>
      </c>
    </row>
    <row r="664" spans="1:9" x14ac:dyDescent="0.3">
      <c r="A664">
        <v>478</v>
      </c>
      <c r="B664" t="s">
        <v>444</v>
      </c>
      <c r="C664" t="s">
        <v>439</v>
      </c>
      <c r="D664" t="s">
        <v>47</v>
      </c>
      <c r="E664" t="s">
        <v>22</v>
      </c>
      <c r="F664" s="101">
        <v>44957</v>
      </c>
      <c r="I664" t="s">
        <v>2006</v>
      </c>
    </row>
    <row r="665" spans="1:9" x14ac:dyDescent="0.3">
      <c r="A665">
        <v>479</v>
      </c>
      <c r="B665" t="s">
        <v>445</v>
      </c>
      <c r="C665" t="s">
        <v>439</v>
      </c>
      <c r="D665" t="s">
        <v>47</v>
      </c>
      <c r="E665" t="s">
        <v>22</v>
      </c>
      <c r="F665" s="101">
        <v>44957</v>
      </c>
      <c r="I665" t="s">
        <v>2025</v>
      </c>
    </row>
    <row r="666" spans="1:9" x14ac:dyDescent="0.3">
      <c r="A666">
        <v>480</v>
      </c>
      <c r="B666" t="s">
        <v>446</v>
      </c>
      <c r="C666" t="s">
        <v>439</v>
      </c>
      <c r="D666" t="s">
        <v>47</v>
      </c>
      <c r="E666" t="s">
        <v>22</v>
      </c>
      <c r="F666" s="101">
        <v>44957</v>
      </c>
      <c r="I666" t="s">
        <v>2041</v>
      </c>
    </row>
    <row r="667" spans="1:9" x14ac:dyDescent="0.3">
      <c r="A667">
        <v>456</v>
      </c>
      <c r="B667" t="s">
        <v>421</v>
      </c>
      <c r="C667" t="s">
        <v>395</v>
      </c>
      <c r="D667" t="s">
        <v>52</v>
      </c>
      <c r="E667" t="s">
        <v>22</v>
      </c>
      <c r="F667" s="101">
        <v>44957</v>
      </c>
      <c r="I667" t="s">
        <v>1841</v>
      </c>
    </row>
    <row r="668" spans="1:9" x14ac:dyDescent="0.3">
      <c r="A668">
        <v>457</v>
      </c>
      <c r="B668" t="s">
        <v>422</v>
      </c>
      <c r="C668" t="s">
        <v>395</v>
      </c>
      <c r="D668" t="s">
        <v>52</v>
      </c>
      <c r="E668" t="s">
        <v>22</v>
      </c>
      <c r="F668" s="101">
        <v>44957</v>
      </c>
      <c r="I668" t="s">
        <v>1863</v>
      </c>
    </row>
    <row r="669" spans="1:9" x14ac:dyDescent="0.3">
      <c r="A669">
        <v>77</v>
      </c>
      <c r="B669" t="s">
        <v>57</v>
      </c>
      <c r="C669" t="s">
        <v>58</v>
      </c>
      <c r="D669" t="s">
        <v>21</v>
      </c>
      <c r="E669" t="s">
        <v>22</v>
      </c>
      <c r="F669" s="101">
        <v>44985</v>
      </c>
      <c r="G669">
        <v>97.2</v>
      </c>
      <c r="H669">
        <v>97</v>
      </c>
      <c r="I669" t="s">
        <v>3901</v>
      </c>
    </row>
    <row r="670" spans="1:9" x14ac:dyDescent="0.3">
      <c r="A670">
        <v>121</v>
      </c>
      <c r="B670" t="s">
        <v>94</v>
      </c>
      <c r="C670" t="s">
        <v>25</v>
      </c>
      <c r="D670" t="s">
        <v>21</v>
      </c>
      <c r="E670" t="s">
        <v>54</v>
      </c>
      <c r="F670" s="101">
        <v>44985</v>
      </c>
      <c r="G670">
        <v>107.49236074846</v>
      </c>
      <c r="H670">
        <v>102</v>
      </c>
      <c r="I670" t="s">
        <v>3904</v>
      </c>
    </row>
    <row r="671" spans="1:9" x14ac:dyDescent="0.3">
      <c r="A671">
        <v>122</v>
      </c>
      <c r="B671" t="s">
        <v>96</v>
      </c>
      <c r="C671" t="s">
        <v>93</v>
      </c>
      <c r="D671" t="s">
        <v>21</v>
      </c>
      <c r="E671" t="s">
        <v>22</v>
      </c>
      <c r="F671" s="101">
        <v>44985</v>
      </c>
      <c r="G671">
        <v>100</v>
      </c>
      <c r="H671">
        <v>80</v>
      </c>
      <c r="I671" t="s">
        <v>3907</v>
      </c>
    </row>
    <row r="672" spans="1:9" x14ac:dyDescent="0.3">
      <c r="A672">
        <v>124</v>
      </c>
      <c r="B672" t="s">
        <v>97</v>
      </c>
      <c r="C672" t="s">
        <v>64</v>
      </c>
      <c r="D672" t="s">
        <v>21</v>
      </c>
      <c r="E672" t="s">
        <v>54</v>
      </c>
      <c r="F672" s="101">
        <v>44985</v>
      </c>
      <c r="G672">
        <v>0</v>
      </c>
      <c r="H672">
        <v>1.6</v>
      </c>
      <c r="I672" t="s">
        <v>3910</v>
      </c>
    </row>
    <row r="673" spans="1:9" x14ac:dyDescent="0.3">
      <c r="A673">
        <v>125</v>
      </c>
      <c r="B673" t="s">
        <v>98</v>
      </c>
      <c r="C673" t="s">
        <v>64</v>
      </c>
      <c r="D673" t="s">
        <v>21</v>
      </c>
      <c r="E673" t="s">
        <v>54</v>
      </c>
      <c r="F673" s="101">
        <v>44985</v>
      </c>
      <c r="G673">
        <v>0</v>
      </c>
      <c r="H673">
        <v>4.7</v>
      </c>
      <c r="I673" t="s">
        <v>3913</v>
      </c>
    </row>
    <row r="674" spans="1:9" x14ac:dyDescent="0.3">
      <c r="A674">
        <v>128</v>
      </c>
      <c r="B674" t="s">
        <v>101</v>
      </c>
      <c r="C674" t="s">
        <v>64</v>
      </c>
      <c r="D674" t="s">
        <v>21</v>
      </c>
      <c r="E674" t="s">
        <v>54</v>
      </c>
      <c r="F674" s="101">
        <v>44985</v>
      </c>
      <c r="G674">
        <v>0.91508656224236995</v>
      </c>
      <c r="H674">
        <v>1</v>
      </c>
      <c r="I674" t="s">
        <v>3915</v>
      </c>
    </row>
    <row r="675" spans="1:9" x14ac:dyDescent="0.3">
      <c r="A675">
        <v>208</v>
      </c>
      <c r="B675" t="s">
        <v>140</v>
      </c>
      <c r="C675" t="s">
        <v>90</v>
      </c>
      <c r="D675" t="s">
        <v>21</v>
      </c>
      <c r="E675" t="s">
        <v>54</v>
      </c>
      <c r="F675" s="101">
        <v>44985</v>
      </c>
      <c r="G675">
        <v>896</v>
      </c>
      <c r="H675">
        <v>1</v>
      </c>
      <c r="I675" t="s">
        <v>2909</v>
      </c>
    </row>
    <row r="676" spans="1:9" x14ac:dyDescent="0.3">
      <c r="A676">
        <v>214</v>
      </c>
      <c r="B676" t="s">
        <v>143</v>
      </c>
      <c r="C676" t="s">
        <v>90</v>
      </c>
      <c r="D676" t="s">
        <v>21</v>
      </c>
      <c r="E676" t="s">
        <v>54</v>
      </c>
      <c r="F676" s="101">
        <v>44985</v>
      </c>
      <c r="G676">
        <v>2255.66</v>
      </c>
      <c r="H676">
        <v>7500</v>
      </c>
      <c r="I676" t="s">
        <v>2910</v>
      </c>
    </row>
    <row r="677" spans="1:9" x14ac:dyDescent="0.3">
      <c r="A677">
        <v>217</v>
      </c>
      <c r="B677" t="s">
        <v>147</v>
      </c>
      <c r="C677" t="s">
        <v>90</v>
      </c>
      <c r="D677" t="s">
        <v>21</v>
      </c>
      <c r="E677" t="s">
        <v>22</v>
      </c>
      <c r="F677" s="101">
        <v>44985</v>
      </c>
      <c r="G677">
        <v>57.669322709162998</v>
      </c>
      <c r="H677">
        <v>20</v>
      </c>
      <c r="I677" t="s">
        <v>2911</v>
      </c>
    </row>
    <row r="678" spans="1:9" x14ac:dyDescent="0.3">
      <c r="A678">
        <v>218</v>
      </c>
      <c r="B678" t="s">
        <v>148</v>
      </c>
      <c r="C678" t="s">
        <v>90</v>
      </c>
      <c r="D678" t="s">
        <v>21</v>
      </c>
      <c r="E678" t="s">
        <v>54</v>
      </c>
      <c r="F678" s="101">
        <v>44985</v>
      </c>
      <c r="G678">
        <v>111868</v>
      </c>
      <c r="H678">
        <v>172000</v>
      </c>
      <c r="I678" t="s">
        <v>2912</v>
      </c>
    </row>
    <row r="679" spans="1:9" x14ac:dyDescent="0.3">
      <c r="A679">
        <v>225</v>
      </c>
      <c r="B679" t="s">
        <v>156</v>
      </c>
      <c r="C679" t="s">
        <v>90</v>
      </c>
      <c r="D679" t="s">
        <v>21</v>
      </c>
      <c r="E679" t="s">
        <v>22</v>
      </c>
      <c r="F679" s="101">
        <v>44985</v>
      </c>
      <c r="G679">
        <v>20</v>
      </c>
      <c r="H679">
        <v>1</v>
      </c>
      <c r="I679" t="s">
        <v>2913</v>
      </c>
    </row>
    <row r="680" spans="1:9" x14ac:dyDescent="0.3">
      <c r="A680">
        <v>239</v>
      </c>
      <c r="B680" t="s">
        <v>1226</v>
      </c>
      <c r="C680" t="s">
        <v>29</v>
      </c>
      <c r="D680" t="s">
        <v>21</v>
      </c>
      <c r="E680" t="s">
        <v>22</v>
      </c>
      <c r="F680" s="101">
        <v>44985</v>
      </c>
      <c r="G680">
        <v>0</v>
      </c>
      <c r="I680" t="s">
        <v>2914</v>
      </c>
    </row>
    <row r="681" spans="1:9" x14ac:dyDescent="0.3">
      <c r="A681">
        <v>241</v>
      </c>
      <c r="B681" t="s">
        <v>173</v>
      </c>
      <c r="C681" t="s">
        <v>29</v>
      </c>
      <c r="D681" t="s">
        <v>21</v>
      </c>
      <c r="E681" t="s">
        <v>22</v>
      </c>
      <c r="F681" s="101">
        <v>44985</v>
      </c>
      <c r="G681">
        <v>100</v>
      </c>
      <c r="H681">
        <v>80</v>
      </c>
      <c r="I681" t="s">
        <v>3930</v>
      </c>
    </row>
    <row r="682" spans="1:9" x14ac:dyDescent="0.3">
      <c r="A682">
        <v>434</v>
      </c>
      <c r="B682" t="s">
        <v>403</v>
      </c>
      <c r="C682" t="s">
        <v>90</v>
      </c>
      <c r="D682" t="s">
        <v>21</v>
      </c>
      <c r="E682" t="s">
        <v>54</v>
      </c>
      <c r="F682" s="101">
        <v>44985</v>
      </c>
      <c r="G682">
        <v>0</v>
      </c>
      <c r="H682">
        <v>200</v>
      </c>
      <c r="I682" t="s">
        <v>1746</v>
      </c>
    </row>
    <row r="683" spans="1:9" x14ac:dyDescent="0.3">
      <c r="A683">
        <v>436</v>
      </c>
      <c r="B683" t="s">
        <v>121</v>
      </c>
      <c r="C683" t="s">
        <v>93</v>
      </c>
      <c r="D683" t="s">
        <v>21</v>
      </c>
      <c r="E683" t="s">
        <v>54</v>
      </c>
      <c r="F683" s="101">
        <v>44985</v>
      </c>
      <c r="H683">
        <v>14</v>
      </c>
      <c r="I683" t="s">
        <v>1786</v>
      </c>
    </row>
    <row r="684" spans="1:9" x14ac:dyDescent="0.3">
      <c r="A684">
        <v>485</v>
      </c>
      <c r="B684" t="s">
        <v>450</v>
      </c>
      <c r="C684" t="s">
        <v>93</v>
      </c>
      <c r="D684" t="s">
        <v>21</v>
      </c>
      <c r="E684" t="s">
        <v>22</v>
      </c>
      <c r="F684" s="101">
        <v>44985</v>
      </c>
      <c r="I684" t="s">
        <v>2071</v>
      </c>
    </row>
    <row r="685" spans="1:9" x14ac:dyDescent="0.3">
      <c r="A685">
        <v>488</v>
      </c>
      <c r="B685" t="s">
        <v>453</v>
      </c>
      <c r="C685" t="s">
        <v>93</v>
      </c>
      <c r="D685" t="s">
        <v>21</v>
      </c>
      <c r="E685" t="s">
        <v>22</v>
      </c>
      <c r="F685" s="101">
        <v>44985</v>
      </c>
      <c r="I685" t="s">
        <v>2111</v>
      </c>
    </row>
    <row r="686" spans="1:9" x14ac:dyDescent="0.3">
      <c r="A686">
        <v>509</v>
      </c>
      <c r="B686" t="s">
        <v>2156</v>
      </c>
      <c r="C686" t="s">
        <v>29</v>
      </c>
      <c r="D686" t="s">
        <v>21</v>
      </c>
      <c r="E686" t="s">
        <v>22</v>
      </c>
      <c r="F686" s="101">
        <v>44985</v>
      </c>
      <c r="I686" t="s">
        <v>2170</v>
      </c>
    </row>
    <row r="687" spans="1:9" x14ac:dyDescent="0.3">
      <c r="A687">
        <v>275</v>
      </c>
      <c r="B687" t="s">
        <v>216</v>
      </c>
      <c r="C687" t="s">
        <v>217</v>
      </c>
      <c r="D687" t="s">
        <v>47</v>
      </c>
      <c r="E687" t="s">
        <v>22</v>
      </c>
      <c r="F687" s="101">
        <v>44985</v>
      </c>
      <c r="H687">
        <v>80</v>
      </c>
      <c r="I687" t="s">
        <v>1311</v>
      </c>
    </row>
    <row r="688" spans="1:9" x14ac:dyDescent="0.3">
      <c r="A688">
        <v>409</v>
      </c>
      <c r="B688" t="s">
        <v>375</v>
      </c>
      <c r="C688" t="s">
        <v>41</v>
      </c>
      <c r="D688" t="s">
        <v>52</v>
      </c>
      <c r="E688" t="s">
        <v>22</v>
      </c>
      <c r="F688" s="101">
        <v>44985</v>
      </c>
      <c r="I688" t="s">
        <v>1579</v>
      </c>
    </row>
    <row r="689" spans="1:9" x14ac:dyDescent="0.3">
      <c r="A689">
        <v>432</v>
      </c>
      <c r="B689" t="s">
        <v>401</v>
      </c>
      <c r="C689" t="s">
        <v>64</v>
      </c>
      <c r="D689" t="s">
        <v>52</v>
      </c>
      <c r="E689" t="s">
        <v>22</v>
      </c>
      <c r="F689" s="101">
        <v>44985</v>
      </c>
      <c r="I689" t="s">
        <v>1714</v>
      </c>
    </row>
    <row r="690" spans="1:9" x14ac:dyDescent="0.3">
      <c r="A690">
        <v>456</v>
      </c>
      <c r="B690" t="s">
        <v>421</v>
      </c>
      <c r="C690" t="s">
        <v>395</v>
      </c>
      <c r="D690" t="s">
        <v>52</v>
      </c>
      <c r="E690" t="s">
        <v>22</v>
      </c>
      <c r="F690" s="101">
        <v>44985</v>
      </c>
      <c r="I690" t="s">
        <v>1842</v>
      </c>
    </row>
    <row r="691" spans="1:9" x14ac:dyDescent="0.3">
      <c r="A691">
        <v>457</v>
      </c>
      <c r="B691" t="s">
        <v>422</v>
      </c>
      <c r="C691" t="s">
        <v>395</v>
      </c>
      <c r="D691" t="s">
        <v>52</v>
      </c>
      <c r="E691" t="s">
        <v>22</v>
      </c>
      <c r="F691" s="101">
        <v>44985</v>
      </c>
      <c r="I691" t="s">
        <v>1864</v>
      </c>
    </row>
    <row r="692" spans="1:9" x14ac:dyDescent="0.3">
      <c r="A692">
        <v>469</v>
      </c>
      <c r="B692" t="s">
        <v>387</v>
      </c>
      <c r="C692" t="s">
        <v>190</v>
      </c>
      <c r="D692" t="s">
        <v>52</v>
      </c>
      <c r="E692" t="s">
        <v>22</v>
      </c>
      <c r="F692" s="101">
        <v>44985</v>
      </c>
      <c r="I692" t="s">
        <v>1890</v>
      </c>
    </row>
    <row r="693" spans="1:9" x14ac:dyDescent="0.3">
      <c r="A693">
        <v>470</v>
      </c>
      <c r="B693" t="s">
        <v>433</v>
      </c>
      <c r="C693" t="s">
        <v>190</v>
      </c>
      <c r="D693" t="s">
        <v>52</v>
      </c>
      <c r="E693" t="s">
        <v>22</v>
      </c>
      <c r="F693" s="101">
        <v>44985</v>
      </c>
      <c r="H693">
        <v>100</v>
      </c>
      <c r="I693" t="s">
        <v>1907</v>
      </c>
    </row>
    <row r="694" spans="1:9" x14ac:dyDescent="0.3">
      <c r="A694">
        <v>471</v>
      </c>
      <c r="B694" t="s">
        <v>434</v>
      </c>
      <c r="C694" t="s">
        <v>190</v>
      </c>
      <c r="D694" t="s">
        <v>52</v>
      </c>
      <c r="E694" t="s">
        <v>22</v>
      </c>
      <c r="F694" s="101">
        <v>44985</v>
      </c>
      <c r="I694" t="s">
        <v>1925</v>
      </c>
    </row>
    <row r="695" spans="1:9" x14ac:dyDescent="0.3">
      <c r="A695">
        <v>510</v>
      </c>
      <c r="B695" t="s">
        <v>2204</v>
      </c>
      <c r="C695" t="s">
        <v>241</v>
      </c>
      <c r="D695" t="s">
        <v>52</v>
      </c>
      <c r="E695" t="s">
        <v>22</v>
      </c>
      <c r="F695" s="101">
        <v>44985</v>
      </c>
      <c r="I695" t="s">
        <v>2211</v>
      </c>
    </row>
    <row r="696" spans="1:9" x14ac:dyDescent="0.3">
      <c r="A696">
        <v>511</v>
      </c>
      <c r="B696" t="s">
        <v>2228</v>
      </c>
      <c r="C696" t="s">
        <v>241</v>
      </c>
      <c r="D696" t="s">
        <v>52</v>
      </c>
      <c r="E696" t="s">
        <v>22</v>
      </c>
      <c r="F696" s="101">
        <v>44985</v>
      </c>
      <c r="I696" t="s">
        <v>2235</v>
      </c>
    </row>
    <row r="697" spans="1:9" x14ac:dyDescent="0.3">
      <c r="A697">
        <v>546</v>
      </c>
      <c r="B697" t="s">
        <v>2444</v>
      </c>
      <c r="C697" t="s">
        <v>279</v>
      </c>
      <c r="D697" t="s">
        <v>65</v>
      </c>
      <c r="E697" t="s">
        <v>22</v>
      </c>
      <c r="F697" s="101">
        <v>44985</v>
      </c>
      <c r="I697" t="s">
        <v>2451</v>
      </c>
    </row>
    <row r="698" spans="1:9" x14ac:dyDescent="0.3">
      <c r="A698">
        <v>77</v>
      </c>
      <c r="B698" t="s">
        <v>57</v>
      </c>
      <c r="C698" t="s">
        <v>58</v>
      </c>
      <c r="D698" t="s">
        <v>21</v>
      </c>
      <c r="E698" t="s">
        <v>22</v>
      </c>
      <c r="F698" s="101">
        <v>45016</v>
      </c>
      <c r="G698">
        <v>97.8</v>
      </c>
      <c r="H698">
        <v>97</v>
      </c>
      <c r="I698" t="s">
        <v>3935</v>
      </c>
    </row>
    <row r="699" spans="1:9" x14ac:dyDescent="0.3">
      <c r="A699">
        <v>121</v>
      </c>
      <c r="B699" t="s">
        <v>94</v>
      </c>
      <c r="C699" t="s">
        <v>25</v>
      </c>
      <c r="D699" t="s">
        <v>21</v>
      </c>
      <c r="E699" t="s">
        <v>54</v>
      </c>
      <c r="F699" s="101">
        <v>45016</v>
      </c>
      <c r="G699">
        <v>103.03666150559999</v>
      </c>
      <c r="H699">
        <v>102</v>
      </c>
      <c r="I699" t="s">
        <v>3938</v>
      </c>
    </row>
    <row r="700" spans="1:9" x14ac:dyDescent="0.3">
      <c r="A700">
        <v>122</v>
      </c>
      <c r="B700" t="s">
        <v>96</v>
      </c>
      <c r="C700" t="s">
        <v>93</v>
      </c>
      <c r="D700" t="s">
        <v>21</v>
      </c>
      <c r="E700" t="s">
        <v>22</v>
      </c>
      <c r="F700" s="101">
        <v>45016</v>
      </c>
      <c r="H700">
        <v>80</v>
      </c>
      <c r="I700" t="s">
        <v>821</v>
      </c>
    </row>
    <row r="701" spans="1:9" x14ac:dyDescent="0.3">
      <c r="A701">
        <v>124</v>
      </c>
      <c r="B701" t="s">
        <v>97</v>
      </c>
      <c r="C701" t="s">
        <v>64</v>
      </c>
      <c r="D701" t="s">
        <v>21</v>
      </c>
      <c r="E701" t="s">
        <v>54</v>
      </c>
      <c r="F701" s="101">
        <v>45016</v>
      </c>
      <c r="G701">
        <v>0</v>
      </c>
      <c r="H701">
        <v>1.6</v>
      </c>
      <c r="I701" t="s">
        <v>3941</v>
      </c>
    </row>
    <row r="702" spans="1:9" x14ac:dyDescent="0.3">
      <c r="A702">
        <v>125</v>
      </c>
      <c r="B702" t="s">
        <v>98</v>
      </c>
      <c r="C702" t="s">
        <v>64</v>
      </c>
      <c r="D702" t="s">
        <v>21</v>
      </c>
      <c r="E702" t="s">
        <v>54</v>
      </c>
      <c r="F702" s="101">
        <v>45016</v>
      </c>
      <c r="G702">
        <v>0</v>
      </c>
      <c r="H702">
        <v>4.7</v>
      </c>
      <c r="I702" t="s">
        <v>3944</v>
      </c>
    </row>
    <row r="703" spans="1:9" x14ac:dyDescent="0.3">
      <c r="A703">
        <v>128</v>
      </c>
      <c r="B703" t="s">
        <v>101</v>
      </c>
      <c r="C703" t="s">
        <v>64</v>
      </c>
      <c r="D703" t="s">
        <v>21</v>
      </c>
      <c r="E703" t="s">
        <v>54</v>
      </c>
      <c r="F703" s="101">
        <v>45016</v>
      </c>
      <c r="G703">
        <v>0.76441973592773005</v>
      </c>
      <c r="H703">
        <v>1</v>
      </c>
      <c r="I703" t="s">
        <v>3946</v>
      </c>
    </row>
    <row r="704" spans="1:9" x14ac:dyDescent="0.3">
      <c r="A704">
        <v>172</v>
      </c>
      <c r="B704" t="s">
        <v>122</v>
      </c>
      <c r="C704" t="s">
        <v>93</v>
      </c>
      <c r="D704" t="s">
        <v>21</v>
      </c>
      <c r="E704" t="s">
        <v>22</v>
      </c>
      <c r="F704" s="101">
        <v>45016</v>
      </c>
      <c r="G704">
        <v>100</v>
      </c>
      <c r="H704">
        <v>95</v>
      </c>
      <c r="I704" t="s">
        <v>3949</v>
      </c>
    </row>
    <row r="705" spans="1:9" x14ac:dyDescent="0.3">
      <c r="A705">
        <v>208</v>
      </c>
      <c r="B705" t="s">
        <v>140</v>
      </c>
      <c r="C705" t="s">
        <v>90</v>
      </c>
      <c r="D705" t="s">
        <v>21</v>
      </c>
      <c r="E705" t="s">
        <v>54</v>
      </c>
      <c r="F705" s="101">
        <v>45016</v>
      </c>
      <c r="G705">
        <v>961.7</v>
      </c>
      <c r="H705">
        <v>1</v>
      </c>
      <c r="I705" t="s">
        <v>2915</v>
      </c>
    </row>
    <row r="706" spans="1:9" x14ac:dyDescent="0.3">
      <c r="A706">
        <v>214</v>
      </c>
      <c r="B706" t="s">
        <v>143</v>
      </c>
      <c r="C706" t="s">
        <v>90</v>
      </c>
      <c r="D706" t="s">
        <v>21</v>
      </c>
      <c r="E706" t="s">
        <v>54</v>
      </c>
      <c r="F706" s="101">
        <v>45016</v>
      </c>
      <c r="G706">
        <v>2757</v>
      </c>
      <c r="H706">
        <v>7500</v>
      </c>
      <c r="I706" t="s">
        <v>2916</v>
      </c>
    </row>
    <row r="707" spans="1:9" x14ac:dyDescent="0.3">
      <c r="A707">
        <v>217</v>
      </c>
      <c r="B707" t="s">
        <v>147</v>
      </c>
      <c r="C707" t="s">
        <v>90</v>
      </c>
      <c r="D707" t="s">
        <v>21</v>
      </c>
      <c r="E707" t="s">
        <v>22</v>
      </c>
      <c r="F707" s="101">
        <v>45016</v>
      </c>
      <c r="G707">
        <v>53.684210526316001</v>
      </c>
      <c r="H707">
        <v>20</v>
      </c>
      <c r="I707" t="s">
        <v>2917</v>
      </c>
    </row>
    <row r="708" spans="1:9" x14ac:dyDescent="0.3">
      <c r="A708">
        <v>218</v>
      </c>
      <c r="B708" t="s">
        <v>148</v>
      </c>
      <c r="C708" t="s">
        <v>90</v>
      </c>
      <c r="D708" t="s">
        <v>21</v>
      </c>
      <c r="E708" t="s">
        <v>54</v>
      </c>
      <c r="F708" s="101">
        <v>45016</v>
      </c>
      <c r="G708">
        <v>151441.41</v>
      </c>
      <c r="H708">
        <v>172000</v>
      </c>
      <c r="I708" t="s">
        <v>2918</v>
      </c>
    </row>
    <row r="709" spans="1:9" x14ac:dyDescent="0.3">
      <c r="A709">
        <v>225</v>
      </c>
      <c r="B709" t="s">
        <v>156</v>
      </c>
      <c r="C709" t="s">
        <v>90</v>
      </c>
      <c r="D709" t="s">
        <v>21</v>
      </c>
      <c r="E709" t="s">
        <v>22</v>
      </c>
      <c r="F709" s="101">
        <v>45016</v>
      </c>
      <c r="G709">
        <v>19</v>
      </c>
      <c r="H709">
        <v>1</v>
      </c>
      <c r="I709" t="s">
        <v>2919</v>
      </c>
    </row>
    <row r="710" spans="1:9" x14ac:dyDescent="0.3">
      <c r="A710">
        <v>239</v>
      </c>
      <c r="B710" t="s">
        <v>1226</v>
      </c>
      <c r="C710" t="s">
        <v>29</v>
      </c>
      <c r="D710" t="s">
        <v>21</v>
      </c>
      <c r="E710" t="s">
        <v>22</v>
      </c>
      <c r="F710" s="101">
        <v>45016</v>
      </c>
      <c r="G710">
        <v>0</v>
      </c>
      <c r="I710" t="s">
        <v>2920</v>
      </c>
    </row>
    <row r="711" spans="1:9" x14ac:dyDescent="0.3">
      <c r="A711">
        <v>241</v>
      </c>
      <c r="B711" t="s">
        <v>173</v>
      </c>
      <c r="C711" t="s">
        <v>29</v>
      </c>
      <c r="D711" t="s">
        <v>21</v>
      </c>
      <c r="E711" t="s">
        <v>22</v>
      </c>
      <c r="F711" s="101">
        <v>45016</v>
      </c>
      <c r="G711">
        <v>100</v>
      </c>
      <c r="H711">
        <v>80</v>
      </c>
      <c r="I711" t="s">
        <v>3964</v>
      </c>
    </row>
    <row r="712" spans="1:9" x14ac:dyDescent="0.3">
      <c r="A712">
        <v>434</v>
      </c>
      <c r="B712" t="s">
        <v>403</v>
      </c>
      <c r="C712" t="s">
        <v>90</v>
      </c>
      <c r="D712" t="s">
        <v>21</v>
      </c>
      <c r="E712" t="s">
        <v>54</v>
      </c>
      <c r="F712" s="101">
        <v>45016</v>
      </c>
      <c r="G712">
        <v>1</v>
      </c>
      <c r="H712">
        <v>200</v>
      </c>
      <c r="I712" t="s">
        <v>1747</v>
      </c>
    </row>
    <row r="713" spans="1:9" x14ac:dyDescent="0.3">
      <c r="A713">
        <v>436</v>
      </c>
      <c r="B713" t="s">
        <v>121</v>
      </c>
      <c r="C713" t="s">
        <v>93</v>
      </c>
      <c r="D713" t="s">
        <v>21</v>
      </c>
      <c r="E713" t="s">
        <v>54</v>
      </c>
      <c r="F713" s="101">
        <v>45016</v>
      </c>
      <c r="H713">
        <v>14</v>
      </c>
      <c r="I713" t="s">
        <v>1787</v>
      </c>
    </row>
    <row r="714" spans="1:9" x14ac:dyDescent="0.3">
      <c r="A714">
        <v>485</v>
      </c>
      <c r="B714" t="s">
        <v>450</v>
      </c>
      <c r="C714" t="s">
        <v>93</v>
      </c>
      <c r="D714" t="s">
        <v>21</v>
      </c>
      <c r="E714" t="s">
        <v>22</v>
      </c>
      <c r="F714" s="101">
        <v>45016</v>
      </c>
      <c r="I714" t="s">
        <v>2072</v>
      </c>
    </row>
    <row r="715" spans="1:9" x14ac:dyDescent="0.3">
      <c r="A715">
        <v>488</v>
      </c>
      <c r="B715" t="s">
        <v>453</v>
      </c>
      <c r="C715" t="s">
        <v>93</v>
      </c>
      <c r="D715" t="s">
        <v>21</v>
      </c>
      <c r="E715" t="s">
        <v>22</v>
      </c>
      <c r="F715" s="101">
        <v>45016</v>
      </c>
      <c r="I715" t="s">
        <v>2112</v>
      </c>
    </row>
    <row r="716" spans="1:9" x14ac:dyDescent="0.3">
      <c r="A716">
        <v>509</v>
      </c>
      <c r="B716" t="s">
        <v>2156</v>
      </c>
      <c r="C716" t="s">
        <v>29</v>
      </c>
      <c r="D716" t="s">
        <v>21</v>
      </c>
      <c r="E716" t="s">
        <v>22</v>
      </c>
      <c r="F716" s="101">
        <v>45016</v>
      </c>
      <c r="I716" t="s">
        <v>2171</v>
      </c>
    </row>
    <row r="717" spans="1:9" x14ac:dyDescent="0.3">
      <c r="A717">
        <v>275</v>
      </c>
      <c r="B717" t="s">
        <v>216</v>
      </c>
      <c r="C717" t="s">
        <v>217</v>
      </c>
      <c r="D717" t="s">
        <v>47</v>
      </c>
      <c r="E717" t="s">
        <v>22</v>
      </c>
      <c r="F717" s="101">
        <v>45016</v>
      </c>
      <c r="H717">
        <v>80</v>
      </c>
      <c r="I717" t="s">
        <v>1312</v>
      </c>
    </row>
    <row r="718" spans="1:9" x14ac:dyDescent="0.3">
      <c r="A718">
        <v>362</v>
      </c>
      <c r="B718" t="s">
        <v>314</v>
      </c>
      <c r="C718" t="s">
        <v>315</v>
      </c>
      <c r="D718" t="s">
        <v>47</v>
      </c>
      <c r="E718" t="s">
        <v>22</v>
      </c>
      <c r="F718" s="101">
        <v>45016</v>
      </c>
      <c r="I718" t="s">
        <v>1453</v>
      </c>
    </row>
    <row r="719" spans="1:9" x14ac:dyDescent="0.3">
      <c r="A719">
        <v>375</v>
      </c>
      <c r="B719" t="s">
        <v>330</v>
      </c>
      <c r="C719" t="s">
        <v>315</v>
      </c>
      <c r="D719" t="s">
        <v>47</v>
      </c>
      <c r="E719" t="s">
        <v>22</v>
      </c>
      <c r="F719" s="101">
        <v>45016</v>
      </c>
      <c r="H719">
        <v>100</v>
      </c>
      <c r="I719" t="s">
        <v>1498</v>
      </c>
    </row>
    <row r="720" spans="1:9" x14ac:dyDescent="0.3">
      <c r="A720">
        <v>439</v>
      </c>
      <c r="B720" t="s">
        <v>407</v>
      </c>
      <c r="C720" t="s">
        <v>315</v>
      </c>
      <c r="D720" t="s">
        <v>47</v>
      </c>
      <c r="E720" t="s">
        <v>22</v>
      </c>
      <c r="F720" s="101">
        <v>45016</v>
      </c>
      <c r="I720" t="s">
        <v>1804</v>
      </c>
    </row>
    <row r="721" spans="1:9" x14ac:dyDescent="0.3">
      <c r="A721">
        <v>440</v>
      </c>
      <c r="B721" t="s">
        <v>408</v>
      </c>
      <c r="C721" t="s">
        <v>315</v>
      </c>
      <c r="D721" t="s">
        <v>47</v>
      </c>
      <c r="E721" t="s">
        <v>22</v>
      </c>
      <c r="F721" s="101">
        <v>45016</v>
      </c>
      <c r="I721" t="s">
        <v>1815</v>
      </c>
    </row>
    <row r="722" spans="1:9" x14ac:dyDescent="0.3">
      <c r="A722">
        <v>473</v>
      </c>
      <c r="B722" t="s">
        <v>437</v>
      </c>
      <c r="C722" t="s">
        <v>20</v>
      </c>
      <c r="D722" t="s">
        <v>47</v>
      </c>
      <c r="E722" t="s">
        <v>22</v>
      </c>
      <c r="F722" s="101">
        <v>45016</v>
      </c>
      <c r="I722" t="s">
        <v>1941</v>
      </c>
    </row>
    <row r="723" spans="1:9" x14ac:dyDescent="0.3">
      <c r="A723">
        <v>474</v>
      </c>
      <c r="B723" t="s">
        <v>440</v>
      </c>
      <c r="C723" t="s">
        <v>439</v>
      </c>
      <c r="D723" t="s">
        <v>47</v>
      </c>
      <c r="E723" t="s">
        <v>22</v>
      </c>
      <c r="F723" s="101">
        <v>45016</v>
      </c>
      <c r="I723" t="s">
        <v>1956</v>
      </c>
    </row>
    <row r="724" spans="1:9" x14ac:dyDescent="0.3">
      <c r="A724">
        <v>476</v>
      </c>
      <c r="B724" t="s">
        <v>442</v>
      </c>
      <c r="C724" t="s">
        <v>20</v>
      </c>
      <c r="D724" t="s">
        <v>47</v>
      </c>
      <c r="E724" t="s">
        <v>22</v>
      </c>
      <c r="F724" s="101">
        <v>45016</v>
      </c>
      <c r="I724" t="s">
        <v>1975</v>
      </c>
    </row>
    <row r="725" spans="1:9" x14ac:dyDescent="0.3">
      <c r="A725">
        <v>477</v>
      </c>
      <c r="B725" t="s">
        <v>443</v>
      </c>
      <c r="C725" t="s">
        <v>439</v>
      </c>
      <c r="D725" t="s">
        <v>47</v>
      </c>
      <c r="E725" t="s">
        <v>22</v>
      </c>
      <c r="F725" s="101">
        <v>45016</v>
      </c>
      <c r="I725" t="s">
        <v>1989</v>
      </c>
    </row>
    <row r="726" spans="1:9" x14ac:dyDescent="0.3">
      <c r="A726">
        <v>478</v>
      </c>
      <c r="B726" t="s">
        <v>444</v>
      </c>
      <c r="C726" t="s">
        <v>439</v>
      </c>
      <c r="D726" t="s">
        <v>47</v>
      </c>
      <c r="E726" t="s">
        <v>22</v>
      </c>
      <c r="F726" s="101">
        <v>45016</v>
      </c>
      <c r="I726" t="s">
        <v>2007</v>
      </c>
    </row>
    <row r="727" spans="1:9" x14ac:dyDescent="0.3">
      <c r="A727">
        <v>479</v>
      </c>
      <c r="B727" t="s">
        <v>445</v>
      </c>
      <c r="C727" t="s">
        <v>439</v>
      </c>
      <c r="D727" t="s">
        <v>47</v>
      </c>
      <c r="E727" t="s">
        <v>22</v>
      </c>
      <c r="F727" s="101">
        <v>45016</v>
      </c>
      <c r="I727" t="s">
        <v>2026</v>
      </c>
    </row>
    <row r="728" spans="1:9" x14ac:dyDescent="0.3">
      <c r="A728">
        <v>480</v>
      </c>
      <c r="B728" t="s">
        <v>446</v>
      </c>
      <c r="C728" t="s">
        <v>439</v>
      </c>
      <c r="D728" t="s">
        <v>47</v>
      </c>
      <c r="E728" t="s">
        <v>22</v>
      </c>
      <c r="F728" s="101">
        <v>45016</v>
      </c>
      <c r="I728" t="s">
        <v>2042</v>
      </c>
    </row>
    <row r="729" spans="1:9" x14ac:dyDescent="0.3">
      <c r="A729">
        <v>69</v>
      </c>
      <c r="B729" t="s">
        <v>51</v>
      </c>
      <c r="C729" t="s">
        <v>50</v>
      </c>
      <c r="D729" t="s">
        <v>52</v>
      </c>
      <c r="E729" t="s">
        <v>22</v>
      </c>
      <c r="F729" s="101">
        <v>45016</v>
      </c>
      <c r="G729">
        <v>90.541781450871994</v>
      </c>
      <c r="H729">
        <v>90</v>
      </c>
      <c r="I729" t="s">
        <v>3969</v>
      </c>
    </row>
    <row r="730" spans="1:9" x14ac:dyDescent="0.3">
      <c r="A730">
        <v>111</v>
      </c>
      <c r="B730" t="s">
        <v>85</v>
      </c>
      <c r="C730" t="s">
        <v>50</v>
      </c>
      <c r="D730" t="s">
        <v>52</v>
      </c>
      <c r="E730" t="s">
        <v>22</v>
      </c>
      <c r="F730" s="101">
        <v>45016</v>
      </c>
      <c r="G730">
        <v>87</v>
      </c>
      <c r="H730">
        <v>80</v>
      </c>
      <c r="I730" t="s">
        <v>3972</v>
      </c>
    </row>
    <row r="731" spans="1:9" x14ac:dyDescent="0.3">
      <c r="A731">
        <v>197</v>
      </c>
      <c r="B731" t="s">
        <v>130</v>
      </c>
      <c r="C731" t="s">
        <v>87</v>
      </c>
      <c r="D731" t="s">
        <v>52</v>
      </c>
      <c r="E731" t="s">
        <v>22</v>
      </c>
      <c r="F731" s="101">
        <v>45016</v>
      </c>
      <c r="G731">
        <v>100</v>
      </c>
      <c r="H731">
        <v>90</v>
      </c>
      <c r="I731" t="s">
        <v>3975</v>
      </c>
    </row>
    <row r="732" spans="1:9" x14ac:dyDescent="0.3">
      <c r="A732">
        <v>213</v>
      </c>
      <c r="B732" t="s">
        <v>142</v>
      </c>
      <c r="C732" t="s">
        <v>90</v>
      </c>
      <c r="D732" t="s">
        <v>52</v>
      </c>
      <c r="E732" t="s">
        <v>22</v>
      </c>
      <c r="F732" s="101">
        <v>45016</v>
      </c>
      <c r="G732">
        <v>100</v>
      </c>
      <c r="H732">
        <v>90</v>
      </c>
      <c r="I732" t="s">
        <v>2921</v>
      </c>
    </row>
    <row r="733" spans="1:9" x14ac:dyDescent="0.3">
      <c r="A733">
        <v>233</v>
      </c>
      <c r="B733" t="s">
        <v>164</v>
      </c>
      <c r="C733" t="s">
        <v>90</v>
      </c>
      <c r="D733" t="s">
        <v>52</v>
      </c>
      <c r="E733" t="s">
        <v>22</v>
      </c>
      <c r="F733" s="101">
        <v>45016</v>
      </c>
      <c r="G733">
        <v>64.367816091954026</v>
      </c>
      <c r="H733">
        <v>20</v>
      </c>
      <c r="I733" t="s">
        <v>3980</v>
      </c>
    </row>
    <row r="734" spans="1:9" x14ac:dyDescent="0.3">
      <c r="A734">
        <v>234</v>
      </c>
      <c r="B734" t="s">
        <v>165</v>
      </c>
      <c r="C734" t="s">
        <v>90</v>
      </c>
      <c r="D734" t="s">
        <v>52</v>
      </c>
      <c r="E734" t="s">
        <v>22</v>
      </c>
      <c r="F734" s="101">
        <v>45016</v>
      </c>
      <c r="G734">
        <v>3692.25</v>
      </c>
      <c r="H734">
        <v>4000</v>
      </c>
      <c r="I734" t="s">
        <v>3984</v>
      </c>
    </row>
    <row r="735" spans="1:9" x14ac:dyDescent="0.3">
      <c r="A735">
        <v>238</v>
      </c>
      <c r="B735" t="s">
        <v>168</v>
      </c>
      <c r="C735" t="s">
        <v>90</v>
      </c>
      <c r="D735" t="s">
        <v>52</v>
      </c>
      <c r="E735" t="s">
        <v>22</v>
      </c>
      <c r="F735" s="101">
        <v>45016</v>
      </c>
      <c r="G735">
        <v>94.444444444444443</v>
      </c>
      <c r="H735">
        <v>90</v>
      </c>
      <c r="I735" t="s">
        <v>2928</v>
      </c>
    </row>
    <row r="736" spans="1:9" x14ac:dyDescent="0.3">
      <c r="A736">
        <v>240</v>
      </c>
      <c r="B736" t="s">
        <v>172</v>
      </c>
      <c r="C736" t="s">
        <v>29</v>
      </c>
      <c r="D736" t="s">
        <v>52</v>
      </c>
      <c r="E736" t="s">
        <v>22</v>
      </c>
      <c r="F736" s="101">
        <v>45016</v>
      </c>
      <c r="G736">
        <v>40</v>
      </c>
      <c r="H736">
        <v>100</v>
      </c>
      <c r="I736" t="s">
        <v>3989</v>
      </c>
    </row>
    <row r="737" spans="1:9" x14ac:dyDescent="0.3">
      <c r="A737">
        <v>254</v>
      </c>
      <c r="B737" t="s">
        <v>189</v>
      </c>
      <c r="C737" t="s">
        <v>190</v>
      </c>
      <c r="D737" t="s">
        <v>52</v>
      </c>
      <c r="E737" t="s">
        <v>22</v>
      </c>
      <c r="F737" s="101">
        <v>45016</v>
      </c>
      <c r="G737">
        <v>100</v>
      </c>
      <c r="I737" t="s">
        <v>1255</v>
      </c>
    </row>
    <row r="738" spans="1:9" x14ac:dyDescent="0.3">
      <c r="A738">
        <v>263</v>
      </c>
      <c r="B738" t="s">
        <v>201</v>
      </c>
      <c r="C738" t="s">
        <v>41</v>
      </c>
      <c r="D738" t="s">
        <v>52</v>
      </c>
      <c r="E738" t="s">
        <v>22</v>
      </c>
      <c r="F738" s="101">
        <v>45016</v>
      </c>
      <c r="G738">
        <v>100</v>
      </c>
      <c r="H738">
        <v>100</v>
      </c>
      <c r="I738" t="s">
        <v>3992</v>
      </c>
    </row>
    <row r="739" spans="1:9" x14ac:dyDescent="0.3">
      <c r="A739">
        <v>265</v>
      </c>
      <c r="B739" t="s">
        <v>205</v>
      </c>
      <c r="C739" t="s">
        <v>41</v>
      </c>
      <c r="D739" t="s">
        <v>52</v>
      </c>
      <c r="E739" t="s">
        <v>22</v>
      </c>
      <c r="F739" s="101">
        <v>45016</v>
      </c>
      <c r="H739">
        <v>100</v>
      </c>
      <c r="I739" t="s">
        <v>1270</v>
      </c>
    </row>
    <row r="740" spans="1:9" x14ac:dyDescent="0.3">
      <c r="A740">
        <v>266</v>
      </c>
      <c r="B740" t="s">
        <v>206</v>
      </c>
      <c r="C740" t="s">
        <v>41</v>
      </c>
      <c r="D740" t="s">
        <v>52</v>
      </c>
      <c r="E740" t="s">
        <v>22</v>
      </c>
      <c r="F740" s="101">
        <v>45016</v>
      </c>
      <c r="H740">
        <v>95</v>
      </c>
      <c r="I740" t="s">
        <v>1277</v>
      </c>
    </row>
    <row r="741" spans="1:9" x14ac:dyDescent="0.3">
      <c r="A741">
        <v>300</v>
      </c>
      <c r="B741" t="s">
        <v>244</v>
      </c>
      <c r="C741" t="s">
        <v>245</v>
      </c>
      <c r="D741" t="s">
        <v>52</v>
      </c>
      <c r="E741" t="s">
        <v>22</v>
      </c>
      <c r="F741" s="101">
        <v>45016</v>
      </c>
      <c r="G741">
        <v>100</v>
      </c>
      <c r="H741">
        <v>100</v>
      </c>
      <c r="I741" t="s">
        <v>3996</v>
      </c>
    </row>
    <row r="742" spans="1:9" x14ac:dyDescent="0.3">
      <c r="A742">
        <v>301</v>
      </c>
      <c r="B742" t="s">
        <v>246</v>
      </c>
      <c r="C742" t="s">
        <v>245</v>
      </c>
      <c r="D742" t="s">
        <v>52</v>
      </c>
      <c r="E742" t="s">
        <v>22</v>
      </c>
      <c r="F742" s="101">
        <v>45016</v>
      </c>
      <c r="G742">
        <v>100</v>
      </c>
      <c r="H742">
        <v>100</v>
      </c>
      <c r="I742" t="s">
        <v>4000</v>
      </c>
    </row>
    <row r="743" spans="1:9" x14ac:dyDescent="0.3">
      <c r="A743">
        <v>306</v>
      </c>
      <c r="B743" t="s">
        <v>252</v>
      </c>
      <c r="C743" t="s">
        <v>186</v>
      </c>
      <c r="D743" t="s">
        <v>52</v>
      </c>
      <c r="E743" t="s">
        <v>22</v>
      </c>
      <c r="F743" s="101">
        <v>45016</v>
      </c>
      <c r="G743">
        <v>0</v>
      </c>
      <c r="H743">
        <v>100</v>
      </c>
      <c r="I743" t="s">
        <v>8429</v>
      </c>
    </row>
    <row r="744" spans="1:9" x14ac:dyDescent="0.3">
      <c r="A744">
        <v>347</v>
      </c>
      <c r="B744" t="s">
        <v>297</v>
      </c>
      <c r="C744" t="s">
        <v>298</v>
      </c>
      <c r="D744" t="s">
        <v>52</v>
      </c>
      <c r="E744" t="s">
        <v>54</v>
      </c>
      <c r="F744" s="101">
        <v>45016</v>
      </c>
      <c r="G744">
        <v>5</v>
      </c>
      <c r="H744">
        <v>0</v>
      </c>
      <c r="I744" t="s">
        <v>4003</v>
      </c>
    </row>
    <row r="745" spans="1:9" x14ac:dyDescent="0.3">
      <c r="A745">
        <v>348</v>
      </c>
      <c r="B745" t="s">
        <v>299</v>
      </c>
      <c r="C745" t="s">
        <v>298</v>
      </c>
      <c r="D745" t="s">
        <v>52</v>
      </c>
      <c r="E745" t="s">
        <v>22</v>
      </c>
      <c r="F745" s="101">
        <v>45016</v>
      </c>
      <c r="G745">
        <v>99.936143039591002</v>
      </c>
      <c r="H745">
        <v>99</v>
      </c>
      <c r="I745" t="s">
        <v>4007</v>
      </c>
    </row>
    <row r="746" spans="1:9" x14ac:dyDescent="0.3">
      <c r="A746">
        <v>351</v>
      </c>
      <c r="B746" t="s">
        <v>300</v>
      </c>
      <c r="C746" t="s">
        <v>298</v>
      </c>
      <c r="D746" t="s">
        <v>52</v>
      </c>
      <c r="E746" t="s">
        <v>54</v>
      </c>
      <c r="F746" s="101">
        <v>45016</v>
      </c>
      <c r="G746">
        <v>11.41868512110727</v>
      </c>
      <c r="H746">
        <v>0</v>
      </c>
      <c r="I746" t="s">
        <v>4009</v>
      </c>
    </row>
    <row r="747" spans="1:9" x14ac:dyDescent="0.3">
      <c r="A747">
        <v>352</v>
      </c>
      <c r="B747" t="s">
        <v>301</v>
      </c>
      <c r="C747" t="s">
        <v>298</v>
      </c>
      <c r="D747" t="s">
        <v>52</v>
      </c>
      <c r="E747" t="s">
        <v>54</v>
      </c>
      <c r="F747" s="101">
        <v>45016</v>
      </c>
      <c r="G747">
        <v>1.0385968556480199E-2</v>
      </c>
      <c r="H747">
        <v>0</v>
      </c>
      <c r="I747" t="s">
        <v>4012</v>
      </c>
    </row>
    <row r="748" spans="1:9" x14ac:dyDescent="0.3">
      <c r="A748">
        <v>373</v>
      </c>
      <c r="B748" t="s">
        <v>328</v>
      </c>
      <c r="C748" t="s">
        <v>190</v>
      </c>
      <c r="D748" t="s">
        <v>52</v>
      </c>
      <c r="E748" t="s">
        <v>22</v>
      </c>
      <c r="F748" s="101">
        <v>45016</v>
      </c>
      <c r="G748">
        <v>0</v>
      </c>
      <c r="H748">
        <v>100</v>
      </c>
      <c r="I748" t="s">
        <v>1485</v>
      </c>
    </row>
    <row r="749" spans="1:9" x14ac:dyDescent="0.3">
      <c r="A749">
        <v>390</v>
      </c>
      <c r="B749" t="s">
        <v>348</v>
      </c>
      <c r="C749" t="s">
        <v>190</v>
      </c>
      <c r="D749" t="s">
        <v>52</v>
      </c>
      <c r="E749" t="s">
        <v>22</v>
      </c>
      <c r="F749" s="101">
        <v>45016</v>
      </c>
      <c r="G749">
        <v>0</v>
      </c>
      <c r="H749">
        <v>100</v>
      </c>
      <c r="I749" t="s">
        <v>1538</v>
      </c>
    </row>
    <row r="750" spans="1:9" x14ac:dyDescent="0.3">
      <c r="A750">
        <v>394</v>
      </c>
      <c r="B750" t="s">
        <v>353</v>
      </c>
      <c r="C750" t="s">
        <v>354</v>
      </c>
      <c r="D750" t="s">
        <v>52</v>
      </c>
      <c r="E750" t="s">
        <v>22</v>
      </c>
      <c r="F750" s="101">
        <v>45016</v>
      </c>
      <c r="H750">
        <v>100</v>
      </c>
      <c r="I750" t="s">
        <v>1545</v>
      </c>
    </row>
    <row r="751" spans="1:9" x14ac:dyDescent="0.3">
      <c r="A751">
        <v>395</v>
      </c>
      <c r="B751" t="s">
        <v>356</v>
      </c>
      <c r="C751" t="s">
        <v>354</v>
      </c>
      <c r="D751" t="s">
        <v>52</v>
      </c>
      <c r="E751" t="s">
        <v>22</v>
      </c>
      <c r="F751" s="101">
        <v>45016</v>
      </c>
      <c r="H751">
        <v>100</v>
      </c>
      <c r="I751" t="s">
        <v>1551</v>
      </c>
    </row>
    <row r="752" spans="1:9" x14ac:dyDescent="0.3">
      <c r="A752">
        <v>409</v>
      </c>
      <c r="B752" t="s">
        <v>375</v>
      </c>
      <c r="C752" t="s">
        <v>41</v>
      </c>
      <c r="D752" t="s">
        <v>52</v>
      </c>
      <c r="E752" t="s">
        <v>22</v>
      </c>
      <c r="F752" s="101">
        <v>45016</v>
      </c>
      <c r="I752" t="s">
        <v>1580</v>
      </c>
    </row>
    <row r="753" spans="1:9" x14ac:dyDescent="0.3">
      <c r="A753">
        <v>414</v>
      </c>
      <c r="B753" t="s">
        <v>382</v>
      </c>
      <c r="C753" t="s">
        <v>190</v>
      </c>
      <c r="D753" t="s">
        <v>52</v>
      </c>
      <c r="E753" t="s">
        <v>22</v>
      </c>
      <c r="F753" s="101">
        <v>45016</v>
      </c>
      <c r="G753">
        <v>0</v>
      </c>
      <c r="H753">
        <v>100</v>
      </c>
      <c r="I753" t="s">
        <v>1597</v>
      </c>
    </row>
    <row r="754" spans="1:9" x14ac:dyDescent="0.3">
      <c r="A754">
        <v>415</v>
      </c>
      <c r="B754" t="s">
        <v>383</v>
      </c>
      <c r="C754" t="s">
        <v>190</v>
      </c>
      <c r="D754" t="s">
        <v>52</v>
      </c>
      <c r="E754" t="s">
        <v>22</v>
      </c>
      <c r="F754" s="101">
        <v>45016</v>
      </c>
      <c r="G754">
        <v>0</v>
      </c>
      <c r="H754">
        <v>100</v>
      </c>
      <c r="I754" t="s">
        <v>1613</v>
      </c>
    </row>
    <row r="755" spans="1:9" x14ac:dyDescent="0.3">
      <c r="A755">
        <v>416</v>
      </c>
      <c r="B755" t="s">
        <v>384</v>
      </c>
      <c r="C755" t="s">
        <v>190</v>
      </c>
      <c r="D755" t="s">
        <v>52</v>
      </c>
      <c r="E755" t="s">
        <v>22</v>
      </c>
      <c r="F755" s="101">
        <v>45016</v>
      </c>
      <c r="G755">
        <v>0</v>
      </c>
      <c r="H755">
        <v>100</v>
      </c>
      <c r="I755" t="s">
        <v>1629</v>
      </c>
    </row>
    <row r="756" spans="1:9" x14ac:dyDescent="0.3">
      <c r="A756">
        <v>417</v>
      </c>
      <c r="B756" t="s">
        <v>385</v>
      </c>
      <c r="C756" t="s">
        <v>190</v>
      </c>
      <c r="D756" t="s">
        <v>52</v>
      </c>
      <c r="E756" t="s">
        <v>22</v>
      </c>
      <c r="F756" s="101">
        <v>45016</v>
      </c>
      <c r="G756">
        <v>0</v>
      </c>
      <c r="H756">
        <v>100</v>
      </c>
      <c r="I756" t="s">
        <v>1645</v>
      </c>
    </row>
    <row r="757" spans="1:9" x14ac:dyDescent="0.3">
      <c r="A757">
        <v>418</v>
      </c>
      <c r="B757" t="s">
        <v>386</v>
      </c>
      <c r="C757" t="s">
        <v>190</v>
      </c>
      <c r="D757" t="s">
        <v>52</v>
      </c>
      <c r="E757" t="s">
        <v>22</v>
      </c>
      <c r="F757" s="101">
        <v>45016</v>
      </c>
      <c r="G757">
        <v>0</v>
      </c>
      <c r="H757">
        <v>100</v>
      </c>
      <c r="I757" t="s">
        <v>1661</v>
      </c>
    </row>
    <row r="758" spans="1:9" x14ac:dyDescent="0.3">
      <c r="A758">
        <v>420</v>
      </c>
      <c r="B758" t="s">
        <v>388</v>
      </c>
      <c r="C758" t="s">
        <v>190</v>
      </c>
      <c r="D758" t="s">
        <v>52</v>
      </c>
      <c r="E758" t="s">
        <v>22</v>
      </c>
      <c r="F758" s="101">
        <v>45016</v>
      </c>
      <c r="G758">
        <v>0</v>
      </c>
      <c r="H758">
        <v>100</v>
      </c>
      <c r="I758" t="s">
        <v>1677</v>
      </c>
    </row>
    <row r="759" spans="1:9" x14ac:dyDescent="0.3">
      <c r="A759">
        <v>432</v>
      </c>
      <c r="B759" t="s">
        <v>401</v>
      </c>
      <c r="C759" t="s">
        <v>64</v>
      </c>
      <c r="D759" t="s">
        <v>52</v>
      </c>
      <c r="E759" t="s">
        <v>22</v>
      </c>
      <c r="F759" s="101">
        <v>45016</v>
      </c>
      <c r="I759" t="s">
        <v>1715</v>
      </c>
    </row>
    <row r="760" spans="1:9" x14ac:dyDescent="0.3">
      <c r="A760">
        <v>456</v>
      </c>
      <c r="B760" t="s">
        <v>421</v>
      </c>
      <c r="C760" t="s">
        <v>395</v>
      </c>
      <c r="D760" t="s">
        <v>52</v>
      </c>
      <c r="E760" t="s">
        <v>22</v>
      </c>
      <c r="F760" s="101">
        <v>45016</v>
      </c>
      <c r="I760" t="s">
        <v>1843</v>
      </c>
    </row>
    <row r="761" spans="1:9" x14ac:dyDescent="0.3">
      <c r="A761">
        <v>457</v>
      </c>
      <c r="B761" t="s">
        <v>422</v>
      </c>
      <c r="C761" t="s">
        <v>395</v>
      </c>
      <c r="D761" t="s">
        <v>52</v>
      </c>
      <c r="E761" t="s">
        <v>22</v>
      </c>
      <c r="F761" s="101">
        <v>45016</v>
      </c>
      <c r="I761" t="s">
        <v>1865</v>
      </c>
    </row>
    <row r="762" spans="1:9" x14ac:dyDescent="0.3">
      <c r="A762">
        <v>469</v>
      </c>
      <c r="B762" t="s">
        <v>387</v>
      </c>
      <c r="C762" t="s">
        <v>190</v>
      </c>
      <c r="D762" t="s">
        <v>52</v>
      </c>
      <c r="E762" t="s">
        <v>22</v>
      </c>
      <c r="F762" s="101">
        <v>45016</v>
      </c>
      <c r="I762" t="s">
        <v>1891</v>
      </c>
    </row>
    <row r="763" spans="1:9" x14ac:dyDescent="0.3">
      <c r="A763">
        <v>470</v>
      </c>
      <c r="B763" t="s">
        <v>433</v>
      </c>
      <c r="C763" t="s">
        <v>190</v>
      </c>
      <c r="D763" t="s">
        <v>52</v>
      </c>
      <c r="E763" t="s">
        <v>22</v>
      </c>
      <c r="F763" s="101">
        <v>45016</v>
      </c>
      <c r="H763">
        <v>100</v>
      </c>
      <c r="I763" t="s">
        <v>1908</v>
      </c>
    </row>
    <row r="764" spans="1:9" x14ac:dyDescent="0.3">
      <c r="A764">
        <v>471</v>
      </c>
      <c r="B764" t="s">
        <v>434</v>
      </c>
      <c r="C764" t="s">
        <v>190</v>
      </c>
      <c r="D764" t="s">
        <v>52</v>
      </c>
      <c r="E764" t="s">
        <v>22</v>
      </c>
      <c r="F764" s="101">
        <v>45016</v>
      </c>
      <c r="I764" t="s">
        <v>1926</v>
      </c>
    </row>
    <row r="765" spans="1:9" x14ac:dyDescent="0.3">
      <c r="A765">
        <v>510</v>
      </c>
      <c r="B765" t="s">
        <v>2204</v>
      </c>
      <c r="C765" t="s">
        <v>241</v>
      </c>
      <c r="D765" t="s">
        <v>52</v>
      </c>
      <c r="E765" t="s">
        <v>22</v>
      </c>
      <c r="F765" s="101">
        <v>45016</v>
      </c>
      <c r="I765" t="s">
        <v>2212</v>
      </c>
    </row>
    <row r="766" spans="1:9" x14ac:dyDescent="0.3">
      <c r="A766">
        <v>511</v>
      </c>
      <c r="B766" t="s">
        <v>2228</v>
      </c>
      <c r="C766" t="s">
        <v>241</v>
      </c>
      <c r="D766" t="s">
        <v>52</v>
      </c>
      <c r="E766" t="s">
        <v>22</v>
      </c>
      <c r="F766" s="101">
        <v>45016</v>
      </c>
      <c r="I766" t="s">
        <v>2236</v>
      </c>
    </row>
    <row r="767" spans="1:9" x14ac:dyDescent="0.3">
      <c r="A767">
        <v>529</v>
      </c>
      <c r="B767" t="s">
        <v>2313</v>
      </c>
      <c r="C767" t="s">
        <v>87</v>
      </c>
      <c r="D767" t="s">
        <v>52</v>
      </c>
      <c r="E767" t="s">
        <v>22</v>
      </c>
      <c r="F767" s="101">
        <v>45016</v>
      </c>
      <c r="I767" t="s">
        <v>2318</v>
      </c>
    </row>
    <row r="768" spans="1:9" x14ac:dyDescent="0.3">
      <c r="A768">
        <v>77</v>
      </c>
      <c r="B768" t="s">
        <v>57</v>
      </c>
      <c r="C768" t="s">
        <v>58</v>
      </c>
      <c r="D768" t="s">
        <v>21</v>
      </c>
      <c r="E768" t="s">
        <v>22</v>
      </c>
      <c r="F768" s="101">
        <v>45046</v>
      </c>
      <c r="G768">
        <v>95.6</v>
      </c>
      <c r="H768">
        <v>97</v>
      </c>
      <c r="I768" t="s">
        <v>4014</v>
      </c>
    </row>
    <row r="769" spans="1:9" x14ac:dyDescent="0.3">
      <c r="A769">
        <v>121</v>
      </c>
      <c r="B769" t="s">
        <v>94</v>
      </c>
      <c r="C769" t="s">
        <v>25</v>
      </c>
      <c r="D769" t="s">
        <v>21</v>
      </c>
      <c r="E769" t="s">
        <v>54</v>
      </c>
      <c r="F769" s="101">
        <v>45046</v>
      </c>
      <c r="G769">
        <v>98.504433782025998</v>
      </c>
      <c r="H769">
        <v>102</v>
      </c>
      <c r="I769" t="s">
        <v>4017</v>
      </c>
    </row>
    <row r="770" spans="1:9" x14ac:dyDescent="0.3">
      <c r="A770">
        <v>122</v>
      </c>
      <c r="B770" t="s">
        <v>96</v>
      </c>
      <c r="C770" t="s">
        <v>93</v>
      </c>
      <c r="D770" t="s">
        <v>21</v>
      </c>
      <c r="E770" t="s">
        <v>22</v>
      </c>
      <c r="F770" s="101">
        <v>45046</v>
      </c>
      <c r="G770">
        <v>100</v>
      </c>
      <c r="H770">
        <v>80</v>
      </c>
      <c r="I770" t="s">
        <v>4020</v>
      </c>
    </row>
    <row r="771" spans="1:9" x14ac:dyDescent="0.3">
      <c r="A771">
        <v>124</v>
      </c>
      <c r="B771" t="s">
        <v>97</v>
      </c>
      <c r="C771" t="s">
        <v>64</v>
      </c>
      <c r="D771" t="s">
        <v>21</v>
      </c>
      <c r="E771" t="s">
        <v>54</v>
      </c>
      <c r="F771" s="101">
        <v>45046</v>
      </c>
      <c r="G771">
        <v>0.10435690060005</v>
      </c>
      <c r="H771">
        <v>1.6</v>
      </c>
      <c r="I771" t="s">
        <v>4023</v>
      </c>
    </row>
    <row r="772" spans="1:9" x14ac:dyDescent="0.3">
      <c r="A772">
        <v>125</v>
      </c>
      <c r="B772" t="s">
        <v>98</v>
      </c>
      <c r="C772" t="s">
        <v>64</v>
      </c>
      <c r="D772" t="s">
        <v>21</v>
      </c>
      <c r="E772" t="s">
        <v>54</v>
      </c>
      <c r="F772" s="101">
        <v>45046</v>
      </c>
      <c r="G772">
        <v>0.13044612575007</v>
      </c>
      <c r="H772">
        <v>4.7</v>
      </c>
      <c r="I772" t="s">
        <v>4026</v>
      </c>
    </row>
    <row r="773" spans="1:9" x14ac:dyDescent="0.3">
      <c r="A773">
        <v>128</v>
      </c>
      <c r="B773" t="s">
        <v>101</v>
      </c>
      <c r="C773" t="s">
        <v>64</v>
      </c>
      <c r="D773" t="s">
        <v>21</v>
      </c>
      <c r="E773" t="s">
        <v>54</v>
      </c>
      <c r="F773" s="101">
        <v>45046</v>
      </c>
      <c r="G773">
        <v>1.0132293339451</v>
      </c>
      <c r="H773">
        <v>1</v>
      </c>
      <c r="I773" t="s">
        <v>4029</v>
      </c>
    </row>
    <row r="774" spans="1:9" x14ac:dyDescent="0.3">
      <c r="A774">
        <v>172</v>
      </c>
      <c r="B774" t="s">
        <v>122</v>
      </c>
      <c r="C774" t="s">
        <v>93</v>
      </c>
      <c r="D774" t="s">
        <v>21</v>
      </c>
      <c r="E774" t="s">
        <v>22</v>
      </c>
      <c r="F774" s="101">
        <v>45046</v>
      </c>
      <c r="G774">
        <v>85.714285714286007</v>
      </c>
      <c r="H774">
        <v>95</v>
      </c>
      <c r="I774" t="s">
        <v>4031</v>
      </c>
    </row>
    <row r="775" spans="1:9" x14ac:dyDescent="0.3">
      <c r="A775">
        <v>208</v>
      </c>
      <c r="B775" t="s">
        <v>140</v>
      </c>
      <c r="C775" t="s">
        <v>90</v>
      </c>
      <c r="D775" t="s">
        <v>21</v>
      </c>
      <c r="E775" t="s">
        <v>54</v>
      </c>
      <c r="F775" s="101">
        <v>45046</v>
      </c>
      <c r="G775">
        <v>957.6</v>
      </c>
      <c r="H775">
        <v>1</v>
      </c>
      <c r="I775" t="s">
        <v>2935</v>
      </c>
    </row>
    <row r="776" spans="1:9" x14ac:dyDescent="0.3">
      <c r="A776">
        <v>214</v>
      </c>
      <c r="B776" t="s">
        <v>143</v>
      </c>
      <c r="C776" t="s">
        <v>90</v>
      </c>
      <c r="D776" t="s">
        <v>21</v>
      </c>
      <c r="E776" t="s">
        <v>54</v>
      </c>
      <c r="F776" s="101">
        <v>45046</v>
      </c>
      <c r="G776">
        <v>2313.5</v>
      </c>
      <c r="H776">
        <v>7500</v>
      </c>
      <c r="I776" t="s">
        <v>2936</v>
      </c>
    </row>
    <row r="777" spans="1:9" x14ac:dyDescent="0.3">
      <c r="A777">
        <v>217</v>
      </c>
      <c r="B777" t="s">
        <v>147</v>
      </c>
      <c r="C777" t="s">
        <v>90</v>
      </c>
      <c r="D777" t="s">
        <v>21</v>
      </c>
      <c r="E777" t="s">
        <v>22</v>
      </c>
      <c r="F777" s="101">
        <v>45046</v>
      </c>
      <c r="G777">
        <v>65.302491103202996</v>
      </c>
      <c r="H777">
        <v>20</v>
      </c>
      <c r="I777" t="s">
        <v>2937</v>
      </c>
    </row>
    <row r="778" spans="1:9" x14ac:dyDescent="0.3">
      <c r="A778">
        <v>218</v>
      </c>
      <c r="B778" t="s">
        <v>148</v>
      </c>
      <c r="C778" t="s">
        <v>90</v>
      </c>
      <c r="D778" t="s">
        <v>21</v>
      </c>
      <c r="E778" t="s">
        <v>54</v>
      </c>
      <c r="F778" s="101">
        <v>45046</v>
      </c>
      <c r="G778">
        <v>137079</v>
      </c>
      <c r="H778">
        <v>172000</v>
      </c>
      <c r="I778" t="s">
        <v>2938</v>
      </c>
    </row>
    <row r="779" spans="1:9" x14ac:dyDescent="0.3">
      <c r="A779">
        <v>225</v>
      </c>
      <c r="B779" t="s">
        <v>156</v>
      </c>
      <c r="C779" t="s">
        <v>90</v>
      </c>
      <c r="D779" t="s">
        <v>21</v>
      </c>
      <c r="E779" t="s">
        <v>22</v>
      </c>
      <c r="F779" s="101">
        <v>45046</v>
      </c>
      <c r="G779">
        <v>20</v>
      </c>
      <c r="H779">
        <v>1</v>
      </c>
      <c r="I779" t="s">
        <v>2939</v>
      </c>
    </row>
    <row r="780" spans="1:9" x14ac:dyDescent="0.3">
      <c r="A780">
        <v>239</v>
      </c>
      <c r="B780" t="s">
        <v>1226</v>
      </c>
      <c r="C780" t="s">
        <v>29</v>
      </c>
      <c r="D780" t="s">
        <v>21</v>
      </c>
      <c r="E780" t="s">
        <v>22</v>
      </c>
      <c r="F780" s="101">
        <v>45046</v>
      </c>
      <c r="G780">
        <v>0</v>
      </c>
      <c r="I780" t="s">
        <v>2940</v>
      </c>
    </row>
    <row r="781" spans="1:9" x14ac:dyDescent="0.3">
      <c r="A781">
        <v>241</v>
      </c>
      <c r="B781" t="s">
        <v>173</v>
      </c>
      <c r="C781" t="s">
        <v>29</v>
      </c>
      <c r="D781" t="s">
        <v>21</v>
      </c>
      <c r="E781" t="s">
        <v>22</v>
      </c>
      <c r="F781" s="101">
        <v>45046</v>
      </c>
      <c r="G781">
        <v>81.818181818181998</v>
      </c>
      <c r="H781">
        <v>80</v>
      </c>
      <c r="I781" t="s">
        <v>4046</v>
      </c>
    </row>
    <row r="782" spans="1:9" x14ac:dyDescent="0.3">
      <c r="A782">
        <v>434</v>
      </c>
      <c r="B782" t="s">
        <v>403</v>
      </c>
      <c r="C782" t="s">
        <v>90</v>
      </c>
      <c r="D782" t="s">
        <v>21</v>
      </c>
      <c r="E782" t="s">
        <v>54</v>
      </c>
      <c r="F782" s="101">
        <v>45046</v>
      </c>
      <c r="G782">
        <v>0.8</v>
      </c>
      <c r="H782">
        <v>200</v>
      </c>
      <c r="I782" t="s">
        <v>1748</v>
      </c>
    </row>
    <row r="783" spans="1:9" x14ac:dyDescent="0.3">
      <c r="A783">
        <v>436</v>
      </c>
      <c r="B783" t="s">
        <v>121</v>
      </c>
      <c r="C783" t="s">
        <v>93</v>
      </c>
      <c r="D783" t="s">
        <v>21</v>
      </c>
      <c r="E783" t="s">
        <v>54</v>
      </c>
      <c r="F783" s="101">
        <v>45046</v>
      </c>
      <c r="H783">
        <v>14</v>
      </c>
      <c r="I783" t="s">
        <v>1788</v>
      </c>
    </row>
    <row r="784" spans="1:9" x14ac:dyDescent="0.3">
      <c r="A784">
        <v>485</v>
      </c>
      <c r="B784" t="s">
        <v>450</v>
      </c>
      <c r="C784" t="s">
        <v>93</v>
      </c>
      <c r="D784" t="s">
        <v>21</v>
      </c>
      <c r="E784" t="s">
        <v>22</v>
      </c>
      <c r="F784" s="101">
        <v>45046</v>
      </c>
      <c r="I784" t="s">
        <v>2073</v>
      </c>
    </row>
    <row r="785" spans="1:9" x14ac:dyDescent="0.3">
      <c r="A785">
        <v>488</v>
      </c>
      <c r="B785" t="s">
        <v>453</v>
      </c>
      <c r="C785" t="s">
        <v>93</v>
      </c>
      <c r="D785" t="s">
        <v>21</v>
      </c>
      <c r="E785" t="s">
        <v>22</v>
      </c>
      <c r="F785" s="101">
        <v>45046</v>
      </c>
      <c r="I785" t="s">
        <v>2113</v>
      </c>
    </row>
    <row r="786" spans="1:9" x14ac:dyDescent="0.3">
      <c r="A786">
        <v>509</v>
      </c>
      <c r="B786" t="s">
        <v>2156</v>
      </c>
      <c r="C786" t="s">
        <v>29</v>
      </c>
      <c r="D786" t="s">
        <v>21</v>
      </c>
      <c r="E786" t="s">
        <v>22</v>
      </c>
      <c r="F786" s="101">
        <v>45046</v>
      </c>
      <c r="I786" t="s">
        <v>2172</v>
      </c>
    </row>
    <row r="787" spans="1:9" x14ac:dyDescent="0.3">
      <c r="A787">
        <v>275</v>
      </c>
      <c r="B787" t="s">
        <v>216</v>
      </c>
      <c r="C787" t="s">
        <v>217</v>
      </c>
      <c r="D787" t="s">
        <v>47</v>
      </c>
      <c r="E787" t="s">
        <v>22</v>
      </c>
      <c r="F787" s="101">
        <v>45046</v>
      </c>
      <c r="H787">
        <v>80</v>
      </c>
      <c r="I787" t="s">
        <v>1313</v>
      </c>
    </row>
    <row r="788" spans="1:9" x14ac:dyDescent="0.3">
      <c r="A788">
        <v>375</v>
      </c>
      <c r="B788" t="s">
        <v>330</v>
      </c>
      <c r="C788" t="s">
        <v>315</v>
      </c>
      <c r="D788" t="s">
        <v>47</v>
      </c>
      <c r="E788" t="s">
        <v>22</v>
      </c>
      <c r="F788" s="101">
        <v>45046</v>
      </c>
      <c r="H788">
        <v>100</v>
      </c>
      <c r="I788" t="s">
        <v>1499</v>
      </c>
    </row>
    <row r="789" spans="1:9" x14ac:dyDescent="0.3">
      <c r="A789">
        <v>439</v>
      </c>
      <c r="B789" t="s">
        <v>407</v>
      </c>
      <c r="C789" t="s">
        <v>315</v>
      </c>
      <c r="D789" t="s">
        <v>47</v>
      </c>
      <c r="E789" t="s">
        <v>22</v>
      </c>
      <c r="F789" s="101">
        <v>45046</v>
      </c>
      <c r="I789" t="s">
        <v>1805</v>
      </c>
    </row>
    <row r="790" spans="1:9" x14ac:dyDescent="0.3">
      <c r="A790">
        <v>440</v>
      </c>
      <c r="B790" t="s">
        <v>408</v>
      </c>
      <c r="C790" t="s">
        <v>315</v>
      </c>
      <c r="D790" t="s">
        <v>47</v>
      </c>
      <c r="E790" t="s">
        <v>22</v>
      </c>
      <c r="F790" s="101">
        <v>45046</v>
      </c>
      <c r="I790" t="s">
        <v>1816</v>
      </c>
    </row>
    <row r="791" spans="1:9" x14ac:dyDescent="0.3">
      <c r="A791">
        <v>473</v>
      </c>
      <c r="B791" t="s">
        <v>437</v>
      </c>
      <c r="C791" t="s">
        <v>20</v>
      </c>
      <c r="D791" t="s">
        <v>47</v>
      </c>
      <c r="E791" t="s">
        <v>22</v>
      </c>
      <c r="F791" s="101">
        <v>45046</v>
      </c>
      <c r="I791" t="s">
        <v>1942</v>
      </c>
    </row>
    <row r="792" spans="1:9" x14ac:dyDescent="0.3">
      <c r="A792">
        <v>474</v>
      </c>
      <c r="B792" t="s">
        <v>440</v>
      </c>
      <c r="C792" t="s">
        <v>439</v>
      </c>
      <c r="D792" t="s">
        <v>47</v>
      </c>
      <c r="E792" t="s">
        <v>22</v>
      </c>
      <c r="F792" s="101">
        <v>45046</v>
      </c>
      <c r="I792" t="s">
        <v>1957</v>
      </c>
    </row>
    <row r="793" spans="1:9" x14ac:dyDescent="0.3">
      <c r="A793">
        <v>476</v>
      </c>
      <c r="B793" t="s">
        <v>442</v>
      </c>
      <c r="C793" t="s">
        <v>20</v>
      </c>
      <c r="D793" t="s">
        <v>47</v>
      </c>
      <c r="E793" t="s">
        <v>22</v>
      </c>
      <c r="F793" s="101">
        <v>45046</v>
      </c>
      <c r="I793" t="s">
        <v>1976</v>
      </c>
    </row>
    <row r="794" spans="1:9" x14ac:dyDescent="0.3">
      <c r="A794">
        <v>477</v>
      </c>
      <c r="B794" t="s">
        <v>443</v>
      </c>
      <c r="C794" t="s">
        <v>439</v>
      </c>
      <c r="D794" t="s">
        <v>47</v>
      </c>
      <c r="E794" t="s">
        <v>22</v>
      </c>
      <c r="F794" s="101">
        <v>45046</v>
      </c>
      <c r="I794" t="s">
        <v>1990</v>
      </c>
    </row>
    <row r="795" spans="1:9" x14ac:dyDescent="0.3">
      <c r="A795">
        <v>478</v>
      </c>
      <c r="B795" t="s">
        <v>444</v>
      </c>
      <c r="C795" t="s">
        <v>439</v>
      </c>
      <c r="D795" t="s">
        <v>47</v>
      </c>
      <c r="E795" t="s">
        <v>22</v>
      </c>
      <c r="F795" s="101">
        <v>45046</v>
      </c>
      <c r="I795" t="s">
        <v>2008</v>
      </c>
    </row>
    <row r="796" spans="1:9" x14ac:dyDescent="0.3">
      <c r="A796">
        <v>479</v>
      </c>
      <c r="B796" t="s">
        <v>445</v>
      </c>
      <c r="C796" t="s">
        <v>439</v>
      </c>
      <c r="D796" t="s">
        <v>47</v>
      </c>
      <c r="E796" t="s">
        <v>22</v>
      </c>
      <c r="F796" s="101">
        <v>45046</v>
      </c>
      <c r="I796" t="s">
        <v>2027</v>
      </c>
    </row>
    <row r="797" spans="1:9" x14ac:dyDescent="0.3">
      <c r="A797">
        <v>480</v>
      </c>
      <c r="B797" t="s">
        <v>446</v>
      </c>
      <c r="C797" t="s">
        <v>439</v>
      </c>
      <c r="D797" t="s">
        <v>47</v>
      </c>
      <c r="E797" t="s">
        <v>22</v>
      </c>
      <c r="F797" s="101">
        <v>45046</v>
      </c>
      <c r="I797" t="s">
        <v>2043</v>
      </c>
    </row>
    <row r="798" spans="1:9" x14ac:dyDescent="0.3">
      <c r="A798">
        <v>409</v>
      </c>
      <c r="B798" t="s">
        <v>375</v>
      </c>
      <c r="C798" t="s">
        <v>41</v>
      </c>
      <c r="D798" t="s">
        <v>52</v>
      </c>
      <c r="E798" t="s">
        <v>22</v>
      </c>
      <c r="F798" s="101">
        <v>45046</v>
      </c>
      <c r="I798" t="s">
        <v>1581</v>
      </c>
    </row>
    <row r="799" spans="1:9" x14ac:dyDescent="0.3">
      <c r="A799">
        <v>432</v>
      </c>
      <c r="B799" t="s">
        <v>401</v>
      </c>
      <c r="C799" t="s">
        <v>64</v>
      </c>
      <c r="D799" t="s">
        <v>52</v>
      </c>
      <c r="E799" t="s">
        <v>22</v>
      </c>
      <c r="F799" s="101">
        <v>45046</v>
      </c>
      <c r="I799" t="s">
        <v>1716</v>
      </c>
    </row>
    <row r="800" spans="1:9" x14ac:dyDescent="0.3">
      <c r="A800">
        <v>456</v>
      </c>
      <c r="B800" t="s">
        <v>421</v>
      </c>
      <c r="C800" t="s">
        <v>395</v>
      </c>
      <c r="D800" t="s">
        <v>52</v>
      </c>
      <c r="E800" t="s">
        <v>22</v>
      </c>
      <c r="F800" s="101">
        <v>45046</v>
      </c>
      <c r="I800" t="s">
        <v>1844</v>
      </c>
    </row>
    <row r="801" spans="1:9" x14ac:dyDescent="0.3">
      <c r="A801">
        <v>457</v>
      </c>
      <c r="B801" t="s">
        <v>422</v>
      </c>
      <c r="C801" t="s">
        <v>395</v>
      </c>
      <c r="D801" t="s">
        <v>52</v>
      </c>
      <c r="E801" t="s">
        <v>22</v>
      </c>
      <c r="F801" s="101">
        <v>45046</v>
      </c>
      <c r="I801" t="s">
        <v>1866</v>
      </c>
    </row>
    <row r="802" spans="1:9" x14ac:dyDescent="0.3">
      <c r="A802">
        <v>469</v>
      </c>
      <c r="B802" t="s">
        <v>387</v>
      </c>
      <c r="C802" t="s">
        <v>190</v>
      </c>
      <c r="D802" t="s">
        <v>52</v>
      </c>
      <c r="E802" t="s">
        <v>22</v>
      </c>
      <c r="F802" s="101">
        <v>45046</v>
      </c>
      <c r="I802" t="s">
        <v>1892</v>
      </c>
    </row>
    <row r="803" spans="1:9" x14ac:dyDescent="0.3">
      <c r="A803">
        <v>470</v>
      </c>
      <c r="B803" t="s">
        <v>433</v>
      </c>
      <c r="C803" t="s">
        <v>190</v>
      </c>
      <c r="D803" t="s">
        <v>52</v>
      </c>
      <c r="E803" t="s">
        <v>22</v>
      </c>
      <c r="F803" s="101">
        <v>45046</v>
      </c>
      <c r="H803">
        <v>100</v>
      </c>
      <c r="I803" t="s">
        <v>1909</v>
      </c>
    </row>
    <row r="804" spans="1:9" x14ac:dyDescent="0.3">
      <c r="A804">
        <v>471</v>
      </c>
      <c r="B804" t="s">
        <v>434</v>
      </c>
      <c r="C804" t="s">
        <v>190</v>
      </c>
      <c r="D804" t="s">
        <v>52</v>
      </c>
      <c r="E804" t="s">
        <v>22</v>
      </c>
      <c r="F804" s="101">
        <v>45046</v>
      </c>
      <c r="I804" t="s">
        <v>1927</v>
      </c>
    </row>
    <row r="805" spans="1:9" x14ac:dyDescent="0.3">
      <c r="A805">
        <v>116</v>
      </c>
      <c r="B805" t="s">
        <v>85</v>
      </c>
      <c r="C805" t="s">
        <v>60</v>
      </c>
      <c r="D805" t="s">
        <v>65</v>
      </c>
      <c r="E805" t="s">
        <v>22</v>
      </c>
      <c r="F805" s="101">
        <v>45046</v>
      </c>
      <c r="G805">
        <v>83</v>
      </c>
      <c r="H805">
        <v>80</v>
      </c>
      <c r="I805" t="s">
        <v>8430</v>
      </c>
    </row>
    <row r="806" spans="1:9" x14ac:dyDescent="0.3">
      <c r="A806">
        <v>77</v>
      </c>
      <c r="B806" t="s">
        <v>57</v>
      </c>
      <c r="C806" t="s">
        <v>58</v>
      </c>
      <c r="D806" t="s">
        <v>21</v>
      </c>
      <c r="E806" t="s">
        <v>22</v>
      </c>
      <c r="F806" s="101">
        <v>45077</v>
      </c>
      <c r="G806">
        <v>99.4</v>
      </c>
      <c r="H806">
        <v>97</v>
      </c>
      <c r="I806" t="s">
        <v>4051</v>
      </c>
    </row>
    <row r="807" spans="1:9" x14ac:dyDescent="0.3">
      <c r="A807">
        <v>121</v>
      </c>
      <c r="B807" t="s">
        <v>94</v>
      </c>
      <c r="C807" t="s">
        <v>25</v>
      </c>
      <c r="D807" t="s">
        <v>21</v>
      </c>
      <c r="E807" t="s">
        <v>54</v>
      </c>
      <c r="F807" s="101">
        <v>45077</v>
      </c>
      <c r="G807">
        <v>101.21742519278</v>
      </c>
      <c r="H807">
        <v>102</v>
      </c>
      <c r="I807" t="s">
        <v>4054</v>
      </c>
    </row>
    <row r="808" spans="1:9" x14ac:dyDescent="0.3">
      <c r="A808">
        <v>122</v>
      </c>
      <c r="B808" t="s">
        <v>96</v>
      </c>
      <c r="C808" t="s">
        <v>93</v>
      </c>
      <c r="D808" t="s">
        <v>21</v>
      </c>
      <c r="E808" t="s">
        <v>22</v>
      </c>
      <c r="F808" s="101">
        <v>45077</v>
      </c>
      <c r="H808">
        <v>80</v>
      </c>
      <c r="I808" t="s">
        <v>822</v>
      </c>
    </row>
    <row r="809" spans="1:9" x14ac:dyDescent="0.3">
      <c r="A809">
        <v>124</v>
      </c>
      <c r="B809" t="s">
        <v>97</v>
      </c>
      <c r="C809" t="s">
        <v>64</v>
      </c>
      <c r="D809" t="s">
        <v>21</v>
      </c>
      <c r="E809" t="s">
        <v>54</v>
      </c>
      <c r="F809" s="101">
        <v>45077</v>
      </c>
      <c r="G809">
        <v>5.1072522982635003E-2</v>
      </c>
      <c r="H809">
        <v>1.6</v>
      </c>
      <c r="I809" t="s">
        <v>4057</v>
      </c>
    </row>
    <row r="810" spans="1:9" x14ac:dyDescent="0.3">
      <c r="A810">
        <v>125</v>
      </c>
      <c r="B810" t="s">
        <v>98</v>
      </c>
      <c r="C810" t="s">
        <v>64</v>
      </c>
      <c r="D810" t="s">
        <v>21</v>
      </c>
      <c r="E810" t="s">
        <v>54</v>
      </c>
      <c r="F810" s="101">
        <v>45077</v>
      </c>
      <c r="G810">
        <v>0</v>
      </c>
      <c r="H810">
        <v>4.7</v>
      </c>
      <c r="I810" t="s">
        <v>4060</v>
      </c>
    </row>
    <row r="811" spans="1:9" x14ac:dyDescent="0.3">
      <c r="A811">
        <v>128</v>
      </c>
      <c r="B811" t="s">
        <v>101</v>
      </c>
      <c r="C811" t="s">
        <v>64</v>
      </c>
      <c r="D811" t="s">
        <v>21</v>
      </c>
      <c r="E811" t="s">
        <v>54</v>
      </c>
      <c r="F811" s="101">
        <v>45077</v>
      </c>
      <c r="G811">
        <v>0.75808249721292997</v>
      </c>
      <c r="H811">
        <v>1</v>
      </c>
      <c r="I811" t="s">
        <v>4063</v>
      </c>
    </row>
    <row r="812" spans="1:9" x14ac:dyDescent="0.3">
      <c r="A812">
        <v>172</v>
      </c>
      <c r="B812" t="s">
        <v>122</v>
      </c>
      <c r="C812" t="s">
        <v>93</v>
      </c>
      <c r="D812" t="s">
        <v>21</v>
      </c>
      <c r="E812" t="s">
        <v>22</v>
      </c>
      <c r="F812" s="101">
        <v>45077</v>
      </c>
      <c r="G812">
        <v>93.333333333333002</v>
      </c>
      <c r="H812">
        <v>95</v>
      </c>
      <c r="I812" t="s">
        <v>4066</v>
      </c>
    </row>
    <row r="813" spans="1:9" x14ac:dyDescent="0.3">
      <c r="A813">
        <v>208</v>
      </c>
      <c r="B813" t="s">
        <v>140</v>
      </c>
      <c r="C813" t="s">
        <v>90</v>
      </c>
      <c r="D813" t="s">
        <v>21</v>
      </c>
      <c r="E813" t="s">
        <v>54</v>
      </c>
      <c r="F813" s="101">
        <v>45077</v>
      </c>
      <c r="G813">
        <v>1268</v>
      </c>
      <c r="H813">
        <v>1</v>
      </c>
      <c r="I813" t="s">
        <v>2941</v>
      </c>
    </row>
    <row r="814" spans="1:9" x14ac:dyDescent="0.3">
      <c r="A814">
        <v>214</v>
      </c>
      <c r="B814" t="s">
        <v>143</v>
      </c>
      <c r="C814" t="s">
        <v>90</v>
      </c>
      <c r="D814" t="s">
        <v>21</v>
      </c>
      <c r="E814" t="s">
        <v>54</v>
      </c>
      <c r="F814" s="101">
        <v>45077</v>
      </c>
      <c r="G814">
        <v>2632.03</v>
      </c>
      <c r="H814">
        <v>7500</v>
      </c>
      <c r="I814" t="s">
        <v>2942</v>
      </c>
    </row>
    <row r="815" spans="1:9" x14ac:dyDescent="0.3">
      <c r="A815">
        <v>217</v>
      </c>
      <c r="B815" t="s">
        <v>147</v>
      </c>
      <c r="C815" t="s">
        <v>90</v>
      </c>
      <c r="D815" t="s">
        <v>21</v>
      </c>
      <c r="E815" t="s">
        <v>22</v>
      </c>
      <c r="F815" s="101">
        <v>45077</v>
      </c>
      <c r="G815">
        <v>33.942687747035997</v>
      </c>
      <c r="H815">
        <v>20</v>
      </c>
      <c r="I815" t="s">
        <v>2943</v>
      </c>
    </row>
    <row r="816" spans="1:9" x14ac:dyDescent="0.3">
      <c r="A816">
        <v>218</v>
      </c>
      <c r="B816" t="s">
        <v>148</v>
      </c>
      <c r="C816" t="s">
        <v>90</v>
      </c>
      <c r="D816" t="s">
        <v>21</v>
      </c>
      <c r="E816" t="s">
        <v>54</v>
      </c>
      <c r="F816" s="101">
        <v>45077</v>
      </c>
      <c r="G816">
        <v>147309</v>
      </c>
      <c r="H816">
        <v>172000</v>
      </c>
      <c r="I816" t="s">
        <v>2944</v>
      </c>
    </row>
    <row r="817" spans="1:9" x14ac:dyDescent="0.3">
      <c r="A817">
        <v>225</v>
      </c>
      <c r="B817" t="s">
        <v>156</v>
      </c>
      <c r="C817" t="s">
        <v>90</v>
      </c>
      <c r="D817" t="s">
        <v>21</v>
      </c>
      <c r="E817" t="s">
        <v>22</v>
      </c>
      <c r="F817" s="101">
        <v>45077</v>
      </c>
      <c r="G817">
        <v>23</v>
      </c>
      <c r="H817">
        <v>1</v>
      </c>
      <c r="I817" t="s">
        <v>2945</v>
      </c>
    </row>
    <row r="818" spans="1:9" x14ac:dyDescent="0.3">
      <c r="A818">
        <v>239</v>
      </c>
      <c r="B818" t="s">
        <v>1226</v>
      </c>
      <c r="C818" t="s">
        <v>29</v>
      </c>
      <c r="D818" t="s">
        <v>21</v>
      </c>
      <c r="E818" t="s">
        <v>22</v>
      </c>
      <c r="F818" s="101">
        <v>45077</v>
      </c>
      <c r="G818">
        <v>0</v>
      </c>
      <c r="I818" t="s">
        <v>2946</v>
      </c>
    </row>
    <row r="819" spans="1:9" x14ac:dyDescent="0.3">
      <c r="A819">
        <v>241</v>
      </c>
      <c r="B819" t="s">
        <v>173</v>
      </c>
      <c r="C819" t="s">
        <v>29</v>
      </c>
      <c r="D819" t="s">
        <v>21</v>
      </c>
      <c r="E819" t="s">
        <v>22</v>
      </c>
      <c r="F819" s="101">
        <v>45077</v>
      </c>
      <c r="G819">
        <v>83.333333333333002</v>
      </c>
      <c r="H819">
        <v>80</v>
      </c>
      <c r="I819" t="s">
        <v>4081</v>
      </c>
    </row>
    <row r="820" spans="1:9" x14ac:dyDescent="0.3">
      <c r="A820">
        <v>434</v>
      </c>
      <c r="B820" t="s">
        <v>403</v>
      </c>
      <c r="C820" t="s">
        <v>90</v>
      </c>
      <c r="D820" t="s">
        <v>21</v>
      </c>
      <c r="E820" t="s">
        <v>54</v>
      </c>
      <c r="F820" s="101">
        <v>45077</v>
      </c>
      <c r="G820">
        <v>4.5999999999999996</v>
      </c>
      <c r="H820">
        <v>200</v>
      </c>
      <c r="I820" t="s">
        <v>1749</v>
      </c>
    </row>
    <row r="821" spans="1:9" x14ac:dyDescent="0.3">
      <c r="A821">
        <v>436</v>
      </c>
      <c r="B821" t="s">
        <v>121</v>
      </c>
      <c r="C821" t="s">
        <v>93</v>
      </c>
      <c r="D821" t="s">
        <v>21</v>
      </c>
      <c r="E821" t="s">
        <v>54</v>
      </c>
      <c r="F821" s="101">
        <v>45077</v>
      </c>
      <c r="H821">
        <v>14</v>
      </c>
      <c r="I821" t="s">
        <v>1789</v>
      </c>
    </row>
    <row r="822" spans="1:9" x14ac:dyDescent="0.3">
      <c r="A822">
        <v>485</v>
      </c>
      <c r="B822" t="s">
        <v>450</v>
      </c>
      <c r="C822" t="s">
        <v>93</v>
      </c>
      <c r="D822" t="s">
        <v>21</v>
      </c>
      <c r="E822" t="s">
        <v>22</v>
      </c>
      <c r="F822" s="101">
        <v>45077</v>
      </c>
      <c r="I822" t="s">
        <v>2074</v>
      </c>
    </row>
    <row r="823" spans="1:9" x14ac:dyDescent="0.3">
      <c r="A823">
        <v>488</v>
      </c>
      <c r="B823" t="s">
        <v>453</v>
      </c>
      <c r="C823" t="s">
        <v>93</v>
      </c>
      <c r="D823" t="s">
        <v>21</v>
      </c>
      <c r="E823" t="s">
        <v>22</v>
      </c>
      <c r="F823" s="101">
        <v>45077</v>
      </c>
      <c r="I823" t="s">
        <v>2114</v>
      </c>
    </row>
    <row r="824" spans="1:9" x14ac:dyDescent="0.3">
      <c r="A824">
        <v>509</v>
      </c>
      <c r="B824" t="s">
        <v>2156</v>
      </c>
      <c r="C824" t="s">
        <v>29</v>
      </c>
      <c r="D824" t="s">
        <v>21</v>
      </c>
      <c r="E824" t="s">
        <v>22</v>
      </c>
      <c r="F824" s="101">
        <v>45077</v>
      </c>
      <c r="I824" t="s">
        <v>2173</v>
      </c>
    </row>
    <row r="825" spans="1:9" x14ac:dyDescent="0.3">
      <c r="A825">
        <v>275</v>
      </c>
      <c r="B825" t="s">
        <v>216</v>
      </c>
      <c r="C825" t="s">
        <v>217</v>
      </c>
      <c r="D825" t="s">
        <v>47</v>
      </c>
      <c r="E825" t="s">
        <v>22</v>
      </c>
      <c r="F825" s="101">
        <v>45077</v>
      </c>
      <c r="H825">
        <v>80</v>
      </c>
      <c r="I825" t="s">
        <v>1314</v>
      </c>
    </row>
    <row r="826" spans="1:9" x14ac:dyDescent="0.3">
      <c r="A826">
        <v>362</v>
      </c>
      <c r="B826" t="s">
        <v>314</v>
      </c>
      <c r="C826" t="s">
        <v>315</v>
      </c>
      <c r="D826" t="s">
        <v>47</v>
      </c>
      <c r="E826" t="s">
        <v>22</v>
      </c>
      <c r="F826" s="101">
        <v>45077</v>
      </c>
      <c r="I826" t="s">
        <v>1454</v>
      </c>
    </row>
    <row r="827" spans="1:9" x14ac:dyDescent="0.3">
      <c r="A827">
        <v>375</v>
      </c>
      <c r="B827" t="s">
        <v>330</v>
      </c>
      <c r="C827" t="s">
        <v>315</v>
      </c>
      <c r="D827" t="s">
        <v>47</v>
      </c>
      <c r="E827" t="s">
        <v>22</v>
      </c>
      <c r="F827" s="101">
        <v>45077</v>
      </c>
      <c r="H827">
        <v>100</v>
      </c>
      <c r="I827" t="s">
        <v>1500</v>
      </c>
    </row>
    <row r="828" spans="1:9" x14ac:dyDescent="0.3">
      <c r="A828">
        <v>439</v>
      </c>
      <c r="B828" t="s">
        <v>407</v>
      </c>
      <c r="C828" t="s">
        <v>315</v>
      </c>
      <c r="D828" t="s">
        <v>47</v>
      </c>
      <c r="E828" t="s">
        <v>22</v>
      </c>
      <c r="F828" s="101">
        <v>45077</v>
      </c>
      <c r="I828" t="s">
        <v>1806</v>
      </c>
    </row>
    <row r="829" spans="1:9" x14ac:dyDescent="0.3">
      <c r="A829">
        <v>440</v>
      </c>
      <c r="B829" t="s">
        <v>408</v>
      </c>
      <c r="C829" t="s">
        <v>315</v>
      </c>
      <c r="D829" t="s">
        <v>47</v>
      </c>
      <c r="E829" t="s">
        <v>22</v>
      </c>
      <c r="F829" s="101">
        <v>45077</v>
      </c>
      <c r="I829" t="s">
        <v>1817</v>
      </c>
    </row>
    <row r="830" spans="1:9" x14ac:dyDescent="0.3">
      <c r="A830">
        <v>473</v>
      </c>
      <c r="B830" t="s">
        <v>437</v>
      </c>
      <c r="C830" t="s">
        <v>20</v>
      </c>
      <c r="D830" t="s">
        <v>47</v>
      </c>
      <c r="E830" t="s">
        <v>22</v>
      </c>
      <c r="F830" s="101">
        <v>45077</v>
      </c>
      <c r="I830" t="s">
        <v>1943</v>
      </c>
    </row>
    <row r="831" spans="1:9" x14ac:dyDescent="0.3">
      <c r="A831">
        <v>474</v>
      </c>
      <c r="B831" t="s">
        <v>440</v>
      </c>
      <c r="C831" t="s">
        <v>439</v>
      </c>
      <c r="D831" t="s">
        <v>47</v>
      </c>
      <c r="E831" t="s">
        <v>22</v>
      </c>
      <c r="F831" s="101">
        <v>45077</v>
      </c>
      <c r="I831" t="s">
        <v>1958</v>
      </c>
    </row>
    <row r="832" spans="1:9" x14ac:dyDescent="0.3">
      <c r="A832">
        <v>476</v>
      </c>
      <c r="B832" t="s">
        <v>442</v>
      </c>
      <c r="C832" t="s">
        <v>20</v>
      </c>
      <c r="D832" t="s">
        <v>47</v>
      </c>
      <c r="E832" t="s">
        <v>22</v>
      </c>
      <c r="F832" s="101">
        <v>45077</v>
      </c>
      <c r="I832" t="s">
        <v>1977</v>
      </c>
    </row>
    <row r="833" spans="1:9" x14ac:dyDescent="0.3">
      <c r="A833">
        <v>477</v>
      </c>
      <c r="B833" t="s">
        <v>443</v>
      </c>
      <c r="C833" t="s">
        <v>439</v>
      </c>
      <c r="D833" t="s">
        <v>47</v>
      </c>
      <c r="E833" t="s">
        <v>22</v>
      </c>
      <c r="F833" s="101">
        <v>45077</v>
      </c>
      <c r="I833" t="s">
        <v>1991</v>
      </c>
    </row>
    <row r="834" spans="1:9" x14ac:dyDescent="0.3">
      <c r="A834">
        <v>478</v>
      </c>
      <c r="B834" t="s">
        <v>444</v>
      </c>
      <c r="C834" t="s">
        <v>439</v>
      </c>
      <c r="D834" t="s">
        <v>47</v>
      </c>
      <c r="E834" t="s">
        <v>22</v>
      </c>
      <c r="F834" s="101">
        <v>45077</v>
      </c>
      <c r="I834" t="s">
        <v>2009</v>
      </c>
    </row>
    <row r="835" spans="1:9" x14ac:dyDescent="0.3">
      <c r="A835">
        <v>479</v>
      </c>
      <c r="B835" t="s">
        <v>445</v>
      </c>
      <c r="C835" t="s">
        <v>439</v>
      </c>
      <c r="D835" t="s">
        <v>47</v>
      </c>
      <c r="E835" t="s">
        <v>22</v>
      </c>
      <c r="F835" s="101">
        <v>45077</v>
      </c>
      <c r="I835" t="s">
        <v>2028</v>
      </c>
    </row>
    <row r="836" spans="1:9" x14ac:dyDescent="0.3">
      <c r="A836">
        <v>480</v>
      </c>
      <c r="B836" t="s">
        <v>446</v>
      </c>
      <c r="C836" t="s">
        <v>439</v>
      </c>
      <c r="D836" t="s">
        <v>47</v>
      </c>
      <c r="E836" t="s">
        <v>22</v>
      </c>
      <c r="F836" s="101">
        <v>45077</v>
      </c>
      <c r="I836" t="s">
        <v>2044</v>
      </c>
    </row>
    <row r="837" spans="1:9" x14ac:dyDescent="0.3">
      <c r="A837">
        <v>456</v>
      </c>
      <c r="B837" t="s">
        <v>421</v>
      </c>
      <c r="C837" t="s">
        <v>395</v>
      </c>
      <c r="D837" t="s">
        <v>52</v>
      </c>
      <c r="E837" t="s">
        <v>22</v>
      </c>
      <c r="F837" s="101">
        <v>45077</v>
      </c>
      <c r="I837" t="s">
        <v>1845</v>
      </c>
    </row>
    <row r="838" spans="1:9" x14ac:dyDescent="0.3">
      <c r="A838">
        <v>457</v>
      </c>
      <c r="B838" t="s">
        <v>422</v>
      </c>
      <c r="C838" t="s">
        <v>395</v>
      </c>
      <c r="D838" t="s">
        <v>52</v>
      </c>
      <c r="E838" t="s">
        <v>22</v>
      </c>
      <c r="F838" s="101">
        <v>45077</v>
      </c>
      <c r="I838" t="s">
        <v>1867</v>
      </c>
    </row>
    <row r="839" spans="1:9" x14ac:dyDescent="0.3">
      <c r="A839">
        <v>77</v>
      </c>
      <c r="B839" t="s">
        <v>57</v>
      </c>
      <c r="C839" t="s">
        <v>58</v>
      </c>
      <c r="D839" t="s">
        <v>21</v>
      </c>
      <c r="E839" t="s">
        <v>22</v>
      </c>
      <c r="F839" s="101">
        <v>45107</v>
      </c>
      <c r="G839">
        <v>98.6</v>
      </c>
      <c r="H839">
        <v>97</v>
      </c>
      <c r="I839" t="s">
        <v>4086</v>
      </c>
    </row>
    <row r="840" spans="1:9" x14ac:dyDescent="0.3">
      <c r="A840">
        <v>121</v>
      </c>
      <c r="B840" t="s">
        <v>94</v>
      </c>
      <c r="C840" t="s">
        <v>25</v>
      </c>
      <c r="D840" t="s">
        <v>21</v>
      </c>
      <c r="E840" t="s">
        <v>54</v>
      </c>
      <c r="F840" s="101">
        <v>45107</v>
      </c>
      <c r="G840">
        <v>102.42831146953</v>
      </c>
      <c r="H840">
        <v>102</v>
      </c>
      <c r="I840" t="s">
        <v>4089</v>
      </c>
    </row>
    <row r="841" spans="1:9" x14ac:dyDescent="0.3">
      <c r="A841">
        <v>122</v>
      </c>
      <c r="B841" t="s">
        <v>96</v>
      </c>
      <c r="C841" t="s">
        <v>93</v>
      </c>
      <c r="D841" t="s">
        <v>21</v>
      </c>
      <c r="E841" t="s">
        <v>22</v>
      </c>
      <c r="F841" s="101">
        <v>45107</v>
      </c>
      <c r="G841">
        <v>75</v>
      </c>
      <c r="H841">
        <v>80</v>
      </c>
      <c r="I841" t="s">
        <v>4092</v>
      </c>
    </row>
    <row r="842" spans="1:9" x14ac:dyDescent="0.3">
      <c r="A842">
        <v>124</v>
      </c>
      <c r="B842" t="s">
        <v>97</v>
      </c>
      <c r="C842" t="s">
        <v>64</v>
      </c>
      <c r="D842" t="s">
        <v>21</v>
      </c>
      <c r="E842" t="s">
        <v>54</v>
      </c>
      <c r="F842" s="101">
        <v>45107</v>
      </c>
      <c r="G842">
        <v>0</v>
      </c>
      <c r="H842">
        <v>1.6</v>
      </c>
      <c r="I842" t="s">
        <v>4095</v>
      </c>
    </row>
    <row r="843" spans="1:9" x14ac:dyDescent="0.3">
      <c r="A843">
        <v>125</v>
      </c>
      <c r="B843" t="s">
        <v>98</v>
      </c>
      <c r="C843" t="s">
        <v>64</v>
      </c>
      <c r="D843" t="s">
        <v>21</v>
      </c>
      <c r="E843" t="s">
        <v>54</v>
      </c>
      <c r="F843" s="101">
        <v>45107</v>
      </c>
      <c r="G843">
        <v>0</v>
      </c>
      <c r="H843">
        <v>4.7</v>
      </c>
      <c r="I843" t="s">
        <v>4098</v>
      </c>
    </row>
    <row r="844" spans="1:9" x14ac:dyDescent="0.3">
      <c r="A844">
        <v>128</v>
      </c>
      <c r="B844" t="s">
        <v>101</v>
      </c>
      <c r="C844" t="s">
        <v>64</v>
      </c>
      <c r="D844" t="s">
        <v>21</v>
      </c>
      <c r="E844" t="s">
        <v>54</v>
      </c>
      <c r="F844" s="101">
        <v>45107</v>
      </c>
      <c r="G844">
        <v>1.1262282690854</v>
      </c>
      <c r="H844">
        <v>1</v>
      </c>
      <c r="I844" t="s">
        <v>4101</v>
      </c>
    </row>
    <row r="845" spans="1:9" x14ac:dyDescent="0.3">
      <c r="A845">
        <v>172</v>
      </c>
      <c r="B845" t="s">
        <v>122</v>
      </c>
      <c r="C845" t="s">
        <v>93</v>
      </c>
      <c r="D845" t="s">
        <v>21</v>
      </c>
      <c r="E845" t="s">
        <v>22</v>
      </c>
      <c r="F845" s="101">
        <v>45107</v>
      </c>
      <c r="G845">
        <v>91.666666666666998</v>
      </c>
      <c r="H845">
        <v>95</v>
      </c>
      <c r="I845" t="s">
        <v>4103</v>
      </c>
    </row>
    <row r="846" spans="1:9" x14ac:dyDescent="0.3">
      <c r="A846">
        <v>208</v>
      </c>
      <c r="B846" t="s">
        <v>140</v>
      </c>
      <c r="C846" t="s">
        <v>90</v>
      </c>
      <c r="D846" t="s">
        <v>21</v>
      </c>
      <c r="E846" t="s">
        <v>54</v>
      </c>
      <c r="F846" s="101">
        <v>45107</v>
      </c>
      <c r="G846">
        <v>1457</v>
      </c>
      <c r="H846">
        <v>1</v>
      </c>
      <c r="I846" t="s">
        <v>2947</v>
      </c>
    </row>
    <row r="847" spans="1:9" x14ac:dyDescent="0.3">
      <c r="A847">
        <v>214</v>
      </c>
      <c r="B847" t="s">
        <v>143</v>
      </c>
      <c r="C847" t="s">
        <v>90</v>
      </c>
      <c r="D847" t="s">
        <v>21</v>
      </c>
      <c r="E847" t="s">
        <v>54</v>
      </c>
      <c r="F847" s="101">
        <v>45107</v>
      </c>
      <c r="G847">
        <v>2295.5100000000002</v>
      </c>
      <c r="H847">
        <v>7500</v>
      </c>
      <c r="I847" t="s">
        <v>2948</v>
      </c>
    </row>
    <row r="848" spans="1:9" x14ac:dyDescent="0.3">
      <c r="A848">
        <v>217</v>
      </c>
      <c r="B848" t="s">
        <v>147</v>
      </c>
      <c r="C848" t="s">
        <v>90</v>
      </c>
      <c r="D848" t="s">
        <v>21</v>
      </c>
      <c r="E848" t="s">
        <v>22</v>
      </c>
      <c r="F848" s="101">
        <v>45107</v>
      </c>
      <c r="G848">
        <v>31.380626400920999</v>
      </c>
      <c r="H848">
        <v>20</v>
      </c>
      <c r="I848" t="s">
        <v>2949</v>
      </c>
    </row>
    <row r="849" spans="1:9" x14ac:dyDescent="0.3">
      <c r="A849">
        <v>218</v>
      </c>
      <c r="B849" t="s">
        <v>148</v>
      </c>
      <c r="C849" t="s">
        <v>90</v>
      </c>
      <c r="D849" t="s">
        <v>21</v>
      </c>
      <c r="E849" t="s">
        <v>54</v>
      </c>
      <c r="F849" s="101">
        <v>45107</v>
      </c>
      <c r="G849">
        <v>140491</v>
      </c>
      <c r="H849">
        <v>172000</v>
      </c>
      <c r="I849" t="s">
        <v>2950</v>
      </c>
    </row>
    <row r="850" spans="1:9" x14ac:dyDescent="0.3">
      <c r="A850">
        <v>225</v>
      </c>
      <c r="B850" t="s">
        <v>156</v>
      </c>
      <c r="C850" t="s">
        <v>90</v>
      </c>
      <c r="D850" t="s">
        <v>21</v>
      </c>
      <c r="E850" t="s">
        <v>22</v>
      </c>
      <c r="F850" s="101">
        <v>45107</v>
      </c>
      <c r="G850">
        <v>19</v>
      </c>
      <c r="H850">
        <v>1</v>
      </c>
      <c r="I850" t="s">
        <v>2951</v>
      </c>
    </row>
    <row r="851" spans="1:9" x14ac:dyDescent="0.3">
      <c r="A851">
        <v>239</v>
      </c>
      <c r="B851" t="s">
        <v>1226</v>
      </c>
      <c r="C851" t="s">
        <v>29</v>
      </c>
      <c r="D851" t="s">
        <v>21</v>
      </c>
      <c r="E851" t="s">
        <v>22</v>
      </c>
      <c r="F851" s="101">
        <v>45107</v>
      </c>
      <c r="G851">
        <v>0</v>
      </c>
      <c r="I851" t="s">
        <v>2952</v>
      </c>
    </row>
    <row r="852" spans="1:9" x14ac:dyDescent="0.3">
      <c r="A852">
        <v>241</v>
      </c>
      <c r="B852" t="s">
        <v>173</v>
      </c>
      <c r="C852" t="s">
        <v>29</v>
      </c>
      <c r="D852" t="s">
        <v>21</v>
      </c>
      <c r="E852" t="s">
        <v>22</v>
      </c>
      <c r="F852" s="101">
        <v>45107</v>
      </c>
      <c r="G852">
        <v>100</v>
      </c>
      <c r="H852">
        <v>80</v>
      </c>
      <c r="I852" t="s">
        <v>4118</v>
      </c>
    </row>
    <row r="853" spans="1:9" x14ac:dyDescent="0.3">
      <c r="A853">
        <v>434</v>
      </c>
      <c r="B853" t="s">
        <v>403</v>
      </c>
      <c r="C853" t="s">
        <v>90</v>
      </c>
      <c r="D853" t="s">
        <v>21</v>
      </c>
      <c r="E853" t="s">
        <v>54</v>
      </c>
      <c r="F853" s="101">
        <v>45107</v>
      </c>
      <c r="G853">
        <v>5.0999999999999996</v>
      </c>
      <c r="H853">
        <v>200</v>
      </c>
      <c r="I853" t="s">
        <v>1750</v>
      </c>
    </row>
    <row r="854" spans="1:9" x14ac:dyDescent="0.3">
      <c r="A854">
        <v>436</v>
      </c>
      <c r="B854" t="s">
        <v>121</v>
      </c>
      <c r="C854" t="s">
        <v>93</v>
      </c>
      <c r="D854" t="s">
        <v>21</v>
      </c>
      <c r="E854" t="s">
        <v>54</v>
      </c>
      <c r="F854" s="101">
        <v>45107</v>
      </c>
      <c r="H854">
        <v>14</v>
      </c>
      <c r="I854" t="s">
        <v>1790</v>
      </c>
    </row>
    <row r="855" spans="1:9" x14ac:dyDescent="0.3">
      <c r="A855">
        <v>485</v>
      </c>
      <c r="B855" t="s">
        <v>450</v>
      </c>
      <c r="C855" t="s">
        <v>93</v>
      </c>
      <c r="D855" t="s">
        <v>21</v>
      </c>
      <c r="E855" t="s">
        <v>22</v>
      </c>
      <c r="F855" s="101">
        <v>45107</v>
      </c>
      <c r="I855" t="s">
        <v>2075</v>
      </c>
    </row>
    <row r="856" spans="1:9" x14ac:dyDescent="0.3">
      <c r="A856">
        <v>488</v>
      </c>
      <c r="B856" t="s">
        <v>453</v>
      </c>
      <c r="C856" t="s">
        <v>93</v>
      </c>
      <c r="D856" t="s">
        <v>21</v>
      </c>
      <c r="E856" t="s">
        <v>22</v>
      </c>
      <c r="F856" s="101">
        <v>45107</v>
      </c>
      <c r="I856" t="s">
        <v>2115</v>
      </c>
    </row>
    <row r="857" spans="1:9" x14ac:dyDescent="0.3">
      <c r="A857">
        <v>509</v>
      </c>
      <c r="B857" t="s">
        <v>2156</v>
      </c>
      <c r="C857" t="s">
        <v>29</v>
      </c>
      <c r="D857" t="s">
        <v>21</v>
      </c>
      <c r="E857" t="s">
        <v>22</v>
      </c>
      <c r="F857" s="101">
        <v>45107</v>
      </c>
      <c r="I857" t="s">
        <v>2174</v>
      </c>
    </row>
    <row r="858" spans="1:9" x14ac:dyDescent="0.3">
      <c r="A858">
        <v>68</v>
      </c>
      <c r="B858" t="s">
        <v>49</v>
      </c>
      <c r="C858" t="s">
        <v>50</v>
      </c>
      <c r="D858" t="s">
        <v>47</v>
      </c>
      <c r="E858" t="s">
        <v>22</v>
      </c>
      <c r="F858" s="101">
        <v>45107</v>
      </c>
      <c r="G858">
        <v>91.5</v>
      </c>
      <c r="H858">
        <v>80</v>
      </c>
      <c r="I858" t="s">
        <v>4123</v>
      </c>
    </row>
    <row r="859" spans="1:9" x14ac:dyDescent="0.3">
      <c r="A859">
        <v>73</v>
      </c>
      <c r="B859" t="s">
        <v>53</v>
      </c>
      <c r="C859" t="s">
        <v>25</v>
      </c>
      <c r="D859" t="s">
        <v>47</v>
      </c>
      <c r="E859" t="s">
        <v>54</v>
      </c>
      <c r="F859" s="101">
        <v>45107</v>
      </c>
      <c r="G859">
        <v>19</v>
      </c>
      <c r="H859">
        <v>20</v>
      </c>
      <c r="I859" t="s">
        <v>4126</v>
      </c>
    </row>
    <row r="860" spans="1:9" x14ac:dyDescent="0.3">
      <c r="A860">
        <v>74</v>
      </c>
      <c r="B860" t="s">
        <v>56</v>
      </c>
      <c r="C860" t="s">
        <v>25</v>
      </c>
      <c r="D860" t="s">
        <v>47</v>
      </c>
      <c r="E860" t="s">
        <v>22</v>
      </c>
      <c r="F860" s="101">
        <v>45107</v>
      </c>
      <c r="G860">
        <v>87.179487179486998</v>
      </c>
      <c r="H860">
        <v>80</v>
      </c>
      <c r="I860" t="s">
        <v>4129</v>
      </c>
    </row>
    <row r="861" spans="1:9" x14ac:dyDescent="0.3">
      <c r="A861">
        <v>86</v>
      </c>
      <c r="B861" t="s">
        <v>67</v>
      </c>
      <c r="C861" t="s">
        <v>64</v>
      </c>
      <c r="D861" t="s">
        <v>47</v>
      </c>
      <c r="E861" t="s">
        <v>22</v>
      </c>
      <c r="F861" s="101">
        <v>45107</v>
      </c>
      <c r="G861">
        <v>100</v>
      </c>
      <c r="H861">
        <v>100</v>
      </c>
      <c r="I861" t="s">
        <v>4131</v>
      </c>
    </row>
    <row r="862" spans="1:9" x14ac:dyDescent="0.3">
      <c r="A862">
        <v>95</v>
      </c>
      <c r="B862" t="s">
        <v>75</v>
      </c>
      <c r="C862" t="s">
        <v>64</v>
      </c>
      <c r="D862" t="s">
        <v>47</v>
      </c>
      <c r="E862" t="s">
        <v>22</v>
      </c>
      <c r="F862" s="101">
        <v>45107</v>
      </c>
      <c r="G862">
        <v>100</v>
      </c>
      <c r="H862">
        <v>100</v>
      </c>
      <c r="I862" t="s">
        <v>4134</v>
      </c>
    </row>
    <row r="863" spans="1:9" x14ac:dyDescent="0.3">
      <c r="A863">
        <v>143</v>
      </c>
      <c r="B863" t="s">
        <v>911</v>
      </c>
      <c r="C863" t="s">
        <v>77</v>
      </c>
      <c r="D863" t="s">
        <v>47</v>
      </c>
      <c r="E863" t="s">
        <v>22</v>
      </c>
      <c r="F863" s="101">
        <v>45107</v>
      </c>
      <c r="G863">
        <v>146</v>
      </c>
      <c r="H863">
        <v>100</v>
      </c>
      <c r="I863" t="s">
        <v>4137</v>
      </c>
    </row>
    <row r="864" spans="1:9" x14ac:dyDescent="0.3">
      <c r="A864">
        <v>145</v>
      </c>
      <c r="B864" t="s">
        <v>109</v>
      </c>
      <c r="C864" t="s">
        <v>110</v>
      </c>
      <c r="D864" t="s">
        <v>47</v>
      </c>
      <c r="E864" t="s">
        <v>22</v>
      </c>
      <c r="F864" s="101">
        <v>45107</v>
      </c>
      <c r="G864">
        <v>2</v>
      </c>
      <c r="H864">
        <v>1</v>
      </c>
      <c r="I864" t="s">
        <v>4140</v>
      </c>
    </row>
    <row r="865" spans="1:9" x14ac:dyDescent="0.3">
      <c r="A865">
        <v>146</v>
      </c>
      <c r="B865" t="s">
        <v>111</v>
      </c>
      <c r="C865" t="s">
        <v>77</v>
      </c>
      <c r="D865" t="s">
        <v>47</v>
      </c>
      <c r="E865" t="s">
        <v>22</v>
      </c>
      <c r="F865" s="101">
        <v>45107</v>
      </c>
      <c r="G865">
        <v>120.87</v>
      </c>
      <c r="H865">
        <v>230</v>
      </c>
      <c r="I865" t="s">
        <v>4143</v>
      </c>
    </row>
    <row r="866" spans="1:9" x14ac:dyDescent="0.3">
      <c r="A866">
        <v>148</v>
      </c>
      <c r="B866" t="s">
        <v>114</v>
      </c>
      <c r="C866" t="s">
        <v>110</v>
      </c>
      <c r="D866" t="s">
        <v>47</v>
      </c>
      <c r="E866" t="s">
        <v>22</v>
      </c>
      <c r="F866" s="101">
        <v>45107</v>
      </c>
      <c r="G866">
        <v>4.1100000000000003</v>
      </c>
      <c r="H866">
        <v>2.5</v>
      </c>
      <c r="I866" t="s">
        <v>4146</v>
      </c>
    </row>
    <row r="867" spans="1:9" x14ac:dyDescent="0.3">
      <c r="A867">
        <v>159</v>
      </c>
      <c r="B867" t="s">
        <v>85</v>
      </c>
      <c r="C867" t="s">
        <v>118</v>
      </c>
      <c r="D867" t="s">
        <v>47</v>
      </c>
      <c r="E867" t="s">
        <v>22</v>
      </c>
      <c r="F867" s="101">
        <v>45107</v>
      </c>
      <c r="G867">
        <v>96</v>
      </c>
      <c r="H867">
        <v>80</v>
      </c>
      <c r="I867" t="s">
        <v>4149</v>
      </c>
    </row>
    <row r="868" spans="1:9" x14ac:dyDescent="0.3">
      <c r="A868">
        <v>167</v>
      </c>
      <c r="B868" t="s">
        <v>120</v>
      </c>
      <c r="C868" t="s">
        <v>25</v>
      </c>
      <c r="D868" t="s">
        <v>47</v>
      </c>
      <c r="E868" t="s">
        <v>22</v>
      </c>
      <c r="F868" s="101">
        <v>45107</v>
      </c>
      <c r="G868">
        <v>97.7</v>
      </c>
      <c r="H868">
        <v>80</v>
      </c>
      <c r="I868" t="s">
        <v>4152</v>
      </c>
    </row>
    <row r="869" spans="1:9" x14ac:dyDescent="0.3">
      <c r="A869">
        <v>193</v>
      </c>
      <c r="B869" t="s">
        <v>965</v>
      </c>
      <c r="C869" t="s">
        <v>46</v>
      </c>
      <c r="D869" t="s">
        <v>47</v>
      </c>
      <c r="E869" t="s">
        <v>22</v>
      </c>
      <c r="F869" s="101">
        <v>45107</v>
      </c>
      <c r="G869">
        <v>91.899679829242004</v>
      </c>
      <c r="H869">
        <v>92</v>
      </c>
      <c r="I869" t="s">
        <v>4155</v>
      </c>
    </row>
    <row r="870" spans="1:9" x14ac:dyDescent="0.3">
      <c r="A870">
        <v>199</v>
      </c>
      <c r="B870" t="s">
        <v>131</v>
      </c>
      <c r="C870" t="s">
        <v>25</v>
      </c>
      <c r="D870" t="s">
        <v>47</v>
      </c>
      <c r="E870" t="s">
        <v>22</v>
      </c>
      <c r="F870" s="101">
        <v>45107</v>
      </c>
      <c r="G870">
        <v>87.666666666666998</v>
      </c>
      <c r="H870">
        <v>95</v>
      </c>
      <c r="I870" t="s">
        <v>4159</v>
      </c>
    </row>
    <row r="871" spans="1:9" x14ac:dyDescent="0.3">
      <c r="A871">
        <v>203</v>
      </c>
      <c r="B871" t="s">
        <v>135</v>
      </c>
      <c r="C871" t="s">
        <v>86</v>
      </c>
      <c r="D871" t="s">
        <v>47</v>
      </c>
      <c r="E871" t="s">
        <v>22</v>
      </c>
      <c r="F871" s="101">
        <v>45107</v>
      </c>
      <c r="G871">
        <v>104.63235542785</v>
      </c>
      <c r="H871">
        <v>95</v>
      </c>
      <c r="I871" t="s">
        <v>2953</v>
      </c>
    </row>
    <row r="872" spans="1:9" x14ac:dyDescent="0.3">
      <c r="A872">
        <v>204</v>
      </c>
      <c r="B872" t="s">
        <v>136</v>
      </c>
      <c r="C872" t="s">
        <v>86</v>
      </c>
      <c r="D872" t="s">
        <v>47</v>
      </c>
      <c r="E872" t="s">
        <v>22</v>
      </c>
      <c r="F872" s="101">
        <v>45107</v>
      </c>
      <c r="G872">
        <v>194.75668793403</v>
      </c>
      <c r="H872">
        <v>95</v>
      </c>
      <c r="I872" t="s">
        <v>4165</v>
      </c>
    </row>
    <row r="873" spans="1:9" x14ac:dyDescent="0.3">
      <c r="A873">
        <v>205</v>
      </c>
      <c r="B873" t="s">
        <v>137</v>
      </c>
      <c r="C873" t="s">
        <v>86</v>
      </c>
      <c r="D873" t="s">
        <v>47</v>
      </c>
      <c r="E873" t="s">
        <v>22</v>
      </c>
      <c r="F873" s="101">
        <v>45107</v>
      </c>
      <c r="G873">
        <v>165.42728645151001</v>
      </c>
      <c r="H873">
        <v>95</v>
      </c>
      <c r="I873" t="s">
        <v>4168</v>
      </c>
    </row>
    <row r="874" spans="1:9" x14ac:dyDescent="0.3">
      <c r="A874">
        <v>207</v>
      </c>
      <c r="B874" t="s">
        <v>139</v>
      </c>
      <c r="C874" t="s">
        <v>86</v>
      </c>
      <c r="D874" t="s">
        <v>47</v>
      </c>
      <c r="E874" t="s">
        <v>54</v>
      </c>
      <c r="F874" s="101">
        <v>45107</v>
      </c>
      <c r="G874">
        <v>101.19882903781</v>
      </c>
      <c r="H874">
        <v>100</v>
      </c>
      <c r="I874" t="s">
        <v>4171</v>
      </c>
    </row>
    <row r="875" spans="1:9" x14ac:dyDescent="0.3">
      <c r="A875">
        <v>215</v>
      </c>
      <c r="B875" t="s">
        <v>145</v>
      </c>
      <c r="C875" t="s">
        <v>90</v>
      </c>
      <c r="D875" t="s">
        <v>47</v>
      </c>
      <c r="E875" t="s">
        <v>22</v>
      </c>
      <c r="F875" s="101">
        <v>45107</v>
      </c>
      <c r="H875">
        <v>1</v>
      </c>
      <c r="I875" t="s">
        <v>2957</v>
      </c>
    </row>
    <row r="876" spans="1:9" x14ac:dyDescent="0.3">
      <c r="A876">
        <v>219</v>
      </c>
      <c r="B876" t="s">
        <v>150</v>
      </c>
      <c r="C876" t="s">
        <v>90</v>
      </c>
      <c r="D876" t="s">
        <v>47</v>
      </c>
      <c r="E876" t="s">
        <v>22</v>
      </c>
      <c r="F876" s="101">
        <v>45107</v>
      </c>
      <c r="G876">
        <v>21.147036826274292</v>
      </c>
      <c r="H876">
        <v>1</v>
      </c>
      <c r="I876" t="s">
        <v>2958</v>
      </c>
    </row>
    <row r="877" spans="1:9" x14ac:dyDescent="0.3">
      <c r="A877">
        <v>220</v>
      </c>
      <c r="B877" t="s">
        <v>151</v>
      </c>
      <c r="C877" t="s">
        <v>90</v>
      </c>
      <c r="D877" t="s">
        <v>47</v>
      </c>
      <c r="E877" t="s">
        <v>22</v>
      </c>
      <c r="F877" s="101">
        <v>45107</v>
      </c>
      <c r="G877">
        <v>40.678407793435213</v>
      </c>
      <c r="H877">
        <v>1</v>
      </c>
      <c r="I877" t="s">
        <v>2959</v>
      </c>
    </row>
    <row r="878" spans="1:9" x14ac:dyDescent="0.3">
      <c r="A878">
        <v>230</v>
      </c>
      <c r="B878" t="s">
        <v>161</v>
      </c>
      <c r="C878" t="s">
        <v>90</v>
      </c>
      <c r="D878" t="s">
        <v>47</v>
      </c>
      <c r="E878" t="s">
        <v>22</v>
      </c>
      <c r="F878" s="101">
        <v>45107</v>
      </c>
      <c r="G878">
        <v>100</v>
      </c>
      <c r="H878">
        <v>90</v>
      </c>
      <c r="I878" t="s">
        <v>4180</v>
      </c>
    </row>
    <row r="879" spans="1:9" x14ac:dyDescent="0.3">
      <c r="A879">
        <v>231</v>
      </c>
      <c r="B879" t="s">
        <v>162</v>
      </c>
      <c r="C879" t="s">
        <v>90</v>
      </c>
      <c r="D879" t="s">
        <v>47</v>
      </c>
      <c r="E879" t="s">
        <v>22</v>
      </c>
      <c r="F879" s="101">
        <v>45107</v>
      </c>
      <c r="G879">
        <v>40.58</v>
      </c>
      <c r="H879">
        <v>35</v>
      </c>
      <c r="I879" t="s">
        <v>4183</v>
      </c>
    </row>
    <row r="880" spans="1:9" x14ac:dyDescent="0.3">
      <c r="A880">
        <v>232</v>
      </c>
      <c r="B880" t="s">
        <v>163</v>
      </c>
      <c r="C880" t="s">
        <v>90</v>
      </c>
      <c r="D880" t="s">
        <v>47</v>
      </c>
      <c r="E880" t="s">
        <v>22</v>
      </c>
      <c r="F880" s="101">
        <v>45107</v>
      </c>
      <c r="G880">
        <v>100</v>
      </c>
      <c r="H880">
        <v>90</v>
      </c>
      <c r="I880" t="s">
        <v>4186</v>
      </c>
    </row>
    <row r="881" spans="1:9" x14ac:dyDescent="0.3">
      <c r="A881">
        <v>245</v>
      </c>
      <c r="B881" t="s">
        <v>1245</v>
      </c>
      <c r="C881" t="s">
        <v>178</v>
      </c>
      <c r="D881" t="s">
        <v>47</v>
      </c>
      <c r="E881" t="s">
        <v>22</v>
      </c>
      <c r="F881" s="101">
        <v>45107</v>
      </c>
      <c r="G881">
        <v>97.84</v>
      </c>
      <c r="H881">
        <v>87</v>
      </c>
      <c r="I881" t="s">
        <v>4189</v>
      </c>
    </row>
    <row r="882" spans="1:9" x14ac:dyDescent="0.3">
      <c r="A882">
        <v>252</v>
      </c>
      <c r="B882" t="s">
        <v>1253</v>
      </c>
      <c r="C882" t="s">
        <v>178</v>
      </c>
      <c r="D882" t="s">
        <v>47</v>
      </c>
      <c r="E882" t="s">
        <v>22</v>
      </c>
      <c r="F882" s="101">
        <v>45107</v>
      </c>
      <c r="G882">
        <v>98.81</v>
      </c>
      <c r="H882">
        <v>68</v>
      </c>
      <c r="I882" t="s">
        <v>4193</v>
      </c>
    </row>
    <row r="883" spans="1:9" x14ac:dyDescent="0.3">
      <c r="A883">
        <v>256</v>
      </c>
      <c r="B883" t="s">
        <v>193</v>
      </c>
      <c r="C883" t="s">
        <v>118</v>
      </c>
      <c r="D883" t="s">
        <v>47</v>
      </c>
      <c r="E883" t="s">
        <v>22</v>
      </c>
      <c r="F883" s="101">
        <v>45107</v>
      </c>
      <c r="G883">
        <v>123.52941176471001</v>
      </c>
      <c r="H883">
        <v>100</v>
      </c>
      <c r="I883" t="s">
        <v>4196</v>
      </c>
    </row>
    <row r="884" spans="1:9" x14ac:dyDescent="0.3">
      <c r="A884">
        <v>260</v>
      </c>
      <c r="B884" t="s">
        <v>196</v>
      </c>
      <c r="C884" t="s">
        <v>197</v>
      </c>
      <c r="D884" t="s">
        <v>47</v>
      </c>
      <c r="E884" t="s">
        <v>54</v>
      </c>
      <c r="F884" s="101">
        <v>45107</v>
      </c>
      <c r="G884">
        <v>2.8</v>
      </c>
      <c r="H884">
        <v>3</v>
      </c>
      <c r="I884" t="s">
        <v>4200</v>
      </c>
    </row>
    <row r="885" spans="1:9" x14ac:dyDescent="0.3">
      <c r="A885">
        <v>261</v>
      </c>
      <c r="B885" t="s">
        <v>198</v>
      </c>
      <c r="C885" t="s">
        <v>46</v>
      </c>
      <c r="D885" t="s">
        <v>47</v>
      </c>
      <c r="E885" t="s">
        <v>54</v>
      </c>
      <c r="F885" s="101">
        <v>45107</v>
      </c>
      <c r="G885">
        <v>1.98</v>
      </c>
      <c r="H885">
        <v>3</v>
      </c>
      <c r="I885" t="s">
        <v>4203</v>
      </c>
    </row>
    <row r="886" spans="1:9" x14ac:dyDescent="0.3">
      <c r="A886">
        <v>262</v>
      </c>
      <c r="B886" t="s">
        <v>200</v>
      </c>
      <c r="C886" t="s">
        <v>41</v>
      </c>
      <c r="D886" t="s">
        <v>47</v>
      </c>
      <c r="E886" t="s">
        <v>54</v>
      </c>
      <c r="F886" s="101">
        <v>45107</v>
      </c>
      <c r="G886">
        <v>0</v>
      </c>
      <c r="H886">
        <v>20</v>
      </c>
      <c r="I886" t="s">
        <v>8431</v>
      </c>
    </row>
    <row r="887" spans="1:9" x14ac:dyDescent="0.3">
      <c r="A887">
        <v>268</v>
      </c>
      <c r="B887" t="s">
        <v>1284</v>
      </c>
      <c r="C887" t="s">
        <v>208</v>
      </c>
      <c r="D887" t="s">
        <v>47</v>
      </c>
      <c r="E887" t="s">
        <v>22</v>
      </c>
      <c r="F887" s="101">
        <v>45107</v>
      </c>
      <c r="G887">
        <v>661</v>
      </c>
      <c r="I887" t="s">
        <v>4206</v>
      </c>
    </row>
    <row r="888" spans="1:9" x14ac:dyDescent="0.3">
      <c r="A888">
        <v>269</v>
      </c>
      <c r="B888" t="s">
        <v>1287</v>
      </c>
      <c r="C888" t="s">
        <v>208</v>
      </c>
      <c r="D888" t="s">
        <v>47</v>
      </c>
      <c r="E888" t="s">
        <v>22</v>
      </c>
      <c r="F888" s="101">
        <v>45107</v>
      </c>
      <c r="G888">
        <v>0.4</v>
      </c>
      <c r="I888" t="s">
        <v>4209</v>
      </c>
    </row>
    <row r="889" spans="1:9" x14ac:dyDescent="0.3">
      <c r="A889">
        <v>270</v>
      </c>
      <c r="B889" t="s">
        <v>1290</v>
      </c>
      <c r="C889" t="s">
        <v>208</v>
      </c>
      <c r="D889" t="s">
        <v>47</v>
      </c>
      <c r="E889" t="s">
        <v>22</v>
      </c>
      <c r="F889" s="101">
        <v>45107</v>
      </c>
      <c r="G889">
        <v>6.55</v>
      </c>
      <c r="I889" t="s">
        <v>4212</v>
      </c>
    </row>
    <row r="890" spans="1:9" x14ac:dyDescent="0.3">
      <c r="A890">
        <v>271</v>
      </c>
      <c r="B890" t="s">
        <v>1293</v>
      </c>
      <c r="C890" t="s">
        <v>208</v>
      </c>
      <c r="D890" t="s">
        <v>47</v>
      </c>
      <c r="E890" t="s">
        <v>22</v>
      </c>
      <c r="F890" s="101">
        <v>45107</v>
      </c>
      <c r="G890">
        <v>63.291139240506332</v>
      </c>
      <c r="I890" t="s">
        <v>4214</v>
      </c>
    </row>
    <row r="891" spans="1:9" x14ac:dyDescent="0.3">
      <c r="A891">
        <v>273</v>
      </c>
      <c r="B891" t="s">
        <v>213</v>
      </c>
      <c r="C891" t="s">
        <v>214</v>
      </c>
      <c r="D891" t="s">
        <v>47</v>
      </c>
      <c r="E891" t="s">
        <v>22</v>
      </c>
      <c r="F891" s="101">
        <v>45107</v>
      </c>
      <c r="G891">
        <v>100</v>
      </c>
      <c r="H891">
        <v>100</v>
      </c>
      <c r="I891" t="s">
        <v>4216</v>
      </c>
    </row>
    <row r="892" spans="1:9" x14ac:dyDescent="0.3">
      <c r="A892">
        <v>274</v>
      </c>
      <c r="B892" t="s">
        <v>215</v>
      </c>
      <c r="C892" t="s">
        <v>197</v>
      </c>
      <c r="D892" t="s">
        <v>47</v>
      </c>
      <c r="E892" t="s">
        <v>22</v>
      </c>
      <c r="F892" s="101">
        <v>45107</v>
      </c>
      <c r="G892">
        <v>97.855020351087006</v>
      </c>
      <c r="H892">
        <v>100</v>
      </c>
      <c r="I892" t="s">
        <v>2960</v>
      </c>
    </row>
    <row r="893" spans="1:9" x14ac:dyDescent="0.3">
      <c r="A893">
        <v>275</v>
      </c>
      <c r="B893" t="s">
        <v>216</v>
      </c>
      <c r="C893" t="s">
        <v>217</v>
      </c>
      <c r="D893" t="s">
        <v>47</v>
      </c>
      <c r="E893" t="s">
        <v>22</v>
      </c>
      <c r="F893" s="101">
        <v>45107</v>
      </c>
      <c r="H893">
        <v>80</v>
      </c>
      <c r="I893" t="s">
        <v>1315</v>
      </c>
    </row>
    <row r="894" spans="1:9" x14ac:dyDescent="0.3">
      <c r="A894">
        <v>276</v>
      </c>
      <c r="B894" t="s">
        <v>218</v>
      </c>
      <c r="C894" t="s">
        <v>219</v>
      </c>
      <c r="D894" t="s">
        <v>47</v>
      </c>
      <c r="E894" t="s">
        <v>54</v>
      </c>
      <c r="F894" s="101">
        <v>45107</v>
      </c>
      <c r="G894">
        <v>89.99</v>
      </c>
      <c r="H894">
        <v>85</v>
      </c>
      <c r="I894" t="s">
        <v>4222</v>
      </c>
    </row>
    <row r="895" spans="1:9" x14ac:dyDescent="0.3">
      <c r="A895">
        <v>277</v>
      </c>
      <c r="B895" t="s">
        <v>1323</v>
      </c>
      <c r="C895" t="s">
        <v>219</v>
      </c>
      <c r="D895" t="s">
        <v>47</v>
      </c>
      <c r="E895" t="s">
        <v>54</v>
      </c>
      <c r="F895" s="101">
        <v>45107</v>
      </c>
      <c r="G895">
        <v>76.48</v>
      </c>
      <c r="H895">
        <v>85</v>
      </c>
      <c r="I895" t="s">
        <v>4226</v>
      </c>
    </row>
    <row r="896" spans="1:9" x14ac:dyDescent="0.3">
      <c r="A896">
        <v>278</v>
      </c>
      <c r="B896" t="s">
        <v>1325</v>
      </c>
      <c r="C896" t="s">
        <v>219</v>
      </c>
      <c r="D896" t="s">
        <v>47</v>
      </c>
      <c r="E896" t="s">
        <v>22</v>
      </c>
      <c r="F896" s="101">
        <v>45107</v>
      </c>
      <c r="G896">
        <v>0</v>
      </c>
      <c r="I896" t="s">
        <v>2965</v>
      </c>
    </row>
    <row r="897" spans="1:9" x14ac:dyDescent="0.3">
      <c r="A897">
        <v>282</v>
      </c>
      <c r="B897" t="s">
        <v>225</v>
      </c>
      <c r="C897" t="s">
        <v>219</v>
      </c>
      <c r="D897" t="s">
        <v>47</v>
      </c>
      <c r="E897" t="s">
        <v>22</v>
      </c>
      <c r="F897" s="101">
        <v>45107</v>
      </c>
      <c r="G897">
        <v>97.02</v>
      </c>
      <c r="H897">
        <v>96</v>
      </c>
      <c r="I897" t="s">
        <v>4231</v>
      </c>
    </row>
    <row r="898" spans="1:9" x14ac:dyDescent="0.3">
      <c r="A898">
        <v>283</v>
      </c>
      <c r="B898" t="s">
        <v>226</v>
      </c>
      <c r="C898" t="s">
        <v>219</v>
      </c>
      <c r="D898" t="s">
        <v>47</v>
      </c>
      <c r="E898" t="s">
        <v>22</v>
      </c>
      <c r="F898" s="101">
        <v>45107</v>
      </c>
      <c r="G898">
        <v>4.5999999999999996</v>
      </c>
      <c r="H898">
        <v>4.5</v>
      </c>
      <c r="I898" t="s">
        <v>4234</v>
      </c>
    </row>
    <row r="899" spans="1:9" x14ac:dyDescent="0.3">
      <c r="A899">
        <v>285</v>
      </c>
      <c r="B899" t="s">
        <v>228</v>
      </c>
      <c r="C899" t="s">
        <v>219</v>
      </c>
      <c r="D899" t="s">
        <v>47</v>
      </c>
      <c r="E899" t="s">
        <v>22</v>
      </c>
      <c r="F899" s="101">
        <v>45107</v>
      </c>
      <c r="G899">
        <v>100</v>
      </c>
      <c r="H899">
        <v>100</v>
      </c>
      <c r="I899" t="s">
        <v>4237</v>
      </c>
    </row>
    <row r="900" spans="1:9" x14ac:dyDescent="0.3">
      <c r="A900">
        <v>286</v>
      </c>
      <c r="B900" t="s">
        <v>1339</v>
      </c>
      <c r="C900" t="s">
        <v>219</v>
      </c>
      <c r="D900" t="s">
        <v>47</v>
      </c>
      <c r="E900" t="s">
        <v>22</v>
      </c>
      <c r="F900" s="101">
        <v>45107</v>
      </c>
      <c r="G900">
        <v>0</v>
      </c>
      <c r="I900" t="s">
        <v>2969</v>
      </c>
    </row>
    <row r="901" spans="1:9" x14ac:dyDescent="0.3">
      <c r="A901">
        <v>292</v>
      </c>
      <c r="B901" t="s">
        <v>235</v>
      </c>
      <c r="C901" t="s">
        <v>234</v>
      </c>
      <c r="D901" t="s">
        <v>47</v>
      </c>
      <c r="E901" t="s">
        <v>22</v>
      </c>
      <c r="F901" s="101">
        <v>45107</v>
      </c>
      <c r="G901">
        <v>10.990099009901</v>
      </c>
      <c r="H901">
        <v>3</v>
      </c>
      <c r="I901" t="s">
        <v>2974</v>
      </c>
    </row>
    <row r="902" spans="1:9" x14ac:dyDescent="0.3">
      <c r="A902">
        <v>294</v>
      </c>
      <c r="B902" t="s">
        <v>238</v>
      </c>
      <c r="C902" t="s">
        <v>234</v>
      </c>
      <c r="D902" t="s">
        <v>47</v>
      </c>
      <c r="E902" t="s">
        <v>22</v>
      </c>
      <c r="F902" s="101">
        <v>45107</v>
      </c>
      <c r="G902">
        <v>30.158730158729998</v>
      </c>
      <c r="H902">
        <v>3</v>
      </c>
      <c r="I902" t="s">
        <v>2978</v>
      </c>
    </row>
    <row r="903" spans="1:9" x14ac:dyDescent="0.3">
      <c r="A903">
        <v>302</v>
      </c>
      <c r="B903" t="s">
        <v>1379</v>
      </c>
      <c r="C903" t="s">
        <v>208</v>
      </c>
      <c r="D903" t="s">
        <v>47</v>
      </c>
      <c r="E903" t="s">
        <v>22</v>
      </c>
      <c r="F903" s="101">
        <v>45107</v>
      </c>
      <c r="G903">
        <v>0</v>
      </c>
      <c r="I903" t="s">
        <v>4247</v>
      </c>
    </row>
    <row r="904" spans="1:9" x14ac:dyDescent="0.3">
      <c r="A904">
        <v>303</v>
      </c>
      <c r="B904" t="s">
        <v>248</v>
      </c>
      <c r="C904" t="s">
        <v>249</v>
      </c>
      <c r="D904" t="s">
        <v>47</v>
      </c>
      <c r="E904" t="s">
        <v>22</v>
      </c>
      <c r="F904" s="101">
        <v>45107</v>
      </c>
      <c r="G904">
        <v>75.757575757576006</v>
      </c>
      <c r="H904">
        <v>100</v>
      </c>
      <c r="I904" t="s">
        <v>2979</v>
      </c>
    </row>
    <row r="905" spans="1:9" x14ac:dyDescent="0.3">
      <c r="A905">
        <v>304</v>
      </c>
      <c r="B905" t="s">
        <v>250</v>
      </c>
      <c r="C905" t="s">
        <v>249</v>
      </c>
      <c r="D905" t="s">
        <v>47</v>
      </c>
      <c r="E905" t="s">
        <v>22</v>
      </c>
      <c r="F905" s="101">
        <v>45107</v>
      </c>
      <c r="G905">
        <v>189.86</v>
      </c>
      <c r="H905">
        <v>100</v>
      </c>
      <c r="I905" t="s">
        <v>4253</v>
      </c>
    </row>
    <row r="906" spans="1:9" x14ac:dyDescent="0.3">
      <c r="A906">
        <v>323</v>
      </c>
      <c r="B906" t="s">
        <v>273</v>
      </c>
      <c r="C906" t="s">
        <v>39</v>
      </c>
      <c r="D906" t="s">
        <v>47</v>
      </c>
      <c r="E906" t="s">
        <v>22</v>
      </c>
      <c r="F906" s="101">
        <v>45107</v>
      </c>
      <c r="G906">
        <v>100</v>
      </c>
      <c r="H906">
        <v>100</v>
      </c>
      <c r="I906" t="s">
        <v>4256</v>
      </c>
    </row>
    <row r="907" spans="1:9" x14ac:dyDescent="0.3">
      <c r="A907">
        <v>324</v>
      </c>
      <c r="B907" t="s">
        <v>274</v>
      </c>
      <c r="C907" t="s">
        <v>39</v>
      </c>
      <c r="D907" t="s">
        <v>47</v>
      </c>
      <c r="E907" t="s">
        <v>22</v>
      </c>
      <c r="F907" s="101">
        <v>45107</v>
      </c>
      <c r="H907">
        <v>100</v>
      </c>
      <c r="I907" t="s">
        <v>4258</v>
      </c>
    </row>
    <row r="908" spans="1:9" x14ac:dyDescent="0.3">
      <c r="A908">
        <v>325</v>
      </c>
      <c r="B908" t="s">
        <v>1403</v>
      </c>
      <c r="C908" t="s">
        <v>39</v>
      </c>
      <c r="D908" t="s">
        <v>47</v>
      </c>
      <c r="E908" t="s">
        <v>22</v>
      </c>
      <c r="F908" s="101">
        <v>45107</v>
      </c>
      <c r="G908">
        <v>100</v>
      </c>
      <c r="H908">
        <v>100</v>
      </c>
      <c r="I908" t="s">
        <v>4260</v>
      </c>
    </row>
    <row r="909" spans="1:9" x14ac:dyDescent="0.3">
      <c r="A909">
        <v>327</v>
      </c>
      <c r="B909" t="s">
        <v>1408</v>
      </c>
      <c r="C909" t="s">
        <v>214</v>
      </c>
      <c r="D909" t="s">
        <v>47</v>
      </c>
      <c r="E909" t="s">
        <v>22</v>
      </c>
      <c r="F909" s="101">
        <v>45107</v>
      </c>
      <c r="H909">
        <v>100</v>
      </c>
      <c r="I909" t="s">
        <v>4262</v>
      </c>
    </row>
    <row r="910" spans="1:9" x14ac:dyDescent="0.3">
      <c r="A910">
        <v>332</v>
      </c>
      <c r="B910" t="s">
        <v>282</v>
      </c>
      <c r="C910" t="s">
        <v>25</v>
      </c>
      <c r="D910" t="s">
        <v>47</v>
      </c>
      <c r="E910" t="s">
        <v>54</v>
      </c>
      <c r="F910" s="101">
        <v>45107</v>
      </c>
      <c r="G910">
        <v>1.57</v>
      </c>
      <c r="H910">
        <v>1.8</v>
      </c>
      <c r="I910" t="s">
        <v>4265</v>
      </c>
    </row>
    <row r="911" spans="1:9" x14ac:dyDescent="0.3">
      <c r="A911">
        <v>337</v>
      </c>
      <c r="B911" t="s">
        <v>1414</v>
      </c>
      <c r="C911" t="s">
        <v>214</v>
      </c>
      <c r="D911" t="s">
        <v>47</v>
      </c>
      <c r="E911" t="s">
        <v>22</v>
      </c>
      <c r="F911" s="101">
        <v>45107</v>
      </c>
      <c r="H911">
        <v>100</v>
      </c>
      <c r="I911" t="s">
        <v>1415</v>
      </c>
    </row>
    <row r="912" spans="1:9" x14ac:dyDescent="0.3">
      <c r="A912">
        <v>338</v>
      </c>
      <c r="B912" t="s">
        <v>1419</v>
      </c>
      <c r="C912" t="s">
        <v>214</v>
      </c>
      <c r="D912" t="s">
        <v>47</v>
      </c>
      <c r="E912" t="s">
        <v>22</v>
      </c>
      <c r="F912" s="101">
        <v>45107</v>
      </c>
      <c r="G912">
        <v>100</v>
      </c>
      <c r="H912">
        <v>100</v>
      </c>
      <c r="I912" t="s">
        <v>4269</v>
      </c>
    </row>
    <row r="913" spans="1:9" x14ac:dyDescent="0.3">
      <c r="A913">
        <v>341</v>
      </c>
      <c r="B913" t="s">
        <v>1424</v>
      </c>
      <c r="C913" t="s">
        <v>50</v>
      </c>
      <c r="D913" t="s">
        <v>47</v>
      </c>
      <c r="E913" t="s">
        <v>22</v>
      </c>
      <c r="F913" s="101">
        <v>45107</v>
      </c>
      <c r="G913">
        <v>123.86966666667</v>
      </c>
      <c r="H913">
        <v>100</v>
      </c>
      <c r="I913" t="s">
        <v>4272</v>
      </c>
    </row>
    <row r="914" spans="1:9" x14ac:dyDescent="0.3">
      <c r="A914">
        <v>344</v>
      </c>
      <c r="B914" t="s">
        <v>294</v>
      </c>
      <c r="C914" t="s">
        <v>25</v>
      </c>
      <c r="D914" t="s">
        <v>47</v>
      </c>
      <c r="E914" t="s">
        <v>22</v>
      </c>
      <c r="F914" s="101">
        <v>45107</v>
      </c>
      <c r="G914">
        <v>97.744360902256005</v>
      </c>
      <c r="H914">
        <v>90</v>
      </c>
      <c r="I914" t="s">
        <v>4275</v>
      </c>
    </row>
    <row r="915" spans="1:9" x14ac:dyDescent="0.3">
      <c r="A915">
        <v>356</v>
      </c>
      <c r="B915" t="s">
        <v>307</v>
      </c>
      <c r="C915" t="s">
        <v>306</v>
      </c>
      <c r="D915" t="s">
        <v>47</v>
      </c>
      <c r="E915" t="s">
        <v>54</v>
      </c>
      <c r="F915" s="101">
        <v>45107</v>
      </c>
      <c r="G915">
        <v>49.213961407602</v>
      </c>
      <c r="H915">
        <v>60</v>
      </c>
      <c r="I915" t="s">
        <v>4278</v>
      </c>
    </row>
    <row r="916" spans="1:9" x14ac:dyDescent="0.3">
      <c r="A916">
        <v>357</v>
      </c>
      <c r="B916" t="s">
        <v>1437</v>
      </c>
      <c r="C916" t="s">
        <v>306</v>
      </c>
      <c r="D916" t="s">
        <v>47</v>
      </c>
      <c r="E916" t="s">
        <v>22</v>
      </c>
      <c r="F916" s="101">
        <v>45107</v>
      </c>
      <c r="G916">
        <v>3.0055354363175999</v>
      </c>
      <c r="I916" t="s">
        <v>4281</v>
      </c>
    </row>
    <row r="917" spans="1:9" x14ac:dyDescent="0.3">
      <c r="A917">
        <v>358</v>
      </c>
      <c r="B917" t="s">
        <v>1439</v>
      </c>
      <c r="C917" t="s">
        <v>310</v>
      </c>
      <c r="D917" t="s">
        <v>47</v>
      </c>
      <c r="E917" t="s">
        <v>22</v>
      </c>
      <c r="F917" s="101">
        <v>45107</v>
      </c>
      <c r="G917">
        <v>86.984536082473994</v>
      </c>
      <c r="H917">
        <v>87</v>
      </c>
      <c r="I917" t="s">
        <v>4284</v>
      </c>
    </row>
    <row r="918" spans="1:9" x14ac:dyDescent="0.3">
      <c r="A918">
        <v>362</v>
      </c>
      <c r="B918" t="s">
        <v>314</v>
      </c>
      <c r="C918" t="s">
        <v>315</v>
      </c>
      <c r="D918" t="s">
        <v>47</v>
      </c>
      <c r="E918" t="s">
        <v>22</v>
      </c>
      <c r="F918" s="101">
        <v>45107</v>
      </c>
      <c r="I918" t="s">
        <v>1455</v>
      </c>
    </row>
    <row r="919" spans="1:9" x14ac:dyDescent="0.3">
      <c r="A919">
        <v>364</v>
      </c>
      <c r="B919" t="s">
        <v>317</v>
      </c>
      <c r="C919" t="s">
        <v>32</v>
      </c>
      <c r="D919" t="s">
        <v>47</v>
      </c>
      <c r="E919" t="s">
        <v>22</v>
      </c>
      <c r="F919" s="101">
        <v>45107</v>
      </c>
      <c r="G919">
        <v>30244</v>
      </c>
      <c r="I919" t="s">
        <v>4288</v>
      </c>
    </row>
    <row r="920" spans="1:9" x14ac:dyDescent="0.3">
      <c r="A920">
        <v>369</v>
      </c>
      <c r="B920" t="s">
        <v>324</v>
      </c>
      <c r="C920" t="s">
        <v>32</v>
      </c>
      <c r="D920" t="s">
        <v>47</v>
      </c>
      <c r="E920" t="s">
        <v>22</v>
      </c>
      <c r="F920" s="101">
        <v>45107</v>
      </c>
      <c r="I920" t="s">
        <v>2980</v>
      </c>
    </row>
    <row r="921" spans="1:9" x14ac:dyDescent="0.3">
      <c r="A921">
        <v>371</v>
      </c>
      <c r="B921" t="s">
        <v>326</v>
      </c>
      <c r="C921" t="s">
        <v>32</v>
      </c>
      <c r="D921" t="s">
        <v>47</v>
      </c>
      <c r="E921" t="s">
        <v>22</v>
      </c>
      <c r="F921" s="101">
        <v>45107</v>
      </c>
      <c r="G921">
        <v>157.50274243635999</v>
      </c>
      <c r="H921">
        <v>100</v>
      </c>
      <c r="I921" t="s">
        <v>4295</v>
      </c>
    </row>
    <row r="922" spans="1:9" x14ac:dyDescent="0.3">
      <c r="A922">
        <v>375</v>
      </c>
      <c r="B922" t="s">
        <v>330</v>
      </c>
      <c r="C922" t="s">
        <v>315</v>
      </c>
      <c r="D922" t="s">
        <v>47</v>
      </c>
      <c r="E922" t="s">
        <v>22</v>
      </c>
      <c r="F922" s="101">
        <v>45107</v>
      </c>
      <c r="G922">
        <v>0</v>
      </c>
      <c r="H922">
        <v>100</v>
      </c>
      <c r="I922" t="s">
        <v>1501</v>
      </c>
    </row>
    <row r="923" spans="1:9" x14ac:dyDescent="0.3">
      <c r="A923">
        <v>376</v>
      </c>
      <c r="B923" t="s">
        <v>332</v>
      </c>
      <c r="C923" t="s">
        <v>86</v>
      </c>
      <c r="D923" t="s">
        <v>47</v>
      </c>
      <c r="E923" t="s">
        <v>22</v>
      </c>
      <c r="F923" s="101">
        <v>45107</v>
      </c>
      <c r="G923">
        <v>149.72237633949999</v>
      </c>
      <c r="H923">
        <v>95</v>
      </c>
      <c r="I923" t="s">
        <v>4298</v>
      </c>
    </row>
    <row r="924" spans="1:9" x14ac:dyDescent="0.3">
      <c r="A924">
        <v>379</v>
      </c>
      <c r="B924" t="s">
        <v>335</v>
      </c>
      <c r="C924" t="s">
        <v>336</v>
      </c>
      <c r="D924" t="s">
        <v>47</v>
      </c>
      <c r="E924" t="s">
        <v>22</v>
      </c>
      <c r="F924" s="101">
        <v>45107</v>
      </c>
      <c r="G924">
        <v>102.72877164056</v>
      </c>
      <c r="H924">
        <v>100</v>
      </c>
      <c r="I924" t="s">
        <v>4301</v>
      </c>
    </row>
    <row r="925" spans="1:9" x14ac:dyDescent="0.3">
      <c r="A925">
        <v>381</v>
      </c>
      <c r="B925" t="s">
        <v>338</v>
      </c>
      <c r="C925" t="s">
        <v>336</v>
      </c>
      <c r="D925" t="s">
        <v>47</v>
      </c>
      <c r="E925" t="s">
        <v>22</v>
      </c>
      <c r="F925" s="101">
        <v>45107</v>
      </c>
      <c r="G925">
        <v>104.27170868347</v>
      </c>
      <c r="H925">
        <v>100</v>
      </c>
      <c r="I925" t="s">
        <v>2586</v>
      </c>
    </row>
    <row r="926" spans="1:9" x14ac:dyDescent="0.3">
      <c r="A926">
        <v>382</v>
      </c>
      <c r="B926" t="s">
        <v>339</v>
      </c>
      <c r="C926" t="s">
        <v>336</v>
      </c>
      <c r="D926" t="s">
        <v>47</v>
      </c>
      <c r="E926" t="s">
        <v>22</v>
      </c>
      <c r="F926" s="101">
        <v>45107</v>
      </c>
      <c r="G926">
        <v>101.25041131950999</v>
      </c>
      <c r="H926">
        <v>100</v>
      </c>
      <c r="I926" t="s">
        <v>2587</v>
      </c>
    </row>
    <row r="927" spans="1:9" x14ac:dyDescent="0.3">
      <c r="A927">
        <v>383</v>
      </c>
      <c r="B927" t="s">
        <v>340</v>
      </c>
      <c r="C927" t="s">
        <v>336</v>
      </c>
      <c r="D927" t="s">
        <v>47</v>
      </c>
      <c r="E927" t="s">
        <v>22</v>
      </c>
      <c r="F927" s="101">
        <v>45107</v>
      </c>
      <c r="G927">
        <v>109.38232994527</v>
      </c>
      <c r="H927">
        <v>100</v>
      </c>
      <c r="I927" t="s">
        <v>2588</v>
      </c>
    </row>
    <row r="928" spans="1:9" x14ac:dyDescent="0.3">
      <c r="A928">
        <v>384</v>
      </c>
      <c r="B928" t="s">
        <v>341</v>
      </c>
      <c r="C928" t="s">
        <v>336</v>
      </c>
      <c r="D928" t="s">
        <v>47</v>
      </c>
      <c r="E928" t="s">
        <v>22</v>
      </c>
      <c r="F928" s="101">
        <v>45107</v>
      </c>
      <c r="G928">
        <v>111.76470588235</v>
      </c>
      <c r="H928">
        <v>100</v>
      </c>
      <c r="I928" t="s">
        <v>2589</v>
      </c>
    </row>
    <row r="929" spans="1:9" x14ac:dyDescent="0.3">
      <c r="A929">
        <v>385</v>
      </c>
      <c r="B929" t="s">
        <v>342</v>
      </c>
      <c r="C929" t="s">
        <v>343</v>
      </c>
      <c r="D929" t="s">
        <v>47</v>
      </c>
      <c r="E929" t="s">
        <v>22</v>
      </c>
      <c r="F929" s="101">
        <v>45107</v>
      </c>
      <c r="G929">
        <v>102.98486566654</v>
      </c>
      <c r="H929">
        <v>100</v>
      </c>
      <c r="I929" t="s">
        <v>8432</v>
      </c>
    </row>
    <row r="930" spans="1:9" x14ac:dyDescent="0.3">
      <c r="A930">
        <v>386</v>
      </c>
      <c r="B930" t="s">
        <v>344</v>
      </c>
      <c r="C930" t="s">
        <v>343</v>
      </c>
      <c r="D930" t="s">
        <v>47</v>
      </c>
      <c r="E930" t="s">
        <v>22</v>
      </c>
      <c r="F930" s="101">
        <v>45107</v>
      </c>
      <c r="G930">
        <v>102.98486566654</v>
      </c>
      <c r="H930">
        <v>100</v>
      </c>
      <c r="I930" t="s">
        <v>1516</v>
      </c>
    </row>
    <row r="931" spans="1:9" x14ac:dyDescent="0.3">
      <c r="A931">
        <v>389</v>
      </c>
      <c r="B931" t="s">
        <v>347</v>
      </c>
      <c r="C931" t="s">
        <v>439</v>
      </c>
      <c r="D931" t="s">
        <v>47</v>
      </c>
      <c r="E931" t="s">
        <v>22</v>
      </c>
      <c r="F931" s="101">
        <v>45107</v>
      </c>
      <c r="G931">
        <v>0</v>
      </c>
      <c r="H931">
        <v>91</v>
      </c>
      <c r="I931" t="s">
        <v>2983</v>
      </c>
    </row>
    <row r="932" spans="1:9" x14ac:dyDescent="0.3">
      <c r="A932">
        <v>397</v>
      </c>
      <c r="B932" t="s">
        <v>1556</v>
      </c>
      <c r="C932" t="s">
        <v>358</v>
      </c>
      <c r="D932" t="s">
        <v>47</v>
      </c>
      <c r="E932" t="s">
        <v>22</v>
      </c>
      <c r="F932" s="101">
        <v>45107</v>
      </c>
      <c r="G932">
        <v>91.071428571428996</v>
      </c>
      <c r="H932">
        <v>80</v>
      </c>
      <c r="I932" t="s">
        <v>4315</v>
      </c>
    </row>
    <row r="933" spans="1:9" x14ac:dyDescent="0.3">
      <c r="A933">
        <v>398</v>
      </c>
      <c r="B933" t="s">
        <v>360</v>
      </c>
      <c r="C933" t="s">
        <v>361</v>
      </c>
      <c r="D933" t="s">
        <v>47</v>
      </c>
      <c r="E933" t="s">
        <v>22</v>
      </c>
      <c r="F933" s="101">
        <v>45107</v>
      </c>
      <c r="G933">
        <v>256.8</v>
      </c>
      <c r="H933">
        <v>100</v>
      </c>
      <c r="I933" t="s">
        <v>4319</v>
      </c>
    </row>
    <row r="934" spans="1:9" x14ac:dyDescent="0.3">
      <c r="A934">
        <v>399</v>
      </c>
      <c r="B934" t="s">
        <v>363</v>
      </c>
      <c r="C934" t="s">
        <v>361</v>
      </c>
      <c r="D934" t="s">
        <v>47</v>
      </c>
      <c r="E934" t="s">
        <v>22</v>
      </c>
      <c r="F934" s="101">
        <v>45107</v>
      </c>
      <c r="G934">
        <v>117.8</v>
      </c>
      <c r="H934">
        <v>100</v>
      </c>
      <c r="I934" t="s">
        <v>4323</v>
      </c>
    </row>
    <row r="935" spans="1:9" x14ac:dyDescent="0.3">
      <c r="A935">
        <v>400</v>
      </c>
      <c r="B935" t="s">
        <v>364</v>
      </c>
      <c r="C935" t="s">
        <v>361</v>
      </c>
      <c r="D935" t="s">
        <v>47</v>
      </c>
      <c r="E935" t="s">
        <v>22</v>
      </c>
      <c r="F935" s="101">
        <v>45107</v>
      </c>
      <c r="G935">
        <v>220</v>
      </c>
      <c r="H935">
        <v>100</v>
      </c>
      <c r="I935" t="s">
        <v>4326</v>
      </c>
    </row>
    <row r="936" spans="1:9" x14ac:dyDescent="0.3">
      <c r="A936">
        <v>401</v>
      </c>
      <c r="B936" t="s">
        <v>365</v>
      </c>
      <c r="C936" t="s">
        <v>366</v>
      </c>
      <c r="D936" t="s">
        <v>47</v>
      </c>
      <c r="E936" t="s">
        <v>22</v>
      </c>
      <c r="F936" s="101">
        <v>45107</v>
      </c>
      <c r="G936">
        <v>87.5</v>
      </c>
      <c r="H936">
        <v>90</v>
      </c>
      <c r="I936" t="s">
        <v>4329</v>
      </c>
    </row>
    <row r="937" spans="1:9" x14ac:dyDescent="0.3">
      <c r="A937">
        <v>403</v>
      </c>
      <c r="B937" t="s">
        <v>1563</v>
      </c>
      <c r="C937" t="s">
        <v>366</v>
      </c>
      <c r="D937" t="s">
        <v>47</v>
      </c>
      <c r="E937" t="s">
        <v>22</v>
      </c>
      <c r="F937" s="101">
        <v>45107</v>
      </c>
      <c r="G937">
        <v>14370</v>
      </c>
      <c r="I937" t="s">
        <v>4333</v>
      </c>
    </row>
    <row r="938" spans="1:9" x14ac:dyDescent="0.3">
      <c r="A938">
        <v>408</v>
      </c>
      <c r="B938" t="s">
        <v>374</v>
      </c>
      <c r="C938" t="s">
        <v>39</v>
      </c>
      <c r="D938" t="s">
        <v>47</v>
      </c>
      <c r="E938" t="s">
        <v>22</v>
      </c>
      <c r="F938" s="101">
        <v>45107</v>
      </c>
      <c r="H938">
        <v>100</v>
      </c>
      <c r="I938" t="s">
        <v>2996</v>
      </c>
    </row>
    <row r="939" spans="1:9" x14ac:dyDescent="0.3">
      <c r="A939">
        <v>422</v>
      </c>
      <c r="B939" t="s">
        <v>390</v>
      </c>
      <c r="C939" t="s">
        <v>79</v>
      </c>
      <c r="D939" t="s">
        <v>47</v>
      </c>
      <c r="E939" t="s">
        <v>22</v>
      </c>
      <c r="F939" s="101">
        <v>45107</v>
      </c>
      <c r="G939">
        <v>11.973211368834001</v>
      </c>
      <c r="H939">
        <v>11.7</v>
      </c>
      <c r="I939" t="s">
        <v>4339</v>
      </c>
    </row>
    <row r="940" spans="1:9" x14ac:dyDescent="0.3">
      <c r="A940">
        <v>426</v>
      </c>
      <c r="B940" t="s">
        <v>394</v>
      </c>
      <c r="C940" t="s">
        <v>395</v>
      </c>
      <c r="D940" t="s">
        <v>47</v>
      </c>
      <c r="E940" t="s">
        <v>22</v>
      </c>
      <c r="F940" s="101">
        <v>45107</v>
      </c>
      <c r="G940">
        <v>86.98</v>
      </c>
      <c r="I940" t="s">
        <v>4342</v>
      </c>
    </row>
    <row r="941" spans="1:9" x14ac:dyDescent="0.3">
      <c r="A941">
        <v>427</v>
      </c>
      <c r="B941" t="s">
        <v>396</v>
      </c>
      <c r="C941" t="s">
        <v>90</v>
      </c>
      <c r="D941" t="s">
        <v>47</v>
      </c>
      <c r="E941" t="s">
        <v>54</v>
      </c>
      <c r="F941" s="101">
        <v>45107</v>
      </c>
      <c r="G941">
        <v>0.13666666666666999</v>
      </c>
      <c r="H941">
        <v>0.2</v>
      </c>
      <c r="I941" t="s">
        <v>3000</v>
      </c>
    </row>
    <row r="942" spans="1:9" x14ac:dyDescent="0.3">
      <c r="A942">
        <v>428</v>
      </c>
      <c r="B942" t="s">
        <v>397</v>
      </c>
      <c r="C942" t="s">
        <v>90</v>
      </c>
      <c r="D942" t="s">
        <v>47</v>
      </c>
      <c r="E942" t="s">
        <v>54</v>
      </c>
      <c r="F942" s="101">
        <v>45107</v>
      </c>
      <c r="G942">
        <v>17.59</v>
      </c>
      <c r="H942">
        <v>1</v>
      </c>
      <c r="I942" t="s">
        <v>3001</v>
      </c>
    </row>
    <row r="943" spans="1:9" x14ac:dyDescent="0.3">
      <c r="A943">
        <v>429</v>
      </c>
      <c r="B943" t="s">
        <v>398</v>
      </c>
      <c r="C943" t="s">
        <v>90</v>
      </c>
      <c r="D943" t="s">
        <v>47</v>
      </c>
      <c r="E943" t="s">
        <v>54</v>
      </c>
      <c r="F943" s="101">
        <v>45107</v>
      </c>
      <c r="G943">
        <v>0.3</v>
      </c>
      <c r="H943">
        <v>0.76</v>
      </c>
      <c r="I943" t="s">
        <v>3002</v>
      </c>
    </row>
    <row r="944" spans="1:9" x14ac:dyDescent="0.3">
      <c r="A944">
        <v>430</v>
      </c>
      <c r="B944" t="s">
        <v>399</v>
      </c>
      <c r="C944" t="s">
        <v>86</v>
      </c>
      <c r="D944" t="s">
        <v>47</v>
      </c>
      <c r="E944" t="s">
        <v>22</v>
      </c>
      <c r="F944" s="101">
        <v>45107</v>
      </c>
      <c r="G944">
        <v>104.59563552424</v>
      </c>
      <c r="H944">
        <v>95</v>
      </c>
      <c r="I944" t="s">
        <v>3003</v>
      </c>
    </row>
    <row r="945" spans="1:9" x14ac:dyDescent="0.3">
      <c r="A945">
        <v>433</v>
      </c>
      <c r="B945" t="s">
        <v>402</v>
      </c>
      <c r="C945" t="s">
        <v>90</v>
      </c>
      <c r="D945" t="s">
        <v>47</v>
      </c>
      <c r="E945" t="s">
        <v>54</v>
      </c>
      <c r="F945" s="101">
        <v>45107</v>
      </c>
      <c r="G945">
        <v>0.02</v>
      </c>
      <c r="H945">
        <v>0.05</v>
      </c>
      <c r="I945" t="s">
        <v>3008</v>
      </c>
    </row>
    <row r="946" spans="1:9" x14ac:dyDescent="0.3">
      <c r="A946">
        <v>435</v>
      </c>
      <c r="B946" t="s">
        <v>404</v>
      </c>
      <c r="C946" t="s">
        <v>90</v>
      </c>
      <c r="D946" t="s">
        <v>47</v>
      </c>
      <c r="E946" t="s">
        <v>22</v>
      </c>
      <c r="F946" s="101">
        <v>45107</v>
      </c>
      <c r="H946">
        <v>100</v>
      </c>
      <c r="I946" t="s">
        <v>3009</v>
      </c>
    </row>
    <row r="947" spans="1:9" x14ac:dyDescent="0.3">
      <c r="A947">
        <v>439</v>
      </c>
      <c r="B947" t="s">
        <v>407</v>
      </c>
      <c r="C947" t="s">
        <v>315</v>
      </c>
      <c r="D947" t="s">
        <v>47</v>
      </c>
      <c r="E947" t="s">
        <v>22</v>
      </c>
      <c r="F947" s="101">
        <v>45107</v>
      </c>
      <c r="I947" t="s">
        <v>1807</v>
      </c>
    </row>
    <row r="948" spans="1:9" x14ac:dyDescent="0.3">
      <c r="A948">
        <v>440</v>
      </c>
      <c r="B948" t="s">
        <v>408</v>
      </c>
      <c r="C948" t="s">
        <v>315</v>
      </c>
      <c r="D948" t="s">
        <v>47</v>
      </c>
      <c r="E948" t="s">
        <v>22</v>
      </c>
      <c r="F948" s="101">
        <v>45107</v>
      </c>
      <c r="I948" t="s">
        <v>1818</v>
      </c>
    </row>
    <row r="949" spans="1:9" x14ac:dyDescent="0.3">
      <c r="A949">
        <v>473</v>
      </c>
      <c r="B949" t="s">
        <v>437</v>
      </c>
      <c r="C949" t="s">
        <v>20</v>
      </c>
      <c r="D949" t="s">
        <v>47</v>
      </c>
      <c r="E949" t="s">
        <v>22</v>
      </c>
      <c r="F949" s="101">
        <v>45107</v>
      </c>
      <c r="G949">
        <v>0</v>
      </c>
      <c r="I949" t="s">
        <v>8433</v>
      </c>
    </row>
    <row r="950" spans="1:9" x14ac:dyDescent="0.3">
      <c r="A950">
        <v>474</v>
      </c>
      <c r="B950" t="s">
        <v>440</v>
      </c>
      <c r="C950" t="s">
        <v>439</v>
      </c>
      <c r="D950" t="s">
        <v>47</v>
      </c>
      <c r="E950" t="s">
        <v>22</v>
      </c>
      <c r="F950" s="101">
        <v>45107</v>
      </c>
      <c r="I950" t="s">
        <v>1959</v>
      </c>
    </row>
    <row r="951" spans="1:9" x14ac:dyDescent="0.3">
      <c r="A951">
        <v>476</v>
      </c>
      <c r="B951" t="s">
        <v>442</v>
      </c>
      <c r="C951" t="s">
        <v>20</v>
      </c>
      <c r="D951" t="s">
        <v>47</v>
      </c>
      <c r="E951" t="s">
        <v>22</v>
      </c>
      <c r="F951" s="101">
        <v>45107</v>
      </c>
      <c r="G951">
        <v>0</v>
      </c>
      <c r="I951" t="s">
        <v>8434</v>
      </c>
    </row>
    <row r="952" spans="1:9" x14ac:dyDescent="0.3">
      <c r="A952">
        <v>477</v>
      </c>
      <c r="B952" t="s">
        <v>443</v>
      </c>
      <c r="C952" t="s">
        <v>439</v>
      </c>
      <c r="D952" t="s">
        <v>47</v>
      </c>
      <c r="E952" t="s">
        <v>22</v>
      </c>
      <c r="F952" s="101">
        <v>45107</v>
      </c>
      <c r="I952" t="s">
        <v>1992</v>
      </c>
    </row>
    <row r="953" spans="1:9" x14ac:dyDescent="0.3">
      <c r="A953">
        <v>478</v>
      </c>
      <c r="B953" t="s">
        <v>444</v>
      </c>
      <c r="C953" t="s">
        <v>439</v>
      </c>
      <c r="D953" t="s">
        <v>47</v>
      </c>
      <c r="E953" t="s">
        <v>22</v>
      </c>
      <c r="F953" s="101">
        <v>45107</v>
      </c>
      <c r="G953">
        <v>0</v>
      </c>
      <c r="I953" t="s">
        <v>2010</v>
      </c>
    </row>
    <row r="954" spans="1:9" x14ac:dyDescent="0.3">
      <c r="A954">
        <v>479</v>
      </c>
      <c r="B954" t="s">
        <v>445</v>
      </c>
      <c r="C954" t="s">
        <v>439</v>
      </c>
      <c r="D954" t="s">
        <v>47</v>
      </c>
      <c r="E954" t="s">
        <v>22</v>
      </c>
      <c r="F954" s="101">
        <v>45107</v>
      </c>
      <c r="G954">
        <v>0</v>
      </c>
      <c r="I954" t="s">
        <v>2029</v>
      </c>
    </row>
    <row r="955" spans="1:9" x14ac:dyDescent="0.3">
      <c r="A955">
        <v>480</v>
      </c>
      <c r="B955" t="s">
        <v>446</v>
      </c>
      <c r="C955" t="s">
        <v>439</v>
      </c>
      <c r="D955" t="s">
        <v>47</v>
      </c>
      <c r="E955" t="s">
        <v>22</v>
      </c>
      <c r="F955" s="101">
        <v>45107</v>
      </c>
      <c r="I955" t="s">
        <v>2045</v>
      </c>
    </row>
    <row r="956" spans="1:9" x14ac:dyDescent="0.3">
      <c r="A956">
        <v>519</v>
      </c>
      <c r="B956" t="s">
        <v>2267</v>
      </c>
      <c r="C956" t="s">
        <v>354</v>
      </c>
      <c r="D956" t="s">
        <v>47</v>
      </c>
      <c r="E956" t="s">
        <v>22</v>
      </c>
      <c r="F956" s="101">
        <v>45107</v>
      </c>
      <c r="I956" t="s">
        <v>2272</v>
      </c>
    </row>
    <row r="957" spans="1:9" x14ac:dyDescent="0.3">
      <c r="A957">
        <v>523</v>
      </c>
      <c r="B957" t="s">
        <v>342</v>
      </c>
      <c r="C957" t="s">
        <v>86</v>
      </c>
      <c r="D957" t="s">
        <v>47</v>
      </c>
      <c r="E957" t="s">
        <v>22</v>
      </c>
      <c r="F957" s="101">
        <v>45107</v>
      </c>
      <c r="I957" t="s">
        <v>2286</v>
      </c>
    </row>
    <row r="958" spans="1:9" x14ac:dyDescent="0.3">
      <c r="A958">
        <v>524</v>
      </c>
      <c r="B958" t="s">
        <v>389</v>
      </c>
      <c r="C958" t="s">
        <v>79</v>
      </c>
      <c r="D958" t="s">
        <v>47</v>
      </c>
      <c r="E958" t="s">
        <v>22</v>
      </c>
      <c r="F958" s="101">
        <v>45107</v>
      </c>
      <c r="H958">
        <v>100</v>
      </c>
      <c r="I958" t="s">
        <v>2298</v>
      </c>
    </row>
    <row r="959" spans="1:9" x14ac:dyDescent="0.3">
      <c r="A959">
        <v>532</v>
      </c>
      <c r="B959" t="s">
        <v>2339</v>
      </c>
      <c r="C959" t="s">
        <v>102</v>
      </c>
      <c r="D959" t="s">
        <v>47</v>
      </c>
      <c r="E959" t="s">
        <v>22</v>
      </c>
      <c r="F959" s="101">
        <v>45107</v>
      </c>
      <c r="H959">
        <v>100</v>
      </c>
      <c r="I959" t="s">
        <v>2344</v>
      </c>
    </row>
    <row r="960" spans="1:9" x14ac:dyDescent="0.3">
      <c r="A960">
        <v>533</v>
      </c>
      <c r="B960" t="s">
        <v>2350</v>
      </c>
      <c r="C960" t="s">
        <v>102</v>
      </c>
      <c r="D960" t="s">
        <v>47</v>
      </c>
      <c r="E960" t="s">
        <v>22</v>
      </c>
      <c r="F960" s="101">
        <v>45107</v>
      </c>
      <c r="I960" t="s">
        <v>2355</v>
      </c>
    </row>
    <row r="961" spans="1:9" x14ac:dyDescent="0.3">
      <c r="A961">
        <v>534</v>
      </c>
      <c r="B961" t="s">
        <v>2362</v>
      </c>
      <c r="C961" t="s">
        <v>102</v>
      </c>
      <c r="D961" t="s">
        <v>47</v>
      </c>
      <c r="E961" t="s">
        <v>22</v>
      </c>
      <c r="F961" s="101">
        <v>45107</v>
      </c>
      <c r="I961" t="s">
        <v>2367</v>
      </c>
    </row>
    <row r="962" spans="1:9" x14ac:dyDescent="0.3">
      <c r="A962">
        <v>535</v>
      </c>
      <c r="B962" t="s">
        <v>2374</v>
      </c>
      <c r="C962" t="s">
        <v>102</v>
      </c>
      <c r="D962" t="s">
        <v>47</v>
      </c>
      <c r="E962" t="s">
        <v>22</v>
      </c>
      <c r="F962" s="101">
        <v>45107</v>
      </c>
      <c r="I962" t="s">
        <v>2379</v>
      </c>
    </row>
    <row r="963" spans="1:9" x14ac:dyDescent="0.3">
      <c r="A963">
        <v>536</v>
      </c>
      <c r="B963" t="s">
        <v>2386</v>
      </c>
      <c r="C963" t="s">
        <v>102</v>
      </c>
      <c r="D963" t="s">
        <v>47</v>
      </c>
      <c r="E963" t="s">
        <v>22</v>
      </c>
      <c r="F963" s="101">
        <v>45107</v>
      </c>
      <c r="I963" t="s">
        <v>2391</v>
      </c>
    </row>
    <row r="964" spans="1:9" x14ac:dyDescent="0.3">
      <c r="A964">
        <v>543</v>
      </c>
      <c r="B964" t="s">
        <v>2421</v>
      </c>
      <c r="C964" t="s">
        <v>118</v>
      </c>
      <c r="D964" t="s">
        <v>47</v>
      </c>
      <c r="E964" t="s">
        <v>22</v>
      </c>
      <c r="F964" s="101">
        <v>45107</v>
      </c>
      <c r="I964" t="s">
        <v>2426</v>
      </c>
    </row>
    <row r="965" spans="1:9" x14ac:dyDescent="0.3">
      <c r="A965">
        <v>544</v>
      </c>
      <c r="B965" t="s">
        <v>2432</v>
      </c>
      <c r="C965" t="s">
        <v>366</v>
      </c>
      <c r="D965" t="s">
        <v>47</v>
      </c>
      <c r="E965" t="s">
        <v>22</v>
      </c>
      <c r="F965" s="101">
        <v>45107</v>
      </c>
      <c r="H965">
        <v>90</v>
      </c>
      <c r="I965" t="s">
        <v>2437</v>
      </c>
    </row>
    <row r="966" spans="1:9" x14ac:dyDescent="0.3">
      <c r="A966">
        <v>69</v>
      </c>
      <c r="B966" t="s">
        <v>51</v>
      </c>
      <c r="C966" t="s">
        <v>50</v>
      </c>
      <c r="D966" t="s">
        <v>52</v>
      </c>
      <c r="E966" t="s">
        <v>22</v>
      </c>
      <c r="F966" s="101">
        <v>45107</v>
      </c>
      <c r="G966">
        <v>90.397672162948993</v>
      </c>
      <c r="H966">
        <v>90</v>
      </c>
      <c r="I966" t="s">
        <v>4358</v>
      </c>
    </row>
    <row r="967" spans="1:9" x14ac:dyDescent="0.3">
      <c r="A967">
        <v>111</v>
      </c>
      <c r="B967" t="s">
        <v>85</v>
      </c>
      <c r="C967" t="s">
        <v>50</v>
      </c>
      <c r="D967" t="s">
        <v>52</v>
      </c>
      <c r="E967" t="s">
        <v>22</v>
      </c>
      <c r="F967" s="101">
        <v>45107</v>
      </c>
      <c r="G967">
        <v>90</v>
      </c>
      <c r="H967">
        <v>80</v>
      </c>
      <c r="I967" t="s">
        <v>4361</v>
      </c>
    </row>
    <row r="968" spans="1:9" x14ac:dyDescent="0.3">
      <c r="A968">
        <v>197</v>
      </c>
      <c r="B968" t="s">
        <v>130</v>
      </c>
      <c r="C968" t="s">
        <v>87</v>
      </c>
      <c r="D968" t="s">
        <v>52</v>
      </c>
      <c r="E968" t="s">
        <v>22</v>
      </c>
      <c r="F968" s="101">
        <v>45107</v>
      </c>
      <c r="G968">
        <v>100</v>
      </c>
      <c r="H968">
        <v>90</v>
      </c>
      <c r="I968" t="s">
        <v>4364</v>
      </c>
    </row>
    <row r="969" spans="1:9" x14ac:dyDescent="0.3">
      <c r="A969">
        <v>213</v>
      </c>
      <c r="B969" t="s">
        <v>142</v>
      </c>
      <c r="C969" t="s">
        <v>90</v>
      </c>
      <c r="D969" t="s">
        <v>52</v>
      </c>
      <c r="E969" t="s">
        <v>22</v>
      </c>
      <c r="F969" s="101">
        <v>45107</v>
      </c>
      <c r="G969">
        <v>93.33</v>
      </c>
      <c r="H969">
        <v>90</v>
      </c>
      <c r="I969" t="s">
        <v>3010</v>
      </c>
    </row>
    <row r="970" spans="1:9" x14ac:dyDescent="0.3">
      <c r="A970">
        <v>233</v>
      </c>
      <c r="B970" t="s">
        <v>164</v>
      </c>
      <c r="C970" t="s">
        <v>90</v>
      </c>
      <c r="D970" t="s">
        <v>52</v>
      </c>
      <c r="E970" t="s">
        <v>22</v>
      </c>
      <c r="F970" s="101">
        <v>45107</v>
      </c>
      <c r="G970">
        <v>27.605832597150719</v>
      </c>
      <c r="H970">
        <v>20</v>
      </c>
      <c r="I970" t="s">
        <v>4369</v>
      </c>
    </row>
    <row r="971" spans="1:9" x14ac:dyDescent="0.3">
      <c r="A971">
        <v>234</v>
      </c>
      <c r="B971" t="s">
        <v>165</v>
      </c>
      <c r="C971" t="s">
        <v>90</v>
      </c>
      <c r="D971" t="s">
        <v>52</v>
      </c>
      <c r="E971" t="s">
        <v>22</v>
      </c>
      <c r="F971" s="101">
        <v>45107</v>
      </c>
      <c r="G971">
        <v>6843.5</v>
      </c>
      <c r="H971">
        <v>4000</v>
      </c>
      <c r="I971" t="s">
        <v>4372</v>
      </c>
    </row>
    <row r="972" spans="1:9" x14ac:dyDescent="0.3">
      <c r="A972">
        <v>238</v>
      </c>
      <c r="B972" t="s">
        <v>168</v>
      </c>
      <c r="C972" t="s">
        <v>90</v>
      </c>
      <c r="D972" t="s">
        <v>52</v>
      </c>
      <c r="E972" t="s">
        <v>22</v>
      </c>
      <c r="F972" s="101">
        <v>45107</v>
      </c>
      <c r="G972">
        <v>96.428571428571445</v>
      </c>
      <c r="H972">
        <v>90</v>
      </c>
      <c r="I972" t="s">
        <v>3013</v>
      </c>
    </row>
    <row r="973" spans="1:9" x14ac:dyDescent="0.3">
      <c r="A973">
        <v>240</v>
      </c>
      <c r="B973" t="s">
        <v>172</v>
      </c>
      <c r="C973" t="s">
        <v>29</v>
      </c>
      <c r="D973" t="s">
        <v>52</v>
      </c>
      <c r="E973" t="s">
        <v>22</v>
      </c>
      <c r="F973" s="101">
        <v>45107</v>
      </c>
      <c r="G973">
        <v>60</v>
      </c>
      <c r="H973">
        <v>100</v>
      </c>
      <c r="I973" t="s">
        <v>4377</v>
      </c>
    </row>
    <row r="974" spans="1:9" x14ac:dyDescent="0.3">
      <c r="A974">
        <v>251</v>
      </c>
      <c r="B974" t="s">
        <v>1248</v>
      </c>
      <c r="C974" t="s">
        <v>186</v>
      </c>
      <c r="D974" t="s">
        <v>52</v>
      </c>
      <c r="E974" t="s">
        <v>22</v>
      </c>
      <c r="F974" s="101">
        <v>45107</v>
      </c>
      <c r="G974">
        <v>93.877551020408163</v>
      </c>
      <c r="H974">
        <v>100</v>
      </c>
      <c r="I974" t="s">
        <v>4380</v>
      </c>
    </row>
    <row r="975" spans="1:9" x14ac:dyDescent="0.3">
      <c r="A975">
        <v>254</v>
      </c>
      <c r="B975" t="s">
        <v>189</v>
      </c>
      <c r="C975" t="s">
        <v>190</v>
      </c>
      <c r="D975" t="s">
        <v>52</v>
      </c>
      <c r="E975" t="s">
        <v>22</v>
      </c>
      <c r="F975" s="101">
        <v>45107</v>
      </c>
      <c r="G975">
        <v>100</v>
      </c>
      <c r="H975">
        <v>100</v>
      </c>
      <c r="I975" t="s">
        <v>4383</v>
      </c>
    </row>
    <row r="976" spans="1:9" x14ac:dyDescent="0.3">
      <c r="A976">
        <v>263</v>
      </c>
      <c r="B976" t="s">
        <v>201</v>
      </c>
      <c r="C976" t="s">
        <v>41</v>
      </c>
      <c r="D976" t="s">
        <v>52</v>
      </c>
      <c r="E976" t="s">
        <v>22</v>
      </c>
      <c r="F976" s="101">
        <v>45107</v>
      </c>
      <c r="G976">
        <v>100</v>
      </c>
      <c r="H976">
        <v>100</v>
      </c>
      <c r="I976" t="s">
        <v>4387</v>
      </c>
    </row>
    <row r="977" spans="1:9" x14ac:dyDescent="0.3">
      <c r="A977">
        <v>265</v>
      </c>
      <c r="B977" t="s">
        <v>205</v>
      </c>
      <c r="C977" t="s">
        <v>41</v>
      </c>
      <c r="D977" t="s">
        <v>52</v>
      </c>
      <c r="E977" t="s">
        <v>22</v>
      </c>
      <c r="F977" s="101">
        <v>45107</v>
      </c>
      <c r="G977">
        <v>80</v>
      </c>
      <c r="H977">
        <v>100</v>
      </c>
      <c r="I977" t="s">
        <v>4390</v>
      </c>
    </row>
    <row r="978" spans="1:9" x14ac:dyDescent="0.3">
      <c r="A978">
        <v>266</v>
      </c>
      <c r="B978" t="s">
        <v>206</v>
      </c>
      <c r="C978" t="s">
        <v>41</v>
      </c>
      <c r="D978" t="s">
        <v>52</v>
      </c>
      <c r="E978" t="s">
        <v>22</v>
      </c>
      <c r="F978" s="101">
        <v>45107</v>
      </c>
      <c r="G978">
        <v>89.907038512615998</v>
      </c>
      <c r="H978">
        <v>95</v>
      </c>
      <c r="I978" t="s">
        <v>4394</v>
      </c>
    </row>
    <row r="979" spans="1:9" x14ac:dyDescent="0.3">
      <c r="A979">
        <v>300</v>
      </c>
      <c r="B979" t="s">
        <v>244</v>
      </c>
      <c r="C979" t="s">
        <v>245</v>
      </c>
      <c r="D979" t="s">
        <v>52</v>
      </c>
      <c r="E979" t="s">
        <v>22</v>
      </c>
      <c r="F979" s="101">
        <v>45107</v>
      </c>
      <c r="G979">
        <v>100</v>
      </c>
      <c r="H979">
        <v>100</v>
      </c>
      <c r="I979" t="s">
        <v>4397</v>
      </c>
    </row>
    <row r="980" spans="1:9" x14ac:dyDescent="0.3">
      <c r="A980">
        <v>301</v>
      </c>
      <c r="B980" t="s">
        <v>246</v>
      </c>
      <c r="C980" t="s">
        <v>245</v>
      </c>
      <c r="D980" t="s">
        <v>52</v>
      </c>
      <c r="E980" t="s">
        <v>22</v>
      </c>
      <c r="F980" s="101">
        <v>45107</v>
      </c>
      <c r="G980">
        <v>100</v>
      </c>
      <c r="H980">
        <v>100</v>
      </c>
      <c r="I980" t="s">
        <v>4399</v>
      </c>
    </row>
    <row r="981" spans="1:9" x14ac:dyDescent="0.3">
      <c r="A981">
        <v>306</v>
      </c>
      <c r="B981" t="s">
        <v>252</v>
      </c>
      <c r="C981" t="s">
        <v>186</v>
      </c>
      <c r="D981" t="s">
        <v>52</v>
      </c>
      <c r="E981" t="s">
        <v>22</v>
      </c>
      <c r="F981" s="101">
        <v>45107</v>
      </c>
      <c r="G981">
        <v>0</v>
      </c>
      <c r="H981">
        <v>100</v>
      </c>
      <c r="I981" t="s">
        <v>3016</v>
      </c>
    </row>
    <row r="982" spans="1:9" x14ac:dyDescent="0.3">
      <c r="A982">
        <v>347</v>
      </c>
      <c r="B982" t="s">
        <v>297</v>
      </c>
      <c r="C982" t="s">
        <v>298</v>
      </c>
      <c r="D982" t="s">
        <v>52</v>
      </c>
      <c r="E982" t="s">
        <v>54</v>
      </c>
      <c r="F982" s="101">
        <v>45107</v>
      </c>
      <c r="G982">
        <v>8</v>
      </c>
      <c r="H982">
        <v>0</v>
      </c>
      <c r="I982" t="s">
        <v>4403</v>
      </c>
    </row>
    <row r="983" spans="1:9" x14ac:dyDescent="0.3">
      <c r="A983">
        <v>348</v>
      </c>
      <c r="B983" t="s">
        <v>299</v>
      </c>
      <c r="C983" t="s">
        <v>298</v>
      </c>
      <c r="D983" t="s">
        <v>52</v>
      </c>
      <c r="E983" t="s">
        <v>22</v>
      </c>
      <c r="F983" s="101">
        <v>45107</v>
      </c>
      <c r="G983">
        <v>99.699248120300993</v>
      </c>
      <c r="H983">
        <v>99</v>
      </c>
      <c r="I983" t="s">
        <v>4406</v>
      </c>
    </row>
    <row r="984" spans="1:9" x14ac:dyDescent="0.3">
      <c r="A984">
        <v>351</v>
      </c>
      <c r="B984" t="s">
        <v>300</v>
      </c>
      <c r="C984" t="s">
        <v>298</v>
      </c>
      <c r="D984" t="s">
        <v>52</v>
      </c>
      <c r="E984" t="s">
        <v>54</v>
      </c>
      <c r="F984" s="101">
        <v>45107</v>
      </c>
      <c r="G984">
        <v>8.2333989618757837</v>
      </c>
      <c r="H984">
        <v>0</v>
      </c>
      <c r="I984" t="s">
        <v>4408</v>
      </c>
    </row>
    <row r="985" spans="1:9" x14ac:dyDescent="0.3">
      <c r="A985">
        <v>352</v>
      </c>
      <c r="B985" t="s">
        <v>301</v>
      </c>
      <c r="C985" t="s">
        <v>298</v>
      </c>
      <c r="D985" t="s">
        <v>52</v>
      </c>
      <c r="E985" t="s">
        <v>54</v>
      </c>
      <c r="F985" s="101">
        <v>45107</v>
      </c>
      <c r="G985">
        <v>2.7700831024930699E-2</v>
      </c>
      <c r="H985">
        <v>0</v>
      </c>
      <c r="I985" t="s">
        <v>4411</v>
      </c>
    </row>
    <row r="986" spans="1:9" x14ac:dyDescent="0.3">
      <c r="A986">
        <v>373</v>
      </c>
      <c r="B986" t="s">
        <v>328</v>
      </c>
      <c r="C986" t="s">
        <v>190</v>
      </c>
      <c r="D986" t="s">
        <v>52</v>
      </c>
      <c r="E986" t="s">
        <v>22</v>
      </c>
      <c r="F986" s="101">
        <v>45107</v>
      </c>
      <c r="G986">
        <v>107.17166666667001</v>
      </c>
      <c r="H986">
        <v>100</v>
      </c>
      <c r="I986" t="s">
        <v>3023</v>
      </c>
    </row>
    <row r="987" spans="1:9" x14ac:dyDescent="0.3">
      <c r="A987">
        <v>390</v>
      </c>
      <c r="B987" t="s">
        <v>348</v>
      </c>
      <c r="C987" t="s">
        <v>190</v>
      </c>
      <c r="D987" t="s">
        <v>52</v>
      </c>
      <c r="E987" t="s">
        <v>22</v>
      </c>
      <c r="F987" s="101">
        <v>45107</v>
      </c>
      <c r="G987">
        <v>110.38416666667</v>
      </c>
      <c r="H987">
        <v>100</v>
      </c>
      <c r="I987" t="s">
        <v>3024</v>
      </c>
    </row>
    <row r="988" spans="1:9" x14ac:dyDescent="0.3">
      <c r="A988">
        <v>394</v>
      </c>
      <c r="B988" t="s">
        <v>353</v>
      </c>
      <c r="C988" t="s">
        <v>354</v>
      </c>
      <c r="D988" t="s">
        <v>52</v>
      </c>
      <c r="E988" t="s">
        <v>22</v>
      </c>
      <c r="F988" s="101">
        <v>45107</v>
      </c>
      <c r="G988">
        <v>275.42857142857002</v>
      </c>
      <c r="H988">
        <v>100</v>
      </c>
      <c r="I988" t="s">
        <v>4417</v>
      </c>
    </row>
    <row r="989" spans="1:9" x14ac:dyDescent="0.3">
      <c r="A989">
        <v>395</v>
      </c>
      <c r="B989" t="s">
        <v>356</v>
      </c>
      <c r="C989" t="s">
        <v>354</v>
      </c>
      <c r="D989" t="s">
        <v>52</v>
      </c>
      <c r="E989" t="s">
        <v>22</v>
      </c>
      <c r="F989" s="101">
        <v>45107</v>
      </c>
      <c r="G989">
        <v>294.11764705882001</v>
      </c>
      <c r="H989">
        <v>100</v>
      </c>
      <c r="I989" t="s">
        <v>4421</v>
      </c>
    </row>
    <row r="990" spans="1:9" x14ac:dyDescent="0.3">
      <c r="A990">
        <v>409</v>
      </c>
      <c r="B990" t="s">
        <v>375</v>
      </c>
      <c r="C990" t="s">
        <v>41</v>
      </c>
      <c r="D990" t="s">
        <v>52</v>
      </c>
      <c r="E990" t="s">
        <v>22</v>
      </c>
      <c r="F990" s="101">
        <v>45107</v>
      </c>
      <c r="I990" t="s">
        <v>1582</v>
      </c>
    </row>
    <row r="991" spans="1:9" x14ac:dyDescent="0.3">
      <c r="A991">
        <v>414</v>
      </c>
      <c r="B991" t="s">
        <v>382</v>
      </c>
      <c r="C991" t="s">
        <v>190</v>
      </c>
      <c r="D991" t="s">
        <v>52</v>
      </c>
      <c r="E991" t="s">
        <v>22</v>
      </c>
      <c r="F991" s="101">
        <v>45107</v>
      </c>
      <c r="G991">
        <v>110.01</v>
      </c>
      <c r="H991">
        <v>100</v>
      </c>
      <c r="I991" t="s">
        <v>3025</v>
      </c>
    </row>
    <row r="992" spans="1:9" x14ac:dyDescent="0.3">
      <c r="A992">
        <v>415</v>
      </c>
      <c r="B992" t="s">
        <v>383</v>
      </c>
      <c r="C992" t="s">
        <v>190</v>
      </c>
      <c r="D992" t="s">
        <v>52</v>
      </c>
      <c r="E992" t="s">
        <v>22</v>
      </c>
      <c r="F992" s="101">
        <v>45107</v>
      </c>
      <c r="G992">
        <v>94.04</v>
      </c>
      <c r="H992">
        <v>100</v>
      </c>
      <c r="I992" t="s">
        <v>3034</v>
      </c>
    </row>
    <row r="993" spans="1:9" x14ac:dyDescent="0.3">
      <c r="A993">
        <v>416</v>
      </c>
      <c r="B993" t="s">
        <v>384</v>
      </c>
      <c r="C993" t="s">
        <v>190</v>
      </c>
      <c r="D993" t="s">
        <v>52</v>
      </c>
      <c r="E993" t="s">
        <v>22</v>
      </c>
      <c r="F993" s="101">
        <v>45107</v>
      </c>
      <c r="G993">
        <v>95.74</v>
      </c>
      <c r="H993">
        <v>100</v>
      </c>
      <c r="I993" t="s">
        <v>3042</v>
      </c>
    </row>
    <row r="994" spans="1:9" x14ac:dyDescent="0.3">
      <c r="A994">
        <v>417</v>
      </c>
      <c r="B994" t="s">
        <v>385</v>
      </c>
      <c r="C994" t="s">
        <v>190</v>
      </c>
      <c r="D994" t="s">
        <v>52</v>
      </c>
      <c r="E994" t="s">
        <v>22</v>
      </c>
      <c r="F994" s="101">
        <v>45107</v>
      </c>
      <c r="G994">
        <v>110.66833333333</v>
      </c>
      <c r="H994">
        <v>100</v>
      </c>
      <c r="I994" t="s">
        <v>3045</v>
      </c>
    </row>
    <row r="995" spans="1:9" x14ac:dyDescent="0.3">
      <c r="A995">
        <v>418</v>
      </c>
      <c r="B995" t="s">
        <v>386</v>
      </c>
      <c r="C995" t="s">
        <v>190</v>
      </c>
      <c r="D995" t="s">
        <v>52</v>
      </c>
      <c r="E995" t="s">
        <v>22</v>
      </c>
      <c r="F995" s="101">
        <v>45107</v>
      </c>
      <c r="G995">
        <v>104.35666666666999</v>
      </c>
      <c r="H995">
        <v>100</v>
      </c>
      <c r="I995" t="s">
        <v>3052</v>
      </c>
    </row>
    <row r="996" spans="1:9" x14ac:dyDescent="0.3">
      <c r="A996">
        <v>420</v>
      </c>
      <c r="B996" t="s">
        <v>388</v>
      </c>
      <c r="C996" t="s">
        <v>190</v>
      </c>
      <c r="D996" t="s">
        <v>52</v>
      </c>
      <c r="E996" t="s">
        <v>22</v>
      </c>
      <c r="F996" s="101">
        <v>45107</v>
      </c>
      <c r="G996">
        <v>106.53</v>
      </c>
      <c r="H996">
        <v>100</v>
      </c>
      <c r="I996" t="s">
        <v>3061</v>
      </c>
    </row>
    <row r="997" spans="1:9" x14ac:dyDescent="0.3">
      <c r="A997">
        <v>432</v>
      </c>
      <c r="B997" t="s">
        <v>401</v>
      </c>
      <c r="C997" t="s">
        <v>64</v>
      </c>
      <c r="D997" t="s">
        <v>52</v>
      </c>
      <c r="E997" t="s">
        <v>22</v>
      </c>
      <c r="F997" s="101">
        <v>45107</v>
      </c>
      <c r="I997" t="s">
        <v>1717</v>
      </c>
    </row>
    <row r="998" spans="1:9" x14ac:dyDescent="0.3">
      <c r="A998">
        <v>456</v>
      </c>
      <c r="B998" t="s">
        <v>421</v>
      </c>
      <c r="C998" t="s">
        <v>395</v>
      </c>
      <c r="D998" t="s">
        <v>52</v>
      </c>
      <c r="E998" t="s">
        <v>22</v>
      </c>
      <c r="F998" s="101">
        <v>45107</v>
      </c>
      <c r="I998" t="s">
        <v>1846</v>
      </c>
    </row>
    <row r="999" spans="1:9" x14ac:dyDescent="0.3">
      <c r="A999">
        <v>457</v>
      </c>
      <c r="B999" t="s">
        <v>422</v>
      </c>
      <c r="C999" t="s">
        <v>395</v>
      </c>
      <c r="D999" t="s">
        <v>52</v>
      </c>
      <c r="E999" t="s">
        <v>22</v>
      </c>
      <c r="F999" s="101">
        <v>45107</v>
      </c>
      <c r="I999" t="s">
        <v>1868</v>
      </c>
    </row>
    <row r="1000" spans="1:9" x14ac:dyDescent="0.3">
      <c r="A1000">
        <v>469</v>
      </c>
      <c r="B1000" t="s">
        <v>387</v>
      </c>
      <c r="C1000" t="s">
        <v>190</v>
      </c>
      <c r="D1000" t="s">
        <v>52</v>
      </c>
      <c r="E1000" t="s">
        <v>22</v>
      </c>
      <c r="F1000" s="101">
        <v>45107</v>
      </c>
      <c r="I1000" t="s">
        <v>2636</v>
      </c>
    </row>
    <row r="1001" spans="1:9" x14ac:dyDescent="0.3">
      <c r="A1001">
        <v>471</v>
      </c>
      <c r="B1001" t="s">
        <v>434</v>
      </c>
      <c r="C1001" t="s">
        <v>190</v>
      </c>
      <c r="D1001" t="s">
        <v>52</v>
      </c>
      <c r="E1001" t="s">
        <v>22</v>
      </c>
      <c r="F1001" s="101">
        <v>45107</v>
      </c>
      <c r="I1001" t="s">
        <v>1928</v>
      </c>
    </row>
    <row r="1002" spans="1:9" x14ac:dyDescent="0.3">
      <c r="A1002">
        <v>116</v>
      </c>
      <c r="B1002" t="s">
        <v>85</v>
      </c>
      <c r="C1002" t="s">
        <v>60</v>
      </c>
      <c r="D1002" t="s">
        <v>65</v>
      </c>
      <c r="E1002" t="s">
        <v>22</v>
      </c>
      <c r="F1002" s="101">
        <v>45107</v>
      </c>
      <c r="G1002">
        <v>84</v>
      </c>
      <c r="H1002">
        <v>80</v>
      </c>
      <c r="I1002" t="s">
        <v>8435</v>
      </c>
    </row>
    <row r="1003" spans="1:9" x14ac:dyDescent="0.3">
      <c r="A1003">
        <v>206</v>
      </c>
      <c r="B1003" t="s">
        <v>138</v>
      </c>
      <c r="C1003" t="s">
        <v>86</v>
      </c>
      <c r="D1003" t="s">
        <v>65</v>
      </c>
      <c r="E1003" t="s">
        <v>22</v>
      </c>
      <c r="F1003" s="101">
        <v>45107</v>
      </c>
      <c r="G1003">
        <v>1.2336951835584</v>
      </c>
      <c r="H1003">
        <v>1</v>
      </c>
      <c r="I1003" t="s">
        <v>4432</v>
      </c>
    </row>
    <row r="1004" spans="1:9" x14ac:dyDescent="0.3">
      <c r="A1004">
        <v>288</v>
      </c>
      <c r="B1004" t="s">
        <v>230</v>
      </c>
      <c r="C1004" t="s">
        <v>219</v>
      </c>
      <c r="D1004" t="s">
        <v>65</v>
      </c>
      <c r="E1004" t="s">
        <v>22</v>
      </c>
      <c r="F1004" s="101">
        <v>45107</v>
      </c>
      <c r="G1004">
        <v>112.5</v>
      </c>
      <c r="H1004">
        <v>85</v>
      </c>
      <c r="I1004" t="s">
        <v>4435</v>
      </c>
    </row>
    <row r="1005" spans="1:9" x14ac:dyDescent="0.3">
      <c r="A1005">
        <v>318</v>
      </c>
      <c r="B1005" t="s">
        <v>267</v>
      </c>
      <c r="C1005" t="s">
        <v>102</v>
      </c>
      <c r="D1005" t="s">
        <v>65</v>
      </c>
      <c r="E1005" t="s">
        <v>22</v>
      </c>
      <c r="F1005" s="101">
        <v>45107</v>
      </c>
      <c r="G1005">
        <v>85.981308411214997</v>
      </c>
      <c r="H1005">
        <v>80</v>
      </c>
      <c r="I1005" t="s">
        <v>4438</v>
      </c>
    </row>
    <row r="1006" spans="1:9" x14ac:dyDescent="0.3">
      <c r="A1006">
        <v>355</v>
      </c>
      <c r="B1006" t="s">
        <v>305</v>
      </c>
      <c r="C1006" t="s">
        <v>306</v>
      </c>
      <c r="D1006" t="s">
        <v>65</v>
      </c>
      <c r="E1006" t="s">
        <v>22</v>
      </c>
      <c r="F1006" s="101">
        <v>45107</v>
      </c>
      <c r="G1006">
        <v>0.31754780991781001</v>
      </c>
      <c r="H1006">
        <v>1</v>
      </c>
      <c r="I1006" t="s">
        <v>1434</v>
      </c>
    </row>
    <row r="1007" spans="1:9" x14ac:dyDescent="0.3">
      <c r="A1007">
        <v>377</v>
      </c>
      <c r="B1007" t="s">
        <v>333</v>
      </c>
      <c r="C1007" t="s">
        <v>86</v>
      </c>
      <c r="D1007" t="s">
        <v>65</v>
      </c>
      <c r="E1007" t="s">
        <v>22</v>
      </c>
      <c r="F1007" s="101">
        <v>45107</v>
      </c>
      <c r="G1007">
        <v>22.314798348501999</v>
      </c>
      <c r="H1007">
        <v>100</v>
      </c>
      <c r="I1007" t="s">
        <v>4442</v>
      </c>
    </row>
    <row r="1008" spans="1:9" x14ac:dyDescent="0.3">
      <c r="A1008">
        <v>392</v>
      </c>
      <c r="B1008" t="s">
        <v>351</v>
      </c>
      <c r="C1008" t="s">
        <v>350</v>
      </c>
      <c r="D1008" t="s">
        <v>65</v>
      </c>
      <c r="E1008" t="s">
        <v>22</v>
      </c>
      <c r="F1008" s="101">
        <v>45107</v>
      </c>
      <c r="G1008">
        <v>110.09198322581</v>
      </c>
      <c r="H1008">
        <v>100</v>
      </c>
      <c r="I1008" t="s">
        <v>4445</v>
      </c>
    </row>
    <row r="1009" spans="1:9" x14ac:dyDescent="0.3">
      <c r="A1009">
        <v>77</v>
      </c>
      <c r="B1009" t="s">
        <v>57</v>
      </c>
      <c r="C1009" t="s">
        <v>58</v>
      </c>
      <c r="D1009" t="s">
        <v>21</v>
      </c>
      <c r="E1009" t="s">
        <v>22</v>
      </c>
      <c r="F1009" s="101">
        <v>45138</v>
      </c>
      <c r="G1009">
        <v>96.7</v>
      </c>
      <c r="H1009">
        <v>97</v>
      </c>
      <c r="I1009" t="s">
        <v>4448</v>
      </c>
    </row>
    <row r="1010" spans="1:9" x14ac:dyDescent="0.3">
      <c r="A1010">
        <v>121</v>
      </c>
      <c r="B1010" t="s">
        <v>94</v>
      </c>
      <c r="C1010" t="s">
        <v>25</v>
      </c>
      <c r="D1010" t="s">
        <v>21</v>
      </c>
      <c r="E1010" t="s">
        <v>54</v>
      </c>
      <c r="F1010" s="101">
        <v>45138</v>
      </c>
      <c r="G1010">
        <v>103.81483574783999</v>
      </c>
      <c r="H1010">
        <v>102</v>
      </c>
      <c r="I1010" t="s">
        <v>4451</v>
      </c>
    </row>
    <row r="1011" spans="1:9" x14ac:dyDescent="0.3">
      <c r="A1011">
        <v>122</v>
      </c>
      <c r="B1011" t="s">
        <v>96</v>
      </c>
      <c r="C1011" t="s">
        <v>93</v>
      </c>
      <c r="D1011" t="s">
        <v>21</v>
      </c>
      <c r="E1011" t="s">
        <v>22</v>
      </c>
      <c r="F1011" s="101">
        <v>45138</v>
      </c>
      <c r="H1011">
        <v>80</v>
      </c>
      <c r="I1011" t="s">
        <v>823</v>
      </c>
    </row>
    <row r="1012" spans="1:9" x14ac:dyDescent="0.3">
      <c r="A1012">
        <v>124</v>
      </c>
      <c r="B1012" t="s">
        <v>97</v>
      </c>
      <c r="C1012" t="s">
        <v>64</v>
      </c>
      <c r="D1012" t="s">
        <v>21</v>
      </c>
      <c r="E1012" t="s">
        <v>54</v>
      </c>
      <c r="F1012" s="101">
        <v>45138</v>
      </c>
      <c r="G1012">
        <v>7.5471698113208002E-2</v>
      </c>
      <c r="H1012">
        <v>1.6</v>
      </c>
      <c r="I1012" t="s">
        <v>4454</v>
      </c>
    </row>
    <row r="1013" spans="1:9" x14ac:dyDescent="0.3">
      <c r="A1013">
        <v>125</v>
      </c>
      <c r="B1013" t="s">
        <v>98</v>
      </c>
      <c r="C1013" t="s">
        <v>64</v>
      </c>
      <c r="D1013" t="s">
        <v>21</v>
      </c>
      <c r="E1013" t="s">
        <v>54</v>
      </c>
      <c r="F1013" s="101">
        <v>45138</v>
      </c>
      <c r="G1013">
        <v>1.0566037735849001</v>
      </c>
      <c r="H1013">
        <v>4.7</v>
      </c>
      <c r="I1013" t="s">
        <v>4457</v>
      </c>
    </row>
    <row r="1014" spans="1:9" x14ac:dyDescent="0.3">
      <c r="A1014">
        <v>128</v>
      </c>
      <c r="B1014" t="s">
        <v>101</v>
      </c>
      <c r="C1014" t="s">
        <v>64</v>
      </c>
      <c r="D1014" t="s">
        <v>21</v>
      </c>
      <c r="E1014" t="s">
        <v>54</v>
      </c>
      <c r="F1014" s="101">
        <v>45138</v>
      </c>
      <c r="G1014">
        <v>1.1748003549246</v>
      </c>
      <c r="H1014">
        <v>1</v>
      </c>
      <c r="I1014" t="s">
        <v>4460</v>
      </c>
    </row>
    <row r="1015" spans="1:9" x14ac:dyDescent="0.3">
      <c r="A1015">
        <v>172</v>
      </c>
      <c r="B1015" t="s">
        <v>122</v>
      </c>
      <c r="C1015" t="s">
        <v>93</v>
      </c>
      <c r="D1015" t="s">
        <v>21</v>
      </c>
      <c r="E1015" t="s">
        <v>22</v>
      </c>
      <c r="F1015" s="101">
        <v>45138</v>
      </c>
      <c r="G1015">
        <v>95</v>
      </c>
      <c r="H1015">
        <v>95</v>
      </c>
      <c r="I1015" t="s">
        <v>4463</v>
      </c>
    </row>
    <row r="1016" spans="1:9" x14ac:dyDescent="0.3">
      <c r="A1016">
        <v>208</v>
      </c>
      <c r="B1016" t="s">
        <v>140</v>
      </c>
      <c r="C1016" t="s">
        <v>90</v>
      </c>
      <c r="D1016" t="s">
        <v>21</v>
      </c>
      <c r="E1016" t="s">
        <v>54</v>
      </c>
      <c r="F1016" s="101">
        <v>45138</v>
      </c>
      <c r="G1016">
        <v>1160</v>
      </c>
      <c r="H1016">
        <v>1</v>
      </c>
      <c r="I1016" t="s">
        <v>3067</v>
      </c>
    </row>
    <row r="1017" spans="1:9" x14ac:dyDescent="0.3">
      <c r="A1017">
        <v>214</v>
      </c>
      <c r="B1017" t="s">
        <v>143</v>
      </c>
      <c r="C1017" t="s">
        <v>90</v>
      </c>
      <c r="D1017" t="s">
        <v>21</v>
      </c>
      <c r="E1017" t="s">
        <v>54</v>
      </c>
      <c r="F1017" s="101">
        <v>45138</v>
      </c>
      <c r="G1017">
        <v>2157.5</v>
      </c>
      <c r="H1017">
        <v>7500</v>
      </c>
      <c r="I1017" t="s">
        <v>3068</v>
      </c>
    </row>
    <row r="1018" spans="1:9" x14ac:dyDescent="0.3">
      <c r="A1018">
        <v>217</v>
      </c>
      <c r="B1018" t="s">
        <v>147</v>
      </c>
      <c r="C1018" t="s">
        <v>90</v>
      </c>
      <c r="D1018" t="s">
        <v>21</v>
      </c>
      <c r="E1018" t="s">
        <v>22</v>
      </c>
      <c r="F1018" s="101">
        <v>45138</v>
      </c>
      <c r="G1018">
        <v>24.491309385863271</v>
      </c>
      <c r="H1018">
        <v>20</v>
      </c>
      <c r="I1018" t="s">
        <v>3069</v>
      </c>
    </row>
    <row r="1019" spans="1:9" x14ac:dyDescent="0.3">
      <c r="A1019">
        <v>218</v>
      </c>
      <c r="B1019" t="s">
        <v>148</v>
      </c>
      <c r="C1019" t="s">
        <v>90</v>
      </c>
      <c r="D1019" t="s">
        <v>21</v>
      </c>
      <c r="E1019" t="s">
        <v>54</v>
      </c>
      <c r="F1019" s="101">
        <v>45138</v>
      </c>
      <c r="G1019">
        <v>125486</v>
      </c>
      <c r="H1019">
        <v>172000</v>
      </c>
      <c r="I1019" t="s">
        <v>3070</v>
      </c>
    </row>
    <row r="1020" spans="1:9" x14ac:dyDescent="0.3">
      <c r="A1020">
        <v>225</v>
      </c>
      <c r="B1020" t="s">
        <v>156</v>
      </c>
      <c r="C1020" t="s">
        <v>90</v>
      </c>
      <c r="D1020" t="s">
        <v>21</v>
      </c>
      <c r="E1020" t="s">
        <v>22</v>
      </c>
      <c r="F1020" s="101">
        <v>45138</v>
      </c>
      <c r="G1020">
        <v>20</v>
      </c>
      <c r="H1020">
        <v>1</v>
      </c>
      <c r="I1020" t="s">
        <v>3071</v>
      </c>
    </row>
    <row r="1021" spans="1:9" x14ac:dyDescent="0.3">
      <c r="A1021">
        <v>239</v>
      </c>
      <c r="B1021" t="s">
        <v>1226</v>
      </c>
      <c r="C1021" t="s">
        <v>29</v>
      </c>
      <c r="D1021" t="s">
        <v>21</v>
      </c>
      <c r="E1021" t="s">
        <v>22</v>
      </c>
      <c r="F1021" s="101">
        <v>45138</v>
      </c>
      <c r="G1021">
        <v>0</v>
      </c>
      <c r="I1021" t="s">
        <v>3072</v>
      </c>
    </row>
    <row r="1022" spans="1:9" x14ac:dyDescent="0.3">
      <c r="A1022">
        <v>241</v>
      </c>
      <c r="B1022" t="s">
        <v>173</v>
      </c>
      <c r="C1022" t="s">
        <v>29</v>
      </c>
      <c r="D1022" t="s">
        <v>21</v>
      </c>
      <c r="E1022" t="s">
        <v>22</v>
      </c>
      <c r="F1022" s="101">
        <v>45138</v>
      </c>
      <c r="G1022">
        <v>100</v>
      </c>
      <c r="H1022">
        <v>80</v>
      </c>
      <c r="I1022" t="s">
        <v>4478</v>
      </c>
    </row>
    <row r="1023" spans="1:9" x14ac:dyDescent="0.3">
      <c r="A1023">
        <v>434</v>
      </c>
      <c r="B1023" t="s">
        <v>403</v>
      </c>
      <c r="C1023" t="s">
        <v>90</v>
      </c>
      <c r="D1023" t="s">
        <v>21</v>
      </c>
      <c r="E1023" t="s">
        <v>54</v>
      </c>
      <c r="F1023" s="101">
        <v>45138</v>
      </c>
      <c r="G1023">
        <v>18.899999999999999</v>
      </c>
      <c r="H1023">
        <v>200</v>
      </c>
      <c r="I1023" t="s">
        <v>1751</v>
      </c>
    </row>
    <row r="1024" spans="1:9" x14ac:dyDescent="0.3">
      <c r="A1024">
        <v>436</v>
      </c>
      <c r="B1024" t="s">
        <v>121</v>
      </c>
      <c r="C1024" t="s">
        <v>93</v>
      </c>
      <c r="D1024" t="s">
        <v>21</v>
      </c>
      <c r="E1024" t="s">
        <v>54</v>
      </c>
      <c r="F1024" s="101">
        <v>45138</v>
      </c>
      <c r="G1024">
        <v>11.7</v>
      </c>
      <c r="H1024">
        <v>21</v>
      </c>
      <c r="I1024" t="s">
        <v>3073</v>
      </c>
    </row>
    <row r="1025" spans="1:9" x14ac:dyDescent="0.3">
      <c r="A1025">
        <v>485</v>
      </c>
      <c r="B1025" t="s">
        <v>450</v>
      </c>
      <c r="C1025" t="s">
        <v>93</v>
      </c>
      <c r="D1025" t="s">
        <v>21</v>
      </c>
      <c r="E1025" t="s">
        <v>22</v>
      </c>
      <c r="F1025" s="101">
        <v>45138</v>
      </c>
      <c r="I1025" t="s">
        <v>2076</v>
      </c>
    </row>
    <row r="1026" spans="1:9" x14ac:dyDescent="0.3">
      <c r="A1026">
        <v>488</v>
      </c>
      <c r="B1026" t="s">
        <v>453</v>
      </c>
      <c r="C1026" t="s">
        <v>93</v>
      </c>
      <c r="D1026" t="s">
        <v>21</v>
      </c>
      <c r="E1026" t="s">
        <v>22</v>
      </c>
      <c r="F1026" s="101">
        <v>45138</v>
      </c>
      <c r="I1026" t="s">
        <v>2116</v>
      </c>
    </row>
    <row r="1027" spans="1:9" x14ac:dyDescent="0.3">
      <c r="A1027">
        <v>509</v>
      </c>
      <c r="B1027" t="s">
        <v>2156</v>
      </c>
      <c r="C1027" t="s">
        <v>29</v>
      </c>
      <c r="D1027" t="s">
        <v>21</v>
      </c>
      <c r="E1027" t="s">
        <v>22</v>
      </c>
      <c r="F1027" s="101">
        <v>45138</v>
      </c>
      <c r="I1027" t="s">
        <v>2175</v>
      </c>
    </row>
    <row r="1028" spans="1:9" x14ac:dyDescent="0.3">
      <c r="A1028">
        <v>275</v>
      </c>
      <c r="B1028" t="s">
        <v>216</v>
      </c>
      <c r="C1028" t="s">
        <v>217</v>
      </c>
      <c r="D1028" t="s">
        <v>47</v>
      </c>
      <c r="E1028" t="s">
        <v>22</v>
      </c>
      <c r="F1028" s="101">
        <v>45138</v>
      </c>
      <c r="H1028">
        <v>80</v>
      </c>
      <c r="I1028" t="s">
        <v>1316</v>
      </c>
    </row>
    <row r="1029" spans="1:9" x14ac:dyDescent="0.3">
      <c r="A1029">
        <v>473</v>
      </c>
      <c r="B1029" t="s">
        <v>437</v>
      </c>
      <c r="C1029" t="s">
        <v>20</v>
      </c>
      <c r="D1029" t="s">
        <v>47</v>
      </c>
      <c r="E1029" t="s">
        <v>22</v>
      </c>
      <c r="F1029" s="101">
        <v>45138</v>
      </c>
      <c r="I1029" t="s">
        <v>1944</v>
      </c>
    </row>
    <row r="1030" spans="1:9" x14ac:dyDescent="0.3">
      <c r="A1030">
        <v>474</v>
      </c>
      <c r="B1030" t="s">
        <v>440</v>
      </c>
      <c r="C1030" t="s">
        <v>439</v>
      </c>
      <c r="D1030" t="s">
        <v>47</v>
      </c>
      <c r="E1030" t="s">
        <v>22</v>
      </c>
      <c r="F1030" s="101">
        <v>45138</v>
      </c>
      <c r="I1030" t="s">
        <v>1960</v>
      </c>
    </row>
    <row r="1031" spans="1:9" x14ac:dyDescent="0.3">
      <c r="A1031">
        <v>476</v>
      </c>
      <c r="B1031" t="s">
        <v>442</v>
      </c>
      <c r="C1031" t="s">
        <v>20</v>
      </c>
      <c r="D1031" t="s">
        <v>47</v>
      </c>
      <c r="E1031" t="s">
        <v>22</v>
      </c>
      <c r="F1031" s="101">
        <v>45138</v>
      </c>
      <c r="I1031" t="s">
        <v>1978</v>
      </c>
    </row>
    <row r="1032" spans="1:9" x14ac:dyDescent="0.3">
      <c r="A1032">
        <v>477</v>
      </c>
      <c r="B1032" t="s">
        <v>443</v>
      </c>
      <c r="C1032" t="s">
        <v>439</v>
      </c>
      <c r="D1032" t="s">
        <v>47</v>
      </c>
      <c r="E1032" t="s">
        <v>22</v>
      </c>
      <c r="F1032" s="101">
        <v>45138</v>
      </c>
      <c r="I1032" t="s">
        <v>1993</v>
      </c>
    </row>
    <row r="1033" spans="1:9" x14ac:dyDescent="0.3">
      <c r="A1033">
        <v>478</v>
      </c>
      <c r="B1033" t="s">
        <v>444</v>
      </c>
      <c r="C1033" t="s">
        <v>439</v>
      </c>
      <c r="D1033" t="s">
        <v>47</v>
      </c>
      <c r="E1033" t="s">
        <v>22</v>
      </c>
      <c r="F1033" s="101">
        <v>45138</v>
      </c>
      <c r="I1033" t="s">
        <v>2011</v>
      </c>
    </row>
    <row r="1034" spans="1:9" x14ac:dyDescent="0.3">
      <c r="A1034">
        <v>479</v>
      </c>
      <c r="B1034" t="s">
        <v>445</v>
      </c>
      <c r="C1034" t="s">
        <v>439</v>
      </c>
      <c r="D1034" t="s">
        <v>47</v>
      </c>
      <c r="E1034" t="s">
        <v>22</v>
      </c>
      <c r="F1034" s="101">
        <v>45138</v>
      </c>
      <c r="I1034" t="s">
        <v>2030</v>
      </c>
    </row>
    <row r="1035" spans="1:9" x14ac:dyDescent="0.3">
      <c r="A1035">
        <v>480</v>
      </c>
      <c r="B1035" t="s">
        <v>446</v>
      </c>
      <c r="C1035" t="s">
        <v>439</v>
      </c>
      <c r="D1035" t="s">
        <v>47</v>
      </c>
      <c r="E1035" t="s">
        <v>22</v>
      </c>
      <c r="F1035" s="101">
        <v>45138</v>
      </c>
      <c r="I1035" t="s">
        <v>2046</v>
      </c>
    </row>
    <row r="1036" spans="1:9" x14ac:dyDescent="0.3">
      <c r="A1036">
        <v>456</v>
      </c>
      <c r="B1036" t="s">
        <v>421</v>
      </c>
      <c r="C1036" t="s">
        <v>395</v>
      </c>
      <c r="D1036" t="s">
        <v>52</v>
      </c>
      <c r="E1036" t="s">
        <v>22</v>
      </c>
      <c r="F1036" s="101">
        <v>45138</v>
      </c>
      <c r="I1036" t="s">
        <v>1847</v>
      </c>
    </row>
    <row r="1037" spans="1:9" x14ac:dyDescent="0.3">
      <c r="A1037">
        <v>457</v>
      </c>
      <c r="B1037" t="s">
        <v>422</v>
      </c>
      <c r="C1037" t="s">
        <v>395</v>
      </c>
      <c r="D1037" t="s">
        <v>52</v>
      </c>
      <c r="E1037" t="s">
        <v>22</v>
      </c>
      <c r="F1037" s="101">
        <v>45138</v>
      </c>
      <c r="I1037" t="s">
        <v>1869</v>
      </c>
    </row>
    <row r="1038" spans="1:9" x14ac:dyDescent="0.3">
      <c r="A1038">
        <v>77</v>
      </c>
      <c r="B1038" t="s">
        <v>57</v>
      </c>
      <c r="C1038" t="s">
        <v>58</v>
      </c>
      <c r="D1038" t="s">
        <v>21</v>
      </c>
      <c r="E1038" t="s">
        <v>22</v>
      </c>
      <c r="F1038" s="101">
        <v>45169</v>
      </c>
      <c r="G1038">
        <v>98</v>
      </c>
      <c r="H1038">
        <v>97</v>
      </c>
      <c r="I1038" t="s">
        <v>4484</v>
      </c>
    </row>
    <row r="1039" spans="1:9" x14ac:dyDescent="0.3">
      <c r="A1039">
        <v>121</v>
      </c>
      <c r="B1039" t="s">
        <v>94</v>
      </c>
      <c r="C1039" t="s">
        <v>25</v>
      </c>
      <c r="D1039" t="s">
        <v>21</v>
      </c>
      <c r="E1039" t="s">
        <v>54</v>
      </c>
      <c r="F1039" s="101">
        <v>45169</v>
      </c>
      <c r="G1039">
        <v>105.15</v>
      </c>
      <c r="H1039">
        <v>102</v>
      </c>
      <c r="I1039" t="s">
        <v>4487</v>
      </c>
    </row>
    <row r="1040" spans="1:9" x14ac:dyDescent="0.3">
      <c r="A1040">
        <v>122</v>
      </c>
      <c r="B1040" t="s">
        <v>96</v>
      </c>
      <c r="C1040" t="s">
        <v>93</v>
      </c>
      <c r="D1040" t="s">
        <v>21</v>
      </c>
      <c r="E1040" t="s">
        <v>22</v>
      </c>
      <c r="F1040" s="101">
        <v>45169</v>
      </c>
      <c r="G1040">
        <v>80</v>
      </c>
      <c r="H1040">
        <v>80</v>
      </c>
      <c r="I1040" t="s">
        <v>4490</v>
      </c>
    </row>
    <row r="1041" spans="1:9" x14ac:dyDescent="0.3">
      <c r="A1041">
        <v>124</v>
      </c>
      <c r="B1041" t="s">
        <v>97</v>
      </c>
      <c r="C1041" t="s">
        <v>64</v>
      </c>
      <c r="D1041" t="s">
        <v>21</v>
      </c>
      <c r="E1041" t="s">
        <v>54</v>
      </c>
      <c r="F1041" s="101">
        <v>45169</v>
      </c>
      <c r="G1041">
        <v>0.06</v>
      </c>
      <c r="H1041">
        <v>1.6</v>
      </c>
      <c r="I1041" t="s">
        <v>4493</v>
      </c>
    </row>
    <row r="1042" spans="1:9" x14ac:dyDescent="0.3">
      <c r="A1042">
        <v>125</v>
      </c>
      <c r="B1042" t="s">
        <v>98</v>
      </c>
      <c r="C1042" t="s">
        <v>64</v>
      </c>
      <c r="D1042" t="s">
        <v>21</v>
      </c>
      <c r="E1042" t="s">
        <v>54</v>
      </c>
      <c r="F1042" s="101">
        <v>45169</v>
      </c>
      <c r="G1042">
        <v>0.92</v>
      </c>
      <c r="H1042">
        <v>4.7</v>
      </c>
      <c r="I1042" t="s">
        <v>4496</v>
      </c>
    </row>
    <row r="1043" spans="1:9" x14ac:dyDescent="0.3">
      <c r="A1043">
        <v>128</v>
      </c>
      <c r="B1043" t="s">
        <v>101</v>
      </c>
      <c r="C1043" t="s">
        <v>64</v>
      </c>
      <c r="D1043" t="s">
        <v>21</v>
      </c>
      <c r="E1043" t="s">
        <v>54</v>
      </c>
      <c r="F1043" s="101">
        <v>45169</v>
      </c>
      <c r="G1043">
        <v>0.95</v>
      </c>
      <c r="H1043">
        <v>1</v>
      </c>
      <c r="I1043" t="s">
        <v>4499</v>
      </c>
    </row>
    <row r="1044" spans="1:9" x14ac:dyDescent="0.3">
      <c r="A1044">
        <v>172</v>
      </c>
      <c r="B1044" t="s">
        <v>122</v>
      </c>
      <c r="C1044" t="s">
        <v>93</v>
      </c>
      <c r="D1044" t="s">
        <v>21</v>
      </c>
      <c r="E1044" t="s">
        <v>22</v>
      </c>
      <c r="F1044" s="101">
        <v>45169</v>
      </c>
      <c r="G1044">
        <v>91.67</v>
      </c>
      <c r="H1044">
        <v>95</v>
      </c>
      <c r="I1044" t="s">
        <v>4502</v>
      </c>
    </row>
    <row r="1045" spans="1:9" x14ac:dyDescent="0.3">
      <c r="A1045">
        <v>208</v>
      </c>
      <c r="B1045" t="s">
        <v>140</v>
      </c>
      <c r="C1045" t="s">
        <v>90</v>
      </c>
      <c r="D1045" t="s">
        <v>21</v>
      </c>
      <c r="E1045" t="s">
        <v>54</v>
      </c>
      <c r="F1045" s="101">
        <v>45169</v>
      </c>
      <c r="G1045">
        <v>1275</v>
      </c>
      <c r="H1045">
        <v>1</v>
      </c>
      <c r="I1045" t="s">
        <v>3076</v>
      </c>
    </row>
    <row r="1046" spans="1:9" x14ac:dyDescent="0.3">
      <c r="A1046">
        <v>214</v>
      </c>
      <c r="B1046" t="s">
        <v>143</v>
      </c>
      <c r="C1046" t="s">
        <v>90</v>
      </c>
      <c r="D1046" t="s">
        <v>21</v>
      </c>
      <c r="E1046" t="s">
        <v>54</v>
      </c>
      <c r="F1046" s="101">
        <v>45169</v>
      </c>
      <c r="G1046">
        <v>6540.08</v>
      </c>
      <c r="H1046">
        <v>7500</v>
      </c>
      <c r="I1046" t="s">
        <v>3077</v>
      </c>
    </row>
    <row r="1047" spans="1:9" x14ac:dyDescent="0.3">
      <c r="A1047">
        <v>217</v>
      </c>
      <c r="B1047" t="s">
        <v>147</v>
      </c>
      <c r="C1047" t="s">
        <v>90</v>
      </c>
      <c r="D1047" t="s">
        <v>21</v>
      </c>
      <c r="E1047" t="s">
        <v>22</v>
      </c>
      <c r="F1047" s="101">
        <v>45169</v>
      </c>
      <c r="G1047">
        <v>26.432398380447999</v>
      </c>
      <c r="H1047">
        <v>20</v>
      </c>
      <c r="I1047" t="s">
        <v>3078</v>
      </c>
    </row>
    <row r="1048" spans="1:9" x14ac:dyDescent="0.3">
      <c r="A1048">
        <v>218</v>
      </c>
      <c r="B1048" t="s">
        <v>148</v>
      </c>
      <c r="C1048" t="s">
        <v>90</v>
      </c>
      <c r="D1048" t="s">
        <v>21</v>
      </c>
      <c r="E1048" t="s">
        <v>54</v>
      </c>
      <c r="F1048" s="101">
        <v>45169</v>
      </c>
      <c r="G1048">
        <v>143021.71</v>
      </c>
      <c r="H1048">
        <v>172000</v>
      </c>
      <c r="I1048" t="s">
        <v>3079</v>
      </c>
    </row>
    <row r="1049" spans="1:9" x14ac:dyDescent="0.3">
      <c r="A1049">
        <v>225</v>
      </c>
      <c r="B1049" t="s">
        <v>156</v>
      </c>
      <c r="C1049" t="s">
        <v>90</v>
      </c>
      <c r="D1049" t="s">
        <v>21</v>
      </c>
      <c r="E1049" t="s">
        <v>22</v>
      </c>
      <c r="F1049" s="101">
        <v>45169</v>
      </c>
      <c r="G1049">
        <v>23</v>
      </c>
      <c r="H1049">
        <v>1</v>
      </c>
      <c r="I1049" t="s">
        <v>3080</v>
      </c>
    </row>
    <row r="1050" spans="1:9" x14ac:dyDescent="0.3">
      <c r="A1050">
        <v>239</v>
      </c>
      <c r="B1050" t="s">
        <v>1226</v>
      </c>
      <c r="C1050" t="s">
        <v>29</v>
      </c>
      <c r="D1050" t="s">
        <v>21</v>
      </c>
      <c r="E1050" t="s">
        <v>22</v>
      </c>
      <c r="F1050" s="101">
        <v>45169</v>
      </c>
      <c r="G1050">
        <v>0</v>
      </c>
      <c r="I1050" t="s">
        <v>4515</v>
      </c>
    </row>
    <row r="1051" spans="1:9" x14ac:dyDescent="0.3">
      <c r="A1051">
        <v>241</v>
      </c>
      <c r="B1051" t="s">
        <v>173</v>
      </c>
      <c r="C1051" t="s">
        <v>29</v>
      </c>
      <c r="D1051" t="s">
        <v>21</v>
      </c>
      <c r="E1051" t="s">
        <v>22</v>
      </c>
      <c r="F1051" s="101">
        <v>45169</v>
      </c>
      <c r="G1051">
        <v>91.67</v>
      </c>
      <c r="H1051">
        <v>80</v>
      </c>
      <c r="I1051" t="s">
        <v>4518</v>
      </c>
    </row>
    <row r="1052" spans="1:9" x14ac:dyDescent="0.3">
      <c r="A1052">
        <v>434</v>
      </c>
      <c r="B1052" t="s">
        <v>403</v>
      </c>
      <c r="C1052" t="s">
        <v>90</v>
      </c>
      <c r="D1052" t="s">
        <v>21</v>
      </c>
      <c r="E1052" t="s">
        <v>54</v>
      </c>
      <c r="F1052" s="101">
        <v>45169</v>
      </c>
      <c r="G1052">
        <v>20.9</v>
      </c>
      <c r="H1052">
        <v>200</v>
      </c>
      <c r="I1052" t="s">
        <v>1752</v>
      </c>
    </row>
    <row r="1053" spans="1:9" x14ac:dyDescent="0.3">
      <c r="A1053">
        <v>436</v>
      </c>
      <c r="B1053" t="s">
        <v>121</v>
      </c>
      <c r="C1053" t="s">
        <v>93</v>
      </c>
      <c r="D1053" t="s">
        <v>21</v>
      </c>
      <c r="E1053" t="s">
        <v>54</v>
      </c>
      <c r="F1053" s="101">
        <v>45169</v>
      </c>
      <c r="G1053">
        <v>8.6999999999999993</v>
      </c>
      <c r="H1053">
        <v>21</v>
      </c>
      <c r="I1053" t="s">
        <v>3081</v>
      </c>
    </row>
    <row r="1054" spans="1:9" x14ac:dyDescent="0.3">
      <c r="A1054">
        <v>485</v>
      </c>
      <c r="B1054" t="s">
        <v>450</v>
      </c>
      <c r="C1054" t="s">
        <v>93</v>
      </c>
      <c r="D1054" t="s">
        <v>21</v>
      </c>
      <c r="E1054" t="s">
        <v>22</v>
      </c>
      <c r="F1054" s="101">
        <v>45169</v>
      </c>
      <c r="I1054" t="s">
        <v>2077</v>
      </c>
    </row>
    <row r="1055" spans="1:9" x14ac:dyDescent="0.3">
      <c r="A1055">
        <v>488</v>
      </c>
      <c r="B1055" t="s">
        <v>453</v>
      </c>
      <c r="C1055" t="s">
        <v>93</v>
      </c>
      <c r="D1055" t="s">
        <v>21</v>
      </c>
      <c r="E1055" t="s">
        <v>22</v>
      </c>
      <c r="F1055" s="101">
        <v>45169</v>
      </c>
      <c r="I1055" t="s">
        <v>2117</v>
      </c>
    </row>
    <row r="1056" spans="1:9" x14ac:dyDescent="0.3">
      <c r="A1056">
        <v>509</v>
      </c>
      <c r="B1056" t="s">
        <v>2156</v>
      </c>
      <c r="C1056" t="s">
        <v>29</v>
      </c>
      <c r="D1056" t="s">
        <v>21</v>
      </c>
      <c r="E1056" t="s">
        <v>22</v>
      </c>
      <c r="F1056" s="101">
        <v>45169</v>
      </c>
      <c r="I1056" t="s">
        <v>2176</v>
      </c>
    </row>
    <row r="1057" spans="1:9" x14ac:dyDescent="0.3">
      <c r="A1057">
        <v>275</v>
      </c>
      <c r="B1057" t="s">
        <v>216</v>
      </c>
      <c r="C1057" t="s">
        <v>217</v>
      </c>
      <c r="D1057" t="s">
        <v>47</v>
      </c>
      <c r="E1057" t="s">
        <v>22</v>
      </c>
      <c r="F1057" s="101">
        <v>45169</v>
      </c>
      <c r="H1057">
        <v>80</v>
      </c>
      <c r="I1057" t="s">
        <v>1317</v>
      </c>
    </row>
    <row r="1058" spans="1:9" x14ac:dyDescent="0.3">
      <c r="A1058">
        <v>473</v>
      </c>
      <c r="B1058" t="s">
        <v>437</v>
      </c>
      <c r="C1058" t="s">
        <v>20</v>
      </c>
      <c r="D1058" t="s">
        <v>47</v>
      </c>
      <c r="E1058" t="s">
        <v>22</v>
      </c>
      <c r="F1058" s="101">
        <v>45169</v>
      </c>
      <c r="I1058" t="s">
        <v>1945</v>
      </c>
    </row>
    <row r="1059" spans="1:9" x14ac:dyDescent="0.3">
      <c r="A1059">
        <v>474</v>
      </c>
      <c r="B1059" t="s">
        <v>440</v>
      </c>
      <c r="C1059" t="s">
        <v>439</v>
      </c>
      <c r="D1059" t="s">
        <v>47</v>
      </c>
      <c r="E1059" t="s">
        <v>22</v>
      </c>
      <c r="F1059" s="101">
        <v>45169</v>
      </c>
      <c r="I1059" t="s">
        <v>1961</v>
      </c>
    </row>
    <row r="1060" spans="1:9" x14ac:dyDescent="0.3">
      <c r="A1060">
        <v>476</v>
      </c>
      <c r="B1060" t="s">
        <v>442</v>
      </c>
      <c r="C1060" t="s">
        <v>20</v>
      </c>
      <c r="D1060" t="s">
        <v>47</v>
      </c>
      <c r="E1060" t="s">
        <v>22</v>
      </c>
      <c r="F1060" s="101">
        <v>45169</v>
      </c>
      <c r="I1060" t="s">
        <v>1979</v>
      </c>
    </row>
    <row r="1061" spans="1:9" x14ac:dyDescent="0.3">
      <c r="A1061">
        <v>477</v>
      </c>
      <c r="B1061" t="s">
        <v>443</v>
      </c>
      <c r="C1061" t="s">
        <v>439</v>
      </c>
      <c r="D1061" t="s">
        <v>47</v>
      </c>
      <c r="E1061" t="s">
        <v>22</v>
      </c>
      <c r="F1061" s="101">
        <v>45169</v>
      </c>
      <c r="I1061" t="s">
        <v>1994</v>
      </c>
    </row>
    <row r="1062" spans="1:9" x14ac:dyDescent="0.3">
      <c r="A1062">
        <v>478</v>
      </c>
      <c r="B1062" t="s">
        <v>444</v>
      </c>
      <c r="C1062" t="s">
        <v>439</v>
      </c>
      <c r="D1062" t="s">
        <v>47</v>
      </c>
      <c r="E1062" t="s">
        <v>22</v>
      </c>
      <c r="F1062" s="101">
        <v>45169</v>
      </c>
      <c r="I1062" t="s">
        <v>2012</v>
      </c>
    </row>
    <row r="1063" spans="1:9" x14ac:dyDescent="0.3">
      <c r="A1063">
        <v>479</v>
      </c>
      <c r="B1063" t="s">
        <v>445</v>
      </c>
      <c r="C1063" t="s">
        <v>439</v>
      </c>
      <c r="D1063" t="s">
        <v>47</v>
      </c>
      <c r="E1063" t="s">
        <v>22</v>
      </c>
      <c r="F1063" s="101">
        <v>45169</v>
      </c>
      <c r="I1063" t="s">
        <v>2031</v>
      </c>
    </row>
    <row r="1064" spans="1:9" x14ac:dyDescent="0.3">
      <c r="A1064">
        <v>480</v>
      </c>
      <c r="B1064" t="s">
        <v>446</v>
      </c>
      <c r="C1064" t="s">
        <v>439</v>
      </c>
      <c r="D1064" t="s">
        <v>47</v>
      </c>
      <c r="E1064" t="s">
        <v>22</v>
      </c>
      <c r="F1064" s="101">
        <v>45169</v>
      </c>
      <c r="I1064" t="s">
        <v>2047</v>
      </c>
    </row>
    <row r="1065" spans="1:9" x14ac:dyDescent="0.3">
      <c r="A1065">
        <v>456</v>
      </c>
      <c r="B1065" t="s">
        <v>421</v>
      </c>
      <c r="C1065" t="s">
        <v>395</v>
      </c>
      <c r="D1065" t="s">
        <v>52</v>
      </c>
      <c r="E1065" t="s">
        <v>22</v>
      </c>
      <c r="F1065" s="101">
        <v>45169</v>
      </c>
      <c r="I1065" t="s">
        <v>1848</v>
      </c>
    </row>
    <row r="1066" spans="1:9" x14ac:dyDescent="0.3">
      <c r="A1066">
        <v>457</v>
      </c>
      <c r="B1066" t="s">
        <v>422</v>
      </c>
      <c r="C1066" t="s">
        <v>395</v>
      </c>
      <c r="D1066" t="s">
        <v>52</v>
      </c>
      <c r="E1066" t="s">
        <v>22</v>
      </c>
      <c r="F1066" s="101">
        <v>45169</v>
      </c>
      <c r="I1066" t="s">
        <v>1870</v>
      </c>
    </row>
    <row r="1067" spans="1:9" x14ac:dyDescent="0.3">
      <c r="A1067">
        <v>469</v>
      </c>
      <c r="B1067" t="s">
        <v>387</v>
      </c>
      <c r="C1067" t="s">
        <v>190</v>
      </c>
      <c r="D1067" t="s">
        <v>52</v>
      </c>
      <c r="E1067" t="s">
        <v>22</v>
      </c>
      <c r="F1067" s="101">
        <v>45169</v>
      </c>
      <c r="I1067" t="s">
        <v>1893</v>
      </c>
    </row>
    <row r="1068" spans="1:9" x14ac:dyDescent="0.3">
      <c r="A1068">
        <v>470</v>
      </c>
      <c r="B1068" t="s">
        <v>433</v>
      </c>
      <c r="C1068" t="s">
        <v>190</v>
      </c>
      <c r="D1068" t="s">
        <v>52</v>
      </c>
      <c r="E1068" t="s">
        <v>22</v>
      </c>
      <c r="F1068" s="101">
        <v>45169</v>
      </c>
      <c r="H1068">
        <v>100</v>
      </c>
      <c r="I1068" t="s">
        <v>1910</v>
      </c>
    </row>
    <row r="1069" spans="1:9" x14ac:dyDescent="0.3">
      <c r="A1069">
        <v>471</v>
      </c>
      <c r="B1069" t="s">
        <v>434</v>
      </c>
      <c r="C1069" t="s">
        <v>190</v>
      </c>
      <c r="D1069" t="s">
        <v>52</v>
      </c>
      <c r="E1069" t="s">
        <v>22</v>
      </c>
      <c r="F1069" s="101">
        <v>45169</v>
      </c>
      <c r="I1069" t="s">
        <v>1929</v>
      </c>
    </row>
    <row r="1070" spans="1:9" x14ac:dyDescent="0.3">
      <c r="A1070">
        <v>510</v>
      </c>
      <c r="B1070" t="s">
        <v>2204</v>
      </c>
      <c r="C1070" t="s">
        <v>241</v>
      </c>
      <c r="D1070" t="s">
        <v>52</v>
      </c>
      <c r="E1070" t="s">
        <v>22</v>
      </c>
      <c r="F1070" s="101">
        <v>45169</v>
      </c>
      <c r="I1070" t="s">
        <v>2213</v>
      </c>
    </row>
    <row r="1071" spans="1:9" x14ac:dyDescent="0.3">
      <c r="A1071">
        <v>511</v>
      </c>
      <c r="B1071" t="s">
        <v>2228</v>
      </c>
      <c r="C1071" t="s">
        <v>241</v>
      </c>
      <c r="D1071" t="s">
        <v>52</v>
      </c>
      <c r="E1071" t="s">
        <v>22</v>
      </c>
      <c r="F1071" s="101">
        <v>45169</v>
      </c>
      <c r="I1071" t="s">
        <v>2237</v>
      </c>
    </row>
    <row r="1072" spans="1:9" x14ac:dyDescent="0.3">
      <c r="A1072">
        <v>116</v>
      </c>
      <c r="B1072" t="s">
        <v>85</v>
      </c>
      <c r="C1072" t="s">
        <v>60</v>
      </c>
      <c r="D1072" t="s">
        <v>65</v>
      </c>
      <c r="E1072" t="s">
        <v>22</v>
      </c>
      <c r="F1072" s="101">
        <v>45169</v>
      </c>
      <c r="G1072">
        <v>84</v>
      </c>
      <c r="H1072">
        <v>80</v>
      </c>
      <c r="I1072" t="s">
        <v>8436</v>
      </c>
    </row>
    <row r="1073" spans="1:9" x14ac:dyDescent="0.3">
      <c r="A1073">
        <v>77</v>
      </c>
      <c r="B1073" t="s">
        <v>57</v>
      </c>
      <c r="C1073" t="s">
        <v>58</v>
      </c>
      <c r="D1073" t="s">
        <v>21</v>
      </c>
      <c r="E1073" t="s">
        <v>22</v>
      </c>
      <c r="F1073" s="101">
        <v>45199</v>
      </c>
      <c r="G1073">
        <v>97.4</v>
      </c>
      <c r="H1073">
        <v>97</v>
      </c>
      <c r="I1073" t="s">
        <v>4525</v>
      </c>
    </row>
    <row r="1074" spans="1:9" x14ac:dyDescent="0.3">
      <c r="A1074">
        <v>121</v>
      </c>
      <c r="B1074" t="s">
        <v>94</v>
      </c>
      <c r="C1074" t="s">
        <v>25</v>
      </c>
      <c r="D1074" t="s">
        <v>21</v>
      </c>
      <c r="E1074" t="s">
        <v>54</v>
      </c>
      <c r="F1074" s="101">
        <v>45199</v>
      </c>
      <c r="G1074">
        <v>104.64</v>
      </c>
      <c r="H1074">
        <v>102</v>
      </c>
      <c r="I1074" t="s">
        <v>4528</v>
      </c>
    </row>
    <row r="1075" spans="1:9" x14ac:dyDescent="0.3">
      <c r="A1075">
        <v>122</v>
      </c>
      <c r="B1075" t="s">
        <v>96</v>
      </c>
      <c r="C1075" t="s">
        <v>93</v>
      </c>
      <c r="D1075" t="s">
        <v>21</v>
      </c>
      <c r="E1075" t="s">
        <v>22</v>
      </c>
      <c r="F1075" s="101">
        <v>45199</v>
      </c>
      <c r="H1075">
        <v>80</v>
      </c>
      <c r="I1075" t="s">
        <v>824</v>
      </c>
    </row>
    <row r="1076" spans="1:9" x14ac:dyDescent="0.3">
      <c r="A1076">
        <v>124</v>
      </c>
      <c r="B1076" t="s">
        <v>97</v>
      </c>
      <c r="C1076" t="s">
        <v>64</v>
      </c>
      <c r="D1076" t="s">
        <v>21</v>
      </c>
      <c r="E1076" t="s">
        <v>54</v>
      </c>
      <c r="F1076" s="101">
        <v>45199</v>
      </c>
      <c r="G1076">
        <v>0</v>
      </c>
      <c r="H1076">
        <v>1.6</v>
      </c>
      <c r="I1076" t="s">
        <v>4531</v>
      </c>
    </row>
    <row r="1077" spans="1:9" x14ac:dyDescent="0.3">
      <c r="A1077">
        <v>125</v>
      </c>
      <c r="B1077" t="s">
        <v>98</v>
      </c>
      <c r="C1077" t="s">
        <v>64</v>
      </c>
      <c r="D1077" t="s">
        <v>21</v>
      </c>
      <c r="E1077" t="s">
        <v>54</v>
      </c>
      <c r="F1077" s="101">
        <v>45199</v>
      </c>
      <c r="G1077">
        <v>0</v>
      </c>
      <c r="H1077">
        <v>4.7</v>
      </c>
      <c r="I1077" t="s">
        <v>4534</v>
      </c>
    </row>
    <row r="1078" spans="1:9" x14ac:dyDescent="0.3">
      <c r="A1078">
        <v>128</v>
      </c>
      <c r="B1078" t="s">
        <v>101</v>
      </c>
      <c r="C1078" t="s">
        <v>64</v>
      </c>
      <c r="D1078" t="s">
        <v>21</v>
      </c>
      <c r="E1078" t="s">
        <v>54</v>
      </c>
      <c r="F1078" s="101">
        <v>45199</v>
      </c>
      <c r="G1078">
        <v>0.51</v>
      </c>
      <c r="H1078">
        <v>1</v>
      </c>
      <c r="I1078" t="s">
        <v>4537</v>
      </c>
    </row>
    <row r="1079" spans="1:9" x14ac:dyDescent="0.3">
      <c r="A1079">
        <v>172</v>
      </c>
      <c r="B1079" t="s">
        <v>122</v>
      </c>
      <c r="C1079" t="s">
        <v>93</v>
      </c>
      <c r="D1079" t="s">
        <v>21</v>
      </c>
      <c r="E1079" t="s">
        <v>22</v>
      </c>
      <c r="F1079" s="101">
        <v>45199</v>
      </c>
      <c r="G1079">
        <v>96.67</v>
      </c>
      <c r="H1079">
        <v>95</v>
      </c>
      <c r="I1079" t="s">
        <v>4540</v>
      </c>
    </row>
    <row r="1080" spans="1:9" x14ac:dyDescent="0.3">
      <c r="A1080">
        <v>208</v>
      </c>
      <c r="B1080" t="s">
        <v>140</v>
      </c>
      <c r="C1080" t="s">
        <v>90</v>
      </c>
      <c r="D1080" t="s">
        <v>21</v>
      </c>
      <c r="E1080" t="s">
        <v>54</v>
      </c>
      <c r="F1080" s="101">
        <v>45199</v>
      </c>
      <c r="G1080">
        <v>1453.5</v>
      </c>
      <c r="H1080">
        <v>1</v>
      </c>
      <c r="I1080" t="s">
        <v>3082</v>
      </c>
    </row>
    <row r="1081" spans="1:9" x14ac:dyDescent="0.3">
      <c r="A1081">
        <v>214</v>
      </c>
      <c r="B1081" t="s">
        <v>143</v>
      </c>
      <c r="C1081" t="s">
        <v>90</v>
      </c>
      <c r="D1081" t="s">
        <v>21</v>
      </c>
      <c r="E1081" t="s">
        <v>54</v>
      </c>
      <c r="F1081" s="101">
        <v>45199</v>
      </c>
      <c r="G1081">
        <v>7824.24</v>
      </c>
      <c r="H1081">
        <v>7500</v>
      </c>
      <c r="I1081" t="s">
        <v>3083</v>
      </c>
    </row>
    <row r="1082" spans="1:9" x14ac:dyDescent="0.3">
      <c r="A1082">
        <v>217</v>
      </c>
      <c r="B1082" t="s">
        <v>147</v>
      </c>
      <c r="C1082" t="s">
        <v>90</v>
      </c>
      <c r="D1082" t="s">
        <v>21</v>
      </c>
      <c r="E1082" t="s">
        <v>22</v>
      </c>
      <c r="F1082" s="101">
        <v>45199</v>
      </c>
      <c r="G1082">
        <v>24.292455241658999</v>
      </c>
      <c r="H1082">
        <v>20</v>
      </c>
      <c r="I1082" t="s">
        <v>3084</v>
      </c>
    </row>
    <row r="1083" spans="1:9" x14ac:dyDescent="0.3">
      <c r="A1083">
        <v>218</v>
      </c>
      <c r="B1083" t="s">
        <v>148</v>
      </c>
      <c r="C1083" t="s">
        <v>90</v>
      </c>
      <c r="D1083" t="s">
        <v>21</v>
      </c>
      <c r="E1083" t="s">
        <v>54</v>
      </c>
      <c r="F1083" s="101">
        <v>45199</v>
      </c>
      <c r="G1083">
        <v>146746.82999999999</v>
      </c>
      <c r="H1083">
        <v>172000</v>
      </c>
      <c r="I1083" t="s">
        <v>3085</v>
      </c>
    </row>
    <row r="1084" spans="1:9" x14ac:dyDescent="0.3">
      <c r="A1084">
        <v>225</v>
      </c>
      <c r="B1084" t="s">
        <v>156</v>
      </c>
      <c r="C1084" t="s">
        <v>90</v>
      </c>
      <c r="D1084" t="s">
        <v>21</v>
      </c>
      <c r="E1084" t="s">
        <v>22</v>
      </c>
      <c r="F1084" s="101">
        <v>45199</v>
      </c>
      <c r="G1084">
        <v>21</v>
      </c>
      <c r="H1084">
        <v>1</v>
      </c>
      <c r="I1084" t="s">
        <v>3086</v>
      </c>
    </row>
    <row r="1085" spans="1:9" x14ac:dyDescent="0.3">
      <c r="A1085">
        <v>239</v>
      </c>
      <c r="B1085" t="s">
        <v>1226</v>
      </c>
      <c r="C1085" t="s">
        <v>29</v>
      </c>
      <c r="D1085" t="s">
        <v>21</v>
      </c>
      <c r="E1085" t="s">
        <v>22</v>
      </c>
      <c r="F1085" s="101">
        <v>45199</v>
      </c>
      <c r="G1085">
        <v>0</v>
      </c>
      <c r="I1085" t="s">
        <v>4553</v>
      </c>
    </row>
    <row r="1086" spans="1:9" x14ac:dyDescent="0.3">
      <c r="A1086">
        <v>241</v>
      </c>
      <c r="B1086" t="s">
        <v>173</v>
      </c>
      <c r="C1086" t="s">
        <v>29</v>
      </c>
      <c r="D1086" t="s">
        <v>21</v>
      </c>
      <c r="E1086" t="s">
        <v>22</v>
      </c>
      <c r="F1086" s="101">
        <v>45199</v>
      </c>
      <c r="G1086">
        <v>91.67</v>
      </c>
      <c r="H1086">
        <v>80</v>
      </c>
      <c r="I1086" t="s">
        <v>4556</v>
      </c>
    </row>
    <row r="1087" spans="1:9" x14ac:dyDescent="0.3">
      <c r="A1087">
        <v>434</v>
      </c>
      <c r="B1087" t="s">
        <v>403</v>
      </c>
      <c r="C1087" t="s">
        <v>90</v>
      </c>
      <c r="D1087" t="s">
        <v>21</v>
      </c>
      <c r="E1087" t="s">
        <v>54</v>
      </c>
      <c r="F1087" s="101">
        <v>45199</v>
      </c>
      <c r="G1087">
        <v>1803.72</v>
      </c>
      <c r="H1087">
        <v>200</v>
      </c>
      <c r="I1087" t="s">
        <v>3087</v>
      </c>
    </row>
    <row r="1088" spans="1:9" x14ac:dyDescent="0.3">
      <c r="A1088">
        <v>436</v>
      </c>
      <c r="B1088" t="s">
        <v>121</v>
      </c>
      <c r="C1088" t="s">
        <v>93</v>
      </c>
      <c r="D1088" t="s">
        <v>21</v>
      </c>
      <c r="E1088" t="s">
        <v>54</v>
      </c>
      <c r="F1088" s="101">
        <v>45199</v>
      </c>
      <c r="G1088">
        <v>17.3</v>
      </c>
      <c r="H1088">
        <v>21</v>
      </c>
      <c r="I1088" t="s">
        <v>3088</v>
      </c>
    </row>
    <row r="1089" spans="1:9" x14ac:dyDescent="0.3">
      <c r="A1089">
        <v>485</v>
      </c>
      <c r="B1089" t="s">
        <v>450</v>
      </c>
      <c r="C1089" t="s">
        <v>93</v>
      </c>
      <c r="D1089" t="s">
        <v>21</v>
      </c>
      <c r="E1089" t="s">
        <v>22</v>
      </c>
      <c r="F1089" s="101">
        <v>45199</v>
      </c>
      <c r="I1089" t="s">
        <v>2078</v>
      </c>
    </row>
    <row r="1090" spans="1:9" x14ac:dyDescent="0.3">
      <c r="A1090">
        <v>488</v>
      </c>
      <c r="B1090" t="s">
        <v>453</v>
      </c>
      <c r="C1090" t="s">
        <v>93</v>
      </c>
      <c r="D1090" t="s">
        <v>21</v>
      </c>
      <c r="E1090" t="s">
        <v>22</v>
      </c>
      <c r="F1090" s="101">
        <v>45199</v>
      </c>
      <c r="I1090" t="s">
        <v>2118</v>
      </c>
    </row>
    <row r="1091" spans="1:9" x14ac:dyDescent="0.3">
      <c r="A1091">
        <v>509</v>
      </c>
      <c r="B1091" t="s">
        <v>2156</v>
      </c>
      <c r="C1091" t="s">
        <v>29</v>
      </c>
      <c r="D1091" t="s">
        <v>21</v>
      </c>
      <c r="E1091" t="s">
        <v>22</v>
      </c>
      <c r="F1091" s="101">
        <v>45199</v>
      </c>
      <c r="I1091" t="s">
        <v>2177</v>
      </c>
    </row>
    <row r="1092" spans="1:9" x14ac:dyDescent="0.3">
      <c r="A1092">
        <v>275</v>
      </c>
      <c r="B1092" t="s">
        <v>216</v>
      </c>
      <c r="C1092" t="s">
        <v>217</v>
      </c>
      <c r="D1092" t="s">
        <v>47</v>
      </c>
      <c r="E1092" t="s">
        <v>22</v>
      </c>
      <c r="F1092" s="101">
        <v>45199</v>
      </c>
      <c r="H1092">
        <v>80</v>
      </c>
      <c r="I1092" t="s">
        <v>1318</v>
      </c>
    </row>
    <row r="1093" spans="1:9" x14ac:dyDescent="0.3">
      <c r="A1093">
        <v>473</v>
      </c>
      <c r="B1093" t="s">
        <v>437</v>
      </c>
      <c r="C1093" t="s">
        <v>20</v>
      </c>
      <c r="D1093" t="s">
        <v>47</v>
      </c>
      <c r="E1093" t="s">
        <v>22</v>
      </c>
      <c r="F1093" s="101">
        <v>45199</v>
      </c>
      <c r="I1093" t="s">
        <v>1946</v>
      </c>
    </row>
    <row r="1094" spans="1:9" x14ac:dyDescent="0.3">
      <c r="A1094">
        <v>474</v>
      </c>
      <c r="B1094" t="s">
        <v>440</v>
      </c>
      <c r="C1094" t="s">
        <v>439</v>
      </c>
      <c r="D1094" t="s">
        <v>47</v>
      </c>
      <c r="E1094" t="s">
        <v>22</v>
      </c>
      <c r="F1094" s="101">
        <v>45199</v>
      </c>
      <c r="I1094" t="s">
        <v>1962</v>
      </c>
    </row>
    <row r="1095" spans="1:9" x14ac:dyDescent="0.3">
      <c r="A1095">
        <v>476</v>
      </c>
      <c r="B1095" t="s">
        <v>442</v>
      </c>
      <c r="C1095" t="s">
        <v>20</v>
      </c>
      <c r="D1095" t="s">
        <v>47</v>
      </c>
      <c r="E1095" t="s">
        <v>22</v>
      </c>
      <c r="F1095" s="101">
        <v>45199</v>
      </c>
      <c r="I1095" t="s">
        <v>1980</v>
      </c>
    </row>
    <row r="1096" spans="1:9" x14ac:dyDescent="0.3">
      <c r="A1096">
        <v>477</v>
      </c>
      <c r="B1096" t="s">
        <v>443</v>
      </c>
      <c r="C1096" t="s">
        <v>439</v>
      </c>
      <c r="D1096" t="s">
        <v>47</v>
      </c>
      <c r="E1096" t="s">
        <v>22</v>
      </c>
      <c r="F1096" s="101">
        <v>45199</v>
      </c>
      <c r="I1096" t="s">
        <v>1995</v>
      </c>
    </row>
    <row r="1097" spans="1:9" x14ac:dyDescent="0.3">
      <c r="A1097">
        <v>478</v>
      </c>
      <c r="B1097" t="s">
        <v>444</v>
      </c>
      <c r="C1097" t="s">
        <v>439</v>
      </c>
      <c r="D1097" t="s">
        <v>47</v>
      </c>
      <c r="E1097" t="s">
        <v>22</v>
      </c>
      <c r="F1097" s="101">
        <v>45199</v>
      </c>
      <c r="I1097" t="s">
        <v>2013</v>
      </c>
    </row>
    <row r="1098" spans="1:9" x14ac:dyDescent="0.3">
      <c r="A1098">
        <v>479</v>
      </c>
      <c r="B1098" t="s">
        <v>445</v>
      </c>
      <c r="C1098" t="s">
        <v>439</v>
      </c>
      <c r="D1098" t="s">
        <v>47</v>
      </c>
      <c r="E1098" t="s">
        <v>22</v>
      </c>
      <c r="F1098" s="101">
        <v>45199</v>
      </c>
      <c r="I1098" t="s">
        <v>2032</v>
      </c>
    </row>
    <row r="1099" spans="1:9" x14ac:dyDescent="0.3">
      <c r="A1099">
        <v>480</v>
      </c>
      <c r="B1099" t="s">
        <v>446</v>
      </c>
      <c r="C1099" t="s">
        <v>439</v>
      </c>
      <c r="D1099" t="s">
        <v>47</v>
      </c>
      <c r="E1099" t="s">
        <v>22</v>
      </c>
      <c r="F1099" s="101">
        <v>45199</v>
      </c>
      <c r="I1099" t="s">
        <v>2048</v>
      </c>
    </row>
    <row r="1100" spans="1:9" x14ac:dyDescent="0.3">
      <c r="A1100">
        <v>69</v>
      </c>
      <c r="B1100" t="s">
        <v>51</v>
      </c>
      <c r="C1100" t="s">
        <v>50</v>
      </c>
      <c r="D1100" t="s">
        <v>52</v>
      </c>
      <c r="E1100" t="s">
        <v>22</v>
      </c>
      <c r="F1100" s="101">
        <v>45199</v>
      </c>
      <c r="G1100">
        <v>92.89</v>
      </c>
      <c r="H1100">
        <v>90</v>
      </c>
      <c r="I1100" t="s">
        <v>4562</v>
      </c>
    </row>
    <row r="1101" spans="1:9" x14ac:dyDescent="0.3">
      <c r="A1101">
        <v>111</v>
      </c>
      <c r="B1101" t="s">
        <v>85</v>
      </c>
      <c r="C1101" t="s">
        <v>50</v>
      </c>
      <c r="D1101" t="s">
        <v>52</v>
      </c>
      <c r="E1101" t="s">
        <v>22</v>
      </c>
      <c r="F1101" s="101">
        <v>45199</v>
      </c>
      <c r="G1101">
        <v>93</v>
      </c>
      <c r="H1101">
        <v>80</v>
      </c>
      <c r="I1101" t="s">
        <v>4565</v>
      </c>
    </row>
    <row r="1102" spans="1:9" x14ac:dyDescent="0.3">
      <c r="A1102">
        <v>197</v>
      </c>
      <c r="B1102" t="s">
        <v>130</v>
      </c>
      <c r="C1102" t="s">
        <v>87</v>
      </c>
      <c r="D1102" t="s">
        <v>52</v>
      </c>
      <c r="E1102" t="s">
        <v>22</v>
      </c>
      <c r="F1102" s="101">
        <v>45199</v>
      </c>
      <c r="G1102">
        <v>100</v>
      </c>
      <c r="H1102">
        <v>90</v>
      </c>
      <c r="I1102" t="s">
        <v>4568</v>
      </c>
    </row>
    <row r="1103" spans="1:9" x14ac:dyDescent="0.3">
      <c r="A1103">
        <v>213</v>
      </c>
      <c r="B1103" t="s">
        <v>142</v>
      </c>
      <c r="C1103" t="s">
        <v>90</v>
      </c>
      <c r="D1103" t="s">
        <v>52</v>
      </c>
      <c r="E1103" t="s">
        <v>22</v>
      </c>
      <c r="F1103" s="101">
        <v>45199</v>
      </c>
      <c r="G1103">
        <v>86.4</v>
      </c>
      <c r="H1103">
        <v>90</v>
      </c>
      <c r="I1103" t="s">
        <v>3089</v>
      </c>
    </row>
    <row r="1104" spans="1:9" x14ac:dyDescent="0.3">
      <c r="A1104">
        <v>233</v>
      </c>
      <c r="B1104" t="s">
        <v>164</v>
      </c>
      <c r="C1104" t="s">
        <v>90</v>
      </c>
      <c r="D1104" t="s">
        <v>52</v>
      </c>
      <c r="E1104" t="s">
        <v>22</v>
      </c>
      <c r="F1104" s="101">
        <v>45199</v>
      </c>
      <c r="G1104">
        <v>27.41037918985376</v>
      </c>
      <c r="H1104">
        <v>20</v>
      </c>
      <c r="I1104" t="s">
        <v>1196</v>
      </c>
    </row>
    <row r="1105" spans="1:9" x14ac:dyDescent="0.3">
      <c r="A1105">
        <v>234</v>
      </c>
      <c r="B1105" t="s">
        <v>165</v>
      </c>
      <c r="C1105" t="s">
        <v>90</v>
      </c>
      <c r="D1105" t="s">
        <v>52</v>
      </c>
      <c r="E1105" t="s">
        <v>22</v>
      </c>
      <c r="F1105" s="101">
        <v>45199</v>
      </c>
      <c r="G1105">
        <v>10713.75</v>
      </c>
      <c r="H1105">
        <v>4000</v>
      </c>
      <c r="I1105" t="s">
        <v>1203</v>
      </c>
    </row>
    <row r="1106" spans="1:9" x14ac:dyDescent="0.3">
      <c r="A1106">
        <v>238</v>
      </c>
      <c r="B1106" t="s">
        <v>168</v>
      </c>
      <c r="C1106" t="s">
        <v>90</v>
      </c>
      <c r="D1106" t="s">
        <v>52</v>
      </c>
      <c r="E1106" t="s">
        <v>22</v>
      </c>
      <c r="F1106" s="101">
        <v>45199</v>
      </c>
      <c r="G1106">
        <v>84.210526315789465</v>
      </c>
      <c r="H1106">
        <v>90</v>
      </c>
      <c r="I1106" t="s">
        <v>3090</v>
      </c>
    </row>
    <row r="1107" spans="1:9" x14ac:dyDescent="0.3">
      <c r="A1107">
        <v>240</v>
      </c>
      <c r="B1107" t="s">
        <v>172</v>
      </c>
      <c r="C1107" t="s">
        <v>29</v>
      </c>
      <c r="D1107" t="s">
        <v>52</v>
      </c>
      <c r="E1107" t="s">
        <v>22</v>
      </c>
      <c r="F1107" s="101">
        <v>45199</v>
      </c>
      <c r="G1107">
        <v>80</v>
      </c>
      <c r="H1107">
        <v>100</v>
      </c>
      <c r="I1107" t="s">
        <v>4579</v>
      </c>
    </row>
    <row r="1108" spans="1:9" x14ac:dyDescent="0.3">
      <c r="A1108">
        <v>251</v>
      </c>
      <c r="B1108" t="s">
        <v>1248</v>
      </c>
      <c r="C1108" t="s">
        <v>186</v>
      </c>
      <c r="D1108" t="s">
        <v>52</v>
      </c>
      <c r="E1108" t="s">
        <v>22</v>
      </c>
      <c r="F1108" s="101">
        <v>45199</v>
      </c>
      <c r="G1108">
        <v>100</v>
      </c>
      <c r="H1108">
        <v>100</v>
      </c>
      <c r="I1108" t="s">
        <v>4582</v>
      </c>
    </row>
    <row r="1109" spans="1:9" x14ac:dyDescent="0.3">
      <c r="A1109">
        <v>254</v>
      </c>
      <c r="B1109" t="s">
        <v>189</v>
      </c>
      <c r="C1109" t="s">
        <v>190</v>
      </c>
      <c r="D1109" t="s">
        <v>52</v>
      </c>
      <c r="E1109" t="s">
        <v>22</v>
      </c>
      <c r="F1109" s="101">
        <v>45199</v>
      </c>
      <c r="G1109">
        <v>98.181818181818002</v>
      </c>
      <c r="H1109">
        <v>100</v>
      </c>
      <c r="I1109" t="s">
        <v>8437</v>
      </c>
    </row>
    <row r="1110" spans="1:9" x14ac:dyDescent="0.3">
      <c r="A1110">
        <v>263</v>
      </c>
      <c r="B1110" t="s">
        <v>201</v>
      </c>
      <c r="C1110" t="s">
        <v>41</v>
      </c>
      <c r="D1110" t="s">
        <v>52</v>
      </c>
      <c r="E1110" t="s">
        <v>22</v>
      </c>
      <c r="F1110" s="101">
        <v>45199</v>
      </c>
      <c r="G1110">
        <v>100</v>
      </c>
      <c r="H1110">
        <v>100</v>
      </c>
      <c r="I1110" t="s">
        <v>4584</v>
      </c>
    </row>
    <row r="1111" spans="1:9" x14ac:dyDescent="0.3">
      <c r="A1111">
        <v>265</v>
      </c>
      <c r="B1111" t="s">
        <v>205</v>
      </c>
      <c r="C1111" t="s">
        <v>41</v>
      </c>
      <c r="D1111" t="s">
        <v>52</v>
      </c>
      <c r="E1111" t="s">
        <v>22</v>
      </c>
      <c r="F1111" s="101">
        <v>45199</v>
      </c>
      <c r="H1111">
        <v>100</v>
      </c>
      <c r="I1111" t="s">
        <v>1271</v>
      </c>
    </row>
    <row r="1112" spans="1:9" x14ac:dyDescent="0.3">
      <c r="A1112">
        <v>266</v>
      </c>
      <c r="B1112" t="s">
        <v>206</v>
      </c>
      <c r="C1112" t="s">
        <v>41</v>
      </c>
      <c r="D1112" t="s">
        <v>52</v>
      </c>
      <c r="E1112" t="s">
        <v>22</v>
      </c>
      <c r="F1112" s="101">
        <v>45199</v>
      </c>
      <c r="H1112">
        <v>95</v>
      </c>
      <c r="I1112" t="s">
        <v>1278</v>
      </c>
    </row>
    <row r="1113" spans="1:9" x14ac:dyDescent="0.3">
      <c r="A1113">
        <v>300</v>
      </c>
      <c r="B1113" t="s">
        <v>244</v>
      </c>
      <c r="C1113" t="s">
        <v>245</v>
      </c>
      <c r="D1113" t="s">
        <v>52</v>
      </c>
      <c r="E1113" t="s">
        <v>22</v>
      </c>
      <c r="F1113" s="101">
        <v>45199</v>
      </c>
      <c r="G1113">
        <v>100</v>
      </c>
      <c r="H1113">
        <v>100</v>
      </c>
      <c r="I1113" t="s">
        <v>4587</v>
      </c>
    </row>
    <row r="1114" spans="1:9" x14ac:dyDescent="0.3">
      <c r="A1114">
        <v>301</v>
      </c>
      <c r="B1114" t="s">
        <v>246</v>
      </c>
      <c r="C1114" t="s">
        <v>245</v>
      </c>
      <c r="D1114" t="s">
        <v>52</v>
      </c>
      <c r="E1114" t="s">
        <v>22</v>
      </c>
      <c r="F1114" s="101">
        <v>45199</v>
      </c>
      <c r="G1114">
        <v>100</v>
      </c>
      <c r="H1114">
        <v>100</v>
      </c>
      <c r="I1114" t="s">
        <v>4590</v>
      </c>
    </row>
    <row r="1115" spans="1:9" x14ac:dyDescent="0.3">
      <c r="A1115">
        <v>306</v>
      </c>
      <c r="B1115" t="s">
        <v>252</v>
      </c>
      <c r="C1115" t="s">
        <v>186</v>
      </c>
      <c r="D1115" t="s">
        <v>52</v>
      </c>
      <c r="E1115" t="s">
        <v>22</v>
      </c>
      <c r="F1115" s="101">
        <v>45199</v>
      </c>
      <c r="G1115">
        <v>0</v>
      </c>
      <c r="H1115">
        <v>100</v>
      </c>
      <c r="I1115" t="s">
        <v>3091</v>
      </c>
    </row>
    <row r="1116" spans="1:9" x14ac:dyDescent="0.3">
      <c r="A1116">
        <v>347</v>
      </c>
      <c r="B1116" t="s">
        <v>297</v>
      </c>
      <c r="C1116" t="s">
        <v>298</v>
      </c>
      <c r="D1116" t="s">
        <v>52</v>
      </c>
      <c r="E1116" t="s">
        <v>54</v>
      </c>
      <c r="F1116" s="101">
        <v>45199</v>
      </c>
      <c r="G1116">
        <v>12</v>
      </c>
      <c r="H1116">
        <v>0</v>
      </c>
      <c r="I1116" t="s">
        <v>4594</v>
      </c>
    </row>
    <row r="1117" spans="1:9" x14ac:dyDescent="0.3">
      <c r="A1117">
        <v>348</v>
      </c>
      <c r="B1117" t="s">
        <v>299</v>
      </c>
      <c r="C1117" t="s">
        <v>298</v>
      </c>
      <c r="D1117" t="s">
        <v>52</v>
      </c>
      <c r="E1117" t="s">
        <v>22</v>
      </c>
      <c r="F1117" s="101">
        <v>45199</v>
      </c>
      <c r="G1117">
        <v>100</v>
      </c>
      <c r="H1117">
        <v>99</v>
      </c>
      <c r="I1117" t="s">
        <v>4596</v>
      </c>
    </row>
    <row r="1118" spans="1:9" x14ac:dyDescent="0.3">
      <c r="A1118">
        <v>351</v>
      </c>
      <c r="B1118" t="s">
        <v>300</v>
      </c>
      <c r="C1118" t="s">
        <v>298</v>
      </c>
      <c r="D1118" t="s">
        <v>52</v>
      </c>
      <c r="E1118" t="s">
        <v>54</v>
      </c>
      <c r="F1118" s="101">
        <v>45199</v>
      </c>
      <c r="G1118">
        <v>10.29796131730267</v>
      </c>
      <c r="H1118">
        <v>0</v>
      </c>
      <c r="I1118" t="s">
        <v>4598</v>
      </c>
    </row>
    <row r="1119" spans="1:9" x14ac:dyDescent="0.3">
      <c r="A1119">
        <v>352</v>
      </c>
      <c r="B1119" t="s">
        <v>301</v>
      </c>
      <c r="C1119" t="s">
        <v>298</v>
      </c>
      <c r="D1119" t="s">
        <v>52</v>
      </c>
      <c r="E1119" t="s">
        <v>54</v>
      </c>
      <c r="F1119" s="101">
        <v>45199</v>
      </c>
      <c r="G1119">
        <v>2.5117345096623198E-2</v>
      </c>
      <c r="H1119">
        <v>0</v>
      </c>
      <c r="I1119" t="s">
        <v>4601</v>
      </c>
    </row>
    <row r="1120" spans="1:9" x14ac:dyDescent="0.3">
      <c r="A1120">
        <v>368</v>
      </c>
      <c r="B1120" t="s">
        <v>322</v>
      </c>
      <c r="C1120" t="s">
        <v>1463</v>
      </c>
      <c r="D1120" t="s">
        <v>52</v>
      </c>
      <c r="E1120" t="s">
        <v>22</v>
      </c>
      <c r="F1120" s="101">
        <v>45199</v>
      </c>
      <c r="G1120">
        <v>95</v>
      </c>
      <c r="H1120">
        <v>90</v>
      </c>
      <c r="I1120" t="s">
        <v>4603</v>
      </c>
    </row>
    <row r="1121" spans="1:9" x14ac:dyDescent="0.3">
      <c r="A1121">
        <v>372</v>
      </c>
      <c r="B1121" t="s">
        <v>327</v>
      </c>
      <c r="C1121" t="s">
        <v>1463</v>
      </c>
      <c r="D1121" t="s">
        <v>52</v>
      </c>
      <c r="E1121" t="s">
        <v>22</v>
      </c>
      <c r="F1121" s="101">
        <v>45199</v>
      </c>
      <c r="G1121">
        <v>96</v>
      </c>
      <c r="H1121">
        <v>87</v>
      </c>
      <c r="I1121" t="s">
        <v>4607</v>
      </c>
    </row>
    <row r="1122" spans="1:9" x14ac:dyDescent="0.3">
      <c r="A1122">
        <v>373</v>
      </c>
      <c r="B1122" t="s">
        <v>328</v>
      </c>
      <c r="C1122" t="s">
        <v>190</v>
      </c>
      <c r="D1122" t="s">
        <v>52</v>
      </c>
      <c r="E1122" t="s">
        <v>22</v>
      </c>
      <c r="F1122" s="101">
        <v>45199</v>
      </c>
      <c r="G1122">
        <v>91.508333333332999</v>
      </c>
      <c r="H1122">
        <v>100</v>
      </c>
      <c r="I1122" t="s">
        <v>3092</v>
      </c>
    </row>
    <row r="1123" spans="1:9" x14ac:dyDescent="0.3">
      <c r="A1123">
        <v>390</v>
      </c>
      <c r="B1123" t="s">
        <v>348</v>
      </c>
      <c r="C1123" t="s">
        <v>190</v>
      </c>
      <c r="D1123" t="s">
        <v>52</v>
      </c>
      <c r="E1123" t="s">
        <v>22</v>
      </c>
      <c r="F1123" s="101">
        <v>45199</v>
      </c>
      <c r="G1123">
        <v>95.344166666666993</v>
      </c>
      <c r="H1123">
        <v>100</v>
      </c>
      <c r="I1123" t="s">
        <v>3093</v>
      </c>
    </row>
    <row r="1124" spans="1:9" x14ac:dyDescent="0.3">
      <c r="A1124">
        <v>394</v>
      </c>
      <c r="B1124" t="s">
        <v>353</v>
      </c>
      <c r="C1124" t="s">
        <v>354</v>
      </c>
      <c r="D1124" t="s">
        <v>52</v>
      </c>
      <c r="E1124" t="s">
        <v>22</v>
      </c>
      <c r="F1124" s="101">
        <v>45199</v>
      </c>
      <c r="H1124">
        <v>100</v>
      </c>
      <c r="I1124" t="s">
        <v>1546</v>
      </c>
    </row>
    <row r="1125" spans="1:9" x14ac:dyDescent="0.3">
      <c r="A1125">
        <v>409</v>
      </c>
      <c r="B1125" t="s">
        <v>375</v>
      </c>
      <c r="C1125" t="s">
        <v>41</v>
      </c>
      <c r="D1125" t="s">
        <v>52</v>
      </c>
      <c r="E1125" t="s">
        <v>22</v>
      </c>
      <c r="F1125" s="101">
        <v>45199</v>
      </c>
      <c r="G1125">
        <v>103.71885459278541</v>
      </c>
      <c r="H1125">
        <v>80</v>
      </c>
      <c r="I1125" t="s">
        <v>3094</v>
      </c>
    </row>
    <row r="1126" spans="1:9" x14ac:dyDescent="0.3">
      <c r="A1126">
        <v>414</v>
      </c>
      <c r="B1126" t="s">
        <v>382</v>
      </c>
      <c r="C1126" t="s">
        <v>190</v>
      </c>
      <c r="D1126" t="s">
        <v>52</v>
      </c>
      <c r="E1126" t="s">
        <v>22</v>
      </c>
      <c r="F1126" s="101">
        <v>45199</v>
      </c>
      <c r="G1126">
        <v>93.54</v>
      </c>
      <c r="H1126">
        <v>100</v>
      </c>
      <c r="I1126" t="s">
        <v>3097</v>
      </c>
    </row>
    <row r="1127" spans="1:9" x14ac:dyDescent="0.3">
      <c r="A1127">
        <v>415</v>
      </c>
      <c r="B1127" t="s">
        <v>383</v>
      </c>
      <c r="C1127" t="s">
        <v>190</v>
      </c>
      <c r="D1127" t="s">
        <v>52</v>
      </c>
      <c r="E1127" t="s">
        <v>22</v>
      </c>
      <c r="F1127" s="101">
        <v>45199</v>
      </c>
      <c r="G1127">
        <v>93.94</v>
      </c>
      <c r="H1127">
        <v>100</v>
      </c>
      <c r="I1127" t="s">
        <v>3098</v>
      </c>
    </row>
    <row r="1128" spans="1:9" x14ac:dyDescent="0.3">
      <c r="A1128">
        <v>416</v>
      </c>
      <c r="B1128" t="s">
        <v>384</v>
      </c>
      <c r="C1128" t="s">
        <v>190</v>
      </c>
      <c r="D1128" t="s">
        <v>52</v>
      </c>
      <c r="E1128" t="s">
        <v>22</v>
      </c>
      <c r="F1128" s="101">
        <v>45199</v>
      </c>
      <c r="G1128">
        <v>87.94</v>
      </c>
      <c r="H1128">
        <v>100</v>
      </c>
      <c r="I1128" t="s">
        <v>3099</v>
      </c>
    </row>
    <row r="1129" spans="1:9" x14ac:dyDescent="0.3">
      <c r="A1129">
        <v>417</v>
      </c>
      <c r="B1129" t="s">
        <v>385</v>
      </c>
      <c r="C1129" t="s">
        <v>190</v>
      </c>
      <c r="D1129" t="s">
        <v>52</v>
      </c>
      <c r="E1129" t="s">
        <v>22</v>
      </c>
      <c r="F1129" s="101">
        <v>45199</v>
      </c>
      <c r="G1129">
        <v>93.756666666667002</v>
      </c>
      <c r="H1129">
        <v>100</v>
      </c>
      <c r="I1129" t="s">
        <v>3100</v>
      </c>
    </row>
    <row r="1130" spans="1:9" x14ac:dyDescent="0.3">
      <c r="A1130">
        <v>418</v>
      </c>
      <c r="B1130" t="s">
        <v>386</v>
      </c>
      <c r="C1130" t="s">
        <v>190</v>
      </c>
      <c r="D1130" t="s">
        <v>52</v>
      </c>
      <c r="E1130" t="s">
        <v>22</v>
      </c>
      <c r="F1130" s="101">
        <v>45199</v>
      </c>
      <c r="G1130">
        <v>85.611111111111001</v>
      </c>
      <c r="H1130">
        <v>100</v>
      </c>
      <c r="I1130" t="s">
        <v>3101</v>
      </c>
    </row>
    <row r="1131" spans="1:9" x14ac:dyDescent="0.3">
      <c r="A1131">
        <v>420</v>
      </c>
      <c r="B1131" t="s">
        <v>388</v>
      </c>
      <c r="C1131" t="s">
        <v>190</v>
      </c>
      <c r="D1131" t="s">
        <v>52</v>
      </c>
      <c r="E1131" t="s">
        <v>22</v>
      </c>
      <c r="F1131" s="101">
        <v>45199</v>
      </c>
      <c r="G1131">
        <v>94.69</v>
      </c>
      <c r="H1131">
        <v>100</v>
      </c>
      <c r="I1131" t="s">
        <v>3102</v>
      </c>
    </row>
    <row r="1132" spans="1:9" x14ac:dyDescent="0.3">
      <c r="A1132">
        <v>431</v>
      </c>
      <c r="B1132" t="s">
        <v>400</v>
      </c>
      <c r="C1132" t="s">
        <v>64</v>
      </c>
      <c r="D1132" t="s">
        <v>52</v>
      </c>
      <c r="E1132" t="s">
        <v>22</v>
      </c>
      <c r="F1132" s="101">
        <v>45199</v>
      </c>
      <c r="G1132">
        <v>100</v>
      </c>
      <c r="H1132">
        <v>100</v>
      </c>
      <c r="I1132" t="s">
        <v>4627</v>
      </c>
    </row>
    <row r="1133" spans="1:9" x14ac:dyDescent="0.3">
      <c r="A1133">
        <v>432</v>
      </c>
      <c r="B1133" t="s">
        <v>401</v>
      </c>
      <c r="C1133" t="s">
        <v>64</v>
      </c>
      <c r="D1133" t="s">
        <v>52</v>
      </c>
      <c r="E1133" t="s">
        <v>22</v>
      </c>
      <c r="F1133" s="101">
        <v>45199</v>
      </c>
      <c r="G1133">
        <v>100</v>
      </c>
      <c r="H1133">
        <v>90</v>
      </c>
      <c r="I1133" t="s">
        <v>3103</v>
      </c>
    </row>
    <row r="1134" spans="1:9" x14ac:dyDescent="0.3">
      <c r="A1134">
        <v>456</v>
      </c>
      <c r="B1134" t="s">
        <v>421</v>
      </c>
      <c r="C1134" t="s">
        <v>395</v>
      </c>
      <c r="D1134" t="s">
        <v>52</v>
      </c>
      <c r="E1134" t="s">
        <v>22</v>
      </c>
      <c r="F1134" s="101">
        <v>45199</v>
      </c>
      <c r="I1134" t="s">
        <v>1849</v>
      </c>
    </row>
    <row r="1135" spans="1:9" x14ac:dyDescent="0.3">
      <c r="A1135">
        <v>457</v>
      </c>
      <c r="B1135" t="s">
        <v>422</v>
      </c>
      <c r="C1135" t="s">
        <v>395</v>
      </c>
      <c r="D1135" t="s">
        <v>52</v>
      </c>
      <c r="E1135" t="s">
        <v>22</v>
      </c>
      <c r="F1135" s="101">
        <v>45199</v>
      </c>
      <c r="I1135" t="s">
        <v>1871</v>
      </c>
    </row>
    <row r="1136" spans="1:9" x14ac:dyDescent="0.3">
      <c r="A1136">
        <v>469</v>
      </c>
      <c r="B1136" t="s">
        <v>387</v>
      </c>
      <c r="C1136" t="s">
        <v>190</v>
      </c>
      <c r="D1136" t="s">
        <v>52</v>
      </c>
      <c r="E1136" t="s">
        <v>22</v>
      </c>
      <c r="F1136" s="101">
        <v>45199</v>
      </c>
      <c r="I1136" t="s">
        <v>1894</v>
      </c>
    </row>
    <row r="1137" spans="1:9" x14ac:dyDescent="0.3">
      <c r="A1137">
        <v>470</v>
      </c>
      <c r="B1137" t="s">
        <v>433</v>
      </c>
      <c r="C1137" t="s">
        <v>190</v>
      </c>
      <c r="D1137" t="s">
        <v>52</v>
      </c>
      <c r="E1137" t="s">
        <v>22</v>
      </c>
      <c r="F1137" s="101">
        <v>45199</v>
      </c>
      <c r="H1137">
        <v>100</v>
      </c>
      <c r="I1137" t="s">
        <v>1911</v>
      </c>
    </row>
    <row r="1138" spans="1:9" x14ac:dyDescent="0.3">
      <c r="A1138">
        <v>471</v>
      </c>
      <c r="B1138" t="s">
        <v>434</v>
      </c>
      <c r="C1138" t="s">
        <v>190</v>
      </c>
      <c r="D1138" t="s">
        <v>52</v>
      </c>
      <c r="E1138" t="s">
        <v>22</v>
      </c>
      <c r="F1138" s="101">
        <v>45199</v>
      </c>
      <c r="I1138" t="s">
        <v>1930</v>
      </c>
    </row>
    <row r="1139" spans="1:9" x14ac:dyDescent="0.3">
      <c r="A1139">
        <v>510</v>
      </c>
      <c r="B1139" t="s">
        <v>2204</v>
      </c>
      <c r="C1139" t="s">
        <v>241</v>
      </c>
      <c r="D1139" t="s">
        <v>52</v>
      </c>
      <c r="E1139" t="s">
        <v>22</v>
      </c>
      <c r="F1139" s="101">
        <v>45199</v>
      </c>
      <c r="I1139" t="s">
        <v>2214</v>
      </c>
    </row>
    <row r="1140" spans="1:9" x14ac:dyDescent="0.3">
      <c r="A1140">
        <v>511</v>
      </c>
      <c r="B1140" t="s">
        <v>2228</v>
      </c>
      <c r="C1140" t="s">
        <v>241</v>
      </c>
      <c r="D1140" t="s">
        <v>52</v>
      </c>
      <c r="E1140" t="s">
        <v>22</v>
      </c>
      <c r="F1140" s="101">
        <v>45199</v>
      </c>
      <c r="I1140" t="s">
        <v>2238</v>
      </c>
    </row>
    <row r="1141" spans="1:9" x14ac:dyDescent="0.3">
      <c r="A1141">
        <v>529</v>
      </c>
      <c r="B1141" t="s">
        <v>2313</v>
      </c>
      <c r="C1141" t="s">
        <v>87</v>
      </c>
      <c r="D1141" t="s">
        <v>52</v>
      </c>
      <c r="E1141" t="s">
        <v>22</v>
      </c>
      <c r="F1141" s="101">
        <v>45199</v>
      </c>
      <c r="I1141" t="s">
        <v>2319</v>
      </c>
    </row>
    <row r="1142" spans="1:9" x14ac:dyDescent="0.3">
      <c r="A1142">
        <v>542</v>
      </c>
      <c r="B1142" t="s">
        <v>2410</v>
      </c>
      <c r="C1142" t="s">
        <v>279</v>
      </c>
      <c r="D1142" t="s">
        <v>65</v>
      </c>
      <c r="E1142" t="s">
        <v>22</v>
      </c>
      <c r="F1142" s="101">
        <v>45199</v>
      </c>
      <c r="I1142" t="s">
        <v>2417</v>
      </c>
    </row>
    <row r="1143" spans="1:9" x14ac:dyDescent="0.3">
      <c r="A1143">
        <v>546</v>
      </c>
      <c r="B1143" t="s">
        <v>2444</v>
      </c>
      <c r="C1143" t="s">
        <v>279</v>
      </c>
      <c r="D1143" t="s">
        <v>65</v>
      </c>
      <c r="E1143" t="s">
        <v>22</v>
      </c>
      <c r="F1143" s="101">
        <v>45199</v>
      </c>
      <c r="I1143" t="s">
        <v>2452</v>
      </c>
    </row>
    <row r="1144" spans="1:9" x14ac:dyDescent="0.3">
      <c r="A1144">
        <v>77</v>
      </c>
      <c r="B1144" t="s">
        <v>57</v>
      </c>
      <c r="C1144" t="s">
        <v>58</v>
      </c>
      <c r="D1144" t="s">
        <v>21</v>
      </c>
      <c r="E1144" t="s">
        <v>22</v>
      </c>
      <c r="F1144" s="101">
        <v>45230</v>
      </c>
      <c r="G1144">
        <v>97.5</v>
      </c>
      <c r="H1144">
        <v>97</v>
      </c>
      <c r="I1144" t="s">
        <v>4632</v>
      </c>
    </row>
    <row r="1145" spans="1:9" x14ac:dyDescent="0.3">
      <c r="A1145">
        <v>121</v>
      </c>
      <c r="B1145" t="s">
        <v>94</v>
      </c>
      <c r="C1145" t="s">
        <v>25</v>
      </c>
      <c r="D1145" t="s">
        <v>21</v>
      </c>
      <c r="E1145" t="s">
        <v>54</v>
      </c>
      <c r="F1145" s="101">
        <v>45230</v>
      </c>
      <c r="G1145">
        <v>106.58</v>
      </c>
      <c r="H1145">
        <v>102</v>
      </c>
      <c r="I1145" t="s">
        <v>4635</v>
      </c>
    </row>
    <row r="1146" spans="1:9" x14ac:dyDescent="0.3">
      <c r="A1146">
        <v>122</v>
      </c>
      <c r="B1146" t="s">
        <v>96</v>
      </c>
      <c r="C1146" t="s">
        <v>93</v>
      </c>
      <c r="D1146" t="s">
        <v>21</v>
      </c>
      <c r="E1146" t="s">
        <v>22</v>
      </c>
      <c r="F1146" s="101">
        <v>45230</v>
      </c>
      <c r="G1146">
        <v>100</v>
      </c>
      <c r="H1146">
        <v>80</v>
      </c>
      <c r="I1146" t="s">
        <v>4638</v>
      </c>
    </row>
    <row r="1147" spans="1:9" x14ac:dyDescent="0.3">
      <c r="A1147">
        <v>124</v>
      </c>
      <c r="B1147" t="s">
        <v>97</v>
      </c>
      <c r="C1147" t="s">
        <v>64</v>
      </c>
      <c r="D1147" t="s">
        <v>21</v>
      </c>
      <c r="E1147" t="s">
        <v>54</v>
      </c>
      <c r="F1147" s="101">
        <v>45230</v>
      </c>
      <c r="G1147">
        <v>0.05</v>
      </c>
      <c r="H1147">
        <v>1.6</v>
      </c>
      <c r="I1147" t="s">
        <v>4642</v>
      </c>
    </row>
    <row r="1148" spans="1:9" x14ac:dyDescent="0.3">
      <c r="A1148">
        <v>125</v>
      </c>
      <c r="B1148" t="s">
        <v>98</v>
      </c>
      <c r="C1148" t="s">
        <v>64</v>
      </c>
      <c r="D1148" t="s">
        <v>21</v>
      </c>
      <c r="E1148" t="s">
        <v>54</v>
      </c>
      <c r="F1148" s="101">
        <v>45230</v>
      </c>
      <c r="G1148">
        <v>0</v>
      </c>
      <c r="H1148">
        <v>4.7</v>
      </c>
      <c r="I1148" t="s">
        <v>4645</v>
      </c>
    </row>
    <row r="1149" spans="1:9" x14ac:dyDescent="0.3">
      <c r="A1149">
        <v>128</v>
      </c>
      <c r="B1149" t="s">
        <v>101</v>
      </c>
      <c r="C1149" t="s">
        <v>64</v>
      </c>
      <c r="D1149" t="s">
        <v>21</v>
      </c>
      <c r="E1149" t="s">
        <v>54</v>
      </c>
      <c r="F1149" s="101">
        <v>45230</v>
      </c>
      <c r="G1149">
        <v>0.5</v>
      </c>
      <c r="H1149">
        <v>1</v>
      </c>
      <c r="I1149" t="s">
        <v>4648</v>
      </c>
    </row>
    <row r="1150" spans="1:9" x14ac:dyDescent="0.3">
      <c r="A1150">
        <v>172</v>
      </c>
      <c r="B1150" t="s">
        <v>122</v>
      </c>
      <c r="C1150" t="s">
        <v>93</v>
      </c>
      <c r="D1150" t="s">
        <v>21</v>
      </c>
      <c r="E1150" t="s">
        <v>22</v>
      </c>
      <c r="F1150" s="101">
        <v>45230</v>
      </c>
      <c r="G1150">
        <v>93.18</v>
      </c>
      <c r="H1150">
        <v>95</v>
      </c>
      <c r="I1150" t="s">
        <v>4651</v>
      </c>
    </row>
    <row r="1151" spans="1:9" x14ac:dyDescent="0.3">
      <c r="A1151">
        <v>208</v>
      </c>
      <c r="B1151" t="s">
        <v>140</v>
      </c>
      <c r="C1151" t="s">
        <v>90</v>
      </c>
      <c r="D1151" t="s">
        <v>21</v>
      </c>
      <c r="E1151" t="s">
        <v>54</v>
      </c>
      <c r="F1151" s="101">
        <v>45230</v>
      </c>
      <c r="G1151">
        <v>1575.9</v>
      </c>
      <c r="H1151">
        <v>1</v>
      </c>
      <c r="I1151" t="s">
        <v>3113</v>
      </c>
    </row>
    <row r="1152" spans="1:9" x14ac:dyDescent="0.3">
      <c r="A1152">
        <v>214</v>
      </c>
      <c r="B1152" t="s">
        <v>143</v>
      </c>
      <c r="C1152" t="s">
        <v>90</v>
      </c>
      <c r="D1152" t="s">
        <v>21</v>
      </c>
      <c r="E1152" t="s">
        <v>54</v>
      </c>
      <c r="F1152" s="101">
        <v>45230</v>
      </c>
      <c r="G1152">
        <v>6165.24</v>
      </c>
      <c r="H1152">
        <v>7500</v>
      </c>
      <c r="I1152" t="s">
        <v>3114</v>
      </c>
    </row>
    <row r="1153" spans="1:9" x14ac:dyDescent="0.3">
      <c r="A1153">
        <v>217</v>
      </c>
      <c r="B1153" t="s">
        <v>147</v>
      </c>
      <c r="C1153" t="s">
        <v>90</v>
      </c>
      <c r="D1153" t="s">
        <v>21</v>
      </c>
      <c r="E1153" t="s">
        <v>22</v>
      </c>
      <c r="F1153" s="101">
        <v>45230</v>
      </c>
      <c r="G1153">
        <v>16.289714593429999</v>
      </c>
      <c r="H1153">
        <v>20</v>
      </c>
      <c r="I1153" t="s">
        <v>3115</v>
      </c>
    </row>
    <row r="1154" spans="1:9" x14ac:dyDescent="0.3">
      <c r="A1154">
        <v>218</v>
      </c>
      <c r="B1154" t="s">
        <v>148</v>
      </c>
      <c r="C1154" t="s">
        <v>90</v>
      </c>
      <c r="D1154" t="s">
        <v>21</v>
      </c>
      <c r="E1154" t="s">
        <v>54</v>
      </c>
      <c r="F1154" s="101">
        <v>45230</v>
      </c>
      <c r="G1154">
        <v>141458.28</v>
      </c>
      <c r="H1154">
        <v>172000</v>
      </c>
      <c r="I1154" t="s">
        <v>3116</v>
      </c>
    </row>
    <row r="1155" spans="1:9" x14ac:dyDescent="0.3">
      <c r="A1155">
        <v>225</v>
      </c>
      <c r="B1155" t="s">
        <v>156</v>
      </c>
      <c r="C1155" t="s">
        <v>90</v>
      </c>
      <c r="D1155" t="s">
        <v>21</v>
      </c>
      <c r="E1155" t="s">
        <v>22</v>
      </c>
      <c r="F1155" s="101">
        <v>45230</v>
      </c>
      <c r="G1155">
        <v>19</v>
      </c>
      <c r="H1155">
        <v>1</v>
      </c>
      <c r="I1155" t="s">
        <v>3117</v>
      </c>
    </row>
    <row r="1156" spans="1:9" x14ac:dyDescent="0.3">
      <c r="A1156">
        <v>239</v>
      </c>
      <c r="B1156" t="s">
        <v>1226</v>
      </c>
      <c r="C1156" t="s">
        <v>29</v>
      </c>
      <c r="D1156" t="s">
        <v>21</v>
      </c>
      <c r="E1156" t="s">
        <v>22</v>
      </c>
      <c r="F1156" s="101">
        <v>45230</v>
      </c>
      <c r="G1156">
        <v>0</v>
      </c>
      <c r="I1156" t="s">
        <v>4664</v>
      </c>
    </row>
    <row r="1157" spans="1:9" x14ac:dyDescent="0.3">
      <c r="A1157">
        <v>241</v>
      </c>
      <c r="B1157" t="s">
        <v>173</v>
      </c>
      <c r="C1157" t="s">
        <v>29</v>
      </c>
      <c r="D1157" t="s">
        <v>21</v>
      </c>
      <c r="E1157" t="s">
        <v>22</v>
      </c>
      <c r="F1157" s="101">
        <v>45230</v>
      </c>
      <c r="G1157">
        <v>88.89</v>
      </c>
      <c r="H1157">
        <v>80</v>
      </c>
      <c r="I1157" t="s">
        <v>4667</v>
      </c>
    </row>
    <row r="1158" spans="1:9" x14ac:dyDescent="0.3">
      <c r="A1158">
        <v>434</v>
      </c>
      <c r="B1158" t="s">
        <v>403</v>
      </c>
      <c r="C1158" t="s">
        <v>90</v>
      </c>
      <c r="D1158" t="s">
        <v>21</v>
      </c>
      <c r="E1158" t="s">
        <v>54</v>
      </c>
      <c r="F1158" s="101">
        <v>45230</v>
      </c>
      <c r="G1158">
        <v>2.1</v>
      </c>
      <c r="H1158">
        <v>200</v>
      </c>
      <c r="I1158" t="s">
        <v>3118</v>
      </c>
    </row>
    <row r="1159" spans="1:9" x14ac:dyDescent="0.3">
      <c r="A1159">
        <v>436</v>
      </c>
      <c r="B1159" t="s">
        <v>121</v>
      </c>
      <c r="C1159" t="s">
        <v>93</v>
      </c>
      <c r="D1159" t="s">
        <v>21</v>
      </c>
      <c r="E1159" t="s">
        <v>54</v>
      </c>
      <c r="F1159" s="101">
        <v>45230</v>
      </c>
      <c r="G1159">
        <v>5.0999999999999996</v>
      </c>
      <c r="H1159">
        <v>21</v>
      </c>
      <c r="I1159" t="s">
        <v>3119</v>
      </c>
    </row>
    <row r="1160" spans="1:9" x14ac:dyDescent="0.3">
      <c r="A1160">
        <v>485</v>
      </c>
      <c r="B1160" t="s">
        <v>450</v>
      </c>
      <c r="C1160" t="s">
        <v>93</v>
      </c>
      <c r="D1160" t="s">
        <v>21</v>
      </c>
      <c r="E1160" t="s">
        <v>22</v>
      </c>
      <c r="F1160" s="101">
        <v>45230</v>
      </c>
      <c r="I1160" t="s">
        <v>2079</v>
      </c>
    </row>
    <row r="1161" spans="1:9" x14ac:dyDescent="0.3">
      <c r="A1161">
        <v>488</v>
      </c>
      <c r="B1161" t="s">
        <v>453</v>
      </c>
      <c r="C1161" t="s">
        <v>93</v>
      </c>
      <c r="D1161" t="s">
        <v>21</v>
      </c>
      <c r="E1161" t="s">
        <v>22</v>
      </c>
      <c r="F1161" s="101">
        <v>45230</v>
      </c>
      <c r="I1161" t="s">
        <v>2119</v>
      </c>
    </row>
    <row r="1162" spans="1:9" x14ac:dyDescent="0.3">
      <c r="A1162">
        <v>509</v>
      </c>
      <c r="B1162" t="s">
        <v>2156</v>
      </c>
      <c r="C1162" t="s">
        <v>29</v>
      </c>
      <c r="D1162" t="s">
        <v>21</v>
      </c>
      <c r="E1162" t="s">
        <v>22</v>
      </c>
      <c r="F1162" s="101">
        <v>45230</v>
      </c>
      <c r="I1162" t="s">
        <v>2178</v>
      </c>
    </row>
    <row r="1163" spans="1:9" x14ac:dyDescent="0.3">
      <c r="A1163">
        <v>275</v>
      </c>
      <c r="B1163" t="s">
        <v>216</v>
      </c>
      <c r="C1163" t="s">
        <v>217</v>
      </c>
      <c r="D1163" t="s">
        <v>47</v>
      </c>
      <c r="E1163" t="s">
        <v>22</v>
      </c>
      <c r="F1163" s="101">
        <v>45230</v>
      </c>
      <c r="H1163">
        <v>80</v>
      </c>
      <c r="I1163" t="s">
        <v>1319</v>
      </c>
    </row>
    <row r="1164" spans="1:9" x14ac:dyDescent="0.3">
      <c r="A1164">
        <v>473</v>
      </c>
      <c r="B1164" t="s">
        <v>437</v>
      </c>
      <c r="C1164" t="s">
        <v>20</v>
      </c>
      <c r="D1164" t="s">
        <v>47</v>
      </c>
      <c r="E1164" t="s">
        <v>22</v>
      </c>
      <c r="F1164" s="101">
        <v>45230</v>
      </c>
      <c r="I1164" t="s">
        <v>1947</v>
      </c>
    </row>
    <row r="1165" spans="1:9" x14ac:dyDescent="0.3">
      <c r="A1165">
        <v>474</v>
      </c>
      <c r="B1165" t="s">
        <v>440</v>
      </c>
      <c r="C1165" t="s">
        <v>439</v>
      </c>
      <c r="D1165" t="s">
        <v>47</v>
      </c>
      <c r="E1165" t="s">
        <v>22</v>
      </c>
      <c r="F1165" s="101">
        <v>45230</v>
      </c>
      <c r="I1165" t="s">
        <v>1963</v>
      </c>
    </row>
    <row r="1166" spans="1:9" x14ac:dyDescent="0.3">
      <c r="A1166">
        <v>476</v>
      </c>
      <c r="B1166" t="s">
        <v>442</v>
      </c>
      <c r="C1166" t="s">
        <v>20</v>
      </c>
      <c r="D1166" t="s">
        <v>47</v>
      </c>
      <c r="E1166" t="s">
        <v>22</v>
      </c>
      <c r="F1166" s="101">
        <v>45230</v>
      </c>
      <c r="I1166" t="s">
        <v>1981</v>
      </c>
    </row>
    <row r="1167" spans="1:9" x14ac:dyDescent="0.3">
      <c r="A1167">
        <v>477</v>
      </c>
      <c r="B1167" t="s">
        <v>443</v>
      </c>
      <c r="C1167" t="s">
        <v>439</v>
      </c>
      <c r="D1167" t="s">
        <v>47</v>
      </c>
      <c r="E1167" t="s">
        <v>22</v>
      </c>
      <c r="F1167" s="101">
        <v>45230</v>
      </c>
      <c r="I1167" t="s">
        <v>1996</v>
      </c>
    </row>
    <row r="1168" spans="1:9" x14ac:dyDescent="0.3">
      <c r="A1168">
        <v>478</v>
      </c>
      <c r="B1168" t="s">
        <v>444</v>
      </c>
      <c r="C1168" t="s">
        <v>439</v>
      </c>
      <c r="D1168" t="s">
        <v>47</v>
      </c>
      <c r="E1168" t="s">
        <v>22</v>
      </c>
      <c r="F1168" s="101">
        <v>45230</v>
      </c>
      <c r="I1168" t="s">
        <v>2014</v>
      </c>
    </row>
    <row r="1169" spans="1:9" x14ac:dyDescent="0.3">
      <c r="A1169">
        <v>479</v>
      </c>
      <c r="B1169" t="s">
        <v>445</v>
      </c>
      <c r="C1169" t="s">
        <v>439</v>
      </c>
      <c r="D1169" t="s">
        <v>47</v>
      </c>
      <c r="E1169" t="s">
        <v>22</v>
      </c>
      <c r="F1169" s="101">
        <v>45230</v>
      </c>
      <c r="I1169" t="s">
        <v>2033</v>
      </c>
    </row>
    <row r="1170" spans="1:9" x14ac:dyDescent="0.3">
      <c r="A1170">
        <v>480</v>
      </c>
      <c r="B1170" t="s">
        <v>446</v>
      </c>
      <c r="C1170" t="s">
        <v>439</v>
      </c>
      <c r="D1170" t="s">
        <v>47</v>
      </c>
      <c r="E1170" t="s">
        <v>22</v>
      </c>
      <c r="F1170" s="101">
        <v>45230</v>
      </c>
      <c r="I1170" t="s">
        <v>2049</v>
      </c>
    </row>
    <row r="1171" spans="1:9" x14ac:dyDescent="0.3">
      <c r="A1171">
        <v>519</v>
      </c>
      <c r="B1171" t="s">
        <v>2267</v>
      </c>
      <c r="C1171" t="s">
        <v>354</v>
      </c>
      <c r="D1171" t="s">
        <v>47</v>
      </c>
      <c r="E1171" t="s">
        <v>22</v>
      </c>
      <c r="F1171" s="101">
        <v>45230</v>
      </c>
      <c r="I1171" t="s">
        <v>2273</v>
      </c>
    </row>
    <row r="1172" spans="1:9" x14ac:dyDescent="0.3">
      <c r="A1172">
        <v>523</v>
      </c>
      <c r="B1172" t="s">
        <v>342</v>
      </c>
      <c r="C1172" t="s">
        <v>86</v>
      </c>
      <c r="D1172" t="s">
        <v>47</v>
      </c>
      <c r="E1172" t="s">
        <v>22</v>
      </c>
      <c r="F1172" s="101">
        <v>45230</v>
      </c>
      <c r="I1172" t="s">
        <v>2287</v>
      </c>
    </row>
    <row r="1173" spans="1:9" x14ac:dyDescent="0.3">
      <c r="A1173">
        <v>524</v>
      </c>
      <c r="B1173" t="s">
        <v>389</v>
      </c>
      <c r="C1173" t="s">
        <v>79</v>
      </c>
      <c r="D1173" t="s">
        <v>47</v>
      </c>
      <c r="E1173" t="s">
        <v>22</v>
      </c>
      <c r="F1173" s="101">
        <v>45230</v>
      </c>
      <c r="H1173">
        <v>100</v>
      </c>
      <c r="I1173" t="s">
        <v>2299</v>
      </c>
    </row>
    <row r="1174" spans="1:9" x14ac:dyDescent="0.3">
      <c r="A1174">
        <v>533</v>
      </c>
      <c r="B1174" t="s">
        <v>2350</v>
      </c>
      <c r="C1174" t="s">
        <v>102</v>
      </c>
      <c r="D1174" t="s">
        <v>47</v>
      </c>
      <c r="E1174" t="s">
        <v>22</v>
      </c>
      <c r="F1174" s="101">
        <v>45230</v>
      </c>
      <c r="I1174" t="s">
        <v>2356</v>
      </c>
    </row>
    <row r="1175" spans="1:9" x14ac:dyDescent="0.3">
      <c r="A1175">
        <v>534</v>
      </c>
      <c r="B1175" t="s">
        <v>2362</v>
      </c>
      <c r="C1175" t="s">
        <v>102</v>
      </c>
      <c r="D1175" t="s">
        <v>47</v>
      </c>
      <c r="E1175" t="s">
        <v>22</v>
      </c>
      <c r="F1175" s="101">
        <v>45230</v>
      </c>
      <c r="I1175" t="s">
        <v>2368</v>
      </c>
    </row>
    <row r="1176" spans="1:9" x14ac:dyDescent="0.3">
      <c r="A1176">
        <v>535</v>
      </c>
      <c r="B1176" t="s">
        <v>2374</v>
      </c>
      <c r="C1176" t="s">
        <v>102</v>
      </c>
      <c r="D1176" t="s">
        <v>47</v>
      </c>
      <c r="E1176" t="s">
        <v>22</v>
      </c>
      <c r="F1176" s="101">
        <v>45230</v>
      </c>
      <c r="I1176" t="s">
        <v>2380</v>
      </c>
    </row>
    <row r="1177" spans="1:9" x14ac:dyDescent="0.3">
      <c r="A1177">
        <v>536</v>
      </c>
      <c r="B1177" t="s">
        <v>2386</v>
      </c>
      <c r="C1177" t="s">
        <v>102</v>
      </c>
      <c r="D1177" t="s">
        <v>47</v>
      </c>
      <c r="E1177" t="s">
        <v>22</v>
      </c>
      <c r="F1177" s="101">
        <v>45230</v>
      </c>
      <c r="I1177" t="s">
        <v>2392</v>
      </c>
    </row>
    <row r="1178" spans="1:9" x14ac:dyDescent="0.3">
      <c r="A1178">
        <v>543</v>
      </c>
      <c r="B1178" t="s">
        <v>2421</v>
      </c>
      <c r="C1178" t="s">
        <v>118</v>
      </c>
      <c r="D1178" t="s">
        <v>47</v>
      </c>
      <c r="E1178" t="s">
        <v>22</v>
      </c>
      <c r="F1178" s="101">
        <v>45230</v>
      </c>
      <c r="I1178" t="s">
        <v>2427</v>
      </c>
    </row>
    <row r="1179" spans="1:9" x14ac:dyDescent="0.3">
      <c r="A1179">
        <v>544</v>
      </c>
      <c r="B1179" t="s">
        <v>2432</v>
      </c>
      <c r="C1179" t="s">
        <v>366</v>
      </c>
      <c r="D1179" t="s">
        <v>47</v>
      </c>
      <c r="E1179" t="s">
        <v>22</v>
      </c>
      <c r="F1179" s="101">
        <v>45230</v>
      </c>
      <c r="H1179">
        <v>90</v>
      </c>
      <c r="I1179" t="s">
        <v>2438</v>
      </c>
    </row>
    <row r="1180" spans="1:9" x14ac:dyDescent="0.3">
      <c r="A1180">
        <v>456</v>
      </c>
      <c r="B1180" t="s">
        <v>421</v>
      </c>
      <c r="C1180" t="s">
        <v>395</v>
      </c>
      <c r="D1180" t="s">
        <v>52</v>
      </c>
      <c r="E1180" t="s">
        <v>22</v>
      </c>
      <c r="F1180" s="101">
        <v>45230</v>
      </c>
      <c r="I1180" t="s">
        <v>1850</v>
      </c>
    </row>
    <row r="1181" spans="1:9" x14ac:dyDescent="0.3">
      <c r="A1181">
        <v>457</v>
      </c>
      <c r="B1181" t="s">
        <v>422</v>
      </c>
      <c r="C1181" t="s">
        <v>395</v>
      </c>
      <c r="D1181" t="s">
        <v>52</v>
      </c>
      <c r="E1181" t="s">
        <v>22</v>
      </c>
      <c r="F1181" s="101">
        <v>45230</v>
      </c>
      <c r="I1181" t="s">
        <v>1872</v>
      </c>
    </row>
    <row r="1182" spans="1:9" x14ac:dyDescent="0.3">
      <c r="A1182">
        <v>469</v>
      </c>
      <c r="B1182" t="s">
        <v>387</v>
      </c>
      <c r="C1182" t="s">
        <v>190</v>
      </c>
      <c r="D1182" t="s">
        <v>52</v>
      </c>
      <c r="E1182" t="s">
        <v>22</v>
      </c>
      <c r="F1182" s="101">
        <v>45230</v>
      </c>
      <c r="I1182" t="s">
        <v>1895</v>
      </c>
    </row>
    <row r="1183" spans="1:9" x14ac:dyDescent="0.3">
      <c r="A1183">
        <v>470</v>
      </c>
      <c r="B1183" t="s">
        <v>433</v>
      </c>
      <c r="C1183" t="s">
        <v>190</v>
      </c>
      <c r="D1183" t="s">
        <v>52</v>
      </c>
      <c r="E1183" t="s">
        <v>22</v>
      </c>
      <c r="F1183" s="101">
        <v>45230</v>
      </c>
      <c r="H1183">
        <v>100</v>
      </c>
      <c r="I1183" t="s">
        <v>1912</v>
      </c>
    </row>
    <row r="1184" spans="1:9" x14ac:dyDescent="0.3">
      <c r="A1184">
        <v>471</v>
      </c>
      <c r="B1184" t="s">
        <v>434</v>
      </c>
      <c r="C1184" t="s">
        <v>190</v>
      </c>
      <c r="D1184" t="s">
        <v>52</v>
      </c>
      <c r="E1184" t="s">
        <v>22</v>
      </c>
      <c r="F1184" s="101">
        <v>45230</v>
      </c>
      <c r="I1184" t="s">
        <v>1931</v>
      </c>
    </row>
    <row r="1185" spans="1:9" x14ac:dyDescent="0.3">
      <c r="A1185">
        <v>510</v>
      </c>
      <c r="B1185" t="s">
        <v>2204</v>
      </c>
      <c r="C1185" t="s">
        <v>241</v>
      </c>
      <c r="D1185" t="s">
        <v>52</v>
      </c>
      <c r="E1185" t="s">
        <v>22</v>
      </c>
      <c r="F1185" s="101">
        <v>45230</v>
      </c>
      <c r="I1185" t="s">
        <v>2215</v>
      </c>
    </row>
    <row r="1186" spans="1:9" x14ac:dyDescent="0.3">
      <c r="A1186">
        <v>511</v>
      </c>
      <c r="B1186" t="s">
        <v>2228</v>
      </c>
      <c r="C1186" t="s">
        <v>241</v>
      </c>
      <c r="D1186" t="s">
        <v>52</v>
      </c>
      <c r="E1186" t="s">
        <v>22</v>
      </c>
      <c r="F1186" s="101">
        <v>45230</v>
      </c>
      <c r="I1186" t="s">
        <v>2239</v>
      </c>
    </row>
    <row r="1187" spans="1:9" x14ac:dyDescent="0.3">
      <c r="A1187">
        <v>529</v>
      </c>
      <c r="B1187" t="s">
        <v>2313</v>
      </c>
      <c r="C1187" t="s">
        <v>87</v>
      </c>
      <c r="D1187" t="s">
        <v>52</v>
      </c>
      <c r="E1187" t="s">
        <v>22</v>
      </c>
      <c r="F1187" s="101">
        <v>45230</v>
      </c>
      <c r="I1187" t="s">
        <v>2320</v>
      </c>
    </row>
    <row r="1188" spans="1:9" x14ac:dyDescent="0.3">
      <c r="A1188">
        <v>109</v>
      </c>
      <c r="B1188" t="s">
        <v>85</v>
      </c>
      <c r="C1188" t="s">
        <v>395</v>
      </c>
      <c r="D1188" t="s">
        <v>65</v>
      </c>
      <c r="E1188" t="s">
        <v>22</v>
      </c>
      <c r="F1188" s="101">
        <v>45230</v>
      </c>
      <c r="H1188">
        <v>80</v>
      </c>
      <c r="I1188" t="s">
        <v>752</v>
      </c>
    </row>
    <row r="1189" spans="1:9" x14ac:dyDescent="0.3">
      <c r="A1189">
        <v>112</v>
      </c>
      <c r="B1189" t="s">
        <v>85</v>
      </c>
      <c r="C1189" t="s">
        <v>87</v>
      </c>
      <c r="D1189" t="s">
        <v>65</v>
      </c>
      <c r="E1189" t="s">
        <v>22</v>
      </c>
      <c r="F1189" s="101">
        <v>45230</v>
      </c>
      <c r="G1189">
        <v>90</v>
      </c>
      <c r="H1189">
        <v>80</v>
      </c>
      <c r="I1189" t="s">
        <v>4674</v>
      </c>
    </row>
    <row r="1190" spans="1:9" x14ac:dyDescent="0.3">
      <c r="A1190">
        <v>113</v>
      </c>
      <c r="B1190" t="s">
        <v>85</v>
      </c>
      <c r="C1190" t="s">
        <v>25</v>
      </c>
      <c r="D1190" t="s">
        <v>65</v>
      </c>
      <c r="E1190" t="s">
        <v>22</v>
      </c>
      <c r="F1190" s="101">
        <v>45230</v>
      </c>
      <c r="G1190">
        <v>88</v>
      </c>
      <c r="H1190">
        <v>80</v>
      </c>
      <c r="I1190" t="s">
        <v>4677</v>
      </c>
    </row>
    <row r="1191" spans="1:9" x14ac:dyDescent="0.3">
      <c r="A1191">
        <v>114</v>
      </c>
      <c r="B1191" t="s">
        <v>85</v>
      </c>
      <c r="C1191" t="s">
        <v>58</v>
      </c>
      <c r="D1191" t="s">
        <v>65</v>
      </c>
      <c r="E1191" t="s">
        <v>22</v>
      </c>
      <c r="F1191" s="101">
        <v>45230</v>
      </c>
      <c r="G1191">
        <v>86</v>
      </c>
      <c r="H1191">
        <v>80</v>
      </c>
      <c r="I1191" t="s">
        <v>4680</v>
      </c>
    </row>
    <row r="1192" spans="1:9" x14ac:dyDescent="0.3">
      <c r="A1192">
        <v>115</v>
      </c>
      <c r="B1192" t="s">
        <v>85</v>
      </c>
      <c r="C1192" t="s">
        <v>64</v>
      </c>
      <c r="D1192" t="s">
        <v>65</v>
      </c>
      <c r="E1192" t="s">
        <v>22</v>
      </c>
      <c r="F1192" s="101">
        <v>45230</v>
      </c>
      <c r="G1192">
        <v>91</v>
      </c>
      <c r="H1192">
        <v>80</v>
      </c>
      <c r="I1192" t="s">
        <v>4683</v>
      </c>
    </row>
    <row r="1193" spans="1:9" x14ac:dyDescent="0.3">
      <c r="A1193">
        <v>116</v>
      </c>
      <c r="B1193" t="s">
        <v>85</v>
      </c>
      <c r="C1193" t="s">
        <v>60</v>
      </c>
      <c r="D1193" t="s">
        <v>65</v>
      </c>
      <c r="E1193" t="s">
        <v>22</v>
      </c>
      <c r="F1193" s="101">
        <v>45230</v>
      </c>
      <c r="G1193">
        <v>88</v>
      </c>
      <c r="H1193">
        <v>80</v>
      </c>
      <c r="I1193" t="s">
        <v>8438</v>
      </c>
    </row>
    <row r="1194" spans="1:9" x14ac:dyDescent="0.3">
      <c r="A1194">
        <v>117</v>
      </c>
      <c r="B1194" t="s">
        <v>85</v>
      </c>
      <c r="C1194" t="s">
        <v>90</v>
      </c>
      <c r="D1194" t="s">
        <v>65</v>
      </c>
      <c r="E1194" t="s">
        <v>22</v>
      </c>
      <c r="F1194" s="101">
        <v>45230</v>
      </c>
      <c r="G1194">
        <v>90</v>
      </c>
      <c r="H1194">
        <v>80</v>
      </c>
      <c r="I1194" t="s">
        <v>4686</v>
      </c>
    </row>
    <row r="1195" spans="1:9" x14ac:dyDescent="0.3">
      <c r="A1195">
        <v>118</v>
      </c>
      <c r="B1195" t="s">
        <v>92</v>
      </c>
      <c r="C1195" t="s">
        <v>93</v>
      </c>
      <c r="D1195" t="s">
        <v>65</v>
      </c>
      <c r="E1195" t="s">
        <v>22</v>
      </c>
      <c r="F1195" s="101">
        <v>45230</v>
      </c>
      <c r="G1195">
        <v>94</v>
      </c>
      <c r="H1195">
        <v>80</v>
      </c>
      <c r="I1195" t="s">
        <v>783</v>
      </c>
    </row>
    <row r="1196" spans="1:9" x14ac:dyDescent="0.3">
      <c r="A1196">
        <v>133</v>
      </c>
      <c r="B1196" t="s">
        <v>85</v>
      </c>
      <c r="C1196" t="s">
        <v>102</v>
      </c>
      <c r="D1196" t="s">
        <v>65</v>
      </c>
      <c r="E1196" t="s">
        <v>22</v>
      </c>
      <c r="F1196" s="101">
        <v>45230</v>
      </c>
      <c r="G1196">
        <v>93</v>
      </c>
      <c r="H1196">
        <v>80</v>
      </c>
      <c r="I1196" t="s">
        <v>895</v>
      </c>
    </row>
    <row r="1197" spans="1:9" x14ac:dyDescent="0.3">
      <c r="A1197">
        <v>150</v>
      </c>
      <c r="B1197" t="s">
        <v>937</v>
      </c>
      <c r="C1197" t="s">
        <v>77</v>
      </c>
      <c r="D1197" t="s">
        <v>65</v>
      </c>
      <c r="E1197" t="s">
        <v>22</v>
      </c>
      <c r="F1197" s="101">
        <v>45230</v>
      </c>
      <c r="G1197">
        <v>94</v>
      </c>
      <c r="H1197">
        <v>80</v>
      </c>
      <c r="I1197" t="s">
        <v>2723</v>
      </c>
    </row>
    <row r="1198" spans="1:9" x14ac:dyDescent="0.3">
      <c r="A1198">
        <v>151</v>
      </c>
      <c r="B1198" t="s">
        <v>85</v>
      </c>
      <c r="C1198" t="s">
        <v>104</v>
      </c>
      <c r="D1198" t="s">
        <v>65</v>
      </c>
      <c r="E1198" t="s">
        <v>22</v>
      </c>
      <c r="F1198" s="101">
        <v>45230</v>
      </c>
      <c r="G1198">
        <v>90.37</v>
      </c>
      <c r="H1198">
        <v>80</v>
      </c>
      <c r="I1198" t="s">
        <v>940</v>
      </c>
    </row>
    <row r="1199" spans="1:9" x14ac:dyDescent="0.3">
      <c r="A1199">
        <v>546</v>
      </c>
      <c r="B1199" t="s">
        <v>2444</v>
      </c>
      <c r="C1199" t="s">
        <v>279</v>
      </c>
      <c r="D1199" t="s">
        <v>65</v>
      </c>
      <c r="E1199" t="s">
        <v>22</v>
      </c>
      <c r="F1199" s="101">
        <v>45230</v>
      </c>
      <c r="I1199" t="s">
        <v>2453</v>
      </c>
    </row>
    <row r="1200" spans="1:9" x14ac:dyDescent="0.3">
      <c r="A1200">
        <v>77</v>
      </c>
      <c r="B1200" t="s">
        <v>57</v>
      </c>
      <c r="C1200" t="s">
        <v>58</v>
      </c>
      <c r="D1200" t="s">
        <v>21</v>
      </c>
      <c r="E1200" t="s">
        <v>22</v>
      </c>
      <c r="F1200" s="101">
        <v>45260</v>
      </c>
      <c r="G1200">
        <v>97.3</v>
      </c>
      <c r="H1200">
        <v>97</v>
      </c>
      <c r="I1200" t="s">
        <v>4697</v>
      </c>
    </row>
    <row r="1201" spans="1:9" x14ac:dyDescent="0.3">
      <c r="A1201">
        <v>121</v>
      </c>
      <c r="B1201" t="s">
        <v>94</v>
      </c>
      <c r="C1201" t="s">
        <v>25</v>
      </c>
      <c r="D1201" t="s">
        <v>21</v>
      </c>
      <c r="E1201" t="s">
        <v>54</v>
      </c>
      <c r="F1201" s="101">
        <v>45260</v>
      </c>
      <c r="G1201">
        <v>110.65</v>
      </c>
      <c r="H1201">
        <v>102</v>
      </c>
      <c r="I1201" t="s">
        <v>4699</v>
      </c>
    </row>
    <row r="1202" spans="1:9" x14ac:dyDescent="0.3">
      <c r="A1202">
        <v>122</v>
      </c>
      <c r="B1202" t="s">
        <v>96</v>
      </c>
      <c r="C1202" t="s">
        <v>93</v>
      </c>
      <c r="D1202" t="s">
        <v>21</v>
      </c>
      <c r="E1202" t="s">
        <v>22</v>
      </c>
      <c r="F1202" s="101">
        <v>45260</v>
      </c>
      <c r="H1202">
        <v>80</v>
      </c>
      <c r="I1202" t="s">
        <v>825</v>
      </c>
    </row>
    <row r="1203" spans="1:9" x14ac:dyDescent="0.3">
      <c r="A1203">
        <v>124</v>
      </c>
      <c r="B1203" t="s">
        <v>97</v>
      </c>
      <c r="C1203" t="s">
        <v>64</v>
      </c>
      <c r="D1203" t="s">
        <v>21</v>
      </c>
      <c r="E1203" t="s">
        <v>54</v>
      </c>
      <c r="F1203" s="101">
        <v>45260</v>
      </c>
      <c r="G1203">
        <v>0</v>
      </c>
      <c r="H1203">
        <v>1.6</v>
      </c>
      <c r="I1203" t="s">
        <v>4702</v>
      </c>
    </row>
    <row r="1204" spans="1:9" x14ac:dyDescent="0.3">
      <c r="A1204">
        <v>125</v>
      </c>
      <c r="B1204" t="s">
        <v>98</v>
      </c>
      <c r="C1204" t="s">
        <v>64</v>
      </c>
      <c r="D1204" t="s">
        <v>21</v>
      </c>
      <c r="E1204" t="s">
        <v>54</v>
      </c>
      <c r="F1204" s="101">
        <v>45260</v>
      </c>
      <c r="G1204">
        <v>0</v>
      </c>
      <c r="H1204">
        <v>4.7</v>
      </c>
      <c r="I1204" t="s">
        <v>4705</v>
      </c>
    </row>
    <row r="1205" spans="1:9" x14ac:dyDescent="0.3">
      <c r="A1205">
        <v>128</v>
      </c>
      <c r="B1205" t="s">
        <v>101</v>
      </c>
      <c r="C1205" t="s">
        <v>64</v>
      </c>
      <c r="D1205" t="s">
        <v>21</v>
      </c>
      <c r="E1205" t="s">
        <v>54</v>
      </c>
      <c r="F1205" s="101">
        <v>45260</v>
      </c>
      <c r="G1205">
        <v>0.72</v>
      </c>
      <c r="H1205">
        <v>1</v>
      </c>
      <c r="I1205" t="s">
        <v>4708</v>
      </c>
    </row>
    <row r="1206" spans="1:9" x14ac:dyDescent="0.3">
      <c r="A1206">
        <v>172</v>
      </c>
      <c r="B1206" t="s">
        <v>122</v>
      </c>
      <c r="C1206" t="s">
        <v>93</v>
      </c>
      <c r="D1206" t="s">
        <v>21</v>
      </c>
      <c r="E1206" t="s">
        <v>22</v>
      </c>
      <c r="F1206" s="101">
        <v>45260</v>
      </c>
      <c r="G1206">
        <v>97.92</v>
      </c>
      <c r="H1206">
        <v>95</v>
      </c>
      <c r="I1206" t="s">
        <v>4711</v>
      </c>
    </row>
    <row r="1207" spans="1:9" x14ac:dyDescent="0.3">
      <c r="A1207">
        <v>208</v>
      </c>
      <c r="B1207" t="s">
        <v>140</v>
      </c>
      <c r="C1207" t="s">
        <v>90</v>
      </c>
      <c r="D1207" t="s">
        <v>21</v>
      </c>
      <c r="E1207" t="s">
        <v>54</v>
      </c>
      <c r="F1207" s="101">
        <v>45260</v>
      </c>
      <c r="G1207">
        <v>1380</v>
      </c>
      <c r="H1207">
        <v>1</v>
      </c>
      <c r="I1207" t="s">
        <v>3120</v>
      </c>
    </row>
    <row r="1208" spans="1:9" x14ac:dyDescent="0.3">
      <c r="A1208">
        <v>214</v>
      </c>
      <c r="B1208" t="s">
        <v>143</v>
      </c>
      <c r="C1208" t="s">
        <v>90</v>
      </c>
      <c r="D1208" t="s">
        <v>21</v>
      </c>
      <c r="E1208" t="s">
        <v>54</v>
      </c>
      <c r="F1208" s="101">
        <v>45260</v>
      </c>
      <c r="G1208">
        <v>6186.4</v>
      </c>
      <c r="H1208">
        <v>7500</v>
      </c>
      <c r="I1208" t="s">
        <v>3121</v>
      </c>
    </row>
    <row r="1209" spans="1:9" x14ac:dyDescent="0.3">
      <c r="A1209">
        <v>217</v>
      </c>
      <c r="B1209" t="s">
        <v>147</v>
      </c>
      <c r="C1209" t="s">
        <v>90</v>
      </c>
      <c r="D1209" t="s">
        <v>21</v>
      </c>
      <c r="E1209" t="s">
        <v>22</v>
      </c>
      <c r="F1209" s="101">
        <v>45260</v>
      </c>
      <c r="G1209">
        <v>12.737618000775999</v>
      </c>
      <c r="H1209">
        <v>20</v>
      </c>
      <c r="I1209" t="s">
        <v>3122</v>
      </c>
    </row>
    <row r="1210" spans="1:9" x14ac:dyDescent="0.3">
      <c r="A1210">
        <v>218</v>
      </c>
      <c r="B1210" t="s">
        <v>148</v>
      </c>
      <c r="C1210" t="s">
        <v>90</v>
      </c>
      <c r="D1210" t="s">
        <v>21</v>
      </c>
      <c r="E1210" t="s">
        <v>54</v>
      </c>
      <c r="F1210" s="101">
        <v>45260</v>
      </c>
      <c r="G1210">
        <v>129770</v>
      </c>
      <c r="H1210">
        <v>172000</v>
      </c>
      <c r="I1210" t="s">
        <v>3123</v>
      </c>
    </row>
    <row r="1211" spans="1:9" x14ac:dyDescent="0.3">
      <c r="A1211">
        <v>225</v>
      </c>
      <c r="B1211" t="s">
        <v>156</v>
      </c>
      <c r="C1211" t="s">
        <v>90</v>
      </c>
      <c r="D1211" t="s">
        <v>21</v>
      </c>
      <c r="E1211" t="s">
        <v>22</v>
      </c>
      <c r="F1211" s="101">
        <v>45260</v>
      </c>
      <c r="G1211">
        <v>18</v>
      </c>
      <c r="H1211">
        <v>1</v>
      </c>
      <c r="I1211" t="s">
        <v>3124</v>
      </c>
    </row>
    <row r="1212" spans="1:9" x14ac:dyDescent="0.3">
      <c r="A1212">
        <v>239</v>
      </c>
      <c r="B1212" t="s">
        <v>1226</v>
      </c>
      <c r="C1212" t="s">
        <v>29</v>
      </c>
      <c r="D1212" t="s">
        <v>21</v>
      </c>
      <c r="E1212" t="s">
        <v>22</v>
      </c>
      <c r="F1212" s="101">
        <v>45260</v>
      </c>
      <c r="G1212">
        <v>0</v>
      </c>
      <c r="I1212" t="s">
        <v>4724</v>
      </c>
    </row>
    <row r="1213" spans="1:9" x14ac:dyDescent="0.3">
      <c r="A1213">
        <v>241</v>
      </c>
      <c r="B1213" t="s">
        <v>173</v>
      </c>
      <c r="C1213" t="s">
        <v>29</v>
      </c>
      <c r="D1213" t="s">
        <v>21</v>
      </c>
      <c r="E1213" t="s">
        <v>22</v>
      </c>
      <c r="F1213" s="101">
        <v>45260</v>
      </c>
      <c r="G1213">
        <v>87.5</v>
      </c>
      <c r="H1213">
        <v>80</v>
      </c>
      <c r="I1213" t="s">
        <v>4727</v>
      </c>
    </row>
    <row r="1214" spans="1:9" x14ac:dyDescent="0.3">
      <c r="A1214">
        <v>434</v>
      </c>
      <c r="B1214" t="s">
        <v>403</v>
      </c>
      <c r="C1214" t="s">
        <v>90</v>
      </c>
      <c r="D1214" t="s">
        <v>21</v>
      </c>
      <c r="E1214" t="s">
        <v>54</v>
      </c>
      <c r="F1214" s="101">
        <v>45260</v>
      </c>
      <c r="G1214">
        <v>14.31</v>
      </c>
      <c r="H1214">
        <v>200</v>
      </c>
      <c r="I1214" t="s">
        <v>3125</v>
      </c>
    </row>
    <row r="1215" spans="1:9" x14ac:dyDescent="0.3">
      <c r="A1215">
        <v>436</v>
      </c>
      <c r="B1215" t="s">
        <v>121</v>
      </c>
      <c r="C1215" t="s">
        <v>93</v>
      </c>
      <c r="D1215" t="s">
        <v>21</v>
      </c>
      <c r="E1215" t="s">
        <v>54</v>
      </c>
      <c r="F1215" s="101">
        <v>45260</v>
      </c>
      <c r="G1215">
        <v>10.91</v>
      </c>
      <c r="H1215">
        <v>21</v>
      </c>
      <c r="I1215" t="s">
        <v>3126</v>
      </c>
    </row>
    <row r="1216" spans="1:9" x14ac:dyDescent="0.3">
      <c r="A1216">
        <v>485</v>
      </c>
      <c r="B1216" t="s">
        <v>450</v>
      </c>
      <c r="C1216" t="s">
        <v>93</v>
      </c>
      <c r="D1216" t="s">
        <v>21</v>
      </c>
      <c r="E1216" t="s">
        <v>22</v>
      </c>
      <c r="F1216" s="101">
        <v>45260</v>
      </c>
      <c r="I1216" t="s">
        <v>2080</v>
      </c>
    </row>
    <row r="1217" spans="1:9" x14ac:dyDescent="0.3">
      <c r="A1217">
        <v>488</v>
      </c>
      <c r="B1217" t="s">
        <v>453</v>
      </c>
      <c r="C1217" t="s">
        <v>93</v>
      </c>
      <c r="D1217" t="s">
        <v>21</v>
      </c>
      <c r="E1217" t="s">
        <v>22</v>
      </c>
      <c r="F1217" s="101">
        <v>45260</v>
      </c>
      <c r="I1217" t="s">
        <v>2120</v>
      </c>
    </row>
    <row r="1218" spans="1:9" x14ac:dyDescent="0.3">
      <c r="A1218">
        <v>509</v>
      </c>
      <c r="B1218" t="s">
        <v>2156</v>
      </c>
      <c r="C1218" t="s">
        <v>29</v>
      </c>
      <c r="D1218" t="s">
        <v>21</v>
      </c>
      <c r="E1218" t="s">
        <v>22</v>
      </c>
      <c r="F1218" s="101">
        <v>45260</v>
      </c>
      <c r="I1218" t="s">
        <v>2179</v>
      </c>
    </row>
    <row r="1219" spans="1:9" x14ac:dyDescent="0.3">
      <c r="A1219">
        <v>275</v>
      </c>
      <c r="B1219" t="s">
        <v>216</v>
      </c>
      <c r="C1219" t="s">
        <v>217</v>
      </c>
      <c r="D1219" t="s">
        <v>47</v>
      </c>
      <c r="E1219" t="s">
        <v>22</v>
      </c>
      <c r="F1219" s="101">
        <v>45260</v>
      </c>
      <c r="H1219">
        <v>80</v>
      </c>
      <c r="I1219" t="s">
        <v>1320</v>
      </c>
    </row>
    <row r="1220" spans="1:9" x14ac:dyDescent="0.3">
      <c r="A1220">
        <v>473</v>
      </c>
      <c r="B1220" t="s">
        <v>437</v>
      </c>
      <c r="C1220" t="s">
        <v>20</v>
      </c>
      <c r="D1220" t="s">
        <v>47</v>
      </c>
      <c r="E1220" t="s">
        <v>22</v>
      </c>
      <c r="F1220" s="101">
        <v>45260</v>
      </c>
      <c r="I1220" t="s">
        <v>1948</v>
      </c>
    </row>
    <row r="1221" spans="1:9" x14ac:dyDescent="0.3">
      <c r="A1221">
        <v>474</v>
      </c>
      <c r="B1221" t="s">
        <v>440</v>
      </c>
      <c r="C1221" t="s">
        <v>439</v>
      </c>
      <c r="D1221" t="s">
        <v>47</v>
      </c>
      <c r="E1221" t="s">
        <v>22</v>
      </c>
      <c r="F1221" s="101">
        <v>45260</v>
      </c>
      <c r="I1221" t="s">
        <v>1964</v>
      </c>
    </row>
    <row r="1222" spans="1:9" x14ac:dyDescent="0.3">
      <c r="A1222">
        <v>476</v>
      </c>
      <c r="B1222" t="s">
        <v>442</v>
      </c>
      <c r="C1222" t="s">
        <v>20</v>
      </c>
      <c r="D1222" t="s">
        <v>47</v>
      </c>
      <c r="E1222" t="s">
        <v>22</v>
      </c>
      <c r="F1222" s="101">
        <v>45260</v>
      </c>
      <c r="I1222" t="s">
        <v>1982</v>
      </c>
    </row>
    <row r="1223" spans="1:9" x14ac:dyDescent="0.3">
      <c r="A1223">
        <v>477</v>
      </c>
      <c r="B1223" t="s">
        <v>443</v>
      </c>
      <c r="C1223" t="s">
        <v>439</v>
      </c>
      <c r="D1223" t="s">
        <v>47</v>
      </c>
      <c r="E1223" t="s">
        <v>22</v>
      </c>
      <c r="F1223" s="101">
        <v>45260</v>
      </c>
      <c r="I1223" t="s">
        <v>1997</v>
      </c>
    </row>
    <row r="1224" spans="1:9" x14ac:dyDescent="0.3">
      <c r="A1224">
        <v>478</v>
      </c>
      <c r="B1224" t="s">
        <v>444</v>
      </c>
      <c r="C1224" t="s">
        <v>439</v>
      </c>
      <c r="D1224" t="s">
        <v>47</v>
      </c>
      <c r="E1224" t="s">
        <v>22</v>
      </c>
      <c r="F1224" s="101">
        <v>45260</v>
      </c>
      <c r="I1224" t="s">
        <v>2015</v>
      </c>
    </row>
    <row r="1225" spans="1:9" x14ac:dyDescent="0.3">
      <c r="A1225">
        <v>479</v>
      </c>
      <c r="B1225" t="s">
        <v>445</v>
      </c>
      <c r="C1225" t="s">
        <v>439</v>
      </c>
      <c r="D1225" t="s">
        <v>47</v>
      </c>
      <c r="E1225" t="s">
        <v>22</v>
      </c>
      <c r="F1225" s="101">
        <v>45260</v>
      </c>
      <c r="I1225" t="s">
        <v>2034</v>
      </c>
    </row>
    <row r="1226" spans="1:9" x14ac:dyDescent="0.3">
      <c r="A1226">
        <v>480</v>
      </c>
      <c r="B1226" t="s">
        <v>446</v>
      </c>
      <c r="C1226" t="s">
        <v>439</v>
      </c>
      <c r="D1226" t="s">
        <v>47</v>
      </c>
      <c r="E1226" t="s">
        <v>22</v>
      </c>
      <c r="F1226" s="101">
        <v>45260</v>
      </c>
      <c r="I1226" t="s">
        <v>2050</v>
      </c>
    </row>
    <row r="1227" spans="1:9" x14ac:dyDescent="0.3">
      <c r="A1227">
        <v>456</v>
      </c>
      <c r="B1227" t="s">
        <v>421</v>
      </c>
      <c r="C1227" t="s">
        <v>395</v>
      </c>
      <c r="D1227" t="s">
        <v>52</v>
      </c>
      <c r="E1227" t="s">
        <v>22</v>
      </c>
      <c r="F1227" s="101">
        <v>45260</v>
      </c>
      <c r="I1227" t="s">
        <v>1851</v>
      </c>
    </row>
    <row r="1228" spans="1:9" x14ac:dyDescent="0.3">
      <c r="A1228">
        <v>457</v>
      </c>
      <c r="B1228" t="s">
        <v>422</v>
      </c>
      <c r="C1228" t="s">
        <v>395</v>
      </c>
      <c r="D1228" t="s">
        <v>52</v>
      </c>
      <c r="E1228" t="s">
        <v>22</v>
      </c>
      <c r="F1228" s="101">
        <v>45260</v>
      </c>
      <c r="I1228" t="s">
        <v>1873</v>
      </c>
    </row>
    <row r="1229" spans="1:9" x14ac:dyDescent="0.3">
      <c r="A1229">
        <v>77</v>
      </c>
      <c r="B1229" t="s">
        <v>57</v>
      </c>
      <c r="C1229" t="s">
        <v>58</v>
      </c>
      <c r="D1229" t="s">
        <v>21</v>
      </c>
      <c r="E1229" t="s">
        <v>22</v>
      </c>
      <c r="F1229" s="101">
        <v>45291</v>
      </c>
      <c r="G1229">
        <v>98.6</v>
      </c>
      <c r="H1229">
        <v>97</v>
      </c>
      <c r="I1229" t="s">
        <v>4733</v>
      </c>
    </row>
    <row r="1230" spans="1:9" x14ac:dyDescent="0.3">
      <c r="A1230">
        <v>121</v>
      </c>
      <c r="B1230" t="s">
        <v>94</v>
      </c>
      <c r="C1230" t="s">
        <v>25</v>
      </c>
      <c r="D1230" t="s">
        <v>21</v>
      </c>
      <c r="E1230" t="s">
        <v>54</v>
      </c>
      <c r="F1230" s="101">
        <v>45291</v>
      </c>
      <c r="G1230">
        <v>111.3</v>
      </c>
      <c r="H1230">
        <v>102</v>
      </c>
      <c r="I1230" t="s">
        <v>4735</v>
      </c>
    </row>
    <row r="1231" spans="1:9" x14ac:dyDescent="0.3">
      <c r="A1231">
        <v>122</v>
      </c>
      <c r="B1231" t="s">
        <v>96</v>
      </c>
      <c r="C1231" t="s">
        <v>93</v>
      </c>
      <c r="D1231" t="s">
        <v>21</v>
      </c>
      <c r="E1231" t="s">
        <v>22</v>
      </c>
      <c r="F1231" s="101">
        <v>45291</v>
      </c>
      <c r="G1231">
        <v>90.91</v>
      </c>
      <c r="H1231">
        <v>80</v>
      </c>
      <c r="I1231" t="s">
        <v>4738</v>
      </c>
    </row>
    <row r="1232" spans="1:9" x14ac:dyDescent="0.3">
      <c r="A1232">
        <v>124</v>
      </c>
      <c r="B1232" t="s">
        <v>97</v>
      </c>
      <c r="C1232" t="s">
        <v>64</v>
      </c>
      <c r="D1232" t="s">
        <v>21</v>
      </c>
      <c r="E1232" t="s">
        <v>54</v>
      </c>
      <c r="F1232" s="101">
        <v>45291</v>
      </c>
      <c r="G1232">
        <v>0</v>
      </c>
      <c r="H1232">
        <v>1.6</v>
      </c>
      <c r="I1232" t="s">
        <v>4741</v>
      </c>
    </row>
    <row r="1233" spans="1:9" x14ac:dyDescent="0.3">
      <c r="A1233">
        <v>125</v>
      </c>
      <c r="B1233" t="s">
        <v>98</v>
      </c>
      <c r="C1233" t="s">
        <v>64</v>
      </c>
      <c r="D1233" t="s">
        <v>21</v>
      </c>
      <c r="E1233" t="s">
        <v>54</v>
      </c>
      <c r="F1233" s="101">
        <v>45291</v>
      </c>
      <c r="G1233">
        <v>0</v>
      </c>
      <c r="H1233">
        <v>4.7</v>
      </c>
      <c r="I1233" t="s">
        <v>4744</v>
      </c>
    </row>
    <row r="1234" spans="1:9" x14ac:dyDescent="0.3">
      <c r="A1234">
        <v>128</v>
      </c>
      <c r="B1234" t="s">
        <v>101</v>
      </c>
      <c r="C1234" t="s">
        <v>64</v>
      </c>
      <c r="D1234" t="s">
        <v>21</v>
      </c>
      <c r="E1234" t="s">
        <v>54</v>
      </c>
      <c r="F1234" s="101">
        <v>45291</v>
      </c>
      <c r="G1234">
        <v>0.64</v>
      </c>
      <c r="H1234">
        <v>1</v>
      </c>
      <c r="I1234" t="s">
        <v>4747</v>
      </c>
    </row>
    <row r="1235" spans="1:9" x14ac:dyDescent="0.3">
      <c r="A1235">
        <v>172</v>
      </c>
      <c r="B1235" t="s">
        <v>122</v>
      </c>
      <c r="C1235" t="s">
        <v>93</v>
      </c>
      <c r="D1235" t="s">
        <v>21</v>
      </c>
      <c r="E1235" t="s">
        <v>22</v>
      </c>
      <c r="F1235" s="101">
        <v>45291</v>
      </c>
      <c r="G1235">
        <v>100</v>
      </c>
      <c r="H1235">
        <v>95</v>
      </c>
      <c r="I1235" t="s">
        <v>4750</v>
      </c>
    </row>
    <row r="1236" spans="1:9" x14ac:dyDescent="0.3">
      <c r="A1236">
        <v>208</v>
      </c>
      <c r="B1236" t="s">
        <v>140</v>
      </c>
      <c r="C1236" t="s">
        <v>90</v>
      </c>
      <c r="D1236" t="s">
        <v>21</v>
      </c>
      <c r="E1236" t="s">
        <v>54</v>
      </c>
      <c r="F1236" s="101">
        <v>45291</v>
      </c>
      <c r="G1236">
        <v>1336</v>
      </c>
      <c r="H1236">
        <v>1</v>
      </c>
      <c r="I1236" t="s">
        <v>3127</v>
      </c>
    </row>
    <row r="1237" spans="1:9" x14ac:dyDescent="0.3">
      <c r="A1237">
        <v>214</v>
      </c>
      <c r="B1237" t="s">
        <v>143</v>
      </c>
      <c r="C1237" t="s">
        <v>90</v>
      </c>
      <c r="D1237" t="s">
        <v>21</v>
      </c>
      <c r="E1237" t="s">
        <v>54</v>
      </c>
      <c r="F1237" s="101">
        <v>45291</v>
      </c>
      <c r="G1237">
        <v>2129.59</v>
      </c>
      <c r="H1237">
        <v>7500</v>
      </c>
      <c r="I1237" t="s">
        <v>3128</v>
      </c>
    </row>
    <row r="1238" spans="1:9" x14ac:dyDescent="0.3">
      <c r="A1238">
        <v>217</v>
      </c>
      <c r="B1238" t="s">
        <v>147</v>
      </c>
      <c r="C1238" t="s">
        <v>90</v>
      </c>
      <c r="D1238" t="s">
        <v>21</v>
      </c>
      <c r="E1238" t="s">
        <v>22</v>
      </c>
      <c r="F1238" s="101">
        <v>45291</v>
      </c>
      <c r="G1238">
        <v>26.540319967693002</v>
      </c>
      <c r="H1238">
        <v>20</v>
      </c>
      <c r="I1238" t="s">
        <v>3129</v>
      </c>
    </row>
    <row r="1239" spans="1:9" x14ac:dyDescent="0.3">
      <c r="A1239">
        <v>218</v>
      </c>
      <c r="B1239" t="s">
        <v>148</v>
      </c>
      <c r="C1239" t="s">
        <v>90</v>
      </c>
      <c r="D1239" t="s">
        <v>21</v>
      </c>
      <c r="E1239" t="s">
        <v>54</v>
      </c>
      <c r="F1239" s="101">
        <v>45291</v>
      </c>
      <c r="G1239">
        <v>109170</v>
      </c>
      <c r="H1239">
        <v>172000</v>
      </c>
      <c r="I1239" t="s">
        <v>3130</v>
      </c>
    </row>
    <row r="1240" spans="1:9" x14ac:dyDescent="0.3">
      <c r="A1240">
        <v>225</v>
      </c>
      <c r="B1240" t="s">
        <v>156</v>
      </c>
      <c r="C1240" t="s">
        <v>90</v>
      </c>
      <c r="D1240" t="s">
        <v>21</v>
      </c>
      <c r="E1240" t="s">
        <v>22</v>
      </c>
      <c r="F1240" s="101">
        <v>45291</v>
      </c>
      <c r="G1240">
        <v>18</v>
      </c>
      <c r="H1240">
        <v>1</v>
      </c>
      <c r="I1240" t="s">
        <v>3131</v>
      </c>
    </row>
    <row r="1241" spans="1:9" x14ac:dyDescent="0.3">
      <c r="A1241">
        <v>239</v>
      </c>
      <c r="B1241" t="s">
        <v>1226</v>
      </c>
      <c r="C1241" t="s">
        <v>29</v>
      </c>
      <c r="D1241" t="s">
        <v>21</v>
      </c>
      <c r="E1241" t="s">
        <v>22</v>
      </c>
      <c r="F1241" s="101">
        <v>45291</v>
      </c>
      <c r="G1241">
        <v>0</v>
      </c>
      <c r="I1241" t="s">
        <v>4763</v>
      </c>
    </row>
    <row r="1242" spans="1:9" x14ac:dyDescent="0.3">
      <c r="A1242">
        <v>241</v>
      </c>
      <c r="B1242" t="s">
        <v>173</v>
      </c>
      <c r="C1242" t="s">
        <v>29</v>
      </c>
      <c r="D1242" t="s">
        <v>21</v>
      </c>
      <c r="E1242" t="s">
        <v>22</v>
      </c>
      <c r="F1242" s="101">
        <v>45291</v>
      </c>
      <c r="G1242">
        <v>85.71</v>
      </c>
      <c r="H1242">
        <v>80</v>
      </c>
      <c r="I1242" t="s">
        <v>4766</v>
      </c>
    </row>
    <row r="1243" spans="1:9" x14ac:dyDescent="0.3">
      <c r="A1243">
        <v>434</v>
      </c>
      <c r="B1243" t="s">
        <v>403</v>
      </c>
      <c r="C1243" t="s">
        <v>90</v>
      </c>
      <c r="D1243" t="s">
        <v>21</v>
      </c>
      <c r="E1243" t="s">
        <v>54</v>
      </c>
      <c r="F1243" s="101">
        <v>45291</v>
      </c>
      <c r="G1243">
        <v>415.7</v>
      </c>
      <c r="H1243">
        <v>200</v>
      </c>
      <c r="I1243" t="s">
        <v>3132</v>
      </c>
    </row>
    <row r="1244" spans="1:9" x14ac:dyDescent="0.3">
      <c r="A1244">
        <v>436</v>
      </c>
      <c r="B1244" t="s">
        <v>121</v>
      </c>
      <c r="C1244" t="s">
        <v>93</v>
      </c>
      <c r="D1244" t="s">
        <v>21</v>
      </c>
      <c r="E1244" t="s">
        <v>54</v>
      </c>
      <c r="F1244" s="101">
        <v>45291</v>
      </c>
      <c r="G1244">
        <v>12.7</v>
      </c>
      <c r="H1244">
        <v>21</v>
      </c>
      <c r="I1244" t="s">
        <v>3133</v>
      </c>
    </row>
    <row r="1245" spans="1:9" x14ac:dyDescent="0.3">
      <c r="A1245">
        <v>485</v>
      </c>
      <c r="B1245" t="s">
        <v>450</v>
      </c>
      <c r="C1245" t="s">
        <v>93</v>
      </c>
      <c r="D1245" t="s">
        <v>21</v>
      </c>
      <c r="E1245" t="s">
        <v>22</v>
      </c>
      <c r="F1245" s="101">
        <v>45291</v>
      </c>
      <c r="I1245" t="s">
        <v>2081</v>
      </c>
    </row>
    <row r="1246" spans="1:9" x14ac:dyDescent="0.3">
      <c r="A1246">
        <v>488</v>
      </c>
      <c r="B1246" t="s">
        <v>453</v>
      </c>
      <c r="C1246" t="s">
        <v>93</v>
      </c>
      <c r="D1246" t="s">
        <v>21</v>
      </c>
      <c r="E1246" t="s">
        <v>22</v>
      </c>
      <c r="F1246" s="101">
        <v>45291</v>
      </c>
      <c r="I1246" t="s">
        <v>2121</v>
      </c>
    </row>
    <row r="1247" spans="1:9" x14ac:dyDescent="0.3">
      <c r="A1247">
        <v>509</v>
      </c>
      <c r="B1247" t="s">
        <v>2156</v>
      </c>
      <c r="C1247" t="s">
        <v>29</v>
      </c>
      <c r="D1247" t="s">
        <v>21</v>
      </c>
      <c r="E1247" t="s">
        <v>22</v>
      </c>
      <c r="F1247" s="101">
        <v>45291</v>
      </c>
      <c r="I1247" t="s">
        <v>2180</v>
      </c>
    </row>
    <row r="1248" spans="1:9" x14ac:dyDescent="0.3">
      <c r="A1248">
        <v>68</v>
      </c>
      <c r="B1248" t="s">
        <v>49</v>
      </c>
      <c r="C1248" t="s">
        <v>50</v>
      </c>
      <c r="D1248" t="s">
        <v>47</v>
      </c>
      <c r="E1248" t="s">
        <v>22</v>
      </c>
      <c r="F1248" s="101">
        <v>45291</v>
      </c>
      <c r="G1248">
        <v>85</v>
      </c>
      <c r="H1248">
        <v>80</v>
      </c>
      <c r="I1248" t="s">
        <v>4772</v>
      </c>
    </row>
    <row r="1249" spans="1:9" x14ac:dyDescent="0.3">
      <c r="A1249">
        <v>73</v>
      </c>
      <c r="B1249" t="s">
        <v>53</v>
      </c>
      <c r="C1249" t="s">
        <v>25</v>
      </c>
      <c r="D1249" t="s">
        <v>47</v>
      </c>
      <c r="E1249" t="s">
        <v>54</v>
      </c>
      <c r="F1249" s="101">
        <v>45291</v>
      </c>
      <c r="G1249">
        <v>17</v>
      </c>
      <c r="H1249">
        <v>20</v>
      </c>
      <c r="I1249" t="s">
        <v>4775</v>
      </c>
    </row>
    <row r="1250" spans="1:9" x14ac:dyDescent="0.3">
      <c r="A1250">
        <v>74</v>
      </c>
      <c r="B1250" t="s">
        <v>56</v>
      </c>
      <c r="C1250" t="s">
        <v>25</v>
      </c>
      <c r="D1250" t="s">
        <v>47</v>
      </c>
      <c r="E1250" t="s">
        <v>22</v>
      </c>
      <c r="F1250" s="101">
        <v>45291</v>
      </c>
      <c r="G1250">
        <v>94.64</v>
      </c>
      <c r="H1250">
        <v>80</v>
      </c>
      <c r="I1250" t="s">
        <v>4778</v>
      </c>
    </row>
    <row r="1251" spans="1:9" x14ac:dyDescent="0.3">
      <c r="A1251">
        <v>86</v>
      </c>
      <c r="B1251" t="s">
        <v>67</v>
      </c>
      <c r="C1251" t="s">
        <v>64</v>
      </c>
      <c r="D1251" t="s">
        <v>47</v>
      </c>
      <c r="E1251" t="s">
        <v>22</v>
      </c>
      <c r="F1251" s="101">
        <v>45291</v>
      </c>
      <c r="G1251">
        <v>100</v>
      </c>
      <c r="H1251">
        <v>100</v>
      </c>
      <c r="I1251" t="s">
        <v>4781</v>
      </c>
    </row>
    <row r="1252" spans="1:9" x14ac:dyDescent="0.3">
      <c r="A1252">
        <v>95</v>
      </c>
      <c r="B1252" t="s">
        <v>75</v>
      </c>
      <c r="C1252" t="s">
        <v>64</v>
      </c>
      <c r="D1252" t="s">
        <v>47</v>
      </c>
      <c r="E1252" t="s">
        <v>22</v>
      </c>
      <c r="F1252" s="101">
        <v>45291</v>
      </c>
      <c r="G1252">
        <v>100</v>
      </c>
      <c r="H1252">
        <v>100</v>
      </c>
      <c r="I1252" t="s">
        <v>4784</v>
      </c>
    </row>
    <row r="1253" spans="1:9" x14ac:dyDescent="0.3">
      <c r="A1253">
        <v>143</v>
      </c>
      <c r="B1253" t="s">
        <v>911</v>
      </c>
      <c r="C1253" t="s">
        <v>77</v>
      </c>
      <c r="D1253" t="s">
        <v>47</v>
      </c>
      <c r="E1253" t="s">
        <v>22</v>
      </c>
      <c r="F1253" s="101">
        <v>45291</v>
      </c>
      <c r="G1253">
        <v>146</v>
      </c>
      <c r="H1253">
        <v>100</v>
      </c>
      <c r="I1253" t="s">
        <v>4786</v>
      </c>
    </row>
    <row r="1254" spans="1:9" x14ac:dyDescent="0.3">
      <c r="A1254">
        <v>145</v>
      </c>
      <c r="B1254" t="s">
        <v>109</v>
      </c>
      <c r="C1254" t="s">
        <v>110</v>
      </c>
      <c r="D1254" t="s">
        <v>47</v>
      </c>
      <c r="E1254" t="s">
        <v>22</v>
      </c>
      <c r="F1254" s="101">
        <v>45291</v>
      </c>
      <c r="G1254">
        <v>2</v>
      </c>
      <c r="H1254">
        <v>1</v>
      </c>
      <c r="I1254" t="s">
        <v>4789</v>
      </c>
    </row>
    <row r="1255" spans="1:9" x14ac:dyDescent="0.3">
      <c r="A1255">
        <v>146</v>
      </c>
      <c r="B1255" t="s">
        <v>111</v>
      </c>
      <c r="C1255" t="s">
        <v>77</v>
      </c>
      <c r="D1255" t="s">
        <v>47</v>
      </c>
      <c r="E1255" t="s">
        <v>22</v>
      </c>
      <c r="F1255" s="101">
        <v>45291</v>
      </c>
      <c r="G1255">
        <v>148.69999999999999</v>
      </c>
      <c r="H1255">
        <v>230</v>
      </c>
      <c r="I1255" t="s">
        <v>4792</v>
      </c>
    </row>
    <row r="1256" spans="1:9" x14ac:dyDescent="0.3">
      <c r="A1256">
        <v>148</v>
      </c>
      <c r="B1256" t="s">
        <v>114</v>
      </c>
      <c r="C1256" t="s">
        <v>110</v>
      </c>
      <c r="D1256" t="s">
        <v>47</v>
      </c>
      <c r="E1256" t="s">
        <v>22</v>
      </c>
      <c r="F1256" s="101">
        <v>45291</v>
      </c>
      <c r="G1256">
        <v>5.71</v>
      </c>
      <c r="H1256">
        <v>5</v>
      </c>
      <c r="I1256" t="s">
        <v>4795</v>
      </c>
    </row>
    <row r="1257" spans="1:9" x14ac:dyDescent="0.3">
      <c r="A1257">
        <v>159</v>
      </c>
      <c r="B1257" t="s">
        <v>85</v>
      </c>
      <c r="C1257" t="s">
        <v>118</v>
      </c>
      <c r="D1257" t="s">
        <v>47</v>
      </c>
      <c r="E1257" t="s">
        <v>22</v>
      </c>
      <c r="F1257" s="101">
        <v>45291</v>
      </c>
      <c r="G1257">
        <v>100</v>
      </c>
      <c r="H1257">
        <v>80</v>
      </c>
      <c r="I1257" t="s">
        <v>4797</v>
      </c>
    </row>
    <row r="1258" spans="1:9" x14ac:dyDescent="0.3">
      <c r="A1258">
        <v>167</v>
      </c>
      <c r="B1258" t="s">
        <v>120</v>
      </c>
      <c r="C1258" t="s">
        <v>25</v>
      </c>
      <c r="D1258" t="s">
        <v>47</v>
      </c>
      <c r="E1258" t="s">
        <v>22</v>
      </c>
      <c r="F1258" s="101">
        <v>45291</v>
      </c>
      <c r="G1258">
        <v>96.15</v>
      </c>
      <c r="H1258">
        <v>80</v>
      </c>
      <c r="I1258" t="s">
        <v>4800</v>
      </c>
    </row>
    <row r="1259" spans="1:9" x14ac:dyDescent="0.3">
      <c r="A1259">
        <v>193</v>
      </c>
      <c r="B1259" t="s">
        <v>965</v>
      </c>
      <c r="C1259" t="s">
        <v>46</v>
      </c>
      <c r="D1259" t="s">
        <v>47</v>
      </c>
      <c r="E1259" t="s">
        <v>22</v>
      </c>
      <c r="F1259" s="101">
        <v>45291</v>
      </c>
      <c r="G1259">
        <v>91.3</v>
      </c>
      <c r="H1259">
        <v>92</v>
      </c>
      <c r="I1259" t="s">
        <v>4803</v>
      </c>
    </row>
    <row r="1260" spans="1:9" x14ac:dyDescent="0.3">
      <c r="A1260">
        <v>199</v>
      </c>
      <c r="B1260" t="s">
        <v>131</v>
      </c>
      <c r="C1260" t="s">
        <v>25</v>
      </c>
      <c r="D1260" t="s">
        <v>47</v>
      </c>
      <c r="E1260" t="s">
        <v>22</v>
      </c>
      <c r="F1260" s="101">
        <v>45291</v>
      </c>
      <c r="G1260">
        <v>87.67</v>
      </c>
      <c r="H1260">
        <v>95</v>
      </c>
      <c r="I1260" t="s">
        <v>4805</v>
      </c>
    </row>
    <row r="1261" spans="1:9" x14ac:dyDescent="0.3">
      <c r="A1261">
        <v>203</v>
      </c>
      <c r="B1261" t="s">
        <v>135</v>
      </c>
      <c r="C1261" t="s">
        <v>86</v>
      </c>
      <c r="D1261" t="s">
        <v>47</v>
      </c>
      <c r="E1261" t="s">
        <v>22</v>
      </c>
      <c r="F1261" s="101">
        <v>45291</v>
      </c>
      <c r="G1261">
        <v>103.36740380481</v>
      </c>
      <c r="H1261">
        <v>95</v>
      </c>
      <c r="I1261" t="s">
        <v>3134</v>
      </c>
    </row>
    <row r="1262" spans="1:9" x14ac:dyDescent="0.3">
      <c r="A1262">
        <v>204</v>
      </c>
      <c r="B1262" t="s">
        <v>136</v>
      </c>
      <c r="C1262" t="s">
        <v>86</v>
      </c>
      <c r="D1262" t="s">
        <v>47</v>
      </c>
      <c r="E1262" t="s">
        <v>22</v>
      </c>
      <c r="F1262" s="101">
        <v>45291</v>
      </c>
      <c r="G1262">
        <v>162.37</v>
      </c>
      <c r="H1262">
        <v>95</v>
      </c>
      <c r="I1262" t="s">
        <v>4810</v>
      </c>
    </row>
    <row r="1263" spans="1:9" x14ac:dyDescent="0.3">
      <c r="A1263">
        <v>205</v>
      </c>
      <c r="B1263" t="s">
        <v>137</v>
      </c>
      <c r="C1263" t="s">
        <v>86</v>
      </c>
      <c r="D1263" t="s">
        <v>47</v>
      </c>
      <c r="E1263" t="s">
        <v>22</v>
      </c>
      <c r="F1263" s="101">
        <v>45291</v>
      </c>
      <c r="G1263">
        <v>426.51</v>
      </c>
      <c r="H1263">
        <v>95</v>
      </c>
      <c r="I1263" t="s">
        <v>4813</v>
      </c>
    </row>
    <row r="1264" spans="1:9" x14ac:dyDescent="0.3">
      <c r="A1264">
        <v>207</v>
      </c>
      <c r="B1264" t="s">
        <v>139</v>
      </c>
      <c r="C1264" t="s">
        <v>86</v>
      </c>
      <c r="D1264" t="s">
        <v>47</v>
      </c>
      <c r="E1264" t="s">
        <v>54</v>
      </c>
      <c r="F1264" s="101">
        <v>45291</v>
      </c>
      <c r="G1264">
        <v>103.6</v>
      </c>
      <c r="H1264">
        <v>100</v>
      </c>
      <c r="I1264" t="s">
        <v>4816</v>
      </c>
    </row>
    <row r="1265" spans="1:9" x14ac:dyDescent="0.3">
      <c r="A1265">
        <v>215</v>
      </c>
      <c r="B1265" t="s">
        <v>145</v>
      </c>
      <c r="C1265" t="s">
        <v>90</v>
      </c>
      <c r="D1265" t="s">
        <v>47</v>
      </c>
      <c r="E1265" t="s">
        <v>22</v>
      </c>
      <c r="F1265" s="101">
        <v>45291</v>
      </c>
      <c r="G1265">
        <v>-124.72</v>
      </c>
      <c r="H1265">
        <v>1</v>
      </c>
      <c r="I1265" t="s">
        <v>1069</v>
      </c>
    </row>
    <row r="1266" spans="1:9" x14ac:dyDescent="0.3">
      <c r="A1266">
        <v>219</v>
      </c>
      <c r="B1266" t="s">
        <v>150</v>
      </c>
      <c r="C1266" t="s">
        <v>90</v>
      </c>
      <c r="D1266" t="s">
        <v>47</v>
      </c>
      <c r="E1266" t="s">
        <v>22</v>
      </c>
      <c r="F1266" s="101">
        <v>45291</v>
      </c>
      <c r="G1266">
        <v>-5.89</v>
      </c>
      <c r="H1266">
        <v>1</v>
      </c>
      <c r="I1266" t="s">
        <v>3135</v>
      </c>
    </row>
    <row r="1267" spans="1:9" x14ac:dyDescent="0.3">
      <c r="A1267">
        <v>220</v>
      </c>
      <c r="B1267" t="s">
        <v>151</v>
      </c>
      <c r="C1267" t="s">
        <v>90</v>
      </c>
      <c r="D1267" t="s">
        <v>47</v>
      </c>
      <c r="E1267" t="s">
        <v>22</v>
      </c>
      <c r="F1267" s="101">
        <v>45291</v>
      </c>
      <c r="G1267">
        <v>-38.58</v>
      </c>
      <c r="H1267">
        <v>1</v>
      </c>
      <c r="I1267" t="s">
        <v>1130</v>
      </c>
    </row>
    <row r="1268" spans="1:9" x14ac:dyDescent="0.3">
      <c r="A1268">
        <v>230</v>
      </c>
      <c r="B1268" t="s">
        <v>161</v>
      </c>
      <c r="C1268" t="s">
        <v>90</v>
      </c>
      <c r="D1268" t="s">
        <v>47</v>
      </c>
      <c r="E1268" t="s">
        <v>22</v>
      </c>
      <c r="F1268" s="101">
        <v>45291</v>
      </c>
      <c r="G1268">
        <v>100</v>
      </c>
      <c r="H1268">
        <v>90</v>
      </c>
      <c r="I1268" t="s">
        <v>1187</v>
      </c>
    </row>
    <row r="1269" spans="1:9" x14ac:dyDescent="0.3">
      <c r="A1269">
        <v>231</v>
      </c>
      <c r="B1269" t="s">
        <v>162</v>
      </c>
      <c r="C1269" t="s">
        <v>90</v>
      </c>
      <c r="D1269" t="s">
        <v>47</v>
      </c>
      <c r="E1269" t="s">
        <v>22</v>
      </c>
      <c r="F1269" s="101">
        <v>45291</v>
      </c>
      <c r="G1269">
        <v>96.44</v>
      </c>
      <c r="H1269">
        <v>35</v>
      </c>
      <c r="I1269" t="s">
        <v>1190</v>
      </c>
    </row>
    <row r="1270" spans="1:9" x14ac:dyDescent="0.3">
      <c r="A1270">
        <v>232</v>
      </c>
      <c r="B1270" t="s">
        <v>163</v>
      </c>
      <c r="C1270" t="s">
        <v>90</v>
      </c>
      <c r="D1270" t="s">
        <v>47</v>
      </c>
      <c r="E1270" t="s">
        <v>22</v>
      </c>
      <c r="F1270" s="101">
        <v>45291</v>
      </c>
      <c r="G1270">
        <v>91.3</v>
      </c>
      <c r="H1270">
        <v>90</v>
      </c>
      <c r="I1270" t="s">
        <v>1193</v>
      </c>
    </row>
    <row r="1271" spans="1:9" x14ac:dyDescent="0.3">
      <c r="A1271">
        <v>245</v>
      </c>
      <c r="B1271" t="s">
        <v>1245</v>
      </c>
      <c r="C1271" t="s">
        <v>178</v>
      </c>
      <c r="D1271" t="s">
        <v>47</v>
      </c>
      <c r="E1271" t="s">
        <v>22</v>
      </c>
      <c r="F1271" s="101">
        <v>45291</v>
      </c>
      <c r="G1271">
        <v>98.14</v>
      </c>
      <c r="H1271">
        <v>87</v>
      </c>
      <c r="I1271" t="s">
        <v>4831</v>
      </c>
    </row>
    <row r="1272" spans="1:9" x14ac:dyDescent="0.3">
      <c r="A1272">
        <v>246</v>
      </c>
      <c r="B1272" t="s">
        <v>181</v>
      </c>
      <c r="C1272" t="s">
        <v>180</v>
      </c>
      <c r="D1272" t="s">
        <v>47</v>
      </c>
      <c r="E1272" t="s">
        <v>22</v>
      </c>
      <c r="F1272" s="101">
        <v>45291</v>
      </c>
      <c r="G1272">
        <v>61.4</v>
      </c>
      <c r="H1272">
        <v>85</v>
      </c>
      <c r="I1272" t="s">
        <v>4834</v>
      </c>
    </row>
    <row r="1273" spans="1:9" x14ac:dyDescent="0.3">
      <c r="A1273">
        <v>252</v>
      </c>
      <c r="B1273" t="s">
        <v>1253</v>
      </c>
      <c r="C1273" t="s">
        <v>178</v>
      </c>
      <c r="D1273" t="s">
        <v>47</v>
      </c>
      <c r="E1273" t="s">
        <v>22</v>
      </c>
      <c r="F1273" s="101">
        <v>45291</v>
      </c>
      <c r="G1273">
        <v>109.91</v>
      </c>
      <c r="H1273">
        <v>68</v>
      </c>
      <c r="I1273" t="s">
        <v>4838</v>
      </c>
    </row>
    <row r="1274" spans="1:9" x14ac:dyDescent="0.3">
      <c r="A1274">
        <v>256</v>
      </c>
      <c r="B1274" t="s">
        <v>193</v>
      </c>
      <c r="C1274" t="s">
        <v>118</v>
      </c>
      <c r="D1274" t="s">
        <v>47</v>
      </c>
      <c r="E1274" t="s">
        <v>22</v>
      </c>
      <c r="F1274" s="101">
        <v>45291</v>
      </c>
      <c r="G1274">
        <v>123.53</v>
      </c>
      <c r="H1274">
        <v>100</v>
      </c>
      <c r="I1274" t="s">
        <v>4841</v>
      </c>
    </row>
    <row r="1275" spans="1:9" x14ac:dyDescent="0.3">
      <c r="A1275">
        <v>260</v>
      </c>
      <c r="B1275" t="s">
        <v>196</v>
      </c>
      <c r="C1275" t="s">
        <v>197</v>
      </c>
      <c r="D1275" t="s">
        <v>47</v>
      </c>
      <c r="E1275" t="s">
        <v>54</v>
      </c>
      <c r="F1275" s="101">
        <v>45291</v>
      </c>
      <c r="G1275">
        <v>2.9</v>
      </c>
      <c r="H1275">
        <v>3</v>
      </c>
      <c r="I1275" t="s">
        <v>4843</v>
      </c>
    </row>
    <row r="1276" spans="1:9" x14ac:dyDescent="0.3">
      <c r="A1276">
        <v>261</v>
      </c>
      <c r="B1276" t="s">
        <v>198</v>
      </c>
      <c r="C1276" t="s">
        <v>46</v>
      </c>
      <c r="D1276" t="s">
        <v>47</v>
      </c>
      <c r="E1276" t="s">
        <v>54</v>
      </c>
      <c r="F1276" s="101">
        <v>45291</v>
      </c>
      <c r="G1276">
        <v>2.06</v>
      </c>
      <c r="H1276">
        <v>3</v>
      </c>
      <c r="I1276" t="s">
        <v>4846</v>
      </c>
    </row>
    <row r="1277" spans="1:9" x14ac:dyDescent="0.3">
      <c r="A1277">
        <v>262</v>
      </c>
      <c r="B1277" t="s">
        <v>200</v>
      </c>
      <c r="C1277" t="s">
        <v>41</v>
      </c>
      <c r="D1277" t="s">
        <v>47</v>
      </c>
      <c r="E1277" t="s">
        <v>54</v>
      </c>
      <c r="F1277" s="101">
        <v>45291</v>
      </c>
      <c r="G1277">
        <v>11.11</v>
      </c>
      <c r="H1277">
        <v>20</v>
      </c>
      <c r="I1277" t="s">
        <v>4849</v>
      </c>
    </row>
    <row r="1278" spans="1:9" x14ac:dyDescent="0.3">
      <c r="A1278">
        <v>268</v>
      </c>
      <c r="B1278" t="s">
        <v>1284</v>
      </c>
      <c r="C1278" t="s">
        <v>208</v>
      </c>
      <c r="D1278" t="s">
        <v>47</v>
      </c>
      <c r="E1278" t="s">
        <v>22</v>
      </c>
      <c r="F1278" s="101">
        <v>45291</v>
      </c>
      <c r="G1278">
        <v>727</v>
      </c>
      <c r="I1278" t="s">
        <v>4852</v>
      </c>
    </row>
    <row r="1279" spans="1:9" x14ac:dyDescent="0.3">
      <c r="A1279">
        <v>269</v>
      </c>
      <c r="B1279" t="s">
        <v>1287</v>
      </c>
      <c r="C1279" t="s">
        <v>208</v>
      </c>
      <c r="D1279" t="s">
        <v>47</v>
      </c>
      <c r="E1279" t="s">
        <v>22</v>
      </c>
      <c r="F1279" s="101">
        <v>45291</v>
      </c>
      <c r="G1279">
        <v>1.2769784172661871</v>
      </c>
      <c r="I1279" t="s">
        <v>4854</v>
      </c>
    </row>
    <row r="1280" spans="1:9" x14ac:dyDescent="0.3">
      <c r="A1280">
        <v>270</v>
      </c>
      <c r="B1280" t="s">
        <v>1290</v>
      </c>
      <c r="C1280" t="s">
        <v>208</v>
      </c>
      <c r="D1280" t="s">
        <v>47</v>
      </c>
      <c r="E1280" t="s">
        <v>22</v>
      </c>
      <c r="F1280" s="101">
        <v>45291</v>
      </c>
      <c r="G1280">
        <v>3.83</v>
      </c>
      <c r="I1280" t="s">
        <v>4856</v>
      </c>
    </row>
    <row r="1281" spans="1:9" x14ac:dyDescent="0.3">
      <c r="A1281">
        <v>271</v>
      </c>
      <c r="B1281" t="s">
        <v>1293</v>
      </c>
      <c r="C1281" t="s">
        <v>208</v>
      </c>
      <c r="D1281" t="s">
        <v>47</v>
      </c>
      <c r="E1281" t="s">
        <v>22</v>
      </c>
      <c r="F1281" s="101">
        <v>45291</v>
      </c>
      <c r="G1281">
        <v>16.172336466434469</v>
      </c>
      <c r="I1281" t="s">
        <v>4858</v>
      </c>
    </row>
    <row r="1282" spans="1:9" x14ac:dyDescent="0.3">
      <c r="A1282">
        <v>273</v>
      </c>
      <c r="B1282" t="s">
        <v>213</v>
      </c>
      <c r="C1282" t="s">
        <v>214</v>
      </c>
      <c r="D1282" t="s">
        <v>47</v>
      </c>
      <c r="E1282" t="s">
        <v>22</v>
      </c>
      <c r="F1282" s="101">
        <v>45291</v>
      </c>
      <c r="G1282">
        <v>100</v>
      </c>
      <c r="H1282">
        <v>100</v>
      </c>
      <c r="I1282" t="s">
        <v>4860</v>
      </c>
    </row>
    <row r="1283" spans="1:9" x14ac:dyDescent="0.3">
      <c r="A1283">
        <v>274</v>
      </c>
      <c r="B1283" t="s">
        <v>215</v>
      </c>
      <c r="C1283" t="s">
        <v>197</v>
      </c>
      <c r="D1283" t="s">
        <v>47</v>
      </c>
      <c r="E1283" t="s">
        <v>22</v>
      </c>
      <c r="F1283" s="101">
        <v>45291</v>
      </c>
      <c r="G1283">
        <v>97.505500813164005</v>
      </c>
      <c r="H1283">
        <v>100</v>
      </c>
      <c r="I1283" t="s">
        <v>3136</v>
      </c>
    </row>
    <row r="1284" spans="1:9" x14ac:dyDescent="0.3">
      <c r="A1284">
        <v>275</v>
      </c>
      <c r="B1284" t="s">
        <v>216</v>
      </c>
      <c r="C1284" t="s">
        <v>217</v>
      </c>
      <c r="D1284" t="s">
        <v>47</v>
      </c>
      <c r="E1284" t="s">
        <v>22</v>
      </c>
      <c r="F1284" s="101">
        <v>45291</v>
      </c>
      <c r="G1284">
        <v>0</v>
      </c>
      <c r="H1284">
        <v>80</v>
      </c>
      <c r="I1284" t="s">
        <v>8439</v>
      </c>
    </row>
    <row r="1285" spans="1:9" x14ac:dyDescent="0.3">
      <c r="A1285">
        <v>276</v>
      </c>
      <c r="B1285" t="s">
        <v>218</v>
      </c>
      <c r="C1285" t="s">
        <v>219</v>
      </c>
      <c r="D1285" t="s">
        <v>47</v>
      </c>
      <c r="E1285" t="s">
        <v>54</v>
      </c>
      <c r="F1285" s="101">
        <v>45291</v>
      </c>
      <c r="G1285">
        <v>84.5</v>
      </c>
      <c r="H1285">
        <v>85</v>
      </c>
      <c r="I1285" t="s">
        <v>4864</v>
      </c>
    </row>
    <row r="1286" spans="1:9" x14ac:dyDescent="0.3">
      <c r="A1286">
        <v>277</v>
      </c>
      <c r="B1286" t="s">
        <v>1323</v>
      </c>
      <c r="C1286" t="s">
        <v>219</v>
      </c>
      <c r="D1286" t="s">
        <v>47</v>
      </c>
      <c r="E1286" t="s">
        <v>54</v>
      </c>
      <c r="F1286" s="101">
        <v>45291</v>
      </c>
      <c r="G1286">
        <v>73.290000000000006</v>
      </c>
      <c r="H1286">
        <v>85</v>
      </c>
      <c r="I1286" t="s">
        <v>4866</v>
      </c>
    </row>
    <row r="1287" spans="1:9" x14ac:dyDescent="0.3">
      <c r="A1287">
        <v>278</v>
      </c>
      <c r="B1287" t="s">
        <v>1325</v>
      </c>
      <c r="C1287" t="s">
        <v>219</v>
      </c>
      <c r="D1287" t="s">
        <v>47</v>
      </c>
      <c r="E1287" t="s">
        <v>22</v>
      </c>
      <c r="F1287" s="101">
        <v>45291</v>
      </c>
      <c r="G1287">
        <v>1017</v>
      </c>
      <c r="I1287" t="s">
        <v>3137</v>
      </c>
    </row>
    <row r="1288" spans="1:9" x14ac:dyDescent="0.3">
      <c r="A1288">
        <v>282</v>
      </c>
      <c r="B1288" t="s">
        <v>225</v>
      </c>
      <c r="C1288" t="s">
        <v>219</v>
      </c>
      <c r="D1288" t="s">
        <v>47</v>
      </c>
      <c r="E1288" t="s">
        <v>22</v>
      </c>
      <c r="F1288" s="101">
        <v>45291</v>
      </c>
      <c r="G1288">
        <v>97.34</v>
      </c>
      <c r="H1288">
        <v>96</v>
      </c>
      <c r="I1288" t="s">
        <v>4870</v>
      </c>
    </row>
    <row r="1289" spans="1:9" x14ac:dyDescent="0.3">
      <c r="A1289">
        <v>283</v>
      </c>
      <c r="B1289" t="s">
        <v>226</v>
      </c>
      <c r="C1289" t="s">
        <v>219</v>
      </c>
      <c r="D1289" t="s">
        <v>47</v>
      </c>
      <c r="E1289" t="s">
        <v>22</v>
      </c>
      <c r="F1289" s="101">
        <v>45291</v>
      </c>
      <c r="G1289">
        <v>4.55</v>
      </c>
      <c r="H1289">
        <v>4.5</v>
      </c>
      <c r="I1289" t="s">
        <v>4872</v>
      </c>
    </row>
    <row r="1290" spans="1:9" x14ac:dyDescent="0.3">
      <c r="A1290">
        <v>285</v>
      </c>
      <c r="B1290" t="s">
        <v>228</v>
      </c>
      <c r="C1290" t="s">
        <v>219</v>
      </c>
      <c r="D1290" t="s">
        <v>47</v>
      </c>
      <c r="E1290" t="s">
        <v>22</v>
      </c>
      <c r="F1290" s="101">
        <v>45291</v>
      </c>
      <c r="G1290">
        <v>100</v>
      </c>
      <c r="H1290">
        <v>100</v>
      </c>
      <c r="I1290" t="s">
        <v>4874</v>
      </c>
    </row>
    <row r="1291" spans="1:9" x14ac:dyDescent="0.3">
      <c r="A1291">
        <v>286</v>
      </c>
      <c r="B1291" t="s">
        <v>1339</v>
      </c>
      <c r="C1291" t="s">
        <v>219</v>
      </c>
      <c r="D1291" t="s">
        <v>47</v>
      </c>
      <c r="E1291" t="s">
        <v>22</v>
      </c>
      <c r="F1291" s="101">
        <v>45291</v>
      </c>
      <c r="G1291">
        <v>1017</v>
      </c>
      <c r="I1291" t="s">
        <v>3138</v>
      </c>
    </row>
    <row r="1292" spans="1:9" x14ac:dyDescent="0.3">
      <c r="A1292">
        <v>292</v>
      </c>
      <c r="B1292" t="s">
        <v>235</v>
      </c>
      <c r="C1292" t="s">
        <v>234</v>
      </c>
      <c r="D1292" t="s">
        <v>47</v>
      </c>
      <c r="E1292" t="s">
        <v>22</v>
      </c>
      <c r="F1292" s="101">
        <v>45291</v>
      </c>
      <c r="G1292">
        <v>27.659574468085001</v>
      </c>
      <c r="H1292">
        <v>3</v>
      </c>
      <c r="I1292" t="s">
        <v>3139</v>
      </c>
    </row>
    <row r="1293" spans="1:9" x14ac:dyDescent="0.3">
      <c r="A1293">
        <v>294</v>
      </c>
      <c r="B1293" t="s">
        <v>238</v>
      </c>
      <c r="C1293" t="s">
        <v>234</v>
      </c>
      <c r="D1293" t="s">
        <v>47</v>
      </c>
      <c r="E1293" t="s">
        <v>22</v>
      </c>
      <c r="F1293" s="101">
        <v>45291</v>
      </c>
      <c r="G1293">
        <v>41.986754966886998</v>
      </c>
      <c r="H1293">
        <v>3</v>
      </c>
      <c r="I1293" t="s">
        <v>3140</v>
      </c>
    </row>
    <row r="1294" spans="1:9" x14ac:dyDescent="0.3">
      <c r="A1294">
        <v>302</v>
      </c>
      <c r="B1294" t="s">
        <v>1379</v>
      </c>
      <c r="C1294" t="s">
        <v>208</v>
      </c>
      <c r="D1294" t="s">
        <v>47</v>
      </c>
      <c r="E1294" t="s">
        <v>22</v>
      </c>
      <c r="F1294" s="101">
        <v>45291</v>
      </c>
      <c r="G1294">
        <v>0</v>
      </c>
      <c r="I1294" t="s">
        <v>4881</v>
      </c>
    </row>
    <row r="1295" spans="1:9" x14ac:dyDescent="0.3">
      <c r="A1295">
        <v>303</v>
      </c>
      <c r="B1295" t="s">
        <v>248</v>
      </c>
      <c r="C1295" t="s">
        <v>249</v>
      </c>
      <c r="D1295" t="s">
        <v>47</v>
      </c>
      <c r="E1295" t="s">
        <v>22</v>
      </c>
      <c r="F1295" s="101">
        <v>45291</v>
      </c>
      <c r="G1295">
        <v>79.545454545454547</v>
      </c>
      <c r="H1295">
        <v>100</v>
      </c>
      <c r="I1295" t="s">
        <v>4883</v>
      </c>
    </row>
    <row r="1296" spans="1:9" x14ac:dyDescent="0.3">
      <c r="A1296">
        <v>304</v>
      </c>
      <c r="B1296" t="s">
        <v>250</v>
      </c>
      <c r="C1296" t="s">
        <v>249</v>
      </c>
      <c r="D1296" t="s">
        <v>47</v>
      </c>
      <c r="E1296" t="s">
        <v>22</v>
      </c>
      <c r="F1296" s="101">
        <v>45291</v>
      </c>
      <c r="G1296">
        <v>176.33</v>
      </c>
      <c r="H1296">
        <v>100</v>
      </c>
      <c r="I1296" t="s">
        <v>4886</v>
      </c>
    </row>
    <row r="1297" spans="1:9" x14ac:dyDescent="0.3">
      <c r="A1297">
        <v>323</v>
      </c>
      <c r="B1297" t="s">
        <v>273</v>
      </c>
      <c r="C1297" t="s">
        <v>39</v>
      </c>
      <c r="D1297" t="s">
        <v>47</v>
      </c>
      <c r="E1297" t="s">
        <v>22</v>
      </c>
      <c r="F1297" s="101">
        <v>45291</v>
      </c>
      <c r="G1297">
        <v>100</v>
      </c>
      <c r="H1297">
        <v>100</v>
      </c>
      <c r="I1297" t="s">
        <v>4889</v>
      </c>
    </row>
    <row r="1298" spans="1:9" x14ac:dyDescent="0.3">
      <c r="A1298">
        <v>324</v>
      </c>
      <c r="B1298" t="s">
        <v>274</v>
      </c>
      <c r="C1298" t="s">
        <v>39</v>
      </c>
      <c r="D1298" t="s">
        <v>47</v>
      </c>
      <c r="E1298" t="s">
        <v>22</v>
      </c>
      <c r="F1298" s="101">
        <v>45291</v>
      </c>
      <c r="G1298">
        <v>100</v>
      </c>
      <c r="H1298">
        <v>100</v>
      </c>
      <c r="I1298" t="s">
        <v>4892</v>
      </c>
    </row>
    <row r="1299" spans="1:9" x14ac:dyDescent="0.3">
      <c r="A1299">
        <v>325</v>
      </c>
      <c r="B1299" t="s">
        <v>1403</v>
      </c>
      <c r="C1299" t="s">
        <v>39</v>
      </c>
      <c r="D1299" t="s">
        <v>47</v>
      </c>
      <c r="E1299" t="s">
        <v>22</v>
      </c>
      <c r="F1299" s="101">
        <v>45291</v>
      </c>
      <c r="H1299">
        <v>100</v>
      </c>
      <c r="I1299" t="s">
        <v>4895</v>
      </c>
    </row>
    <row r="1300" spans="1:9" x14ac:dyDescent="0.3">
      <c r="A1300">
        <v>327</v>
      </c>
      <c r="B1300" t="s">
        <v>1408</v>
      </c>
      <c r="C1300" t="s">
        <v>214</v>
      </c>
      <c r="D1300" t="s">
        <v>47</v>
      </c>
      <c r="E1300" t="s">
        <v>22</v>
      </c>
      <c r="F1300" s="101">
        <v>45291</v>
      </c>
      <c r="G1300">
        <v>100</v>
      </c>
      <c r="H1300">
        <v>100</v>
      </c>
      <c r="I1300" t="s">
        <v>4898</v>
      </c>
    </row>
    <row r="1301" spans="1:9" x14ac:dyDescent="0.3">
      <c r="A1301">
        <v>332</v>
      </c>
      <c r="B1301" t="s">
        <v>282</v>
      </c>
      <c r="C1301" t="s">
        <v>25</v>
      </c>
      <c r="D1301" t="s">
        <v>47</v>
      </c>
      <c r="E1301" t="s">
        <v>54</v>
      </c>
      <c r="F1301" s="101">
        <v>45291</v>
      </c>
      <c r="G1301">
        <v>1.3</v>
      </c>
      <c r="H1301">
        <v>1.8</v>
      </c>
      <c r="I1301" t="s">
        <v>4900</v>
      </c>
    </row>
    <row r="1302" spans="1:9" x14ac:dyDescent="0.3">
      <c r="A1302">
        <v>337</v>
      </c>
      <c r="B1302" t="s">
        <v>1414</v>
      </c>
      <c r="C1302" t="s">
        <v>214</v>
      </c>
      <c r="D1302" t="s">
        <v>47</v>
      </c>
      <c r="E1302" t="s">
        <v>22</v>
      </c>
      <c r="F1302" s="101">
        <v>45291</v>
      </c>
      <c r="G1302">
        <v>100</v>
      </c>
      <c r="H1302">
        <v>100</v>
      </c>
      <c r="I1302" t="s">
        <v>4903</v>
      </c>
    </row>
    <row r="1303" spans="1:9" x14ac:dyDescent="0.3">
      <c r="A1303">
        <v>338</v>
      </c>
      <c r="B1303" t="s">
        <v>1419</v>
      </c>
      <c r="C1303" t="s">
        <v>214</v>
      </c>
      <c r="D1303" t="s">
        <v>47</v>
      </c>
      <c r="E1303" t="s">
        <v>22</v>
      </c>
      <c r="F1303" s="101">
        <v>45291</v>
      </c>
      <c r="H1303">
        <v>100</v>
      </c>
      <c r="I1303" t="s">
        <v>1420</v>
      </c>
    </row>
    <row r="1304" spans="1:9" x14ac:dyDescent="0.3">
      <c r="A1304">
        <v>341</v>
      </c>
      <c r="B1304" t="s">
        <v>1424</v>
      </c>
      <c r="C1304" t="s">
        <v>50</v>
      </c>
      <c r="D1304" t="s">
        <v>47</v>
      </c>
      <c r="E1304" t="s">
        <v>22</v>
      </c>
      <c r="F1304" s="101">
        <v>45291</v>
      </c>
      <c r="G1304">
        <v>130.57</v>
      </c>
      <c r="H1304">
        <v>100</v>
      </c>
      <c r="I1304" t="s">
        <v>4907</v>
      </c>
    </row>
    <row r="1305" spans="1:9" x14ac:dyDescent="0.3">
      <c r="A1305">
        <v>344</v>
      </c>
      <c r="B1305" t="s">
        <v>294</v>
      </c>
      <c r="C1305" t="s">
        <v>25</v>
      </c>
      <c r="D1305" t="s">
        <v>47</v>
      </c>
      <c r="E1305" t="s">
        <v>22</v>
      </c>
      <c r="F1305" s="101">
        <v>45291</v>
      </c>
      <c r="G1305">
        <v>97.76</v>
      </c>
      <c r="H1305">
        <v>90</v>
      </c>
      <c r="I1305" t="s">
        <v>4910</v>
      </c>
    </row>
    <row r="1306" spans="1:9" x14ac:dyDescent="0.3">
      <c r="A1306">
        <v>356</v>
      </c>
      <c r="B1306" t="s">
        <v>307</v>
      </c>
      <c r="C1306" t="s">
        <v>306</v>
      </c>
      <c r="D1306" t="s">
        <v>47</v>
      </c>
      <c r="E1306" t="s">
        <v>54</v>
      </c>
      <c r="F1306" s="101">
        <v>45291</v>
      </c>
      <c r="G1306">
        <v>61.54</v>
      </c>
      <c r="H1306">
        <v>60</v>
      </c>
      <c r="I1306" t="s">
        <v>4913</v>
      </c>
    </row>
    <row r="1307" spans="1:9" x14ac:dyDescent="0.3">
      <c r="A1307">
        <v>357</v>
      </c>
      <c r="B1307" t="s">
        <v>1437</v>
      </c>
      <c r="C1307" t="s">
        <v>306</v>
      </c>
      <c r="D1307" t="s">
        <v>47</v>
      </c>
      <c r="E1307" t="s">
        <v>22</v>
      </c>
      <c r="F1307" s="101">
        <v>45291</v>
      </c>
      <c r="G1307">
        <v>4.45</v>
      </c>
      <c r="I1307" t="s">
        <v>4916</v>
      </c>
    </row>
    <row r="1308" spans="1:9" x14ac:dyDescent="0.3">
      <c r="A1308">
        <v>358</v>
      </c>
      <c r="B1308" t="s">
        <v>1439</v>
      </c>
      <c r="C1308" t="s">
        <v>310</v>
      </c>
      <c r="D1308" t="s">
        <v>47</v>
      </c>
      <c r="E1308" t="s">
        <v>22</v>
      </c>
      <c r="F1308" s="101">
        <v>45291</v>
      </c>
      <c r="G1308">
        <v>95</v>
      </c>
      <c r="H1308">
        <v>87</v>
      </c>
      <c r="I1308" t="s">
        <v>4919</v>
      </c>
    </row>
    <row r="1309" spans="1:9" x14ac:dyDescent="0.3">
      <c r="A1309">
        <v>362</v>
      </c>
      <c r="B1309" t="s">
        <v>314</v>
      </c>
      <c r="C1309" t="s">
        <v>315</v>
      </c>
      <c r="D1309" t="s">
        <v>47</v>
      </c>
      <c r="E1309" t="s">
        <v>22</v>
      </c>
      <c r="F1309" s="101">
        <v>45291</v>
      </c>
      <c r="G1309">
        <v>99.156641448591998</v>
      </c>
      <c r="H1309">
        <v>100</v>
      </c>
      <c r="I1309" t="s">
        <v>3141</v>
      </c>
    </row>
    <row r="1310" spans="1:9" x14ac:dyDescent="0.3">
      <c r="A1310">
        <v>363</v>
      </c>
      <c r="B1310" t="s">
        <v>316</v>
      </c>
      <c r="C1310" t="s">
        <v>315</v>
      </c>
      <c r="D1310" t="s">
        <v>47</v>
      </c>
      <c r="E1310" t="s">
        <v>22</v>
      </c>
      <c r="F1310" s="101">
        <v>45291</v>
      </c>
      <c r="G1310">
        <v>100</v>
      </c>
      <c r="H1310">
        <v>100</v>
      </c>
      <c r="I1310" t="s">
        <v>4923</v>
      </c>
    </row>
    <row r="1311" spans="1:9" x14ac:dyDescent="0.3">
      <c r="A1311">
        <v>364</v>
      </c>
      <c r="B1311" t="s">
        <v>317</v>
      </c>
      <c r="C1311" t="s">
        <v>32</v>
      </c>
      <c r="D1311" t="s">
        <v>47</v>
      </c>
      <c r="E1311" t="s">
        <v>22</v>
      </c>
      <c r="F1311" s="101">
        <v>45291</v>
      </c>
      <c r="G1311">
        <v>78450</v>
      </c>
      <c r="I1311" t="s">
        <v>4927</v>
      </c>
    </row>
    <row r="1312" spans="1:9" x14ac:dyDescent="0.3">
      <c r="A1312">
        <v>369</v>
      </c>
      <c r="B1312" t="s">
        <v>324</v>
      </c>
      <c r="C1312" t="s">
        <v>32</v>
      </c>
      <c r="D1312" t="s">
        <v>47</v>
      </c>
      <c r="E1312" t="s">
        <v>22</v>
      </c>
      <c r="F1312" s="101">
        <v>45291</v>
      </c>
      <c r="I1312" t="s">
        <v>3142</v>
      </c>
    </row>
    <row r="1313" spans="1:9" x14ac:dyDescent="0.3">
      <c r="A1313">
        <v>371</v>
      </c>
      <c r="B1313" t="s">
        <v>326</v>
      </c>
      <c r="C1313" t="s">
        <v>32</v>
      </c>
      <c r="D1313" t="s">
        <v>47</v>
      </c>
      <c r="E1313" t="s">
        <v>22</v>
      </c>
      <c r="F1313" s="101">
        <v>45291</v>
      </c>
      <c r="G1313">
        <v>173.07</v>
      </c>
      <c r="H1313">
        <v>100</v>
      </c>
      <c r="I1313" t="s">
        <v>4932</v>
      </c>
    </row>
    <row r="1314" spans="1:9" x14ac:dyDescent="0.3">
      <c r="A1314">
        <v>375</v>
      </c>
      <c r="B1314" t="s">
        <v>330</v>
      </c>
      <c r="C1314" t="s">
        <v>315</v>
      </c>
      <c r="D1314" t="s">
        <v>47</v>
      </c>
      <c r="E1314" t="s">
        <v>22</v>
      </c>
      <c r="F1314" s="101">
        <v>45291</v>
      </c>
      <c r="G1314">
        <v>100</v>
      </c>
      <c r="H1314">
        <v>100</v>
      </c>
      <c r="I1314" t="s">
        <v>3143</v>
      </c>
    </row>
    <row r="1315" spans="1:9" x14ac:dyDescent="0.3">
      <c r="A1315">
        <v>376</v>
      </c>
      <c r="B1315" t="s">
        <v>332</v>
      </c>
      <c r="C1315" t="s">
        <v>86</v>
      </c>
      <c r="D1315" t="s">
        <v>47</v>
      </c>
      <c r="E1315" t="s">
        <v>22</v>
      </c>
      <c r="F1315" s="101">
        <v>45291</v>
      </c>
      <c r="G1315">
        <v>101.26</v>
      </c>
      <c r="H1315">
        <v>95</v>
      </c>
      <c r="I1315" t="s">
        <v>4937</v>
      </c>
    </row>
    <row r="1316" spans="1:9" x14ac:dyDescent="0.3">
      <c r="A1316">
        <v>379</v>
      </c>
      <c r="B1316" t="s">
        <v>335</v>
      </c>
      <c r="C1316" t="s">
        <v>336</v>
      </c>
      <c r="D1316" t="s">
        <v>47</v>
      </c>
      <c r="E1316" t="s">
        <v>22</v>
      </c>
      <c r="F1316" s="101">
        <v>45291</v>
      </c>
      <c r="G1316">
        <v>108.65</v>
      </c>
      <c r="H1316">
        <v>100</v>
      </c>
      <c r="I1316" t="s">
        <v>4940</v>
      </c>
    </row>
    <row r="1317" spans="1:9" x14ac:dyDescent="0.3">
      <c r="A1317">
        <v>381</v>
      </c>
      <c r="B1317" t="s">
        <v>338</v>
      </c>
      <c r="C1317" t="s">
        <v>336</v>
      </c>
      <c r="D1317" t="s">
        <v>47</v>
      </c>
      <c r="E1317" t="s">
        <v>22</v>
      </c>
      <c r="F1317" s="101">
        <v>45291</v>
      </c>
      <c r="G1317">
        <v>113.7</v>
      </c>
      <c r="H1317">
        <v>100</v>
      </c>
      <c r="I1317" t="s">
        <v>4943</v>
      </c>
    </row>
    <row r="1318" spans="1:9" x14ac:dyDescent="0.3">
      <c r="A1318">
        <v>382</v>
      </c>
      <c r="B1318" t="s">
        <v>339</v>
      </c>
      <c r="C1318" t="s">
        <v>336</v>
      </c>
      <c r="D1318" t="s">
        <v>47</v>
      </c>
      <c r="E1318" t="s">
        <v>22</v>
      </c>
      <c r="F1318" s="101">
        <v>45291</v>
      </c>
      <c r="G1318">
        <v>103.01</v>
      </c>
      <c r="H1318">
        <v>100</v>
      </c>
      <c r="I1318" t="s">
        <v>4945</v>
      </c>
    </row>
    <row r="1319" spans="1:9" x14ac:dyDescent="0.3">
      <c r="A1319">
        <v>383</v>
      </c>
      <c r="B1319" t="s">
        <v>340</v>
      </c>
      <c r="C1319" t="s">
        <v>336</v>
      </c>
      <c r="D1319" t="s">
        <v>47</v>
      </c>
      <c r="E1319" t="s">
        <v>22</v>
      </c>
      <c r="F1319" s="101">
        <v>45291</v>
      </c>
      <c r="G1319">
        <v>148.66</v>
      </c>
      <c r="H1319">
        <v>100</v>
      </c>
      <c r="I1319" t="s">
        <v>4947</v>
      </c>
    </row>
    <row r="1320" spans="1:9" x14ac:dyDescent="0.3">
      <c r="A1320">
        <v>384</v>
      </c>
      <c r="B1320" t="s">
        <v>341</v>
      </c>
      <c r="C1320" t="s">
        <v>336</v>
      </c>
      <c r="D1320" t="s">
        <v>47</v>
      </c>
      <c r="E1320" t="s">
        <v>22</v>
      </c>
      <c r="F1320" s="101">
        <v>45291</v>
      </c>
      <c r="G1320">
        <v>115.38</v>
      </c>
      <c r="H1320">
        <v>100</v>
      </c>
      <c r="I1320" t="s">
        <v>4949</v>
      </c>
    </row>
    <row r="1321" spans="1:9" x14ac:dyDescent="0.3">
      <c r="A1321">
        <v>385</v>
      </c>
      <c r="B1321" t="s">
        <v>342</v>
      </c>
      <c r="C1321" t="s">
        <v>343</v>
      </c>
      <c r="D1321" t="s">
        <v>47</v>
      </c>
      <c r="E1321" t="s">
        <v>22</v>
      </c>
      <c r="F1321" s="101">
        <v>45291</v>
      </c>
      <c r="G1321">
        <v>124.93</v>
      </c>
      <c r="H1321">
        <v>100</v>
      </c>
      <c r="I1321" t="s">
        <v>4951</v>
      </c>
    </row>
    <row r="1322" spans="1:9" x14ac:dyDescent="0.3">
      <c r="A1322">
        <v>386</v>
      </c>
      <c r="B1322" t="s">
        <v>344</v>
      </c>
      <c r="C1322" t="s">
        <v>343</v>
      </c>
      <c r="D1322" t="s">
        <v>47</v>
      </c>
      <c r="E1322" t="s">
        <v>22</v>
      </c>
      <c r="F1322" s="101">
        <v>45291</v>
      </c>
      <c r="G1322">
        <v>138.22</v>
      </c>
      <c r="H1322">
        <v>100</v>
      </c>
      <c r="I1322" t="s">
        <v>3144</v>
      </c>
    </row>
    <row r="1323" spans="1:9" x14ac:dyDescent="0.3">
      <c r="A1323">
        <v>389</v>
      </c>
      <c r="B1323" t="s">
        <v>347</v>
      </c>
      <c r="C1323" t="s">
        <v>439</v>
      </c>
      <c r="D1323" t="s">
        <v>47</v>
      </c>
      <c r="E1323" t="s">
        <v>22</v>
      </c>
      <c r="F1323" s="101">
        <v>45291</v>
      </c>
      <c r="G1323">
        <v>0</v>
      </c>
      <c r="H1323">
        <v>91</v>
      </c>
      <c r="I1323" t="s">
        <v>4956</v>
      </c>
    </row>
    <row r="1324" spans="1:9" x14ac:dyDescent="0.3">
      <c r="A1324">
        <v>397</v>
      </c>
      <c r="B1324" t="s">
        <v>1556</v>
      </c>
      <c r="C1324" t="s">
        <v>358</v>
      </c>
      <c r="D1324" t="s">
        <v>47</v>
      </c>
      <c r="E1324" t="s">
        <v>22</v>
      </c>
      <c r="F1324" s="101">
        <v>45291</v>
      </c>
      <c r="G1324">
        <v>92.96</v>
      </c>
      <c r="H1324">
        <v>80</v>
      </c>
      <c r="I1324" t="s">
        <v>4959</v>
      </c>
    </row>
    <row r="1325" spans="1:9" x14ac:dyDescent="0.3">
      <c r="A1325">
        <v>398</v>
      </c>
      <c r="B1325" t="s">
        <v>360</v>
      </c>
      <c r="C1325" t="s">
        <v>361</v>
      </c>
      <c r="D1325" t="s">
        <v>47</v>
      </c>
      <c r="E1325" t="s">
        <v>22</v>
      </c>
      <c r="F1325" s="101">
        <v>45291</v>
      </c>
      <c r="G1325">
        <v>234.4</v>
      </c>
      <c r="H1325">
        <v>100</v>
      </c>
      <c r="I1325" t="s">
        <v>4962</v>
      </c>
    </row>
    <row r="1326" spans="1:9" x14ac:dyDescent="0.3">
      <c r="A1326">
        <v>399</v>
      </c>
      <c r="B1326" t="s">
        <v>363</v>
      </c>
      <c r="C1326" t="s">
        <v>361</v>
      </c>
      <c r="D1326" t="s">
        <v>47</v>
      </c>
      <c r="E1326" t="s">
        <v>22</v>
      </c>
      <c r="F1326" s="101">
        <v>45291</v>
      </c>
      <c r="G1326">
        <v>149</v>
      </c>
      <c r="H1326">
        <v>100</v>
      </c>
      <c r="I1326" t="s">
        <v>4965</v>
      </c>
    </row>
    <row r="1327" spans="1:9" x14ac:dyDescent="0.3">
      <c r="A1327">
        <v>400</v>
      </c>
      <c r="B1327" t="s">
        <v>364</v>
      </c>
      <c r="C1327" t="s">
        <v>361</v>
      </c>
      <c r="D1327" t="s">
        <v>47</v>
      </c>
      <c r="E1327" t="s">
        <v>22</v>
      </c>
      <c r="F1327" s="101">
        <v>45291</v>
      </c>
      <c r="G1327">
        <v>282.86</v>
      </c>
      <c r="H1327">
        <v>100</v>
      </c>
      <c r="I1327" t="s">
        <v>4968</v>
      </c>
    </row>
    <row r="1328" spans="1:9" x14ac:dyDescent="0.3">
      <c r="A1328">
        <v>401</v>
      </c>
      <c r="B1328" t="s">
        <v>365</v>
      </c>
      <c r="C1328" t="s">
        <v>366</v>
      </c>
      <c r="D1328" t="s">
        <v>47</v>
      </c>
      <c r="E1328" t="s">
        <v>22</v>
      </c>
      <c r="F1328" s="101">
        <v>45291</v>
      </c>
      <c r="G1328">
        <v>125</v>
      </c>
      <c r="H1328">
        <v>90</v>
      </c>
      <c r="I1328" t="s">
        <v>4970</v>
      </c>
    </row>
    <row r="1329" spans="1:9" x14ac:dyDescent="0.3">
      <c r="A1329">
        <v>403</v>
      </c>
      <c r="B1329" t="s">
        <v>1563</v>
      </c>
      <c r="C1329" t="s">
        <v>366</v>
      </c>
      <c r="D1329" t="s">
        <v>47</v>
      </c>
      <c r="E1329" t="s">
        <v>22</v>
      </c>
      <c r="F1329" s="101">
        <v>45291</v>
      </c>
      <c r="G1329">
        <v>28639</v>
      </c>
      <c r="I1329" t="s">
        <v>4972</v>
      </c>
    </row>
    <row r="1330" spans="1:9" x14ac:dyDescent="0.3">
      <c r="A1330">
        <v>408</v>
      </c>
      <c r="B1330" t="s">
        <v>374</v>
      </c>
      <c r="C1330" t="s">
        <v>39</v>
      </c>
      <c r="D1330" t="s">
        <v>47</v>
      </c>
      <c r="E1330" t="s">
        <v>22</v>
      </c>
      <c r="F1330" s="101">
        <v>45291</v>
      </c>
      <c r="G1330">
        <v>100</v>
      </c>
      <c r="H1330">
        <v>100</v>
      </c>
      <c r="I1330" t="s">
        <v>3145</v>
      </c>
    </row>
    <row r="1331" spans="1:9" x14ac:dyDescent="0.3">
      <c r="A1331">
        <v>422</v>
      </c>
      <c r="B1331" t="s">
        <v>390</v>
      </c>
      <c r="C1331" t="s">
        <v>79</v>
      </c>
      <c r="D1331" t="s">
        <v>47</v>
      </c>
      <c r="E1331" t="s">
        <v>22</v>
      </c>
      <c r="F1331" s="101">
        <v>45291</v>
      </c>
      <c r="G1331">
        <v>11.04</v>
      </c>
      <c r="H1331">
        <v>10.5</v>
      </c>
      <c r="I1331" t="s">
        <v>4976</v>
      </c>
    </row>
    <row r="1332" spans="1:9" x14ac:dyDescent="0.3">
      <c r="A1332">
        <v>426</v>
      </c>
      <c r="B1332" t="s">
        <v>394</v>
      </c>
      <c r="C1332" t="s">
        <v>395</v>
      </c>
      <c r="D1332" t="s">
        <v>47</v>
      </c>
      <c r="E1332" t="s">
        <v>22</v>
      </c>
      <c r="F1332" s="101">
        <v>45291</v>
      </c>
      <c r="G1332">
        <v>92.31</v>
      </c>
      <c r="I1332" t="s">
        <v>4979</v>
      </c>
    </row>
    <row r="1333" spans="1:9" x14ac:dyDescent="0.3">
      <c r="A1333">
        <v>427</v>
      </c>
      <c r="B1333" t="s">
        <v>396</v>
      </c>
      <c r="C1333" t="s">
        <v>90</v>
      </c>
      <c r="D1333" t="s">
        <v>47</v>
      </c>
      <c r="E1333" t="s">
        <v>54</v>
      </c>
      <c r="F1333" s="101">
        <v>45291</v>
      </c>
      <c r="G1333">
        <v>0.2</v>
      </c>
      <c r="H1333">
        <v>0.2</v>
      </c>
      <c r="I1333" t="s">
        <v>3146</v>
      </c>
    </row>
    <row r="1334" spans="1:9" x14ac:dyDescent="0.3">
      <c r="A1334">
        <v>428</v>
      </c>
      <c r="B1334" t="s">
        <v>397</v>
      </c>
      <c r="C1334" t="s">
        <v>90</v>
      </c>
      <c r="D1334" t="s">
        <v>47</v>
      </c>
      <c r="E1334" t="s">
        <v>54</v>
      </c>
      <c r="F1334" s="101">
        <v>45291</v>
      </c>
      <c r="G1334">
        <v>18.63</v>
      </c>
      <c r="H1334">
        <v>1</v>
      </c>
      <c r="I1334" t="s">
        <v>3147</v>
      </c>
    </row>
    <row r="1335" spans="1:9" x14ac:dyDescent="0.3">
      <c r="A1335">
        <v>429</v>
      </c>
      <c r="B1335" t="s">
        <v>398</v>
      </c>
      <c r="C1335" t="s">
        <v>90</v>
      </c>
      <c r="D1335" t="s">
        <v>47</v>
      </c>
      <c r="E1335" t="s">
        <v>54</v>
      </c>
      <c r="F1335" s="101">
        <v>45291</v>
      </c>
      <c r="G1335">
        <v>0.76</v>
      </c>
      <c r="H1335">
        <v>0.76</v>
      </c>
      <c r="I1335" t="s">
        <v>3148</v>
      </c>
    </row>
    <row r="1336" spans="1:9" x14ac:dyDescent="0.3">
      <c r="A1336">
        <v>430</v>
      </c>
      <c r="B1336" t="s">
        <v>399</v>
      </c>
      <c r="C1336" t="s">
        <v>86</v>
      </c>
      <c r="D1336" t="s">
        <v>47</v>
      </c>
      <c r="E1336" t="s">
        <v>22</v>
      </c>
      <c r="F1336" s="101">
        <v>45291</v>
      </c>
      <c r="G1336">
        <v>101.39526345983001</v>
      </c>
      <c r="H1336">
        <v>95</v>
      </c>
      <c r="I1336" t="s">
        <v>3149</v>
      </c>
    </row>
    <row r="1337" spans="1:9" x14ac:dyDescent="0.3">
      <c r="A1337">
        <v>433</v>
      </c>
      <c r="B1337" t="s">
        <v>402</v>
      </c>
      <c r="C1337" t="s">
        <v>90</v>
      </c>
      <c r="D1337" t="s">
        <v>47</v>
      </c>
      <c r="E1337" t="s">
        <v>54</v>
      </c>
      <c r="F1337" s="101">
        <v>45291</v>
      </c>
      <c r="G1337">
        <v>0.05</v>
      </c>
      <c r="H1337">
        <v>0.05</v>
      </c>
      <c r="I1337" t="s">
        <v>3150</v>
      </c>
    </row>
    <row r="1338" spans="1:9" x14ac:dyDescent="0.3">
      <c r="A1338">
        <v>435</v>
      </c>
      <c r="B1338" t="s">
        <v>404</v>
      </c>
      <c r="C1338" t="s">
        <v>90</v>
      </c>
      <c r="D1338" t="s">
        <v>47</v>
      </c>
      <c r="E1338" t="s">
        <v>22</v>
      </c>
      <c r="F1338" s="101">
        <v>45291</v>
      </c>
      <c r="G1338">
        <v>-111.57</v>
      </c>
      <c r="H1338">
        <v>100</v>
      </c>
      <c r="I1338" t="s">
        <v>1760</v>
      </c>
    </row>
    <row r="1339" spans="1:9" x14ac:dyDescent="0.3">
      <c r="A1339">
        <v>439</v>
      </c>
      <c r="B1339" t="s">
        <v>407</v>
      </c>
      <c r="C1339" t="s">
        <v>315</v>
      </c>
      <c r="D1339" t="s">
        <v>47</v>
      </c>
      <c r="E1339" t="s">
        <v>22</v>
      </c>
      <c r="F1339" s="101">
        <v>45291</v>
      </c>
      <c r="G1339">
        <v>100</v>
      </c>
      <c r="H1339">
        <v>100</v>
      </c>
      <c r="I1339" t="s">
        <v>3151</v>
      </c>
    </row>
    <row r="1340" spans="1:9" x14ac:dyDescent="0.3">
      <c r="A1340">
        <v>440</v>
      </c>
      <c r="B1340" t="s">
        <v>408</v>
      </c>
      <c r="C1340" t="s">
        <v>315</v>
      </c>
      <c r="D1340" t="s">
        <v>47</v>
      </c>
      <c r="E1340" t="s">
        <v>22</v>
      </c>
      <c r="F1340" s="101">
        <v>45291</v>
      </c>
      <c r="G1340">
        <v>97.746062537526996</v>
      </c>
      <c r="H1340">
        <v>98</v>
      </c>
      <c r="I1340" t="s">
        <v>3152</v>
      </c>
    </row>
    <row r="1341" spans="1:9" x14ac:dyDescent="0.3">
      <c r="A1341">
        <v>473</v>
      </c>
      <c r="B1341" t="s">
        <v>437</v>
      </c>
      <c r="C1341" t="s">
        <v>20</v>
      </c>
      <c r="D1341" t="s">
        <v>47</v>
      </c>
      <c r="E1341" t="s">
        <v>22</v>
      </c>
      <c r="F1341" s="101">
        <v>45291</v>
      </c>
      <c r="G1341">
        <v>0</v>
      </c>
      <c r="I1341" t="s">
        <v>8440</v>
      </c>
    </row>
    <row r="1342" spans="1:9" x14ac:dyDescent="0.3">
      <c r="A1342">
        <v>474</v>
      </c>
      <c r="B1342" t="s">
        <v>440</v>
      </c>
      <c r="C1342" t="s">
        <v>439</v>
      </c>
      <c r="D1342" t="s">
        <v>47</v>
      </c>
      <c r="E1342" t="s">
        <v>22</v>
      </c>
      <c r="F1342" s="101">
        <v>45291</v>
      </c>
      <c r="I1342" t="s">
        <v>1965</v>
      </c>
    </row>
    <row r="1343" spans="1:9" x14ac:dyDescent="0.3">
      <c r="A1343">
        <v>476</v>
      </c>
      <c r="B1343" t="s">
        <v>442</v>
      </c>
      <c r="C1343" t="s">
        <v>20</v>
      </c>
      <c r="D1343" t="s">
        <v>47</v>
      </c>
      <c r="E1343" t="s">
        <v>22</v>
      </c>
      <c r="F1343" s="101">
        <v>45291</v>
      </c>
      <c r="G1343">
        <v>0</v>
      </c>
      <c r="I1343" t="s">
        <v>8441</v>
      </c>
    </row>
    <row r="1344" spans="1:9" x14ac:dyDescent="0.3">
      <c r="A1344">
        <v>477</v>
      </c>
      <c r="B1344" t="s">
        <v>443</v>
      </c>
      <c r="C1344" t="s">
        <v>439</v>
      </c>
      <c r="D1344" t="s">
        <v>47</v>
      </c>
      <c r="E1344" t="s">
        <v>22</v>
      </c>
      <c r="F1344" s="101">
        <v>45291</v>
      </c>
      <c r="I1344" t="s">
        <v>1998</v>
      </c>
    </row>
    <row r="1345" spans="1:9" x14ac:dyDescent="0.3">
      <c r="A1345">
        <v>478</v>
      </c>
      <c r="B1345" t="s">
        <v>444</v>
      </c>
      <c r="C1345" t="s">
        <v>439</v>
      </c>
      <c r="D1345" t="s">
        <v>47</v>
      </c>
      <c r="E1345" t="s">
        <v>22</v>
      </c>
      <c r="F1345" s="101">
        <v>45291</v>
      </c>
      <c r="G1345">
        <v>0</v>
      </c>
      <c r="I1345" t="s">
        <v>2016</v>
      </c>
    </row>
    <row r="1346" spans="1:9" x14ac:dyDescent="0.3">
      <c r="A1346">
        <v>479</v>
      </c>
      <c r="B1346" t="s">
        <v>445</v>
      </c>
      <c r="C1346" t="s">
        <v>439</v>
      </c>
      <c r="D1346" t="s">
        <v>47</v>
      </c>
      <c r="E1346" t="s">
        <v>22</v>
      </c>
      <c r="F1346" s="101">
        <v>45291</v>
      </c>
      <c r="G1346">
        <v>0</v>
      </c>
      <c r="I1346" t="s">
        <v>2035</v>
      </c>
    </row>
    <row r="1347" spans="1:9" x14ac:dyDescent="0.3">
      <c r="A1347">
        <v>480</v>
      </c>
      <c r="B1347" t="s">
        <v>446</v>
      </c>
      <c r="C1347" t="s">
        <v>439</v>
      </c>
      <c r="D1347" t="s">
        <v>47</v>
      </c>
      <c r="E1347" t="s">
        <v>22</v>
      </c>
      <c r="F1347" s="101">
        <v>45291</v>
      </c>
      <c r="I1347" t="s">
        <v>2051</v>
      </c>
    </row>
    <row r="1348" spans="1:9" x14ac:dyDescent="0.3">
      <c r="A1348">
        <v>519</v>
      </c>
      <c r="B1348" t="s">
        <v>2267</v>
      </c>
      <c r="C1348" t="s">
        <v>354</v>
      </c>
      <c r="D1348" t="s">
        <v>47</v>
      </c>
      <c r="E1348" t="s">
        <v>22</v>
      </c>
      <c r="F1348" s="101">
        <v>45291</v>
      </c>
      <c r="I1348" t="s">
        <v>2274</v>
      </c>
    </row>
    <row r="1349" spans="1:9" x14ac:dyDescent="0.3">
      <c r="A1349">
        <v>523</v>
      </c>
      <c r="B1349" t="s">
        <v>342</v>
      </c>
      <c r="C1349" t="s">
        <v>86</v>
      </c>
      <c r="D1349" t="s">
        <v>47</v>
      </c>
      <c r="E1349" t="s">
        <v>22</v>
      </c>
      <c r="F1349" s="101">
        <v>45291</v>
      </c>
      <c r="I1349" t="s">
        <v>2288</v>
      </c>
    </row>
    <row r="1350" spans="1:9" x14ac:dyDescent="0.3">
      <c r="A1350">
        <v>524</v>
      </c>
      <c r="B1350" t="s">
        <v>389</v>
      </c>
      <c r="C1350" t="s">
        <v>79</v>
      </c>
      <c r="D1350" t="s">
        <v>47</v>
      </c>
      <c r="E1350" t="s">
        <v>22</v>
      </c>
      <c r="F1350" s="101">
        <v>45291</v>
      </c>
      <c r="H1350">
        <v>100</v>
      </c>
      <c r="I1350" t="s">
        <v>2300</v>
      </c>
    </row>
    <row r="1351" spans="1:9" x14ac:dyDescent="0.3">
      <c r="A1351">
        <v>532</v>
      </c>
      <c r="B1351" t="s">
        <v>2339</v>
      </c>
      <c r="C1351" t="s">
        <v>102</v>
      </c>
      <c r="D1351" t="s">
        <v>47</v>
      </c>
      <c r="E1351" t="s">
        <v>22</v>
      </c>
      <c r="F1351" s="101">
        <v>45291</v>
      </c>
      <c r="H1351">
        <v>100</v>
      </c>
      <c r="I1351" t="s">
        <v>2345</v>
      </c>
    </row>
    <row r="1352" spans="1:9" x14ac:dyDescent="0.3">
      <c r="A1352">
        <v>533</v>
      </c>
      <c r="B1352" t="s">
        <v>2350</v>
      </c>
      <c r="C1352" t="s">
        <v>102</v>
      </c>
      <c r="D1352" t="s">
        <v>47</v>
      </c>
      <c r="E1352" t="s">
        <v>22</v>
      </c>
      <c r="F1352" s="101">
        <v>45291</v>
      </c>
      <c r="I1352" t="s">
        <v>2357</v>
      </c>
    </row>
    <row r="1353" spans="1:9" x14ac:dyDescent="0.3">
      <c r="A1353">
        <v>534</v>
      </c>
      <c r="B1353" t="s">
        <v>2362</v>
      </c>
      <c r="C1353" t="s">
        <v>102</v>
      </c>
      <c r="D1353" t="s">
        <v>47</v>
      </c>
      <c r="E1353" t="s">
        <v>22</v>
      </c>
      <c r="F1353" s="101">
        <v>45291</v>
      </c>
      <c r="I1353" t="s">
        <v>2369</v>
      </c>
    </row>
    <row r="1354" spans="1:9" x14ac:dyDescent="0.3">
      <c r="A1354">
        <v>535</v>
      </c>
      <c r="B1354" t="s">
        <v>2374</v>
      </c>
      <c r="C1354" t="s">
        <v>102</v>
      </c>
      <c r="D1354" t="s">
        <v>47</v>
      </c>
      <c r="E1354" t="s">
        <v>22</v>
      </c>
      <c r="F1354" s="101">
        <v>45291</v>
      </c>
      <c r="I1354" t="s">
        <v>2381</v>
      </c>
    </row>
    <row r="1355" spans="1:9" x14ac:dyDescent="0.3">
      <c r="A1355">
        <v>536</v>
      </c>
      <c r="B1355" t="s">
        <v>2386</v>
      </c>
      <c r="C1355" t="s">
        <v>102</v>
      </c>
      <c r="D1355" t="s">
        <v>47</v>
      </c>
      <c r="E1355" t="s">
        <v>22</v>
      </c>
      <c r="F1355" s="101">
        <v>45291</v>
      </c>
      <c r="I1355" t="s">
        <v>2393</v>
      </c>
    </row>
    <row r="1356" spans="1:9" x14ac:dyDescent="0.3">
      <c r="A1356">
        <v>543</v>
      </c>
      <c r="B1356" t="s">
        <v>2421</v>
      </c>
      <c r="C1356" t="s">
        <v>118</v>
      </c>
      <c r="D1356" t="s">
        <v>47</v>
      </c>
      <c r="E1356" t="s">
        <v>22</v>
      </c>
      <c r="F1356" s="101">
        <v>45291</v>
      </c>
      <c r="I1356" t="s">
        <v>2428</v>
      </c>
    </row>
    <row r="1357" spans="1:9" x14ac:dyDescent="0.3">
      <c r="A1357">
        <v>544</v>
      </c>
      <c r="B1357" t="s">
        <v>2432</v>
      </c>
      <c r="C1357" t="s">
        <v>366</v>
      </c>
      <c r="D1357" t="s">
        <v>47</v>
      </c>
      <c r="E1357" t="s">
        <v>22</v>
      </c>
      <c r="F1357" s="101">
        <v>45291</v>
      </c>
      <c r="H1357">
        <v>90</v>
      </c>
      <c r="I1357" t="s">
        <v>2439</v>
      </c>
    </row>
    <row r="1358" spans="1:9" x14ac:dyDescent="0.3">
      <c r="A1358">
        <v>69</v>
      </c>
      <c r="B1358" t="s">
        <v>51</v>
      </c>
      <c r="C1358" t="s">
        <v>50</v>
      </c>
      <c r="D1358" t="s">
        <v>52</v>
      </c>
      <c r="E1358" t="s">
        <v>22</v>
      </c>
      <c r="F1358" s="101">
        <v>45291</v>
      </c>
      <c r="G1358">
        <v>92.79</v>
      </c>
      <c r="H1358">
        <v>90</v>
      </c>
      <c r="I1358" t="s">
        <v>4996</v>
      </c>
    </row>
    <row r="1359" spans="1:9" x14ac:dyDescent="0.3">
      <c r="A1359">
        <v>111</v>
      </c>
      <c r="B1359" t="s">
        <v>85</v>
      </c>
      <c r="C1359" t="s">
        <v>50</v>
      </c>
      <c r="D1359" t="s">
        <v>52</v>
      </c>
      <c r="E1359" t="s">
        <v>22</v>
      </c>
      <c r="F1359" s="101">
        <v>45291</v>
      </c>
      <c r="G1359">
        <v>96</v>
      </c>
      <c r="H1359">
        <v>80</v>
      </c>
      <c r="I1359" t="s">
        <v>4999</v>
      </c>
    </row>
    <row r="1360" spans="1:9" x14ac:dyDescent="0.3">
      <c r="A1360">
        <v>197</v>
      </c>
      <c r="B1360" t="s">
        <v>130</v>
      </c>
      <c r="C1360" t="s">
        <v>87</v>
      </c>
      <c r="D1360" t="s">
        <v>52</v>
      </c>
      <c r="E1360" t="s">
        <v>22</v>
      </c>
      <c r="F1360" s="101">
        <v>45291</v>
      </c>
      <c r="G1360">
        <v>100</v>
      </c>
      <c r="H1360">
        <v>90</v>
      </c>
      <c r="I1360" t="s">
        <v>5002</v>
      </c>
    </row>
    <row r="1361" spans="1:9" x14ac:dyDescent="0.3">
      <c r="A1361">
        <v>213</v>
      </c>
      <c r="B1361" t="s">
        <v>142</v>
      </c>
      <c r="C1361" t="s">
        <v>90</v>
      </c>
      <c r="D1361" t="s">
        <v>52</v>
      </c>
      <c r="E1361" t="s">
        <v>22</v>
      </c>
      <c r="F1361" s="101">
        <v>45291</v>
      </c>
      <c r="G1361">
        <v>100</v>
      </c>
      <c r="H1361">
        <v>90</v>
      </c>
      <c r="I1361" t="s">
        <v>1031</v>
      </c>
    </row>
    <row r="1362" spans="1:9" x14ac:dyDescent="0.3">
      <c r="A1362">
        <v>233</v>
      </c>
      <c r="B1362" t="s">
        <v>164</v>
      </c>
      <c r="C1362" t="s">
        <v>90</v>
      </c>
      <c r="D1362" t="s">
        <v>52</v>
      </c>
      <c r="E1362" t="s">
        <v>22</v>
      </c>
      <c r="F1362" s="101">
        <v>45291</v>
      </c>
      <c r="G1362">
        <v>9.6282754418037779</v>
      </c>
      <c r="H1362">
        <v>20</v>
      </c>
      <c r="I1362" t="s">
        <v>1197</v>
      </c>
    </row>
    <row r="1363" spans="1:9" x14ac:dyDescent="0.3">
      <c r="A1363">
        <v>234</v>
      </c>
      <c r="B1363" t="s">
        <v>165</v>
      </c>
      <c r="C1363" t="s">
        <v>90</v>
      </c>
      <c r="D1363" t="s">
        <v>52</v>
      </c>
      <c r="E1363" t="s">
        <v>22</v>
      </c>
      <c r="F1363" s="101">
        <v>45291</v>
      </c>
      <c r="G1363">
        <v>5893.5</v>
      </c>
      <c r="H1363">
        <v>4000</v>
      </c>
      <c r="I1363" t="s">
        <v>1204</v>
      </c>
    </row>
    <row r="1364" spans="1:9" x14ac:dyDescent="0.3">
      <c r="A1364">
        <v>238</v>
      </c>
      <c r="B1364" t="s">
        <v>168</v>
      </c>
      <c r="C1364" t="s">
        <v>90</v>
      </c>
      <c r="D1364" t="s">
        <v>52</v>
      </c>
      <c r="E1364" t="s">
        <v>22</v>
      </c>
      <c r="F1364" s="101">
        <v>45291</v>
      </c>
      <c r="G1364">
        <v>75</v>
      </c>
      <c r="H1364">
        <v>90</v>
      </c>
      <c r="I1364" t="s">
        <v>1220</v>
      </c>
    </row>
    <row r="1365" spans="1:9" x14ac:dyDescent="0.3">
      <c r="A1365">
        <v>240</v>
      </c>
      <c r="B1365" t="s">
        <v>172</v>
      </c>
      <c r="C1365" t="s">
        <v>29</v>
      </c>
      <c r="D1365" t="s">
        <v>52</v>
      </c>
      <c r="E1365" t="s">
        <v>22</v>
      </c>
      <c r="F1365" s="101">
        <v>45291</v>
      </c>
      <c r="G1365">
        <v>80</v>
      </c>
      <c r="H1365">
        <v>100</v>
      </c>
      <c r="I1365" t="s">
        <v>5013</v>
      </c>
    </row>
    <row r="1366" spans="1:9" x14ac:dyDescent="0.3">
      <c r="A1366">
        <v>251</v>
      </c>
      <c r="B1366" t="s">
        <v>1248</v>
      </c>
      <c r="C1366" t="s">
        <v>186</v>
      </c>
      <c r="D1366" t="s">
        <v>52</v>
      </c>
      <c r="E1366" t="s">
        <v>22</v>
      </c>
      <c r="F1366" s="101">
        <v>45291</v>
      </c>
      <c r="G1366">
        <v>100</v>
      </c>
      <c r="H1366">
        <v>100</v>
      </c>
      <c r="I1366" t="s">
        <v>5016</v>
      </c>
    </row>
    <row r="1367" spans="1:9" x14ac:dyDescent="0.3">
      <c r="A1367">
        <v>254</v>
      </c>
      <c r="B1367" t="s">
        <v>189</v>
      </c>
      <c r="C1367" t="s">
        <v>190</v>
      </c>
      <c r="D1367" t="s">
        <v>52</v>
      </c>
      <c r="E1367" t="s">
        <v>22</v>
      </c>
      <c r="F1367" s="101">
        <v>45291</v>
      </c>
      <c r="G1367">
        <v>100</v>
      </c>
      <c r="H1367">
        <v>100</v>
      </c>
      <c r="I1367" t="s">
        <v>5019</v>
      </c>
    </row>
    <row r="1368" spans="1:9" x14ac:dyDescent="0.3">
      <c r="A1368">
        <v>263</v>
      </c>
      <c r="B1368" t="s">
        <v>201</v>
      </c>
      <c r="C1368" t="s">
        <v>41</v>
      </c>
      <c r="D1368" t="s">
        <v>52</v>
      </c>
      <c r="E1368" t="s">
        <v>22</v>
      </c>
      <c r="F1368" s="101">
        <v>45291</v>
      </c>
      <c r="G1368">
        <v>100</v>
      </c>
      <c r="H1368">
        <v>100</v>
      </c>
      <c r="I1368" t="s">
        <v>5022</v>
      </c>
    </row>
    <row r="1369" spans="1:9" x14ac:dyDescent="0.3">
      <c r="A1369">
        <v>265</v>
      </c>
      <c r="B1369" t="s">
        <v>205</v>
      </c>
      <c r="C1369" t="s">
        <v>41</v>
      </c>
      <c r="D1369" t="s">
        <v>52</v>
      </c>
      <c r="E1369" t="s">
        <v>22</v>
      </c>
      <c r="F1369" s="101">
        <v>45291</v>
      </c>
      <c r="G1369">
        <v>97.13</v>
      </c>
      <c r="H1369">
        <v>100</v>
      </c>
      <c r="I1369" t="s">
        <v>5026</v>
      </c>
    </row>
    <row r="1370" spans="1:9" x14ac:dyDescent="0.3">
      <c r="A1370">
        <v>266</v>
      </c>
      <c r="B1370" t="s">
        <v>206</v>
      </c>
      <c r="C1370" t="s">
        <v>41</v>
      </c>
      <c r="D1370" t="s">
        <v>52</v>
      </c>
      <c r="E1370" t="s">
        <v>22</v>
      </c>
      <c r="F1370" s="101">
        <v>45291</v>
      </c>
      <c r="G1370">
        <v>97.07</v>
      </c>
      <c r="H1370">
        <v>95</v>
      </c>
      <c r="I1370" t="s">
        <v>5029</v>
      </c>
    </row>
    <row r="1371" spans="1:9" x14ac:dyDescent="0.3">
      <c r="A1371">
        <v>300</v>
      </c>
      <c r="B1371" t="s">
        <v>244</v>
      </c>
      <c r="C1371" t="s">
        <v>245</v>
      </c>
      <c r="D1371" t="s">
        <v>52</v>
      </c>
      <c r="E1371" t="s">
        <v>22</v>
      </c>
      <c r="F1371" s="101">
        <v>45291</v>
      </c>
      <c r="G1371">
        <v>100</v>
      </c>
      <c r="H1371">
        <v>100</v>
      </c>
      <c r="I1371" t="s">
        <v>5032</v>
      </c>
    </row>
    <row r="1372" spans="1:9" x14ac:dyDescent="0.3">
      <c r="A1372">
        <v>301</v>
      </c>
      <c r="B1372" t="s">
        <v>246</v>
      </c>
      <c r="C1372" t="s">
        <v>245</v>
      </c>
      <c r="D1372" t="s">
        <v>52</v>
      </c>
      <c r="E1372" t="s">
        <v>22</v>
      </c>
      <c r="F1372" s="101">
        <v>45291</v>
      </c>
      <c r="G1372">
        <v>100</v>
      </c>
      <c r="H1372">
        <v>100</v>
      </c>
      <c r="I1372" t="s">
        <v>5035</v>
      </c>
    </row>
    <row r="1373" spans="1:9" x14ac:dyDescent="0.3">
      <c r="A1373">
        <v>306</v>
      </c>
      <c r="B1373" t="s">
        <v>252</v>
      </c>
      <c r="C1373" t="s">
        <v>186</v>
      </c>
      <c r="D1373" t="s">
        <v>52</v>
      </c>
      <c r="E1373" t="s">
        <v>22</v>
      </c>
      <c r="F1373" s="101">
        <v>45291</v>
      </c>
      <c r="G1373">
        <v>626</v>
      </c>
      <c r="H1373">
        <v>100</v>
      </c>
      <c r="I1373" t="s">
        <v>3153</v>
      </c>
    </row>
    <row r="1374" spans="1:9" x14ac:dyDescent="0.3">
      <c r="A1374">
        <v>347</v>
      </c>
      <c r="B1374" t="s">
        <v>297</v>
      </c>
      <c r="C1374" t="s">
        <v>298</v>
      </c>
      <c r="D1374" t="s">
        <v>52</v>
      </c>
      <c r="E1374" t="s">
        <v>54</v>
      </c>
      <c r="F1374" s="101">
        <v>45291</v>
      </c>
      <c r="G1374">
        <v>2</v>
      </c>
      <c r="H1374">
        <v>0</v>
      </c>
      <c r="I1374" t="s">
        <v>5039</v>
      </c>
    </row>
    <row r="1375" spans="1:9" x14ac:dyDescent="0.3">
      <c r="A1375">
        <v>348</v>
      </c>
      <c r="B1375" t="s">
        <v>299</v>
      </c>
      <c r="C1375" t="s">
        <v>298</v>
      </c>
      <c r="D1375" t="s">
        <v>52</v>
      </c>
      <c r="E1375" t="s">
        <v>22</v>
      </c>
      <c r="F1375" s="101">
        <v>45291</v>
      </c>
      <c r="G1375">
        <v>100</v>
      </c>
      <c r="H1375">
        <v>99</v>
      </c>
      <c r="I1375" t="s">
        <v>5043</v>
      </c>
    </row>
    <row r="1376" spans="1:9" x14ac:dyDescent="0.3">
      <c r="A1376">
        <v>351</v>
      </c>
      <c r="B1376" t="s">
        <v>300</v>
      </c>
      <c r="C1376" t="s">
        <v>298</v>
      </c>
      <c r="D1376" t="s">
        <v>52</v>
      </c>
      <c r="E1376" t="s">
        <v>54</v>
      </c>
      <c r="F1376" s="101">
        <v>45291</v>
      </c>
      <c r="G1376">
        <v>3.5442828816920029</v>
      </c>
      <c r="H1376">
        <v>0</v>
      </c>
      <c r="I1376" t="s">
        <v>5045</v>
      </c>
    </row>
    <row r="1377" spans="1:9" x14ac:dyDescent="0.3">
      <c r="A1377">
        <v>352</v>
      </c>
      <c r="B1377" t="s">
        <v>301</v>
      </c>
      <c r="C1377" t="s">
        <v>298</v>
      </c>
      <c r="D1377" t="s">
        <v>52</v>
      </c>
      <c r="E1377" t="s">
        <v>54</v>
      </c>
      <c r="F1377" s="101">
        <v>45291</v>
      </c>
      <c r="G1377">
        <v>0.28327481646983721</v>
      </c>
      <c r="H1377">
        <v>0</v>
      </c>
      <c r="I1377" t="s">
        <v>5047</v>
      </c>
    </row>
    <row r="1378" spans="1:9" x14ac:dyDescent="0.3">
      <c r="A1378">
        <v>368</v>
      </c>
      <c r="B1378" t="s">
        <v>322</v>
      </c>
      <c r="C1378" t="s">
        <v>1463</v>
      </c>
      <c r="D1378" t="s">
        <v>52</v>
      </c>
      <c r="E1378" t="s">
        <v>22</v>
      </c>
      <c r="F1378" s="101">
        <v>45291</v>
      </c>
      <c r="G1378">
        <v>94</v>
      </c>
      <c r="H1378">
        <v>90</v>
      </c>
      <c r="I1378" t="s">
        <v>5049</v>
      </c>
    </row>
    <row r="1379" spans="1:9" x14ac:dyDescent="0.3">
      <c r="A1379">
        <v>372</v>
      </c>
      <c r="B1379" t="s">
        <v>327</v>
      </c>
      <c r="C1379" t="s">
        <v>1463</v>
      </c>
      <c r="D1379" t="s">
        <v>52</v>
      </c>
      <c r="E1379" t="s">
        <v>22</v>
      </c>
      <c r="F1379" s="101">
        <v>45291</v>
      </c>
      <c r="G1379">
        <v>95</v>
      </c>
      <c r="H1379">
        <v>87</v>
      </c>
      <c r="I1379" t="s">
        <v>5052</v>
      </c>
    </row>
    <row r="1380" spans="1:9" x14ac:dyDescent="0.3">
      <c r="A1380">
        <v>373</v>
      </c>
      <c r="B1380" t="s">
        <v>328</v>
      </c>
      <c r="C1380" t="s">
        <v>190</v>
      </c>
      <c r="D1380" t="s">
        <v>52</v>
      </c>
      <c r="E1380" t="s">
        <v>22</v>
      </c>
      <c r="F1380" s="101">
        <v>45291</v>
      </c>
      <c r="G1380">
        <v>97.166666666666998</v>
      </c>
      <c r="H1380">
        <v>100</v>
      </c>
      <c r="I1380" t="s">
        <v>3154</v>
      </c>
    </row>
    <row r="1381" spans="1:9" x14ac:dyDescent="0.3">
      <c r="A1381">
        <v>390</v>
      </c>
      <c r="B1381" t="s">
        <v>348</v>
      </c>
      <c r="C1381" t="s">
        <v>190</v>
      </c>
      <c r="D1381" t="s">
        <v>52</v>
      </c>
      <c r="E1381" t="s">
        <v>22</v>
      </c>
      <c r="F1381" s="101">
        <v>45291</v>
      </c>
      <c r="G1381">
        <v>99.249166666666994</v>
      </c>
      <c r="H1381">
        <v>100</v>
      </c>
      <c r="I1381" t="s">
        <v>3155</v>
      </c>
    </row>
    <row r="1382" spans="1:9" x14ac:dyDescent="0.3">
      <c r="A1382">
        <v>394</v>
      </c>
      <c r="B1382" t="s">
        <v>353</v>
      </c>
      <c r="C1382" t="s">
        <v>354</v>
      </c>
      <c r="D1382" t="s">
        <v>52</v>
      </c>
      <c r="E1382" t="s">
        <v>22</v>
      </c>
      <c r="F1382" s="101">
        <v>45291</v>
      </c>
      <c r="G1382">
        <v>349.71</v>
      </c>
      <c r="H1382">
        <v>100</v>
      </c>
      <c r="I1382" t="s">
        <v>5059</v>
      </c>
    </row>
    <row r="1383" spans="1:9" x14ac:dyDescent="0.3">
      <c r="A1383">
        <v>395</v>
      </c>
      <c r="B1383" t="s">
        <v>356</v>
      </c>
      <c r="C1383" t="s">
        <v>354</v>
      </c>
      <c r="D1383" t="s">
        <v>52</v>
      </c>
      <c r="E1383" t="s">
        <v>22</v>
      </c>
      <c r="F1383" s="101">
        <v>45291</v>
      </c>
      <c r="G1383">
        <v>266.67</v>
      </c>
      <c r="H1383">
        <v>100</v>
      </c>
      <c r="I1383" t="s">
        <v>5062</v>
      </c>
    </row>
    <row r="1384" spans="1:9" x14ac:dyDescent="0.3">
      <c r="A1384">
        <v>409</v>
      </c>
      <c r="B1384" t="s">
        <v>375</v>
      </c>
      <c r="C1384" t="s">
        <v>41</v>
      </c>
      <c r="D1384" t="s">
        <v>52</v>
      </c>
      <c r="E1384" t="s">
        <v>22</v>
      </c>
      <c r="F1384" s="101">
        <v>45291</v>
      </c>
      <c r="G1384">
        <v>100</v>
      </c>
      <c r="H1384">
        <v>80</v>
      </c>
      <c r="I1384" t="s">
        <v>3156</v>
      </c>
    </row>
    <row r="1385" spans="1:9" x14ac:dyDescent="0.3">
      <c r="A1385">
        <v>414</v>
      </c>
      <c r="B1385" t="s">
        <v>382</v>
      </c>
      <c r="C1385" t="s">
        <v>190</v>
      </c>
      <c r="D1385" t="s">
        <v>52</v>
      </c>
      <c r="E1385" t="s">
        <v>22</v>
      </c>
      <c r="F1385" s="101">
        <v>45291</v>
      </c>
      <c r="G1385">
        <v>96.28</v>
      </c>
      <c r="H1385">
        <v>100</v>
      </c>
      <c r="I1385" t="s">
        <v>3157</v>
      </c>
    </row>
    <row r="1386" spans="1:9" x14ac:dyDescent="0.3">
      <c r="A1386">
        <v>415</v>
      </c>
      <c r="B1386" t="s">
        <v>383</v>
      </c>
      <c r="C1386" t="s">
        <v>190</v>
      </c>
      <c r="D1386" t="s">
        <v>52</v>
      </c>
      <c r="E1386" t="s">
        <v>22</v>
      </c>
      <c r="F1386" s="101">
        <v>45291</v>
      </c>
      <c r="G1386">
        <v>96</v>
      </c>
      <c r="H1386">
        <v>100</v>
      </c>
      <c r="I1386" t="s">
        <v>3158</v>
      </c>
    </row>
    <row r="1387" spans="1:9" x14ac:dyDescent="0.3">
      <c r="A1387">
        <v>416</v>
      </c>
      <c r="B1387" t="s">
        <v>384</v>
      </c>
      <c r="C1387" t="s">
        <v>190</v>
      </c>
      <c r="D1387" t="s">
        <v>52</v>
      </c>
      <c r="E1387" t="s">
        <v>22</v>
      </c>
      <c r="F1387" s="101">
        <v>45291</v>
      </c>
      <c r="G1387">
        <v>98</v>
      </c>
      <c r="H1387">
        <v>100</v>
      </c>
      <c r="I1387" t="s">
        <v>3160</v>
      </c>
    </row>
    <row r="1388" spans="1:9" x14ac:dyDescent="0.3">
      <c r="A1388">
        <v>417</v>
      </c>
      <c r="B1388" t="s">
        <v>385</v>
      </c>
      <c r="C1388" t="s">
        <v>190</v>
      </c>
      <c r="D1388" t="s">
        <v>52</v>
      </c>
      <c r="E1388" t="s">
        <v>22</v>
      </c>
      <c r="F1388" s="101">
        <v>45291</v>
      </c>
      <c r="G1388">
        <v>94.39</v>
      </c>
      <c r="H1388">
        <v>100</v>
      </c>
      <c r="I1388" t="s">
        <v>3161</v>
      </c>
    </row>
    <row r="1389" spans="1:9" x14ac:dyDescent="0.3">
      <c r="A1389">
        <v>418</v>
      </c>
      <c r="B1389" t="s">
        <v>386</v>
      </c>
      <c r="C1389" t="s">
        <v>190</v>
      </c>
      <c r="D1389" t="s">
        <v>52</v>
      </c>
      <c r="E1389" t="s">
        <v>22</v>
      </c>
      <c r="F1389" s="101">
        <v>45291</v>
      </c>
      <c r="G1389">
        <v>95.802222222221999</v>
      </c>
      <c r="H1389">
        <v>100</v>
      </c>
      <c r="I1389" t="s">
        <v>3162</v>
      </c>
    </row>
    <row r="1390" spans="1:9" x14ac:dyDescent="0.3">
      <c r="A1390">
        <v>420</v>
      </c>
      <c r="B1390" t="s">
        <v>388</v>
      </c>
      <c r="C1390" t="s">
        <v>190</v>
      </c>
      <c r="D1390" t="s">
        <v>52</v>
      </c>
      <c r="E1390" t="s">
        <v>22</v>
      </c>
      <c r="F1390" s="101">
        <v>45291</v>
      </c>
      <c r="G1390">
        <v>100</v>
      </c>
      <c r="H1390">
        <v>100</v>
      </c>
      <c r="I1390" t="s">
        <v>3163</v>
      </c>
    </row>
    <row r="1391" spans="1:9" x14ac:dyDescent="0.3">
      <c r="A1391">
        <v>431</v>
      </c>
      <c r="B1391" t="s">
        <v>400</v>
      </c>
      <c r="C1391" t="s">
        <v>64</v>
      </c>
      <c r="D1391" t="s">
        <v>52</v>
      </c>
      <c r="E1391" t="s">
        <v>22</v>
      </c>
      <c r="F1391" s="101">
        <v>45291</v>
      </c>
      <c r="G1391">
        <v>100</v>
      </c>
      <c r="H1391">
        <v>100</v>
      </c>
      <c r="I1391" t="s">
        <v>5074</v>
      </c>
    </row>
    <row r="1392" spans="1:9" x14ac:dyDescent="0.3">
      <c r="A1392">
        <v>432</v>
      </c>
      <c r="B1392" t="s">
        <v>401</v>
      </c>
      <c r="C1392" t="s">
        <v>64</v>
      </c>
      <c r="D1392" t="s">
        <v>52</v>
      </c>
      <c r="E1392" t="s">
        <v>22</v>
      </c>
      <c r="F1392" s="101">
        <v>45291</v>
      </c>
      <c r="G1392">
        <v>98.765555555556006</v>
      </c>
      <c r="H1392">
        <v>90</v>
      </c>
      <c r="I1392" t="s">
        <v>3164</v>
      </c>
    </row>
    <row r="1393" spans="1:9" x14ac:dyDescent="0.3">
      <c r="A1393">
        <v>456</v>
      </c>
      <c r="B1393" t="s">
        <v>421</v>
      </c>
      <c r="C1393" t="s">
        <v>395</v>
      </c>
      <c r="D1393" t="s">
        <v>52</v>
      </c>
      <c r="E1393" t="s">
        <v>22</v>
      </c>
      <c r="F1393" s="101">
        <v>45291</v>
      </c>
      <c r="I1393" t="s">
        <v>1852</v>
      </c>
    </row>
    <row r="1394" spans="1:9" x14ac:dyDescent="0.3">
      <c r="A1394">
        <v>457</v>
      </c>
      <c r="B1394" t="s">
        <v>422</v>
      </c>
      <c r="C1394" t="s">
        <v>395</v>
      </c>
      <c r="D1394" t="s">
        <v>52</v>
      </c>
      <c r="E1394" t="s">
        <v>22</v>
      </c>
      <c r="F1394" s="101">
        <v>45291</v>
      </c>
      <c r="I1394" t="s">
        <v>1874</v>
      </c>
    </row>
    <row r="1395" spans="1:9" x14ac:dyDescent="0.3">
      <c r="A1395">
        <v>469</v>
      </c>
      <c r="B1395" t="s">
        <v>387</v>
      </c>
      <c r="C1395" t="s">
        <v>190</v>
      </c>
      <c r="D1395" t="s">
        <v>52</v>
      </c>
      <c r="E1395" t="s">
        <v>22</v>
      </c>
      <c r="F1395" s="101">
        <v>45291</v>
      </c>
      <c r="I1395" t="s">
        <v>2637</v>
      </c>
    </row>
    <row r="1396" spans="1:9" x14ac:dyDescent="0.3">
      <c r="A1396">
        <v>470</v>
      </c>
      <c r="B1396" t="s">
        <v>433</v>
      </c>
      <c r="C1396" t="s">
        <v>190</v>
      </c>
      <c r="D1396" t="s">
        <v>52</v>
      </c>
      <c r="E1396" t="s">
        <v>22</v>
      </c>
      <c r="F1396" s="101">
        <v>45291</v>
      </c>
      <c r="H1396">
        <v>100</v>
      </c>
      <c r="I1396" t="s">
        <v>1913</v>
      </c>
    </row>
    <row r="1397" spans="1:9" x14ac:dyDescent="0.3">
      <c r="A1397">
        <v>471</v>
      </c>
      <c r="B1397" t="s">
        <v>434</v>
      </c>
      <c r="C1397" t="s">
        <v>190</v>
      </c>
      <c r="D1397" t="s">
        <v>52</v>
      </c>
      <c r="E1397" t="s">
        <v>22</v>
      </c>
      <c r="F1397" s="101">
        <v>45291</v>
      </c>
      <c r="I1397" t="s">
        <v>1932</v>
      </c>
    </row>
    <row r="1398" spans="1:9" x14ac:dyDescent="0.3">
      <c r="A1398">
        <v>510</v>
      </c>
      <c r="B1398" t="s">
        <v>2204</v>
      </c>
      <c r="C1398" t="s">
        <v>241</v>
      </c>
      <c r="D1398" t="s">
        <v>52</v>
      </c>
      <c r="E1398" t="s">
        <v>22</v>
      </c>
      <c r="F1398" s="101">
        <v>45291</v>
      </c>
      <c r="I1398" t="s">
        <v>2216</v>
      </c>
    </row>
    <row r="1399" spans="1:9" x14ac:dyDescent="0.3">
      <c r="A1399">
        <v>511</v>
      </c>
      <c r="B1399" t="s">
        <v>2228</v>
      </c>
      <c r="C1399" t="s">
        <v>241</v>
      </c>
      <c r="D1399" t="s">
        <v>52</v>
      </c>
      <c r="E1399" t="s">
        <v>22</v>
      </c>
      <c r="F1399" s="101">
        <v>45291</v>
      </c>
      <c r="I1399" t="s">
        <v>2240</v>
      </c>
    </row>
    <row r="1400" spans="1:9" x14ac:dyDescent="0.3">
      <c r="A1400">
        <v>529</v>
      </c>
      <c r="B1400" t="s">
        <v>2313</v>
      </c>
      <c r="C1400" t="s">
        <v>87</v>
      </c>
      <c r="D1400" t="s">
        <v>52</v>
      </c>
      <c r="E1400" t="s">
        <v>22</v>
      </c>
      <c r="F1400" s="101">
        <v>45291</v>
      </c>
      <c r="I1400" t="s">
        <v>2321</v>
      </c>
    </row>
    <row r="1401" spans="1:9" x14ac:dyDescent="0.3">
      <c r="A1401">
        <v>84</v>
      </c>
      <c r="B1401" t="s">
        <v>63</v>
      </c>
      <c r="C1401" t="s">
        <v>64</v>
      </c>
      <c r="D1401" t="s">
        <v>65</v>
      </c>
      <c r="E1401" t="s">
        <v>22</v>
      </c>
      <c r="F1401" s="101">
        <v>45291</v>
      </c>
      <c r="G1401">
        <v>100</v>
      </c>
      <c r="H1401">
        <v>100</v>
      </c>
      <c r="I1401" t="s">
        <v>5079</v>
      </c>
    </row>
    <row r="1402" spans="1:9" x14ac:dyDescent="0.3">
      <c r="A1402">
        <v>85</v>
      </c>
      <c r="B1402" t="s">
        <v>66</v>
      </c>
      <c r="C1402" t="s">
        <v>64</v>
      </c>
      <c r="D1402" t="s">
        <v>65</v>
      </c>
      <c r="E1402" t="s">
        <v>22</v>
      </c>
      <c r="F1402" s="101">
        <v>45291</v>
      </c>
      <c r="G1402">
        <v>100</v>
      </c>
      <c r="H1402">
        <v>100</v>
      </c>
      <c r="I1402" t="s">
        <v>5081</v>
      </c>
    </row>
    <row r="1403" spans="1:9" x14ac:dyDescent="0.3">
      <c r="A1403">
        <v>87</v>
      </c>
      <c r="B1403" t="s">
        <v>68</v>
      </c>
      <c r="C1403" t="s">
        <v>64</v>
      </c>
      <c r="D1403" t="s">
        <v>65</v>
      </c>
      <c r="E1403" t="s">
        <v>22</v>
      </c>
      <c r="F1403" s="101">
        <v>45291</v>
      </c>
      <c r="G1403">
        <v>100</v>
      </c>
      <c r="H1403">
        <v>90</v>
      </c>
      <c r="I1403" t="s">
        <v>5084</v>
      </c>
    </row>
    <row r="1404" spans="1:9" x14ac:dyDescent="0.3">
      <c r="A1404">
        <v>88</v>
      </c>
      <c r="B1404" t="s">
        <v>69</v>
      </c>
      <c r="C1404" t="s">
        <v>64</v>
      </c>
      <c r="D1404" t="s">
        <v>65</v>
      </c>
      <c r="E1404" t="s">
        <v>22</v>
      </c>
      <c r="F1404" s="101">
        <v>45291</v>
      </c>
      <c r="G1404">
        <v>100</v>
      </c>
      <c r="H1404">
        <v>100</v>
      </c>
      <c r="I1404" t="s">
        <v>5087</v>
      </c>
    </row>
    <row r="1405" spans="1:9" x14ac:dyDescent="0.3">
      <c r="A1405">
        <v>89</v>
      </c>
      <c r="B1405" t="s">
        <v>70</v>
      </c>
      <c r="C1405" t="s">
        <v>64</v>
      </c>
      <c r="D1405" t="s">
        <v>65</v>
      </c>
      <c r="E1405" t="s">
        <v>22</v>
      </c>
      <c r="F1405" s="101">
        <v>45291</v>
      </c>
      <c r="G1405">
        <v>100</v>
      </c>
      <c r="H1405">
        <v>100</v>
      </c>
      <c r="I1405" t="s">
        <v>5090</v>
      </c>
    </row>
    <row r="1406" spans="1:9" x14ac:dyDescent="0.3">
      <c r="A1406">
        <v>90</v>
      </c>
      <c r="B1406" t="s">
        <v>71</v>
      </c>
      <c r="C1406" t="s">
        <v>64</v>
      </c>
      <c r="D1406" t="s">
        <v>65</v>
      </c>
      <c r="E1406" t="s">
        <v>22</v>
      </c>
      <c r="F1406" s="101">
        <v>45291</v>
      </c>
      <c r="G1406">
        <v>100</v>
      </c>
      <c r="H1406">
        <v>100</v>
      </c>
      <c r="I1406" t="s">
        <v>5093</v>
      </c>
    </row>
    <row r="1407" spans="1:9" x14ac:dyDescent="0.3">
      <c r="A1407">
        <v>91</v>
      </c>
      <c r="B1407" t="s">
        <v>72</v>
      </c>
      <c r="C1407" t="s">
        <v>64</v>
      </c>
      <c r="D1407" t="s">
        <v>65</v>
      </c>
      <c r="E1407" t="s">
        <v>22</v>
      </c>
      <c r="F1407" s="101">
        <v>45291</v>
      </c>
      <c r="G1407">
        <v>100</v>
      </c>
      <c r="H1407">
        <v>100</v>
      </c>
      <c r="I1407" t="s">
        <v>5095</v>
      </c>
    </row>
    <row r="1408" spans="1:9" x14ac:dyDescent="0.3">
      <c r="A1408">
        <v>92</v>
      </c>
      <c r="B1408" t="s">
        <v>73</v>
      </c>
      <c r="C1408" t="s">
        <v>64</v>
      </c>
      <c r="D1408" t="s">
        <v>65</v>
      </c>
      <c r="E1408" t="s">
        <v>22</v>
      </c>
      <c r="F1408" s="101">
        <v>45291</v>
      </c>
      <c r="G1408">
        <v>100</v>
      </c>
      <c r="H1408">
        <v>100</v>
      </c>
      <c r="I1408" t="s">
        <v>5098</v>
      </c>
    </row>
    <row r="1409" spans="1:9" x14ac:dyDescent="0.3">
      <c r="A1409">
        <v>94</v>
      </c>
      <c r="B1409" t="s">
        <v>74</v>
      </c>
      <c r="C1409" t="s">
        <v>64</v>
      </c>
      <c r="D1409" t="s">
        <v>65</v>
      </c>
      <c r="E1409" t="s">
        <v>22</v>
      </c>
      <c r="F1409" s="101">
        <v>45291</v>
      </c>
      <c r="G1409">
        <v>100</v>
      </c>
      <c r="H1409">
        <v>100</v>
      </c>
      <c r="I1409" t="s">
        <v>5101</v>
      </c>
    </row>
    <row r="1410" spans="1:9" x14ac:dyDescent="0.3">
      <c r="A1410">
        <v>100</v>
      </c>
      <c r="B1410" t="s">
        <v>81</v>
      </c>
      <c r="C1410" t="s">
        <v>64</v>
      </c>
      <c r="D1410" t="s">
        <v>65</v>
      </c>
      <c r="E1410" t="s">
        <v>22</v>
      </c>
      <c r="F1410" s="101">
        <v>45291</v>
      </c>
      <c r="G1410">
        <v>99</v>
      </c>
      <c r="H1410">
        <v>100</v>
      </c>
      <c r="I1410" t="s">
        <v>5104</v>
      </c>
    </row>
    <row r="1411" spans="1:9" x14ac:dyDescent="0.3">
      <c r="A1411">
        <v>104</v>
      </c>
      <c r="B1411" t="s">
        <v>82</v>
      </c>
      <c r="C1411" t="s">
        <v>64</v>
      </c>
      <c r="D1411" t="s">
        <v>65</v>
      </c>
      <c r="E1411" t="s">
        <v>54</v>
      </c>
      <c r="F1411" s="101">
        <v>45291</v>
      </c>
      <c r="G1411">
        <v>0.47</v>
      </c>
      <c r="H1411">
        <v>2.14</v>
      </c>
      <c r="I1411" t="s">
        <v>5107</v>
      </c>
    </row>
    <row r="1412" spans="1:9" x14ac:dyDescent="0.3">
      <c r="A1412">
        <v>106</v>
      </c>
      <c r="B1412" t="s">
        <v>84</v>
      </c>
      <c r="C1412" t="s">
        <v>64</v>
      </c>
      <c r="D1412" t="s">
        <v>65</v>
      </c>
      <c r="E1412" t="s">
        <v>54</v>
      </c>
      <c r="F1412" s="101">
        <v>45291</v>
      </c>
      <c r="G1412">
        <v>0</v>
      </c>
      <c r="H1412">
        <v>0</v>
      </c>
      <c r="I1412" t="s">
        <v>5110</v>
      </c>
    </row>
    <row r="1413" spans="1:9" x14ac:dyDescent="0.3">
      <c r="A1413">
        <v>116</v>
      </c>
      <c r="B1413" t="s">
        <v>85</v>
      </c>
      <c r="C1413" t="s">
        <v>60</v>
      </c>
      <c r="D1413" t="s">
        <v>65</v>
      </c>
      <c r="E1413" t="s">
        <v>22</v>
      </c>
      <c r="F1413" s="101">
        <v>45291</v>
      </c>
      <c r="G1413">
        <v>88</v>
      </c>
      <c r="H1413">
        <v>80</v>
      </c>
      <c r="I1413" t="s">
        <v>8442</v>
      </c>
    </row>
    <row r="1414" spans="1:9" x14ac:dyDescent="0.3">
      <c r="A1414">
        <v>126</v>
      </c>
      <c r="B1414" t="s">
        <v>99</v>
      </c>
      <c r="C1414" t="s">
        <v>64</v>
      </c>
      <c r="D1414" t="s">
        <v>65</v>
      </c>
      <c r="E1414" t="s">
        <v>54</v>
      </c>
      <c r="F1414" s="101">
        <v>45291</v>
      </c>
      <c r="G1414">
        <v>0.12</v>
      </c>
      <c r="H1414">
        <v>2</v>
      </c>
      <c r="I1414" t="s">
        <v>5113</v>
      </c>
    </row>
    <row r="1415" spans="1:9" x14ac:dyDescent="0.3">
      <c r="A1415">
        <v>127</v>
      </c>
      <c r="B1415" t="s">
        <v>100</v>
      </c>
      <c r="C1415" t="s">
        <v>64</v>
      </c>
      <c r="D1415" t="s">
        <v>65</v>
      </c>
      <c r="E1415" t="s">
        <v>54</v>
      </c>
      <c r="F1415" s="101">
        <v>45291</v>
      </c>
      <c r="G1415">
        <v>0</v>
      </c>
      <c r="H1415">
        <v>0</v>
      </c>
      <c r="I1415" t="s">
        <v>5116</v>
      </c>
    </row>
    <row r="1416" spans="1:9" x14ac:dyDescent="0.3">
      <c r="A1416">
        <v>144</v>
      </c>
      <c r="B1416" t="s">
        <v>108</v>
      </c>
      <c r="C1416" t="s">
        <v>77</v>
      </c>
      <c r="D1416" t="s">
        <v>65</v>
      </c>
      <c r="E1416" t="s">
        <v>22</v>
      </c>
      <c r="F1416" s="101">
        <v>45291</v>
      </c>
      <c r="G1416">
        <v>4.83</v>
      </c>
      <c r="H1416">
        <v>3</v>
      </c>
      <c r="I1416" t="s">
        <v>5119</v>
      </c>
    </row>
    <row r="1417" spans="1:9" x14ac:dyDescent="0.3">
      <c r="A1417">
        <v>147</v>
      </c>
      <c r="B1417" t="s">
        <v>112</v>
      </c>
      <c r="C1417" t="s">
        <v>77</v>
      </c>
      <c r="D1417" t="s">
        <v>65</v>
      </c>
      <c r="E1417" t="s">
        <v>22</v>
      </c>
      <c r="F1417" s="101">
        <v>45291</v>
      </c>
      <c r="G1417">
        <v>12</v>
      </c>
      <c r="H1417">
        <v>13</v>
      </c>
      <c r="I1417" t="s">
        <v>5122</v>
      </c>
    </row>
    <row r="1418" spans="1:9" x14ac:dyDescent="0.3">
      <c r="A1418">
        <v>200</v>
      </c>
      <c r="B1418" t="s">
        <v>132</v>
      </c>
      <c r="C1418" t="s">
        <v>25</v>
      </c>
      <c r="D1418" t="s">
        <v>65</v>
      </c>
      <c r="E1418" t="s">
        <v>22</v>
      </c>
      <c r="F1418" s="101">
        <v>45291</v>
      </c>
      <c r="G1418">
        <v>90</v>
      </c>
      <c r="H1418">
        <v>70</v>
      </c>
      <c r="I1418" t="s">
        <v>5125</v>
      </c>
    </row>
    <row r="1419" spans="1:9" x14ac:dyDescent="0.3">
      <c r="A1419">
        <v>202</v>
      </c>
      <c r="B1419" t="s">
        <v>134</v>
      </c>
      <c r="C1419" t="s">
        <v>25</v>
      </c>
      <c r="D1419" t="s">
        <v>65</v>
      </c>
      <c r="E1419" t="s">
        <v>22</v>
      </c>
      <c r="F1419" s="101">
        <v>45291</v>
      </c>
      <c r="G1419">
        <v>64.7</v>
      </c>
      <c r="H1419">
        <v>66</v>
      </c>
      <c r="I1419" t="s">
        <v>5128</v>
      </c>
    </row>
    <row r="1420" spans="1:9" x14ac:dyDescent="0.3">
      <c r="A1420">
        <v>206</v>
      </c>
      <c r="B1420" t="s">
        <v>138</v>
      </c>
      <c r="C1420" t="s">
        <v>86</v>
      </c>
      <c r="D1420" t="s">
        <v>65</v>
      </c>
      <c r="E1420" t="s">
        <v>22</v>
      </c>
      <c r="F1420" s="101">
        <v>45291</v>
      </c>
      <c r="G1420">
        <v>4.6067902891217338</v>
      </c>
      <c r="H1420">
        <v>1</v>
      </c>
      <c r="I1420" t="s">
        <v>5132</v>
      </c>
    </row>
    <row r="1421" spans="1:9" x14ac:dyDescent="0.3">
      <c r="A1421">
        <v>216</v>
      </c>
      <c r="B1421" t="s">
        <v>146</v>
      </c>
      <c r="C1421" t="s">
        <v>90</v>
      </c>
      <c r="D1421" t="s">
        <v>65</v>
      </c>
      <c r="E1421" t="s">
        <v>22</v>
      </c>
      <c r="F1421" s="101">
        <v>45291</v>
      </c>
      <c r="G1421">
        <v>100</v>
      </c>
      <c r="H1421">
        <v>100</v>
      </c>
      <c r="I1421" t="s">
        <v>1074</v>
      </c>
    </row>
    <row r="1422" spans="1:9" x14ac:dyDescent="0.3">
      <c r="A1422">
        <v>221</v>
      </c>
      <c r="B1422" t="s">
        <v>152</v>
      </c>
      <c r="C1422" t="s">
        <v>90</v>
      </c>
      <c r="D1422" t="s">
        <v>65</v>
      </c>
      <c r="E1422" t="s">
        <v>22</v>
      </c>
      <c r="F1422" s="101">
        <v>45291</v>
      </c>
      <c r="G1422">
        <v>100</v>
      </c>
      <c r="H1422">
        <v>100</v>
      </c>
      <c r="I1422" t="s">
        <v>1135</v>
      </c>
    </row>
    <row r="1423" spans="1:9" x14ac:dyDescent="0.3">
      <c r="A1423">
        <v>222</v>
      </c>
      <c r="B1423" t="s">
        <v>153</v>
      </c>
      <c r="C1423" t="s">
        <v>90</v>
      </c>
      <c r="D1423" t="s">
        <v>65</v>
      </c>
      <c r="E1423" t="s">
        <v>22</v>
      </c>
      <c r="F1423" s="101">
        <v>45291</v>
      </c>
      <c r="G1423">
        <v>68.75</v>
      </c>
      <c r="H1423">
        <v>90</v>
      </c>
      <c r="I1423" t="s">
        <v>1138</v>
      </c>
    </row>
    <row r="1424" spans="1:9" x14ac:dyDescent="0.3">
      <c r="A1424">
        <v>223</v>
      </c>
      <c r="B1424" t="s">
        <v>154</v>
      </c>
      <c r="C1424" t="s">
        <v>90</v>
      </c>
      <c r="D1424" t="s">
        <v>65</v>
      </c>
      <c r="E1424" t="s">
        <v>22</v>
      </c>
      <c r="F1424" s="101">
        <v>45291</v>
      </c>
      <c r="G1424">
        <v>100</v>
      </c>
      <c r="H1424">
        <v>100</v>
      </c>
      <c r="I1424" t="s">
        <v>1146</v>
      </c>
    </row>
    <row r="1425" spans="1:9" x14ac:dyDescent="0.3">
      <c r="A1425">
        <v>224</v>
      </c>
      <c r="B1425" t="s">
        <v>155</v>
      </c>
      <c r="C1425" t="s">
        <v>90</v>
      </c>
      <c r="D1425" t="s">
        <v>65</v>
      </c>
      <c r="E1425" t="s">
        <v>22</v>
      </c>
      <c r="F1425" s="101">
        <v>45291</v>
      </c>
      <c r="G1425">
        <v>40</v>
      </c>
      <c r="H1425">
        <v>100</v>
      </c>
      <c r="I1425" t="s">
        <v>1148</v>
      </c>
    </row>
    <row r="1426" spans="1:9" x14ac:dyDescent="0.3">
      <c r="A1426">
        <v>226</v>
      </c>
      <c r="B1426" t="s">
        <v>157</v>
      </c>
      <c r="C1426" t="s">
        <v>90</v>
      </c>
      <c r="D1426" t="s">
        <v>65</v>
      </c>
      <c r="E1426" t="s">
        <v>22</v>
      </c>
      <c r="F1426" s="101">
        <v>45291</v>
      </c>
      <c r="G1426">
        <v>622.69000000000005</v>
      </c>
      <c r="H1426">
        <v>2</v>
      </c>
      <c r="I1426" t="s">
        <v>1179</v>
      </c>
    </row>
    <row r="1427" spans="1:9" x14ac:dyDescent="0.3">
      <c r="A1427">
        <v>227</v>
      </c>
      <c r="B1427" t="s">
        <v>1182</v>
      </c>
      <c r="C1427" t="s">
        <v>90</v>
      </c>
      <c r="D1427" t="s">
        <v>65</v>
      </c>
      <c r="E1427" t="s">
        <v>54</v>
      </c>
      <c r="F1427" s="101">
        <v>45291</v>
      </c>
      <c r="G1427">
        <v>0.01</v>
      </c>
      <c r="H1427">
        <v>0.3</v>
      </c>
      <c r="I1427" t="s">
        <v>1184</v>
      </c>
    </row>
    <row r="1428" spans="1:9" x14ac:dyDescent="0.3">
      <c r="A1428">
        <v>228</v>
      </c>
      <c r="B1428" t="s">
        <v>159</v>
      </c>
      <c r="C1428" t="s">
        <v>90</v>
      </c>
      <c r="D1428" t="s">
        <v>65</v>
      </c>
      <c r="E1428" t="s">
        <v>22</v>
      </c>
      <c r="F1428" s="101">
        <v>45291</v>
      </c>
      <c r="G1428">
        <v>100</v>
      </c>
      <c r="H1428">
        <v>100</v>
      </c>
      <c r="I1428" t="s">
        <v>2608</v>
      </c>
    </row>
    <row r="1429" spans="1:9" x14ac:dyDescent="0.3">
      <c r="A1429">
        <v>235</v>
      </c>
      <c r="B1429" t="s">
        <v>166</v>
      </c>
      <c r="C1429" t="s">
        <v>90</v>
      </c>
      <c r="D1429" t="s">
        <v>65</v>
      </c>
      <c r="E1429" t="s">
        <v>22</v>
      </c>
      <c r="F1429" s="101">
        <v>45291</v>
      </c>
      <c r="G1429">
        <v>81.652892561982995</v>
      </c>
      <c r="H1429">
        <v>100</v>
      </c>
      <c r="I1429" t="s">
        <v>1210</v>
      </c>
    </row>
    <row r="1430" spans="1:9" x14ac:dyDescent="0.3">
      <c r="A1430">
        <v>236</v>
      </c>
      <c r="B1430" t="s">
        <v>167</v>
      </c>
      <c r="C1430" t="s">
        <v>90</v>
      </c>
      <c r="D1430" t="s">
        <v>65</v>
      </c>
      <c r="E1430" t="s">
        <v>54</v>
      </c>
      <c r="F1430" s="101">
        <v>45291</v>
      </c>
      <c r="G1430">
        <v>0</v>
      </c>
      <c r="H1430">
        <v>0</v>
      </c>
      <c r="I1430" t="s">
        <v>1211</v>
      </c>
    </row>
    <row r="1431" spans="1:9" x14ac:dyDescent="0.3">
      <c r="A1431">
        <v>244</v>
      </c>
      <c r="B1431" t="s">
        <v>176</v>
      </c>
      <c r="C1431" t="s">
        <v>90</v>
      </c>
      <c r="D1431" t="s">
        <v>65</v>
      </c>
      <c r="E1431" t="s">
        <v>54</v>
      </c>
      <c r="F1431" s="101">
        <v>45291</v>
      </c>
      <c r="G1431">
        <v>24</v>
      </c>
      <c r="H1431">
        <v>25</v>
      </c>
      <c r="I1431" t="s">
        <v>1243</v>
      </c>
    </row>
    <row r="1432" spans="1:9" x14ac:dyDescent="0.3">
      <c r="A1432">
        <v>255</v>
      </c>
      <c r="B1432" t="s">
        <v>1258</v>
      </c>
      <c r="C1432" t="s">
        <v>118</v>
      </c>
      <c r="D1432" t="s">
        <v>65</v>
      </c>
      <c r="E1432" t="s">
        <v>22</v>
      </c>
      <c r="F1432" s="101">
        <v>45291</v>
      </c>
      <c r="G1432">
        <v>18</v>
      </c>
      <c r="H1432">
        <v>100</v>
      </c>
      <c r="I1432" t="s">
        <v>3165</v>
      </c>
    </row>
    <row r="1433" spans="1:9" x14ac:dyDescent="0.3">
      <c r="A1433">
        <v>272</v>
      </c>
      <c r="B1433" t="s">
        <v>212</v>
      </c>
      <c r="C1433" t="s">
        <v>64</v>
      </c>
      <c r="D1433" t="s">
        <v>65</v>
      </c>
      <c r="E1433" t="s">
        <v>54</v>
      </c>
      <c r="F1433" s="101">
        <v>45291</v>
      </c>
      <c r="G1433">
        <v>0</v>
      </c>
      <c r="H1433">
        <v>0</v>
      </c>
      <c r="I1433" t="s">
        <v>5157</v>
      </c>
    </row>
    <row r="1434" spans="1:9" x14ac:dyDescent="0.3">
      <c r="A1434">
        <v>288</v>
      </c>
      <c r="B1434" t="s">
        <v>230</v>
      </c>
      <c r="C1434" t="s">
        <v>219</v>
      </c>
      <c r="D1434" t="s">
        <v>65</v>
      </c>
      <c r="E1434" t="s">
        <v>22</v>
      </c>
      <c r="F1434" s="101">
        <v>45291</v>
      </c>
      <c r="G1434">
        <v>112.5</v>
      </c>
      <c r="H1434">
        <v>85</v>
      </c>
      <c r="I1434" t="s">
        <v>5160</v>
      </c>
    </row>
    <row r="1435" spans="1:9" x14ac:dyDescent="0.3">
      <c r="A1435">
        <v>318</v>
      </c>
      <c r="B1435" t="s">
        <v>267</v>
      </c>
      <c r="C1435" t="s">
        <v>102</v>
      </c>
      <c r="D1435" t="s">
        <v>65</v>
      </c>
      <c r="E1435" t="s">
        <v>22</v>
      </c>
      <c r="F1435" s="101">
        <v>45291</v>
      </c>
      <c r="G1435">
        <v>90.909090909090907</v>
      </c>
      <c r="H1435">
        <v>80</v>
      </c>
      <c r="I1435" t="s">
        <v>5162</v>
      </c>
    </row>
    <row r="1436" spans="1:9" x14ac:dyDescent="0.3">
      <c r="A1436">
        <v>326</v>
      </c>
      <c r="B1436" t="s">
        <v>1405</v>
      </c>
      <c r="C1436" t="s">
        <v>214</v>
      </c>
      <c r="D1436" t="s">
        <v>65</v>
      </c>
      <c r="E1436" t="s">
        <v>22</v>
      </c>
      <c r="F1436" s="101">
        <v>45291</v>
      </c>
      <c r="G1436">
        <v>100</v>
      </c>
      <c r="H1436">
        <v>100</v>
      </c>
      <c r="I1436" t="s">
        <v>5165</v>
      </c>
    </row>
    <row r="1437" spans="1:9" x14ac:dyDescent="0.3">
      <c r="A1437">
        <v>334</v>
      </c>
      <c r="B1437" t="s">
        <v>283</v>
      </c>
      <c r="C1437" t="s">
        <v>25</v>
      </c>
      <c r="D1437" t="s">
        <v>65</v>
      </c>
      <c r="E1437" t="s">
        <v>22</v>
      </c>
      <c r="F1437" s="101">
        <v>45291</v>
      </c>
      <c r="G1437">
        <v>88.39</v>
      </c>
      <c r="H1437">
        <v>88</v>
      </c>
      <c r="I1437" t="s">
        <v>5168</v>
      </c>
    </row>
    <row r="1438" spans="1:9" x14ac:dyDescent="0.3">
      <c r="A1438">
        <v>336</v>
      </c>
      <c r="B1438" t="s">
        <v>285</v>
      </c>
      <c r="C1438" t="s">
        <v>104</v>
      </c>
      <c r="D1438" t="s">
        <v>65</v>
      </c>
      <c r="E1438" t="s">
        <v>54</v>
      </c>
      <c r="F1438" s="101">
        <v>45291</v>
      </c>
      <c r="G1438">
        <v>1.742198218602321</v>
      </c>
      <c r="H1438">
        <v>2</v>
      </c>
      <c r="I1438" t="s">
        <v>1412</v>
      </c>
    </row>
    <row r="1439" spans="1:9" x14ac:dyDescent="0.3">
      <c r="A1439">
        <v>339</v>
      </c>
      <c r="B1439" t="s">
        <v>289</v>
      </c>
      <c r="C1439" t="s">
        <v>290</v>
      </c>
      <c r="D1439" t="s">
        <v>65</v>
      </c>
      <c r="E1439" t="s">
        <v>22</v>
      </c>
      <c r="F1439" s="101">
        <v>45291</v>
      </c>
      <c r="G1439">
        <v>28.571428571428569</v>
      </c>
      <c r="H1439">
        <v>30</v>
      </c>
      <c r="I1439" t="s">
        <v>5174</v>
      </c>
    </row>
    <row r="1440" spans="1:9" x14ac:dyDescent="0.3">
      <c r="A1440">
        <v>346</v>
      </c>
      <c r="B1440" t="s">
        <v>296</v>
      </c>
      <c r="C1440" t="s">
        <v>25</v>
      </c>
      <c r="D1440" t="s">
        <v>65</v>
      </c>
      <c r="E1440" t="s">
        <v>22</v>
      </c>
      <c r="F1440" s="101">
        <v>45291</v>
      </c>
      <c r="G1440">
        <v>83.91608391608392</v>
      </c>
      <c r="I1440" t="s">
        <v>5177</v>
      </c>
    </row>
    <row r="1441" spans="1:9" x14ac:dyDescent="0.3">
      <c r="A1441">
        <v>355</v>
      </c>
      <c r="B1441" t="s">
        <v>305</v>
      </c>
      <c r="C1441" t="s">
        <v>306</v>
      </c>
      <c r="D1441" t="s">
        <v>65</v>
      </c>
      <c r="E1441" t="s">
        <v>22</v>
      </c>
      <c r="F1441" s="101">
        <v>45291</v>
      </c>
      <c r="G1441">
        <v>1.64916004403234</v>
      </c>
      <c r="H1441">
        <v>1</v>
      </c>
      <c r="I1441" t="s">
        <v>5180</v>
      </c>
    </row>
    <row r="1442" spans="1:9" x14ac:dyDescent="0.3">
      <c r="A1442">
        <v>361</v>
      </c>
      <c r="B1442" t="s">
        <v>1444</v>
      </c>
      <c r="C1442" t="s">
        <v>32</v>
      </c>
      <c r="D1442" t="s">
        <v>65</v>
      </c>
      <c r="E1442" t="s">
        <v>22</v>
      </c>
      <c r="F1442" s="101">
        <v>45291</v>
      </c>
      <c r="G1442">
        <v>4.5599999999999996</v>
      </c>
      <c r="H1442">
        <v>4.5</v>
      </c>
      <c r="I1442" t="s">
        <v>5183</v>
      </c>
    </row>
    <row r="1443" spans="1:9" x14ac:dyDescent="0.3">
      <c r="A1443">
        <v>366</v>
      </c>
      <c r="B1443" t="s">
        <v>319</v>
      </c>
      <c r="C1443" t="s">
        <v>315</v>
      </c>
      <c r="D1443" t="s">
        <v>65</v>
      </c>
      <c r="E1443" t="s">
        <v>22</v>
      </c>
      <c r="F1443" s="101">
        <v>45291</v>
      </c>
      <c r="G1443">
        <v>100</v>
      </c>
      <c r="H1443">
        <v>100</v>
      </c>
      <c r="I1443" t="s">
        <v>5187</v>
      </c>
    </row>
    <row r="1444" spans="1:9" x14ac:dyDescent="0.3">
      <c r="A1444">
        <v>367</v>
      </c>
      <c r="B1444" t="s">
        <v>320</v>
      </c>
      <c r="C1444" t="s">
        <v>32</v>
      </c>
      <c r="D1444" t="s">
        <v>65</v>
      </c>
      <c r="E1444" t="s">
        <v>22</v>
      </c>
      <c r="F1444" s="101">
        <v>45291</v>
      </c>
      <c r="G1444">
        <v>6.2497567052045619</v>
      </c>
      <c r="H1444">
        <v>5</v>
      </c>
      <c r="I1444" t="s">
        <v>5191</v>
      </c>
    </row>
    <row r="1445" spans="1:9" x14ac:dyDescent="0.3">
      <c r="A1445">
        <v>377</v>
      </c>
      <c r="B1445" t="s">
        <v>333</v>
      </c>
      <c r="C1445" t="s">
        <v>86</v>
      </c>
      <c r="D1445" t="s">
        <v>65</v>
      </c>
      <c r="E1445" t="s">
        <v>22</v>
      </c>
      <c r="F1445" s="101">
        <v>45291</v>
      </c>
      <c r="G1445">
        <v>60.77</v>
      </c>
      <c r="H1445">
        <v>100</v>
      </c>
      <c r="I1445" t="s">
        <v>5194</v>
      </c>
    </row>
    <row r="1446" spans="1:9" x14ac:dyDescent="0.3">
      <c r="A1446">
        <v>392</v>
      </c>
      <c r="B1446" t="s">
        <v>351</v>
      </c>
      <c r="C1446" t="s">
        <v>350</v>
      </c>
      <c r="D1446" t="s">
        <v>65</v>
      </c>
      <c r="E1446" t="s">
        <v>22</v>
      </c>
      <c r="F1446" s="101">
        <v>45291</v>
      </c>
      <c r="G1446">
        <v>147.38</v>
      </c>
      <c r="H1446">
        <v>100</v>
      </c>
      <c r="I1446" t="s">
        <v>5197</v>
      </c>
    </row>
    <row r="1447" spans="1:9" x14ac:dyDescent="0.3">
      <c r="A1447">
        <v>393</v>
      </c>
      <c r="B1447" t="s">
        <v>352</v>
      </c>
      <c r="C1447" t="s">
        <v>350</v>
      </c>
      <c r="D1447" t="s">
        <v>65</v>
      </c>
      <c r="E1447" t="s">
        <v>54</v>
      </c>
      <c r="F1447" s="101">
        <v>45291</v>
      </c>
      <c r="G1447">
        <v>15.45</v>
      </c>
      <c r="H1447">
        <v>15</v>
      </c>
      <c r="I1447" t="s">
        <v>5200</v>
      </c>
    </row>
    <row r="1448" spans="1:9" x14ac:dyDescent="0.3">
      <c r="A1448">
        <v>402</v>
      </c>
      <c r="B1448" t="s">
        <v>367</v>
      </c>
      <c r="C1448" t="s">
        <v>366</v>
      </c>
      <c r="D1448" t="s">
        <v>65</v>
      </c>
      <c r="E1448" t="s">
        <v>22</v>
      </c>
      <c r="F1448" s="101">
        <v>45291</v>
      </c>
      <c r="I1448" t="s">
        <v>5202</v>
      </c>
    </row>
    <row r="1449" spans="1:9" x14ac:dyDescent="0.3">
      <c r="A1449">
        <v>413</v>
      </c>
      <c r="B1449" t="s">
        <v>381</v>
      </c>
      <c r="C1449" t="s">
        <v>354</v>
      </c>
      <c r="D1449" t="s">
        <v>65</v>
      </c>
      <c r="E1449" t="s">
        <v>22</v>
      </c>
      <c r="F1449" s="101">
        <v>45291</v>
      </c>
      <c r="G1449">
        <v>100</v>
      </c>
      <c r="I1449" t="s">
        <v>5205</v>
      </c>
    </row>
    <row r="1450" spans="1:9" x14ac:dyDescent="0.3">
      <c r="A1450">
        <v>423</v>
      </c>
      <c r="B1450" t="s">
        <v>391</v>
      </c>
      <c r="C1450" t="s">
        <v>79</v>
      </c>
      <c r="D1450" t="s">
        <v>65</v>
      </c>
      <c r="E1450" t="s">
        <v>22</v>
      </c>
      <c r="F1450" s="101">
        <v>45291</v>
      </c>
      <c r="G1450">
        <v>7.9</v>
      </c>
      <c r="H1450">
        <v>8.4</v>
      </c>
      <c r="I1450" t="s">
        <v>5209</v>
      </c>
    </row>
    <row r="1451" spans="1:9" x14ac:dyDescent="0.3">
      <c r="A1451">
        <v>424</v>
      </c>
      <c r="B1451" t="s">
        <v>1685</v>
      </c>
      <c r="C1451" t="s">
        <v>79</v>
      </c>
      <c r="D1451" t="s">
        <v>65</v>
      </c>
      <c r="E1451" t="s">
        <v>22</v>
      </c>
      <c r="F1451" s="101">
        <v>45291</v>
      </c>
      <c r="G1451">
        <v>6</v>
      </c>
      <c r="H1451">
        <v>92</v>
      </c>
      <c r="I1451" t="s">
        <v>5212</v>
      </c>
    </row>
    <row r="1452" spans="1:9" x14ac:dyDescent="0.3">
      <c r="A1452">
        <v>437</v>
      </c>
      <c r="B1452" t="s">
        <v>405</v>
      </c>
      <c r="C1452" t="s">
        <v>241</v>
      </c>
      <c r="D1452" t="s">
        <v>65</v>
      </c>
      <c r="E1452" t="s">
        <v>22</v>
      </c>
      <c r="F1452" s="101">
        <v>45291</v>
      </c>
      <c r="G1452">
        <v>96</v>
      </c>
      <c r="H1452">
        <v>80</v>
      </c>
      <c r="I1452" t="s">
        <v>5215</v>
      </c>
    </row>
    <row r="1453" spans="1:9" x14ac:dyDescent="0.3">
      <c r="A1453">
        <v>542</v>
      </c>
      <c r="B1453" t="s">
        <v>2410</v>
      </c>
      <c r="C1453" t="s">
        <v>279</v>
      </c>
      <c r="D1453" t="s">
        <v>65</v>
      </c>
      <c r="E1453" t="s">
        <v>22</v>
      </c>
      <c r="F1453" s="101">
        <v>45291</v>
      </c>
      <c r="I1453" t="s">
        <v>2418</v>
      </c>
    </row>
    <row r="1454" spans="1:9" x14ac:dyDescent="0.3">
      <c r="A1454">
        <v>546</v>
      </c>
      <c r="B1454" t="s">
        <v>2444</v>
      </c>
      <c r="C1454" t="s">
        <v>279</v>
      </c>
      <c r="D1454" t="s">
        <v>65</v>
      </c>
      <c r="E1454" t="s">
        <v>22</v>
      </c>
      <c r="F1454" s="101">
        <v>45291</v>
      </c>
      <c r="I1454" t="s">
        <v>2454</v>
      </c>
    </row>
    <row r="1455" spans="1:9" x14ac:dyDescent="0.3">
      <c r="A1455">
        <v>77</v>
      </c>
      <c r="B1455" t="s">
        <v>57</v>
      </c>
      <c r="C1455" t="s">
        <v>58</v>
      </c>
      <c r="D1455" t="s">
        <v>21</v>
      </c>
      <c r="E1455" t="s">
        <v>22</v>
      </c>
      <c r="F1455" s="101">
        <v>45322</v>
      </c>
      <c r="G1455">
        <v>97</v>
      </c>
      <c r="H1455">
        <v>97</v>
      </c>
      <c r="I1455" t="s">
        <v>5218</v>
      </c>
    </row>
    <row r="1456" spans="1:9" x14ac:dyDescent="0.3">
      <c r="A1456">
        <v>121</v>
      </c>
      <c r="B1456" t="s">
        <v>94</v>
      </c>
      <c r="C1456" t="s">
        <v>25</v>
      </c>
      <c r="D1456" t="s">
        <v>21</v>
      </c>
      <c r="E1456" t="s">
        <v>54</v>
      </c>
      <c r="F1456" s="101">
        <v>45322</v>
      </c>
      <c r="G1456">
        <v>98.3</v>
      </c>
      <c r="H1456">
        <v>102</v>
      </c>
      <c r="I1456" t="s">
        <v>5221</v>
      </c>
    </row>
    <row r="1457" spans="1:9" x14ac:dyDescent="0.3">
      <c r="A1457">
        <v>122</v>
      </c>
      <c r="B1457" t="s">
        <v>96</v>
      </c>
      <c r="C1457" t="s">
        <v>93</v>
      </c>
      <c r="D1457" t="s">
        <v>21</v>
      </c>
      <c r="E1457" t="s">
        <v>22</v>
      </c>
      <c r="F1457" s="101">
        <v>45322</v>
      </c>
      <c r="H1457">
        <v>80</v>
      </c>
      <c r="I1457" t="s">
        <v>826</v>
      </c>
    </row>
    <row r="1458" spans="1:9" x14ac:dyDescent="0.3">
      <c r="A1458">
        <v>124</v>
      </c>
      <c r="B1458" t="s">
        <v>97</v>
      </c>
      <c r="C1458" t="s">
        <v>64</v>
      </c>
      <c r="D1458" t="s">
        <v>21</v>
      </c>
      <c r="E1458" t="s">
        <v>54</v>
      </c>
      <c r="F1458" s="101">
        <v>45322</v>
      </c>
      <c r="G1458">
        <v>0</v>
      </c>
      <c r="H1458">
        <v>0.2</v>
      </c>
      <c r="I1458" t="s">
        <v>5224</v>
      </c>
    </row>
    <row r="1459" spans="1:9" x14ac:dyDescent="0.3">
      <c r="A1459">
        <v>125</v>
      </c>
      <c r="B1459" t="s">
        <v>98</v>
      </c>
      <c r="C1459" t="s">
        <v>64</v>
      </c>
      <c r="D1459" t="s">
        <v>21</v>
      </c>
      <c r="E1459" t="s">
        <v>54</v>
      </c>
      <c r="F1459" s="101">
        <v>45322</v>
      </c>
      <c r="G1459">
        <v>0</v>
      </c>
      <c r="H1459">
        <v>1.9</v>
      </c>
      <c r="I1459" t="s">
        <v>5227</v>
      </c>
    </row>
    <row r="1460" spans="1:9" x14ac:dyDescent="0.3">
      <c r="A1460">
        <v>128</v>
      </c>
      <c r="B1460" t="s">
        <v>101</v>
      </c>
      <c r="C1460" t="s">
        <v>64</v>
      </c>
      <c r="D1460" t="s">
        <v>21</v>
      </c>
      <c r="E1460" t="s">
        <v>54</v>
      </c>
      <c r="F1460" s="101">
        <v>45322</v>
      </c>
      <c r="G1460">
        <v>0.70466256906934877</v>
      </c>
      <c r="H1460">
        <v>1</v>
      </c>
      <c r="I1460" t="s">
        <v>5230</v>
      </c>
    </row>
    <row r="1461" spans="1:9" x14ac:dyDescent="0.3">
      <c r="A1461">
        <v>172</v>
      </c>
      <c r="B1461" t="s">
        <v>122</v>
      </c>
      <c r="C1461" t="s">
        <v>93</v>
      </c>
      <c r="D1461" t="s">
        <v>21</v>
      </c>
      <c r="E1461" t="s">
        <v>22</v>
      </c>
      <c r="F1461" s="101">
        <v>45322</v>
      </c>
      <c r="H1461">
        <v>95</v>
      </c>
      <c r="I1461" t="s">
        <v>957</v>
      </c>
    </row>
    <row r="1462" spans="1:9" x14ac:dyDescent="0.3">
      <c r="A1462">
        <v>208</v>
      </c>
      <c r="B1462" t="s">
        <v>140</v>
      </c>
      <c r="C1462" t="s">
        <v>90</v>
      </c>
      <c r="D1462" t="s">
        <v>21</v>
      </c>
      <c r="E1462" t="s">
        <v>54</v>
      </c>
      <c r="F1462" s="101">
        <v>45322</v>
      </c>
      <c r="G1462">
        <v>1326</v>
      </c>
      <c r="H1462">
        <v>1</v>
      </c>
      <c r="I1462" t="s">
        <v>3170</v>
      </c>
    </row>
    <row r="1463" spans="1:9" x14ac:dyDescent="0.3">
      <c r="A1463">
        <v>214</v>
      </c>
      <c r="B1463" t="s">
        <v>143</v>
      </c>
      <c r="C1463" t="s">
        <v>90</v>
      </c>
      <c r="D1463" t="s">
        <v>21</v>
      </c>
      <c r="E1463" t="s">
        <v>54</v>
      </c>
      <c r="F1463" s="101">
        <v>45322</v>
      </c>
      <c r="G1463">
        <v>3375.7</v>
      </c>
      <c r="H1463">
        <v>7500</v>
      </c>
      <c r="I1463" t="s">
        <v>3171</v>
      </c>
    </row>
    <row r="1464" spans="1:9" x14ac:dyDescent="0.3">
      <c r="A1464">
        <v>217</v>
      </c>
      <c r="B1464" t="s">
        <v>147</v>
      </c>
      <c r="C1464" t="s">
        <v>90</v>
      </c>
      <c r="D1464" t="s">
        <v>21</v>
      </c>
      <c r="E1464" t="s">
        <v>22</v>
      </c>
      <c r="F1464" s="101">
        <v>45322</v>
      </c>
      <c r="G1464">
        <v>53.86</v>
      </c>
      <c r="H1464">
        <v>20</v>
      </c>
      <c r="I1464" t="s">
        <v>3172</v>
      </c>
    </row>
    <row r="1465" spans="1:9" x14ac:dyDescent="0.3">
      <c r="A1465">
        <v>218</v>
      </c>
      <c r="B1465" t="s">
        <v>148</v>
      </c>
      <c r="C1465" t="s">
        <v>90</v>
      </c>
      <c r="D1465" t="s">
        <v>21</v>
      </c>
      <c r="E1465" t="s">
        <v>54</v>
      </c>
      <c r="F1465" s="101">
        <v>45322</v>
      </c>
      <c r="G1465">
        <v>122939.06</v>
      </c>
      <c r="H1465">
        <v>172000</v>
      </c>
      <c r="I1465" t="s">
        <v>3173</v>
      </c>
    </row>
    <row r="1466" spans="1:9" x14ac:dyDescent="0.3">
      <c r="A1466">
        <v>225</v>
      </c>
      <c r="B1466" t="s">
        <v>156</v>
      </c>
      <c r="C1466" t="s">
        <v>90</v>
      </c>
      <c r="D1466" t="s">
        <v>21</v>
      </c>
      <c r="E1466" t="s">
        <v>22</v>
      </c>
      <c r="F1466" s="101">
        <v>45322</v>
      </c>
      <c r="G1466">
        <v>20</v>
      </c>
      <c r="H1466">
        <v>1</v>
      </c>
      <c r="I1466" t="s">
        <v>3174</v>
      </c>
    </row>
    <row r="1467" spans="1:9" x14ac:dyDescent="0.3">
      <c r="A1467">
        <v>239</v>
      </c>
      <c r="B1467" t="s">
        <v>1226</v>
      </c>
      <c r="C1467" t="s">
        <v>29</v>
      </c>
      <c r="D1467" t="s">
        <v>21</v>
      </c>
      <c r="E1467" t="s">
        <v>22</v>
      </c>
      <c r="F1467" s="101">
        <v>45322</v>
      </c>
      <c r="G1467">
        <v>0</v>
      </c>
      <c r="I1467" t="s">
        <v>5243</v>
      </c>
    </row>
    <row r="1468" spans="1:9" x14ac:dyDescent="0.3">
      <c r="A1468">
        <v>241</v>
      </c>
      <c r="B1468" t="s">
        <v>173</v>
      </c>
      <c r="C1468" t="s">
        <v>29</v>
      </c>
      <c r="D1468" t="s">
        <v>21</v>
      </c>
      <c r="E1468" t="s">
        <v>22</v>
      </c>
      <c r="F1468" s="101">
        <v>45322</v>
      </c>
      <c r="G1468">
        <v>88.888888888888886</v>
      </c>
      <c r="H1468">
        <v>80</v>
      </c>
      <c r="I1468" t="s">
        <v>5246</v>
      </c>
    </row>
    <row r="1469" spans="1:9" x14ac:dyDescent="0.3">
      <c r="A1469">
        <v>434</v>
      </c>
      <c r="B1469" t="s">
        <v>403</v>
      </c>
      <c r="C1469" t="s">
        <v>90</v>
      </c>
      <c r="D1469" t="s">
        <v>21</v>
      </c>
      <c r="E1469" t="s">
        <v>54</v>
      </c>
      <c r="F1469" s="101">
        <v>45322</v>
      </c>
      <c r="G1469">
        <v>9.65</v>
      </c>
      <c r="H1469">
        <v>200</v>
      </c>
      <c r="I1469" t="s">
        <v>3175</v>
      </c>
    </row>
    <row r="1470" spans="1:9" x14ac:dyDescent="0.3">
      <c r="A1470">
        <v>436</v>
      </c>
      <c r="B1470" t="s">
        <v>121</v>
      </c>
      <c r="C1470" t="s">
        <v>93</v>
      </c>
      <c r="D1470" t="s">
        <v>21</v>
      </c>
      <c r="E1470" t="s">
        <v>54</v>
      </c>
      <c r="F1470" s="101">
        <v>45322</v>
      </c>
      <c r="G1470">
        <v>9.6999999999999993</v>
      </c>
      <c r="H1470">
        <v>14</v>
      </c>
      <c r="I1470" t="s">
        <v>3176</v>
      </c>
    </row>
    <row r="1471" spans="1:9" x14ac:dyDescent="0.3">
      <c r="A1471">
        <v>485</v>
      </c>
      <c r="B1471" t="s">
        <v>450</v>
      </c>
      <c r="C1471" t="s">
        <v>93</v>
      </c>
      <c r="D1471" t="s">
        <v>21</v>
      </c>
      <c r="E1471" t="s">
        <v>22</v>
      </c>
      <c r="F1471" s="101">
        <v>45322</v>
      </c>
      <c r="I1471" t="s">
        <v>2082</v>
      </c>
    </row>
    <row r="1472" spans="1:9" x14ac:dyDescent="0.3">
      <c r="A1472">
        <v>488</v>
      </c>
      <c r="B1472" t="s">
        <v>453</v>
      </c>
      <c r="C1472" t="s">
        <v>93</v>
      </c>
      <c r="D1472" t="s">
        <v>21</v>
      </c>
      <c r="E1472" t="s">
        <v>22</v>
      </c>
      <c r="F1472" s="101">
        <v>45322</v>
      </c>
      <c r="I1472" t="s">
        <v>2122</v>
      </c>
    </row>
    <row r="1473" spans="1:9" x14ac:dyDescent="0.3">
      <c r="A1473">
        <v>509</v>
      </c>
      <c r="B1473" t="s">
        <v>2156</v>
      </c>
      <c r="C1473" t="s">
        <v>29</v>
      </c>
      <c r="D1473" t="s">
        <v>21</v>
      </c>
      <c r="E1473" t="s">
        <v>22</v>
      </c>
      <c r="F1473" s="101">
        <v>45322</v>
      </c>
      <c r="H1473">
        <v>90</v>
      </c>
      <c r="I1473" t="s">
        <v>2181</v>
      </c>
    </row>
    <row r="1474" spans="1:9" x14ac:dyDescent="0.3">
      <c r="A1474">
        <v>77</v>
      </c>
      <c r="B1474" t="s">
        <v>57</v>
      </c>
      <c r="C1474" t="s">
        <v>58</v>
      </c>
      <c r="D1474" t="s">
        <v>21</v>
      </c>
      <c r="E1474" t="s">
        <v>22</v>
      </c>
      <c r="F1474" s="101">
        <v>45351</v>
      </c>
      <c r="G1474">
        <v>98</v>
      </c>
      <c r="H1474">
        <v>97</v>
      </c>
      <c r="I1474" t="s">
        <v>5252</v>
      </c>
    </row>
    <row r="1475" spans="1:9" x14ac:dyDescent="0.3">
      <c r="A1475">
        <v>121</v>
      </c>
      <c r="B1475" t="s">
        <v>94</v>
      </c>
      <c r="C1475" t="s">
        <v>25</v>
      </c>
      <c r="D1475" t="s">
        <v>21</v>
      </c>
      <c r="E1475" t="s">
        <v>54</v>
      </c>
      <c r="F1475" s="101">
        <v>45351</v>
      </c>
      <c r="G1475">
        <v>100.37</v>
      </c>
      <c r="H1475">
        <v>102</v>
      </c>
      <c r="I1475" t="s">
        <v>5255</v>
      </c>
    </row>
    <row r="1476" spans="1:9" x14ac:dyDescent="0.3">
      <c r="A1476">
        <v>122</v>
      </c>
      <c r="B1476" t="s">
        <v>96</v>
      </c>
      <c r="C1476" t="s">
        <v>93</v>
      </c>
      <c r="D1476" t="s">
        <v>21</v>
      </c>
      <c r="E1476" t="s">
        <v>22</v>
      </c>
      <c r="F1476" s="101">
        <v>45351</v>
      </c>
      <c r="G1476">
        <v>96.67</v>
      </c>
      <c r="H1476">
        <v>80</v>
      </c>
      <c r="I1476" t="s">
        <v>5258</v>
      </c>
    </row>
    <row r="1477" spans="1:9" x14ac:dyDescent="0.3">
      <c r="A1477">
        <v>124</v>
      </c>
      <c r="B1477" t="s">
        <v>97</v>
      </c>
      <c r="C1477" t="s">
        <v>64</v>
      </c>
      <c r="D1477" t="s">
        <v>21</v>
      </c>
      <c r="E1477" t="s">
        <v>54</v>
      </c>
      <c r="F1477" s="101">
        <v>45351</v>
      </c>
      <c r="G1477">
        <v>0</v>
      </c>
      <c r="H1477">
        <v>0.2</v>
      </c>
      <c r="I1477" t="s">
        <v>5261</v>
      </c>
    </row>
    <row r="1478" spans="1:9" x14ac:dyDescent="0.3">
      <c r="A1478">
        <v>125</v>
      </c>
      <c r="B1478" t="s">
        <v>98</v>
      </c>
      <c r="C1478" t="s">
        <v>64</v>
      </c>
      <c r="D1478" t="s">
        <v>21</v>
      </c>
      <c r="E1478" t="s">
        <v>54</v>
      </c>
      <c r="F1478" s="101">
        <v>45351</v>
      </c>
      <c r="G1478">
        <v>0</v>
      </c>
      <c r="H1478">
        <v>1.9</v>
      </c>
      <c r="I1478" t="s">
        <v>5264</v>
      </c>
    </row>
    <row r="1479" spans="1:9" x14ac:dyDescent="0.3">
      <c r="A1479">
        <v>128</v>
      </c>
      <c r="B1479" t="s">
        <v>101</v>
      </c>
      <c r="C1479" t="s">
        <v>64</v>
      </c>
      <c r="D1479" t="s">
        <v>21</v>
      </c>
      <c r="E1479" t="s">
        <v>54</v>
      </c>
      <c r="F1479" s="101">
        <v>45351</v>
      </c>
      <c r="G1479">
        <v>0.89769647696476973</v>
      </c>
      <c r="H1479">
        <v>1</v>
      </c>
      <c r="I1479" t="s">
        <v>5267</v>
      </c>
    </row>
    <row r="1480" spans="1:9" x14ac:dyDescent="0.3">
      <c r="A1480">
        <v>172</v>
      </c>
      <c r="B1480" t="s">
        <v>122</v>
      </c>
      <c r="C1480" t="s">
        <v>93</v>
      </c>
      <c r="D1480" t="s">
        <v>21</v>
      </c>
      <c r="E1480" t="s">
        <v>22</v>
      </c>
      <c r="F1480" s="101">
        <v>45351</v>
      </c>
      <c r="H1480">
        <v>95</v>
      </c>
      <c r="I1480" t="s">
        <v>958</v>
      </c>
    </row>
    <row r="1481" spans="1:9" x14ac:dyDescent="0.3">
      <c r="A1481">
        <v>208</v>
      </c>
      <c r="B1481" t="s">
        <v>140</v>
      </c>
      <c r="C1481" t="s">
        <v>90</v>
      </c>
      <c r="D1481" t="s">
        <v>21</v>
      </c>
      <c r="E1481" t="s">
        <v>54</v>
      </c>
      <c r="F1481" s="101">
        <v>45351</v>
      </c>
      <c r="G1481">
        <v>1307</v>
      </c>
      <c r="H1481">
        <v>1</v>
      </c>
      <c r="I1481" t="s">
        <v>3177</v>
      </c>
    </row>
    <row r="1482" spans="1:9" x14ac:dyDescent="0.3">
      <c r="A1482">
        <v>214</v>
      </c>
      <c r="B1482" t="s">
        <v>143</v>
      </c>
      <c r="C1482" t="s">
        <v>90</v>
      </c>
      <c r="D1482" t="s">
        <v>21</v>
      </c>
      <c r="E1482" t="s">
        <v>54</v>
      </c>
      <c r="F1482" s="101">
        <v>45351</v>
      </c>
      <c r="G1482">
        <v>6138.9</v>
      </c>
      <c r="H1482">
        <v>7500</v>
      </c>
      <c r="I1482" t="s">
        <v>3178</v>
      </c>
    </row>
    <row r="1483" spans="1:9" x14ac:dyDescent="0.3">
      <c r="A1483">
        <v>217</v>
      </c>
      <c r="B1483" t="s">
        <v>147</v>
      </c>
      <c r="C1483" t="s">
        <v>90</v>
      </c>
      <c r="D1483" t="s">
        <v>21</v>
      </c>
      <c r="E1483" t="s">
        <v>22</v>
      </c>
      <c r="F1483" s="101">
        <v>45351</v>
      </c>
      <c r="G1483">
        <v>18.72</v>
      </c>
      <c r="H1483">
        <v>20</v>
      </c>
      <c r="I1483" t="s">
        <v>3179</v>
      </c>
    </row>
    <row r="1484" spans="1:9" x14ac:dyDescent="0.3">
      <c r="A1484">
        <v>218</v>
      </c>
      <c r="B1484" t="s">
        <v>148</v>
      </c>
      <c r="C1484" t="s">
        <v>90</v>
      </c>
      <c r="D1484" t="s">
        <v>21</v>
      </c>
      <c r="E1484" t="s">
        <v>54</v>
      </c>
      <c r="F1484" s="101">
        <v>45351</v>
      </c>
      <c r="G1484">
        <v>135675.99</v>
      </c>
      <c r="H1484">
        <v>172000</v>
      </c>
      <c r="I1484" t="s">
        <v>3180</v>
      </c>
    </row>
    <row r="1485" spans="1:9" x14ac:dyDescent="0.3">
      <c r="A1485">
        <v>225</v>
      </c>
      <c r="B1485" t="s">
        <v>156</v>
      </c>
      <c r="C1485" t="s">
        <v>90</v>
      </c>
      <c r="D1485" t="s">
        <v>21</v>
      </c>
      <c r="E1485" t="s">
        <v>22</v>
      </c>
      <c r="F1485" s="101">
        <v>45351</v>
      </c>
      <c r="G1485">
        <v>19</v>
      </c>
      <c r="H1485">
        <v>1</v>
      </c>
      <c r="I1485" t="s">
        <v>3181</v>
      </c>
    </row>
    <row r="1486" spans="1:9" x14ac:dyDescent="0.3">
      <c r="A1486">
        <v>239</v>
      </c>
      <c r="B1486" t="s">
        <v>1226</v>
      </c>
      <c r="C1486" t="s">
        <v>29</v>
      </c>
      <c r="D1486" t="s">
        <v>21</v>
      </c>
      <c r="E1486" t="s">
        <v>22</v>
      </c>
      <c r="F1486" s="101">
        <v>45351</v>
      </c>
      <c r="G1486">
        <v>29</v>
      </c>
      <c r="I1486" t="s">
        <v>5280</v>
      </c>
    </row>
    <row r="1487" spans="1:9" x14ac:dyDescent="0.3">
      <c r="A1487">
        <v>241</v>
      </c>
      <c r="B1487" t="s">
        <v>173</v>
      </c>
      <c r="C1487" t="s">
        <v>29</v>
      </c>
      <c r="D1487" t="s">
        <v>21</v>
      </c>
      <c r="E1487" t="s">
        <v>22</v>
      </c>
      <c r="F1487" s="101">
        <v>45351</v>
      </c>
      <c r="G1487">
        <v>90.909090909090907</v>
      </c>
      <c r="H1487">
        <v>80</v>
      </c>
      <c r="I1487" t="s">
        <v>5283</v>
      </c>
    </row>
    <row r="1488" spans="1:9" x14ac:dyDescent="0.3">
      <c r="A1488">
        <v>434</v>
      </c>
      <c r="B1488" t="s">
        <v>403</v>
      </c>
      <c r="C1488" t="s">
        <v>90</v>
      </c>
      <c r="D1488" t="s">
        <v>21</v>
      </c>
      <c r="E1488" t="s">
        <v>54</v>
      </c>
      <c r="F1488" s="101">
        <v>45351</v>
      </c>
      <c r="G1488">
        <v>107.7</v>
      </c>
      <c r="H1488">
        <v>200</v>
      </c>
      <c r="I1488" t="s">
        <v>3182</v>
      </c>
    </row>
    <row r="1489" spans="1:9" x14ac:dyDescent="0.3">
      <c r="A1489">
        <v>436</v>
      </c>
      <c r="B1489" t="s">
        <v>121</v>
      </c>
      <c r="C1489" t="s">
        <v>93</v>
      </c>
      <c r="D1489" t="s">
        <v>21</v>
      </c>
      <c r="E1489" t="s">
        <v>54</v>
      </c>
      <c r="F1489" s="101">
        <v>45351</v>
      </c>
      <c r="G1489">
        <v>13.5</v>
      </c>
      <c r="H1489">
        <v>14</v>
      </c>
      <c r="I1489" t="s">
        <v>3183</v>
      </c>
    </row>
    <row r="1490" spans="1:9" x14ac:dyDescent="0.3">
      <c r="A1490">
        <v>485</v>
      </c>
      <c r="B1490" t="s">
        <v>450</v>
      </c>
      <c r="C1490" t="s">
        <v>93</v>
      </c>
      <c r="D1490" t="s">
        <v>21</v>
      </c>
      <c r="E1490" t="s">
        <v>22</v>
      </c>
      <c r="F1490" s="101">
        <v>45351</v>
      </c>
      <c r="I1490" t="s">
        <v>2083</v>
      </c>
    </row>
    <row r="1491" spans="1:9" x14ac:dyDescent="0.3">
      <c r="A1491">
        <v>488</v>
      </c>
      <c r="B1491" t="s">
        <v>453</v>
      </c>
      <c r="C1491" t="s">
        <v>93</v>
      </c>
      <c r="D1491" t="s">
        <v>21</v>
      </c>
      <c r="E1491" t="s">
        <v>22</v>
      </c>
      <c r="F1491" s="101">
        <v>45351</v>
      </c>
      <c r="I1491" t="s">
        <v>2123</v>
      </c>
    </row>
    <row r="1492" spans="1:9" x14ac:dyDescent="0.3">
      <c r="A1492">
        <v>509</v>
      </c>
      <c r="B1492" t="s">
        <v>2156</v>
      </c>
      <c r="C1492" t="s">
        <v>29</v>
      </c>
      <c r="D1492" t="s">
        <v>21</v>
      </c>
      <c r="E1492" t="s">
        <v>22</v>
      </c>
      <c r="F1492" s="101">
        <v>45351</v>
      </c>
      <c r="H1492">
        <v>90</v>
      </c>
      <c r="I1492" t="s">
        <v>2182</v>
      </c>
    </row>
    <row r="1493" spans="1:9" x14ac:dyDescent="0.3">
      <c r="A1493">
        <v>510</v>
      </c>
      <c r="B1493" t="s">
        <v>2204</v>
      </c>
      <c r="C1493" t="s">
        <v>241</v>
      </c>
      <c r="D1493" t="s">
        <v>52</v>
      </c>
      <c r="E1493" t="s">
        <v>22</v>
      </c>
      <c r="F1493" s="101">
        <v>45351</v>
      </c>
      <c r="H1493">
        <v>20</v>
      </c>
      <c r="I1493" t="s">
        <v>2217</v>
      </c>
    </row>
    <row r="1494" spans="1:9" x14ac:dyDescent="0.3">
      <c r="A1494">
        <v>511</v>
      </c>
      <c r="B1494" t="s">
        <v>2228</v>
      </c>
      <c r="C1494" t="s">
        <v>241</v>
      </c>
      <c r="D1494" t="s">
        <v>52</v>
      </c>
      <c r="E1494" t="s">
        <v>22</v>
      </c>
      <c r="F1494" s="101">
        <v>45351</v>
      </c>
      <c r="H1494">
        <v>20</v>
      </c>
      <c r="I1494" t="s">
        <v>2241</v>
      </c>
    </row>
    <row r="1495" spans="1:9" x14ac:dyDescent="0.3">
      <c r="A1495">
        <v>529</v>
      </c>
      <c r="B1495" t="s">
        <v>2313</v>
      </c>
      <c r="C1495" t="s">
        <v>87</v>
      </c>
      <c r="D1495" t="s">
        <v>52</v>
      </c>
      <c r="E1495" t="s">
        <v>22</v>
      </c>
      <c r="F1495" s="101">
        <v>45351</v>
      </c>
      <c r="I1495" t="s">
        <v>2322</v>
      </c>
    </row>
    <row r="1496" spans="1:9" x14ac:dyDescent="0.3">
      <c r="A1496">
        <v>116</v>
      </c>
      <c r="B1496" t="s">
        <v>85</v>
      </c>
      <c r="C1496" t="s">
        <v>60</v>
      </c>
      <c r="D1496" t="s">
        <v>65</v>
      </c>
      <c r="E1496" t="s">
        <v>22</v>
      </c>
      <c r="F1496" s="101">
        <v>45351</v>
      </c>
      <c r="H1496">
        <v>80</v>
      </c>
      <c r="I1496" t="s">
        <v>775</v>
      </c>
    </row>
    <row r="1497" spans="1:9" x14ac:dyDescent="0.3">
      <c r="A1497">
        <v>77</v>
      </c>
      <c r="B1497" t="s">
        <v>57</v>
      </c>
      <c r="C1497" t="s">
        <v>58</v>
      </c>
      <c r="D1497" t="s">
        <v>21</v>
      </c>
      <c r="E1497" t="s">
        <v>22</v>
      </c>
      <c r="F1497" s="101">
        <v>45382</v>
      </c>
      <c r="G1497">
        <v>99.1</v>
      </c>
      <c r="H1497">
        <v>97</v>
      </c>
      <c r="I1497" t="s">
        <v>5292</v>
      </c>
    </row>
    <row r="1498" spans="1:9" x14ac:dyDescent="0.3">
      <c r="A1498">
        <v>121</v>
      </c>
      <c r="B1498" t="s">
        <v>94</v>
      </c>
      <c r="C1498" t="s">
        <v>25</v>
      </c>
      <c r="D1498" t="s">
        <v>21</v>
      </c>
      <c r="E1498" t="s">
        <v>54</v>
      </c>
      <c r="F1498" s="101">
        <v>45382</v>
      </c>
      <c r="G1498">
        <v>101.02</v>
      </c>
      <c r="H1498">
        <v>102</v>
      </c>
      <c r="I1498" t="s">
        <v>5295</v>
      </c>
    </row>
    <row r="1499" spans="1:9" x14ac:dyDescent="0.3">
      <c r="A1499">
        <v>122</v>
      </c>
      <c r="B1499" t="s">
        <v>96</v>
      </c>
      <c r="C1499" t="s">
        <v>93</v>
      </c>
      <c r="D1499" t="s">
        <v>21</v>
      </c>
      <c r="E1499" t="s">
        <v>22</v>
      </c>
      <c r="F1499" s="101">
        <v>45382</v>
      </c>
      <c r="H1499">
        <v>80</v>
      </c>
      <c r="I1499" t="s">
        <v>827</v>
      </c>
    </row>
    <row r="1500" spans="1:9" x14ac:dyDescent="0.3">
      <c r="A1500">
        <v>124</v>
      </c>
      <c r="B1500" t="s">
        <v>97</v>
      </c>
      <c r="C1500" t="s">
        <v>64</v>
      </c>
      <c r="D1500" t="s">
        <v>21</v>
      </c>
      <c r="E1500" t="s">
        <v>54</v>
      </c>
      <c r="F1500" s="101">
        <v>45382</v>
      </c>
      <c r="G1500">
        <v>0</v>
      </c>
      <c r="H1500">
        <v>0.2</v>
      </c>
      <c r="I1500" t="s">
        <v>5298</v>
      </c>
    </row>
    <row r="1501" spans="1:9" x14ac:dyDescent="0.3">
      <c r="A1501">
        <v>125</v>
      </c>
      <c r="B1501" t="s">
        <v>98</v>
      </c>
      <c r="C1501" t="s">
        <v>64</v>
      </c>
      <c r="D1501" t="s">
        <v>21</v>
      </c>
      <c r="E1501" t="s">
        <v>54</v>
      </c>
      <c r="F1501" s="101">
        <v>45382</v>
      </c>
      <c r="G1501">
        <v>0</v>
      </c>
      <c r="H1501">
        <v>1.9</v>
      </c>
      <c r="I1501" t="s">
        <v>5301</v>
      </c>
    </row>
    <row r="1502" spans="1:9" x14ac:dyDescent="0.3">
      <c r="A1502">
        <v>128</v>
      </c>
      <c r="B1502" t="s">
        <v>101</v>
      </c>
      <c r="C1502" t="s">
        <v>64</v>
      </c>
      <c r="D1502" t="s">
        <v>21</v>
      </c>
      <c r="E1502" t="s">
        <v>54</v>
      </c>
      <c r="F1502" s="101">
        <v>45382</v>
      </c>
      <c r="G1502">
        <v>1.050740418118467</v>
      </c>
      <c r="H1502">
        <v>1</v>
      </c>
      <c r="I1502" t="s">
        <v>5304</v>
      </c>
    </row>
    <row r="1503" spans="1:9" x14ac:dyDescent="0.3">
      <c r="A1503">
        <v>172</v>
      </c>
      <c r="B1503" t="s">
        <v>122</v>
      </c>
      <c r="C1503" t="s">
        <v>93</v>
      </c>
      <c r="D1503" t="s">
        <v>21</v>
      </c>
      <c r="E1503" t="s">
        <v>22</v>
      </c>
      <c r="F1503" s="101">
        <v>45382</v>
      </c>
      <c r="H1503">
        <v>95</v>
      </c>
      <c r="I1503" t="s">
        <v>959</v>
      </c>
    </row>
    <row r="1504" spans="1:9" x14ac:dyDescent="0.3">
      <c r="A1504">
        <v>208</v>
      </c>
      <c r="B1504" t="s">
        <v>140</v>
      </c>
      <c r="C1504" t="s">
        <v>90</v>
      </c>
      <c r="D1504" t="s">
        <v>21</v>
      </c>
      <c r="E1504" t="s">
        <v>54</v>
      </c>
      <c r="F1504" s="101">
        <v>45382</v>
      </c>
      <c r="G1504">
        <v>1474.5</v>
      </c>
      <c r="H1504">
        <v>1</v>
      </c>
      <c r="I1504" t="s">
        <v>3184</v>
      </c>
    </row>
    <row r="1505" spans="1:9" x14ac:dyDescent="0.3">
      <c r="A1505">
        <v>214</v>
      </c>
      <c r="B1505" t="s">
        <v>143</v>
      </c>
      <c r="C1505" t="s">
        <v>90</v>
      </c>
      <c r="D1505" t="s">
        <v>21</v>
      </c>
      <c r="E1505" t="s">
        <v>54</v>
      </c>
      <c r="F1505" s="101">
        <v>45382</v>
      </c>
      <c r="G1505">
        <v>5548.44</v>
      </c>
      <c r="H1505">
        <v>7500</v>
      </c>
      <c r="I1505" t="s">
        <v>3185</v>
      </c>
    </row>
    <row r="1506" spans="1:9" x14ac:dyDescent="0.3">
      <c r="A1506">
        <v>217</v>
      </c>
      <c r="B1506" t="s">
        <v>147</v>
      </c>
      <c r="C1506" t="s">
        <v>90</v>
      </c>
      <c r="D1506" t="s">
        <v>21</v>
      </c>
      <c r="E1506" t="s">
        <v>22</v>
      </c>
      <c r="F1506" s="101">
        <v>45382</v>
      </c>
      <c r="G1506">
        <v>18.39</v>
      </c>
      <c r="H1506">
        <v>20</v>
      </c>
      <c r="I1506" t="s">
        <v>3186</v>
      </c>
    </row>
    <row r="1507" spans="1:9" x14ac:dyDescent="0.3">
      <c r="A1507">
        <v>218</v>
      </c>
      <c r="B1507" t="s">
        <v>148</v>
      </c>
      <c r="C1507" t="s">
        <v>90</v>
      </c>
      <c r="D1507" t="s">
        <v>21</v>
      </c>
      <c r="E1507" t="s">
        <v>54</v>
      </c>
      <c r="F1507" s="101">
        <v>45382</v>
      </c>
      <c r="G1507">
        <v>153748.73000000001</v>
      </c>
      <c r="H1507">
        <v>172000</v>
      </c>
      <c r="I1507" t="s">
        <v>3187</v>
      </c>
    </row>
    <row r="1508" spans="1:9" x14ac:dyDescent="0.3">
      <c r="A1508">
        <v>225</v>
      </c>
      <c r="B1508" t="s">
        <v>156</v>
      </c>
      <c r="C1508" t="s">
        <v>90</v>
      </c>
      <c r="D1508" t="s">
        <v>21</v>
      </c>
      <c r="E1508" t="s">
        <v>22</v>
      </c>
      <c r="F1508" s="101">
        <v>45382</v>
      </c>
      <c r="G1508">
        <v>23</v>
      </c>
      <c r="H1508">
        <v>1</v>
      </c>
      <c r="I1508" t="s">
        <v>5315</v>
      </c>
    </row>
    <row r="1509" spans="1:9" x14ac:dyDescent="0.3">
      <c r="A1509">
        <v>239</v>
      </c>
      <c r="B1509" t="s">
        <v>1226</v>
      </c>
      <c r="C1509" t="s">
        <v>29</v>
      </c>
      <c r="D1509" t="s">
        <v>21</v>
      </c>
      <c r="E1509" t="s">
        <v>22</v>
      </c>
      <c r="F1509" s="101">
        <v>45382</v>
      </c>
      <c r="G1509">
        <v>0</v>
      </c>
      <c r="I1509" t="s">
        <v>5318</v>
      </c>
    </row>
    <row r="1510" spans="1:9" x14ac:dyDescent="0.3">
      <c r="A1510">
        <v>241</v>
      </c>
      <c r="B1510" t="s">
        <v>173</v>
      </c>
      <c r="C1510" t="s">
        <v>29</v>
      </c>
      <c r="D1510" t="s">
        <v>21</v>
      </c>
      <c r="E1510" t="s">
        <v>22</v>
      </c>
      <c r="F1510" s="101">
        <v>45382</v>
      </c>
      <c r="G1510">
        <v>80</v>
      </c>
      <c r="H1510">
        <v>80</v>
      </c>
      <c r="I1510" t="s">
        <v>5321</v>
      </c>
    </row>
    <row r="1511" spans="1:9" x14ac:dyDescent="0.3">
      <c r="A1511">
        <v>434</v>
      </c>
      <c r="B1511" t="s">
        <v>403</v>
      </c>
      <c r="C1511" t="s">
        <v>90</v>
      </c>
      <c r="D1511" t="s">
        <v>21</v>
      </c>
      <c r="E1511" t="s">
        <v>54</v>
      </c>
      <c r="F1511" s="101">
        <v>45382</v>
      </c>
      <c r="G1511">
        <v>22.02</v>
      </c>
      <c r="H1511">
        <v>200</v>
      </c>
      <c r="I1511" t="s">
        <v>3188</v>
      </c>
    </row>
    <row r="1512" spans="1:9" x14ac:dyDescent="0.3">
      <c r="A1512">
        <v>436</v>
      </c>
      <c r="B1512" t="s">
        <v>121</v>
      </c>
      <c r="C1512" t="s">
        <v>93</v>
      </c>
      <c r="D1512" t="s">
        <v>21</v>
      </c>
      <c r="E1512" t="s">
        <v>54</v>
      </c>
      <c r="F1512" s="101">
        <v>45382</v>
      </c>
      <c r="G1512">
        <v>15.7</v>
      </c>
      <c r="H1512">
        <v>14</v>
      </c>
      <c r="I1512" t="s">
        <v>3189</v>
      </c>
    </row>
    <row r="1513" spans="1:9" x14ac:dyDescent="0.3">
      <c r="A1513">
        <v>485</v>
      </c>
      <c r="B1513" t="s">
        <v>450</v>
      </c>
      <c r="C1513" t="s">
        <v>93</v>
      </c>
      <c r="D1513" t="s">
        <v>21</v>
      </c>
      <c r="E1513" t="s">
        <v>22</v>
      </c>
      <c r="F1513" s="101">
        <v>45382</v>
      </c>
      <c r="I1513" t="s">
        <v>2084</v>
      </c>
    </row>
    <row r="1514" spans="1:9" x14ac:dyDescent="0.3">
      <c r="A1514">
        <v>488</v>
      </c>
      <c r="B1514" t="s">
        <v>453</v>
      </c>
      <c r="C1514" t="s">
        <v>93</v>
      </c>
      <c r="D1514" t="s">
        <v>21</v>
      </c>
      <c r="E1514" t="s">
        <v>22</v>
      </c>
      <c r="F1514" s="101">
        <v>45382</v>
      </c>
      <c r="I1514" t="s">
        <v>2124</v>
      </c>
    </row>
    <row r="1515" spans="1:9" x14ac:dyDescent="0.3">
      <c r="A1515">
        <v>509</v>
      </c>
      <c r="B1515" t="s">
        <v>2156</v>
      </c>
      <c r="C1515" t="s">
        <v>29</v>
      </c>
      <c r="D1515" t="s">
        <v>21</v>
      </c>
      <c r="E1515" t="s">
        <v>22</v>
      </c>
      <c r="F1515" s="101">
        <v>45382</v>
      </c>
      <c r="H1515">
        <v>90</v>
      </c>
      <c r="I1515" t="s">
        <v>2183</v>
      </c>
    </row>
    <row r="1516" spans="1:9" x14ac:dyDescent="0.3">
      <c r="A1516">
        <v>69</v>
      </c>
      <c r="B1516" t="s">
        <v>51</v>
      </c>
      <c r="C1516" t="s">
        <v>50</v>
      </c>
      <c r="D1516" t="s">
        <v>52</v>
      </c>
      <c r="E1516" t="s">
        <v>22</v>
      </c>
      <c r="F1516" s="101">
        <v>45382</v>
      </c>
      <c r="G1516">
        <v>91.32</v>
      </c>
      <c r="H1516">
        <v>90</v>
      </c>
      <c r="I1516" t="s">
        <v>5328</v>
      </c>
    </row>
    <row r="1517" spans="1:9" x14ac:dyDescent="0.3">
      <c r="A1517">
        <v>111</v>
      </c>
      <c r="B1517" t="s">
        <v>85</v>
      </c>
      <c r="C1517" t="s">
        <v>50</v>
      </c>
      <c r="D1517" t="s">
        <v>52</v>
      </c>
      <c r="E1517" t="s">
        <v>22</v>
      </c>
      <c r="F1517" s="101">
        <v>45382</v>
      </c>
      <c r="G1517">
        <v>94</v>
      </c>
      <c r="H1517">
        <v>80</v>
      </c>
      <c r="I1517" t="s">
        <v>5331</v>
      </c>
    </row>
    <row r="1518" spans="1:9" x14ac:dyDescent="0.3">
      <c r="A1518">
        <v>197</v>
      </c>
      <c r="B1518" t="s">
        <v>130</v>
      </c>
      <c r="C1518" t="s">
        <v>87</v>
      </c>
      <c r="D1518" t="s">
        <v>52</v>
      </c>
      <c r="E1518" t="s">
        <v>22</v>
      </c>
      <c r="F1518" s="101">
        <v>45382</v>
      </c>
      <c r="G1518">
        <v>100</v>
      </c>
      <c r="H1518">
        <v>95</v>
      </c>
      <c r="I1518" t="s">
        <v>5334</v>
      </c>
    </row>
    <row r="1519" spans="1:9" x14ac:dyDescent="0.3">
      <c r="A1519">
        <v>213</v>
      </c>
      <c r="B1519" t="s">
        <v>142</v>
      </c>
      <c r="C1519" t="s">
        <v>90</v>
      </c>
      <c r="D1519" t="s">
        <v>52</v>
      </c>
      <c r="E1519" t="s">
        <v>22</v>
      </c>
      <c r="F1519" s="101">
        <v>45382</v>
      </c>
      <c r="G1519">
        <v>100</v>
      </c>
      <c r="H1519">
        <v>90</v>
      </c>
      <c r="I1519" t="s">
        <v>3190</v>
      </c>
    </row>
    <row r="1520" spans="1:9" x14ac:dyDescent="0.3">
      <c r="A1520">
        <v>233</v>
      </c>
      <c r="B1520" t="s">
        <v>164</v>
      </c>
      <c r="C1520" t="s">
        <v>90</v>
      </c>
      <c r="D1520" t="s">
        <v>52</v>
      </c>
      <c r="E1520" t="s">
        <v>22</v>
      </c>
      <c r="F1520" s="101">
        <v>45382</v>
      </c>
      <c r="G1520">
        <v>48.350694444444443</v>
      </c>
      <c r="H1520">
        <v>20</v>
      </c>
      <c r="I1520" t="s">
        <v>5339</v>
      </c>
    </row>
    <row r="1521" spans="1:9" x14ac:dyDescent="0.3">
      <c r="A1521">
        <v>234</v>
      </c>
      <c r="B1521" t="s">
        <v>165</v>
      </c>
      <c r="C1521" t="s">
        <v>90</v>
      </c>
      <c r="D1521" t="s">
        <v>52</v>
      </c>
      <c r="E1521" t="s">
        <v>22</v>
      </c>
      <c r="F1521" s="101">
        <v>45382</v>
      </c>
      <c r="G1521">
        <v>3234.25</v>
      </c>
      <c r="H1521">
        <v>4000</v>
      </c>
      <c r="I1521" t="s">
        <v>5342</v>
      </c>
    </row>
    <row r="1522" spans="1:9" x14ac:dyDescent="0.3">
      <c r="A1522">
        <v>238</v>
      </c>
      <c r="B1522" t="s">
        <v>168</v>
      </c>
      <c r="C1522" t="s">
        <v>90</v>
      </c>
      <c r="D1522" t="s">
        <v>52</v>
      </c>
      <c r="E1522" t="s">
        <v>22</v>
      </c>
      <c r="F1522" s="101">
        <v>45382</v>
      </c>
      <c r="G1522">
        <v>76.19047619047619</v>
      </c>
      <c r="H1522">
        <v>90</v>
      </c>
      <c r="I1522" t="s">
        <v>3191</v>
      </c>
    </row>
    <row r="1523" spans="1:9" x14ac:dyDescent="0.3">
      <c r="A1523">
        <v>240</v>
      </c>
      <c r="B1523" t="s">
        <v>172</v>
      </c>
      <c r="C1523" t="s">
        <v>29</v>
      </c>
      <c r="D1523" t="s">
        <v>52</v>
      </c>
      <c r="E1523" t="s">
        <v>22</v>
      </c>
      <c r="F1523" s="101">
        <v>45382</v>
      </c>
      <c r="G1523">
        <v>91.666666666666657</v>
      </c>
      <c r="H1523">
        <v>100</v>
      </c>
      <c r="I1523" t="s">
        <v>5347</v>
      </c>
    </row>
    <row r="1524" spans="1:9" x14ac:dyDescent="0.3">
      <c r="A1524">
        <v>251</v>
      </c>
      <c r="B1524" t="s">
        <v>1248</v>
      </c>
      <c r="C1524" t="s">
        <v>186</v>
      </c>
      <c r="D1524" t="s">
        <v>52</v>
      </c>
      <c r="E1524" t="s">
        <v>22</v>
      </c>
      <c r="F1524" s="101">
        <v>45382</v>
      </c>
      <c r="H1524">
        <v>100</v>
      </c>
      <c r="I1524" t="s">
        <v>1249</v>
      </c>
    </row>
    <row r="1525" spans="1:9" x14ac:dyDescent="0.3">
      <c r="A1525">
        <v>254</v>
      </c>
      <c r="B1525" t="s">
        <v>189</v>
      </c>
      <c r="C1525" t="s">
        <v>190</v>
      </c>
      <c r="D1525" t="s">
        <v>52</v>
      </c>
      <c r="E1525" t="s">
        <v>22</v>
      </c>
      <c r="F1525" s="101">
        <v>45382</v>
      </c>
      <c r="G1525">
        <v>100</v>
      </c>
      <c r="H1525">
        <v>100</v>
      </c>
      <c r="I1525" t="s">
        <v>5352</v>
      </c>
    </row>
    <row r="1526" spans="1:9" x14ac:dyDescent="0.3">
      <c r="A1526">
        <v>263</v>
      </c>
      <c r="B1526" t="s">
        <v>201</v>
      </c>
      <c r="C1526" t="s">
        <v>41</v>
      </c>
      <c r="D1526" t="s">
        <v>52</v>
      </c>
      <c r="E1526" t="s">
        <v>22</v>
      </c>
      <c r="F1526" s="101">
        <v>45382</v>
      </c>
      <c r="G1526">
        <v>100</v>
      </c>
      <c r="H1526">
        <v>100</v>
      </c>
      <c r="I1526" t="s">
        <v>5355</v>
      </c>
    </row>
    <row r="1527" spans="1:9" x14ac:dyDescent="0.3">
      <c r="A1527">
        <v>265</v>
      </c>
      <c r="B1527" t="s">
        <v>205</v>
      </c>
      <c r="C1527" t="s">
        <v>41</v>
      </c>
      <c r="D1527" t="s">
        <v>52</v>
      </c>
      <c r="E1527" t="s">
        <v>22</v>
      </c>
      <c r="F1527" s="101">
        <v>45382</v>
      </c>
      <c r="H1527">
        <v>95</v>
      </c>
      <c r="I1527" t="s">
        <v>1272</v>
      </c>
    </row>
    <row r="1528" spans="1:9" x14ac:dyDescent="0.3">
      <c r="A1528">
        <v>266</v>
      </c>
      <c r="B1528" t="s">
        <v>206</v>
      </c>
      <c r="C1528" t="s">
        <v>41</v>
      </c>
      <c r="D1528" t="s">
        <v>52</v>
      </c>
      <c r="E1528" t="s">
        <v>22</v>
      </c>
      <c r="F1528" s="101">
        <v>45382</v>
      </c>
      <c r="H1528">
        <v>95</v>
      </c>
      <c r="I1528" t="s">
        <v>1279</v>
      </c>
    </row>
    <row r="1529" spans="1:9" x14ac:dyDescent="0.3">
      <c r="A1529">
        <v>300</v>
      </c>
      <c r="B1529" t="s">
        <v>244</v>
      </c>
      <c r="C1529" t="s">
        <v>245</v>
      </c>
      <c r="D1529" t="s">
        <v>52</v>
      </c>
      <c r="E1529" t="s">
        <v>22</v>
      </c>
      <c r="F1529" s="101">
        <v>45382</v>
      </c>
      <c r="G1529">
        <v>100</v>
      </c>
      <c r="H1529">
        <v>100</v>
      </c>
      <c r="I1529" t="s">
        <v>5358</v>
      </c>
    </row>
    <row r="1530" spans="1:9" x14ac:dyDescent="0.3">
      <c r="A1530">
        <v>301</v>
      </c>
      <c r="B1530" t="s">
        <v>246</v>
      </c>
      <c r="C1530" t="s">
        <v>245</v>
      </c>
      <c r="D1530" t="s">
        <v>52</v>
      </c>
      <c r="E1530" t="s">
        <v>22</v>
      </c>
      <c r="F1530" s="101">
        <v>45382</v>
      </c>
      <c r="G1530">
        <v>100</v>
      </c>
      <c r="H1530">
        <v>100</v>
      </c>
      <c r="I1530" t="s">
        <v>5361</v>
      </c>
    </row>
    <row r="1531" spans="1:9" x14ac:dyDescent="0.3">
      <c r="A1531">
        <v>306</v>
      </c>
      <c r="B1531" t="s">
        <v>252</v>
      </c>
      <c r="C1531" t="s">
        <v>186</v>
      </c>
      <c r="D1531" t="s">
        <v>52</v>
      </c>
      <c r="E1531" t="s">
        <v>22</v>
      </c>
      <c r="F1531" s="101">
        <v>45382</v>
      </c>
      <c r="G1531">
        <v>0</v>
      </c>
      <c r="H1531">
        <v>100</v>
      </c>
      <c r="I1531" t="s">
        <v>5364</v>
      </c>
    </row>
    <row r="1532" spans="1:9" x14ac:dyDescent="0.3">
      <c r="A1532">
        <v>347</v>
      </c>
      <c r="B1532" t="s">
        <v>297</v>
      </c>
      <c r="C1532" t="s">
        <v>298</v>
      </c>
      <c r="D1532" t="s">
        <v>52</v>
      </c>
      <c r="E1532" t="s">
        <v>54</v>
      </c>
      <c r="F1532" s="101">
        <v>45382</v>
      </c>
      <c r="G1532">
        <v>0</v>
      </c>
      <c r="H1532">
        <v>5</v>
      </c>
      <c r="I1532" t="s">
        <v>5367</v>
      </c>
    </row>
    <row r="1533" spans="1:9" x14ac:dyDescent="0.3">
      <c r="A1533">
        <v>348</v>
      </c>
      <c r="B1533" t="s">
        <v>299</v>
      </c>
      <c r="C1533" t="s">
        <v>298</v>
      </c>
      <c r="D1533" t="s">
        <v>52</v>
      </c>
      <c r="E1533" t="s">
        <v>22</v>
      </c>
      <c r="F1533" s="101">
        <v>45382</v>
      </c>
      <c r="G1533">
        <v>99.95</v>
      </c>
      <c r="H1533">
        <v>99</v>
      </c>
      <c r="I1533" t="s">
        <v>5370</v>
      </c>
    </row>
    <row r="1534" spans="1:9" x14ac:dyDescent="0.3">
      <c r="A1534">
        <v>351</v>
      </c>
      <c r="B1534" t="s">
        <v>300</v>
      </c>
      <c r="C1534" t="s">
        <v>298</v>
      </c>
      <c r="D1534" t="s">
        <v>52</v>
      </c>
      <c r="E1534" t="s">
        <v>54</v>
      </c>
      <c r="F1534" s="101">
        <v>45382</v>
      </c>
      <c r="G1534">
        <v>4.999240813847555</v>
      </c>
      <c r="H1534">
        <v>0</v>
      </c>
      <c r="I1534" t="s">
        <v>5373</v>
      </c>
    </row>
    <row r="1535" spans="1:9" x14ac:dyDescent="0.3">
      <c r="A1535">
        <v>352</v>
      </c>
      <c r="B1535" t="s">
        <v>301</v>
      </c>
      <c r="C1535" t="s">
        <v>298</v>
      </c>
      <c r="D1535" t="s">
        <v>52</v>
      </c>
      <c r="E1535" t="s">
        <v>54</v>
      </c>
      <c r="F1535" s="101">
        <v>45382</v>
      </c>
      <c r="G1535">
        <v>2.4404380586315201E-2</v>
      </c>
      <c r="H1535">
        <v>0</v>
      </c>
      <c r="I1535" t="s">
        <v>5376</v>
      </c>
    </row>
    <row r="1536" spans="1:9" x14ac:dyDescent="0.3">
      <c r="A1536">
        <v>368</v>
      </c>
      <c r="B1536" t="s">
        <v>322</v>
      </c>
      <c r="C1536" t="s">
        <v>1463</v>
      </c>
      <c r="D1536" t="s">
        <v>52</v>
      </c>
      <c r="E1536" t="s">
        <v>22</v>
      </c>
      <c r="F1536" s="101">
        <v>45382</v>
      </c>
      <c r="G1536">
        <v>94</v>
      </c>
      <c r="H1536">
        <v>90</v>
      </c>
      <c r="I1536" t="s">
        <v>5378</v>
      </c>
    </row>
    <row r="1537" spans="1:9" x14ac:dyDescent="0.3">
      <c r="A1537">
        <v>372</v>
      </c>
      <c r="B1537" t="s">
        <v>327</v>
      </c>
      <c r="C1537" t="s">
        <v>1463</v>
      </c>
      <c r="D1537" t="s">
        <v>52</v>
      </c>
      <c r="E1537" t="s">
        <v>22</v>
      </c>
      <c r="F1537" s="101">
        <v>45382</v>
      </c>
      <c r="G1537">
        <v>93</v>
      </c>
      <c r="H1537">
        <v>87</v>
      </c>
      <c r="I1537" t="s">
        <v>5381</v>
      </c>
    </row>
    <row r="1538" spans="1:9" x14ac:dyDescent="0.3">
      <c r="A1538">
        <v>373</v>
      </c>
      <c r="B1538" t="s">
        <v>328</v>
      </c>
      <c r="C1538" t="s">
        <v>190</v>
      </c>
      <c r="D1538" t="s">
        <v>52</v>
      </c>
      <c r="E1538" t="s">
        <v>22</v>
      </c>
      <c r="F1538" s="101">
        <v>45382</v>
      </c>
      <c r="G1538">
        <v>89.02</v>
      </c>
      <c r="H1538">
        <v>100</v>
      </c>
      <c r="I1538" t="s">
        <v>3192</v>
      </c>
    </row>
    <row r="1539" spans="1:9" x14ac:dyDescent="0.3">
      <c r="A1539">
        <v>390</v>
      </c>
      <c r="B1539" t="s">
        <v>348</v>
      </c>
      <c r="C1539" t="s">
        <v>190</v>
      </c>
      <c r="D1539" t="s">
        <v>52</v>
      </c>
      <c r="E1539" t="s">
        <v>22</v>
      </c>
      <c r="F1539" s="101">
        <v>45382</v>
      </c>
      <c r="G1539">
        <v>168.53</v>
      </c>
      <c r="H1539">
        <v>100</v>
      </c>
      <c r="I1539" t="s">
        <v>3193</v>
      </c>
    </row>
    <row r="1540" spans="1:9" x14ac:dyDescent="0.3">
      <c r="A1540">
        <v>394</v>
      </c>
      <c r="B1540" t="s">
        <v>353</v>
      </c>
      <c r="C1540" t="s">
        <v>354</v>
      </c>
      <c r="D1540" t="s">
        <v>52</v>
      </c>
      <c r="E1540" t="s">
        <v>22</v>
      </c>
      <c r="F1540" s="101">
        <v>45382</v>
      </c>
      <c r="H1540">
        <v>100</v>
      </c>
      <c r="I1540" t="s">
        <v>1547</v>
      </c>
    </row>
    <row r="1541" spans="1:9" x14ac:dyDescent="0.3">
      <c r="A1541">
        <v>395</v>
      </c>
      <c r="B1541" t="s">
        <v>356</v>
      </c>
      <c r="C1541" t="s">
        <v>354</v>
      </c>
      <c r="D1541" t="s">
        <v>52</v>
      </c>
      <c r="E1541" t="s">
        <v>22</v>
      </c>
      <c r="F1541" s="101">
        <v>45382</v>
      </c>
      <c r="H1541">
        <v>100</v>
      </c>
      <c r="I1541" t="s">
        <v>1552</v>
      </c>
    </row>
    <row r="1542" spans="1:9" x14ac:dyDescent="0.3">
      <c r="A1542">
        <v>409</v>
      </c>
      <c r="B1542" t="s">
        <v>375</v>
      </c>
      <c r="C1542" t="s">
        <v>41</v>
      </c>
      <c r="D1542" t="s">
        <v>52</v>
      </c>
      <c r="E1542" t="s">
        <v>22</v>
      </c>
      <c r="F1542" s="101">
        <v>45382</v>
      </c>
      <c r="G1542">
        <v>98.022598870056498</v>
      </c>
      <c r="H1542">
        <v>95</v>
      </c>
      <c r="I1542" t="s">
        <v>3194</v>
      </c>
    </row>
    <row r="1543" spans="1:9" x14ac:dyDescent="0.3">
      <c r="A1543">
        <v>414</v>
      </c>
      <c r="B1543" t="s">
        <v>382</v>
      </c>
      <c r="C1543" t="s">
        <v>190</v>
      </c>
      <c r="D1543" t="s">
        <v>52</v>
      </c>
      <c r="E1543" t="s">
        <v>22</v>
      </c>
      <c r="F1543" s="101">
        <v>45382</v>
      </c>
      <c r="G1543">
        <v>99.3</v>
      </c>
      <c r="H1543">
        <v>100</v>
      </c>
      <c r="I1543" t="s">
        <v>3195</v>
      </c>
    </row>
    <row r="1544" spans="1:9" x14ac:dyDescent="0.3">
      <c r="A1544">
        <v>415</v>
      </c>
      <c r="B1544" t="s">
        <v>383</v>
      </c>
      <c r="C1544" t="s">
        <v>190</v>
      </c>
      <c r="D1544" t="s">
        <v>52</v>
      </c>
      <c r="E1544" t="s">
        <v>22</v>
      </c>
      <c r="F1544" s="101">
        <v>45382</v>
      </c>
      <c r="G1544">
        <v>80.790000000000006</v>
      </c>
      <c r="H1544">
        <v>100</v>
      </c>
      <c r="I1544" t="s">
        <v>3197</v>
      </c>
    </row>
    <row r="1545" spans="1:9" x14ac:dyDescent="0.3">
      <c r="A1545">
        <v>416</v>
      </c>
      <c r="B1545" t="s">
        <v>384</v>
      </c>
      <c r="C1545" t="s">
        <v>190</v>
      </c>
      <c r="D1545" t="s">
        <v>52</v>
      </c>
      <c r="E1545" t="s">
        <v>22</v>
      </c>
      <c r="F1545" s="101">
        <v>45382</v>
      </c>
      <c r="G1545">
        <v>120.07</v>
      </c>
      <c r="H1545">
        <v>100</v>
      </c>
      <c r="I1545" t="s">
        <v>3204</v>
      </c>
    </row>
    <row r="1546" spans="1:9" x14ac:dyDescent="0.3">
      <c r="A1546">
        <v>417</v>
      </c>
      <c r="B1546" t="s">
        <v>385</v>
      </c>
      <c r="C1546" t="s">
        <v>190</v>
      </c>
      <c r="D1546" t="s">
        <v>52</v>
      </c>
      <c r="E1546" t="s">
        <v>22</v>
      </c>
      <c r="F1546" s="101">
        <v>45382</v>
      </c>
      <c r="G1546">
        <v>99.01</v>
      </c>
      <c r="H1546">
        <v>100</v>
      </c>
      <c r="I1546" t="s">
        <v>3209</v>
      </c>
    </row>
    <row r="1547" spans="1:9" x14ac:dyDescent="0.3">
      <c r="A1547">
        <v>418</v>
      </c>
      <c r="B1547" t="s">
        <v>386</v>
      </c>
      <c r="C1547" t="s">
        <v>190</v>
      </c>
      <c r="D1547" t="s">
        <v>52</v>
      </c>
      <c r="E1547" t="s">
        <v>22</v>
      </c>
      <c r="F1547" s="101">
        <v>45382</v>
      </c>
      <c r="G1547">
        <v>105.5</v>
      </c>
      <c r="H1547">
        <v>100</v>
      </c>
      <c r="I1547" t="s">
        <v>3210</v>
      </c>
    </row>
    <row r="1548" spans="1:9" x14ac:dyDescent="0.3">
      <c r="A1548">
        <v>420</v>
      </c>
      <c r="B1548" t="s">
        <v>388</v>
      </c>
      <c r="C1548" t="s">
        <v>190</v>
      </c>
      <c r="D1548" t="s">
        <v>52</v>
      </c>
      <c r="E1548" t="s">
        <v>22</v>
      </c>
      <c r="F1548" s="101">
        <v>45382</v>
      </c>
      <c r="H1548">
        <v>100</v>
      </c>
      <c r="I1548" t="s">
        <v>3211</v>
      </c>
    </row>
    <row r="1549" spans="1:9" x14ac:dyDescent="0.3">
      <c r="A1549">
        <v>431</v>
      </c>
      <c r="B1549" t="s">
        <v>400</v>
      </c>
      <c r="C1549" t="s">
        <v>64</v>
      </c>
      <c r="D1549" t="s">
        <v>52</v>
      </c>
      <c r="E1549" t="s">
        <v>22</v>
      </c>
      <c r="F1549" s="101">
        <v>45382</v>
      </c>
      <c r="G1549">
        <v>100</v>
      </c>
      <c r="H1549">
        <v>100</v>
      </c>
      <c r="I1549" t="s">
        <v>5399</v>
      </c>
    </row>
    <row r="1550" spans="1:9" x14ac:dyDescent="0.3">
      <c r="A1550">
        <v>432</v>
      </c>
      <c r="B1550" t="s">
        <v>401</v>
      </c>
      <c r="C1550" t="s">
        <v>64</v>
      </c>
      <c r="D1550" t="s">
        <v>52</v>
      </c>
      <c r="E1550" t="s">
        <v>22</v>
      </c>
      <c r="F1550" s="101">
        <v>45382</v>
      </c>
      <c r="G1550">
        <v>100</v>
      </c>
      <c r="H1550">
        <v>90</v>
      </c>
      <c r="I1550" t="s">
        <v>3212</v>
      </c>
    </row>
    <row r="1551" spans="1:9" x14ac:dyDescent="0.3">
      <c r="A1551">
        <v>453</v>
      </c>
      <c r="B1551" t="s">
        <v>418</v>
      </c>
      <c r="C1551" t="s">
        <v>358</v>
      </c>
      <c r="D1551" t="s">
        <v>52</v>
      </c>
      <c r="E1551" t="s">
        <v>22</v>
      </c>
      <c r="F1551" s="101">
        <v>45382</v>
      </c>
      <c r="G1551">
        <v>52</v>
      </c>
      <c r="I1551" t="s">
        <v>5404</v>
      </c>
    </row>
    <row r="1552" spans="1:9" x14ac:dyDescent="0.3">
      <c r="A1552">
        <v>456</v>
      </c>
      <c r="B1552" t="s">
        <v>421</v>
      </c>
      <c r="C1552" t="s">
        <v>395</v>
      </c>
      <c r="D1552" t="s">
        <v>52</v>
      </c>
      <c r="E1552" t="s">
        <v>22</v>
      </c>
      <c r="F1552" s="101">
        <v>45382</v>
      </c>
      <c r="H1552">
        <v>100</v>
      </c>
      <c r="I1552" t="s">
        <v>1853</v>
      </c>
    </row>
    <row r="1553" spans="1:9" x14ac:dyDescent="0.3">
      <c r="A1553">
        <v>457</v>
      </c>
      <c r="B1553" t="s">
        <v>422</v>
      </c>
      <c r="C1553" t="s">
        <v>395</v>
      </c>
      <c r="D1553" t="s">
        <v>52</v>
      </c>
      <c r="E1553" t="s">
        <v>22</v>
      </c>
      <c r="F1553" s="101">
        <v>45382</v>
      </c>
      <c r="H1553">
        <v>100</v>
      </c>
      <c r="I1553" t="s">
        <v>1875</v>
      </c>
    </row>
    <row r="1554" spans="1:9" x14ac:dyDescent="0.3">
      <c r="A1554">
        <v>469</v>
      </c>
      <c r="B1554" t="s">
        <v>387</v>
      </c>
      <c r="C1554" t="s">
        <v>190</v>
      </c>
      <c r="D1554" t="s">
        <v>52</v>
      </c>
      <c r="E1554" t="s">
        <v>22</v>
      </c>
      <c r="F1554" s="101">
        <v>45382</v>
      </c>
      <c r="G1554">
        <v>195.07</v>
      </c>
      <c r="H1554">
        <v>100</v>
      </c>
      <c r="I1554" t="s">
        <v>3213</v>
      </c>
    </row>
    <row r="1555" spans="1:9" x14ac:dyDescent="0.3">
      <c r="A1555">
        <v>470</v>
      </c>
      <c r="B1555" t="s">
        <v>433</v>
      </c>
      <c r="C1555" t="s">
        <v>190</v>
      </c>
      <c r="D1555" t="s">
        <v>52</v>
      </c>
      <c r="E1555" t="s">
        <v>22</v>
      </c>
      <c r="F1555" s="101">
        <v>45382</v>
      </c>
      <c r="G1555">
        <v>79.599999999999994</v>
      </c>
      <c r="H1555">
        <v>100</v>
      </c>
      <c r="I1555" t="s">
        <v>3224</v>
      </c>
    </row>
    <row r="1556" spans="1:9" x14ac:dyDescent="0.3">
      <c r="A1556">
        <v>471</v>
      </c>
      <c r="B1556" t="s">
        <v>434</v>
      </c>
      <c r="C1556" t="s">
        <v>190</v>
      </c>
      <c r="D1556" t="s">
        <v>52</v>
      </c>
      <c r="E1556" t="s">
        <v>22</v>
      </c>
      <c r="F1556" s="101">
        <v>45382</v>
      </c>
      <c r="G1556">
        <v>108.48</v>
      </c>
      <c r="H1556">
        <v>100</v>
      </c>
      <c r="I1556" t="s">
        <v>3230</v>
      </c>
    </row>
    <row r="1557" spans="1:9" x14ac:dyDescent="0.3">
      <c r="A1557">
        <v>510</v>
      </c>
      <c r="B1557" t="s">
        <v>2204</v>
      </c>
      <c r="C1557" t="s">
        <v>241</v>
      </c>
      <c r="D1557" t="s">
        <v>52</v>
      </c>
      <c r="E1557" t="s">
        <v>22</v>
      </c>
      <c r="F1557" s="101">
        <v>45382</v>
      </c>
      <c r="H1557">
        <v>20</v>
      </c>
      <c r="I1557" t="s">
        <v>2218</v>
      </c>
    </row>
    <row r="1558" spans="1:9" x14ac:dyDescent="0.3">
      <c r="A1558">
        <v>511</v>
      </c>
      <c r="B1558" t="s">
        <v>2228</v>
      </c>
      <c r="C1558" t="s">
        <v>241</v>
      </c>
      <c r="D1558" t="s">
        <v>52</v>
      </c>
      <c r="E1558" t="s">
        <v>22</v>
      </c>
      <c r="F1558" s="101">
        <v>45382</v>
      </c>
      <c r="H1558">
        <v>20</v>
      </c>
      <c r="I1558" t="s">
        <v>2242</v>
      </c>
    </row>
    <row r="1559" spans="1:9" x14ac:dyDescent="0.3">
      <c r="A1559">
        <v>529</v>
      </c>
      <c r="B1559" t="s">
        <v>2313</v>
      </c>
      <c r="C1559" t="s">
        <v>87</v>
      </c>
      <c r="D1559" t="s">
        <v>52</v>
      </c>
      <c r="E1559" t="s">
        <v>22</v>
      </c>
      <c r="F1559" s="101">
        <v>45382</v>
      </c>
      <c r="I1559" t="s">
        <v>2323</v>
      </c>
    </row>
    <row r="1560" spans="1:9" x14ac:dyDescent="0.3">
      <c r="A1560">
        <v>77</v>
      </c>
      <c r="B1560" t="s">
        <v>57</v>
      </c>
      <c r="C1560" t="s">
        <v>58</v>
      </c>
      <c r="D1560" t="s">
        <v>21</v>
      </c>
      <c r="E1560" t="s">
        <v>22</v>
      </c>
      <c r="F1560" s="101">
        <v>45412</v>
      </c>
      <c r="G1560">
        <v>98.09</v>
      </c>
      <c r="H1560">
        <v>97</v>
      </c>
      <c r="I1560" t="s">
        <v>5411</v>
      </c>
    </row>
    <row r="1561" spans="1:9" x14ac:dyDescent="0.3">
      <c r="A1561">
        <v>121</v>
      </c>
      <c r="B1561" t="s">
        <v>94</v>
      </c>
      <c r="C1561" t="s">
        <v>25</v>
      </c>
      <c r="D1561" t="s">
        <v>21</v>
      </c>
      <c r="E1561" t="s">
        <v>54</v>
      </c>
      <c r="F1561" s="101">
        <v>45412</v>
      </c>
      <c r="G1561">
        <v>102.83</v>
      </c>
      <c r="H1561">
        <v>102</v>
      </c>
      <c r="I1561" t="s">
        <v>8443</v>
      </c>
    </row>
    <row r="1562" spans="1:9" x14ac:dyDescent="0.3">
      <c r="A1562">
        <v>122</v>
      </c>
      <c r="B1562" t="s">
        <v>96</v>
      </c>
      <c r="C1562" t="s">
        <v>93</v>
      </c>
      <c r="D1562" t="s">
        <v>21</v>
      </c>
      <c r="E1562" t="s">
        <v>22</v>
      </c>
      <c r="F1562" s="101">
        <v>45412</v>
      </c>
      <c r="G1562">
        <v>97.67</v>
      </c>
      <c r="H1562">
        <v>80</v>
      </c>
      <c r="I1562" t="s">
        <v>5414</v>
      </c>
    </row>
    <row r="1563" spans="1:9" x14ac:dyDescent="0.3">
      <c r="A1563">
        <v>124</v>
      </c>
      <c r="B1563" t="s">
        <v>97</v>
      </c>
      <c r="C1563" t="s">
        <v>64</v>
      </c>
      <c r="D1563" t="s">
        <v>21</v>
      </c>
      <c r="E1563" t="s">
        <v>54</v>
      </c>
      <c r="F1563" s="101">
        <v>45412</v>
      </c>
      <c r="G1563">
        <v>0</v>
      </c>
      <c r="H1563">
        <v>0.2</v>
      </c>
      <c r="I1563" t="s">
        <v>5417</v>
      </c>
    </row>
    <row r="1564" spans="1:9" x14ac:dyDescent="0.3">
      <c r="A1564">
        <v>125</v>
      </c>
      <c r="B1564" t="s">
        <v>98</v>
      </c>
      <c r="C1564" t="s">
        <v>64</v>
      </c>
      <c r="D1564" t="s">
        <v>21</v>
      </c>
      <c r="E1564" t="s">
        <v>54</v>
      </c>
      <c r="F1564" s="101">
        <v>45412</v>
      </c>
      <c r="G1564">
        <v>0</v>
      </c>
      <c r="H1564">
        <v>1.9</v>
      </c>
      <c r="I1564" t="s">
        <v>5420</v>
      </c>
    </row>
    <row r="1565" spans="1:9" x14ac:dyDescent="0.3">
      <c r="A1565">
        <v>128</v>
      </c>
      <c r="B1565" t="s">
        <v>101</v>
      </c>
      <c r="C1565" t="s">
        <v>64</v>
      </c>
      <c r="D1565" t="s">
        <v>21</v>
      </c>
      <c r="E1565" t="s">
        <v>54</v>
      </c>
      <c r="F1565" s="101">
        <v>45412</v>
      </c>
      <c r="G1565">
        <v>0.40188470066518839</v>
      </c>
      <c r="H1565">
        <v>1</v>
      </c>
      <c r="I1565" t="s">
        <v>5423</v>
      </c>
    </row>
    <row r="1566" spans="1:9" x14ac:dyDescent="0.3">
      <c r="A1566">
        <v>172</v>
      </c>
      <c r="B1566" t="s">
        <v>122</v>
      </c>
      <c r="C1566" t="s">
        <v>93</v>
      </c>
      <c r="D1566" t="s">
        <v>21</v>
      </c>
      <c r="E1566" t="s">
        <v>22</v>
      </c>
      <c r="F1566" s="101">
        <v>45412</v>
      </c>
      <c r="G1566">
        <v>90</v>
      </c>
      <c r="H1566">
        <v>95</v>
      </c>
      <c r="I1566" t="s">
        <v>5426</v>
      </c>
    </row>
    <row r="1567" spans="1:9" x14ac:dyDescent="0.3">
      <c r="A1567">
        <v>208</v>
      </c>
      <c r="B1567" t="s">
        <v>140</v>
      </c>
      <c r="C1567" t="s">
        <v>90</v>
      </c>
      <c r="D1567" t="s">
        <v>21</v>
      </c>
      <c r="E1567" t="s">
        <v>54</v>
      </c>
      <c r="F1567" s="101">
        <v>45412</v>
      </c>
      <c r="G1567">
        <v>1526</v>
      </c>
      <c r="H1567">
        <v>1</v>
      </c>
      <c r="I1567" t="s">
        <v>3238</v>
      </c>
    </row>
    <row r="1568" spans="1:9" x14ac:dyDescent="0.3">
      <c r="A1568">
        <v>214</v>
      </c>
      <c r="B1568" t="s">
        <v>143</v>
      </c>
      <c r="C1568" t="s">
        <v>90</v>
      </c>
      <c r="D1568" t="s">
        <v>21</v>
      </c>
      <c r="E1568" t="s">
        <v>54</v>
      </c>
      <c r="F1568" s="101">
        <v>45412</v>
      </c>
      <c r="G1568">
        <v>7543.48</v>
      </c>
      <c r="H1568">
        <v>7500</v>
      </c>
      <c r="I1568" t="s">
        <v>3239</v>
      </c>
    </row>
    <row r="1569" spans="1:9" x14ac:dyDescent="0.3">
      <c r="A1569">
        <v>217</v>
      </c>
      <c r="B1569" t="s">
        <v>147</v>
      </c>
      <c r="C1569" t="s">
        <v>90</v>
      </c>
      <c r="D1569" t="s">
        <v>21</v>
      </c>
      <c r="E1569" t="s">
        <v>22</v>
      </c>
      <c r="F1569" s="101">
        <v>45412</v>
      </c>
      <c r="G1569">
        <v>18.600000000000001</v>
      </c>
      <c r="H1569">
        <v>20</v>
      </c>
      <c r="I1569" t="s">
        <v>3240</v>
      </c>
    </row>
    <row r="1570" spans="1:9" x14ac:dyDescent="0.3">
      <c r="A1570">
        <v>218</v>
      </c>
      <c r="B1570" t="s">
        <v>148</v>
      </c>
      <c r="C1570" t="s">
        <v>90</v>
      </c>
      <c r="D1570" t="s">
        <v>21</v>
      </c>
      <c r="E1570" t="s">
        <v>54</v>
      </c>
      <c r="F1570" s="101">
        <v>45412</v>
      </c>
      <c r="G1570">
        <v>164779.39000000001</v>
      </c>
      <c r="H1570">
        <v>172000</v>
      </c>
      <c r="I1570" t="s">
        <v>3241</v>
      </c>
    </row>
    <row r="1571" spans="1:9" x14ac:dyDescent="0.3">
      <c r="A1571">
        <v>225</v>
      </c>
      <c r="B1571" t="s">
        <v>156</v>
      </c>
      <c r="C1571" t="s">
        <v>90</v>
      </c>
      <c r="D1571" t="s">
        <v>21</v>
      </c>
      <c r="E1571" t="s">
        <v>22</v>
      </c>
      <c r="F1571" s="101">
        <v>45412</v>
      </c>
      <c r="G1571">
        <v>20</v>
      </c>
      <c r="H1571">
        <v>1</v>
      </c>
      <c r="I1571" t="s">
        <v>5437</v>
      </c>
    </row>
    <row r="1572" spans="1:9" x14ac:dyDescent="0.3">
      <c r="A1572">
        <v>239</v>
      </c>
      <c r="B1572" t="s">
        <v>1226</v>
      </c>
      <c r="C1572" t="s">
        <v>29</v>
      </c>
      <c r="D1572" t="s">
        <v>21</v>
      </c>
      <c r="E1572" t="s">
        <v>22</v>
      </c>
      <c r="F1572" s="101">
        <v>45412</v>
      </c>
      <c r="G1572">
        <v>28</v>
      </c>
      <c r="I1572" t="s">
        <v>5440</v>
      </c>
    </row>
    <row r="1573" spans="1:9" x14ac:dyDescent="0.3">
      <c r="A1573">
        <v>241</v>
      </c>
      <c r="B1573" t="s">
        <v>173</v>
      </c>
      <c r="C1573" t="s">
        <v>29</v>
      </c>
      <c r="D1573" t="s">
        <v>21</v>
      </c>
      <c r="E1573" t="s">
        <v>22</v>
      </c>
      <c r="F1573" s="101">
        <v>45412</v>
      </c>
      <c r="G1573">
        <v>100</v>
      </c>
      <c r="H1573">
        <v>80</v>
      </c>
      <c r="I1573" t="s">
        <v>5443</v>
      </c>
    </row>
    <row r="1574" spans="1:9" x14ac:dyDescent="0.3">
      <c r="A1574">
        <v>434</v>
      </c>
      <c r="B1574" t="s">
        <v>403</v>
      </c>
      <c r="C1574" t="s">
        <v>90</v>
      </c>
      <c r="D1574" t="s">
        <v>21</v>
      </c>
      <c r="E1574" t="s">
        <v>54</v>
      </c>
      <c r="F1574" s="101">
        <v>45412</v>
      </c>
      <c r="G1574">
        <v>89.04</v>
      </c>
      <c r="H1574">
        <v>200</v>
      </c>
      <c r="I1574" t="s">
        <v>3242</v>
      </c>
    </row>
    <row r="1575" spans="1:9" x14ac:dyDescent="0.3">
      <c r="A1575">
        <v>436</v>
      </c>
      <c r="B1575" t="s">
        <v>121</v>
      </c>
      <c r="C1575" t="s">
        <v>93</v>
      </c>
      <c r="D1575" t="s">
        <v>21</v>
      </c>
      <c r="E1575" t="s">
        <v>54</v>
      </c>
      <c r="F1575" s="101">
        <v>45412</v>
      </c>
      <c r="G1575">
        <v>11.1</v>
      </c>
      <c r="H1575">
        <v>14</v>
      </c>
      <c r="I1575" t="s">
        <v>3243</v>
      </c>
    </row>
    <row r="1576" spans="1:9" x14ac:dyDescent="0.3">
      <c r="A1576">
        <v>485</v>
      </c>
      <c r="B1576" t="s">
        <v>450</v>
      </c>
      <c r="C1576" t="s">
        <v>93</v>
      </c>
      <c r="D1576" t="s">
        <v>21</v>
      </c>
      <c r="E1576" t="s">
        <v>22</v>
      </c>
      <c r="F1576" s="101">
        <v>45412</v>
      </c>
      <c r="I1576" t="s">
        <v>2085</v>
      </c>
    </row>
    <row r="1577" spans="1:9" x14ac:dyDescent="0.3">
      <c r="A1577">
        <v>488</v>
      </c>
      <c r="B1577" t="s">
        <v>453</v>
      </c>
      <c r="C1577" t="s">
        <v>93</v>
      </c>
      <c r="D1577" t="s">
        <v>21</v>
      </c>
      <c r="E1577" t="s">
        <v>22</v>
      </c>
      <c r="F1577" s="101">
        <v>45412</v>
      </c>
      <c r="I1577" t="s">
        <v>2125</v>
      </c>
    </row>
    <row r="1578" spans="1:9" x14ac:dyDescent="0.3">
      <c r="A1578">
        <v>509</v>
      </c>
      <c r="B1578" t="s">
        <v>2156</v>
      </c>
      <c r="C1578" t="s">
        <v>29</v>
      </c>
      <c r="D1578" t="s">
        <v>21</v>
      </c>
      <c r="E1578" t="s">
        <v>22</v>
      </c>
      <c r="F1578" s="101">
        <v>45412</v>
      </c>
      <c r="H1578">
        <v>90</v>
      </c>
      <c r="I1578" t="s">
        <v>2184</v>
      </c>
    </row>
    <row r="1579" spans="1:9" x14ac:dyDescent="0.3">
      <c r="A1579">
        <v>510</v>
      </c>
      <c r="B1579" t="s">
        <v>2204</v>
      </c>
      <c r="C1579" t="s">
        <v>241</v>
      </c>
      <c r="D1579" t="s">
        <v>52</v>
      </c>
      <c r="E1579" t="s">
        <v>22</v>
      </c>
      <c r="F1579" s="101">
        <v>45412</v>
      </c>
      <c r="H1579">
        <v>40</v>
      </c>
      <c r="I1579" t="s">
        <v>2219</v>
      </c>
    </row>
    <row r="1580" spans="1:9" x14ac:dyDescent="0.3">
      <c r="A1580">
        <v>511</v>
      </c>
      <c r="B1580" t="s">
        <v>2228</v>
      </c>
      <c r="C1580" t="s">
        <v>241</v>
      </c>
      <c r="D1580" t="s">
        <v>52</v>
      </c>
      <c r="E1580" t="s">
        <v>22</v>
      </c>
      <c r="F1580" s="101">
        <v>45412</v>
      </c>
      <c r="H1580">
        <v>40</v>
      </c>
      <c r="I1580" t="s">
        <v>2243</v>
      </c>
    </row>
    <row r="1581" spans="1:9" x14ac:dyDescent="0.3">
      <c r="A1581">
        <v>529</v>
      </c>
      <c r="B1581" t="s">
        <v>2313</v>
      </c>
      <c r="C1581" t="s">
        <v>87</v>
      </c>
      <c r="D1581" t="s">
        <v>52</v>
      </c>
      <c r="E1581" t="s">
        <v>22</v>
      </c>
      <c r="F1581" s="101">
        <v>45412</v>
      </c>
      <c r="I1581" t="s">
        <v>2324</v>
      </c>
    </row>
    <row r="1582" spans="1:9" x14ac:dyDescent="0.3">
      <c r="A1582">
        <v>116</v>
      </c>
      <c r="B1582" t="s">
        <v>85</v>
      </c>
      <c r="C1582" t="s">
        <v>60</v>
      </c>
      <c r="D1582" t="s">
        <v>65</v>
      </c>
      <c r="E1582" t="s">
        <v>22</v>
      </c>
      <c r="F1582" s="101">
        <v>45412</v>
      </c>
      <c r="H1582">
        <v>80</v>
      </c>
      <c r="I1582" t="s">
        <v>776</v>
      </c>
    </row>
    <row r="1583" spans="1:9" x14ac:dyDescent="0.3">
      <c r="A1583">
        <v>77</v>
      </c>
      <c r="B1583" t="s">
        <v>57</v>
      </c>
      <c r="C1583" t="s">
        <v>58</v>
      </c>
      <c r="D1583" t="s">
        <v>21</v>
      </c>
      <c r="E1583" t="s">
        <v>22</v>
      </c>
      <c r="F1583" s="101">
        <v>45443</v>
      </c>
      <c r="G1583">
        <v>98.8</v>
      </c>
      <c r="H1583">
        <v>97</v>
      </c>
      <c r="I1583" t="s">
        <v>5452</v>
      </c>
    </row>
    <row r="1584" spans="1:9" x14ac:dyDescent="0.3">
      <c r="A1584">
        <v>121</v>
      </c>
      <c r="B1584" t="s">
        <v>94</v>
      </c>
      <c r="C1584" t="s">
        <v>25</v>
      </c>
      <c r="D1584" t="s">
        <v>21</v>
      </c>
      <c r="E1584" t="s">
        <v>54</v>
      </c>
      <c r="F1584" s="101">
        <v>45443</v>
      </c>
      <c r="G1584">
        <v>102.04</v>
      </c>
      <c r="H1584">
        <v>102</v>
      </c>
      <c r="I1584" t="s">
        <v>5455</v>
      </c>
    </row>
    <row r="1585" spans="1:9" x14ac:dyDescent="0.3">
      <c r="A1585">
        <v>122</v>
      </c>
      <c r="B1585" t="s">
        <v>96</v>
      </c>
      <c r="C1585" t="s">
        <v>93</v>
      </c>
      <c r="D1585" t="s">
        <v>21</v>
      </c>
      <c r="E1585" t="s">
        <v>22</v>
      </c>
      <c r="F1585" s="101">
        <v>45443</v>
      </c>
      <c r="H1585">
        <v>80</v>
      </c>
      <c r="I1585" t="s">
        <v>828</v>
      </c>
    </row>
    <row r="1586" spans="1:9" x14ac:dyDescent="0.3">
      <c r="A1586">
        <v>124</v>
      </c>
      <c r="B1586" t="s">
        <v>97</v>
      </c>
      <c r="C1586" t="s">
        <v>64</v>
      </c>
      <c r="D1586" t="s">
        <v>21</v>
      </c>
      <c r="E1586" t="s">
        <v>54</v>
      </c>
      <c r="F1586" s="101">
        <v>45443</v>
      </c>
      <c r="G1586">
        <v>4.1823504809702997E-2</v>
      </c>
      <c r="H1586">
        <v>0.2</v>
      </c>
      <c r="I1586" t="s">
        <v>5458</v>
      </c>
    </row>
    <row r="1587" spans="1:9" x14ac:dyDescent="0.3">
      <c r="A1587">
        <v>125</v>
      </c>
      <c r="B1587" t="s">
        <v>98</v>
      </c>
      <c r="C1587" t="s">
        <v>64</v>
      </c>
      <c r="D1587" t="s">
        <v>21</v>
      </c>
      <c r="E1587" t="s">
        <v>54</v>
      </c>
      <c r="F1587" s="101">
        <v>45443</v>
      </c>
      <c r="G1587">
        <v>0.2091175240485153</v>
      </c>
      <c r="H1587">
        <v>1.9</v>
      </c>
      <c r="I1587" t="s">
        <v>5461</v>
      </c>
    </row>
    <row r="1588" spans="1:9" x14ac:dyDescent="0.3">
      <c r="A1588">
        <v>128</v>
      </c>
      <c r="B1588" t="s">
        <v>101</v>
      </c>
      <c r="C1588" t="s">
        <v>64</v>
      </c>
      <c r="D1588" t="s">
        <v>21</v>
      </c>
      <c r="E1588" t="s">
        <v>54</v>
      </c>
      <c r="F1588" s="101">
        <v>45443</v>
      </c>
      <c r="G1588">
        <v>0.55130983612790385</v>
      </c>
      <c r="H1588">
        <v>1</v>
      </c>
      <c r="I1588" t="s">
        <v>5464</v>
      </c>
    </row>
    <row r="1589" spans="1:9" x14ac:dyDescent="0.3">
      <c r="A1589">
        <v>172</v>
      </c>
      <c r="B1589" t="s">
        <v>122</v>
      </c>
      <c r="C1589" t="s">
        <v>93</v>
      </c>
      <c r="D1589" t="s">
        <v>21</v>
      </c>
      <c r="E1589" t="s">
        <v>22</v>
      </c>
      <c r="F1589" s="101">
        <v>45443</v>
      </c>
      <c r="G1589">
        <v>83.333333333333343</v>
      </c>
      <c r="H1589">
        <v>95</v>
      </c>
      <c r="I1589" t="s">
        <v>5467</v>
      </c>
    </row>
    <row r="1590" spans="1:9" x14ac:dyDescent="0.3">
      <c r="A1590">
        <v>208</v>
      </c>
      <c r="B1590" t="s">
        <v>140</v>
      </c>
      <c r="C1590" t="s">
        <v>90</v>
      </c>
      <c r="D1590" t="s">
        <v>21</v>
      </c>
      <c r="E1590" t="s">
        <v>54</v>
      </c>
      <c r="F1590" s="101">
        <v>45443</v>
      </c>
      <c r="G1590">
        <v>1517.5</v>
      </c>
      <c r="H1590">
        <v>1</v>
      </c>
      <c r="I1590" t="s">
        <v>3244</v>
      </c>
    </row>
    <row r="1591" spans="1:9" x14ac:dyDescent="0.3">
      <c r="A1591">
        <v>214</v>
      </c>
      <c r="B1591" t="s">
        <v>143</v>
      </c>
      <c r="C1591" t="s">
        <v>90</v>
      </c>
      <c r="D1591" t="s">
        <v>21</v>
      </c>
      <c r="E1591" t="s">
        <v>54</v>
      </c>
      <c r="F1591" s="101">
        <v>45443</v>
      </c>
      <c r="G1591">
        <v>7006.34</v>
      </c>
      <c r="H1591">
        <v>7500</v>
      </c>
      <c r="I1591" t="s">
        <v>3245</v>
      </c>
    </row>
    <row r="1592" spans="1:9" x14ac:dyDescent="0.3">
      <c r="A1592">
        <v>217</v>
      </c>
      <c r="B1592" t="s">
        <v>147</v>
      </c>
      <c r="C1592" t="s">
        <v>90</v>
      </c>
      <c r="D1592" t="s">
        <v>21</v>
      </c>
      <c r="E1592" t="s">
        <v>22</v>
      </c>
      <c r="F1592" s="101">
        <v>45443</v>
      </c>
      <c r="G1592">
        <v>28.11</v>
      </c>
      <c r="H1592">
        <v>20</v>
      </c>
      <c r="I1592" t="s">
        <v>3246</v>
      </c>
    </row>
    <row r="1593" spans="1:9" x14ac:dyDescent="0.3">
      <c r="A1593">
        <v>218</v>
      </c>
      <c r="B1593" t="s">
        <v>148</v>
      </c>
      <c r="C1593" t="s">
        <v>90</v>
      </c>
      <c r="D1593" t="s">
        <v>21</v>
      </c>
      <c r="E1593" t="s">
        <v>54</v>
      </c>
      <c r="F1593" s="101">
        <v>45443</v>
      </c>
      <c r="G1593">
        <v>157279.15</v>
      </c>
      <c r="H1593">
        <v>172000</v>
      </c>
      <c r="I1593" t="s">
        <v>3247</v>
      </c>
    </row>
    <row r="1594" spans="1:9" x14ac:dyDescent="0.3">
      <c r="A1594">
        <v>225</v>
      </c>
      <c r="B1594" t="s">
        <v>156</v>
      </c>
      <c r="C1594" t="s">
        <v>90</v>
      </c>
      <c r="D1594" t="s">
        <v>21</v>
      </c>
      <c r="E1594" t="s">
        <v>22</v>
      </c>
      <c r="F1594" s="101">
        <v>45443</v>
      </c>
      <c r="G1594">
        <v>20</v>
      </c>
      <c r="H1594">
        <v>1</v>
      </c>
      <c r="I1594" t="s">
        <v>5478</v>
      </c>
    </row>
    <row r="1595" spans="1:9" x14ac:dyDescent="0.3">
      <c r="A1595">
        <v>239</v>
      </c>
      <c r="B1595" t="s">
        <v>1226</v>
      </c>
      <c r="C1595" t="s">
        <v>29</v>
      </c>
      <c r="D1595" t="s">
        <v>21</v>
      </c>
      <c r="E1595" t="s">
        <v>22</v>
      </c>
      <c r="F1595" s="101">
        <v>45443</v>
      </c>
      <c r="G1595">
        <v>29</v>
      </c>
      <c r="I1595" t="s">
        <v>5481</v>
      </c>
    </row>
    <row r="1596" spans="1:9" x14ac:dyDescent="0.3">
      <c r="A1596">
        <v>241</v>
      </c>
      <c r="B1596" t="s">
        <v>173</v>
      </c>
      <c r="C1596" t="s">
        <v>29</v>
      </c>
      <c r="D1596" t="s">
        <v>21</v>
      </c>
      <c r="E1596" t="s">
        <v>22</v>
      </c>
      <c r="F1596" s="101">
        <v>45443</v>
      </c>
      <c r="G1596">
        <v>85.714285714285708</v>
      </c>
      <c r="H1596">
        <v>80</v>
      </c>
      <c r="I1596" t="s">
        <v>5484</v>
      </c>
    </row>
    <row r="1597" spans="1:9" x14ac:dyDescent="0.3">
      <c r="A1597">
        <v>434</v>
      </c>
      <c r="B1597" t="s">
        <v>403</v>
      </c>
      <c r="C1597" t="s">
        <v>90</v>
      </c>
      <c r="D1597" t="s">
        <v>21</v>
      </c>
      <c r="E1597" t="s">
        <v>54</v>
      </c>
      <c r="F1597" s="101">
        <v>45443</v>
      </c>
      <c r="G1597">
        <v>42</v>
      </c>
      <c r="H1597">
        <v>200</v>
      </c>
      <c r="I1597" t="s">
        <v>3248</v>
      </c>
    </row>
    <row r="1598" spans="1:9" x14ac:dyDescent="0.3">
      <c r="A1598">
        <v>436</v>
      </c>
      <c r="B1598" t="s">
        <v>121</v>
      </c>
      <c r="C1598" t="s">
        <v>93</v>
      </c>
      <c r="D1598" t="s">
        <v>21</v>
      </c>
      <c r="E1598" t="s">
        <v>54</v>
      </c>
      <c r="F1598" s="101">
        <v>45443</v>
      </c>
      <c r="G1598">
        <v>10.6</v>
      </c>
      <c r="H1598">
        <v>14</v>
      </c>
      <c r="I1598" t="s">
        <v>3249</v>
      </c>
    </row>
    <row r="1599" spans="1:9" x14ac:dyDescent="0.3">
      <c r="A1599">
        <v>485</v>
      </c>
      <c r="B1599" t="s">
        <v>450</v>
      </c>
      <c r="C1599" t="s">
        <v>93</v>
      </c>
      <c r="D1599" t="s">
        <v>21</v>
      </c>
      <c r="E1599" t="s">
        <v>22</v>
      </c>
      <c r="F1599" s="101">
        <v>45443</v>
      </c>
      <c r="I1599" t="s">
        <v>2086</v>
      </c>
    </row>
    <row r="1600" spans="1:9" x14ac:dyDescent="0.3">
      <c r="A1600">
        <v>488</v>
      </c>
      <c r="B1600" t="s">
        <v>453</v>
      </c>
      <c r="C1600" t="s">
        <v>93</v>
      </c>
      <c r="D1600" t="s">
        <v>21</v>
      </c>
      <c r="E1600" t="s">
        <v>22</v>
      </c>
      <c r="F1600" s="101">
        <v>45443</v>
      </c>
      <c r="I1600" t="s">
        <v>2126</v>
      </c>
    </row>
    <row r="1601" spans="1:9" x14ac:dyDescent="0.3">
      <c r="A1601">
        <v>509</v>
      </c>
      <c r="B1601" t="s">
        <v>2156</v>
      </c>
      <c r="C1601" t="s">
        <v>29</v>
      </c>
      <c r="D1601" t="s">
        <v>21</v>
      </c>
      <c r="E1601" t="s">
        <v>22</v>
      </c>
      <c r="F1601" s="101">
        <v>45443</v>
      </c>
      <c r="H1601">
        <v>90</v>
      </c>
      <c r="I1601" t="s">
        <v>2185</v>
      </c>
    </row>
    <row r="1602" spans="1:9" x14ac:dyDescent="0.3">
      <c r="A1602">
        <v>77</v>
      </c>
      <c r="B1602" t="s">
        <v>57</v>
      </c>
      <c r="C1602" t="s">
        <v>58</v>
      </c>
      <c r="D1602" t="s">
        <v>21</v>
      </c>
      <c r="E1602" t="s">
        <v>22</v>
      </c>
      <c r="F1602" s="101">
        <v>45473</v>
      </c>
      <c r="G1602">
        <v>99</v>
      </c>
      <c r="H1602">
        <v>97</v>
      </c>
      <c r="I1602" t="s">
        <v>5490</v>
      </c>
    </row>
    <row r="1603" spans="1:9" x14ac:dyDescent="0.3">
      <c r="A1603">
        <v>121</v>
      </c>
      <c r="B1603" t="s">
        <v>94</v>
      </c>
      <c r="C1603" t="s">
        <v>25</v>
      </c>
      <c r="D1603" t="s">
        <v>21</v>
      </c>
      <c r="E1603" t="s">
        <v>54</v>
      </c>
      <c r="F1603" s="101">
        <v>45473</v>
      </c>
      <c r="G1603">
        <v>101.89</v>
      </c>
      <c r="H1603">
        <v>102</v>
      </c>
      <c r="I1603" t="s">
        <v>5493</v>
      </c>
    </row>
    <row r="1604" spans="1:9" x14ac:dyDescent="0.3">
      <c r="A1604">
        <v>122</v>
      </c>
      <c r="B1604" t="s">
        <v>96</v>
      </c>
      <c r="C1604" t="s">
        <v>93</v>
      </c>
      <c r="D1604" t="s">
        <v>21</v>
      </c>
      <c r="E1604" t="s">
        <v>22</v>
      </c>
      <c r="F1604" s="101">
        <v>45473</v>
      </c>
      <c r="G1604">
        <v>95</v>
      </c>
      <c r="H1604">
        <v>80</v>
      </c>
      <c r="I1604" t="s">
        <v>5496</v>
      </c>
    </row>
    <row r="1605" spans="1:9" x14ac:dyDescent="0.3">
      <c r="A1605">
        <v>124</v>
      </c>
      <c r="B1605" t="s">
        <v>97</v>
      </c>
      <c r="C1605" t="s">
        <v>64</v>
      </c>
      <c r="D1605" t="s">
        <v>21</v>
      </c>
      <c r="E1605" t="s">
        <v>54</v>
      </c>
      <c r="F1605" s="101">
        <v>45473</v>
      </c>
      <c r="G1605">
        <v>0</v>
      </c>
      <c r="H1605">
        <v>0.2</v>
      </c>
      <c r="I1605" t="s">
        <v>5499</v>
      </c>
    </row>
    <row r="1606" spans="1:9" x14ac:dyDescent="0.3">
      <c r="A1606">
        <v>125</v>
      </c>
      <c r="B1606" t="s">
        <v>98</v>
      </c>
      <c r="C1606" t="s">
        <v>64</v>
      </c>
      <c r="D1606" t="s">
        <v>21</v>
      </c>
      <c r="E1606" t="s">
        <v>54</v>
      </c>
      <c r="F1606" s="101">
        <v>45473</v>
      </c>
      <c r="G1606">
        <v>0</v>
      </c>
      <c r="H1606">
        <v>1.9</v>
      </c>
      <c r="I1606" t="s">
        <v>5502</v>
      </c>
    </row>
    <row r="1607" spans="1:9" x14ac:dyDescent="0.3">
      <c r="A1607">
        <v>128</v>
      </c>
      <c r="B1607" t="s">
        <v>101</v>
      </c>
      <c r="C1607" t="s">
        <v>64</v>
      </c>
      <c r="D1607" t="s">
        <v>21</v>
      </c>
      <c r="E1607" t="s">
        <v>54</v>
      </c>
      <c r="F1607" s="101">
        <v>45473</v>
      </c>
      <c r="G1607">
        <v>0.35768645357686463</v>
      </c>
      <c r="H1607">
        <v>1</v>
      </c>
      <c r="I1607" t="s">
        <v>5505</v>
      </c>
    </row>
    <row r="1608" spans="1:9" x14ac:dyDescent="0.3">
      <c r="A1608">
        <v>172</v>
      </c>
      <c r="B1608" t="s">
        <v>122</v>
      </c>
      <c r="C1608" t="s">
        <v>93</v>
      </c>
      <c r="D1608" t="s">
        <v>21</v>
      </c>
      <c r="E1608" t="s">
        <v>22</v>
      </c>
      <c r="F1608" s="101">
        <v>45473</v>
      </c>
      <c r="G1608">
        <v>87.5</v>
      </c>
      <c r="H1608">
        <v>95</v>
      </c>
      <c r="I1608" t="s">
        <v>5508</v>
      </c>
    </row>
    <row r="1609" spans="1:9" x14ac:dyDescent="0.3">
      <c r="A1609">
        <v>208</v>
      </c>
      <c r="B1609" t="s">
        <v>140</v>
      </c>
      <c r="C1609" t="s">
        <v>90</v>
      </c>
      <c r="D1609" t="s">
        <v>21</v>
      </c>
      <c r="E1609" t="s">
        <v>54</v>
      </c>
      <c r="F1609" s="101">
        <v>45473</v>
      </c>
      <c r="G1609">
        <v>1291</v>
      </c>
      <c r="H1609">
        <v>1</v>
      </c>
      <c r="I1609" t="s">
        <v>3250</v>
      </c>
    </row>
    <row r="1610" spans="1:9" x14ac:dyDescent="0.3">
      <c r="A1610">
        <v>214</v>
      </c>
      <c r="B1610" t="s">
        <v>143</v>
      </c>
      <c r="C1610" t="s">
        <v>90</v>
      </c>
      <c r="D1610" t="s">
        <v>21</v>
      </c>
      <c r="E1610" t="s">
        <v>54</v>
      </c>
      <c r="F1610" s="101">
        <v>45473</v>
      </c>
      <c r="G1610">
        <v>3200.05</v>
      </c>
      <c r="H1610">
        <v>7500</v>
      </c>
      <c r="I1610" t="s">
        <v>3251</v>
      </c>
    </row>
    <row r="1611" spans="1:9" x14ac:dyDescent="0.3">
      <c r="A1611">
        <v>217</v>
      </c>
      <c r="B1611" t="s">
        <v>147</v>
      </c>
      <c r="C1611" t="s">
        <v>90</v>
      </c>
      <c r="D1611" t="s">
        <v>21</v>
      </c>
      <c r="E1611" t="s">
        <v>22</v>
      </c>
      <c r="F1611" s="101">
        <v>45473</v>
      </c>
      <c r="G1611">
        <v>17.23</v>
      </c>
      <c r="H1611">
        <v>20</v>
      </c>
      <c r="I1611" t="s">
        <v>3252</v>
      </c>
    </row>
    <row r="1612" spans="1:9" x14ac:dyDescent="0.3">
      <c r="A1612">
        <v>218</v>
      </c>
      <c r="B1612" t="s">
        <v>148</v>
      </c>
      <c r="C1612" t="s">
        <v>90</v>
      </c>
      <c r="D1612" t="s">
        <v>21</v>
      </c>
      <c r="E1612" t="s">
        <v>54</v>
      </c>
      <c r="F1612" s="101">
        <v>45473</v>
      </c>
      <c r="G1612">
        <v>140488.65</v>
      </c>
      <c r="H1612">
        <v>172000</v>
      </c>
      <c r="I1612" t="s">
        <v>3253</v>
      </c>
    </row>
    <row r="1613" spans="1:9" x14ac:dyDescent="0.3">
      <c r="A1613">
        <v>225</v>
      </c>
      <c r="B1613" t="s">
        <v>156</v>
      </c>
      <c r="C1613" t="s">
        <v>90</v>
      </c>
      <c r="D1613" t="s">
        <v>21</v>
      </c>
      <c r="E1613" t="s">
        <v>22</v>
      </c>
      <c r="F1613" s="101">
        <v>45473</v>
      </c>
      <c r="G1613">
        <v>21</v>
      </c>
      <c r="H1613">
        <v>1</v>
      </c>
      <c r="I1613" t="s">
        <v>5519</v>
      </c>
    </row>
    <row r="1614" spans="1:9" x14ac:dyDescent="0.3">
      <c r="A1614">
        <v>239</v>
      </c>
      <c r="B1614" t="s">
        <v>1226</v>
      </c>
      <c r="C1614" t="s">
        <v>29</v>
      </c>
      <c r="D1614" t="s">
        <v>21</v>
      </c>
      <c r="E1614" t="s">
        <v>22</v>
      </c>
      <c r="F1614" s="101">
        <v>45473</v>
      </c>
      <c r="G1614">
        <v>29</v>
      </c>
      <c r="I1614" t="s">
        <v>5522</v>
      </c>
    </row>
    <row r="1615" spans="1:9" x14ac:dyDescent="0.3">
      <c r="A1615">
        <v>241</v>
      </c>
      <c r="B1615" t="s">
        <v>173</v>
      </c>
      <c r="C1615" t="s">
        <v>29</v>
      </c>
      <c r="D1615" t="s">
        <v>21</v>
      </c>
      <c r="E1615" t="s">
        <v>22</v>
      </c>
      <c r="F1615" s="101">
        <v>45473</v>
      </c>
      <c r="G1615">
        <v>85.714285714285708</v>
      </c>
      <c r="H1615">
        <v>80</v>
      </c>
      <c r="I1615" t="s">
        <v>5525</v>
      </c>
    </row>
    <row r="1616" spans="1:9" x14ac:dyDescent="0.3">
      <c r="A1616">
        <v>434</v>
      </c>
      <c r="B1616" t="s">
        <v>403</v>
      </c>
      <c r="C1616" t="s">
        <v>90</v>
      </c>
      <c r="D1616" t="s">
        <v>21</v>
      </c>
      <c r="E1616" t="s">
        <v>54</v>
      </c>
      <c r="F1616" s="101">
        <v>45473</v>
      </c>
      <c r="G1616">
        <v>3219.1</v>
      </c>
      <c r="H1616">
        <v>200</v>
      </c>
      <c r="I1616" t="s">
        <v>3254</v>
      </c>
    </row>
    <row r="1617" spans="1:9" x14ac:dyDescent="0.3">
      <c r="A1617">
        <v>436</v>
      </c>
      <c r="B1617" t="s">
        <v>121</v>
      </c>
      <c r="C1617" t="s">
        <v>93</v>
      </c>
      <c r="D1617" t="s">
        <v>21</v>
      </c>
      <c r="E1617" t="s">
        <v>54</v>
      </c>
      <c r="F1617" s="101">
        <v>45473</v>
      </c>
      <c r="G1617">
        <v>8.8000000000000007</v>
      </c>
      <c r="H1617">
        <v>14</v>
      </c>
      <c r="I1617" t="s">
        <v>3255</v>
      </c>
    </row>
    <row r="1618" spans="1:9" x14ac:dyDescent="0.3">
      <c r="A1618">
        <v>485</v>
      </c>
      <c r="B1618" t="s">
        <v>450</v>
      </c>
      <c r="C1618" t="s">
        <v>93</v>
      </c>
      <c r="D1618" t="s">
        <v>21</v>
      </c>
      <c r="E1618" t="s">
        <v>22</v>
      </c>
      <c r="F1618" s="101">
        <v>45473</v>
      </c>
      <c r="I1618" t="s">
        <v>2087</v>
      </c>
    </row>
    <row r="1619" spans="1:9" x14ac:dyDescent="0.3">
      <c r="A1619">
        <v>488</v>
      </c>
      <c r="B1619" t="s">
        <v>453</v>
      </c>
      <c r="C1619" t="s">
        <v>93</v>
      </c>
      <c r="D1619" t="s">
        <v>21</v>
      </c>
      <c r="E1619" t="s">
        <v>22</v>
      </c>
      <c r="F1619" s="101">
        <v>45473</v>
      </c>
      <c r="I1619" t="s">
        <v>2127</v>
      </c>
    </row>
    <row r="1620" spans="1:9" x14ac:dyDescent="0.3">
      <c r="A1620">
        <v>509</v>
      </c>
      <c r="B1620" t="s">
        <v>2156</v>
      </c>
      <c r="C1620" t="s">
        <v>29</v>
      </c>
      <c r="D1620" t="s">
        <v>21</v>
      </c>
      <c r="E1620" t="s">
        <v>22</v>
      </c>
      <c r="F1620" s="101">
        <v>45473</v>
      </c>
      <c r="H1620">
        <v>90</v>
      </c>
      <c r="I1620" t="s">
        <v>2186</v>
      </c>
    </row>
    <row r="1621" spans="1:9" x14ac:dyDescent="0.3">
      <c r="A1621">
        <v>68</v>
      </c>
      <c r="B1621" t="s">
        <v>49</v>
      </c>
      <c r="C1621" t="s">
        <v>50</v>
      </c>
      <c r="D1621" t="s">
        <v>47</v>
      </c>
      <c r="E1621" t="s">
        <v>22</v>
      </c>
      <c r="F1621" s="101">
        <v>45473</v>
      </c>
      <c r="G1621">
        <v>86</v>
      </c>
      <c r="H1621">
        <v>80</v>
      </c>
      <c r="I1621" t="s">
        <v>5531</v>
      </c>
    </row>
    <row r="1622" spans="1:9" x14ac:dyDescent="0.3">
      <c r="A1622">
        <v>73</v>
      </c>
      <c r="B1622" t="s">
        <v>53</v>
      </c>
      <c r="C1622" t="s">
        <v>25</v>
      </c>
      <c r="D1622" t="s">
        <v>47</v>
      </c>
      <c r="E1622" t="s">
        <v>54</v>
      </c>
      <c r="F1622" s="101">
        <v>45473</v>
      </c>
      <c r="G1622">
        <v>20</v>
      </c>
      <c r="H1622">
        <v>20</v>
      </c>
      <c r="I1622" t="s">
        <v>5534</v>
      </c>
    </row>
    <row r="1623" spans="1:9" x14ac:dyDescent="0.3">
      <c r="A1623">
        <v>74</v>
      </c>
      <c r="B1623" t="s">
        <v>56</v>
      </c>
      <c r="C1623" t="s">
        <v>25</v>
      </c>
      <c r="D1623" t="s">
        <v>47</v>
      </c>
      <c r="E1623" t="s">
        <v>22</v>
      </c>
      <c r="F1623" s="101">
        <v>45473</v>
      </c>
      <c r="G1623">
        <v>91.53</v>
      </c>
      <c r="H1623">
        <v>80</v>
      </c>
      <c r="I1623" t="s">
        <v>5537</v>
      </c>
    </row>
    <row r="1624" spans="1:9" x14ac:dyDescent="0.3">
      <c r="A1624">
        <v>86</v>
      </c>
      <c r="B1624" t="s">
        <v>67</v>
      </c>
      <c r="C1624" t="s">
        <v>64</v>
      </c>
      <c r="D1624" t="s">
        <v>47</v>
      </c>
      <c r="E1624" t="s">
        <v>22</v>
      </c>
      <c r="F1624" s="101">
        <v>45473</v>
      </c>
      <c r="G1624">
        <v>100</v>
      </c>
      <c r="H1624">
        <v>100</v>
      </c>
      <c r="I1624" t="s">
        <v>5539</v>
      </c>
    </row>
    <row r="1625" spans="1:9" x14ac:dyDescent="0.3">
      <c r="A1625">
        <v>95</v>
      </c>
      <c r="B1625" t="s">
        <v>75</v>
      </c>
      <c r="C1625" t="s">
        <v>64</v>
      </c>
      <c r="D1625" t="s">
        <v>47</v>
      </c>
      <c r="E1625" t="s">
        <v>22</v>
      </c>
      <c r="F1625" s="101">
        <v>45473</v>
      </c>
      <c r="G1625">
        <v>100</v>
      </c>
      <c r="H1625">
        <v>100</v>
      </c>
      <c r="I1625" t="s">
        <v>5542</v>
      </c>
    </row>
    <row r="1626" spans="1:9" x14ac:dyDescent="0.3">
      <c r="A1626">
        <v>143</v>
      </c>
      <c r="B1626" t="s">
        <v>911</v>
      </c>
      <c r="C1626" t="s">
        <v>77</v>
      </c>
      <c r="D1626" t="s">
        <v>47</v>
      </c>
      <c r="E1626" t="s">
        <v>22</v>
      </c>
      <c r="F1626" s="101">
        <v>45473</v>
      </c>
      <c r="G1626">
        <v>112</v>
      </c>
      <c r="H1626">
        <v>100</v>
      </c>
      <c r="I1626" t="s">
        <v>5545</v>
      </c>
    </row>
    <row r="1627" spans="1:9" x14ac:dyDescent="0.3">
      <c r="A1627">
        <v>145</v>
      </c>
      <c r="B1627" t="s">
        <v>109</v>
      </c>
      <c r="C1627" t="s">
        <v>110</v>
      </c>
      <c r="D1627" t="s">
        <v>47</v>
      </c>
      <c r="E1627" t="s">
        <v>22</v>
      </c>
      <c r="F1627" s="101">
        <v>45473</v>
      </c>
      <c r="G1627">
        <v>1.97</v>
      </c>
      <c r="H1627">
        <v>1</v>
      </c>
      <c r="I1627" t="s">
        <v>5548</v>
      </c>
    </row>
    <row r="1628" spans="1:9" x14ac:dyDescent="0.3">
      <c r="A1628">
        <v>146</v>
      </c>
      <c r="B1628" t="s">
        <v>111</v>
      </c>
      <c r="C1628" t="s">
        <v>77</v>
      </c>
      <c r="D1628" t="s">
        <v>47</v>
      </c>
      <c r="E1628" t="s">
        <v>22</v>
      </c>
      <c r="F1628" s="101">
        <v>45473</v>
      </c>
      <c r="G1628">
        <v>113.61</v>
      </c>
      <c r="H1628">
        <v>294</v>
      </c>
      <c r="I1628" t="s">
        <v>5551</v>
      </c>
    </row>
    <row r="1629" spans="1:9" x14ac:dyDescent="0.3">
      <c r="A1629">
        <v>148</v>
      </c>
      <c r="B1629" t="s">
        <v>114</v>
      </c>
      <c r="C1629" t="s">
        <v>110</v>
      </c>
      <c r="D1629" t="s">
        <v>47</v>
      </c>
      <c r="E1629" t="s">
        <v>22</v>
      </c>
      <c r="F1629" s="101">
        <v>45473</v>
      </c>
      <c r="G1629">
        <v>4.3</v>
      </c>
      <c r="H1629">
        <v>5</v>
      </c>
      <c r="I1629" t="s">
        <v>5554</v>
      </c>
    </row>
    <row r="1630" spans="1:9" x14ac:dyDescent="0.3">
      <c r="A1630">
        <v>159</v>
      </c>
      <c r="B1630" t="s">
        <v>85</v>
      </c>
      <c r="C1630" t="s">
        <v>118</v>
      </c>
      <c r="D1630" t="s">
        <v>47</v>
      </c>
      <c r="E1630" t="s">
        <v>22</v>
      </c>
      <c r="F1630" s="101">
        <v>45473</v>
      </c>
      <c r="G1630">
        <v>95</v>
      </c>
      <c r="H1630">
        <v>80</v>
      </c>
      <c r="I1630" t="s">
        <v>5557</v>
      </c>
    </row>
    <row r="1631" spans="1:9" x14ac:dyDescent="0.3">
      <c r="A1631">
        <v>167</v>
      </c>
      <c r="B1631" t="s">
        <v>120</v>
      </c>
      <c r="C1631" t="s">
        <v>25</v>
      </c>
      <c r="D1631" t="s">
        <v>47</v>
      </c>
      <c r="E1631" t="s">
        <v>22</v>
      </c>
      <c r="F1631" s="101">
        <v>45473</v>
      </c>
      <c r="G1631">
        <v>96.86</v>
      </c>
      <c r="H1631">
        <v>85</v>
      </c>
      <c r="I1631" t="s">
        <v>5560</v>
      </c>
    </row>
    <row r="1632" spans="1:9" x14ac:dyDescent="0.3">
      <c r="A1632">
        <v>193</v>
      </c>
      <c r="B1632" t="s">
        <v>965</v>
      </c>
      <c r="C1632" t="s">
        <v>46</v>
      </c>
      <c r="D1632" t="s">
        <v>47</v>
      </c>
      <c r="E1632" t="s">
        <v>22</v>
      </c>
      <c r="F1632" s="101">
        <v>45473</v>
      </c>
      <c r="G1632">
        <v>91.700230762025598</v>
      </c>
      <c r="H1632">
        <v>90</v>
      </c>
      <c r="I1632" t="s">
        <v>5563</v>
      </c>
    </row>
    <row r="1633" spans="1:9" x14ac:dyDescent="0.3">
      <c r="A1633">
        <v>199</v>
      </c>
      <c r="B1633" t="s">
        <v>131</v>
      </c>
      <c r="C1633" t="s">
        <v>25</v>
      </c>
      <c r="D1633" t="s">
        <v>47</v>
      </c>
      <c r="E1633" t="s">
        <v>22</v>
      </c>
      <c r="F1633" s="101">
        <v>45473</v>
      </c>
      <c r="G1633">
        <v>92.19</v>
      </c>
      <c r="H1633">
        <v>70</v>
      </c>
      <c r="I1633" t="s">
        <v>5566</v>
      </c>
    </row>
    <row r="1634" spans="1:9" x14ac:dyDescent="0.3">
      <c r="A1634">
        <v>203</v>
      </c>
      <c r="B1634" t="s">
        <v>135</v>
      </c>
      <c r="C1634" t="s">
        <v>86</v>
      </c>
      <c r="D1634" t="s">
        <v>47</v>
      </c>
      <c r="E1634" t="s">
        <v>22</v>
      </c>
      <c r="F1634" s="101">
        <v>45473</v>
      </c>
      <c r="G1634">
        <v>102.01</v>
      </c>
      <c r="H1634">
        <v>95</v>
      </c>
      <c r="I1634" t="s">
        <v>3256</v>
      </c>
    </row>
    <row r="1635" spans="1:9" x14ac:dyDescent="0.3">
      <c r="A1635">
        <v>204</v>
      </c>
      <c r="B1635" t="s">
        <v>136</v>
      </c>
      <c r="C1635" t="s">
        <v>86</v>
      </c>
      <c r="D1635" t="s">
        <v>47</v>
      </c>
      <c r="E1635" t="s">
        <v>22</v>
      </c>
      <c r="F1635" s="101">
        <v>45473</v>
      </c>
      <c r="G1635">
        <v>133.55000000000001</v>
      </c>
      <c r="H1635">
        <v>95</v>
      </c>
      <c r="I1635" t="s">
        <v>5571</v>
      </c>
    </row>
    <row r="1636" spans="1:9" x14ac:dyDescent="0.3">
      <c r="A1636">
        <v>205</v>
      </c>
      <c r="B1636" t="s">
        <v>137</v>
      </c>
      <c r="C1636" t="s">
        <v>86</v>
      </c>
      <c r="D1636" t="s">
        <v>47</v>
      </c>
      <c r="E1636" t="s">
        <v>22</v>
      </c>
      <c r="F1636" s="101">
        <v>45473</v>
      </c>
      <c r="G1636">
        <v>215.07</v>
      </c>
      <c r="H1636">
        <v>95</v>
      </c>
      <c r="I1636" t="s">
        <v>5573</v>
      </c>
    </row>
    <row r="1637" spans="1:9" x14ac:dyDescent="0.3">
      <c r="A1637">
        <v>207</v>
      </c>
      <c r="B1637" t="s">
        <v>139</v>
      </c>
      <c r="C1637" t="s">
        <v>86</v>
      </c>
      <c r="D1637" t="s">
        <v>47</v>
      </c>
      <c r="E1637" t="s">
        <v>54</v>
      </c>
      <c r="F1637" s="101">
        <v>45473</v>
      </c>
      <c r="G1637">
        <v>101.79</v>
      </c>
      <c r="H1637">
        <v>100</v>
      </c>
      <c r="I1637" t="s">
        <v>5576</v>
      </c>
    </row>
    <row r="1638" spans="1:9" x14ac:dyDescent="0.3">
      <c r="A1638">
        <v>215</v>
      </c>
      <c r="B1638" t="s">
        <v>145</v>
      </c>
      <c r="C1638" t="s">
        <v>90</v>
      </c>
      <c r="D1638" t="s">
        <v>47</v>
      </c>
      <c r="E1638" t="s">
        <v>22</v>
      </c>
      <c r="F1638" s="101">
        <v>45473</v>
      </c>
      <c r="G1638">
        <v>8</v>
      </c>
      <c r="H1638">
        <v>1</v>
      </c>
      <c r="I1638" t="s">
        <v>3257</v>
      </c>
    </row>
    <row r="1639" spans="1:9" x14ac:dyDescent="0.3">
      <c r="A1639">
        <v>219</v>
      </c>
      <c r="B1639" t="s">
        <v>150</v>
      </c>
      <c r="C1639" t="s">
        <v>90</v>
      </c>
      <c r="D1639" t="s">
        <v>47</v>
      </c>
      <c r="E1639" t="s">
        <v>22</v>
      </c>
      <c r="F1639" s="101">
        <v>45473</v>
      </c>
      <c r="G1639">
        <v>11.94</v>
      </c>
      <c r="H1639">
        <v>1</v>
      </c>
      <c r="I1639" t="s">
        <v>3258</v>
      </c>
    </row>
    <row r="1640" spans="1:9" x14ac:dyDescent="0.3">
      <c r="A1640">
        <v>220</v>
      </c>
      <c r="B1640" t="s">
        <v>151</v>
      </c>
      <c r="C1640" t="s">
        <v>90</v>
      </c>
      <c r="D1640" t="s">
        <v>47</v>
      </c>
      <c r="E1640" t="s">
        <v>22</v>
      </c>
      <c r="F1640" s="101">
        <v>45473</v>
      </c>
      <c r="G1640">
        <v>3.58</v>
      </c>
      <c r="H1640">
        <v>1</v>
      </c>
      <c r="I1640" t="s">
        <v>3259</v>
      </c>
    </row>
    <row r="1641" spans="1:9" x14ac:dyDescent="0.3">
      <c r="A1641">
        <v>230</v>
      </c>
      <c r="B1641" t="s">
        <v>161</v>
      </c>
      <c r="C1641" t="s">
        <v>90</v>
      </c>
      <c r="D1641" t="s">
        <v>47</v>
      </c>
      <c r="E1641" t="s">
        <v>22</v>
      </c>
      <c r="F1641" s="101">
        <v>45473</v>
      </c>
      <c r="G1641">
        <v>100</v>
      </c>
      <c r="H1641">
        <v>90</v>
      </c>
      <c r="I1641" t="s">
        <v>5585</v>
      </c>
    </row>
    <row r="1642" spans="1:9" x14ac:dyDescent="0.3">
      <c r="A1642">
        <v>231</v>
      </c>
      <c r="B1642" t="s">
        <v>162</v>
      </c>
      <c r="C1642" t="s">
        <v>90</v>
      </c>
      <c r="D1642" t="s">
        <v>47</v>
      </c>
      <c r="E1642" t="s">
        <v>22</v>
      </c>
      <c r="F1642" s="101">
        <v>45473</v>
      </c>
      <c r="G1642">
        <v>96.75</v>
      </c>
      <c r="H1642">
        <v>35</v>
      </c>
      <c r="I1642" t="s">
        <v>5588</v>
      </c>
    </row>
    <row r="1643" spans="1:9" x14ac:dyDescent="0.3">
      <c r="A1643">
        <v>232</v>
      </c>
      <c r="B1643" t="s">
        <v>163</v>
      </c>
      <c r="C1643" t="s">
        <v>90</v>
      </c>
      <c r="D1643" t="s">
        <v>47</v>
      </c>
      <c r="E1643" t="s">
        <v>22</v>
      </c>
      <c r="F1643" s="101">
        <v>45473</v>
      </c>
      <c r="G1643">
        <v>95.45</v>
      </c>
      <c r="H1643">
        <v>90</v>
      </c>
      <c r="I1643" t="s">
        <v>5591</v>
      </c>
    </row>
    <row r="1644" spans="1:9" x14ac:dyDescent="0.3">
      <c r="A1644">
        <v>245</v>
      </c>
      <c r="B1644" t="s">
        <v>1245</v>
      </c>
      <c r="C1644" t="s">
        <v>178</v>
      </c>
      <c r="D1644" t="s">
        <v>47</v>
      </c>
      <c r="E1644" t="s">
        <v>22</v>
      </c>
      <c r="F1644" s="101">
        <v>45473</v>
      </c>
      <c r="G1644">
        <v>100.15</v>
      </c>
      <c r="H1644">
        <v>100</v>
      </c>
      <c r="I1644" t="s">
        <v>5594</v>
      </c>
    </row>
    <row r="1645" spans="1:9" x14ac:dyDescent="0.3">
      <c r="A1645">
        <v>246</v>
      </c>
      <c r="B1645" t="s">
        <v>181</v>
      </c>
      <c r="C1645" t="s">
        <v>180</v>
      </c>
      <c r="D1645" t="s">
        <v>47</v>
      </c>
      <c r="E1645" t="s">
        <v>22</v>
      </c>
      <c r="F1645" s="101">
        <v>45473</v>
      </c>
      <c r="G1645">
        <v>92.5</v>
      </c>
      <c r="H1645">
        <v>67.5</v>
      </c>
      <c r="I1645" t="s">
        <v>5596</v>
      </c>
    </row>
    <row r="1646" spans="1:9" x14ac:dyDescent="0.3">
      <c r="A1646">
        <v>252</v>
      </c>
      <c r="B1646" t="s">
        <v>1253</v>
      </c>
      <c r="C1646" t="s">
        <v>178</v>
      </c>
      <c r="D1646" t="s">
        <v>47</v>
      </c>
      <c r="E1646" t="s">
        <v>22</v>
      </c>
      <c r="F1646" s="101">
        <v>45473</v>
      </c>
      <c r="G1646">
        <v>104.47</v>
      </c>
      <c r="H1646">
        <v>68.5</v>
      </c>
      <c r="I1646" t="s">
        <v>5600</v>
      </c>
    </row>
    <row r="1647" spans="1:9" x14ac:dyDescent="0.3">
      <c r="A1647">
        <v>256</v>
      </c>
      <c r="B1647" t="s">
        <v>193</v>
      </c>
      <c r="C1647" t="s">
        <v>118</v>
      </c>
      <c r="D1647" t="s">
        <v>47</v>
      </c>
      <c r="E1647" t="s">
        <v>22</v>
      </c>
      <c r="F1647" s="101">
        <v>45473</v>
      </c>
      <c r="G1647">
        <v>117.65</v>
      </c>
      <c r="H1647">
        <v>100</v>
      </c>
      <c r="I1647" t="s">
        <v>5602</v>
      </c>
    </row>
    <row r="1648" spans="1:9" x14ac:dyDescent="0.3">
      <c r="A1648">
        <v>260</v>
      </c>
      <c r="B1648" t="s">
        <v>196</v>
      </c>
      <c r="C1648" t="s">
        <v>197</v>
      </c>
      <c r="D1648" t="s">
        <v>47</v>
      </c>
      <c r="E1648" t="s">
        <v>54</v>
      </c>
      <c r="F1648" s="101">
        <v>45473</v>
      </c>
      <c r="G1648">
        <v>2.5099999999999998</v>
      </c>
      <c r="H1648">
        <v>2.8</v>
      </c>
      <c r="I1648" t="s">
        <v>5605</v>
      </c>
    </row>
    <row r="1649" spans="1:9" x14ac:dyDescent="0.3">
      <c r="A1649">
        <v>261</v>
      </c>
      <c r="B1649" t="s">
        <v>198</v>
      </c>
      <c r="C1649" t="s">
        <v>46</v>
      </c>
      <c r="D1649" t="s">
        <v>47</v>
      </c>
      <c r="E1649" t="s">
        <v>54</v>
      </c>
      <c r="F1649" s="101">
        <v>45473</v>
      </c>
      <c r="G1649">
        <v>2.2000000000000002</v>
      </c>
      <c r="H1649">
        <v>3</v>
      </c>
      <c r="I1649" t="s">
        <v>5608</v>
      </c>
    </row>
    <row r="1650" spans="1:9" x14ac:dyDescent="0.3">
      <c r="A1650">
        <v>262</v>
      </c>
      <c r="B1650" t="s">
        <v>200</v>
      </c>
      <c r="C1650" t="s">
        <v>41</v>
      </c>
      <c r="D1650" t="s">
        <v>47</v>
      </c>
      <c r="E1650" t="s">
        <v>54</v>
      </c>
      <c r="F1650" s="101">
        <v>45473</v>
      </c>
      <c r="G1650">
        <v>0</v>
      </c>
      <c r="H1650">
        <v>20</v>
      </c>
      <c r="I1650" t="s">
        <v>5611</v>
      </c>
    </row>
    <row r="1651" spans="1:9" x14ac:dyDescent="0.3">
      <c r="A1651">
        <v>268</v>
      </c>
      <c r="B1651" t="s">
        <v>1284</v>
      </c>
      <c r="C1651" t="s">
        <v>208</v>
      </c>
      <c r="D1651" t="s">
        <v>47</v>
      </c>
      <c r="E1651" t="s">
        <v>22</v>
      </c>
      <c r="F1651" s="101">
        <v>45473</v>
      </c>
      <c r="G1651">
        <v>743</v>
      </c>
      <c r="I1651" t="s">
        <v>5614</v>
      </c>
    </row>
    <row r="1652" spans="1:9" x14ac:dyDescent="0.3">
      <c r="A1652">
        <v>269</v>
      </c>
      <c r="B1652" t="s">
        <v>1287</v>
      </c>
      <c r="C1652" t="s">
        <v>208</v>
      </c>
      <c r="D1652" t="s">
        <v>47</v>
      </c>
      <c r="E1652" t="s">
        <v>22</v>
      </c>
      <c r="F1652" s="101">
        <v>45473</v>
      </c>
      <c r="G1652">
        <v>3</v>
      </c>
      <c r="I1652" t="s">
        <v>5617</v>
      </c>
    </row>
    <row r="1653" spans="1:9" x14ac:dyDescent="0.3">
      <c r="A1653">
        <v>270</v>
      </c>
      <c r="B1653" t="s">
        <v>1290</v>
      </c>
      <c r="C1653" t="s">
        <v>208</v>
      </c>
      <c r="D1653" t="s">
        <v>47</v>
      </c>
      <c r="E1653" t="s">
        <v>22</v>
      </c>
      <c r="F1653" s="101">
        <v>45473</v>
      </c>
      <c r="G1653">
        <v>4.88</v>
      </c>
      <c r="I1653" t="s">
        <v>5620</v>
      </c>
    </row>
    <row r="1654" spans="1:9" x14ac:dyDescent="0.3">
      <c r="A1654">
        <v>271</v>
      </c>
      <c r="B1654" t="s">
        <v>1293</v>
      </c>
      <c r="C1654" t="s">
        <v>208</v>
      </c>
      <c r="D1654" t="s">
        <v>47</v>
      </c>
      <c r="E1654" t="s">
        <v>22</v>
      </c>
      <c r="F1654" s="101">
        <v>45473</v>
      </c>
      <c r="G1654">
        <v>19.394716523273772</v>
      </c>
      <c r="I1654" t="s">
        <v>5622</v>
      </c>
    </row>
    <row r="1655" spans="1:9" x14ac:dyDescent="0.3">
      <c r="A1655">
        <v>273</v>
      </c>
      <c r="B1655" t="s">
        <v>213</v>
      </c>
      <c r="C1655" t="s">
        <v>214</v>
      </c>
      <c r="D1655" t="s">
        <v>47</v>
      </c>
      <c r="E1655" t="s">
        <v>22</v>
      </c>
      <c r="F1655" s="101">
        <v>45473</v>
      </c>
      <c r="G1655">
        <v>100</v>
      </c>
      <c r="H1655">
        <v>100</v>
      </c>
      <c r="I1655" t="s">
        <v>5624</v>
      </c>
    </row>
    <row r="1656" spans="1:9" x14ac:dyDescent="0.3">
      <c r="A1656">
        <v>274</v>
      </c>
      <c r="B1656" t="s">
        <v>215</v>
      </c>
      <c r="C1656" t="s">
        <v>197</v>
      </c>
      <c r="D1656" t="s">
        <v>47</v>
      </c>
      <c r="E1656" t="s">
        <v>22</v>
      </c>
      <c r="F1656" s="101">
        <v>45473</v>
      </c>
      <c r="G1656">
        <v>102.33930181631</v>
      </c>
      <c r="H1656">
        <v>100</v>
      </c>
      <c r="I1656" t="s">
        <v>3260</v>
      </c>
    </row>
    <row r="1657" spans="1:9" x14ac:dyDescent="0.3">
      <c r="A1657">
        <v>275</v>
      </c>
      <c r="B1657" t="s">
        <v>216</v>
      </c>
      <c r="C1657" t="s">
        <v>217</v>
      </c>
      <c r="D1657" t="s">
        <v>47</v>
      </c>
      <c r="E1657" t="s">
        <v>22</v>
      </c>
      <c r="F1657" s="101">
        <v>45473</v>
      </c>
      <c r="G1657">
        <v>103.75</v>
      </c>
      <c r="H1657">
        <v>80</v>
      </c>
      <c r="I1657" t="s">
        <v>5629</v>
      </c>
    </row>
    <row r="1658" spans="1:9" x14ac:dyDescent="0.3">
      <c r="A1658">
        <v>276</v>
      </c>
      <c r="B1658" t="s">
        <v>218</v>
      </c>
      <c r="C1658" t="s">
        <v>219</v>
      </c>
      <c r="D1658" t="s">
        <v>47</v>
      </c>
      <c r="E1658" t="s">
        <v>54</v>
      </c>
      <c r="F1658" s="101">
        <v>45473</v>
      </c>
      <c r="G1658">
        <v>83.65</v>
      </c>
      <c r="H1658">
        <v>75</v>
      </c>
      <c r="I1658" t="s">
        <v>5632</v>
      </c>
    </row>
    <row r="1659" spans="1:9" x14ac:dyDescent="0.3">
      <c r="A1659">
        <v>277</v>
      </c>
      <c r="B1659" t="s">
        <v>1323</v>
      </c>
      <c r="C1659" t="s">
        <v>219</v>
      </c>
      <c r="D1659" t="s">
        <v>47</v>
      </c>
      <c r="E1659" t="s">
        <v>54</v>
      </c>
      <c r="F1659" s="101">
        <v>45473</v>
      </c>
      <c r="G1659">
        <v>71.180000000000007</v>
      </c>
      <c r="H1659">
        <v>73</v>
      </c>
      <c r="I1659" t="s">
        <v>5635</v>
      </c>
    </row>
    <row r="1660" spans="1:9" x14ac:dyDescent="0.3">
      <c r="A1660">
        <v>278</v>
      </c>
      <c r="B1660" t="s">
        <v>1325</v>
      </c>
      <c r="C1660" t="s">
        <v>219</v>
      </c>
      <c r="D1660" t="s">
        <v>47</v>
      </c>
      <c r="E1660" t="s">
        <v>22</v>
      </c>
      <c r="F1660" s="101">
        <v>45473</v>
      </c>
      <c r="G1660">
        <v>1080</v>
      </c>
      <c r="I1660" t="s">
        <v>3261</v>
      </c>
    </row>
    <row r="1661" spans="1:9" x14ac:dyDescent="0.3">
      <c r="A1661">
        <v>282</v>
      </c>
      <c r="B1661" t="s">
        <v>225</v>
      </c>
      <c r="C1661" t="s">
        <v>219</v>
      </c>
      <c r="D1661" t="s">
        <v>47</v>
      </c>
      <c r="E1661" t="s">
        <v>22</v>
      </c>
      <c r="F1661" s="101">
        <v>45473</v>
      </c>
      <c r="G1661">
        <v>97.02</v>
      </c>
      <c r="H1661">
        <v>97</v>
      </c>
      <c r="I1661" t="s">
        <v>5640</v>
      </c>
    </row>
    <row r="1662" spans="1:9" x14ac:dyDescent="0.3">
      <c r="A1662">
        <v>283</v>
      </c>
      <c r="B1662" t="s">
        <v>226</v>
      </c>
      <c r="C1662" t="s">
        <v>219</v>
      </c>
      <c r="D1662" t="s">
        <v>47</v>
      </c>
      <c r="E1662" t="s">
        <v>22</v>
      </c>
      <c r="F1662" s="101">
        <v>45473</v>
      </c>
      <c r="G1662">
        <v>4.57</v>
      </c>
      <c r="H1662">
        <v>4.5</v>
      </c>
      <c r="I1662" t="s">
        <v>5643</v>
      </c>
    </row>
    <row r="1663" spans="1:9" x14ac:dyDescent="0.3">
      <c r="A1663">
        <v>285</v>
      </c>
      <c r="B1663" t="s">
        <v>228</v>
      </c>
      <c r="C1663" t="s">
        <v>219</v>
      </c>
      <c r="D1663" t="s">
        <v>47</v>
      </c>
      <c r="E1663" t="s">
        <v>22</v>
      </c>
      <c r="F1663" s="101">
        <v>45473</v>
      </c>
      <c r="G1663">
        <v>100</v>
      </c>
      <c r="H1663">
        <v>100</v>
      </c>
      <c r="I1663" t="s">
        <v>5646</v>
      </c>
    </row>
    <row r="1664" spans="1:9" x14ac:dyDescent="0.3">
      <c r="A1664">
        <v>286</v>
      </c>
      <c r="B1664" t="s">
        <v>1339</v>
      </c>
      <c r="C1664" t="s">
        <v>219</v>
      </c>
      <c r="D1664" t="s">
        <v>47</v>
      </c>
      <c r="E1664" t="s">
        <v>22</v>
      </c>
      <c r="F1664" s="101">
        <v>45473</v>
      </c>
      <c r="G1664">
        <v>1080</v>
      </c>
      <c r="I1664" t="s">
        <v>3262</v>
      </c>
    </row>
    <row r="1665" spans="1:9" x14ac:dyDescent="0.3">
      <c r="A1665">
        <v>292</v>
      </c>
      <c r="B1665" t="s">
        <v>235</v>
      </c>
      <c r="C1665" t="s">
        <v>234</v>
      </c>
      <c r="D1665" t="s">
        <v>47</v>
      </c>
      <c r="E1665" t="s">
        <v>22</v>
      </c>
      <c r="F1665" s="101">
        <v>45473</v>
      </c>
      <c r="G1665">
        <v>23.313905079100739</v>
      </c>
      <c r="H1665">
        <v>3</v>
      </c>
      <c r="I1665" t="s">
        <v>5651</v>
      </c>
    </row>
    <row r="1666" spans="1:9" x14ac:dyDescent="0.3">
      <c r="A1666">
        <v>294</v>
      </c>
      <c r="B1666" t="s">
        <v>238</v>
      </c>
      <c r="C1666" t="s">
        <v>234</v>
      </c>
      <c r="D1666" t="s">
        <v>47</v>
      </c>
      <c r="E1666" t="s">
        <v>22</v>
      </c>
      <c r="F1666" s="101">
        <v>45473</v>
      </c>
      <c r="G1666">
        <v>26.27669452181987</v>
      </c>
      <c r="H1666">
        <v>3</v>
      </c>
      <c r="I1666" t="s">
        <v>5654</v>
      </c>
    </row>
    <row r="1667" spans="1:9" x14ac:dyDescent="0.3">
      <c r="A1667">
        <v>302</v>
      </c>
      <c r="B1667" t="s">
        <v>1379</v>
      </c>
      <c r="C1667" t="s">
        <v>208</v>
      </c>
      <c r="D1667" t="s">
        <v>47</v>
      </c>
      <c r="E1667" t="s">
        <v>22</v>
      </c>
      <c r="F1667" s="101">
        <v>45473</v>
      </c>
      <c r="G1667">
        <v>17878</v>
      </c>
      <c r="I1667" t="s">
        <v>3263</v>
      </c>
    </row>
    <row r="1668" spans="1:9" x14ac:dyDescent="0.3">
      <c r="A1668">
        <v>303</v>
      </c>
      <c r="B1668" t="s">
        <v>248</v>
      </c>
      <c r="C1668" t="s">
        <v>249</v>
      </c>
      <c r="D1668" t="s">
        <v>47</v>
      </c>
      <c r="E1668" t="s">
        <v>22</v>
      </c>
      <c r="F1668" s="101">
        <v>45473</v>
      </c>
      <c r="G1668">
        <v>100</v>
      </c>
      <c r="H1668">
        <v>95</v>
      </c>
      <c r="I1668" t="s">
        <v>3268</v>
      </c>
    </row>
    <row r="1669" spans="1:9" x14ac:dyDescent="0.3">
      <c r="A1669">
        <v>304</v>
      </c>
      <c r="B1669" t="s">
        <v>250</v>
      </c>
      <c r="C1669" t="s">
        <v>249</v>
      </c>
      <c r="D1669" t="s">
        <v>47</v>
      </c>
      <c r="E1669" t="s">
        <v>22</v>
      </c>
      <c r="F1669" s="101">
        <v>45473</v>
      </c>
      <c r="G1669">
        <v>100.12</v>
      </c>
      <c r="H1669">
        <v>100</v>
      </c>
      <c r="I1669" t="s">
        <v>5660</v>
      </c>
    </row>
    <row r="1670" spans="1:9" x14ac:dyDescent="0.3">
      <c r="A1670">
        <v>323</v>
      </c>
      <c r="B1670" t="s">
        <v>273</v>
      </c>
      <c r="C1670" t="s">
        <v>39</v>
      </c>
      <c r="D1670" t="s">
        <v>47</v>
      </c>
      <c r="E1670" t="s">
        <v>22</v>
      </c>
      <c r="F1670" s="101">
        <v>45473</v>
      </c>
      <c r="G1670">
        <v>100</v>
      </c>
      <c r="H1670">
        <v>100</v>
      </c>
      <c r="I1670" t="s">
        <v>5663</v>
      </c>
    </row>
    <row r="1671" spans="1:9" x14ac:dyDescent="0.3">
      <c r="A1671">
        <v>324</v>
      </c>
      <c r="B1671" t="s">
        <v>274</v>
      </c>
      <c r="C1671" t="s">
        <v>39</v>
      </c>
      <c r="D1671" t="s">
        <v>47</v>
      </c>
      <c r="E1671" t="s">
        <v>22</v>
      </c>
      <c r="F1671" s="101">
        <v>45473</v>
      </c>
      <c r="H1671">
        <v>100</v>
      </c>
      <c r="I1671" t="s">
        <v>5665</v>
      </c>
    </row>
    <row r="1672" spans="1:9" x14ac:dyDescent="0.3">
      <c r="A1672">
        <v>325</v>
      </c>
      <c r="B1672" t="s">
        <v>1403</v>
      </c>
      <c r="C1672" t="s">
        <v>39</v>
      </c>
      <c r="D1672" t="s">
        <v>47</v>
      </c>
      <c r="E1672" t="s">
        <v>22</v>
      </c>
      <c r="F1672" s="101">
        <v>45473</v>
      </c>
      <c r="G1672">
        <v>100</v>
      </c>
      <c r="H1672">
        <v>100</v>
      </c>
      <c r="I1672" t="s">
        <v>5668</v>
      </c>
    </row>
    <row r="1673" spans="1:9" x14ac:dyDescent="0.3">
      <c r="A1673">
        <v>327</v>
      </c>
      <c r="B1673" t="s">
        <v>1408</v>
      </c>
      <c r="C1673" t="s">
        <v>214</v>
      </c>
      <c r="D1673" t="s">
        <v>47</v>
      </c>
      <c r="E1673" t="s">
        <v>22</v>
      </c>
      <c r="F1673" s="101">
        <v>45473</v>
      </c>
      <c r="H1673">
        <v>100</v>
      </c>
      <c r="I1673" t="s">
        <v>5671</v>
      </c>
    </row>
    <row r="1674" spans="1:9" x14ac:dyDescent="0.3">
      <c r="A1674">
        <v>332</v>
      </c>
      <c r="B1674" t="s">
        <v>282</v>
      </c>
      <c r="C1674" t="s">
        <v>25</v>
      </c>
      <c r="D1674" t="s">
        <v>47</v>
      </c>
      <c r="E1674" t="s">
        <v>54</v>
      </c>
      <c r="F1674" s="101">
        <v>45473</v>
      </c>
      <c r="G1674">
        <v>1.48</v>
      </c>
      <c r="H1674">
        <v>1.5</v>
      </c>
      <c r="I1674" t="s">
        <v>5674</v>
      </c>
    </row>
    <row r="1675" spans="1:9" x14ac:dyDescent="0.3">
      <c r="A1675">
        <v>337</v>
      </c>
      <c r="B1675" t="s">
        <v>1414</v>
      </c>
      <c r="C1675" t="s">
        <v>214</v>
      </c>
      <c r="D1675" t="s">
        <v>47</v>
      </c>
      <c r="E1675" t="s">
        <v>22</v>
      </c>
      <c r="F1675" s="101">
        <v>45473</v>
      </c>
      <c r="G1675">
        <v>100</v>
      </c>
      <c r="H1675">
        <v>100</v>
      </c>
      <c r="I1675" t="s">
        <v>5677</v>
      </c>
    </row>
    <row r="1676" spans="1:9" x14ac:dyDescent="0.3">
      <c r="A1676">
        <v>338</v>
      </c>
      <c r="B1676" t="s">
        <v>1419</v>
      </c>
      <c r="C1676" t="s">
        <v>214</v>
      </c>
      <c r="D1676" t="s">
        <v>47</v>
      </c>
      <c r="E1676" t="s">
        <v>22</v>
      </c>
      <c r="F1676" s="101">
        <v>45473</v>
      </c>
      <c r="G1676">
        <v>100</v>
      </c>
      <c r="H1676">
        <v>100</v>
      </c>
      <c r="I1676" t="s">
        <v>5680</v>
      </c>
    </row>
    <row r="1677" spans="1:9" x14ac:dyDescent="0.3">
      <c r="A1677">
        <v>341</v>
      </c>
      <c r="B1677" t="s">
        <v>1424</v>
      </c>
      <c r="C1677" t="s">
        <v>50</v>
      </c>
      <c r="D1677" t="s">
        <v>47</v>
      </c>
      <c r="E1677" t="s">
        <v>22</v>
      </c>
      <c r="F1677" s="101">
        <v>45473</v>
      </c>
      <c r="G1677">
        <v>125</v>
      </c>
      <c r="H1677">
        <v>100</v>
      </c>
      <c r="I1677" t="s">
        <v>5683</v>
      </c>
    </row>
    <row r="1678" spans="1:9" x14ac:dyDescent="0.3">
      <c r="A1678">
        <v>344</v>
      </c>
      <c r="B1678" t="s">
        <v>294</v>
      </c>
      <c r="C1678" t="s">
        <v>25</v>
      </c>
      <c r="D1678" t="s">
        <v>47</v>
      </c>
      <c r="E1678" t="s">
        <v>22</v>
      </c>
      <c r="F1678" s="101">
        <v>45473</v>
      </c>
      <c r="G1678">
        <v>97.34</v>
      </c>
      <c r="H1678">
        <v>93</v>
      </c>
      <c r="I1678" t="s">
        <v>5686</v>
      </c>
    </row>
    <row r="1679" spans="1:9" x14ac:dyDescent="0.3">
      <c r="A1679">
        <v>356</v>
      </c>
      <c r="B1679" t="s">
        <v>307</v>
      </c>
      <c r="C1679" t="s">
        <v>306</v>
      </c>
      <c r="D1679" t="s">
        <v>47</v>
      </c>
      <c r="E1679" t="s">
        <v>54</v>
      </c>
      <c r="F1679" s="101">
        <v>45473</v>
      </c>
      <c r="G1679">
        <v>54.08</v>
      </c>
      <c r="H1679">
        <v>60</v>
      </c>
      <c r="I1679" t="s">
        <v>5689</v>
      </c>
    </row>
    <row r="1680" spans="1:9" x14ac:dyDescent="0.3">
      <c r="A1680">
        <v>357</v>
      </c>
      <c r="B1680" t="s">
        <v>1437</v>
      </c>
      <c r="C1680" t="s">
        <v>306</v>
      </c>
      <c r="D1680" t="s">
        <v>47</v>
      </c>
      <c r="E1680" t="s">
        <v>22</v>
      </c>
      <c r="F1680" s="101">
        <v>45473</v>
      </c>
      <c r="G1680">
        <v>3.87</v>
      </c>
      <c r="I1680" t="s">
        <v>5692</v>
      </c>
    </row>
    <row r="1681" spans="1:9" x14ac:dyDescent="0.3">
      <c r="A1681">
        <v>358</v>
      </c>
      <c r="B1681" t="s">
        <v>1439</v>
      </c>
      <c r="C1681" t="s">
        <v>310</v>
      </c>
      <c r="D1681" t="s">
        <v>47</v>
      </c>
      <c r="E1681" t="s">
        <v>22</v>
      </c>
      <c r="F1681" s="101">
        <v>45473</v>
      </c>
      <c r="G1681">
        <v>97.99</v>
      </c>
      <c r="H1681">
        <v>87</v>
      </c>
      <c r="I1681" t="s">
        <v>5695</v>
      </c>
    </row>
    <row r="1682" spans="1:9" x14ac:dyDescent="0.3">
      <c r="A1682">
        <v>359</v>
      </c>
      <c r="B1682" t="s">
        <v>1441</v>
      </c>
      <c r="C1682" t="s">
        <v>217</v>
      </c>
      <c r="D1682" t="s">
        <v>47</v>
      </c>
      <c r="E1682" t="s">
        <v>22</v>
      </c>
      <c r="F1682" s="101">
        <v>45473</v>
      </c>
      <c r="H1682">
        <v>80</v>
      </c>
      <c r="I1682" t="s">
        <v>1442</v>
      </c>
    </row>
    <row r="1683" spans="1:9" x14ac:dyDescent="0.3">
      <c r="A1683">
        <v>362</v>
      </c>
      <c r="B1683" t="s">
        <v>314</v>
      </c>
      <c r="C1683" t="s">
        <v>315</v>
      </c>
      <c r="D1683" t="s">
        <v>47</v>
      </c>
      <c r="E1683" t="s">
        <v>22</v>
      </c>
      <c r="F1683" s="101">
        <v>45473</v>
      </c>
      <c r="G1683">
        <v>99.584323040380056</v>
      </c>
      <c r="H1683">
        <v>98</v>
      </c>
      <c r="I1683" t="s">
        <v>5701</v>
      </c>
    </row>
    <row r="1684" spans="1:9" x14ac:dyDescent="0.3">
      <c r="A1684">
        <v>363</v>
      </c>
      <c r="B1684" t="s">
        <v>316</v>
      </c>
      <c r="C1684" t="s">
        <v>315</v>
      </c>
      <c r="D1684" t="s">
        <v>47</v>
      </c>
      <c r="E1684" t="s">
        <v>22</v>
      </c>
      <c r="F1684" s="101">
        <v>45473</v>
      </c>
      <c r="G1684">
        <v>100</v>
      </c>
      <c r="H1684">
        <v>100</v>
      </c>
      <c r="I1684" t="s">
        <v>5705</v>
      </c>
    </row>
    <row r="1685" spans="1:9" x14ac:dyDescent="0.3">
      <c r="A1685">
        <v>364</v>
      </c>
      <c r="B1685" t="s">
        <v>317</v>
      </c>
      <c r="C1685" t="s">
        <v>32</v>
      </c>
      <c r="D1685" t="s">
        <v>47</v>
      </c>
      <c r="E1685" t="s">
        <v>22</v>
      </c>
      <c r="F1685" s="101">
        <v>45473</v>
      </c>
      <c r="G1685">
        <v>132.72999999999999</v>
      </c>
      <c r="H1685">
        <v>100</v>
      </c>
      <c r="I1685" t="s">
        <v>5708</v>
      </c>
    </row>
    <row r="1686" spans="1:9" x14ac:dyDescent="0.3">
      <c r="A1686">
        <v>369</v>
      </c>
      <c r="B1686" t="s">
        <v>324</v>
      </c>
      <c r="C1686" t="s">
        <v>32</v>
      </c>
      <c r="D1686" t="s">
        <v>47</v>
      </c>
      <c r="E1686" t="s">
        <v>22</v>
      </c>
      <c r="F1686" s="101">
        <v>45473</v>
      </c>
      <c r="G1686">
        <v>76.25</v>
      </c>
      <c r="H1686">
        <v>100</v>
      </c>
      <c r="I1686" t="s">
        <v>5710</v>
      </c>
    </row>
    <row r="1687" spans="1:9" x14ac:dyDescent="0.3">
      <c r="A1687">
        <v>371</v>
      </c>
      <c r="B1687" t="s">
        <v>326</v>
      </c>
      <c r="C1687" t="s">
        <v>32</v>
      </c>
      <c r="D1687" t="s">
        <v>47</v>
      </c>
      <c r="E1687" t="s">
        <v>22</v>
      </c>
      <c r="F1687" s="101">
        <v>45473</v>
      </c>
      <c r="G1687">
        <v>149.72</v>
      </c>
      <c r="H1687">
        <v>100</v>
      </c>
      <c r="I1687" t="s">
        <v>5713</v>
      </c>
    </row>
    <row r="1688" spans="1:9" x14ac:dyDescent="0.3">
      <c r="A1688">
        <v>375</v>
      </c>
      <c r="B1688" t="s">
        <v>330</v>
      </c>
      <c r="C1688" t="s">
        <v>315</v>
      </c>
      <c r="D1688" t="s">
        <v>47</v>
      </c>
      <c r="E1688" t="s">
        <v>22</v>
      </c>
      <c r="F1688" s="101">
        <v>45473</v>
      </c>
      <c r="G1688">
        <v>100</v>
      </c>
      <c r="H1688">
        <v>100</v>
      </c>
      <c r="I1688" t="s">
        <v>3269</v>
      </c>
    </row>
    <row r="1689" spans="1:9" x14ac:dyDescent="0.3">
      <c r="A1689">
        <v>376</v>
      </c>
      <c r="B1689" t="s">
        <v>332</v>
      </c>
      <c r="C1689" t="s">
        <v>86</v>
      </c>
      <c r="D1689" t="s">
        <v>47</v>
      </c>
      <c r="E1689" t="s">
        <v>22</v>
      </c>
      <c r="F1689" s="101">
        <v>45473</v>
      </c>
      <c r="G1689">
        <v>104</v>
      </c>
      <c r="H1689">
        <v>95</v>
      </c>
      <c r="I1689" t="s">
        <v>5718</v>
      </c>
    </row>
    <row r="1690" spans="1:9" x14ac:dyDescent="0.3">
      <c r="A1690">
        <v>379</v>
      </c>
      <c r="B1690" t="s">
        <v>335</v>
      </c>
      <c r="C1690" t="s">
        <v>336</v>
      </c>
      <c r="D1690" t="s">
        <v>47</v>
      </c>
      <c r="E1690" t="s">
        <v>22</v>
      </c>
      <c r="F1690" s="101">
        <v>45473</v>
      </c>
      <c r="G1690">
        <v>95.92</v>
      </c>
      <c r="H1690">
        <v>100</v>
      </c>
      <c r="I1690" t="s">
        <v>5721</v>
      </c>
    </row>
    <row r="1691" spans="1:9" x14ac:dyDescent="0.3">
      <c r="A1691">
        <v>381</v>
      </c>
      <c r="B1691" t="s">
        <v>338</v>
      </c>
      <c r="C1691" t="s">
        <v>336</v>
      </c>
      <c r="D1691" t="s">
        <v>47</v>
      </c>
      <c r="E1691" t="s">
        <v>22</v>
      </c>
      <c r="F1691" s="101">
        <v>45473</v>
      </c>
      <c r="G1691">
        <v>105.26</v>
      </c>
      <c r="H1691">
        <v>100</v>
      </c>
      <c r="I1691" t="s">
        <v>5724</v>
      </c>
    </row>
    <row r="1692" spans="1:9" x14ac:dyDescent="0.3">
      <c r="A1692">
        <v>382</v>
      </c>
      <c r="B1692" t="s">
        <v>339</v>
      </c>
      <c r="C1692" t="s">
        <v>336</v>
      </c>
      <c r="D1692" t="s">
        <v>47</v>
      </c>
      <c r="E1692" t="s">
        <v>22</v>
      </c>
      <c r="F1692" s="101">
        <v>45473</v>
      </c>
      <c r="G1692">
        <v>93.7</v>
      </c>
      <c r="H1692">
        <v>100</v>
      </c>
      <c r="I1692" t="s">
        <v>5727</v>
      </c>
    </row>
    <row r="1693" spans="1:9" x14ac:dyDescent="0.3">
      <c r="A1693">
        <v>383</v>
      </c>
      <c r="B1693" t="s">
        <v>340</v>
      </c>
      <c r="C1693" t="s">
        <v>336</v>
      </c>
      <c r="D1693" t="s">
        <v>47</v>
      </c>
      <c r="E1693" t="s">
        <v>22</v>
      </c>
      <c r="F1693" s="101">
        <v>45473</v>
      </c>
      <c r="G1693">
        <v>100.2</v>
      </c>
      <c r="H1693">
        <v>100</v>
      </c>
      <c r="I1693" t="s">
        <v>5730</v>
      </c>
    </row>
    <row r="1694" spans="1:9" x14ac:dyDescent="0.3">
      <c r="A1694">
        <v>384</v>
      </c>
      <c r="B1694" t="s">
        <v>341</v>
      </c>
      <c r="C1694" t="s">
        <v>336</v>
      </c>
      <c r="D1694" t="s">
        <v>47</v>
      </c>
      <c r="E1694" t="s">
        <v>22</v>
      </c>
      <c r="F1694" s="101">
        <v>45473</v>
      </c>
      <c r="G1694">
        <v>102.2</v>
      </c>
      <c r="H1694">
        <v>100</v>
      </c>
      <c r="I1694" t="s">
        <v>5733</v>
      </c>
    </row>
    <row r="1695" spans="1:9" x14ac:dyDescent="0.3">
      <c r="A1695">
        <v>385</v>
      </c>
      <c r="B1695" t="s">
        <v>342</v>
      </c>
      <c r="C1695" t="s">
        <v>343</v>
      </c>
      <c r="D1695" t="s">
        <v>47</v>
      </c>
      <c r="E1695" t="s">
        <v>22</v>
      </c>
      <c r="F1695" s="101">
        <v>45473</v>
      </c>
      <c r="G1695">
        <v>113.63</v>
      </c>
      <c r="H1695">
        <v>100</v>
      </c>
      <c r="I1695" t="s">
        <v>5736</v>
      </c>
    </row>
    <row r="1696" spans="1:9" x14ac:dyDescent="0.3">
      <c r="A1696">
        <v>386</v>
      </c>
      <c r="B1696" t="s">
        <v>344</v>
      </c>
      <c r="C1696" t="s">
        <v>343</v>
      </c>
      <c r="D1696" t="s">
        <v>47</v>
      </c>
      <c r="E1696" t="s">
        <v>22</v>
      </c>
      <c r="F1696" s="101">
        <v>45473</v>
      </c>
      <c r="G1696">
        <v>113.63</v>
      </c>
      <c r="H1696">
        <v>100</v>
      </c>
      <c r="I1696" t="s">
        <v>3270</v>
      </c>
    </row>
    <row r="1697" spans="1:9" x14ac:dyDescent="0.3">
      <c r="A1697">
        <v>389</v>
      </c>
      <c r="B1697" t="s">
        <v>347</v>
      </c>
      <c r="C1697" t="s">
        <v>439</v>
      </c>
      <c r="D1697" t="s">
        <v>47</v>
      </c>
      <c r="E1697" t="s">
        <v>22</v>
      </c>
      <c r="F1697" s="101">
        <v>45473</v>
      </c>
      <c r="G1697">
        <v>84.433333333333323</v>
      </c>
      <c r="H1697">
        <v>85</v>
      </c>
      <c r="I1697" t="s">
        <v>5741</v>
      </c>
    </row>
    <row r="1698" spans="1:9" x14ac:dyDescent="0.3">
      <c r="A1698">
        <v>397</v>
      </c>
      <c r="B1698" t="s">
        <v>1556</v>
      </c>
      <c r="C1698" t="s">
        <v>358</v>
      </c>
      <c r="D1698" t="s">
        <v>47</v>
      </c>
      <c r="E1698" t="s">
        <v>22</v>
      </c>
      <c r="F1698" s="101">
        <v>45473</v>
      </c>
      <c r="G1698">
        <v>88.08</v>
      </c>
      <c r="H1698">
        <v>80</v>
      </c>
      <c r="I1698" t="s">
        <v>5744</v>
      </c>
    </row>
    <row r="1699" spans="1:9" x14ac:dyDescent="0.3">
      <c r="A1699">
        <v>398</v>
      </c>
      <c r="B1699" t="s">
        <v>360</v>
      </c>
      <c r="C1699" t="s">
        <v>361</v>
      </c>
      <c r="D1699" t="s">
        <v>47</v>
      </c>
      <c r="E1699" t="s">
        <v>22</v>
      </c>
      <c r="F1699" s="101">
        <v>45473</v>
      </c>
      <c r="G1699">
        <v>283.92</v>
      </c>
      <c r="H1699">
        <v>100</v>
      </c>
      <c r="I1699" t="s">
        <v>5747</v>
      </c>
    </row>
    <row r="1700" spans="1:9" x14ac:dyDescent="0.3">
      <c r="A1700">
        <v>399</v>
      </c>
      <c r="B1700" t="s">
        <v>363</v>
      </c>
      <c r="C1700" t="s">
        <v>361</v>
      </c>
      <c r="D1700" t="s">
        <v>47</v>
      </c>
      <c r="E1700" t="s">
        <v>22</v>
      </c>
      <c r="F1700" s="101">
        <v>45473</v>
      </c>
      <c r="G1700">
        <v>111.36</v>
      </c>
      <c r="H1700">
        <v>100</v>
      </c>
      <c r="I1700" t="s">
        <v>5750</v>
      </c>
    </row>
    <row r="1701" spans="1:9" x14ac:dyDescent="0.3">
      <c r="A1701">
        <v>400</v>
      </c>
      <c r="B1701" t="s">
        <v>364</v>
      </c>
      <c r="C1701" t="s">
        <v>361</v>
      </c>
      <c r="D1701" t="s">
        <v>47</v>
      </c>
      <c r="E1701" t="s">
        <v>22</v>
      </c>
      <c r="F1701" s="101">
        <v>45473</v>
      </c>
      <c r="G1701">
        <v>270.45</v>
      </c>
      <c r="H1701">
        <v>100</v>
      </c>
      <c r="I1701" t="s">
        <v>5753</v>
      </c>
    </row>
    <row r="1702" spans="1:9" x14ac:dyDescent="0.3">
      <c r="A1702">
        <v>401</v>
      </c>
      <c r="B1702" t="s">
        <v>365</v>
      </c>
      <c r="C1702" t="s">
        <v>366</v>
      </c>
      <c r="D1702" t="s">
        <v>47</v>
      </c>
      <c r="E1702" t="s">
        <v>22</v>
      </c>
      <c r="F1702" s="101">
        <v>45473</v>
      </c>
      <c r="G1702">
        <v>112.5</v>
      </c>
      <c r="H1702">
        <v>90</v>
      </c>
      <c r="I1702" t="s">
        <v>5755</v>
      </c>
    </row>
    <row r="1703" spans="1:9" x14ac:dyDescent="0.3">
      <c r="A1703">
        <v>403</v>
      </c>
      <c r="B1703" t="s">
        <v>1563</v>
      </c>
      <c r="C1703" t="s">
        <v>366</v>
      </c>
      <c r="D1703" t="s">
        <v>47</v>
      </c>
      <c r="E1703" t="s">
        <v>22</v>
      </c>
      <c r="F1703" s="101">
        <v>45473</v>
      </c>
      <c r="G1703">
        <v>14923</v>
      </c>
      <c r="I1703" t="s">
        <v>5758</v>
      </c>
    </row>
    <row r="1704" spans="1:9" x14ac:dyDescent="0.3">
      <c r="A1704">
        <v>408</v>
      </c>
      <c r="B1704" t="s">
        <v>374</v>
      </c>
      <c r="C1704" t="s">
        <v>39</v>
      </c>
      <c r="D1704" t="s">
        <v>47</v>
      </c>
      <c r="E1704" t="s">
        <v>22</v>
      </c>
      <c r="F1704" s="101">
        <v>45473</v>
      </c>
      <c r="H1704">
        <v>100</v>
      </c>
      <c r="I1704" t="s">
        <v>3271</v>
      </c>
    </row>
    <row r="1705" spans="1:9" x14ac:dyDescent="0.3">
      <c r="A1705">
        <v>422</v>
      </c>
      <c r="B1705" t="s">
        <v>390</v>
      </c>
      <c r="C1705" t="s">
        <v>79</v>
      </c>
      <c r="D1705" t="s">
        <v>47</v>
      </c>
      <c r="E1705" t="s">
        <v>22</v>
      </c>
      <c r="F1705" s="101">
        <v>45473</v>
      </c>
      <c r="G1705">
        <v>8.86</v>
      </c>
      <c r="H1705">
        <v>9.25</v>
      </c>
      <c r="I1705" t="s">
        <v>5762</v>
      </c>
    </row>
    <row r="1706" spans="1:9" x14ac:dyDescent="0.3">
      <c r="A1706">
        <v>426</v>
      </c>
      <c r="B1706" t="s">
        <v>394</v>
      </c>
      <c r="C1706" t="s">
        <v>395</v>
      </c>
      <c r="D1706" t="s">
        <v>47</v>
      </c>
      <c r="E1706" t="s">
        <v>22</v>
      </c>
      <c r="F1706" s="101">
        <v>45473</v>
      </c>
      <c r="G1706">
        <v>60.27</v>
      </c>
      <c r="H1706">
        <v>80</v>
      </c>
      <c r="I1706" t="s">
        <v>5766</v>
      </c>
    </row>
    <row r="1707" spans="1:9" x14ac:dyDescent="0.3">
      <c r="A1707">
        <v>427</v>
      </c>
      <c r="B1707" t="s">
        <v>396</v>
      </c>
      <c r="C1707" t="s">
        <v>90</v>
      </c>
      <c r="D1707" t="s">
        <v>47</v>
      </c>
      <c r="E1707" t="s">
        <v>54</v>
      </c>
      <c r="F1707" s="101">
        <v>45473</v>
      </c>
      <c r="G1707">
        <v>0.17</v>
      </c>
      <c r="H1707">
        <v>0.2</v>
      </c>
      <c r="I1707" t="s">
        <v>3272</v>
      </c>
    </row>
    <row r="1708" spans="1:9" x14ac:dyDescent="0.3">
      <c r="A1708">
        <v>428</v>
      </c>
      <c r="B1708" t="s">
        <v>397</v>
      </c>
      <c r="C1708" t="s">
        <v>90</v>
      </c>
      <c r="D1708" t="s">
        <v>47</v>
      </c>
      <c r="E1708" t="s">
        <v>54</v>
      </c>
      <c r="F1708" s="101">
        <v>45473</v>
      </c>
      <c r="G1708">
        <v>16.579999999999998</v>
      </c>
      <c r="H1708">
        <v>1</v>
      </c>
      <c r="I1708" t="s">
        <v>3273</v>
      </c>
    </row>
    <row r="1709" spans="1:9" x14ac:dyDescent="0.3">
      <c r="A1709">
        <v>429</v>
      </c>
      <c r="B1709" t="s">
        <v>398</v>
      </c>
      <c r="C1709" t="s">
        <v>90</v>
      </c>
      <c r="D1709" t="s">
        <v>47</v>
      </c>
      <c r="E1709" t="s">
        <v>54</v>
      </c>
      <c r="F1709" s="101">
        <v>45473</v>
      </c>
      <c r="G1709">
        <v>0.66</v>
      </c>
      <c r="H1709">
        <v>0.76</v>
      </c>
      <c r="I1709" t="s">
        <v>3274</v>
      </c>
    </row>
    <row r="1710" spans="1:9" x14ac:dyDescent="0.3">
      <c r="A1710">
        <v>430</v>
      </c>
      <c r="B1710" t="s">
        <v>399</v>
      </c>
      <c r="C1710" t="s">
        <v>86</v>
      </c>
      <c r="D1710" t="s">
        <v>47</v>
      </c>
      <c r="E1710" t="s">
        <v>22</v>
      </c>
      <c r="F1710" s="101">
        <v>45473</v>
      </c>
      <c r="G1710">
        <v>101.88</v>
      </c>
      <c r="H1710">
        <v>95</v>
      </c>
      <c r="I1710" t="s">
        <v>3275</v>
      </c>
    </row>
    <row r="1711" spans="1:9" x14ac:dyDescent="0.3">
      <c r="A1711">
        <v>433</v>
      </c>
      <c r="B1711" t="s">
        <v>402</v>
      </c>
      <c r="C1711" t="s">
        <v>90</v>
      </c>
      <c r="D1711" t="s">
        <v>47</v>
      </c>
      <c r="E1711" t="s">
        <v>54</v>
      </c>
      <c r="F1711" s="101">
        <v>45473</v>
      </c>
      <c r="G1711">
        <v>7.0000000000000007E-2</v>
      </c>
      <c r="H1711">
        <v>0.05</v>
      </c>
      <c r="I1711" t="s">
        <v>3276</v>
      </c>
    </row>
    <row r="1712" spans="1:9" x14ac:dyDescent="0.3">
      <c r="A1712">
        <v>435</v>
      </c>
      <c r="B1712" t="s">
        <v>404</v>
      </c>
      <c r="C1712" t="s">
        <v>90</v>
      </c>
      <c r="D1712" t="s">
        <v>47</v>
      </c>
      <c r="E1712" t="s">
        <v>22</v>
      </c>
      <c r="F1712" s="101">
        <v>45473</v>
      </c>
      <c r="G1712">
        <v>-20.67</v>
      </c>
      <c r="H1712">
        <v>100</v>
      </c>
      <c r="I1712" t="s">
        <v>3277</v>
      </c>
    </row>
    <row r="1713" spans="1:9" x14ac:dyDescent="0.3">
      <c r="A1713">
        <v>439</v>
      </c>
      <c r="B1713" t="s">
        <v>407</v>
      </c>
      <c r="C1713" t="s">
        <v>315</v>
      </c>
      <c r="D1713" t="s">
        <v>47</v>
      </c>
      <c r="E1713" t="s">
        <v>22</v>
      </c>
      <c r="F1713" s="101">
        <v>45473</v>
      </c>
      <c r="G1713">
        <v>100</v>
      </c>
      <c r="H1713">
        <v>100</v>
      </c>
      <c r="I1713" t="s">
        <v>3278</v>
      </c>
    </row>
    <row r="1714" spans="1:9" x14ac:dyDescent="0.3">
      <c r="A1714">
        <v>440</v>
      </c>
      <c r="B1714" t="s">
        <v>408</v>
      </c>
      <c r="C1714" t="s">
        <v>315</v>
      </c>
      <c r="D1714" t="s">
        <v>47</v>
      </c>
      <c r="E1714" t="s">
        <v>22</v>
      </c>
      <c r="F1714" s="101">
        <v>45473</v>
      </c>
      <c r="G1714">
        <v>99.73</v>
      </c>
      <c r="H1714">
        <v>98</v>
      </c>
      <c r="I1714" t="s">
        <v>3279</v>
      </c>
    </row>
    <row r="1715" spans="1:9" x14ac:dyDescent="0.3">
      <c r="A1715">
        <v>445</v>
      </c>
      <c r="B1715" t="s">
        <v>413</v>
      </c>
      <c r="C1715" t="s">
        <v>180</v>
      </c>
      <c r="D1715" t="s">
        <v>47</v>
      </c>
      <c r="E1715" t="s">
        <v>22</v>
      </c>
      <c r="F1715" s="101">
        <v>45473</v>
      </c>
      <c r="G1715">
        <v>55.2</v>
      </c>
      <c r="H1715">
        <v>67.5</v>
      </c>
      <c r="I1715" t="s">
        <v>5784</v>
      </c>
    </row>
    <row r="1716" spans="1:9" x14ac:dyDescent="0.3">
      <c r="A1716">
        <v>447</v>
      </c>
      <c r="B1716" t="s">
        <v>238</v>
      </c>
      <c r="C1716" t="s">
        <v>104</v>
      </c>
      <c r="D1716" t="s">
        <v>47</v>
      </c>
      <c r="E1716" t="s">
        <v>22</v>
      </c>
      <c r="F1716" s="101">
        <v>45473</v>
      </c>
      <c r="G1716">
        <v>31.04</v>
      </c>
      <c r="H1716">
        <v>15</v>
      </c>
      <c r="I1716" t="s">
        <v>5787</v>
      </c>
    </row>
    <row r="1717" spans="1:9" x14ac:dyDescent="0.3">
      <c r="A1717">
        <v>448</v>
      </c>
      <c r="B1717" t="s">
        <v>414</v>
      </c>
      <c r="C1717" t="s">
        <v>104</v>
      </c>
      <c r="D1717" t="s">
        <v>47</v>
      </c>
      <c r="E1717" t="s">
        <v>22</v>
      </c>
      <c r="F1717" s="101">
        <v>45473</v>
      </c>
      <c r="G1717">
        <v>18.93</v>
      </c>
      <c r="H1717">
        <v>9</v>
      </c>
      <c r="I1717" t="s">
        <v>5790</v>
      </c>
    </row>
    <row r="1718" spans="1:9" x14ac:dyDescent="0.3">
      <c r="A1718">
        <v>451</v>
      </c>
      <c r="B1718" t="s">
        <v>1825</v>
      </c>
      <c r="C1718" t="s">
        <v>354</v>
      </c>
      <c r="D1718" t="s">
        <v>47</v>
      </c>
      <c r="E1718" t="s">
        <v>22</v>
      </c>
      <c r="F1718" s="101">
        <v>45473</v>
      </c>
      <c r="G1718">
        <v>34.9</v>
      </c>
      <c r="I1718" t="s">
        <v>5793</v>
      </c>
    </row>
    <row r="1719" spans="1:9" x14ac:dyDescent="0.3">
      <c r="A1719">
        <v>452</v>
      </c>
      <c r="B1719" t="s">
        <v>417</v>
      </c>
      <c r="C1719" t="s">
        <v>354</v>
      </c>
      <c r="D1719" t="s">
        <v>47</v>
      </c>
      <c r="E1719" t="s">
        <v>22</v>
      </c>
      <c r="F1719" s="101">
        <v>45473</v>
      </c>
      <c r="G1719">
        <v>100</v>
      </c>
      <c r="H1719">
        <v>100</v>
      </c>
      <c r="I1719" t="s">
        <v>1827</v>
      </c>
    </row>
    <row r="1720" spans="1:9" x14ac:dyDescent="0.3">
      <c r="A1720">
        <v>466</v>
      </c>
      <c r="B1720" t="s">
        <v>429</v>
      </c>
      <c r="C1720" t="s">
        <v>217</v>
      </c>
      <c r="D1720" t="s">
        <v>47</v>
      </c>
      <c r="E1720" t="s">
        <v>22</v>
      </c>
      <c r="F1720" s="101">
        <v>45473</v>
      </c>
      <c r="G1720">
        <v>119.2</v>
      </c>
      <c r="H1720">
        <v>100</v>
      </c>
      <c r="I1720" t="s">
        <v>5798</v>
      </c>
    </row>
    <row r="1721" spans="1:9" x14ac:dyDescent="0.3">
      <c r="A1721">
        <v>467</v>
      </c>
      <c r="B1721" t="s">
        <v>430</v>
      </c>
      <c r="C1721" t="s">
        <v>217</v>
      </c>
      <c r="D1721" t="s">
        <v>47</v>
      </c>
      <c r="E1721" t="s">
        <v>22</v>
      </c>
      <c r="F1721" s="101">
        <v>45473</v>
      </c>
      <c r="G1721">
        <v>121.25</v>
      </c>
      <c r="H1721">
        <v>100</v>
      </c>
      <c r="I1721" t="s">
        <v>5801</v>
      </c>
    </row>
    <row r="1722" spans="1:9" x14ac:dyDescent="0.3">
      <c r="A1722">
        <v>468</v>
      </c>
      <c r="B1722" t="s">
        <v>431</v>
      </c>
      <c r="C1722" t="s">
        <v>217</v>
      </c>
      <c r="D1722" t="s">
        <v>47</v>
      </c>
      <c r="E1722" t="s">
        <v>54</v>
      </c>
      <c r="F1722" s="101">
        <v>45473</v>
      </c>
      <c r="G1722">
        <v>2.85</v>
      </c>
      <c r="H1722">
        <v>3</v>
      </c>
      <c r="I1722" t="s">
        <v>5804</v>
      </c>
    </row>
    <row r="1723" spans="1:9" x14ac:dyDescent="0.3">
      <c r="A1723">
        <v>473</v>
      </c>
      <c r="B1723" t="s">
        <v>437</v>
      </c>
      <c r="C1723" t="s">
        <v>20</v>
      </c>
      <c r="D1723" t="s">
        <v>47</v>
      </c>
      <c r="E1723" t="s">
        <v>22</v>
      </c>
      <c r="F1723" s="101">
        <v>45473</v>
      </c>
      <c r="G1723">
        <v>100</v>
      </c>
      <c r="H1723">
        <v>100</v>
      </c>
      <c r="I1723" t="s">
        <v>3280</v>
      </c>
    </row>
    <row r="1724" spans="1:9" x14ac:dyDescent="0.3">
      <c r="A1724">
        <v>474</v>
      </c>
      <c r="B1724" t="s">
        <v>440</v>
      </c>
      <c r="C1724" t="s">
        <v>439</v>
      </c>
      <c r="D1724" t="s">
        <v>47</v>
      </c>
      <c r="E1724" t="s">
        <v>22</v>
      </c>
      <c r="F1724" s="101">
        <v>45473</v>
      </c>
      <c r="G1724">
        <v>100</v>
      </c>
      <c r="H1724">
        <v>100</v>
      </c>
      <c r="I1724" t="s">
        <v>3283</v>
      </c>
    </row>
    <row r="1725" spans="1:9" x14ac:dyDescent="0.3">
      <c r="A1725">
        <v>475</v>
      </c>
      <c r="B1725" t="s">
        <v>441</v>
      </c>
      <c r="C1725" t="s">
        <v>39</v>
      </c>
      <c r="D1725" t="s">
        <v>47</v>
      </c>
      <c r="E1725" t="s">
        <v>22</v>
      </c>
      <c r="F1725" s="101">
        <v>45473</v>
      </c>
      <c r="H1725">
        <v>100</v>
      </c>
      <c r="I1725" t="s">
        <v>1968</v>
      </c>
    </row>
    <row r="1726" spans="1:9" x14ac:dyDescent="0.3">
      <c r="A1726">
        <v>476</v>
      </c>
      <c r="B1726" t="s">
        <v>442</v>
      </c>
      <c r="C1726" t="s">
        <v>20</v>
      </c>
      <c r="D1726" t="s">
        <v>47</v>
      </c>
      <c r="E1726" t="s">
        <v>22</v>
      </c>
      <c r="F1726" s="101">
        <v>45473</v>
      </c>
      <c r="G1726">
        <v>100</v>
      </c>
      <c r="H1726">
        <v>100</v>
      </c>
      <c r="I1726" t="s">
        <v>3284</v>
      </c>
    </row>
    <row r="1727" spans="1:9" x14ac:dyDescent="0.3">
      <c r="A1727">
        <v>477</v>
      </c>
      <c r="B1727" t="s">
        <v>443</v>
      </c>
      <c r="C1727" t="s">
        <v>439</v>
      </c>
      <c r="D1727" t="s">
        <v>47</v>
      </c>
      <c r="E1727" t="s">
        <v>22</v>
      </c>
      <c r="F1727" s="101">
        <v>45473</v>
      </c>
      <c r="G1727">
        <v>100</v>
      </c>
      <c r="H1727">
        <v>100</v>
      </c>
      <c r="I1727" t="s">
        <v>3285</v>
      </c>
    </row>
    <row r="1728" spans="1:9" x14ac:dyDescent="0.3">
      <c r="A1728">
        <v>478</v>
      </c>
      <c r="B1728" t="s">
        <v>444</v>
      </c>
      <c r="C1728" t="s">
        <v>439</v>
      </c>
      <c r="D1728" t="s">
        <v>47</v>
      </c>
      <c r="E1728" t="s">
        <v>22</v>
      </c>
      <c r="F1728" s="101">
        <v>45473</v>
      </c>
      <c r="H1728">
        <v>100</v>
      </c>
      <c r="I1728" t="s">
        <v>3286</v>
      </c>
    </row>
    <row r="1729" spans="1:9" x14ac:dyDescent="0.3">
      <c r="A1729">
        <v>479</v>
      </c>
      <c r="B1729" t="s">
        <v>445</v>
      </c>
      <c r="C1729" t="s">
        <v>439</v>
      </c>
      <c r="D1729" t="s">
        <v>47</v>
      </c>
      <c r="E1729" t="s">
        <v>22</v>
      </c>
      <c r="F1729" s="101">
        <v>45473</v>
      </c>
      <c r="G1729">
        <v>100</v>
      </c>
      <c r="H1729">
        <v>100</v>
      </c>
      <c r="I1729" t="s">
        <v>3287</v>
      </c>
    </row>
    <row r="1730" spans="1:9" x14ac:dyDescent="0.3">
      <c r="A1730">
        <v>480</v>
      </c>
      <c r="B1730" t="s">
        <v>446</v>
      </c>
      <c r="C1730" t="s">
        <v>439</v>
      </c>
      <c r="D1730" t="s">
        <v>47</v>
      </c>
      <c r="E1730" t="s">
        <v>22</v>
      </c>
      <c r="F1730" s="101">
        <v>45473</v>
      </c>
      <c r="G1730">
        <v>100</v>
      </c>
      <c r="H1730">
        <v>100</v>
      </c>
      <c r="I1730" t="s">
        <v>5822</v>
      </c>
    </row>
    <row r="1731" spans="1:9" x14ac:dyDescent="0.3">
      <c r="A1731">
        <v>481</v>
      </c>
      <c r="B1731" t="s">
        <v>447</v>
      </c>
      <c r="C1731" t="s">
        <v>20</v>
      </c>
      <c r="D1731" t="s">
        <v>47</v>
      </c>
      <c r="E1731" t="s">
        <v>22</v>
      </c>
      <c r="F1731" s="101">
        <v>45473</v>
      </c>
      <c r="G1731">
        <v>100</v>
      </c>
      <c r="H1731">
        <v>100</v>
      </c>
      <c r="I1731" t="s">
        <v>5825</v>
      </c>
    </row>
    <row r="1732" spans="1:9" x14ac:dyDescent="0.3">
      <c r="A1732">
        <v>486</v>
      </c>
      <c r="B1732" t="s">
        <v>451</v>
      </c>
      <c r="C1732" t="s">
        <v>395</v>
      </c>
      <c r="D1732" t="s">
        <v>47</v>
      </c>
      <c r="E1732" t="s">
        <v>22</v>
      </c>
      <c r="F1732" s="101">
        <v>45473</v>
      </c>
      <c r="G1732">
        <v>4900000</v>
      </c>
      <c r="I1732" t="s">
        <v>5828</v>
      </c>
    </row>
    <row r="1733" spans="1:9" x14ac:dyDescent="0.3">
      <c r="A1733">
        <v>519</v>
      </c>
      <c r="B1733" t="s">
        <v>2267</v>
      </c>
      <c r="C1733" t="s">
        <v>354</v>
      </c>
      <c r="D1733" t="s">
        <v>47</v>
      </c>
      <c r="E1733" t="s">
        <v>22</v>
      </c>
      <c r="F1733" s="101">
        <v>45473</v>
      </c>
      <c r="I1733" t="s">
        <v>2275</v>
      </c>
    </row>
    <row r="1734" spans="1:9" x14ac:dyDescent="0.3">
      <c r="A1734">
        <v>523</v>
      </c>
      <c r="B1734" t="s">
        <v>342</v>
      </c>
      <c r="C1734" t="s">
        <v>86</v>
      </c>
      <c r="D1734" t="s">
        <v>47</v>
      </c>
      <c r="E1734" t="s">
        <v>22</v>
      </c>
      <c r="F1734" s="101">
        <v>45473</v>
      </c>
      <c r="I1734" t="s">
        <v>2289</v>
      </c>
    </row>
    <row r="1735" spans="1:9" x14ac:dyDescent="0.3">
      <c r="A1735">
        <v>524</v>
      </c>
      <c r="B1735" t="s">
        <v>389</v>
      </c>
      <c r="C1735" t="s">
        <v>79</v>
      </c>
      <c r="D1735" t="s">
        <v>47</v>
      </c>
      <c r="E1735" t="s">
        <v>22</v>
      </c>
      <c r="F1735" s="101">
        <v>45473</v>
      </c>
      <c r="H1735">
        <v>100</v>
      </c>
      <c r="I1735" t="s">
        <v>2301</v>
      </c>
    </row>
    <row r="1736" spans="1:9" x14ac:dyDescent="0.3">
      <c r="A1736">
        <v>532</v>
      </c>
      <c r="B1736" t="s">
        <v>2339</v>
      </c>
      <c r="C1736" t="s">
        <v>102</v>
      </c>
      <c r="D1736" t="s">
        <v>47</v>
      </c>
      <c r="E1736" t="s">
        <v>22</v>
      </c>
      <c r="F1736" s="101">
        <v>45473</v>
      </c>
      <c r="H1736">
        <v>100</v>
      </c>
      <c r="I1736" t="s">
        <v>2346</v>
      </c>
    </row>
    <row r="1737" spans="1:9" x14ac:dyDescent="0.3">
      <c r="A1737">
        <v>533</v>
      </c>
      <c r="B1737" t="s">
        <v>2350</v>
      </c>
      <c r="C1737" t="s">
        <v>102</v>
      </c>
      <c r="D1737" t="s">
        <v>47</v>
      </c>
      <c r="E1737" t="s">
        <v>22</v>
      </c>
      <c r="F1737" s="101">
        <v>45473</v>
      </c>
      <c r="I1737" t="s">
        <v>2358</v>
      </c>
    </row>
    <row r="1738" spans="1:9" x14ac:dyDescent="0.3">
      <c r="A1738">
        <v>534</v>
      </c>
      <c r="B1738" t="s">
        <v>2362</v>
      </c>
      <c r="C1738" t="s">
        <v>102</v>
      </c>
      <c r="D1738" t="s">
        <v>47</v>
      </c>
      <c r="E1738" t="s">
        <v>22</v>
      </c>
      <c r="F1738" s="101">
        <v>45473</v>
      </c>
      <c r="I1738" t="s">
        <v>2370</v>
      </c>
    </row>
    <row r="1739" spans="1:9" x14ac:dyDescent="0.3">
      <c r="A1739">
        <v>535</v>
      </c>
      <c r="B1739" t="s">
        <v>2374</v>
      </c>
      <c r="C1739" t="s">
        <v>102</v>
      </c>
      <c r="D1739" t="s">
        <v>47</v>
      </c>
      <c r="E1739" t="s">
        <v>22</v>
      </c>
      <c r="F1739" s="101">
        <v>45473</v>
      </c>
      <c r="I1739" t="s">
        <v>2382</v>
      </c>
    </row>
    <row r="1740" spans="1:9" x14ac:dyDescent="0.3">
      <c r="A1740">
        <v>536</v>
      </c>
      <c r="B1740" t="s">
        <v>2386</v>
      </c>
      <c r="C1740" t="s">
        <v>102</v>
      </c>
      <c r="D1740" t="s">
        <v>47</v>
      </c>
      <c r="E1740" t="s">
        <v>22</v>
      </c>
      <c r="F1740" s="101">
        <v>45473</v>
      </c>
      <c r="I1740" t="s">
        <v>2394</v>
      </c>
    </row>
    <row r="1741" spans="1:9" x14ac:dyDescent="0.3">
      <c r="A1741">
        <v>543</v>
      </c>
      <c r="B1741" t="s">
        <v>2421</v>
      </c>
      <c r="C1741" t="s">
        <v>118</v>
      </c>
      <c r="D1741" t="s">
        <v>47</v>
      </c>
      <c r="E1741" t="s">
        <v>22</v>
      </c>
      <c r="F1741" s="101">
        <v>45473</v>
      </c>
      <c r="I1741" t="s">
        <v>2429</v>
      </c>
    </row>
    <row r="1742" spans="1:9" x14ac:dyDescent="0.3">
      <c r="A1742">
        <v>544</v>
      </c>
      <c r="B1742" t="s">
        <v>2432</v>
      </c>
      <c r="C1742" t="s">
        <v>366</v>
      </c>
      <c r="D1742" t="s">
        <v>47</v>
      </c>
      <c r="E1742" t="s">
        <v>22</v>
      </c>
      <c r="F1742" s="101">
        <v>45473</v>
      </c>
      <c r="H1742">
        <v>90</v>
      </c>
      <c r="I1742" t="s">
        <v>2440</v>
      </c>
    </row>
    <row r="1743" spans="1:9" x14ac:dyDescent="0.3">
      <c r="A1743">
        <v>69</v>
      </c>
      <c r="B1743" t="s">
        <v>51</v>
      </c>
      <c r="C1743" t="s">
        <v>50</v>
      </c>
      <c r="D1743" t="s">
        <v>52</v>
      </c>
      <c r="E1743" t="s">
        <v>22</v>
      </c>
      <c r="F1743" s="101">
        <v>45473</v>
      </c>
      <c r="G1743">
        <v>91.33</v>
      </c>
      <c r="H1743">
        <v>90</v>
      </c>
      <c r="I1743" t="s">
        <v>5831</v>
      </c>
    </row>
    <row r="1744" spans="1:9" x14ac:dyDescent="0.3">
      <c r="A1744">
        <v>111</v>
      </c>
      <c r="B1744" t="s">
        <v>85</v>
      </c>
      <c r="C1744" t="s">
        <v>50</v>
      </c>
      <c r="D1744" t="s">
        <v>52</v>
      </c>
      <c r="E1744" t="s">
        <v>22</v>
      </c>
      <c r="F1744" s="101">
        <v>45473</v>
      </c>
      <c r="G1744">
        <v>98</v>
      </c>
      <c r="H1744">
        <v>80</v>
      </c>
      <c r="I1744" t="s">
        <v>5834</v>
      </c>
    </row>
    <row r="1745" spans="1:9" x14ac:dyDescent="0.3">
      <c r="A1745">
        <v>197</v>
      </c>
      <c r="B1745" t="s">
        <v>130</v>
      </c>
      <c r="C1745" t="s">
        <v>87</v>
      </c>
      <c r="D1745" t="s">
        <v>52</v>
      </c>
      <c r="E1745" t="s">
        <v>22</v>
      </c>
      <c r="F1745" s="101">
        <v>45473</v>
      </c>
      <c r="G1745">
        <v>100</v>
      </c>
      <c r="H1745">
        <v>95</v>
      </c>
      <c r="I1745" t="s">
        <v>5837</v>
      </c>
    </row>
    <row r="1746" spans="1:9" x14ac:dyDescent="0.3">
      <c r="A1746">
        <v>213</v>
      </c>
      <c r="B1746" t="s">
        <v>142</v>
      </c>
      <c r="C1746" t="s">
        <v>90</v>
      </c>
      <c r="D1746" t="s">
        <v>52</v>
      </c>
      <c r="E1746" t="s">
        <v>22</v>
      </c>
      <c r="F1746" s="101">
        <v>45473</v>
      </c>
      <c r="G1746">
        <v>100</v>
      </c>
      <c r="H1746">
        <v>90</v>
      </c>
      <c r="I1746" t="s">
        <v>3288</v>
      </c>
    </row>
    <row r="1747" spans="1:9" x14ac:dyDescent="0.3">
      <c r="A1747">
        <v>233</v>
      </c>
      <c r="B1747" t="s">
        <v>164</v>
      </c>
      <c r="C1747" t="s">
        <v>90</v>
      </c>
      <c r="D1747" t="s">
        <v>52</v>
      </c>
      <c r="E1747" t="s">
        <v>22</v>
      </c>
      <c r="F1747" s="101">
        <v>45473</v>
      </c>
      <c r="G1747">
        <v>18.566537063468068</v>
      </c>
      <c r="H1747">
        <v>20</v>
      </c>
      <c r="I1747" t="s">
        <v>5842</v>
      </c>
    </row>
    <row r="1748" spans="1:9" x14ac:dyDescent="0.3">
      <c r="A1748">
        <v>234</v>
      </c>
      <c r="B1748" t="s">
        <v>165</v>
      </c>
      <c r="C1748" t="s">
        <v>90</v>
      </c>
      <c r="D1748" t="s">
        <v>52</v>
      </c>
      <c r="E1748" t="s">
        <v>22</v>
      </c>
      <c r="F1748" s="101">
        <v>45473</v>
      </c>
      <c r="G1748">
        <v>5453.333333333333</v>
      </c>
      <c r="H1748">
        <v>4000</v>
      </c>
      <c r="I1748" t="s">
        <v>5845</v>
      </c>
    </row>
    <row r="1749" spans="1:9" x14ac:dyDescent="0.3">
      <c r="A1749">
        <v>238</v>
      </c>
      <c r="B1749" t="s">
        <v>168</v>
      </c>
      <c r="C1749" t="s">
        <v>90</v>
      </c>
      <c r="D1749" t="s">
        <v>52</v>
      </c>
      <c r="E1749" t="s">
        <v>22</v>
      </c>
      <c r="F1749" s="101">
        <v>45473</v>
      </c>
      <c r="G1749">
        <v>78.125</v>
      </c>
      <c r="H1749">
        <v>90</v>
      </c>
      <c r="I1749" t="s">
        <v>1221</v>
      </c>
    </row>
    <row r="1750" spans="1:9" x14ac:dyDescent="0.3">
      <c r="A1750">
        <v>240</v>
      </c>
      <c r="B1750" t="s">
        <v>172</v>
      </c>
      <c r="C1750" t="s">
        <v>29</v>
      </c>
      <c r="D1750" t="s">
        <v>52</v>
      </c>
      <c r="E1750" t="s">
        <v>22</v>
      </c>
      <c r="F1750" s="101">
        <v>45473</v>
      </c>
      <c r="G1750">
        <v>100</v>
      </c>
      <c r="H1750">
        <v>100</v>
      </c>
      <c r="I1750" t="s">
        <v>5850</v>
      </c>
    </row>
    <row r="1751" spans="1:9" x14ac:dyDescent="0.3">
      <c r="A1751">
        <v>251</v>
      </c>
      <c r="B1751" t="s">
        <v>1248</v>
      </c>
      <c r="C1751" t="s">
        <v>186</v>
      </c>
      <c r="D1751" t="s">
        <v>52</v>
      </c>
      <c r="E1751" t="s">
        <v>22</v>
      </c>
      <c r="F1751" s="101">
        <v>45473</v>
      </c>
      <c r="G1751">
        <v>92.452830188679243</v>
      </c>
      <c r="H1751">
        <v>100</v>
      </c>
      <c r="I1751" t="s">
        <v>5853</v>
      </c>
    </row>
    <row r="1752" spans="1:9" x14ac:dyDescent="0.3">
      <c r="A1752">
        <v>254</v>
      </c>
      <c r="B1752" t="s">
        <v>189</v>
      </c>
      <c r="C1752" t="s">
        <v>190</v>
      </c>
      <c r="D1752" t="s">
        <v>52</v>
      </c>
      <c r="E1752" t="s">
        <v>22</v>
      </c>
      <c r="F1752" s="101">
        <v>45473</v>
      </c>
      <c r="G1752">
        <v>100</v>
      </c>
      <c r="H1752">
        <v>100</v>
      </c>
      <c r="I1752" t="s">
        <v>5855</v>
      </c>
    </row>
    <row r="1753" spans="1:9" x14ac:dyDescent="0.3">
      <c r="A1753">
        <v>263</v>
      </c>
      <c r="B1753" t="s">
        <v>201</v>
      </c>
      <c r="C1753" t="s">
        <v>41</v>
      </c>
      <c r="D1753" t="s">
        <v>52</v>
      </c>
      <c r="E1753" t="s">
        <v>22</v>
      </c>
      <c r="F1753" s="101">
        <v>45473</v>
      </c>
      <c r="G1753">
        <v>100</v>
      </c>
      <c r="H1753">
        <v>100</v>
      </c>
      <c r="I1753" t="s">
        <v>5857</v>
      </c>
    </row>
    <row r="1754" spans="1:9" x14ac:dyDescent="0.3">
      <c r="A1754">
        <v>265</v>
      </c>
      <c r="B1754" t="s">
        <v>205</v>
      </c>
      <c r="C1754" t="s">
        <v>41</v>
      </c>
      <c r="D1754" t="s">
        <v>52</v>
      </c>
      <c r="E1754" t="s">
        <v>22</v>
      </c>
      <c r="F1754" s="101">
        <v>45473</v>
      </c>
      <c r="G1754">
        <v>100</v>
      </c>
      <c r="H1754">
        <v>95</v>
      </c>
      <c r="I1754" t="s">
        <v>5860</v>
      </c>
    </row>
    <row r="1755" spans="1:9" x14ac:dyDescent="0.3">
      <c r="A1755">
        <v>266</v>
      </c>
      <c r="B1755" t="s">
        <v>206</v>
      </c>
      <c r="C1755" t="s">
        <v>41</v>
      </c>
      <c r="D1755" t="s">
        <v>52</v>
      </c>
      <c r="E1755" t="s">
        <v>22</v>
      </c>
      <c r="F1755" s="101">
        <v>45473</v>
      </c>
      <c r="G1755">
        <v>95.02</v>
      </c>
      <c r="H1755">
        <v>95</v>
      </c>
      <c r="I1755" t="s">
        <v>5863</v>
      </c>
    </row>
    <row r="1756" spans="1:9" x14ac:dyDescent="0.3">
      <c r="A1756">
        <v>300</v>
      </c>
      <c r="B1756" t="s">
        <v>244</v>
      </c>
      <c r="C1756" t="s">
        <v>245</v>
      </c>
      <c r="D1756" t="s">
        <v>52</v>
      </c>
      <c r="E1756" t="s">
        <v>22</v>
      </c>
      <c r="F1756" s="101">
        <v>45473</v>
      </c>
      <c r="G1756">
        <v>100</v>
      </c>
      <c r="H1756">
        <v>100</v>
      </c>
      <c r="I1756" t="s">
        <v>5866</v>
      </c>
    </row>
    <row r="1757" spans="1:9" x14ac:dyDescent="0.3">
      <c r="A1757">
        <v>301</v>
      </c>
      <c r="B1757" t="s">
        <v>246</v>
      </c>
      <c r="C1757" t="s">
        <v>245</v>
      </c>
      <c r="D1757" t="s">
        <v>52</v>
      </c>
      <c r="E1757" t="s">
        <v>22</v>
      </c>
      <c r="F1757" s="101">
        <v>45473</v>
      </c>
      <c r="G1757">
        <v>100</v>
      </c>
      <c r="H1757">
        <v>100</v>
      </c>
      <c r="I1757" t="s">
        <v>5869</v>
      </c>
    </row>
    <row r="1758" spans="1:9" x14ac:dyDescent="0.3">
      <c r="A1758">
        <v>306</v>
      </c>
      <c r="B1758" t="s">
        <v>252</v>
      </c>
      <c r="C1758" t="s">
        <v>186</v>
      </c>
      <c r="D1758" t="s">
        <v>52</v>
      </c>
      <c r="E1758" t="s">
        <v>22</v>
      </c>
      <c r="F1758" s="101">
        <v>45473</v>
      </c>
      <c r="G1758">
        <v>601</v>
      </c>
      <c r="H1758">
        <v>100</v>
      </c>
      <c r="I1758" t="s">
        <v>3289</v>
      </c>
    </row>
    <row r="1759" spans="1:9" x14ac:dyDescent="0.3">
      <c r="A1759">
        <v>347</v>
      </c>
      <c r="B1759" t="s">
        <v>297</v>
      </c>
      <c r="C1759" t="s">
        <v>298</v>
      </c>
      <c r="D1759" t="s">
        <v>52</v>
      </c>
      <c r="E1759" t="s">
        <v>54</v>
      </c>
      <c r="F1759" s="101">
        <v>45473</v>
      </c>
      <c r="G1759">
        <v>3</v>
      </c>
      <c r="H1759">
        <v>5</v>
      </c>
      <c r="I1759" t="s">
        <v>5873</v>
      </c>
    </row>
    <row r="1760" spans="1:9" x14ac:dyDescent="0.3">
      <c r="A1760">
        <v>348</v>
      </c>
      <c r="B1760" t="s">
        <v>299</v>
      </c>
      <c r="C1760" t="s">
        <v>298</v>
      </c>
      <c r="D1760" t="s">
        <v>52</v>
      </c>
      <c r="E1760" t="s">
        <v>22</v>
      </c>
      <c r="F1760" s="101">
        <v>45473</v>
      </c>
      <c r="G1760">
        <v>99.9</v>
      </c>
      <c r="H1760">
        <v>99</v>
      </c>
      <c r="I1760" t="s">
        <v>5876</v>
      </c>
    </row>
    <row r="1761" spans="1:9" x14ac:dyDescent="0.3">
      <c r="A1761">
        <v>351</v>
      </c>
      <c r="B1761" t="s">
        <v>300</v>
      </c>
      <c r="C1761" t="s">
        <v>298</v>
      </c>
      <c r="D1761" t="s">
        <v>52</v>
      </c>
      <c r="E1761" t="s">
        <v>54</v>
      </c>
      <c r="F1761" s="101">
        <v>45473</v>
      </c>
      <c r="G1761">
        <v>12.52996115381436</v>
      </c>
      <c r="H1761">
        <v>0</v>
      </c>
      <c r="I1761" t="s">
        <v>5879</v>
      </c>
    </row>
    <row r="1762" spans="1:9" x14ac:dyDescent="0.3">
      <c r="A1762">
        <v>352</v>
      </c>
      <c r="B1762" t="s">
        <v>301</v>
      </c>
      <c r="C1762" t="s">
        <v>298</v>
      </c>
      <c r="D1762" t="s">
        <v>52</v>
      </c>
      <c r="E1762" t="s">
        <v>54</v>
      </c>
      <c r="F1762" s="101">
        <v>45473</v>
      </c>
      <c r="G1762">
        <v>0.14879897966413941</v>
      </c>
      <c r="H1762">
        <v>0</v>
      </c>
      <c r="I1762" t="s">
        <v>5881</v>
      </c>
    </row>
    <row r="1763" spans="1:9" x14ac:dyDescent="0.3">
      <c r="A1763">
        <v>368</v>
      </c>
      <c r="B1763" t="s">
        <v>322</v>
      </c>
      <c r="C1763" t="s">
        <v>1463</v>
      </c>
      <c r="D1763" t="s">
        <v>52</v>
      </c>
      <c r="E1763" t="s">
        <v>22</v>
      </c>
      <c r="F1763" s="101">
        <v>45473</v>
      </c>
      <c r="G1763">
        <v>95</v>
      </c>
      <c r="H1763">
        <v>90</v>
      </c>
      <c r="I1763" t="s">
        <v>5883</v>
      </c>
    </row>
    <row r="1764" spans="1:9" x14ac:dyDescent="0.3">
      <c r="A1764">
        <v>372</v>
      </c>
      <c r="B1764" t="s">
        <v>327</v>
      </c>
      <c r="C1764" t="s">
        <v>1463</v>
      </c>
      <c r="D1764" t="s">
        <v>52</v>
      </c>
      <c r="E1764" t="s">
        <v>22</v>
      </c>
      <c r="F1764" s="101">
        <v>45473</v>
      </c>
      <c r="G1764">
        <v>90</v>
      </c>
      <c r="H1764">
        <v>87</v>
      </c>
      <c r="I1764" t="s">
        <v>5886</v>
      </c>
    </row>
    <row r="1765" spans="1:9" x14ac:dyDescent="0.3">
      <c r="A1765">
        <v>373</v>
      </c>
      <c r="B1765" t="s">
        <v>328</v>
      </c>
      <c r="C1765" t="s">
        <v>190</v>
      </c>
      <c r="D1765" t="s">
        <v>52</v>
      </c>
      <c r="E1765" t="s">
        <v>22</v>
      </c>
      <c r="F1765" s="101">
        <v>45473</v>
      </c>
      <c r="G1765">
        <v>106.8</v>
      </c>
      <c r="H1765">
        <v>100</v>
      </c>
      <c r="I1765" t="s">
        <v>3290</v>
      </c>
    </row>
    <row r="1766" spans="1:9" x14ac:dyDescent="0.3">
      <c r="A1766">
        <v>390</v>
      </c>
      <c r="B1766" t="s">
        <v>348</v>
      </c>
      <c r="C1766" t="s">
        <v>190</v>
      </c>
      <c r="D1766" t="s">
        <v>52</v>
      </c>
      <c r="E1766" t="s">
        <v>22</v>
      </c>
      <c r="F1766" s="101">
        <v>45473</v>
      </c>
      <c r="G1766">
        <v>110.59</v>
      </c>
      <c r="H1766">
        <v>100</v>
      </c>
      <c r="I1766" t="s">
        <v>3291</v>
      </c>
    </row>
    <row r="1767" spans="1:9" x14ac:dyDescent="0.3">
      <c r="A1767">
        <v>394</v>
      </c>
      <c r="B1767" t="s">
        <v>353</v>
      </c>
      <c r="C1767" t="s">
        <v>354</v>
      </c>
      <c r="D1767" t="s">
        <v>52</v>
      </c>
      <c r="E1767" t="s">
        <v>22</v>
      </c>
      <c r="F1767" s="101">
        <v>45473</v>
      </c>
      <c r="G1767">
        <v>118.6</v>
      </c>
      <c r="H1767">
        <v>100</v>
      </c>
      <c r="I1767" t="s">
        <v>5892</v>
      </c>
    </row>
    <row r="1768" spans="1:9" x14ac:dyDescent="0.3">
      <c r="A1768">
        <v>395</v>
      </c>
      <c r="B1768" t="s">
        <v>356</v>
      </c>
      <c r="C1768" t="s">
        <v>354</v>
      </c>
      <c r="D1768" t="s">
        <v>52</v>
      </c>
      <c r="E1768" t="s">
        <v>22</v>
      </c>
      <c r="F1768" s="101">
        <v>45473</v>
      </c>
      <c r="G1768">
        <v>110</v>
      </c>
      <c r="H1768">
        <v>100</v>
      </c>
      <c r="I1768" t="s">
        <v>5895</v>
      </c>
    </row>
    <row r="1769" spans="1:9" x14ac:dyDescent="0.3">
      <c r="A1769">
        <v>409</v>
      </c>
      <c r="B1769" t="s">
        <v>375</v>
      </c>
      <c r="C1769" t="s">
        <v>41</v>
      </c>
      <c r="D1769" t="s">
        <v>52</v>
      </c>
      <c r="E1769" t="s">
        <v>22</v>
      </c>
      <c r="F1769" s="101">
        <v>45473</v>
      </c>
      <c r="G1769">
        <v>98.496240601503757</v>
      </c>
      <c r="H1769">
        <v>95</v>
      </c>
      <c r="I1769" t="s">
        <v>3292</v>
      </c>
    </row>
    <row r="1770" spans="1:9" x14ac:dyDescent="0.3">
      <c r="A1770">
        <v>414</v>
      </c>
      <c r="B1770" t="s">
        <v>382</v>
      </c>
      <c r="C1770" t="s">
        <v>190</v>
      </c>
      <c r="D1770" t="s">
        <v>52</v>
      </c>
      <c r="E1770" t="s">
        <v>22</v>
      </c>
      <c r="F1770" s="101">
        <v>45473</v>
      </c>
      <c r="G1770">
        <v>100.06</v>
      </c>
      <c r="H1770">
        <v>100</v>
      </c>
      <c r="I1770" t="s">
        <v>3293</v>
      </c>
    </row>
    <row r="1771" spans="1:9" x14ac:dyDescent="0.3">
      <c r="A1771">
        <v>415</v>
      </c>
      <c r="B1771" t="s">
        <v>383</v>
      </c>
      <c r="C1771" t="s">
        <v>190</v>
      </c>
      <c r="D1771" t="s">
        <v>52</v>
      </c>
      <c r="E1771" t="s">
        <v>22</v>
      </c>
      <c r="F1771" s="101">
        <v>45473</v>
      </c>
      <c r="G1771">
        <v>93.04</v>
      </c>
      <c r="H1771">
        <v>100</v>
      </c>
      <c r="I1771" t="s">
        <v>3294</v>
      </c>
    </row>
    <row r="1772" spans="1:9" x14ac:dyDescent="0.3">
      <c r="A1772">
        <v>416</v>
      </c>
      <c r="B1772" t="s">
        <v>384</v>
      </c>
      <c r="C1772" t="s">
        <v>190</v>
      </c>
      <c r="D1772" t="s">
        <v>52</v>
      </c>
      <c r="E1772" t="s">
        <v>22</v>
      </c>
      <c r="F1772" s="101">
        <v>45473</v>
      </c>
      <c r="G1772">
        <v>117.1</v>
      </c>
      <c r="H1772">
        <v>100</v>
      </c>
      <c r="I1772" t="s">
        <v>3295</v>
      </c>
    </row>
    <row r="1773" spans="1:9" x14ac:dyDescent="0.3">
      <c r="A1773">
        <v>417</v>
      </c>
      <c r="B1773" t="s">
        <v>385</v>
      </c>
      <c r="C1773" t="s">
        <v>190</v>
      </c>
      <c r="D1773" t="s">
        <v>52</v>
      </c>
      <c r="E1773" t="s">
        <v>22</v>
      </c>
      <c r="F1773" s="101">
        <v>45473</v>
      </c>
      <c r="G1773">
        <v>112.12</v>
      </c>
      <c r="H1773">
        <v>100</v>
      </c>
      <c r="I1773" t="s">
        <v>3296</v>
      </c>
    </row>
    <row r="1774" spans="1:9" x14ac:dyDescent="0.3">
      <c r="A1774">
        <v>418</v>
      </c>
      <c r="B1774" t="s">
        <v>386</v>
      </c>
      <c r="C1774" t="s">
        <v>190</v>
      </c>
      <c r="D1774" t="s">
        <v>52</v>
      </c>
      <c r="E1774" t="s">
        <v>22</v>
      </c>
      <c r="F1774" s="101">
        <v>45473</v>
      </c>
      <c r="G1774">
        <v>100.79</v>
      </c>
      <c r="H1774">
        <v>100</v>
      </c>
      <c r="I1774" t="s">
        <v>3297</v>
      </c>
    </row>
    <row r="1775" spans="1:9" x14ac:dyDescent="0.3">
      <c r="A1775">
        <v>420</v>
      </c>
      <c r="B1775" t="s">
        <v>388</v>
      </c>
      <c r="C1775" t="s">
        <v>190</v>
      </c>
      <c r="D1775" t="s">
        <v>52</v>
      </c>
      <c r="E1775" t="s">
        <v>22</v>
      </c>
      <c r="F1775" s="101">
        <v>45473</v>
      </c>
      <c r="G1775">
        <v>89.33</v>
      </c>
      <c r="H1775">
        <v>100</v>
      </c>
      <c r="I1775" t="s">
        <v>3298</v>
      </c>
    </row>
    <row r="1776" spans="1:9" x14ac:dyDescent="0.3">
      <c r="A1776">
        <v>431</v>
      </c>
      <c r="B1776" t="s">
        <v>400</v>
      </c>
      <c r="C1776" t="s">
        <v>64</v>
      </c>
      <c r="D1776" t="s">
        <v>52</v>
      </c>
      <c r="E1776" t="s">
        <v>22</v>
      </c>
      <c r="F1776" s="101">
        <v>45473</v>
      </c>
      <c r="G1776">
        <v>100</v>
      </c>
      <c r="H1776">
        <v>100</v>
      </c>
      <c r="I1776" t="s">
        <v>5908</v>
      </c>
    </row>
    <row r="1777" spans="1:9" x14ac:dyDescent="0.3">
      <c r="A1777">
        <v>432</v>
      </c>
      <c r="B1777" t="s">
        <v>401</v>
      </c>
      <c r="C1777" t="s">
        <v>64</v>
      </c>
      <c r="D1777" t="s">
        <v>52</v>
      </c>
      <c r="E1777" t="s">
        <v>22</v>
      </c>
      <c r="F1777" s="101">
        <v>45473</v>
      </c>
      <c r="G1777">
        <v>100</v>
      </c>
      <c r="H1777">
        <v>90</v>
      </c>
      <c r="I1777" t="s">
        <v>3299</v>
      </c>
    </row>
    <row r="1778" spans="1:9" x14ac:dyDescent="0.3">
      <c r="A1778">
        <v>453</v>
      </c>
      <c r="B1778" t="s">
        <v>418</v>
      </c>
      <c r="C1778" t="s">
        <v>358</v>
      </c>
      <c r="D1778" t="s">
        <v>52</v>
      </c>
      <c r="E1778" t="s">
        <v>22</v>
      </c>
      <c r="F1778" s="101">
        <v>45473</v>
      </c>
      <c r="G1778">
        <v>140</v>
      </c>
      <c r="H1778">
        <v>100</v>
      </c>
      <c r="I1778" t="s">
        <v>5913</v>
      </c>
    </row>
    <row r="1779" spans="1:9" x14ac:dyDescent="0.3">
      <c r="A1779">
        <v>456</v>
      </c>
      <c r="B1779" t="s">
        <v>421</v>
      </c>
      <c r="C1779" t="s">
        <v>395</v>
      </c>
      <c r="D1779" t="s">
        <v>52</v>
      </c>
      <c r="E1779" t="s">
        <v>22</v>
      </c>
      <c r="F1779" s="101">
        <v>45473</v>
      </c>
      <c r="G1779">
        <v>100</v>
      </c>
      <c r="H1779">
        <v>100</v>
      </c>
      <c r="I1779" t="s">
        <v>3300</v>
      </c>
    </row>
    <row r="1780" spans="1:9" x14ac:dyDescent="0.3">
      <c r="A1780">
        <v>457</v>
      </c>
      <c r="B1780" t="s">
        <v>422</v>
      </c>
      <c r="C1780" t="s">
        <v>395</v>
      </c>
      <c r="D1780" t="s">
        <v>52</v>
      </c>
      <c r="E1780" t="s">
        <v>22</v>
      </c>
      <c r="F1780" s="101">
        <v>45473</v>
      </c>
      <c r="G1780">
        <v>90</v>
      </c>
      <c r="H1780">
        <v>100</v>
      </c>
      <c r="I1780" t="s">
        <v>3302</v>
      </c>
    </row>
    <row r="1781" spans="1:9" x14ac:dyDescent="0.3">
      <c r="A1781">
        <v>469</v>
      </c>
      <c r="B1781" t="s">
        <v>387</v>
      </c>
      <c r="C1781" t="s">
        <v>190</v>
      </c>
      <c r="D1781" t="s">
        <v>52</v>
      </c>
      <c r="E1781" t="s">
        <v>22</v>
      </c>
      <c r="F1781" s="101">
        <v>45473</v>
      </c>
      <c r="G1781">
        <v>114.33</v>
      </c>
      <c r="H1781">
        <v>100</v>
      </c>
      <c r="I1781" t="s">
        <v>3303</v>
      </c>
    </row>
    <row r="1782" spans="1:9" x14ac:dyDescent="0.3">
      <c r="A1782">
        <v>470</v>
      </c>
      <c r="B1782" t="s">
        <v>433</v>
      </c>
      <c r="C1782" t="s">
        <v>190</v>
      </c>
      <c r="D1782" t="s">
        <v>52</v>
      </c>
      <c r="E1782" t="s">
        <v>22</v>
      </c>
      <c r="F1782" s="101">
        <v>45473</v>
      </c>
      <c r="G1782">
        <v>118.1</v>
      </c>
      <c r="H1782">
        <v>100</v>
      </c>
      <c r="I1782" t="s">
        <v>3304</v>
      </c>
    </row>
    <row r="1783" spans="1:9" x14ac:dyDescent="0.3">
      <c r="A1783">
        <v>471</v>
      </c>
      <c r="B1783" t="s">
        <v>434</v>
      </c>
      <c r="C1783" t="s">
        <v>190</v>
      </c>
      <c r="D1783" t="s">
        <v>52</v>
      </c>
      <c r="E1783" t="s">
        <v>22</v>
      </c>
      <c r="F1783" s="101">
        <v>45473</v>
      </c>
      <c r="G1783">
        <v>105.56</v>
      </c>
      <c r="H1783">
        <v>100</v>
      </c>
      <c r="I1783" t="s">
        <v>3305</v>
      </c>
    </row>
    <row r="1784" spans="1:9" x14ac:dyDescent="0.3">
      <c r="A1784">
        <v>484</v>
      </c>
      <c r="B1784" t="s">
        <v>449</v>
      </c>
      <c r="C1784" t="s">
        <v>64</v>
      </c>
      <c r="D1784" t="s">
        <v>52</v>
      </c>
      <c r="E1784" t="s">
        <v>22</v>
      </c>
      <c r="F1784" s="101">
        <v>45473</v>
      </c>
      <c r="G1784">
        <v>100</v>
      </c>
      <c r="H1784">
        <v>90</v>
      </c>
      <c r="I1784" t="s">
        <v>5923</v>
      </c>
    </row>
    <row r="1785" spans="1:9" x14ac:dyDescent="0.3">
      <c r="A1785">
        <v>510</v>
      </c>
      <c r="B1785" t="s">
        <v>2204</v>
      </c>
      <c r="C1785" t="s">
        <v>241</v>
      </c>
      <c r="D1785" t="s">
        <v>52</v>
      </c>
      <c r="E1785" t="s">
        <v>22</v>
      </c>
      <c r="F1785" s="101">
        <v>45473</v>
      </c>
      <c r="H1785">
        <v>40</v>
      </c>
      <c r="I1785" t="s">
        <v>2220</v>
      </c>
    </row>
    <row r="1786" spans="1:9" x14ac:dyDescent="0.3">
      <c r="A1786">
        <v>511</v>
      </c>
      <c r="B1786" t="s">
        <v>2228</v>
      </c>
      <c r="C1786" t="s">
        <v>241</v>
      </c>
      <c r="D1786" t="s">
        <v>52</v>
      </c>
      <c r="E1786" t="s">
        <v>22</v>
      </c>
      <c r="F1786" s="101">
        <v>45473</v>
      </c>
      <c r="H1786">
        <v>40</v>
      </c>
      <c r="I1786" t="s">
        <v>2244</v>
      </c>
    </row>
    <row r="1787" spans="1:9" x14ac:dyDescent="0.3">
      <c r="A1787">
        <v>529</v>
      </c>
      <c r="B1787" t="s">
        <v>2313</v>
      </c>
      <c r="C1787" t="s">
        <v>87</v>
      </c>
      <c r="D1787" t="s">
        <v>52</v>
      </c>
      <c r="E1787" t="s">
        <v>22</v>
      </c>
      <c r="F1787" s="101">
        <v>45473</v>
      </c>
      <c r="I1787" t="s">
        <v>2325</v>
      </c>
    </row>
    <row r="1788" spans="1:9" x14ac:dyDescent="0.3">
      <c r="A1788">
        <v>116</v>
      </c>
      <c r="B1788" t="s">
        <v>85</v>
      </c>
      <c r="C1788" t="s">
        <v>60</v>
      </c>
      <c r="D1788" t="s">
        <v>65</v>
      </c>
      <c r="E1788" t="s">
        <v>22</v>
      </c>
      <c r="F1788" s="101">
        <v>45473</v>
      </c>
      <c r="H1788">
        <v>80</v>
      </c>
      <c r="I1788" t="s">
        <v>777</v>
      </c>
    </row>
    <row r="1789" spans="1:9" x14ac:dyDescent="0.3">
      <c r="A1789">
        <v>288</v>
      </c>
      <c r="B1789" t="s">
        <v>230</v>
      </c>
      <c r="C1789" t="s">
        <v>219</v>
      </c>
      <c r="D1789" t="s">
        <v>65</v>
      </c>
      <c r="E1789" t="s">
        <v>22</v>
      </c>
      <c r="F1789" s="101">
        <v>45473</v>
      </c>
      <c r="G1789">
        <v>185.71428571429001</v>
      </c>
      <c r="H1789">
        <v>85</v>
      </c>
      <c r="I1789" t="s">
        <v>5928</v>
      </c>
    </row>
    <row r="1790" spans="1:9" x14ac:dyDescent="0.3">
      <c r="A1790">
        <v>377</v>
      </c>
      <c r="B1790" t="s">
        <v>333</v>
      </c>
      <c r="C1790" t="s">
        <v>86</v>
      </c>
      <c r="D1790" t="s">
        <v>65</v>
      </c>
      <c r="E1790" t="s">
        <v>22</v>
      </c>
      <c r="F1790" s="101">
        <v>45473</v>
      </c>
      <c r="G1790">
        <v>48.24</v>
      </c>
      <c r="H1790">
        <v>100</v>
      </c>
      <c r="I1790" t="s">
        <v>5931</v>
      </c>
    </row>
    <row r="1791" spans="1:9" x14ac:dyDescent="0.3">
      <c r="A1791">
        <v>392</v>
      </c>
      <c r="B1791" t="s">
        <v>351</v>
      </c>
      <c r="C1791" t="s">
        <v>350</v>
      </c>
      <c r="D1791" t="s">
        <v>65</v>
      </c>
      <c r="E1791" t="s">
        <v>22</v>
      </c>
      <c r="F1791" s="101">
        <v>45473</v>
      </c>
      <c r="G1791">
        <v>98.11</v>
      </c>
      <c r="H1791">
        <v>100</v>
      </c>
      <c r="I1791" t="s">
        <v>5934</v>
      </c>
    </row>
    <row r="1792" spans="1:9" x14ac:dyDescent="0.3">
      <c r="A1792">
        <v>77</v>
      </c>
      <c r="B1792" t="s">
        <v>57</v>
      </c>
      <c r="C1792" t="s">
        <v>58</v>
      </c>
      <c r="D1792" t="s">
        <v>21</v>
      </c>
      <c r="E1792" t="s">
        <v>22</v>
      </c>
      <c r="F1792" s="101">
        <v>45504</v>
      </c>
      <c r="G1792">
        <v>97</v>
      </c>
      <c r="H1792">
        <v>97</v>
      </c>
      <c r="I1792" t="s">
        <v>5937</v>
      </c>
    </row>
    <row r="1793" spans="1:9" x14ac:dyDescent="0.3">
      <c r="A1793">
        <v>121</v>
      </c>
      <c r="B1793" t="s">
        <v>94</v>
      </c>
      <c r="C1793" t="s">
        <v>25</v>
      </c>
      <c r="D1793" t="s">
        <v>21</v>
      </c>
      <c r="E1793" t="s">
        <v>54</v>
      </c>
      <c r="F1793" s="101">
        <v>45504</v>
      </c>
      <c r="G1793">
        <v>101.25</v>
      </c>
      <c r="H1793">
        <v>102</v>
      </c>
      <c r="I1793" t="s">
        <v>5940</v>
      </c>
    </row>
    <row r="1794" spans="1:9" x14ac:dyDescent="0.3">
      <c r="A1794">
        <v>122</v>
      </c>
      <c r="B1794" t="s">
        <v>96</v>
      </c>
      <c r="C1794" t="s">
        <v>93</v>
      </c>
      <c r="D1794" t="s">
        <v>21</v>
      </c>
      <c r="E1794" t="s">
        <v>22</v>
      </c>
      <c r="F1794" s="101">
        <v>45504</v>
      </c>
      <c r="H1794">
        <v>80</v>
      </c>
      <c r="I1794" t="s">
        <v>829</v>
      </c>
    </row>
    <row r="1795" spans="1:9" x14ac:dyDescent="0.3">
      <c r="A1795">
        <v>124</v>
      </c>
      <c r="B1795" t="s">
        <v>97</v>
      </c>
      <c r="C1795" t="s">
        <v>64</v>
      </c>
      <c r="D1795" t="s">
        <v>21</v>
      </c>
      <c r="E1795" t="s">
        <v>54</v>
      </c>
      <c r="F1795" s="101">
        <v>45504</v>
      </c>
      <c r="G1795">
        <v>0</v>
      </c>
      <c r="H1795">
        <v>0.2</v>
      </c>
      <c r="I1795" t="s">
        <v>5943</v>
      </c>
    </row>
    <row r="1796" spans="1:9" x14ac:dyDescent="0.3">
      <c r="A1796">
        <v>125</v>
      </c>
      <c r="B1796" t="s">
        <v>98</v>
      </c>
      <c r="C1796" t="s">
        <v>64</v>
      </c>
      <c r="D1796" t="s">
        <v>21</v>
      </c>
      <c r="E1796" t="s">
        <v>54</v>
      </c>
      <c r="F1796" s="101">
        <v>45504</v>
      </c>
      <c r="G1796">
        <v>0</v>
      </c>
      <c r="H1796">
        <v>1.9</v>
      </c>
      <c r="I1796" t="s">
        <v>5946</v>
      </c>
    </row>
    <row r="1797" spans="1:9" x14ac:dyDescent="0.3">
      <c r="A1797">
        <v>128</v>
      </c>
      <c r="B1797" t="s">
        <v>101</v>
      </c>
      <c r="C1797" t="s">
        <v>64</v>
      </c>
      <c r="D1797" t="s">
        <v>21</v>
      </c>
      <c r="E1797" t="s">
        <v>54</v>
      </c>
      <c r="F1797" s="101">
        <v>45504</v>
      </c>
      <c r="G1797">
        <v>0.64974732048647743</v>
      </c>
      <c r="H1797">
        <v>1</v>
      </c>
      <c r="I1797" t="s">
        <v>5948</v>
      </c>
    </row>
    <row r="1798" spans="1:9" x14ac:dyDescent="0.3">
      <c r="A1798">
        <v>172</v>
      </c>
      <c r="B1798" t="s">
        <v>122</v>
      </c>
      <c r="C1798" t="s">
        <v>93</v>
      </c>
      <c r="D1798" t="s">
        <v>21</v>
      </c>
      <c r="E1798" t="s">
        <v>22</v>
      </c>
      <c r="F1798" s="101">
        <v>45504</v>
      </c>
      <c r="G1798">
        <v>90.909090909090907</v>
      </c>
      <c r="H1798">
        <v>95</v>
      </c>
      <c r="I1798" t="s">
        <v>5951</v>
      </c>
    </row>
    <row r="1799" spans="1:9" x14ac:dyDescent="0.3">
      <c r="A1799">
        <v>208</v>
      </c>
      <c r="B1799" t="s">
        <v>140</v>
      </c>
      <c r="C1799" t="s">
        <v>90</v>
      </c>
      <c r="D1799" t="s">
        <v>21</v>
      </c>
      <c r="E1799" t="s">
        <v>54</v>
      </c>
      <c r="F1799" s="101">
        <v>45504</v>
      </c>
      <c r="G1799">
        <v>1086</v>
      </c>
      <c r="H1799">
        <v>1</v>
      </c>
      <c r="I1799" t="s">
        <v>3306</v>
      </c>
    </row>
    <row r="1800" spans="1:9" x14ac:dyDescent="0.3">
      <c r="A1800">
        <v>214</v>
      </c>
      <c r="B1800" t="s">
        <v>143</v>
      </c>
      <c r="C1800" t="s">
        <v>90</v>
      </c>
      <c r="D1800" t="s">
        <v>21</v>
      </c>
      <c r="E1800" t="s">
        <v>54</v>
      </c>
      <c r="F1800" s="101">
        <v>45504</v>
      </c>
      <c r="G1800">
        <v>0</v>
      </c>
      <c r="H1800">
        <v>7500</v>
      </c>
      <c r="I1800" t="s">
        <v>3307</v>
      </c>
    </row>
    <row r="1801" spans="1:9" x14ac:dyDescent="0.3">
      <c r="A1801">
        <v>217</v>
      </c>
      <c r="B1801" t="s">
        <v>147</v>
      </c>
      <c r="C1801" t="s">
        <v>90</v>
      </c>
      <c r="D1801" t="s">
        <v>21</v>
      </c>
      <c r="E1801" t="s">
        <v>22</v>
      </c>
      <c r="F1801" s="101">
        <v>45504</v>
      </c>
      <c r="G1801">
        <v>27.77</v>
      </c>
      <c r="H1801">
        <v>20</v>
      </c>
      <c r="I1801" t="s">
        <v>3308</v>
      </c>
    </row>
    <row r="1802" spans="1:9" x14ac:dyDescent="0.3">
      <c r="A1802">
        <v>218</v>
      </c>
      <c r="B1802" t="s">
        <v>148</v>
      </c>
      <c r="C1802" t="s">
        <v>90</v>
      </c>
      <c r="D1802" t="s">
        <v>21</v>
      </c>
      <c r="E1802" t="s">
        <v>54</v>
      </c>
      <c r="F1802" s="101">
        <v>45504</v>
      </c>
      <c r="G1802">
        <v>131127</v>
      </c>
      <c r="H1802">
        <v>172000</v>
      </c>
      <c r="I1802" t="s">
        <v>3309</v>
      </c>
    </row>
    <row r="1803" spans="1:9" x14ac:dyDescent="0.3">
      <c r="A1803">
        <v>225</v>
      </c>
      <c r="B1803" t="s">
        <v>156</v>
      </c>
      <c r="C1803" t="s">
        <v>90</v>
      </c>
      <c r="D1803" t="s">
        <v>21</v>
      </c>
      <c r="E1803" t="s">
        <v>22</v>
      </c>
      <c r="F1803" s="101">
        <v>45504</v>
      </c>
      <c r="G1803">
        <v>20</v>
      </c>
      <c r="H1803">
        <v>1</v>
      </c>
      <c r="I1803" t="s">
        <v>3310</v>
      </c>
    </row>
    <row r="1804" spans="1:9" x14ac:dyDescent="0.3">
      <c r="A1804">
        <v>239</v>
      </c>
      <c r="B1804" t="s">
        <v>1226</v>
      </c>
      <c r="C1804" t="s">
        <v>29</v>
      </c>
      <c r="D1804" t="s">
        <v>21</v>
      </c>
      <c r="E1804" t="s">
        <v>22</v>
      </c>
      <c r="F1804" s="101">
        <v>45504</v>
      </c>
      <c r="G1804">
        <v>0</v>
      </c>
      <c r="I1804" t="s">
        <v>5964</v>
      </c>
    </row>
    <row r="1805" spans="1:9" x14ac:dyDescent="0.3">
      <c r="A1805">
        <v>241</v>
      </c>
      <c r="B1805" t="s">
        <v>173</v>
      </c>
      <c r="C1805" t="s">
        <v>29</v>
      </c>
      <c r="D1805" t="s">
        <v>21</v>
      </c>
      <c r="E1805" t="s">
        <v>22</v>
      </c>
      <c r="F1805" s="101">
        <v>45504</v>
      </c>
      <c r="G1805">
        <v>85.714285714285708</v>
      </c>
      <c r="H1805">
        <v>80</v>
      </c>
      <c r="I1805" t="s">
        <v>5967</v>
      </c>
    </row>
    <row r="1806" spans="1:9" x14ac:dyDescent="0.3">
      <c r="A1806">
        <v>434</v>
      </c>
      <c r="B1806" t="s">
        <v>403</v>
      </c>
      <c r="C1806" t="s">
        <v>90</v>
      </c>
      <c r="D1806" t="s">
        <v>21</v>
      </c>
      <c r="E1806" t="s">
        <v>54</v>
      </c>
      <c r="F1806" s="101">
        <v>45504</v>
      </c>
      <c r="G1806">
        <v>0</v>
      </c>
      <c r="H1806">
        <v>200</v>
      </c>
      <c r="I1806" t="s">
        <v>3311</v>
      </c>
    </row>
    <row r="1807" spans="1:9" x14ac:dyDescent="0.3">
      <c r="A1807">
        <v>436</v>
      </c>
      <c r="B1807" t="s">
        <v>121</v>
      </c>
      <c r="C1807" t="s">
        <v>93</v>
      </c>
      <c r="D1807" t="s">
        <v>21</v>
      </c>
      <c r="E1807" t="s">
        <v>54</v>
      </c>
      <c r="F1807" s="101">
        <v>45504</v>
      </c>
      <c r="G1807">
        <v>9.4</v>
      </c>
      <c r="H1807">
        <v>14</v>
      </c>
      <c r="I1807" t="s">
        <v>3312</v>
      </c>
    </row>
    <row r="1808" spans="1:9" x14ac:dyDescent="0.3">
      <c r="A1808">
        <v>485</v>
      </c>
      <c r="B1808" t="s">
        <v>450</v>
      </c>
      <c r="C1808" t="s">
        <v>93</v>
      </c>
      <c r="D1808" t="s">
        <v>21</v>
      </c>
      <c r="E1808" t="s">
        <v>22</v>
      </c>
      <c r="F1808" s="101">
        <v>45504</v>
      </c>
      <c r="H1808">
        <v>80</v>
      </c>
      <c r="I1808" t="s">
        <v>2088</v>
      </c>
    </row>
    <row r="1809" spans="1:9" x14ac:dyDescent="0.3">
      <c r="A1809">
        <v>488</v>
      </c>
      <c r="B1809" t="s">
        <v>453</v>
      </c>
      <c r="C1809" t="s">
        <v>93</v>
      </c>
      <c r="D1809" t="s">
        <v>21</v>
      </c>
      <c r="E1809" t="s">
        <v>22</v>
      </c>
      <c r="F1809" s="101">
        <v>45504</v>
      </c>
      <c r="I1809" t="s">
        <v>2128</v>
      </c>
    </row>
    <row r="1810" spans="1:9" x14ac:dyDescent="0.3">
      <c r="A1810">
        <v>509</v>
      </c>
      <c r="B1810" t="s">
        <v>2156</v>
      </c>
      <c r="C1810" t="s">
        <v>29</v>
      </c>
      <c r="D1810" t="s">
        <v>21</v>
      </c>
      <c r="E1810" t="s">
        <v>22</v>
      </c>
      <c r="F1810" s="101">
        <v>45504</v>
      </c>
      <c r="H1810">
        <v>90</v>
      </c>
      <c r="I1810" t="s">
        <v>2187</v>
      </c>
    </row>
    <row r="1811" spans="1:9" x14ac:dyDescent="0.3">
      <c r="A1811">
        <v>77</v>
      </c>
      <c r="B1811" t="s">
        <v>57</v>
      </c>
      <c r="C1811" t="s">
        <v>58</v>
      </c>
      <c r="D1811" t="s">
        <v>21</v>
      </c>
      <c r="E1811" t="s">
        <v>22</v>
      </c>
      <c r="F1811" s="101">
        <v>45535</v>
      </c>
      <c r="G1811">
        <v>92.7</v>
      </c>
      <c r="H1811">
        <v>97</v>
      </c>
      <c r="I1811" t="s">
        <v>5973</v>
      </c>
    </row>
    <row r="1812" spans="1:9" x14ac:dyDescent="0.3">
      <c r="A1812">
        <v>121</v>
      </c>
      <c r="B1812" t="s">
        <v>94</v>
      </c>
      <c r="C1812" t="s">
        <v>25</v>
      </c>
      <c r="D1812" t="s">
        <v>21</v>
      </c>
      <c r="E1812" t="s">
        <v>54</v>
      </c>
      <c r="F1812" s="101">
        <v>45535</v>
      </c>
      <c r="G1812">
        <v>99.83</v>
      </c>
      <c r="H1812">
        <v>102</v>
      </c>
      <c r="I1812" t="s">
        <v>5976</v>
      </c>
    </row>
    <row r="1813" spans="1:9" x14ac:dyDescent="0.3">
      <c r="A1813">
        <v>122</v>
      </c>
      <c r="B1813" t="s">
        <v>96</v>
      </c>
      <c r="C1813" t="s">
        <v>93</v>
      </c>
      <c r="D1813" t="s">
        <v>21</v>
      </c>
      <c r="E1813" t="s">
        <v>22</v>
      </c>
      <c r="F1813" s="101">
        <v>45535</v>
      </c>
      <c r="G1813">
        <v>79.069999999999993</v>
      </c>
      <c r="H1813">
        <v>80</v>
      </c>
      <c r="I1813" t="s">
        <v>5979</v>
      </c>
    </row>
    <row r="1814" spans="1:9" x14ac:dyDescent="0.3">
      <c r="A1814">
        <v>124</v>
      </c>
      <c r="B1814" t="s">
        <v>97</v>
      </c>
      <c r="C1814" t="s">
        <v>64</v>
      </c>
      <c r="D1814" t="s">
        <v>21</v>
      </c>
      <c r="E1814" t="s">
        <v>54</v>
      </c>
      <c r="F1814" s="101">
        <v>45535</v>
      </c>
      <c r="G1814">
        <v>0</v>
      </c>
      <c r="H1814">
        <v>0.2</v>
      </c>
      <c r="I1814" t="s">
        <v>5982</v>
      </c>
    </row>
    <row r="1815" spans="1:9" x14ac:dyDescent="0.3">
      <c r="A1815">
        <v>125</v>
      </c>
      <c r="B1815" t="s">
        <v>98</v>
      </c>
      <c r="C1815" t="s">
        <v>64</v>
      </c>
      <c r="D1815" t="s">
        <v>21</v>
      </c>
      <c r="E1815" t="s">
        <v>54</v>
      </c>
      <c r="F1815" s="101">
        <v>45535</v>
      </c>
      <c r="G1815">
        <v>0</v>
      </c>
      <c r="H1815">
        <v>1.9</v>
      </c>
      <c r="I1815" t="s">
        <v>5984</v>
      </c>
    </row>
    <row r="1816" spans="1:9" x14ac:dyDescent="0.3">
      <c r="A1816">
        <v>128</v>
      </c>
      <c r="B1816" t="s">
        <v>101</v>
      </c>
      <c r="C1816" t="s">
        <v>64</v>
      </c>
      <c r="D1816" t="s">
        <v>21</v>
      </c>
      <c r="E1816" t="s">
        <v>54</v>
      </c>
      <c r="F1816" s="101">
        <v>45535</v>
      </c>
      <c r="G1816">
        <v>0.51168831168831175</v>
      </c>
      <c r="H1816">
        <v>1</v>
      </c>
      <c r="I1816" t="s">
        <v>5986</v>
      </c>
    </row>
    <row r="1817" spans="1:9" x14ac:dyDescent="0.3">
      <c r="A1817">
        <v>172</v>
      </c>
      <c r="B1817" t="s">
        <v>122</v>
      </c>
      <c r="C1817" t="s">
        <v>93</v>
      </c>
      <c r="D1817" t="s">
        <v>21</v>
      </c>
      <c r="E1817" t="s">
        <v>22</v>
      </c>
      <c r="F1817" s="101">
        <v>45535</v>
      </c>
      <c r="G1817">
        <v>92.857142857142861</v>
      </c>
      <c r="H1817">
        <v>95</v>
      </c>
      <c r="I1817" t="s">
        <v>5989</v>
      </c>
    </row>
    <row r="1818" spans="1:9" x14ac:dyDescent="0.3">
      <c r="A1818">
        <v>208</v>
      </c>
      <c r="B1818" t="s">
        <v>140</v>
      </c>
      <c r="C1818" t="s">
        <v>90</v>
      </c>
      <c r="D1818" t="s">
        <v>21</v>
      </c>
      <c r="E1818" t="s">
        <v>54</v>
      </c>
      <c r="F1818" s="101">
        <v>45535</v>
      </c>
      <c r="G1818">
        <v>1281.5</v>
      </c>
      <c r="H1818">
        <v>1</v>
      </c>
      <c r="I1818" t="s">
        <v>3313</v>
      </c>
    </row>
    <row r="1819" spans="1:9" x14ac:dyDescent="0.3">
      <c r="A1819">
        <v>214</v>
      </c>
      <c r="B1819" t="s">
        <v>143</v>
      </c>
      <c r="C1819" t="s">
        <v>90</v>
      </c>
      <c r="D1819" t="s">
        <v>21</v>
      </c>
      <c r="E1819" t="s">
        <v>54</v>
      </c>
      <c r="F1819" s="101">
        <v>45535</v>
      </c>
      <c r="G1819">
        <v>0</v>
      </c>
      <c r="H1819">
        <v>7500</v>
      </c>
      <c r="I1819" t="s">
        <v>3314</v>
      </c>
    </row>
    <row r="1820" spans="1:9" x14ac:dyDescent="0.3">
      <c r="A1820">
        <v>217</v>
      </c>
      <c r="B1820" t="s">
        <v>147</v>
      </c>
      <c r="C1820" t="s">
        <v>90</v>
      </c>
      <c r="D1820" t="s">
        <v>21</v>
      </c>
      <c r="E1820" t="s">
        <v>22</v>
      </c>
      <c r="F1820" s="101">
        <v>45535</v>
      </c>
      <c r="G1820">
        <v>23.96</v>
      </c>
      <c r="H1820">
        <v>20</v>
      </c>
      <c r="I1820" t="s">
        <v>3315</v>
      </c>
    </row>
    <row r="1821" spans="1:9" x14ac:dyDescent="0.3">
      <c r="A1821">
        <v>218</v>
      </c>
      <c r="B1821" t="s">
        <v>148</v>
      </c>
      <c r="C1821" t="s">
        <v>90</v>
      </c>
      <c r="D1821" t="s">
        <v>21</v>
      </c>
      <c r="E1821" t="s">
        <v>54</v>
      </c>
      <c r="F1821" s="101">
        <v>45535</v>
      </c>
      <c r="G1821">
        <v>141809.93</v>
      </c>
      <c r="H1821">
        <v>172000</v>
      </c>
      <c r="I1821" t="s">
        <v>3316</v>
      </c>
    </row>
    <row r="1822" spans="1:9" x14ac:dyDescent="0.3">
      <c r="A1822">
        <v>225</v>
      </c>
      <c r="B1822" t="s">
        <v>156</v>
      </c>
      <c r="C1822" t="s">
        <v>90</v>
      </c>
      <c r="D1822" t="s">
        <v>21</v>
      </c>
      <c r="E1822" t="s">
        <v>22</v>
      </c>
      <c r="F1822" s="101">
        <v>45535</v>
      </c>
      <c r="G1822">
        <v>21</v>
      </c>
      <c r="H1822">
        <v>1</v>
      </c>
      <c r="I1822" t="s">
        <v>3317</v>
      </c>
    </row>
    <row r="1823" spans="1:9" x14ac:dyDescent="0.3">
      <c r="A1823">
        <v>239</v>
      </c>
      <c r="B1823" t="s">
        <v>1226</v>
      </c>
      <c r="C1823" t="s">
        <v>29</v>
      </c>
      <c r="D1823" t="s">
        <v>21</v>
      </c>
      <c r="E1823" t="s">
        <v>22</v>
      </c>
      <c r="F1823" s="101">
        <v>45535</v>
      </c>
      <c r="G1823">
        <v>0</v>
      </c>
      <c r="I1823" t="s">
        <v>6002</v>
      </c>
    </row>
    <row r="1824" spans="1:9" x14ac:dyDescent="0.3">
      <c r="A1824">
        <v>241</v>
      </c>
      <c r="B1824" t="s">
        <v>173</v>
      </c>
      <c r="C1824" t="s">
        <v>29</v>
      </c>
      <c r="D1824" t="s">
        <v>21</v>
      </c>
      <c r="E1824" t="s">
        <v>22</v>
      </c>
      <c r="F1824" s="101">
        <v>45535</v>
      </c>
      <c r="G1824">
        <v>80</v>
      </c>
      <c r="H1824">
        <v>80</v>
      </c>
      <c r="I1824" t="s">
        <v>6005</v>
      </c>
    </row>
    <row r="1825" spans="1:9" x14ac:dyDescent="0.3">
      <c r="A1825">
        <v>434</v>
      </c>
      <c r="B1825" t="s">
        <v>403</v>
      </c>
      <c r="C1825" t="s">
        <v>90</v>
      </c>
      <c r="D1825" t="s">
        <v>21</v>
      </c>
      <c r="E1825" t="s">
        <v>54</v>
      </c>
      <c r="F1825" s="101">
        <v>45535</v>
      </c>
      <c r="G1825">
        <v>855.1</v>
      </c>
      <c r="H1825">
        <v>200</v>
      </c>
      <c r="I1825" t="s">
        <v>3318</v>
      </c>
    </row>
    <row r="1826" spans="1:9" x14ac:dyDescent="0.3">
      <c r="A1826">
        <v>436</v>
      </c>
      <c r="B1826" t="s">
        <v>121</v>
      </c>
      <c r="C1826" t="s">
        <v>93</v>
      </c>
      <c r="D1826" t="s">
        <v>21</v>
      </c>
      <c r="E1826" t="s">
        <v>54</v>
      </c>
      <c r="F1826" s="101">
        <v>45535</v>
      </c>
      <c r="G1826">
        <v>8.5</v>
      </c>
      <c r="H1826">
        <v>14</v>
      </c>
      <c r="I1826" t="s">
        <v>3319</v>
      </c>
    </row>
    <row r="1827" spans="1:9" x14ac:dyDescent="0.3">
      <c r="A1827">
        <v>488</v>
      </c>
      <c r="B1827" t="s">
        <v>453</v>
      </c>
      <c r="C1827" t="s">
        <v>93</v>
      </c>
      <c r="D1827" t="s">
        <v>21</v>
      </c>
      <c r="E1827" t="s">
        <v>22</v>
      </c>
      <c r="F1827" s="101">
        <v>45535</v>
      </c>
      <c r="I1827" t="s">
        <v>2129</v>
      </c>
    </row>
    <row r="1828" spans="1:9" x14ac:dyDescent="0.3">
      <c r="A1828">
        <v>509</v>
      </c>
      <c r="B1828" t="s">
        <v>2156</v>
      </c>
      <c r="C1828" t="s">
        <v>29</v>
      </c>
      <c r="D1828" t="s">
        <v>21</v>
      </c>
      <c r="E1828" t="s">
        <v>22</v>
      </c>
      <c r="F1828" s="101">
        <v>45535</v>
      </c>
      <c r="H1828">
        <v>90</v>
      </c>
      <c r="I1828" t="s">
        <v>2188</v>
      </c>
    </row>
    <row r="1829" spans="1:9" x14ac:dyDescent="0.3">
      <c r="A1829">
        <v>519</v>
      </c>
      <c r="B1829" t="s">
        <v>2267</v>
      </c>
      <c r="C1829" t="s">
        <v>354</v>
      </c>
      <c r="D1829" t="s">
        <v>47</v>
      </c>
      <c r="E1829" t="s">
        <v>22</v>
      </c>
      <c r="F1829" s="101">
        <v>45535</v>
      </c>
      <c r="I1829" t="s">
        <v>2276</v>
      </c>
    </row>
    <row r="1830" spans="1:9" x14ac:dyDescent="0.3">
      <c r="A1830">
        <v>523</v>
      </c>
      <c r="B1830" t="s">
        <v>342</v>
      </c>
      <c r="C1830" t="s">
        <v>86</v>
      </c>
      <c r="D1830" t="s">
        <v>47</v>
      </c>
      <c r="E1830" t="s">
        <v>22</v>
      </c>
      <c r="F1830" s="101">
        <v>45535</v>
      </c>
      <c r="I1830" t="s">
        <v>2290</v>
      </c>
    </row>
    <row r="1831" spans="1:9" x14ac:dyDescent="0.3">
      <c r="A1831">
        <v>510</v>
      </c>
      <c r="B1831" t="s">
        <v>2204</v>
      </c>
      <c r="C1831" t="s">
        <v>241</v>
      </c>
      <c r="D1831" t="s">
        <v>52</v>
      </c>
      <c r="E1831" t="s">
        <v>22</v>
      </c>
      <c r="F1831" s="101">
        <v>45535</v>
      </c>
      <c r="H1831">
        <v>70</v>
      </c>
      <c r="I1831" t="s">
        <v>2221</v>
      </c>
    </row>
    <row r="1832" spans="1:9" x14ac:dyDescent="0.3">
      <c r="A1832">
        <v>511</v>
      </c>
      <c r="B1832" t="s">
        <v>2228</v>
      </c>
      <c r="C1832" t="s">
        <v>241</v>
      </c>
      <c r="D1832" t="s">
        <v>52</v>
      </c>
      <c r="E1832" t="s">
        <v>22</v>
      </c>
      <c r="F1832" s="101">
        <v>45535</v>
      </c>
      <c r="H1832">
        <v>70</v>
      </c>
      <c r="I1832" t="s">
        <v>2245</v>
      </c>
    </row>
    <row r="1833" spans="1:9" x14ac:dyDescent="0.3">
      <c r="A1833">
        <v>529</v>
      </c>
      <c r="B1833" t="s">
        <v>2313</v>
      </c>
      <c r="C1833" t="s">
        <v>87</v>
      </c>
      <c r="D1833" t="s">
        <v>52</v>
      </c>
      <c r="E1833" t="s">
        <v>22</v>
      </c>
      <c r="F1833" s="101">
        <v>45535</v>
      </c>
      <c r="I1833" t="s">
        <v>2326</v>
      </c>
    </row>
    <row r="1834" spans="1:9" x14ac:dyDescent="0.3">
      <c r="A1834">
        <v>116</v>
      </c>
      <c r="B1834" t="s">
        <v>85</v>
      </c>
      <c r="C1834" t="s">
        <v>60</v>
      </c>
      <c r="D1834" t="s">
        <v>65</v>
      </c>
      <c r="E1834" t="s">
        <v>22</v>
      </c>
      <c r="F1834" s="101">
        <v>45535</v>
      </c>
      <c r="G1834">
        <v>88</v>
      </c>
      <c r="H1834">
        <v>80</v>
      </c>
      <c r="I1834" t="s">
        <v>8444</v>
      </c>
    </row>
    <row r="1835" spans="1:9" x14ac:dyDescent="0.3">
      <c r="A1835">
        <v>77</v>
      </c>
      <c r="B1835" t="s">
        <v>57</v>
      </c>
      <c r="C1835" t="s">
        <v>58</v>
      </c>
      <c r="D1835" t="s">
        <v>21</v>
      </c>
      <c r="E1835" t="s">
        <v>22</v>
      </c>
      <c r="F1835" s="101">
        <v>45565</v>
      </c>
      <c r="G1835">
        <v>97</v>
      </c>
      <c r="H1835">
        <v>97</v>
      </c>
      <c r="I1835" t="s">
        <v>6012</v>
      </c>
    </row>
    <row r="1836" spans="1:9" x14ac:dyDescent="0.3">
      <c r="A1836">
        <v>121</v>
      </c>
      <c r="B1836" t="s">
        <v>94</v>
      </c>
      <c r="C1836" t="s">
        <v>25</v>
      </c>
      <c r="D1836" t="s">
        <v>21</v>
      </c>
      <c r="E1836" t="s">
        <v>54</v>
      </c>
      <c r="F1836" s="101">
        <v>45565</v>
      </c>
      <c r="G1836">
        <v>101.89</v>
      </c>
      <c r="H1836">
        <v>102</v>
      </c>
      <c r="I1836" t="s">
        <v>6015</v>
      </c>
    </row>
    <row r="1837" spans="1:9" x14ac:dyDescent="0.3">
      <c r="A1837">
        <v>122</v>
      </c>
      <c r="B1837" t="s">
        <v>96</v>
      </c>
      <c r="C1837" t="s">
        <v>93</v>
      </c>
      <c r="D1837" t="s">
        <v>21</v>
      </c>
      <c r="E1837" t="s">
        <v>22</v>
      </c>
      <c r="F1837" s="101">
        <v>45565</v>
      </c>
      <c r="H1837">
        <v>80</v>
      </c>
      <c r="I1837" t="s">
        <v>830</v>
      </c>
    </row>
    <row r="1838" spans="1:9" x14ac:dyDescent="0.3">
      <c r="A1838">
        <v>124</v>
      </c>
      <c r="B1838" t="s">
        <v>97</v>
      </c>
      <c r="C1838" t="s">
        <v>64</v>
      </c>
      <c r="D1838" t="s">
        <v>21</v>
      </c>
      <c r="E1838" t="s">
        <v>54</v>
      </c>
      <c r="F1838" s="101">
        <v>45565</v>
      </c>
      <c r="G1838">
        <v>0</v>
      </c>
      <c r="H1838">
        <v>0.2</v>
      </c>
      <c r="I1838" t="s">
        <v>6018</v>
      </c>
    </row>
    <row r="1839" spans="1:9" x14ac:dyDescent="0.3">
      <c r="A1839">
        <v>125</v>
      </c>
      <c r="B1839" t="s">
        <v>98</v>
      </c>
      <c r="C1839" t="s">
        <v>64</v>
      </c>
      <c r="D1839" t="s">
        <v>21</v>
      </c>
      <c r="E1839" t="s">
        <v>54</v>
      </c>
      <c r="F1839" s="101">
        <v>45565</v>
      </c>
      <c r="G1839">
        <v>0</v>
      </c>
      <c r="H1839">
        <v>1.9</v>
      </c>
      <c r="I1839" t="s">
        <v>6021</v>
      </c>
    </row>
    <row r="1840" spans="1:9" x14ac:dyDescent="0.3">
      <c r="A1840">
        <v>128</v>
      </c>
      <c r="B1840" t="s">
        <v>101</v>
      </c>
      <c r="C1840" t="s">
        <v>64</v>
      </c>
      <c r="D1840" t="s">
        <v>21</v>
      </c>
      <c r="E1840" t="s">
        <v>54</v>
      </c>
      <c r="F1840" s="101">
        <v>45565</v>
      </c>
      <c r="G1840">
        <v>0.69743377483443703</v>
      </c>
      <c r="H1840">
        <v>1</v>
      </c>
      <c r="I1840" t="s">
        <v>6024</v>
      </c>
    </row>
    <row r="1841" spans="1:9" x14ac:dyDescent="0.3">
      <c r="A1841">
        <v>172</v>
      </c>
      <c r="B1841" t="s">
        <v>122</v>
      </c>
      <c r="C1841" t="s">
        <v>93</v>
      </c>
      <c r="D1841" t="s">
        <v>21</v>
      </c>
      <c r="E1841" t="s">
        <v>22</v>
      </c>
      <c r="F1841" s="101">
        <v>45565</v>
      </c>
      <c r="G1841">
        <v>93.75</v>
      </c>
      <c r="H1841">
        <v>95</v>
      </c>
      <c r="I1841" t="s">
        <v>6027</v>
      </c>
    </row>
    <row r="1842" spans="1:9" x14ac:dyDescent="0.3">
      <c r="A1842">
        <v>208</v>
      </c>
      <c r="B1842" t="s">
        <v>140</v>
      </c>
      <c r="C1842" t="s">
        <v>90</v>
      </c>
      <c r="D1842" t="s">
        <v>21</v>
      </c>
      <c r="E1842" t="s">
        <v>54</v>
      </c>
      <c r="F1842" s="101">
        <v>45565</v>
      </c>
      <c r="G1842">
        <v>1466</v>
      </c>
      <c r="H1842">
        <v>1</v>
      </c>
      <c r="I1842" t="s">
        <v>3320</v>
      </c>
    </row>
    <row r="1843" spans="1:9" x14ac:dyDescent="0.3">
      <c r="A1843">
        <v>214</v>
      </c>
      <c r="B1843" t="s">
        <v>143</v>
      </c>
      <c r="C1843" t="s">
        <v>90</v>
      </c>
      <c r="D1843" t="s">
        <v>21</v>
      </c>
      <c r="E1843" t="s">
        <v>54</v>
      </c>
      <c r="F1843" s="101">
        <v>45565</v>
      </c>
      <c r="G1843">
        <v>0</v>
      </c>
      <c r="H1843">
        <v>7500</v>
      </c>
      <c r="I1843" t="s">
        <v>3321</v>
      </c>
    </row>
    <row r="1844" spans="1:9" x14ac:dyDescent="0.3">
      <c r="A1844">
        <v>217</v>
      </c>
      <c r="B1844" t="s">
        <v>147</v>
      </c>
      <c r="C1844" t="s">
        <v>90</v>
      </c>
      <c r="D1844" t="s">
        <v>21</v>
      </c>
      <c r="E1844" t="s">
        <v>22</v>
      </c>
      <c r="F1844" s="101">
        <v>45565</v>
      </c>
      <c r="G1844">
        <v>16.13</v>
      </c>
      <c r="H1844">
        <v>20</v>
      </c>
      <c r="I1844" t="s">
        <v>3322</v>
      </c>
    </row>
    <row r="1845" spans="1:9" x14ac:dyDescent="0.3">
      <c r="A1845">
        <v>218</v>
      </c>
      <c r="B1845" t="s">
        <v>148</v>
      </c>
      <c r="C1845" t="s">
        <v>90</v>
      </c>
      <c r="D1845" t="s">
        <v>21</v>
      </c>
      <c r="E1845" t="s">
        <v>54</v>
      </c>
      <c r="F1845" s="101">
        <v>45565</v>
      </c>
      <c r="G1845">
        <v>145856.51999999999</v>
      </c>
      <c r="H1845">
        <v>172000</v>
      </c>
      <c r="I1845" t="s">
        <v>3323</v>
      </c>
    </row>
    <row r="1846" spans="1:9" x14ac:dyDescent="0.3">
      <c r="A1846">
        <v>225</v>
      </c>
      <c r="B1846" t="s">
        <v>156</v>
      </c>
      <c r="C1846" t="s">
        <v>90</v>
      </c>
      <c r="D1846" t="s">
        <v>21</v>
      </c>
      <c r="E1846" t="s">
        <v>22</v>
      </c>
      <c r="F1846" s="101">
        <v>45565</v>
      </c>
      <c r="G1846">
        <v>22</v>
      </c>
      <c r="H1846">
        <v>1</v>
      </c>
      <c r="I1846" t="s">
        <v>3324</v>
      </c>
    </row>
    <row r="1847" spans="1:9" x14ac:dyDescent="0.3">
      <c r="A1847">
        <v>239</v>
      </c>
      <c r="B1847" t="s">
        <v>1226</v>
      </c>
      <c r="C1847" t="s">
        <v>29</v>
      </c>
      <c r="D1847" t="s">
        <v>21</v>
      </c>
      <c r="E1847" t="s">
        <v>22</v>
      </c>
      <c r="F1847" s="101">
        <v>45565</v>
      </c>
      <c r="G1847">
        <v>0</v>
      </c>
      <c r="I1847" t="s">
        <v>6040</v>
      </c>
    </row>
    <row r="1848" spans="1:9" x14ac:dyDescent="0.3">
      <c r="A1848">
        <v>241</v>
      </c>
      <c r="B1848" t="s">
        <v>173</v>
      </c>
      <c r="C1848" t="s">
        <v>29</v>
      </c>
      <c r="D1848" t="s">
        <v>21</v>
      </c>
      <c r="E1848" t="s">
        <v>22</v>
      </c>
      <c r="F1848" s="101">
        <v>45565</v>
      </c>
      <c r="G1848">
        <v>84.615384615384613</v>
      </c>
      <c r="H1848">
        <v>80</v>
      </c>
      <c r="I1848" t="s">
        <v>6043</v>
      </c>
    </row>
    <row r="1849" spans="1:9" x14ac:dyDescent="0.3">
      <c r="A1849">
        <v>434</v>
      </c>
      <c r="B1849" t="s">
        <v>403</v>
      </c>
      <c r="C1849" t="s">
        <v>90</v>
      </c>
      <c r="D1849" t="s">
        <v>21</v>
      </c>
      <c r="E1849" t="s">
        <v>54</v>
      </c>
      <c r="F1849" s="101">
        <v>45565</v>
      </c>
      <c r="G1849">
        <v>16.37</v>
      </c>
      <c r="H1849">
        <v>200</v>
      </c>
      <c r="I1849" t="s">
        <v>3325</v>
      </c>
    </row>
    <row r="1850" spans="1:9" x14ac:dyDescent="0.3">
      <c r="A1850">
        <v>436</v>
      </c>
      <c r="B1850" t="s">
        <v>121</v>
      </c>
      <c r="C1850" t="s">
        <v>93</v>
      </c>
      <c r="D1850" t="s">
        <v>21</v>
      </c>
      <c r="E1850" t="s">
        <v>54</v>
      </c>
      <c r="F1850" s="101">
        <v>45565</v>
      </c>
      <c r="G1850">
        <v>10.5</v>
      </c>
      <c r="H1850">
        <v>14</v>
      </c>
      <c r="I1850" t="s">
        <v>3326</v>
      </c>
    </row>
    <row r="1851" spans="1:9" x14ac:dyDescent="0.3">
      <c r="A1851">
        <v>485</v>
      </c>
      <c r="B1851" t="s">
        <v>450</v>
      </c>
      <c r="C1851" t="s">
        <v>93</v>
      </c>
      <c r="D1851" t="s">
        <v>21</v>
      </c>
      <c r="E1851" t="s">
        <v>22</v>
      </c>
      <c r="F1851" s="101">
        <v>45565</v>
      </c>
      <c r="G1851">
        <v>100</v>
      </c>
      <c r="H1851">
        <v>80</v>
      </c>
      <c r="I1851" t="s">
        <v>3327</v>
      </c>
    </row>
    <row r="1852" spans="1:9" x14ac:dyDescent="0.3">
      <c r="A1852">
        <v>488</v>
      </c>
      <c r="B1852" t="s">
        <v>453</v>
      </c>
      <c r="C1852" t="s">
        <v>93</v>
      </c>
      <c r="D1852" t="s">
        <v>21</v>
      </c>
      <c r="E1852" t="s">
        <v>22</v>
      </c>
      <c r="F1852" s="101">
        <v>45565</v>
      </c>
      <c r="I1852" t="s">
        <v>2130</v>
      </c>
    </row>
    <row r="1853" spans="1:9" x14ac:dyDescent="0.3">
      <c r="A1853">
        <v>509</v>
      </c>
      <c r="B1853" t="s">
        <v>2156</v>
      </c>
      <c r="C1853" t="s">
        <v>29</v>
      </c>
      <c r="D1853" t="s">
        <v>21</v>
      </c>
      <c r="E1853" t="s">
        <v>22</v>
      </c>
      <c r="F1853" s="101">
        <v>45565</v>
      </c>
      <c r="H1853">
        <v>90</v>
      </c>
      <c r="I1853" t="s">
        <v>2189</v>
      </c>
    </row>
    <row r="1854" spans="1:9" x14ac:dyDescent="0.3">
      <c r="A1854">
        <v>69</v>
      </c>
      <c r="B1854" t="s">
        <v>51</v>
      </c>
      <c r="C1854" t="s">
        <v>50</v>
      </c>
      <c r="D1854" t="s">
        <v>52</v>
      </c>
      <c r="E1854" t="s">
        <v>22</v>
      </c>
      <c r="F1854" s="101">
        <v>45565</v>
      </c>
      <c r="G1854">
        <v>91.67</v>
      </c>
      <c r="H1854">
        <v>90</v>
      </c>
      <c r="I1854" t="s">
        <v>6052</v>
      </c>
    </row>
    <row r="1855" spans="1:9" x14ac:dyDescent="0.3">
      <c r="A1855">
        <v>111</v>
      </c>
      <c r="B1855" t="s">
        <v>85</v>
      </c>
      <c r="C1855" t="s">
        <v>50</v>
      </c>
      <c r="D1855" t="s">
        <v>52</v>
      </c>
      <c r="E1855" t="s">
        <v>22</v>
      </c>
      <c r="F1855" s="101">
        <v>45565</v>
      </c>
      <c r="G1855">
        <v>86.7</v>
      </c>
      <c r="H1855">
        <v>80</v>
      </c>
      <c r="I1855" t="s">
        <v>6055</v>
      </c>
    </row>
    <row r="1856" spans="1:9" x14ac:dyDescent="0.3">
      <c r="A1856">
        <v>197</v>
      </c>
      <c r="B1856" t="s">
        <v>130</v>
      </c>
      <c r="C1856" t="s">
        <v>87</v>
      </c>
      <c r="D1856" t="s">
        <v>52</v>
      </c>
      <c r="E1856" t="s">
        <v>22</v>
      </c>
      <c r="F1856" s="101">
        <v>45565</v>
      </c>
      <c r="G1856">
        <v>100</v>
      </c>
      <c r="H1856">
        <v>95</v>
      </c>
      <c r="I1856" t="s">
        <v>6058</v>
      </c>
    </row>
    <row r="1857" spans="1:9" x14ac:dyDescent="0.3">
      <c r="A1857">
        <v>213</v>
      </c>
      <c r="B1857" t="s">
        <v>142</v>
      </c>
      <c r="C1857" t="s">
        <v>90</v>
      </c>
      <c r="D1857" t="s">
        <v>52</v>
      </c>
      <c r="E1857" t="s">
        <v>22</v>
      </c>
      <c r="F1857" s="101">
        <v>45565</v>
      </c>
      <c r="G1857">
        <v>97.79</v>
      </c>
      <c r="H1857">
        <v>90</v>
      </c>
      <c r="I1857" t="s">
        <v>3333</v>
      </c>
    </row>
    <row r="1858" spans="1:9" x14ac:dyDescent="0.3">
      <c r="A1858">
        <v>233</v>
      </c>
      <c r="B1858" t="s">
        <v>164</v>
      </c>
      <c r="C1858" t="s">
        <v>90</v>
      </c>
      <c r="D1858" t="s">
        <v>52</v>
      </c>
      <c r="E1858" t="s">
        <v>22</v>
      </c>
      <c r="F1858" s="101">
        <v>45565</v>
      </c>
      <c r="H1858">
        <v>20</v>
      </c>
      <c r="I1858" t="s">
        <v>1198</v>
      </c>
    </row>
    <row r="1859" spans="1:9" x14ac:dyDescent="0.3">
      <c r="A1859">
        <v>234</v>
      </c>
      <c r="B1859" t="s">
        <v>165</v>
      </c>
      <c r="C1859" t="s">
        <v>90</v>
      </c>
      <c r="D1859" t="s">
        <v>52</v>
      </c>
      <c r="E1859" t="s">
        <v>22</v>
      </c>
      <c r="F1859" s="101">
        <v>45565</v>
      </c>
      <c r="H1859">
        <v>4000</v>
      </c>
      <c r="I1859" t="s">
        <v>1205</v>
      </c>
    </row>
    <row r="1860" spans="1:9" x14ac:dyDescent="0.3">
      <c r="A1860">
        <v>238</v>
      </c>
      <c r="B1860" t="s">
        <v>168</v>
      </c>
      <c r="C1860" t="s">
        <v>90</v>
      </c>
      <c r="D1860" t="s">
        <v>52</v>
      </c>
      <c r="E1860" t="s">
        <v>22</v>
      </c>
      <c r="F1860" s="101">
        <v>45565</v>
      </c>
      <c r="G1860">
        <v>84.210526315789465</v>
      </c>
      <c r="H1860">
        <v>90</v>
      </c>
      <c r="I1860" t="s">
        <v>3334</v>
      </c>
    </row>
    <row r="1861" spans="1:9" x14ac:dyDescent="0.3">
      <c r="A1861">
        <v>240</v>
      </c>
      <c r="B1861" t="s">
        <v>172</v>
      </c>
      <c r="C1861" t="s">
        <v>29</v>
      </c>
      <c r="D1861" t="s">
        <v>52</v>
      </c>
      <c r="E1861" t="s">
        <v>22</v>
      </c>
      <c r="F1861" s="101">
        <v>45565</v>
      </c>
      <c r="G1861">
        <v>100</v>
      </c>
      <c r="H1861">
        <v>100</v>
      </c>
      <c r="I1861" t="s">
        <v>6067</v>
      </c>
    </row>
    <row r="1862" spans="1:9" x14ac:dyDescent="0.3">
      <c r="A1862">
        <v>251</v>
      </c>
      <c r="B1862" t="s">
        <v>1248</v>
      </c>
      <c r="C1862" t="s">
        <v>186</v>
      </c>
      <c r="D1862" t="s">
        <v>52</v>
      </c>
      <c r="E1862" t="s">
        <v>22</v>
      </c>
      <c r="F1862" s="101">
        <v>45565</v>
      </c>
      <c r="G1862">
        <v>96.226415094339643</v>
      </c>
      <c r="H1862">
        <v>100</v>
      </c>
      <c r="I1862" t="s">
        <v>6069</v>
      </c>
    </row>
    <row r="1863" spans="1:9" x14ac:dyDescent="0.3">
      <c r="A1863">
        <v>254</v>
      </c>
      <c r="B1863" t="s">
        <v>189</v>
      </c>
      <c r="C1863" t="s">
        <v>190</v>
      </c>
      <c r="D1863" t="s">
        <v>52</v>
      </c>
      <c r="E1863" t="s">
        <v>22</v>
      </c>
      <c r="F1863" s="101">
        <v>45565</v>
      </c>
      <c r="G1863">
        <v>100</v>
      </c>
      <c r="H1863">
        <v>100</v>
      </c>
      <c r="I1863" t="s">
        <v>6071</v>
      </c>
    </row>
    <row r="1864" spans="1:9" x14ac:dyDescent="0.3">
      <c r="A1864">
        <v>263</v>
      </c>
      <c r="B1864" t="s">
        <v>201</v>
      </c>
      <c r="C1864" t="s">
        <v>41</v>
      </c>
      <c r="D1864" t="s">
        <v>52</v>
      </c>
      <c r="E1864" t="s">
        <v>22</v>
      </c>
      <c r="F1864" s="101">
        <v>45565</v>
      </c>
      <c r="G1864">
        <v>100</v>
      </c>
      <c r="H1864">
        <v>100</v>
      </c>
      <c r="I1864" t="s">
        <v>6074</v>
      </c>
    </row>
    <row r="1865" spans="1:9" x14ac:dyDescent="0.3">
      <c r="A1865">
        <v>265</v>
      </c>
      <c r="B1865" t="s">
        <v>205</v>
      </c>
      <c r="C1865" t="s">
        <v>41</v>
      </c>
      <c r="D1865" t="s">
        <v>52</v>
      </c>
      <c r="E1865" t="s">
        <v>22</v>
      </c>
      <c r="F1865" s="101">
        <v>45565</v>
      </c>
      <c r="H1865">
        <v>95</v>
      </c>
      <c r="I1865" t="s">
        <v>1273</v>
      </c>
    </row>
    <row r="1866" spans="1:9" x14ac:dyDescent="0.3">
      <c r="A1866">
        <v>266</v>
      </c>
      <c r="B1866" t="s">
        <v>206</v>
      </c>
      <c r="C1866" t="s">
        <v>41</v>
      </c>
      <c r="D1866" t="s">
        <v>52</v>
      </c>
      <c r="E1866" t="s">
        <v>22</v>
      </c>
      <c r="F1866" s="101">
        <v>45565</v>
      </c>
      <c r="H1866">
        <v>95</v>
      </c>
      <c r="I1866" t="s">
        <v>1280</v>
      </c>
    </row>
    <row r="1867" spans="1:9" x14ac:dyDescent="0.3">
      <c r="A1867">
        <v>300</v>
      </c>
      <c r="B1867" t="s">
        <v>244</v>
      </c>
      <c r="C1867" t="s">
        <v>245</v>
      </c>
      <c r="D1867" t="s">
        <v>52</v>
      </c>
      <c r="E1867" t="s">
        <v>22</v>
      </c>
      <c r="F1867" s="101">
        <v>45565</v>
      </c>
      <c r="G1867">
        <v>100</v>
      </c>
      <c r="H1867">
        <v>100</v>
      </c>
      <c r="I1867" t="s">
        <v>6077</v>
      </c>
    </row>
    <row r="1868" spans="1:9" x14ac:dyDescent="0.3">
      <c r="A1868">
        <v>301</v>
      </c>
      <c r="B1868" t="s">
        <v>246</v>
      </c>
      <c r="C1868" t="s">
        <v>245</v>
      </c>
      <c r="D1868" t="s">
        <v>52</v>
      </c>
      <c r="E1868" t="s">
        <v>22</v>
      </c>
      <c r="F1868" s="101">
        <v>45565</v>
      </c>
      <c r="G1868">
        <v>100</v>
      </c>
      <c r="H1868">
        <v>100</v>
      </c>
      <c r="I1868" t="s">
        <v>6080</v>
      </c>
    </row>
    <row r="1869" spans="1:9" x14ac:dyDescent="0.3">
      <c r="A1869">
        <v>306</v>
      </c>
      <c r="B1869" t="s">
        <v>252</v>
      </c>
      <c r="C1869" t="s">
        <v>186</v>
      </c>
      <c r="D1869" t="s">
        <v>52</v>
      </c>
      <c r="E1869" t="s">
        <v>22</v>
      </c>
      <c r="F1869" s="101">
        <v>45565</v>
      </c>
      <c r="G1869">
        <v>0</v>
      </c>
      <c r="H1869">
        <v>100</v>
      </c>
      <c r="I1869" t="s">
        <v>6083</v>
      </c>
    </row>
    <row r="1870" spans="1:9" x14ac:dyDescent="0.3">
      <c r="A1870">
        <v>347</v>
      </c>
      <c r="B1870" t="s">
        <v>297</v>
      </c>
      <c r="C1870" t="s">
        <v>298</v>
      </c>
      <c r="D1870" t="s">
        <v>52</v>
      </c>
      <c r="E1870" t="s">
        <v>54</v>
      </c>
      <c r="F1870" s="101">
        <v>45565</v>
      </c>
      <c r="G1870">
        <v>0</v>
      </c>
      <c r="H1870">
        <v>5</v>
      </c>
      <c r="I1870" t="s">
        <v>6086</v>
      </c>
    </row>
    <row r="1871" spans="1:9" x14ac:dyDescent="0.3">
      <c r="A1871">
        <v>348</v>
      </c>
      <c r="B1871" t="s">
        <v>299</v>
      </c>
      <c r="C1871" t="s">
        <v>298</v>
      </c>
      <c r="D1871" t="s">
        <v>52</v>
      </c>
      <c r="E1871" t="s">
        <v>22</v>
      </c>
      <c r="F1871" s="101">
        <v>45565</v>
      </c>
      <c r="G1871">
        <v>100</v>
      </c>
      <c r="H1871">
        <v>99</v>
      </c>
      <c r="I1871" t="s">
        <v>6089</v>
      </c>
    </row>
    <row r="1872" spans="1:9" x14ac:dyDescent="0.3">
      <c r="A1872">
        <v>351</v>
      </c>
      <c r="B1872" t="s">
        <v>300</v>
      </c>
      <c r="C1872" t="s">
        <v>298</v>
      </c>
      <c r="D1872" t="s">
        <v>52</v>
      </c>
      <c r="E1872" t="s">
        <v>54</v>
      </c>
      <c r="F1872" s="101">
        <v>45565</v>
      </c>
      <c r="G1872">
        <v>3.1795721695362609</v>
      </c>
      <c r="H1872">
        <v>0</v>
      </c>
      <c r="I1872" t="s">
        <v>6091</v>
      </c>
    </row>
    <row r="1873" spans="1:9" x14ac:dyDescent="0.3">
      <c r="A1873">
        <v>352</v>
      </c>
      <c r="B1873" t="s">
        <v>301</v>
      </c>
      <c r="C1873" t="s">
        <v>298</v>
      </c>
      <c r="D1873" t="s">
        <v>52</v>
      </c>
      <c r="E1873" t="s">
        <v>54</v>
      </c>
      <c r="F1873" s="101">
        <v>45565</v>
      </c>
      <c r="G1873">
        <v>9.651857499975E-4</v>
      </c>
      <c r="H1873">
        <v>0</v>
      </c>
      <c r="I1873" t="s">
        <v>6093</v>
      </c>
    </row>
    <row r="1874" spans="1:9" x14ac:dyDescent="0.3">
      <c r="A1874">
        <v>368</v>
      </c>
      <c r="B1874" t="s">
        <v>322</v>
      </c>
      <c r="C1874" t="s">
        <v>1463</v>
      </c>
      <c r="D1874" t="s">
        <v>52</v>
      </c>
      <c r="E1874" t="s">
        <v>22</v>
      </c>
      <c r="F1874" s="101">
        <v>45565</v>
      </c>
      <c r="G1874">
        <v>94</v>
      </c>
      <c r="H1874">
        <v>90</v>
      </c>
      <c r="I1874" t="s">
        <v>6095</v>
      </c>
    </row>
    <row r="1875" spans="1:9" x14ac:dyDescent="0.3">
      <c r="A1875">
        <v>372</v>
      </c>
      <c r="B1875" t="s">
        <v>327</v>
      </c>
      <c r="C1875" t="s">
        <v>1463</v>
      </c>
      <c r="D1875" t="s">
        <v>52</v>
      </c>
      <c r="E1875" t="s">
        <v>22</v>
      </c>
      <c r="F1875" s="101">
        <v>45565</v>
      </c>
      <c r="G1875">
        <v>91</v>
      </c>
      <c r="H1875">
        <v>87</v>
      </c>
      <c r="I1875" t="s">
        <v>6098</v>
      </c>
    </row>
    <row r="1876" spans="1:9" x14ac:dyDescent="0.3">
      <c r="A1876">
        <v>373</v>
      </c>
      <c r="B1876" t="s">
        <v>328</v>
      </c>
      <c r="C1876" t="s">
        <v>190</v>
      </c>
      <c r="D1876" t="s">
        <v>52</v>
      </c>
      <c r="E1876" t="s">
        <v>22</v>
      </c>
      <c r="F1876" s="101">
        <v>45565</v>
      </c>
      <c r="G1876">
        <v>99.61</v>
      </c>
      <c r="H1876">
        <v>100</v>
      </c>
      <c r="I1876" t="s">
        <v>3335</v>
      </c>
    </row>
    <row r="1877" spans="1:9" x14ac:dyDescent="0.3">
      <c r="A1877">
        <v>390</v>
      </c>
      <c r="B1877" t="s">
        <v>348</v>
      </c>
      <c r="C1877" t="s">
        <v>190</v>
      </c>
      <c r="D1877" t="s">
        <v>52</v>
      </c>
      <c r="E1877" t="s">
        <v>22</v>
      </c>
      <c r="F1877" s="101">
        <v>45565</v>
      </c>
      <c r="G1877">
        <v>83.32</v>
      </c>
      <c r="H1877">
        <v>100</v>
      </c>
      <c r="I1877" t="s">
        <v>3336</v>
      </c>
    </row>
    <row r="1878" spans="1:9" x14ac:dyDescent="0.3">
      <c r="A1878">
        <v>394</v>
      </c>
      <c r="B1878" t="s">
        <v>353</v>
      </c>
      <c r="C1878" t="s">
        <v>354</v>
      </c>
      <c r="D1878" t="s">
        <v>52</v>
      </c>
      <c r="E1878" t="s">
        <v>22</v>
      </c>
      <c r="F1878" s="101">
        <v>45565</v>
      </c>
      <c r="H1878">
        <v>100</v>
      </c>
      <c r="I1878" t="s">
        <v>1548</v>
      </c>
    </row>
    <row r="1879" spans="1:9" x14ac:dyDescent="0.3">
      <c r="A1879">
        <v>395</v>
      </c>
      <c r="B1879" t="s">
        <v>356</v>
      </c>
      <c r="C1879" t="s">
        <v>354</v>
      </c>
      <c r="D1879" t="s">
        <v>52</v>
      </c>
      <c r="E1879" t="s">
        <v>22</v>
      </c>
      <c r="F1879" s="101">
        <v>45565</v>
      </c>
      <c r="H1879">
        <v>100</v>
      </c>
      <c r="I1879" t="s">
        <v>1553</v>
      </c>
    </row>
    <row r="1880" spans="1:9" x14ac:dyDescent="0.3">
      <c r="A1880">
        <v>409</v>
      </c>
      <c r="B1880" t="s">
        <v>375</v>
      </c>
      <c r="C1880" t="s">
        <v>41</v>
      </c>
      <c r="D1880" t="s">
        <v>52</v>
      </c>
      <c r="E1880" t="s">
        <v>22</v>
      </c>
      <c r="F1880" s="101">
        <v>45565</v>
      </c>
      <c r="G1880">
        <v>97.122302158273357</v>
      </c>
      <c r="H1880">
        <v>95</v>
      </c>
      <c r="I1880" t="s">
        <v>3337</v>
      </c>
    </row>
    <row r="1881" spans="1:9" x14ac:dyDescent="0.3">
      <c r="A1881">
        <v>414</v>
      </c>
      <c r="B1881" t="s">
        <v>382</v>
      </c>
      <c r="C1881" t="s">
        <v>190</v>
      </c>
      <c r="D1881" t="s">
        <v>52</v>
      </c>
      <c r="E1881" t="s">
        <v>22</v>
      </c>
      <c r="F1881" s="101">
        <v>45565</v>
      </c>
      <c r="G1881">
        <v>99.38</v>
      </c>
      <c r="H1881">
        <v>100</v>
      </c>
      <c r="I1881" t="s">
        <v>3338</v>
      </c>
    </row>
    <row r="1882" spans="1:9" x14ac:dyDescent="0.3">
      <c r="A1882">
        <v>415</v>
      </c>
      <c r="B1882" t="s">
        <v>383</v>
      </c>
      <c r="C1882" t="s">
        <v>190</v>
      </c>
      <c r="D1882" t="s">
        <v>52</v>
      </c>
      <c r="E1882" t="s">
        <v>22</v>
      </c>
      <c r="F1882" s="101">
        <v>45565</v>
      </c>
      <c r="G1882">
        <v>92.46</v>
      </c>
      <c r="H1882">
        <v>100</v>
      </c>
      <c r="I1882" t="s">
        <v>3339</v>
      </c>
    </row>
    <row r="1883" spans="1:9" x14ac:dyDescent="0.3">
      <c r="A1883">
        <v>416</v>
      </c>
      <c r="B1883" t="s">
        <v>384</v>
      </c>
      <c r="C1883" t="s">
        <v>190</v>
      </c>
      <c r="D1883" t="s">
        <v>52</v>
      </c>
      <c r="E1883" t="s">
        <v>22</v>
      </c>
      <c r="F1883" s="101">
        <v>45565</v>
      </c>
      <c r="G1883">
        <v>99.81</v>
      </c>
      <c r="H1883">
        <v>100</v>
      </c>
      <c r="I1883" t="s">
        <v>3340</v>
      </c>
    </row>
    <row r="1884" spans="1:9" x14ac:dyDescent="0.3">
      <c r="A1884">
        <v>417</v>
      </c>
      <c r="B1884" t="s">
        <v>385</v>
      </c>
      <c r="C1884" t="s">
        <v>190</v>
      </c>
      <c r="D1884" t="s">
        <v>52</v>
      </c>
      <c r="E1884" t="s">
        <v>22</v>
      </c>
      <c r="F1884" s="101">
        <v>45565</v>
      </c>
      <c r="G1884">
        <v>100.19</v>
      </c>
      <c r="H1884">
        <v>100</v>
      </c>
      <c r="I1884" t="s">
        <v>3341</v>
      </c>
    </row>
    <row r="1885" spans="1:9" x14ac:dyDescent="0.3">
      <c r="A1885">
        <v>418</v>
      </c>
      <c r="B1885" t="s">
        <v>386</v>
      </c>
      <c r="C1885" t="s">
        <v>190</v>
      </c>
      <c r="D1885" t="s">
        <v>52</v>
      </c>
      <c r="E1885" t="s">
        <v>22</v>
      </c>
      <c r="F1885" s="101">
        <v>45565</v>
      </c>
      <c r="G1885">
        <v>97.2</v>
      </c>
      <c r="H1885">
        <v>100</v>
      </c>
      <c r="I1885" t="s">
        <v>3342</v>
      </c>
    </row>
    <row r="1886" spans="1:9" x14ac:dyDescent="0.3">
      <c r="A1886">
        <v>420</v>
      </c>
      <c r="B1886" t="s">
        <v>388</v>
      </c>
      <c r="C1886" t="s">
        <v>190</v>
      </c>
      <c r="D1886" t="s">
        <v>52</v>
      </c>
      <c r="E1886" t="s">
        <v>22</v>
      </c>
      <c r="F1886" s="101">
        <v>45565</v>
      </c>
      <c r="G1886">
        <v>102.36</v>
      </c>
      <c r="H1886">
        <v>100</v>
      </c>
      <c r="I1886" t="s">
        <v>3343</v>
      </c>
    </row>
    <row r="1887" spans="1:9" x14ac:dyDescent="0.3">
      <c r="A1887">
        <v>431</v>
      </c>
      <c r="B1887" t="s">
        <v>400</v>
      </c>
      <c r="C1887" t="s">
        <v>64</v>
      </c>
      <c r="D1887" t="s">
        <v>52</v>
      </c>
      <c r="E1887" t="s">
        <v>22</v>
      </c>
      <c r="F1887" s="101">
        <v>45565</v>
      </c>
      <c r="G1887">
        <v>100</v>
      </c>
      <c r="H1887">
        <v>100</v>
      </c>
      <c r="I1887" t="s">
        <v>6115</v>
      </c>
    </row>
    <row r="1888" spans="1:9" x14ac:dyDescent="0.3">
      <c r="A1888">
        <v>432</v>
      </c>
      <c r="B1888" t="s">
        <v>401</v>
      </c>
      <c r="C1888" t="s">
        <v>64</v>
      </c>
      <c r="D1888" t="s">
        <v>52</v>
      </c>
      <c r="E1888" t="s">
        <v>22</v>
      </c>
      <c r="F1888" s="101">
        <v>45565</v>
      </c>
      <c r="G1888">
        <v>0</v>
      </c>
      <c r="H1888">
        <v>90</v>
      </c>
      <c r="I1888" t="s">
        <v>6118</v>
      </c>
    </row>
    <row r="1889" spans="1:9" x14ac:dyDescent="0.3">
      <c r="A1889">
        <v>453</v>
      </c>
      <c r="B1889" t="s">
        <v>418</v>
      </c>
      <c r="C1889" t="s">
        <v>358</v>
      </c>
      <c r="D1889" t="s">
        <v>52</v>
      </c>
      <c r="E1889" t="s">
        <v>22</v>
      </c>
      <c r="F1889" s="101">
        <v>45565</v>
      </c>
      <c r="G1889">
        <v>300</v>
      </c>
      <c r="H1889">
        <v>100</v>
      </c>
      <c r="I1889" t="s">
        <v>6121</v>
      </c>
    </row>
    <row r="1890" spans="1:9" x14ac:dyDescent="0.3">
      <c r="A1890">
        <v>455</v>
      </c>
      <c r="B1890" t="s">
        <v>420</v>
      </c>
      <c r="C1890" t="s">
        <v>358</v>
      </c>
      <c r="D1890" t="s">
        <v>52</v>
      </c>
      <c r="E1890" t="s">
        <v>22</v>
      </c>
      <c r="F1890" s="101">
        <v>45565</v>
      </c>
      <c r="G1890">
        <v>100</v>
      </c>
      <c r="H1890">
        <v>90</v>
      </c>
      <c r="I1890" t="s">
        <v>6124</v>
      </c>
    </row>
    <row r="1891" spans="1:9" x14ac:dyDescent="0.3">
      <c r="A1891">
        <v>456</v>
      </c>
      <c r="B1891" t="s">
        <v>421</v>
      </c>
      <c r="C1891" t="s">
        <v>395</v>
      </c>
      <c r="D1891" t="s">
        <v>52</v>
      </c>
      <c r="E1891" t="s">
        <v>22</v>
      </c>
      <c r="F1891" s="101">
        <v>45565</v>
      </c>
      <c r="H1891">
        <v>100</v>
      </c>
      <c r="I1891" t="s">
        <v>1854</v>
      </c>
    </row>
    <row r="1892" spans="1:9" x14ac:dyDescent="0.3">
      <c r="A1892">
        <v>457</v>
      </c>
      <c r="B1892" t="s">
        <v>422</v>
      </c>
      <c r="C1892" t="s">
        <v>395</v>
      </c>
      <c r="D1892" t="s">
        <v>52</v>
      </c>
      <c r="E1892" t="s">
        <v>22</v>
      </c>
      <c r="F1892" s="101">
        <v>45565</v>
      </c>
      <c r="H1892">
        <v>100</v>
      </c>
      <c r="I1892" t="s">
        <v>1876</v>
      </c>
    </row>
    <row r="1893" spans="1:9" x14ac:dyDescent="0.3">
      <c r="A1893">
        <v>469</v>
      </c>
      <c r="B1893" t="s">
        <v>387</v>
      </c>
      <c r="C1893" t="s">
        <v>190</v>
      </c>
      <c r="D1893" t="s">
        <v>52</v>
      </c>
      <c r="E1893" t="s">
        <v>22</v>
      </c>
      <c r="F1893" s="101">
        <v>45565</v>
      </c>
      <c r="G1893">
        <v>94.86</v>
      </c>
      <c r="H1893">
        <v>100</v>
      </c>
      <c r="I1893" t="s">
        <v>3344</v>
      </c>
    </row>
    <row r="1894" spans="1:9" x14ac:dyDescent="0.3">
      <c r="A1894">
        <v>470</v>
      </c>
      <c r="B1894" t="s">
        <v>433</v>
      </c>
      <c r="C1894" t="s">
        <v>190</v>
      </c>
      <c r="D1894" t="s">
        <v>52</v>
      </c>
      <c r="E1894" t="s">
        <v>22</v>
      </c>
      <c r="F1894" s="101">
        <v>45565</v>
      </c>
      <c r="G1894">
        <v>104.86</v>
      </c>
      <c r="H1894">
        <v>100</v>
      </c>
      <c r="I1894" t="s">
        <v>3345</v>
      </c>
    </row>
    <row r="1895" spans="1:9" x14ac:dyDescent="0.3">
      <c r="A1895">
        <v>471</v>
      </c>
      <c r="B1895" t="s">
        <v>434</v>
      </c>
      <c r="C1895" t="s">
        <v>190</v>
      </c>
      <c r="D1895" t="s">
        <v>52</v>
      </c>
      <c r="E1895" t="s">
        <v>22</v>
      </c>
      <c r="F1895" s="101">
        <v>45565</v>
      </c>
      <c r="G1895">
        <v>91.07</v>
      </c>
      <c r="H1895">
        <v>100</v>
      </c>
      <c r="I1895" t="s">
        <v>3346</v>
      </c>
    </row>
    <row r="1896" spans="1:9" x14ac:dyDescent="0.3">
      <c r="A1896">
        <v>484</v>
      </c>
      <c r="B1896" t="s">
        <v>449</v>
      </c>
      <c r="C1896" t="s">
        <v>64</v>
      </c>
      <c r="D1896" t="s">
        <v>52</v>
      </c>
      <c r="E1896" t="s">
        <v>22</v>
      </c>
      <c r="F1896" s="101">
        <v>45565</v>
      </c>
      <c r="G1896">
        <v>100</v>
      </c>
      <c r="H1896">
        <v>90</v>
      </c>
      <c r="I1896" t="s">
        <v>6134</v>
      </c>
    </row>
    <row r="1897" spans="1:9" x14ac:dyDescent="0.3">
      <c r="A1897">
        <v>511</v>
      </c>
      <c r="B1897" t="s">
        <v>2228</v>
      </c>
      <c r="C1897" t="s">
        <v>241</v>
      </c>
      <c r="D1897" t="s">
        <v>52</v>
      </c>
      <c r="E1897" t="s">
        <v>22</v>
      </c>
      <c r="F1897" s="101">
        <v>45565</v>
      </c>
      <c r="H1897">
        <v>70</v>
      </c>
      <c r="I1897" t="s">
        <v>2246</v>
      </c>
    </row>
    <row r="1898" spans="1:9" x14ac:dyDescent="0.3">
      <c r="A1898">
        <v>529</v>
      </c>
      <c r="B1898" t="s">
        <v>2313</v>
      </c>
      <c r="C1898" t="s">
        <v>87</v>
      </c>
      <c r="D1898" t="s">
        <v>52</v>
      </c>
      <c r="E1898" t="s">
        <v>22</v>
      </c>
      <c r="F1898" s="101">
        <v>45565</v>
      </c>
      <c r="I1898" t="s">
        <v>2327</v>
      </c>
    </row>
    <row r="1899" spans="1:9" x14ac:dyDescent="0.3">
      <c r="A1899">
        <v>77</v>
      </c>
      <c r="B1899" t="s">
        <v>57</v>
      </c>
      <c r="C1899" t="s">
        <v>58</v>
      </c>
      <c r="D1899" t="s">
        <v>21</v>
      </c>
      <c r="E1899" t="s">
        <v>22</v>
      </c>
      <c r="F1899" s="101">
        <v>45596</v>
      </c>
      <c r="G1899">
        <v>97.3</v>
      </c>
      <c r="H1899">
        <v>97</v>
      </c>
      <c r="I1899" t="s">
        <v>6137</v>
      </c>
    </row>
    <row r="1900" spans="1:9" x14ac:dyDescent="0.3">
      <c r="A1900">
        <v>121</v>
      </c>
      <c r="B1900" t="s">
        <v>94</v>
      </c>
      <c r="C1900" t="s">
        <v>25</v>
      </c>
      <c r="D1900" t="s">
        <v>21</v>
      </c>
      <c r="E1900" t="s">
        <v>54</v>
      </c>
      <c r="F1900" s="101">
        <v>45596</v>
      </c>
      <c r="G1900">
        <v>100.89</v>
      </c>
      <c r="H1900">
        <v>102</v>
      </c>
      <c r="I1900" t="s">
        <v>6141</v>
      </c>
    </row>
    <row r="1901" spans="1:9" x14ac:dyDescent="0.3">
      <c r="A1901">
        <v>122</v>
      </c>
      <c r="B1901" t="s">
        <v>96</v>
      </c>
      <c r="C1901" t="s">
        <v>93</v>
      </c>
      <c r="D1901" t="s">
        <v>21</v>
      </c>
      <c r="E1901" t="s">
        <v>22</v>
      </c>
      <c r="F1901" s="101">
        <v>45596</v>
      </c>
      <c r="G1901">
        <v>97.5</v>
      </c>
      <c r="H1901">
        <v>80</v>
      </c>
      <c r="I1901" t="s">
        <v>6144</v>
      </c>
    </row>
    <row r="1902" spans="1:9" x14ac:dyDescent="0.3">
      <c r="A1902">
        <v>124</v>
      </c>
      <c r="B1902" t="s">
        <v>97</v>
      </c>
      <c r="C1902" t="s">
        <v>64</v>
      </c>
      <c r="D1902" t="s">
        <v>21</v>
      </c>
      <c r="E1902" t="s">
        <v>54</v>
      </c>
      <c r="F1902" s="101">
        <v>45596</v>
      </c>
      <c r="G1902">
        <v>0</v>
      </c>
      <c r="H1902">
        <v>0.2</v>
      </c>
      <c r="I1902" t="s">
        <v>6147</v>
      </c>
    </row>
    <row r="1903" spans="1:9" x14ac:dyDescent="0.3">
      <c r="A1903">
        <v>125</v>
      </c>
      <c r="B1903" t="s">
        <v>98</v>
      </c>
      <c r="C1903" t="s">
        <v>64</v>
      </c>
      <c r="D1903" t="s">
        <v>21</v>
      </c>
      <c r="E1903" t="s">
        <v>54</v>
      </c>
      <c r="F1903" s="101">
        <v>45596</v>
      </c>
      <c r="G1903">
        <v>0</v>
      </c>
      <c r="H1903">
        <v>1.9</v>
      </c>
      <c r="I1903" t="s">
        <v>6150</v>
      </c>
    </row>
    <row r="1904" spans="1:9" x14ac:dyDescent="0.3">
      <c r="A1904">
        <v>128</v>
      </c>
      <c r="B1904" t="s">
        <v>101</v>
      </c>
      <c r="C1904" t="s">
        <v>64</v>
      </c>
      <c r="D1904" t="s">
        <v>21</v>
      </c>
      <c r="E1904" t="s">
        <v>54</v>
      </c>
      <c r="F1904" s="101">
        <v>45596</v>
      </c>
      <c r="G1904">
        <v>0.61192409895579924</v>
      </c>
      <c r="H1904">
        <v>1</v>
      </c>
      <c r="I1904" t="s">
        <v>6153</v>
      </c>
    </row>
    <row r="1905" spans="1:9" x14ac:dyDescent="0.3">
      <c r="A1905">
        <v>172</v>
      </c>
      <c r="B1905" t="s">
        <v>122</v>
      </c>
      <c r="C1905" t="s">
        <v>93</v>
      </c>
      <c r="D1905" t="s">
        <v>21</v>
      </c>
      <c r="E1905" t="s">
        <v>22</v>
      </c>
      <c r="F1905" s="101">
        <v>45596</v>
      </c>
      <c r="G1905">
        <v>94.117647058823522</v>
      </c>
      <c r="H1905">
        <v>95</v>
      </c>
      <c r="I1905" t="s">
        <v>6156</v>
      </c>
    </row>
    <row r="1906" spans="1:9" x14ac:dyDescent="0.3">
      <c r="A1906">
        <v>208</v>
      </c>
      <c r="B1906" t="s">
        <v>140</v>
      </c>
      <c r="C1906" t="s">
        <v>90</v>
      </c>
      <c r="D1906" t="s">
        <v>21</v>
      </c>
      <c r="E1906" t="s">
        <v>54</v>
      </c>
      <c r="F1906" s="101">
        <v>45596</v>
      </c>
      <c r="G1906">
        <v>1345</v>
      </c>
      <c r="H1906">
        <v>1</v>
      </c>
      <c r="I1906" t="s">
        <v>3347</v>
      </c>
    </row>
    <row r="1907" spans="1:9" x14ac:dyDescent="0.3">
      <c r="A1907">
        <v>214</v>
      </c>
      <c r="B1907" t="s">
        <v>143</v>
      </c>
      <c r="C1907" t="s">
        <v>90</v>
      </c>
      <c r="D1907" t="s">
        <v>21</v>
      </c>
      <c r="E1907" t="s">
        <v>54</v>
      </c>
      <c r="F1907" s="101">
        <v>45596</v>
      </c>
      <c r="G1907">
        <v>0</v>
      </c>
      <c r="H1907">
        <v>7500</v>
      </c>
      <c r="I1907" t="s">
        <v>3348</v>
      </c>
    </row>
    <row r="1908" spans="1:9" x14ac:dyDescent="0.3">
      <c r="A1908">
        <v>217</v>
      </c>
      <c r="B1908" t="s">
        <v>147</v>
      </c>
      <c r="C1908" t="s">
        <v>90</v>
      </c>
      <c r="D1908" t="s">
        <v>21</v>
      </c>
      <c r="E1908" t="s">
        <v>22</v>
      </c>
      <c r="F1908" s="101">
        <v>45596</v>
      </c>
      <c r="G1908">
        <v>34.47</v>
      </c>
      <c r="H1908">
        <v>20</v>
      </c>
      <c r="I1908" t="s">
        <v>3349</v>
      </c>
    </row>
    <row r="1909" spans="1:9" x14ac:dyDescent="0.3">
      <c r="A1909">
        <v>218</v>
      </c>
      <c r="B1909" t="s">
        <v>148</v>
      </c>
      <c r="C1909" t="s">
        <v>90</v>
      </c>
      <c r="D1909" t="s">
        <v>21</v>
      </c>
      <c r="E1909" t="s">
        <v>54</v>
      </c>
      <c r="F1909" s="101">
        <v>45596</v>
      </c>
      <c r="G1909">
        <v>156418.49</v>
      </c>
      <c r="H1909">
        <v>172000</v>
      </c>
      <c r="I1909" t="s">
        <v>3350</v>
      </c>
    </row>
    <row r="1910" spans="1:9" x14ac:dyDescent="0.3">
      <c r="A1910">
        <v>225</v>
      </c>
      <c r="B1910" t="s">
        <v>156</v>
      </c>
      <c r="C1910" t="s">
        <v>90</v>
      </c>
      <c r="D1910" t="s">
        <v>21</v>
      </c>
      <c r="E1910" t="s">
        <v>22</v>
      </c>
      <c r="F1910" s="101">
        <v>45596</v>
      </c>
      <c r="G1910">
        <v>20</v>
      </c>
      <c r="H1910">
        <v>1</v>
      </c>
      <c r="I1910" t="s">
        <v>3351</v>
      </c>
    </row>
    <row r="1911" spans="1:9" x14ac:dyDescent="0.3">
      <c r="A1911">
        <v>239</v>
      </c>
      <c r="B1911" t="s">
        <v>1226</v>
      </c>
      <c r="C1911" t="s">
        <v>29</v>
      </c>
      <c r="D1911" t="s">
        <v>21</v>
      </c>
      <c r="E1911" t="s">
        <v>22</v>
      </c>
      <c r="F1911" s="101">
        <v>45596</v>
      </c>
      <c r="G1911">
        <v>0</v>
      </c>
      <c r="I1911" t="s">
        <v>6169</v>
      </c>
    </row>
    <row r="1912" spans="1:9" x14ac:dyDescent="0.3">
      <c r="A1912">
        <v>241</v>
      </c>
      <c r="B1912" t="s">
        <v>173</v>
      </c>
      <c r="C1912" t="s">
        <v>29</v>
      </c>
      <c r="D1912" t="s">
        <v>21</v>
      </c>
      <c r="E1912" t="s">
        <v>22</v>
      </c>
      <c r="F1912" s="101">
        <v>45596</v>
      </c>
      <c r="G1912">
        <v>85.714285714285708</v>
      </c>
      <c r="H1912">
        <v>80</v>
      </c>
      <c r="I1912" t="s">
        <v>6172</v>
      </c>
    </row>
    <row r="1913" spans="1:9" x14ac:dyDescent="0.3">
      <c r="A1913">
        <v>434</v>
      </c>
      <c r="B1913" t="s">
        <v>403</v>
      </c>
      <c r="C1913" t="s">
        <v>90</v>
      </c>
      <c r="D1913" t="s">
        <v>21</v>
      </c>
      <c r="E1913" t="s">
        <v>54</v>
      </c>
      <c r="F1913" s="101">
        <v>45596</v>
      </c>
      <c r="G1913">
        <v>992.38</v>
      </c>
      <c r="H1913">
        <v>200</v>
      </c>
      <c r="I1913" t="s">
        <v>3352</v>
      </c>
    </row>
    <row r="1914" spans="1:9" x14ac:dyDescent="0.3">
      <c r="A1914">
        <v>436</v>
      </c>
      <c r="B1914" t="s">
        <v>121</v>
      </c>
      <c r="C1914" t="s">
        <v>93</v>
      </c>
      <c r="D1914" t="s">
        <v>21</v>
      </c>
      <c r="E1914" t="s">
        <v>54</v>
      </c>
      <c r="F1914" s="101">
        <v>45596</v>
      </c>
      <c r="G1914">
        <v>8</v>
      </c>
      <c r="H1914">
        <v>14</v>
      </c>
      <c r="I1914" t="s">
        <v>3353</v>
      </c>
    </row>
    <row r="1915" spans="1:9" x14ac:dyDescent="0.3">
      <c r="A1915">
        <v>485</v>
      </c>
      <c r="B1915" t="s">
        <v>450</v>
      </c>
      <c r="C1915" t="s">
        <v>93</v>
      </c>
      <c r="D1915" t="s">
        <v>21</v>
      </c>
      <c r="E1915" t="s">
        <v>22</v>
      </c>
      <c r="F1915" s="101">
        <v>45596</v>
      </c>
      <c r="G1915">
        <v>100</v>
      </c>
      <c r="H1915">
        <v>80</v>
      </c>
      <c r="I1915" t="s">
        <v>3354</v>
      </c>
    </row>
    <row r="1916" spans="1:9" x14ac:dyDescent="0.3">
      <c r="A1916">
        <v>488</v>
      </c>
      <c r="B1916" t="s">
        <v>453</v>
      </c>
      <c r="C1916" t="s">
        <v>93</v>
      </c>
      <c r="D1916" t="s">
        <v>21</v>
      </c>
      <c r="E1916" t="s">
        <v>22</v>
      </c>
      <c r="F1916" s="101">
        <v>45596</v>
      </c>
      <c r="G1916">
        <v>91.78082191780824</v>
      </c>
      <c r="H1916">
        <v>85</v>
      </c>
      <c r="I1916" t="s">
        <v>3356</v>
      </c>
    </row>
    <row r="1917" spans="1:9" x14ac:dyDescent="0.3">
      <c r="A1917">
        <v>509</v>
      </c>
      <c r="B1917" t="s">
        <v>2156</v>
      </c>
      <c r="C1917" t="s">
        <v>29</v>
      </c>
      <c r="D1917" t="s">
        <v>21</v>
      </c>
      <c r="E1917" t="s">
        <v>22</v>
      </c>
      <c r="F1917" s="101">
        <v>45596</v>
      </c>
      <c r="H1917">
        <v>90</v>
      </c>
      <c r="I1917" t="s">
        <v>2190</v>
      </c>
    </row>
    <row r="1918" spans="1:9" x14ac:dyDescent="0.3">
      <c r="A1918">
        <v>510</v>
      </c>
      <c r="B1918" t="s">
        <v>2204</v>
      </c>
      <c r="C1918" t="s">
        <v>241</v>
      </c>
      <c r="D1918" t="s">
        <v>52</v>
      </c>
      <c r="E1918" t="s">
        <v>22</v>
      </c>
      <c r="F1918" s="101">
        <v>45596</v>
      </c>
      <c r="H1918">
        <v>100</v>
      </c>
      <c r="I1918" t="s">
        <v>2222</v>
      </c>
    </row>
    <row r="1919" spans="1:9" x14ac:dyDescent="0.3">
      <c r="A1919">
        <v>511</v>
      </c>
      <c r="B1919" t="s">
        <v>2228</v>
      </c>
      <c r="C1919" t="s">
        <v>241</v>
      </c>
      <c r="D1919" t="s">
        <v>52</v>
      </c>
      <c r="E1919" t="s">
        <v>22</v>
      </c>
      <c r="F1919" s="101">
        <v>45596</v>
      </c>
      <c r="H1919">
        <v>100</v>
      </c>
      <c r="I1919" t="s">
        <v>2247</v>
      </c>
    </row>
    <row r="1920" spans="1:9" x14ac:dyDescent="0.3">
      <c r="A1920">
        <v>109</v>
      </c>
      <c r="B1920" t="s">
        <v>85</v>
      </c>
      <c r="C1920" t="s">
        <v>395</v>
      </c>
      <c r="D1920" t="s">
        <v>65</v>
      </c>
      <c r="E1920" t="s">
        <v>22</v>
      </c>
      <c r="F1920" s="101">
        <v>45596</v>
      </c>
      <c r="G1920">
        <v>85</v>
      </c>
      <c r="H1920">
        <v>80</v>
      </c>
      <c r="I1920" t="s">
        <v>754</v>
      </c>
    </row>
    <row r="1921" spans="1:9" x14ac:dyDescent="0.3">
      <c r="A1921">
        <v>112</v>
      </c>
      <c r="B1921" t="s">
        <v>85</v>
      </c>
      <c r="C1921" t="s">
        <v>87</v>
      </c>
      <c r="D1921" t="s">
        <v>65</v>
      </c>
      <c r="E1921" t="s">
        <v>22</v>
      </c>
      <c r="F1921" s="101">
        <v>45596</v>
      </c>
      <c r="G1921">
        <v>90</v>
      </c>
      <c r="H1921">
        <v>80</v>
      </c>
      <c r="I1921" t="s">
        <v>6184</v>
      </c>
    </row>
    <row r="1922" spans="1:9" x14ac:dyDescent="0.3">
      <c r="A1922">
        <v>113</v>
      </c>
      <c r="B1922" t="s">
        <v>85</v>
      </c>
      <c r="C1922" t="s">
        <v>25</v>
      </c>
      <c r="D1922" t="s">
        <v>65</v>
      </c>
      <c r="E1922" t="s">
        <v>22</v>
      </c>
      <c r="F1922" s="101">
        <v>45596</v>
      </c>
      <c r="G1922">
        <v>88</v>
      </c>
      <c r="H1922">
        <v>80</v>
      </c>
      <c r="I1922" t="s">
        <v>6187</v>
      </c>
    </row>
    <row r="1923" spans="1:9" x14ac:dyDescent="0.3">
      <c r="A1923">
        <v>114</v>
      </c>
      <c r="B1923" t="s">
        <v>85</v>
      </c>
      <c r="C1923" t="s">
        <v>58</v>
      </c>
      <c r="D1923" t="s">
        <v>65</v>
      </c>
      <c r="E1923" t="s">
        <v>22</v>
      </c>
      <c r="F1923" s="101">
        <v>45596</v>
      </c>
      <c r="G1923">
        <v>81</v>
      </c>
      <c r="H1923">
        <v>80</v>
      </c>
      <c r="I1923" t="s">
        <v>6190</v>
      </c>
    </row>
    <row r="1924" spans="1:9" x14ac:dyDescent="0.3">
      <c r="A1924">
        <v>115</v>
      </c>
      <c r="B1924" t="s">
        <v>85</v>
      </c>
      <c r="C1924" t="s">
        <v>64</v>
      </c>
      <c r="D1924" t="s">
        <v>65</v>
      </c>
      <c r="E1924" t="s">
        <v>22</v>
      </c>
      <c r="F1924" s="101">
        <v>45596</v>
      </c>
      <c r="G1924">
        <v>90</v>
      </c>
      <c r="H1924">
        <v>80</v>
      </c>
      <c r="I1924" t="s">
        <v>769</v>
      </c>
    </row>
    <row r="1925" spans="1:9" x14ac:dyDescent="0.3">
      <c r="A1925">
        <v>116</v>
      </c>
      <c r="B1925" t="s">
        <v>85</v>
      </c>
      <c r="C1925" t="s">
        <v>60</v>
      </c>
      <c r="D1925" t="s">
        <v>65</v>
      </c>
      <c r="E1925" t="s">
        <v>22</v>
      </c>
      <c r="F1925" s="101">
        <v>45596</v>
      </c>
      <c r="H1925">
        <v>80</v>
      </c>
      <c r="I1925" t="s">
        <v>778</v>
      </c>
    </row>
    <row r="1926" spans="1:9" x14ac:dyDescent="0.3">
      <c r="A1926">
        <v>117</v>
      </c>
      <c r="B1926" t="s">
        <v>85</v>
      </c>
      <c r="C1926" t="s">
        <v>90</v>
      </c>
      <c r="D1926" t="s">
        <v>65</v>
      </c>
      <c r="E1926" t="s">
        <v>22</v>
      </c>
      <c r="F1926" s="101">
        <v>45596</v>
      </c>
      <c r="G1926">
        <v>89</v>
      </c>
      <c r="H1926">
        <v>80</v>
      </c>
      <c r="I1926" t="s">
        <v>6195</v>
      </c>
    </row>
    <row r="1927" spans="1:9" x14ac:dyDescent="0.3">
      <c r="A1927">
        <v>118</v>
      </c>
      <c r="B1927" t="s">
        <v>92</v>
      </c>
      <c r="C1927" t="s">
        <v>93</v>
      </c>
      <c r="D1927" t="s">
        <v>65</v>
      </c>
      <c r="E1927" t="s">
        <v>22</v>
      </c>
      <c r="F1927" s="101">
        <v>45596</v>
      </c>
      <c r="G1927">
        <v>86</v>
      </c>
      <c r="H1927">
        <v>80</v>
      </c>
      <c r="I1927" t="s">
        <v>784</v>
      </c>
    </row>
    <row r="1928" spans="1:9" x14ac:dyDescent="0.3">
      <c r="A1928">
        <v>133</v>
      </c>
      <c r="B1928" t="s">
        <v>85</v>
      </c>
      <c r="C1928" t="s">
        <v>102</v>
      </c>
      <c r="D1928" t="s">
        <v>65</v>
      </c>
      <c r="E1928" t="s">
        <v>22</v>
      </c>
      <c r="F1928" s="101">
        <v>45596</v>
      </c>
      <c r="G1928">
        <v>91</v>
      </c>
      <c r="H1928">
        <v>80</v>
      </c>
      <c r="I1928" t="s">
        <v>896</v>
      </c>
    </row>
    <row r="1929" spans="1:9" x14ac:dyDescent="0.3">
      <c r="A1929">
        <v>150</v>
      </c>
      <c r="B1929" t="s">
        <v>937</v>
      </c>
      <c r="C1929" t="s">
        <v>77</v>
      </c>
      <c r="D1929" t="s">
        <v>65</v>
      </c>
      <c r="E1929" t="s">
        <v>22</v>
      </c>
      <c r="F1929" s="101">
        <v>45596</v>
      </c>
      <c r="G1929">
        <v>89</v>
      </c>
      <c r="H1929">
        <v>80</v>
      </c>
      <c r="I1929" t="s">
        <v>938</v>
      </c>
    </row>
    <row r="1930" spans="1:9" x14ac:dyDescent="0.3">
      <c r="A1930">
        <v>151</v>
      </c>
      <c r="B1930" t="s">
        <v>85</v>
      </c>
      <c r="C1930" t="s">
        <v>104</v>
      </c>
      <c r="D1930" t="s">
        <v>65</v>
      </c>
      <c r="E1930" t="s">
        <v>22</v>
      </c>
      <c r="F1930" s="101">
        <v>45596</v>
      </c>
      <c r="G1930">
        <v>80</v>
      </c>
      <c r="H1930">
        <v>80</v>
      </c>
      <c r="I1930" t="s">
        <v>941</v>
      </c>
    </row>
    <row r="1931" spans="1:9" x14ac:dyDescent="0.3">
      <c r="A1931">
        <v>77</v>
      </c>
      <c r="B1931" t="s">
        <v>57</v>
      </c>
      <c r="C1931" t="s">
        <v>58</v>
      </c>
      <c r="D1931" t="s">
        <v>21</v>
      </c>
      <c r="E1931" t="s">
        <v>22</v>
      </c>
      <c r="F1931" s="101">
        <v>45626</v>
      </c>
      <c r="G1931">
        <v>97</v>
      </c>
      <c r="H1931">
        <v>97</v>
      </c>
      <c r="I1931" t="s">
        <v>6206</v>
      </c>
    </row>
    <row r="1932" spans="1:9" x14ac:dyDescent="0.3">
      <c r="A1932">
        <v>121</v>
      </c>
      <c r="B1932" t="s">
        <v>94</v>
      </c>
      <c r="C1932" t="s">
        <v>25</v>
      </c>
      <c r="D1932" t="s">
        <v>21</v>
      </c>
      <c r="E1932" t="s">
        <v>54</v>
      </c>
      <c r="F1932" s="101">
        <v>45626</v>
      </c>
      <c r="G1932">
        <v>100.55</v>
      </c>
      <c r="H1932">
        <v>102</v>
      </c>
      <c r="I1932" t="s">
        <v>6209</v>
      </c>
    </row>
    <row r="1933" spans="1:9" x14ac:dyDescent="0.3">
      <c r="A1933">
        <v>122</v>
      </c>
      <c r="B1933" t="s">
        <v>96</v>
      </c>
      <c r="C1933" t="s">
        <v>93</v>
      </c>
      <c r="D1933" t="s">
        <v>21</v>
      </c>
      <c r="E1933" t="s">
        <v>22</v>
      </c>
      <c r="F1933" s="101">
        <v>45626</v>
      </c>
      <c r="H1933">
        <v>80</v>
      </c>
      <c r="I1933" t="s">
        <v>831</v>
      </c>
    </row>
    <row r="1934" spans="1:9" x14ac:dyDescent="0.3">
      <c r="A1934">
        <v>124</v>
      </c>
      <c r="B1934" t="s">
        <v>97</v>
      </c>
      <c r="C1934" t="s">
        <v>64</v>
      </c>
      <c r="D1934" t="s">
        <v>21</v>
      </c>
      <c r="E1934" t="s">
        <v>54</v>
      </c>
      <c r="F1934" s="101">
        <v>45626</v>
      </c>
      <c r="G1934">
        <v>0</v>
      </c>
      <c r="H1934">
        <v>0.2</v>
      </c>
      <c r="I1934" t="s">
        <v>6212</v>
      </c>
    </row>
    <row r="1935" spans="1:9" x14ac:dyDescent="0.3">
      <c r="A1935">
        <v>125</v>
      </c>
      <c r="B1935" t="s">
        <v>98</v>
      </c>
      <c r="C1935" t="s">
        <v>64</v>
      </c>
      <c r="D1935" t="s">
        <v>21</v>
      </c>
      <c r="E1935" t="s">
        <v>54</v>
      </c>
      <c r="F1935" s="101">
        <v>45626</v>
      </c>
      <c r="G1935">
        <v>0</v>
      </c>
      <c r="H1935">
        <v>1.9</v>
      </c>
      <c r="I1935" t="s">
        <v>6216</v>
      </c>
    </row>
    <row r="1936" spans="1:9" x14ac:dyDescent="0.3">
      <c r="A1936">
        <v>128</v>
      </c>
      <c r="B1936" t="s">
        <v>101</v>
      </c>
      <c r="C1936" t="s">
        <v>64</v>
      </c>
      <c r="D1936" t="s">
        <v>21</v>
      </c>
      <c r="E1936" t="s">
        <v>54</v>
      </c>
      <c r="F1936" s="101">
        <v>45626</v>
      </c>
      <c r="G1936">
        <v>0.96</v>
      </c>
      <c r="H1936">
        <v>1</v>
      </c>
      <c r="I1936" t="s">
        <v>6219</v>
      </c>
    </row>
    <row r="1937" spans="1:9" x14ac:dyDescent="0.3">
      <c r="A1937">
        <v>172</v>
      </c>
      <c r="B1937" t="s">
        <v>122</v>
      </c>
      <c r="C1937" t="s">
        <v>93</v>
      </c>
      <c r="D1937" t="s">
        <v>21</v>
      </c>
      <c r="E1937" t="s">
        <v>22</v>
      </c>
      <c r="F1937" s="101">
        <v>45626</v>
      </c>
      <c r="G1937">
        <v>100</v>
      </c>
      <c r="H1937">
        <v>95</v>
      </c>
      <c r="I1937" t="s">
        <v>6223</v>
      </c>
    </row>
    <row r="1938" spans="1:9" x14ac:dyDescent="0.3">
      <c r="A1938">
        <v>208</v>
      </c>
      <c r="B1938" t="s">
        <v>140</v>
      </c>
      <c r="C1938" t="s">
        <v>90</v>
      </c>
      <c r="D1938" t="s">
        <v>21</v>
      </c>
      <c r="E1938" t="s">
        <v>54</v>
      </c>
      <c r="F1938" s="101">
        <v>45626</v>
      </c>
      <c r="G1938">
        <v>1115</v>
      </c>
      <c r="H1938">
        <v>1</v>
      </c>
      <c r="I1938" t="s">
        <v>3357</v>
      </c>
    </row>
    <row r="1939" spans="1:9" x14ac:dyDescent="0.3">
      <c r="A1939">
        <v>214</v>
      </c>
      <c r="B1939" t="s">
        <v>143</v>
      </c>
      <c r="C1939" t="s">
        <v>90</v>
      </c>
      <c r="D1939" t="s">
        <v>21</v>
      </c>
      <c r="E1939" t="s">
        <v>54</v>
      </c>
      <c r="F1939" s="101">
        <v>45626</v>
      </c>
      <c r="G1939">
        <v>0</v>
      </c>
      <c r="H1939">
        <v>7500</v>
      </c>
      <c r="I1939" t="s">
        <v>3358</v>
      </c>
    </row>
    <row r="1940" spans="1:9" x14ac:dyDescent="0.3">
      <c r="A1940">
        <v>217</v>
      </c>
      <c r="B1940" t="s">
        <v>147</v>
      </c>
      <c r="C1940" t="s">
        <v>90</v>
      </c>
      <c r="D1940" t="s">
        <v>21</v>
      </c>
      <c r="E1940" t="s">
        <v>22</v>
      </c>
      <c r="F1940" s="101">
        <v>45626</v>
      </c>
      <c r="G1940">
        <v>19.612750510884609</v>
      </c>
      <c r="H1940">
        <v>20</v>
      </c>
      <c r="I1940" t="s">
        <v>3359</v>
      </c>
    </row>
    <row r="1941" spans="1:9" x14ac:dyDescent="0.3">
      <c r="A1941">
        <v>218</v>
      </c>
      <c r="B1941" t="s">
        <v>148</v>
      </c>
      <c r="C1941" t="s">
        <v>90</v>
      </c>
      <c r="D1941" t="s">
        <v>21</v>
      </c>
      <c r="E1941" t="s">
        <v>54</v>
      </c>
      <c r="F1941" s="101">
        <v>45626</v>
      </c>
      <c r="G1941">
        <v>147205.35999999999</v>
      </c>
      <c r="H1941">
        <v>172000</v>
      </c>
      <c r="I1941" t="s">
        <v>3360</v>
      </c>
    </row>
    <row r="1942" spans="1:9" x14ac:dyDescent="0.3">
      <c r="A1942">
        <v>225</v>
      </c>
      <c r="B1942" t="s">
        <v>156</v>
      </c>
      <c r="C1942" t="s">
        <v>90</v>
      </c>
      <c r="D1942" t="s">
        <v>21</v>
      </c>
      <c r="E1942" t="s">
        <v>22</v>
      </c>
      <c r="F1942" s="101">
        <v>45626</v>
      </c>
      <c r="G1942">
        <v>22</v>
      </c>
      <c r="H1942">
        <v>1</v>
      </c>
      <c r="I1942" t="s">
        <v>3361</v>
      </c>
    </row>
    <row r="1943" spans="1:9" x14ac:dyDescent="0.3">
      <c r="A1943">
        <v>239</v>
      </c>
      <c r="B1943" t="s">
        <v>1226</v>
      </c>
      <c r="C1943" t="s">
        <v>29</v>
      </c>
      <c r="D1943" t="s">
        <v>21</v>
      </c>
      <c r="E1943" t="s">
        <v>22</v>
      </c>
      <c r="F1943" s="101">
        <v>45626</v>
      </c>
      <c r="G1943">
        <v>0</v>
      </c>
      <c r="I1943" t="s">
        <v>6236</v>
      </c>
    </row>
    <row r="1944" spans="1:9" x14ac:dyDescent="0.3">
      <c r="A1944">
        <v>241</v>
      </c>
      <c r="B1944" t="s">
        <v>173</v>
      </c>
      <c r="C1944" t="s">
        <v>29</v>
      </c>
      <c r="D1944" t="s">
        <v>21</v>
      </c>
      <c r="E1944" t="s">
        <v>22</v>
      </c>
      <c r="F1944" s="101">
        <v>45626</v>
      </c>
      <c r="G1944">
        <v>100</v>
      </c>
      <c r="H1944">
        <v>80</v>
      </c>
      <c r="I1944" t="s">
        <v>6239</v>
      </c>
    </row>
    <row r="1945" spans="1:9" x14ac:dyDescent="0.3">
      <c r="A1945">
        <v>434</v>
      </c>
      <c r="B1945" t="s">
        <v>403</v>
      </c>
      <c r="C1945" t="s">
        <v>90</v>
      </c>
      <c r="D1945" t="s">
        <v>21</v>
      </c>
      <c r="E1945" t="s">
        <v>54</v>
      </c>
      <c r="F1945" s="101">
        <v>45626</v>
      </c>
      <c r="G1945">
        <v>73.88</v>
      </c>
      <c r="H1945">
        <v>200</v>
      </c>
      <c r="I1945" t="s">
        <v>3362</v>
      </c>
    </row>
    <row r="1946" spans="1:9" x14ac:dyDescent="0.3">
      <c r="A1946">
        <v>436</v>
      </c>
      <c r="B1946" t="s">
        <v>121</v>
      </c>
      <c r="C1946" t="s">
        <v>93</v>
      </c>
      <c r="D1946" t="s">
        <v>21</v>
      </c>
      <c r="E1946" t="s">
        <v>54</v>
      </c>
      <c r="F1946" s="101">
        <v>45626</v>
      </c>
      <c r="G1946">
        <v>10</v>
      </c>
      <c r="H1946">
        <v>14</v>
      </c>
      <c r="I1946" t="s">
        <v>3363</v>
      </c>
    </row>
    <row r="1947" spans="1:9" x14ac:dyDescent="0.3">
      <c r="A1947">
        <v>485</v>
      </c>
      <c r="B1947" t="s">
        <v>450</v>
      </c>
      <c r="C1947" t="s">
        <v>93</v>
      </c>
      <c r="D1947" t="s">
        <v>21</v>
      </c>
      <c r="E1947" t="s">
        <v>22</v>
      </c>
      <c r="F1947" s="101">
        <v>45626</v>
      </c>
      <c r="G1947">
        <v>100</v>
      </c>
      <c r="H1947">
        <v>80</v>
      </c>
      <c r="I1947" t="s">
        <v>3364</v>
      </c>
    </row>
    <row r="1948" spans="1:9" x14ac:dyDescent="0.3">
      <c r="A1948">
        <v>488</v>
      </c>
      <c r="B1948" t="s">
        <v>453</v>
      </c>
      <c r="C1948" t="s">
        <v>93</v>
      </c>
      <c r="D1948" t="s">
        <v>21</v>
      </c>
      <c r="E1948" t="s">
        <v>22</v>
      </c>
      <c r="F1948" s="101">
        <v>45626</v>
      </c>
      <c r="G1948">
        <v>95.786516853932582</v>
      </c>
      <c r="H1948">
        <v>85</v>
      </c>
      <c r="I1948" t="s">
        <v>3365</v>
      </c>
    </row>
    <row r="1949" spans="1:9" x14ac:dyDescent="0.3">
      <c r="A1949">
        <v>509</v>
      </c>
      <c r="B1949" t="s">
        <v>2156</v>
      </c>
      <c r="C1949" t="s">
        <v>29</v>
      </c>
      <c r="D1949" t="s">
        <v>21</v>
      </c>
      <c r="E1949" t="s">
        <v>22</v>
      </c>
      <c r="F1949" s="101">
        <v>45626</v>
      </c>
      <c r="H1949">
        <v>90</v>
      </c>
      <c r="I1949" t="s">
        <v>2191</v>
      </c>
    </row>
    <row r="1950" spans="1:9" x14ac:dyDescent="0.3">
      <c r="A1950">
        <v>77</v>
      </c>
      <c r="B1950" t="s">
        <v>57</v>
      </c>
      <c r="C1950" t="s">
        <v>58</v>
      </c>
      <c r="D1950" t="s">
        <v>21</v>
      </c>
      <c r="E1950" t="s">
        <v>22</v>
      </c>
      <c r="F1950" s="101">
        <v>45657</v>
      </c>
      <c r="G1950">
        <v>98.2</v>
      </c>
      <c r="H1950">
        <v>97</v>
      </c>
      <c r="I1950" t="s">
        <v>6250</v>
      </c>
    </row>
    <row r="1951" spans="1:9" x14ac:dyDescent="0.3">
      <c r="A1951">
        <v>121</v>
      </c>
      <c r="B1951" t="s">
        <v>94</v>
      </c>
      <c r="C1951" t="s">
        <v>25</v>
      </c>
      <c r="D1951" t="s">
        <v>21</v>
      </c>
      <c r="E1951" t="s">
        <v>54</v>
      </c>
      <c r="F1951" s="101">
        <v>45657</v>
      </c>
      <c r="G1951">
        <v>100.17</v>
      </c>
      <c r="H1951">
        <v>102</v>
      </c>
      <c r="I1951" t="s">
        <v>6253</v>
      </c>
    </row>
    <row r="1952" spans="1:9" x14ac:dyDescent="0.3">
      <c r="A1952">
        <v>122</v>
      </c>
      <c r="B1952" t="s">
        <v>96</v>
      </c>
      <c r="C1952" t="s">
        <v>93</v>
      </c>
      <c r="D1952" t="s">
        <v>21</v>
      </c>
      <c r="E1952" t="s">
        <v>22</v>
      </c>
      <c r="F1952" s="101">
        <v>45657</v>
      </c>
      <c r="G1952">
        <v>100</v>
      </c>
      <c r="H1952">
        <v>80</v>
      </c>
      <c r="I1952" t="s">
        <v>6256</v>
      </c>
    </row>
    <row r="1953" spans="1:9" x14ac:dyDescent="0.3">
      <c r="A1953">
        <v>124</v>
      </c>
      <c r="B1953" t="s">
        <v>97</v>
      </c>
      <c r="C1953" t="s">
        <v>64</v>
      </c>
      <c r="D1953" t="s">
        <v>21</v>
      </c>
      <c r="E1953" t="s">
        <v>54</v>
      </c>
      <c r="F1953" s="101">
        <v>45657</v>
      </c>
      <c r="G1953">
        <v>0.11415525114155251</v>
      </c>
      <c r="H1953">
        <v>0.2</v>
      </c>
      <c r="I1953" t="s">
        <v>6260</v>
      </c>
    </row>
    <row r="1954" spans="1:9" x14ac:dyDescent="0.3">
      <c r="A1954">
        <v>125</v>
      </c>
      <c r="B1954" t="s">
        <v>98</v>
      </c>
      <c r="C1954" t="s">
        <v>64</v>
      </c>
      <c r="D1954" t="s">
        <v>21</v>
      </c>
      <c r="E1954" t="s">
        <v>54</v>
      </c>
      <c r="F1954" s="101">
        <v>45657</v>
      </c>
      <c r="G1954">
        <v>0.91324200913242004</v>
      </c>
      <c r="H1954">
        <v>1.9</v>
      </c>
      <c r="I1954" t="s">
        <v>6263</v>
      </c>
    </row>
    <row r="1955" spans="1:9" x14ac:dyDescent="0.3">
      <c r="A1955">
        <v>128</v>
      </c>
      <c r="B1955" t="s">
        <v>101</v>
      </c>
      <c r="C1955" t="s">
        <v>64</v>
      </c>
      <c r="D1955" t="s">
        <v>21</v>
      </c>
      <c r="E1955" t="s">
        <v>54</v>
      </c>
      <c r="F1955" s="101">
        <v>45657</v>
      </c>
      <c r="G1955">
        <v>0.77694235588972427</v>
      </c>
      <c r="H1955">
        <v>1</v>
      </c>
      <c r="I1955" t="s">
        <v>6266</v>
      </c>
    </row>
    <row r="1956" spans="1:9" x14ac:dyDescent="0.3">
      <c r="A1956">
        <v>172</v>
      </c>
      <c r="B1956" t="s">
        <v>122</v>
      </c>
      <c r="C1956" t="s">
        <v>93</v>
      </c>
      <c r="D1956" t="s">
        <v>21</v>
      </c>
      <c r="E1956" t="s">
        <v>22</v>
      </c>
      <c r="F1956" s="101">
        <v>45657</v>
      </c>
      <c r="G1956">
        <v>97.368421052631575</v>
      </c>
      <c r="H1956">
        <v>95</v>
      </c>
      <c r="I1956" t="s">
        <v>6269</v>
      </c>
    </row>
    <row r="1957" spans="1:9" x14ac:dyDescent="0.3">
      <c r="A1957">
        <v>208</v>
      </c>
      <c r="B1957" t="s">
        <v>140</v>
      </c>
      <c r="C1957" t="s">
        <v>90</v>
      </c>
      <c r="D1957" t="s">
        <v>21</v>
      </c>
      <c r="E1957" t="s">
        <v>54</v>
      </c>
      <c r="F1957" s="101">
        <v>45657</v>
      </c>
      <c r="G1957">
        <v>939</v>
      </c>
      <c r="H1957">
        <v>1</v>
      </c>
      <c r="I1957" t="s">
        <v>3366</v>
      </c>
    </row>
    <row r="1958" spans="1:9" x14ac:dyDescent="0.3">
      <c r="A1958">
        <v>214</v>
      </c>
      <c r="B1958" t="s">
        <v>143</v>
      </c>
      <c r="C1958" t="s">
        <v>90</v>
      </c>
      <c r="D1958" t="s">
        <v>21</v>
      </c>
      <c r="E1958" t="s">
        <v>54</v>
      </c>
      <c r="F1958" s="101">
        <v>45657</v>
      </c>
      <c r="G1958">
        <v>0</v>
      </c>
      <c r="H1958">
        <v>7500</v>
      </c>
      <c r="I1958" t="s">
        <v>3367</v>
      </c>
    </row>
    <row r="1959" spans="1:9" x14ac:dyDescent="0.3">
      <c r="A1959">
        <v>217</v>
      </c>
      <c r="B1959" t="s">
        <v>147</v>
      </c>
      <c r="C1959" t="s">
        <v>90</v>
      </c>
      <c r="D1959" t="s">
        <v>21</v>
      </c>
      <c r="E1959" t="s">
        <v>22</v>
      </c>
      <c r="F1959" s="101">
        <v>45657</v>
      </c>
      <c r="G1959">
        <v>27.05</v>
      </c>
      <c r="H1959">
        <v>20</v>
      </c>
      <c r="I1959" t="s">
        <v>3368</v>
      </c>
    </row>
    <row r="1960" spans="1:9" x14ac:dyDescent="0.3">
      <c r="A1960">
        <v>218</v>
      </c>
      <c r="B1960" t="s">
        <v>148</v>
      </c>
      <c r="C1960" t="s">
        <v>90</v>
      </c>
      <c r="D1960" t="s">
        <v>21</v>
      </c>
      <c r="E1960" t="s">
        <v>54</v>
      </c>
      <c r="F1960" s="101">
        <v>45657</v>
      </c>
      <c r="G1960">
        <v>126974.55</v>
      </c>
      <c r="H1960">
        <v>172000</v>
      </c>
      <c r="I1960" t="s">
        <v>3369</v>
      </c>
    </row>
    <row r="1961" spans="1:9" x14ac:dyDescent="0.3">
      <c r="A1961">
        <v>225</v>
      </c>
      <c r="B1961" t="s">
        <v>156</v>
      </c>
      <c r="C1961" t="s">
        <v>90</v>
      </c>
      <c r="D1961" t="s">
        <v>21</v>
      </c>
      <c r="E1961" t="s">
        <v>22</v>
      </c>
      <c r="F1961" s="101">
        <v>45657</v>
      </c>
      <c r="G1961">
        <v>18</v>
      </c>
      <c r="H1961">
        <v>1</v>
      </c>
      <c r="I1961" t="s">
        <v>3370</v>
      </c>
    </row>
    <row r="1962" spans="1:9" x14ac:dyDescent="0.3">
      <c r="A1962">
        <v>239</v>
      </c>
      <c r="B1962" t="s">
        <v>1226</v>
      </c>
      <c r="C1962" t="s">
        <v>29</v>
      </c>
      <c r="D1962" t="s">
        <v>21</v>
      </c>
      <c r="E1962" t="s">
        <v>22</v>
      </c>
      <c r="F1962" s="101">
        <v>45657</v>
      </c>
      <c r="G1962">
        <v>0</v>
      </c>
      <c r="I1962" t="s">
        <v>6282</v>
      </c>
    </row>
    <row r="1963" spans="1:9" x14ac:dyDescent="0.3">
      <c r="A1963">
        <v>241</v>
      </c>
      <c r="B1963" t="s">
        <v>173</v>
      </c>
      <c r="C1963" t="s">
        <v>29</v>
      </c>
      <c r="D1963" t="s">
        <v>21</v>
      </c>
      <c r="E1963" t="s">
        <v>22</v>
      </c>
      <c r="F1963" s="101">
        <v>45657</v>
      </c>
      <c r="G1963">
        <v>100</v>
      </c>
      <c r="H1963">
        <v>80</v>
      </c>
      <c r="I1963" t="s">
        <v>6285</v>
      </c>
    </row>
    <row r="1964" spans="1:9" x14ac:dyDescent="0.3">
      <c r="A1964">
        <v>434</v>
      </c>
      <c r="B1964" t="s">
        <v>403</v>
      </c>
      <c r="C1964" t="s">
        <v>90</v>
      </c>
      <c r="D1964" t="s">
        <v>21</v>
      </c>
      <c r="E1964" t="s">
        <v>54</v>
      </c>
      <c r="F1964" s="101">
        <v>45657</v>
      </c>
      <c r="G1964">
        <v>0</v>
      </c>
      <c r="H1964">
        <v>200</v>
      </c>
      <c r="I1964" t="s">
        <v>3371</v>
      </c>
    </row>
    <row r="1965" spans="1:9" x14ac:dyDescent="0.3">
      <c r="A1965">
        <v>436</v>
      </c>
      <c r="B1965" t="s">
        <v>121</v>
      </c>
      <c r="C1965" t="s">
        <v>93</v>
      </c>
      <c r="D1965" t="s">
        <v>21</v>
      </c>
      <c r="E1965" t="s">
        <v>54</v>
      </c>
      <c r="F1965" s="101">
        <v>45657</v>
      </c>
      <c r="G1965">
        <v>16.97</v>
      </c>
      <c r="H1965">
        <v>14</v>
      </c>
      <c r="I1965" t="s">
        <v>3372</v>
      </c>
    </row>
    <row r="1966" spans="1:9" x14ac:dyDescent="0.3">
      <c r="A1966">
        <v>485</v>
      </c>
      <c r="B1966" t="s">
        <v>450</v>
      </c>
      <c r="C1966" t="s">
        <v>93</v>
      </c>
      <c r="D1966" t="s">
        <v>21</v>
      </c>
      <c r="E1966" t="s">
        <v>22</v>
      </c>
      <c r="F1966" s="101">
        <v>45657</v>
      </c>
      <c r="G1966">
        <v>66.666666666666657</v>
      </c>
      <c r="H1966">
        <v>80</v>
      </c>
      <c r="I1966" t="s">
        <v>3373</v>
      </c>
    </row>
    <row r="1967" spans="1:9" x14ac:dyDescent="0.3">
      <c r="A1967">
        <v>488</v>
      </c>
      <c r="B1967" t="s">
        <v>453</v>
      </c>
      <c r="C1967" t="s">
        <v>93</v>
      </c>
      <c r="D1967" t="s">
        <v>21</v>
      </c>
      <c r="E1967" t="s">
        <v>22</v>
      </c>
      <c r="F1967" s="101">
        <v>45657</v>
      </c>
      <c r="G1967">
        <v>91.31652661064426</v>
      </c>
      <c r="H1967">
        <v>85</v>
      </c>
      <c r="I1967" t="s">
        <v>3374</v>
      </c>
    </row>
    <row r="1968" spans="1:9" x14ac:dyDescent="0.3">
      <c r="A1968">
        <v>509</v>
      </c>
      <c r="B1968" t="s">
        <v>2156</v>
      </c>
      <c r="C1968" t="s">
        <v>29</v>
      </c>
      <c r="D1968" t="s">
        <v>21</v>
      </c>
      <c r="E1968" t="s">
        <v>22</v>
      </c>
      <c r="F1968" s="101">
        <v>45657</v>
      </c>
      <c r="H1968">
        <v>90</v>
      </c>
      <c r="I1968" t="s">
        <v>2192</v>
      </c>
    </row>
    <row r="1969" spans="1:9" x14ac:dyDescent="0.3">
      <c r="A1969">
        <v>68</v>
      </c>
      <c r="B1969" t="s">
        <v>49</v>
      </c>
      <c r="C1969" t="s">
        <v>50</v>
      </c>
      <c r="D1969" t="s">
        <v>47</v>
      </c>
      <c r="E1969" t="s">
        <v>22</v>
      </c>
      <c r="F1969" s="101">
        <v>45657</v>
      </c>
      <c r="G1969">
        <v>87.5</v>
      </c>
      <c r="H1969">
        <v>80</v>
      </c>
      <c r="I1969" t="s">
        <v>6296</v>
      </c>
    </row>
    <row r="1970" spans="1:9" x14ac:dyDescent="0.3">
      <c r="A1970">
        <v>73</v>
      </c>
      <c r="B1970" t="s">
        <v>53</v>
      </c>
      <c r="C1970" t="s">
        <v>25</v>
      </c>
      <c r="D1970" t="s">
        <v>47</v>
      </c>
      <c r="E1970" t="s">
        <v>54</v>
      </c>
      <c r="F1970" s="101">
        <v>45657</v>
      </c>
      <c r="G1970">
        <v>17</v>
      </c>
      <c r="H1970">
        <v>20</v>
      </c>
      <c r="I1970" t="s">
        <v>6299</v>
      </c>
    </row>
    <row r="1971" spans="1:9" x14ac:dyDescent="0.3">
      <c r="A1971">
        <v>74</v>
      </c>
      <c r="B1971" t="s">
        <v>56</v>
      </c>
      <c r="C1971" t="s">
        <v>25</v>
      </c>
      <c r="D1971" t="s">
        <v>47</v>
      </c>
      <c r="E1971" t="s">
        <v>22</v>
      </c>
      <c r="F1971" s="101">
        <v>45657</v>
      </c>
      <c r="G1971">
        <v>95.45</v>
      </c>
      <c r="H1971">
        <v>80</v>
      </c>
      <c r="I1971" t="s">
        <v>6302</v>
      </c>
    </row>
    <row r="1972" spans="1:9" x14ac:dyDescent="0.3">
      <c r="A1972">
        <v>86</v>
      </c>
      <c r="B1972" t="s">
        <v>67</v>
      </c>
      <c r="C1972" t="s">
        <v>64</v>
      </c>
      <c r="D1972" t="s">
        <v>47</v>
      </c>
      <c r="E1972" t="s">
        <v>22</v>
      </c>
      <c r="F1972" s="101">
        <v>45657</v>
      </c>
      <c r="G1972">
        <v>100</v>
      </c>
      <c r="H1972">
        <v>100</v>
      </c>
      <c r="I1972" t="s">
        <v>6305</v>
      </c>
    </row>
    <row r="1973" spans="1:9" x14ac:dyDescent="0.3">
      <c r="A1973">
        <v>95</v>
      </c>
      <c r="B1973" t="s">
        <v>75</v>
      </c>
      <c r="C1973" t="s">
        <v>64</v>
      </c>
      <c r="D1973" t="s">
        <v>47</v>
      </c>
      <c r="E1973" t="s">
        <v>22</v>
      </c>
      <c r="F1973" s="101">
        <v>45657</v>
      </c>
      <c r="G1973">
        <v>100</v>
      </c>
      <c r="H1973">
        <v>100</v>
      </c>
      <c r="I1973" t="s">
        <v>6308</v>
      </c>
    </row>
    <row r="1974" spans="1:9" x14ac:dyDescent="0.3">
      <c r="A1974">
        <v>143</v>
      </c>
      <c r="B1974" t="s">
        <v>911</v>
      </c>
      <c r="C1974" t="s">
        <v>77</v>
      </c>
      <c r="D1974" t="s">
        <v>47</v>
      </c>
      <c r="E1974" t="s">
        <v>22</v>
      </c>
      <c r="F1974" s="101">
        <v>45657</v>
      </c>
      <c r="G1974">
        <v>135</v>
      </c>
      <c r="H1974">
        <v>100</v>
      </c>
      <c r="I1974" t="s">
        <v>6311</v>
      </c>
    </row>
    <row r="1975" spans="1:9" x14ac:dyDescent="0.3">
      <c r="A1975">
        <v>145</v>
      </c>
      <c r="B1975" t="s">
        <v>109</v>
      </c>
      <c r="C1975" t="s">
        <v>110</v>
      </c>
      <c r="D1975" t="s">
        <v>47</v>
      </c>
      <c r="E1975" t="s">
        <v>22</v>
      </c>
      <c r="F1975" s="101">
        <v>45657</v>
      </c>
      <c r="G1975">
        <v>1.94</v>
      </c>
      <c r="H1975">
        <v>1</v>
      </c>
      <c r="I1975" t="s">
        <v>6314</v>
      </c>
    </row>
    <row r="1976" spans="1:9" x14ac:dyDescent="0.3">
      <c r="A1976">
        <v>146</v>
      </c>
      <c r="B1976" t="s">
        <v>111</v>
      </c>
      <c r="C1976" t="s">
        <v>77</v>
      </c>
      <c r="D1976" t="s">
        <v>47</v>
      </c>
      <c r="E1976" t="s">
        <v>22</v>
      </c>
      <c r="F1976" s="101">
        <v>45657</v>
      </c>
      <c r="G1976">
        <v>116.67</v>
      </c>
      <c r="H1976">
        <v>294</v>
      </c>
      <c r="I1976" t="s">
        <v>6317</v>
      </c>
    </row>
    <row r="1977" spans="1:9" x14ac:dyDescent="0.3">
      <c r="A1977">
        <v>148</v>
      </c>
      <c r="B1977" t="s">
        <v>114</v>
      </c>
      <c r="C1977" t="s">
        <v>110</v>
      </c>
      <c r="D1977" t="s">
        <v>47</v>
      </c>
      <c r="E1977" t="s">
        <v>22</v>
      </c>
      <c r="F1977" s="101">
        <v>45657</v>
      </c>
      <c r="G1977">
        <v>6.3</v>
      </c>
      <c r="H1977">
        <v>5</v>
      </c>
      <c r="I1977" t="s">
        <v>6320</v>
      </c>
    </row>
    <row r="1978" spans="1:9" x14ac:dyDescent="0.3">
      <c r="A1978">
        <v>159</v>
      </c>
      <c r="B1978" t="s">
        <v>85</v>
      </c>
      <c r="C1978" t="s">
        <v>118</v>
      </c>
      <c r="D1978" t="s">
        <v>47</v>
      </c>
      <c r="E1978" t="s">
        <v>22</v>
      </c>
      <c r="F1978" s="101">
        <v>45657</v>
      </c>
      <c r="G1978">
        <v>97.8</v>
      </c>
      <c r="H1978">
        <v>80</v>
      </c>
      <c r="I1978" t="s">
        <v>6323</v>
      </c>
    </row>
    <row r="1979" spans="1:9" x14ac:dyDescent="0.3">
      <c r="A1979">
        <v>167</v>
      </c>
      <c r="B1979" t="s">
        <v>120</v>
      </c>
      <c r="C1979" t="s">
        <v>25</v>
      </c>
      <c r="D1979" t="s">
        <v>47</v>
      </c>
      <c r="E1979" t="s">
        <v>22</v>
      </c>
      <c r="F1979" s="101">
        <v>45657</v>
      </c>
      <c r="G1979">
        <v>96.8</v>
      </c>
      <c r="H1979">
        <v>85</v>
      </c>
      <c r="I1979" t="s">
        <v>6326</v>
      </c>
    </row>
    <row r="1980" spans="1:9" x14ac:dyDescent="0.3">
      <c r="A1980">
        <v>193</v>
      </c>
      <c r="B1980" t="s">
        <v>965</v>
      </c>
      <c r="C1980" t="s">
        <v>46</v>
      </c>
      <c r="D1980" t="s">
        <v>47</v>
      </c>
      <c r="E1980" t="s">
        <v>22</v>
      </c>
      <c r="F1980" s="101">
        <v>45657</v>
      </c>
      <c r="G1980">
        <v>93.5</v>
      </c>
      <c r="H1980">
        <v>90</v>
      </c>
      <c r="I1980" t="s">
        <v>6329</v>
      </c>
    </row>
    <row r="1981" spans="1:9" x14ac:dyDescent="0.3">
      <c r="A1981">
        <v>199</v>
      </c>
      <c r="B1981" t="s">
        <v>131</v>
      </c>
      <c r="C1981" t="s">
        <v>25</v>
      </c>
      <c r="D1981" t="s">
        <v>47</v>
      </c>
      <c r="E1981" t="s">
        <v>22</v>
      </c>
      <c r="F1981" s="101">
        <v>45657</v>
      </c>
      <c r="G1981">
        <v>92.81</v>
      </c>
      <c r="H1981">
        <v>70</v>
      </c>
      <c r="I1981" t="s">
        <v>6332</v>
      </c>
    </row>
    <row r="1982" spans="1:9" x14ac:dyDescent="0.3">
      <c r="A1982">
        <v>203</v>
      </c>
      <c r="B1982" t="s">
        <v>135</v>
      </c>
      <c r="C1982" t="s">
        <v>86</v>
      </c>
      <c r="D1982" t="s">
        <v>47</v>
      </c>
      <c r="E1982" t="s">
        <v>22</v>
      </c>
      <c r="F1982" s="101">
        <v>45657</v>
      </c>
      <c r="G1982">
        <v>102.84</v>
      </c>
      <c r="H1982">
        <v>95</v>
      </c>
      <c r="I1982" t="s">
        <v>3375</v>
      </c>
    </row>
    <row r="1983" spans="1:9" x14ac:dyDescent="0.3">
      <c r="A1983">
        <v>204</v>
      </c>
      <c r="B1983" t="s">
        <v>136</v>
      </c>
      <c r="C1983" t="s">
        <v>86</v>
      </c>
      <c r="D1983" t="s">
        <v>47</v>
      </c>
      <c r="E1983" t="s">
        <v>22</v>
      </c>
      <c r="F1983" s="101">
        <v>45657</v>
      </c>
      <c r="G1983">
        <v>144.53</v>
      </c>
      <c r="H1983">
        <v>95</v>
      </c>
      <c r="I1983" t="s">
        <v>6337</v>
      </c>
    </row>
    <row r="1984" spans="1:9" x14ac:dyDescent="0.3">
      <c r="A1984">
        <v>205</v>
      </c>
      <c r="B1984" t="s">
        <v>137</v>
      </c>
      <c r="C1984" t="s">
        <v>86</v>
      </c>
      <c r="D1984" t="s">
        <v>47</v>
      </c>
      <c r="E1984" t="s">
        <v>22</v>
      </c>
      <c r="F1984" s="101">
        <v>45657</v>
      </c>
      <c r="G1984">
        <v>184.72</v>
      </c>
      <c r="H1984">
        <v>95</v>
      </c>
      <c r="I1984" t="s">
        <v>6340</v>
      </c>
    </row>
    <row r="1985" spans="1:9" x14ac:dyDescent="0.3">
      <c r="A1985">
        <v>207</v>
      </c>
      <c r="B1985" t="s">
        <v>139</v>
      </c>
      <c r="C1985" t="s">
        <v>86</v>
      </c>
      <c r="D1985" t="s">
        <v>47</v>
      </c>
      <c r="E1985" t="s">
        <v>54</v>
      </c>
      <c r="F1985" s="101">
        <v>45657</v>
      </c>
      <c r="G1985">
        <v>102.2</v>
      </c>
      <c r="H1985">
        <v>100</v>
      </c>
      <c r="I1985" t="s">
        <v>6343</v>
      </c>
    </row>
    <row r="1986" spans="1:9" x14ac:dyDescent="0.3">
      <c r="A1986">
        <v>215</v>
      </c>
      <c r="B1986" t="s">
        <v>145</v>
      </c>
      <c r="C1986" t="s">
        <v>90</v>
      </c>
      <c r="D1986" t="s">
        <v>47</v>
      </c>
      <c r="E1986" t="s">
        <v>22</v>
      </c>
      <c r="F1986" s="101">
        <v>45657</v>
      </c>
      <c r="G1986">
        <v>-45.65</v>
      </c>
      <c r="H1986">
        <v>1</v>
      </c>
      <c r="I1986" t="s">
        <v>3376</v>
      </c>
    </row>
    <row r="1987" spans="1:9" x14ac:dyDescent="0.3">
      <c r="A1987">
        <v>219</v>
      </c>
      <c r="B1987" t="s">
        <v>150</v>
      </c>
      <c r="C1987" t="s">
        <v>90</v>
      </c>
      <c r="D1987" t="s">
        <v>47</v>
      </c>
      <c r="E1987" t="s">
        <v>22</v>
      </c>
      <c r="F1987" s="101">
        <v>45657</v>
      </c>
      <c r="G1987">
        <v>-12.53</v>
      </c>
      <c r="H1987">
        <v>1</v>
      </c>
      <c r="I1987" t="s">
        <v>3377</v>
      </c>
    </row>
    <row r="1988" spans="1:9" x14ac:dyDescent="0.3">
      <c r="A1988">
        <v>220</v>
      </c>
      <c r="B1988" t="s">
        <v>151</v>
      </c>
      <c r="C1988" t="s">
        <v>90</v>
      </c>
      <c r="D1988" t="s">
        <v>47</v>
      </c>
      <c r="E1988" t="s">
        <v>22</v>
      </c>
      <c r="F1988" s="101">
        <v>45657</v>
      </c>
      <c r="G1988">
        <v>13.05</v>
      </c>
      <c r="H1988">
        <v>1</v>
      </c>
      <c r="I1988" t="s">
        <v>3378</v>
      </c>
    </row>
    <row r="1989" spans="1:9" x14ac:dyDescent="0.3">
      <c r="A1989">
        <v>230</v>
      </c>
      <c r="B1989" t="s">
        <v>161</v>
      </c>
      <c r="C1989" t="s">
        <v>90</v>
      </c>
      <c r="D1989" t="s">
        <v>47</v>
      </c>
      <c r="E1989" t="s">
        <v>22</v>
      </c>
      <c r="F1989" s="101">
        <v>45657</v>
      </c>
      <c r="G1989">
        <v>100</v>
      </c>
      <c r="H1989">
        <v>90</v>
      </c>
      <c r="I1989" t="s">
        <v>6352</v>
      </c>
    </row>
    <row r="1990" spans="1:9" x14ac:dyDescent="0.3">
      <c r="A1990">
        <v>231</v>
      </c>
      <c r="B1990" t="s">
        <v>162</v>
      </c>
      <c r="C1990" t="s">
        <v>90</v>
      </c>
      <c r="D1990" t="s">
        <v>47</v>
      </c>
      <c r="E1990" t="s">
        <v>22</v>
      </c>
      <c r="F1990" s="101">
        <v>45657</v>
      </c>
      <c r="G1990">
        <v>104.19</v>
      </c>
      <c r="H1990">
        <v>35</v>
      </c>
      <c r="I1990" t="s">
        <v>6355</v>
      </c>
    </row>
    <row r="1991" spans="1:9" x14ac:dyDescent="0.3">
      <c r="A1991">
        <v>232</v>
      </c>
      <c r="B1991" t="s">
        <v>163</v>
      </c>
      <c r="C1991" t="s">
        <v>90</v>
      </c>
      <c r="D1991" t="s">
        <v>47</v>
      </c>
      <c r="E1991" t="s">
        <v>22</v>
      </c>
      <c r="F1991" s="101">
        <v>45657</v>
      </c>
      <c r="G1991">
        <v>100</v>
      </c>
      <c r="H1991">
        <v>90</v>
      </c>
      <c r="I1991" t="s">
        <v>6358</v>
      </c>
    </row>
    <row r="1992" spans="1:9" x14ac:dyDescent="0.3">
      <c r="A1992">
        <v>245</v>
      </c>
      <c r="B1992" t="s">
        <v>1245</v>
      </c>
      <c r="C1992" t="s">
        <v>178</v>
      </c>
      <c r="D1992" t="s">
        <v>47</v>
      </c>
      <c r="E1992" t="s">
        <v>22</v>
      </c>
      <c r="F1992" s="101">
        <v>45657</v>
      </c>
      <c r="G1992">
        <v>100.22</v>
      </c>
      <c r="H1992">
        <v>100</v>
      </c>
      <c r="I1992" t="s">
        <v>6361</v>
      </c>
    </row>
    <row r="1993" spans="1:9" x14ac:dyDescent="0.3">
      <c r="A1993">
        <v>246</v>
      </c>
      <c r="B1993" t="s">
        <v>181</v>
      </c>
      <c r="C1993" t="s">
        <v>180</v>
      </c>
      <c r="D1993" t="s">
        <v>47</v>
      </c>
      <c r="E1993" t="s">
        <v>22</v>
      </c>
      <c r="F1993" s="101">
        <v>45657</v>
      </c>
      <c r="G1993">
        <v>94.4</v>
      </c>
      <c r="H1993">
        <v>67.5</v>
      </c>
      <c r="I1993" t="s">
        <v>6363</v>
      </c>
    </row>
    <row r="1994" spans="1:9" x14ac:dyDescent="0.3">
      <c r="A1994">
        <v>252</v>
      </c>
      <c r="B1994" t="s">
        <v>1253</v>
      </c>
      <c r="C1994" t="s">
        <v>178</v>
      </c>
      <c r="D1994" t="s">
        <v>47</v>
      </c>
      <c r="E1994" t="s">
        <v>22</v>
      </c>
      <c r="F1994" s="101">
        <v>45657</v>
      </c>
      <c r="G1994">
        <v>99.49</v>
      </c>
      <c r="H1994">
        <v>72.900000000000006</v>
      </c>
      <c r="I1994" t="s">
        <v>6366</v>
      </c>
    </row>
    <row r="1995" spans="1:9" x14ac:dyDescent="0.3">
      <c r="A1995">
        <v>256</v>
      </c>
      <c r="B1995" t="s">
        <v>193</v>
      </c>
      <c r="C1995" t="s">
        <v>118</v>
      </c>
      <c r="D1995" t="s">
        <v>47</v>
      </c>
      <c r="E1995" t="s">
        <v>22</v>
      </c>
      <c r="F1995" s="101">
        <v>45657</v>
      </c>
      <c r="G1995">
        <v>152.94</v>
      </c>
      <c r="H1995">
        <v>100</v>
      </c>
      <c r="I1995" t="s">
        <v>6369</v>
      </c>
    </row>
    <row r="1996" spans="1:9" x14ac:dyDescent="0.3">
      <c r="A1996">
        <v>260</v>
      </c>
      <c r="B1996" t="s">
        <v>196</v>
      </c>
      <c r="C1996" t="s">
        <v>197</v>
      </c>
      <c r="D1996" t="s">
        <v>47</v>
      </c>
      <c r="E1996" t="s">
        <v>54</v>
      </c>
      <c r="F1996" s="101">
        <v>45657</v>
      </c>
      <c r="G1996">
        <v>2.1</v>
      </c>
      <c r="H1996">
        <v>2.8</v>
      </c>
      <c r="I1996" t="s">
        <v>6372</v>
      </c>
    </row>
    <row r="1997" spans="1:9" x14ac:dyDescent="0.3">
      <c r="A1997">
        <v>261</v>
      </c>
      <c r="B1997" t="s">
        <v>198</v>
      </c>
      <c r="C1997" t="s">
        <v>46</v>
      </c>
      <c r="D1997" t="s">
        <v>47</v>
      </c>
      <c r="E1997" t="s">
        <v>54</v>
      </c>
      <c r="F1997" s="101">
        <v>45657</v>
      </c>
      <c r="G1997">
        <v>2.2000000000000002</v>
      </c>
      <c r="H1997">
        <v>3</v>
      </c>
      <c r="I1997" t="s">
        <v>6375</v>
      </c>
    </row>
    <row r="1998" spans="1:9" x14ac:dyDescent="0.3">
      <c r="A1998">
        <v>262</v>
      </c>
      <c r="B1998" t="s">
        <v>200</v>
      </c>
      <c r="C1998" t="s">
        <v>41</v>
      </c>
      <c r="D1998" t="s">
        <v>47</v>
      </c>
      <c r="E1998" t="s">
        <v>54</v>
      </c>
      <c r="F1998" s="101">
        <v>45657</v>
      </c>
      <c r="G1998">
        <v>0</v>
      </c>
      <c r="H1998">
        <v>20</v>
      </c>
      <c r="I1998" t="s">
        <v>6377</v>
      </c>
    </row>
    <row r="1999" spans="1:9" x14ac:dyDescent="0.3">
      <c r="A1999">
        <v>268</v>
      </c>
      <c r="B1999" t="s">
        <v>1284</v>
      </c>
      <c r="C1999" t="s">
        <v>208</v>
      </c>
      <c r="D1999" t="s">
        <v>47</v>
      </c>
      <c r="E1999" t="s">
        <v>22</v>
      </c>
      <c r="F1999" s="101">
        <v>45657</v>
      </c>
      <c r="G1999">
        <v>732</v>
      </c>
      <c r="I1999" t="s">
        <v>6380</v>
      </c>
    </row>
    <row r="2000" spans="1:9" x14ac:dyDescent="0.3">
      <c r="A2000">
        <v>269</v>
      </c>
      <c r="B2000" t="s">
        <v>1287</v>
      </c>
      <c r="C2000" t="s">
        <v>208</v>
      </c>
      <c r="D2000" t="s">
        <v>47</v>
      </c>
      <c r="E2000" t="s">
        <v>22</v>
      </c>
      <c r="F2000" s="101">
        <v>45657</v>
      </c>
      <c r="G2000">
        <v>1.28</v>
      </c>
      <c r="I2000" t="s">
        <v>6383</v>
      </c>
    </row>
    <row r="2001" spans="1:9" x14ac:dyDescent="0.3">
      <c r="A2001">
        <v>270</v>
      </c>
      <c r="B2001" t="s">
        <v>1290</v>
      </c>
      <c r="C2001" t="s">
        <v>208</v>
      </c>
      <c r="D2001" t="s">
        <v>47</v>
      </c>
      <c r="E2001" t="s">
        <v>22</v>
      </c>
      <c r="F2001" s="101">
        <v>45657</v>
      </c>
      <c r="G2001">
        <v>4.57</v>
      </c>
      <c r="I2001" t="s">
        <v>6386</v>
      </c>
    </row>
    <row r="2002" spans="1:9" x14ac:dyDescent="0.3">
      <c r="A2002">
        <v>271</v>
      </c>
      <c r="B2002" t="s">
        <v>1293</v>
      </c>
      <c r="C2002" t="s">
        <v>208</v>
      </c>
      <c r="D2002" t="s">
        <v>47</v>
      </c>
      <c r="E2002" t="s">
        <v>22</v>
      </c>
      <c r="F2002" s="101">
        <v>45657</v>
      </c>
      <c r="G2002">
        <v>16.86</v>
      </c>
      <c r="I2002" t="s">
        <v>1294</v>
      </c>
    </row>
    <row r="2003" spans="1:9" x14ac:dyDescent="0.3">
      <c r="A2003">
        <v>273</v>
      </c>
      <c r="B2003" t="s">
        <v>213</v>
      </c>
      <c r="C2003" t="s">
        <v>214</v>
      </c>
      <c r="D2003" t="s">
        <v>47</v>
      </c>
      <c r="E2003" t="s">
        <v>22</v>
      </c>
      <c r="F2003" s="101">
        <v>45657</v>
      </c>
      <c r="G2003">
        <v>100</v>
      </c>
      <c r="H2003">
        <v>100</v>
      </c>
      <c r="I2003" t="s">
        <v>6390</v>
      </c>
    </row>
    <row r="2004" spans="1:9" x14ac:dyDescent="0.3">
      <c r="A2004">
        <v>274</v>
      </c>
      <c r="B2004" t="s">
        <v>215</v>
      </c>
      <c r="C2004" t="s">
        <v>197</v>
      </c>
      <c r="D2004" t="s">
        <v>47</v>
      </c>
      <c r="E2004" t="s">
        <v>22</v>
      </c>
      <c r="F2004" s="101">
        <v>45657</v>
      </c>
      <c r="G2004">
        <v>101.60875003065451</v>
      </c>
      <c r="H2004">
        <v>100</v>
      </c>
      <c r="I2004" t="s">
        <v>6394</v>
      </c>
    </row>
    <row r="2005" spans="1:9" x14ac:dyDescent="0.3">
      <c r="A2005">
        <v>275</v>
      </c>
      <c r="B2005" t="s">
        <v>216</v>
      </c>
      <c r="C2005" t="s">
        <v>217</v>
      </c>
      <c r="D2005" t="s">
        <v>47</v>
      </c>
      <c r="E2005" t="s">
        <v>22</v>
      </c>
      <c r="F2005" s="101">
        <v>45657</v>
      </c>
      <c r="G2005">
        <v>109.58</v>
      </c>
      <c r="H2005">
        <v>80</v>
      </c>
      <c r="I2005" t="s">
        <v>3379</v>
      </c>
    </row>
    <row r="2006" spans="1:9" x14ac:dyDescent="0.3">
      <c r="A2006">
        <v>276</v>
      </c>
      <c r="B2006" t="s">
        <v>218</v>
      </c>
      <c r="C2006" t="s">
        <v>219</v>
      </c>
      <c r="D2006" t="s">
        <v>47</v>
      </c>
      <c r="E2006" t="s">
        <v>54</v>
      </c>
      <c r="F2006" s="101">
        <v>45657</v>
      </c>
      <c r="G2006">
        <v>82.68</v>
      </c>
      <c r="H2006">
        <v>75</v>
      </c>
      <c r="I2006" t="s">
        <v>6398</v>
      </c>
    </row>
    <row r="2007" spans="1:9" x14ac:dyDescent="0.3">
      <c r="A2007">
        <v>277</v>
      </c>
      <c r="B2007" t="s">
        <v>1323</v>
      </c>
      <c r="C2007" t="s">
        <v>219</v>
      </c>
      <c r="D2007" t="s">
        <v>47</v>
      </c>
      <c r="E2007" t="s">
        <v>54</v>
      </c>
      <c r="F2007" s="101">
        <v>45657</v>
      </c>
      <c r="G2007">
        <v>71.239999999999995</v>
      </c>
      <c r="H2007">
        <v>73</v>
      </c>
      <c r="I2007" t="s">
        <v>6401</v>
      </c>
    </row>
    <row r="2008" spans="1:9" x14ac:dyDescent="0.3">
      <c r="A2008">
        <v>278</v>
      </c>
      <c r="B2008" t="s">
        <v>1325</v>
      </c>
      <c r="C2008" t="s">
        <v>219</v>
      </c>
      <c r="D2008" t="s">
        <v>47</v>
      </c>
      <c r="E2008" t="s">
        <v>22</v>
      </c>
      <c r="F2008" s="101">
        <v>45657</v>
      </c>
      <c r="G2008">
        <v>1018</v>
      </c>
      <c r="I2008" t="s">
        <v>3382</v>
      </c>
    </row>
    <row r="2009" spans="1:9" x14ac:dyDescent="0.3">
      <c r="A2009">
        <v>282</v>
      </c>
      <c r="B2009" t="s">
        <v>225</v>
      </c>
      <c r="C2009" t="s">
        <v>219</v>
      </c>
      <c r="D2009" t="s">
        <v>47</v>
      </c>
      <c r="E2009" t="s">
        <v>22</v>
      </c>
      <c r="F2009" s="101">
        <v>45657</v>
      </c>
      <c r="G2009">
        <v>96.84</v>
      </c>
      <c r="H2009">
        <v>97</v>
      </c>
      <c r="I2009" t="s">
        <v>6405</v>
      </c>
    </row>
    <row r="2010" spans="1:9" x14ac:dyDescent="0.3">
      <c r="A2010">
        <v>283</v>
      </c>
      <c r="B2010" t="s">
        <v>226</v>
      </c>
      <c r="C2010" t="s">
        <v>219</v>
      </c>
      <c r="D2010" t="s">
        <v>47</v>
      </c>
      <c r="E2010" t="s">
        <v>22</v>
      </c>
      <c r="F2010" s="101">
        <v>45657</v>
      </c>
      <c r="G2010">
        <v>4.6399999999999997</v>
      </c>
      <c r="H2010">
        <v>4.5</v>
      </c>
      <c r="I2010" t="s">
        <v>6408</v>
      </c>
    </row>
    <row r="2011" spans="1:9" x14ac:dyDescent="0.3">
      <c r="A2011">
        <v>285</v>
      </c>
      <c r="B2011" t="s">
        <v>228</v>
      </c>
      <c r="C2011" t="s">
        <v>219</v>
      </c>
      <c r="D2011" t="s">
        <v>47</v>
      </c>
      <c r="E2011" t="s">
        <v>22</v>
      </c>
      <c r="F2011" s="101">
        <v>45657</v>
      </c>
      <c r="G2011">
        <v>100</v>
      </c>
      <c r="H2011">
        <v>100</v>
      </c>
      <c r="I2011" t="s">
        <v>6411</v>
      </c>
    </row>
    <row r="2012" spans="1:9" x14ac:dyDescent="0.3">
      <c r="A2012">
        <v>286</v>
      </c>
      <c r="B2012" t="s">
        <v>1339</v>
      </c>
      <c r="C2012" t="s">
        <v>219</v>
      </c>
      <c r="D2012" t="s">
        <v>47</v>
      </c>
      <c r="E2012" t="s">
        <v>22</v>
      </c>
      <c r="F2012" s="101">
        <v>45657</v>
      </c>
      <c r="G2012">
        <v>1018</v>
      </c>
      <c r="I2012" t="s">
        <v>3383</v>
      </c>
    </row>
    <row r="2013" spans="1:9" x14ac:dyDescent="0.3">
      <c r="A2013">
        <v>292</v>
      </c>
      <c r="B2013" t="s">
        <v>235</v>
      </c>
      <c r="C2013" t="s">
        <v>234</v>
      </c>
      <c r="D2013" t="s">
        <v>47</v>
      </c>
      <c r="E2013" t="s">
        <v>22</v>
      </c>
      <c r="F2013" s="101">
        <v>45657</v>
      </c>
      <c r="G2013">
        <v>14.263862332695989</v>
      </c>
      <c r="H2013">
        <v>3</v>
      </c>
      <c r="I2013" t="s">
        <v>6416</v>
      </c>
    </row>
    <row r="2014" spans="1:9" x14ac:dyDescent="0.3">
      <c r="A2014">
        <v>294</v>
      </c>
      <c r="B2014" t="s">
        <v>238</v>
      </c>
      <c r="C2014" t="s">
        <v>234</v>
      </c>
      <c r="D2014" t="s">
        <v>47</v>
      </c>
      <c r="E2014" t="s">
        <v>22</v>
      </c>
      <c r="F2014" s="101">
        <v>45657</v>
      </c>
      <c r="G2014">
        <v>5.5</v>
      </c>
      <c r="H2014">
        <v>3</v>
      </c>
      <c r="I2014" t="s">
        <v>3384</v>
      </c>
    </row>
    <row r="2015" spans="1:9" x14ac:dyDescent="0.3">
      <c r="A2015">
        <v>302</v>
      </c>
      <c r="B2015" t="s">
        <v>1379</v>
      </c>
      <c r="C2015" t="s">
        <v>208</v>
      </c>
      <c r="D2015" t="s">
        <v>47</v>
      </c>
      <c r="E2015" t="s">
        <v>22</v>
      </c>
      <c r="F2015" s="101">
        <v>45657</v>
      </c>
      <c r="G2015">
        <v>19142</v>
      </c>
      <c r="I2015" t="s">
        <v>3385</v>
      </c>
    </row>
    <row r="2016" spans="1:9" x14ac:dyDescent="0.3">
      <c r="A2016">
        <v>303</v>
      </c>
      <c r="B2016" t="s">
        <v>248</v>
      </c>
      <c r="C2016" t="s">
        <v>249</v>
      </c>
      <c r="D2016" t="s">
        <v>47</v>
      </c>
      <c r="E2016" t="s">
        <v>22</v>
      </c>
      <c r="F2016" s="101">
        <v>45657</v>
      </c>
      <c r="G2016">
        <v>95.652173913043484</v>
      </c>
      <c r="H2016">
        <v>95</v>
      </c>
      <c r="I2016" t="s">
        <v>6423</v>
      </c>
    </row>
    <row r="2017" spans="1:9" x14ac:dyDescent="0.3">
      <c r="A2017">
        <v>304</v>
      </c>
      <c r="B2017" t="s">
        <v>250</v>
      </c>
      <c r="C2017" t="s">
        <v>249</v>
      </c>
      <c r="D2017" t="s">
        <v>47</v>
      </c>
      <c r="E2017" t="s">
        <v>22</v>
      </c>
      <c r="F2017" s="101">
        <v>45657</v>
      </c>
      <c r="G2017">
        <v>83.56</v>
      </c>
      <c r="H2017">
        <v>100</v>
      </c>
      <c r="I2017" t="s">
        <v>6425</v>
      </c>
    </row>
    <row r="2018" spans="1:9" x14ac:dyDescent="0.3">
      <c r="A2018">
        <v>323</v>
      </c>
      <c r="B2018" t="s">
        <v>273</v>
      </c>
      <c r="C2018" t="s">
        <v>39</v>
      </c>
      <c r="D2018" t="s">
        <v>47</v>
      </c>
      <c r="E2018" t="s">
        <v>22</v>
      </c>
      <c r="F2018" s="101">
        <v>45657</v>
      </c>
      <c r="H2018">
        <v>100</v>
      </c>
      <c r="I2018" t="s">
        <v>6428</v>
      </c>
    </row>
    <row r="2019" spans="1:9" x14ac:dyDescent="0.3">
      <c r="A2019">
        <v>324</v>
      </c>
      <c r="B2019" t="s">
        <v>274</v>
      </c>
      <c r="C2019" t="s">
        <v>39</v>
      </c>
      <c r="D2019" t="s">
        <v>47</v>
      </c>
      <c r="E2019" t="s">
        <v>22</v>
      </c>
      <c r="F2019" s="101">
        <v>45657</v>
      </c>
      <c r="G2019">
        <v>100</v>
      </c>
      <c r="H2019">
        <v>100</v>
      </c>
      <c r="I2019" t="s">
        <v>6431</v>
      </c>
    </row>
    <row r="2020" spans="1:9" x14ac:dyDescent="0.3">
      <c r="A2020">
        <v>325</v>
      </c>
      <c r="B2020" t="s">
        <v>1403</v>
      </c>
      <c r="C2020" t="s">
        <v>39</v>
      </c>
      <c r="D2020" t="s">
        <v>47</v>
      </c>
      <c r="E2020" t="s">
        <v>22</v>
      </c>
      <c r="F2020" s="101">
        <v>45657</v>
      </c>
      <c r="G2020">
        <v>100</v>
      </c>
      <c r="H2020">
        <v>100</v>
      </c>
      <c r="I2020" t="s">
        <v>6434</v>
      </c>
    </row>
    <row r="2021" spans="1:9" x14ac:dyDescent="0.3">
      <c r="A2021">
        <v>327</v>
      </c>
      <c r="B2021" t="s">
        <v>1408</v>
      </c>
      <c r="C2021" t="s">
        <v>214</v>
      </c>
      <c r="D2021" t="s">
        <v>47</v>
      </c>
      <c r="E2021" t="s">
        <v>22</v>
      </c>
      <c r="F2021" s="101">
        <v>45657</v>
      </c>
      <c r="H2021">
        <v>100</v>
      </c>
      <c r="I2021" t="s">
        <v>6436</v>
      </c>
    </row>
    <row r="2022" spans="1:9" x14ac:dyDescent="0.3">
      <c r="A2022">
        <v>332</v>
      </c>
      <c r="B2022" t="s">
        <v>282</v>
      </c>
      <c r="C2022" t="s">
        <v>25</v>
      </c>
      <c r="D2022" t="s">
        <v>47</v>
      </c>
      <c r="E2022" t="s">
        <v>54</v>
      </c>
      <c r="F2022" s="101">
        <v>45657</v>
      </c>
      <c r="G2022">
        <v>0.82</v>
      </c>
      <c r="H2022">
        <v>1.8</v>
      </c>
      <c r="I2022" t="s">
        <v>6438</v>
      </c>
    </row>
    <row r="2023" spans="1:9" x14ac:dyDescent="0.3">
      <c r="A2023">
        <v>337</v>
      </c>
      <c r="B2023" t="s">
        <v>1414</v>
      </c>
      <c r="C2023" t="s">
        <v>214</v>
      </c>
      <c r="D2023" t="s">
        <v>47</v>
      </c>
      <c r="E2023" t="s">
        <v>22</v>
      </c>
      <c r="F2023" s="101">
        <v>45657</v>
      </c>
      <c r="H2023">
        <v>100</v>
      </c>
      <c r="I2023" t="s">
        <v>1416</v>
      </c>
    </row>
    <row r="2024" spans="1:9" x14ac:dyDescent="0.3">
      <c r="A2024">
        <v>338</v>
      </c>
      <c r="B2024" t="s">
        <v>1419</v>
      </c>
      <c r="C2024" t="s">
        <v>214</v>
      </c>
      <c r="D2024" t="s">
        <v>47</v>
      </c>
      <c r="E2024" t="s">
        <v>22</v>
      </c>
      <c r="F2024" s="101">
        <v>45657</v>
      </c>
      <c r="H2024">
        <v>100</v>
      </c>
      <c r="I2024" t="s">
        <v>1421</v>
      </c>
    </row>
    <row r="2025" spans="1:9" x14ac:dyDescent="0.3">
      <c r="A2025">
        <v>341</v>
      </c>
      <c r="B2025" t="s">
        <v>1424</v>
      </c>
      <c r="C2025" t="s">
        <v>50</v>
      </c>
      <c r="D2025" t="s">
        <v>47</v>
      </c>
      <c r="E2025" t="s">
        <v>22</v>
      </c>
      <c r="F2025" s="101">
        <v>45657</v>
      </c>
      <c r="G2025">
        <v>102.44</v>
      </c>
      <c r="H2025">
        <v>100</v>
      </c>
      <c r="I2025" t="s">
        <v>6445</v>
      </c>
    </row>
    <row r="2026" spans="1:9" x14ac:dyDescent="0.3">
      <c r="A2026">
        <v>344</v>
      </c>
      <c r="B2026" t="s">
        <v>294</v>
      </c>
      <c r="C2026" t="s">
        <v>25</v>
      </c>
      <c r="D2026" t="s">
        <v>47</v>
      </c>
      <c r="E2026" t="s">
        <v>22</v>
      </c>
      <c r="F2026" s="101">
        <v>45657</v>
      </c>
      <c r="G2026">
        <v>99.19</v>
      </c>
      <c r="H2026">
        <v>93</v>
      </c>
      <c r="I2026" t="s">
        <v>6448</v>
      </c>
    </row>
    <row r="2027" spans="1:9" x14ac:dyDescent="0.3">
      <c r="A2027">
        <v>356</v>
      </c>
      <c r="B2027" t="s">
        <v>307</v>
      </c>
      <c r="C2027" t="s">
        <v>306</v>
      </c>
      <c r="D2027" t="s">
        <v>47</v>
      </c>
      <c r="E2027" t="s">
        <v>54</v>
      </c>
      <c r="F2027" s="101">
        <v>45657</v>
      </c>
      <c r="G2027">
        <v>65.55</v>
      </c>
      <c r="H2027">
        <v>60</v>
      </c>
      <c r="I2027" t="s">
        <v>6451</v>
      </c>
    </row>
    <row r="2028" spans="1:9" x14ac:dyDescent="0.3">
      <c r="A2028">
        <v>357</v>
      </c>
      <c r="B2028" t="s">
        <v>1437</v>
      </c>
      <c r="C2028" t="s">
        <v>306</v>
      </c>
      <c r="D2028" t="s">
        <v>47</v>
      </c>
      <c r="E2028" t="s">
        <v>22</v>
      </c>
      <c r="F2028" s="101">
        <v>45657</v>
      </c>
      <c r="G2028">
        <v>0.51</v>
      </c>
      <c r="I2028" t="s">
        <v>6454</v>
      </c>
    </row>
    <row r="2029" spans="1:9" x14ac:dyDescent="0.3">
      <c r="A2029">
        <v>358</v>
      </c>
      <c r="B2029" t="s">
        <v>1439</v>
      </c>
      <c r="C2029" t="s">
        <v>310</v>
      </c>
      <c r="D2029" t="s">
        <v>47</v>
      </c>
      <c r="E2029" t="s">
        <v>22</v>
      </c>
      <c r="F2029" s="101">
        <v>45657</v>
      </c>
      <c r="G2029">
        <v>100</v>
      </c>
      <c r="H2029">
        <v>87</v>
      </c>
      <c r="I2029" t="s">
        <v>6457</v>
      </c>
    </row>
    <row r="2030" spans="1:9" x14ac:dyDescent="0.3">
      <c r="A2030">
        <v>359</v>
      </c>
      <c r="B2030" t="s">
        <v>1441</v>
      </c>
      <c r="C2030" t="s">
        <v>217</v>
      </c>
      <c r="D2030" t="s">
        <v>47</v>
      </c>
      <c r="E2030" t="s">
        <v>22</v>
      </c>
      <c r="F2030" s="101">
        <v>45657</v>
      </c>
      <c r="G2030">
        <v>86</v>
      </c>
      <c r="H2030">
        <v>80</v>
      </c>
      <c r="I2030" t="s">
        <v>6460</v>
      </c>
    </row>
    <row r="2031" spans="1:9" x14ac:dyDescent="0.3">
      <c r="A2031">
        <v>362</v>
      </c>
      <c r="B2031" t="s">
        <v>314</v>
      </c>
      <c r="C2031" t="s">
        <v>315</v>
      </c>
      <c r="D2031" t="s">
        <v>47</v>
      </c>
      <c r="E2031" t="s">
        <v>22</v>
      </c>
      <c r="F2031" s="101">
        <v>45657</v>
      </c>
      <c r="G2031">
        <v>99.49</v>
      </c>
      <c r="H2031">
        <v>98</v>
      </c>
      <c r="I2031" t="s">
        <v>3386</v>
      </c>
    </row>
    <row r="2032" spans="1:9" x14ac:dyDescent="0.3">
      <c r="A2032">
        <v>363</v>
      </c>
      <c r="B2032" t="s">
        <v>316</v>
      </c>
      <c r="C2032" t="s">
        <v>315</v>
      </c>
      <c r="D2032" t="s">
        <v>47</v>
      </c>
      <c r="E2032" t="s">
        <v>22</v>
      </c>
      <c r="F2032" s="101">
        <v>45657</v>
      </c>
      <c r="G2032">
        <v>100</v>
      </c>
      <c r="H2032">
        <v>100</v>
      </c>
      <c r="I2032" t="s">
        <v>6465</v>
      </c>
    </row>
    <row r="2033" spans="1:9" x14ac:dyDescent="0.3">
      <c r="A2033">
        <v>364</v>
      </c>
      <c r="B2033" t="s">
        <v>317</v>
      </c>
      <c r="C2033" t="s">
        <v>32</v>
      </c>
      <c r="D2033" t="s">
        <v>47</v>
      </c>
      <c r="E2033" t="s">
        <v>22</v>
      </c>
      <c r="F2033" s="101">
        <v>45657</v>
      </c>
      <c r="G2033">
        <v>98.09</v>
      </c>
      <c r="H2033">
        <v>100</v>
      </c>
      <c r="I2033" t="s">
        <v>6468</v>
      </c>
    </row>
    <row r="2034" spans="1:9" x14ac:dyDescent="0.3">
      <c r="A2034">
        <v>369</v>
      </c>
      <c r="B2034" t="s">
        <v>324</v>
      </c>
      <c r="C2034" t="s">
        <v>32</v>
      </c>
      <c r="D2034" t="s">
        <v>47</v>
      </c>
      <c r="E2034" t="s">
        <v>22</v>
      </c>
      <c r="F2034" s="101">
        <v>45657</v>
      </c>
      <c r="G2034">
        <v>71.3</v>
      </c>
      <c r="H2034">
        <v>100</v>
      </c>
      <c r="I2034" t="s">
        <v>3387</v>
      </c>
    </row>
    <row r="2035" spans="1:9" x14ac:dyDescent="0.3">
      <c r="A2035">
        <v>371</v>
      </c>
      <c r="B2035" t="s">
        <v>326</v>
      </c>
      <c r="C2035" t="s">
        <v>32</v>
      </c>
      <c r="D2035" t="s">
        <v>47</v>
      </c>
      <c r="E2035" t="s">
        <v>22</v>
      </c>
      <c r="F2035" s="101">
        <v>45657</v>
      </c>
      <c r="G2035">
        <v>96.99</v>
      </c>
      <c r="H2035">
        <v>100</v>
      </c>
      <c r="I2035" t="s">
        <v>6473</v>
      </c>
    </row>
    <row r="2036" spans="1:9" x14ac:dyDescent="0.3">
      <c r="A2036">
        <v>375</v>
      </c>
      <c r="B2036" t="s">
        <v>330</v>
      </c>
      <c r="C2036" t="s">
        <v>315</v>
      </c>
      <c r="D2036" t="s">
        <v>47</v>
      </c>
      <c r="E2036" t="s">
        <v>22</v>
      </c>
      <c r="F2036" s="101">
        <v>45657</v>
      </c>
      <c r="G2036">
        <v>100</v>
      </c>
      <c r="H2036">
        <v>100</v>
      </c>
      <c r="I2036" t="s">
        <v>6476</v>
      </c>
    </row>
    <row r="2037" spans="1:9" x14ac:dyDescent="0.3">
      <c r="A2037">
        <v>376</v>
      </c>
      <c r="B2037" t="s">
        <v>332</v>
      </c>
      <c r="C2037" t="s">
        <v>86</v>
      </c>
      <c r="D2037" t="s">
        <v>47</v>
      </c>
      <c r="E2037" t="s">
        <v>22</v>
      </c>
      <c r="F2037" s="101">
        <v>45657</v>
      </c>
      <c r="G2037">
        <v>109.1</v>
      </c>
      <c r="H2037">
        <v>95</v>
      </c>
      <c r="I2037" t="s">
        <v>6479</v>
      </c>
    </row>
    <row r="2038" spans="1:9" x14ac:dyDescent="0.3">
      <c r="A2038">
        <v>379</v>
      </c>
      <c r="B2038" t="s">
        <v>335</v>
      </c>
      <c r="C2038" t="s">
        <v>336</v>
      </c>
      <c r="D2038" t="s">
        <v>47</v>
      </c>
      <c r="E2038" t="s">
        <v>22</v>
      </c>
      <c r="F2038" s="101">
        <v>45657</v>
      </c>
      <c r="G2038">
        <v>99.31</v>
      </c>
      <c r="H2038">
        <v>100</v>
      </c>
      <c r="I2038" t="s">
        <v>6482</v>
      </c>
    </row>
    <row r="2039" spans="1:9" x14ac:dyDescent="0.3">
      <c r="A2039">
        <v>381</v>
      </c>
      <c r="B2039" t="s">
        <v>338</v>
      </c>
      <c r="C2039" t="s">
        <v>336</v>
      </c>
      <c r="D2039" t="s">
        <v>47</v>
      </c>
      <c r="E2039" t="s">
        <v>22</v>
      </c>
      <c r="F2039" s="101">
        <v>45657</v>
      </c>
      <c r="G2039">
        <v>89.19</v>
      </c>
      <c r="H2039">
        <v>100</v>
      </c>
      <c r="I2039" t="s">
        <v>6485</v>
      </c>
    </row>
    <row r="2040" spans="1:9" x14ac:dyDescent="0.3">
      <c r="A2040">
        <v>382</v>
      </c>
      <c r="B2040" t="s">
        <v>339</v>
      </c>
      <c r="C2040" t="s">
        <v>336</v>
      </c>
      <c r="D2040" t="s">
        <v>47</v>
      </c>
      <c r="E2040" t="s">
        <v>22</v>
      </c>
      <c r="F2040" s="101">
        <v>45657</v>
      </c>
      <c r="G2040">
        <v>98.13</v>
      </c>
      <c r="H2040">
        <v>100</v>
      </c>
      <c r="I2040" t="s">
        <v>6488</v>
      </c>
    </row>
    <row r="2041" spans="1:9" x14ac:dyDescent="0.3">
      <c r="A2041">
        <v>383</v>
      </c>
      <c r="B2041" t="s">
        <v>340</v>
      </c>
      <c r="C2041" t="s">
        <v>336</v>
      </c>
      <c r="D2041" t="s">
        <v>47</v>
      </c>
      <c r="E2041" t="s">
        <v>22</v>
      </c>
      <c r="F2041" s="101">
        <v>45657</v>
      </c>
      <c r="G2041">
        <v>120.71</v>
      </c>
      <c r="H2041">
        <v>100</v>
      </c>
      <c r="I2041" t="s">
        <v>6491</v>
      </c>
    </row>
    <row r="2042" spans="1:9" x14ac:dyDescent="0.3">
      <c r="A2042">
        <v>384</v>
      </c>
      <c r="B2042" t="s">
        <v>341</v>
      </c>
      <c r="C2042" t="s">
        <v>336</v>
      </c>
      <c r="D2042" t="s">
        <v>47</v>
      </c>
      <c r="E2042" t="s">
        <v>22</v>
      </c>
      <c r="F2042" s="101">
        <v>45657</v>
      </c>
      <c r="G2042">
        <v>87.9</v>
      </c>
      <c r="H2042">
        <v>100</v>
      </c>
      <c r="I2042" t="s">
        <v>6494</v>
      </c>
    </row>
    <row r="2043" spans="1:9" x14ac:dyDescent="0.3">
      <c r="A2043">
        <v>385</v>
      </c>
      <c r="B2043" t="s">
        <v>342</v>
      </c>
      <c r="C2043" t="s">
        <v>343</v>
      </c>
      <c r="D2043" t="s">
        <v>47</v>
      </c>
      <c r="E2043" t="s">
        <v>22</v>
      </c>
      <c r="F2043" s="101">
        <v>45657</v>
      </c>
      <c r="G2043">
        <v>88.56</v>
      </c>
      <c r="H2043">
        <v>100</v>
      </c>
      <c r="I2043" t="s">
        <v>6497</v>
      </c>
    </row>
    <row r="2044" spans="1:9" x14ac:dyDescent="0.3">
      <c r="A2044">
        <v>386</v>
      </c>
      <c r="B2044" t="s">
        <v>344</v>
      </c>
      <c r="C2044" t="s">
        <v>343</v>
      </c>
      <c r="D2044" t="s">
        <v>47</v>
      </c>
      <c r="E2044" t="s">
        <v>22</v>
      </c>
      <c r="F2044" s="101">
        <v>45657</v>
      </c>
      <c r="G2044">
        <v>75.010000000000005</v>
      </c>
      <c r="H2044">
        <v>100</v>
      </c>
      <c r="I2044" t="s">
        <v>3388</v>
      </c>
    </row>
    <row r="2045" spans="1:9" x14ac:dyDescent="0.3">
      <c r="A2045">
        <v>389</v>
      </c>
      <c r="B2045" t="s">
        <v>347</v>
      </c>
      <c r="C2045" t="s">
        <v>439</v>
      </c>
      <c r="D2045" t="s">
        <v>47</v>
      </c>
      <c r="E2045" t="s">
        <v>22</v>
      </c>
      <c r="F2045" s="101">
        <v>45657</v>
      </c>
      <c r="G2045">
        <v>0</v>
      </c>
      <c r="H2045">
        <v>85</v>
      </c>
      <c r="I2045" t="s">
        <v>6502</v>
      </c>
    </row>
    <row r="2046" spans="1:9" x14ac:dyDescent="0.3">
      <c r="A2046">
        <v>397</v>
      </c>
      <c r="B2046" t="s">
        <v>1556</v>
      </c>
      <c r="C2046" t="s">
        <v>358</v>
      </c>
      <c r="D2046" t="s">
        <v>47</v>
      </c>
      <c r="E2046" t="s">
        <v>22</v>
      </c>
      <c r="F2046" s="101">
        <v>45657</v>
      </c>
      <c r="G2046">
        <v>94.88</v>
      </c>
      <c r="H2046">
        <v>80</v>
      </c>
      <c r="I2046" t="s">
        <v>6504</v>
      </c>
    </row>
    <row r="2047" spans="1:9" x14ac:dyDescent="0.3">
      <c r="A2047">
        <v>398</v>
      </c>
      <c r="B2047" t="s">
        <v>360</v>
      </c>
      <c r="C2047" t="s">
        <v>361</v>
      </c>
      <c r="D2047" t="s">
        <v>47</v>
      </c>
      <c r="E2047" t="s">
        <v>22</v>
      </c>
      <c r="F2047" s="101">
        <v>45657</v>
      </c>
      <c r="G2047">
        <v>160</v>
      </c>
      <c r="H2047">
        <v>100</v>
      </c>
      <c r="I2047" t="s">
        <v>6507</v>
      </c>
    </row>
    <row r="2048" spans="1:9" x14ac:dyDescent="0.3">
      <c r="A2048">
        <v>399</v>
      </c>
      <c r="B2048" t="s">
        <v>363</v>
      </c>
      <c r="C2048" t="s">
        <v>361</v>
      </c>
      <c r="D2048" t="s">
        <v>47</v>
      </c>
      <c r="E2048" t="s">
        <v>22</v>
      </c>
      <c r="F2048" s="101">
        <v>45657</v>
      </c>
      <c r="G2048">
        <v>111.36</v>
      </c>
      <c r="H2048">
        <v>100</v>
      </c>
      <c r="I2048" t="s">
        <v>8445</v>
      </c>
    </row>
    <row r="2049" spans="1:9" x14ac:dyDescent="0.3">
      <c r="A2049">
        <v>400</v>
      </c>
      <c r="B2049" t="s">
        <v>364</v>
      </c>
      <c r="C2049" t="s">
        <v>361</v>
      </c>
      <c r="D2049" t="s">
        <v>47</v>
      </c>
      <c r="E2049" t="s">
        <v>22</v>
      </c>
      <c r="F2049" s="101">
        <v>45657</v>
      </c>
      <c r="G2049">
        <v>397.73</v>
      </c>
      <c r="H2049">
        <v>100</v>
      </c>
      <c r="I2049" t="s">
        <v>6510</v>
      </c>
    </row>
    <row r="2050" spans="1:9" x14ac:dyDescent="0.3">
      <c r="A2050">
        <v>401</v>
      </c>
      <c r="B2050" t="s">
        <v>365</v>
      </c>
      <c r="C2050" t="s">
        <v>366</v>
      </c>
      <c r="D2050" t="s">
        <v>47</v>
      </c>
      <c r="E2050" t="s">
        <v>22</v>
      </c>
      <c r="F2050" s="101">
        <v>45657</v>
      </c>
      <c r="G2050">
        <v>100</v>
      </c>
      <c r="H2050">
        <v>90</v>
      </c>
      <c r="I2050" t="s">
        <v>6513</v>
      </c>
    </row>
    <row r="2051" spans="1:9" x14ac:dyDescent="0.3">
      <c r="A2051">
        <v>403</v>
      </c>
      <c r="B2051" t="s">
        <v>1563</v>
      </c>
      <c r="C2051" t="s">
        <v>366</v>
      </c>
      <c r="D2051" t="s">
        <v>47</v>
      </c>
      <c r="E2051" t="s">
        <v>22</v>
      </c>
      <c r="F2051" s="101">
        <v>45657</v>
      </c>
      <c r="G2051">
        <v>14495</v>
      </c>
      <c r="I2051" t="s">
        <v>6516</v>
      </c>
    </row>
    <row r="2052" spans="1:9" x14ac:dyDescent="0.3">
      <c r="A2052">
        <v>408</v>
      </c>
      <c r="B2052" t="s">
        <v>374</v>
      </c>
      <c r="C2052" t="s">
        <v>39</v>
      </c>
      <c r="D2052" t="s">
        <v>47</v>
      </c>
      <c r="E2052" t="s">
        <v>22</v>
      </c>
      <c r="F2052" s="101">
        <v>45657</v>
      </c>
      <c r="G2052">
        <v>100</v>
      </c>
      <c r="H2052">
        <v>100</v>
      </c>
      <c r="I2052" t="s">
        <v>3389</v>
      </c>
    </row>
    <row r="2053" spans="1:9" x14ac:dyDescent="0.3">
      <c r="A2053">
        <v>422</v>
      </c>
      <c r="B2053" t="s">
        <v>390</v>
      </c>
      <c r="C2053" t="s">
        <v>79</v>
      </c>
      <c r="D2053" t="s">
        <v>47</v>
      </c>
      <c r="E2053" t="s">
        <v>22</v>
      </c>
      <c r="F2053" s="101">
        <v>45657</v>
      </c>
      <c r="G2053">
        <v>7.91</v>
      </c>
      <c r="H2053">
        <v>8.01</v>
      </c>
      <c r="I2053" t="s">
        <v>6521</v>
      </c>
    </row>
    <row r="2054" spans="1:9" x14ac:dyDescent="0.3">
      <c r="A2054">
        <v>426</v>
      </c>
      <c r="B2054" t="s">
        <v>394</v>
      </c>
      <c r="C2054" t="s">
        <v>395</v>
      </c>
      <c r="D2054" t="s">
        <v>47</v>
      </c>
      <c r="E2054" t="s">
        <v>22</v>
      </c>
      <c r="F2054" s="101">
        <v>45657</v>
      </c>
      <c r="G2054">
        <v>86.72</v>
      </c>
      <c r="H2054">
        <v>80</v>
      </c>
      <c r="I2054" t="s">
        <v>6525</v>
      </c>
    </row>
    <row r="2055" spans="1:9" x14ac:dyDescent="0.3">
      <c r="A2055">
        <v>427</v>
      </c>
      <c r="B2055" t="s">
        <v>396</v>
      </c>
      <c r="C2055" t="s">
        <v>90</v>
      </c>
      <c r="D2055" t="s">
        <v>47</v>
      </c>
      <c r="E2055" t="s">
        <v>54</v>
      </c>
      <c r="F2055" s="101">
        <v>45657</v>
      </c>
      <c r="G2055">
        <v>0.17</v>
      </c>
      <c r="H2055">
        <v>0.2</v>
      </c>
      <c r="I2055" t="s">
        <v>3390</v>
      </c>
    </row>
    <row r="2056" spans="1:9" x14ac:dyDescent="0.3">
      <c r="A2056">
        <v>428</v>
      </c>
      <c r="B2056" t="s">
        <v>397</v>
      </c>
      <c r="C2056" t="s">
        <v>90</v>
      </c>
      <c r="D2056" t="s">
        <v>47</v>
      </c>
      <c r="E2056" t="s">
        <v>54</v>
      </c>
      <c r="F2056" s="101">
        <v>45657</v>
      </c>
      <c r="G2056">
        <v>18.53</v>
      </c>
      <c r="H2056">
        <v>1</v>
      </c>
      <c r="I2056" t="s">
        <v>3391</v>
      </c>
    </row>
    <row r="2057" spans="1:9" x14ac:dyDescent="0.3">
      <c r="A2057">
        <v>429</v>
      </c>
      <c r="B2057" t="s">
        <v>398</v>
      </c>
      <c r="C2057" t="s">
        <v>90</v>
      </c>
      <c r="D2057" t="s">
        <v>47</v>
      </c>
      <c r="E2057" t="s">
        <v>54</v>
      </c>
      <c r="F2057" s="101">
        <v>45657</v>
      </c>
      <c r="G2057">
        <v>0.67</v>
      </c>
      <c r="H2057">
        <v>0.76</v>
      </c>
      <c r="I2057" t="s">
        <v>3392</v>
      </c>
    </row>
    <row r="2058" spans="1:9" x14ac:dyDescent="0.3">
      <c r="A2058">
        <v>430</v>
      </c>
      <c r="B2058" t="s">
        <v>399</v>
      </c>
      <c r="C2058" t="s">
        <v>86</v>
      </c>
      <c r="D2058" t="s">
        <v>47</v>
      </c>
      <c r="E2058" t="s">
        <v>22</v>
      </c>
      <c r="F2058" s="101">
        <v>45657</v>
      </c>
      <c r="G2058">
        <v>102.9374919710379</v>
      </c>
      <c r="H2058">
        <v>95</v>
      </c>
      <c r="I2058" t="s">
        <v>6534</v>
      </c>
    </row>
    <row r="2059" spans="1:9" x14ac:dyDescent="0.3">
      <c r="A2059">
        <v>433</v>
      </c>
      <c r="B2059" t="s">
        <v>402</v>
      </c>
      <c r="C2059" t="s">
        <v>90</v>
      </c>
      <c r="D2059" t="s">
        <v>47</v>
      </c>
      <c r="E2059" t="s">
        <v>54</v>
      </c>
      <c r="F2059" s="101">
        <v>45657</v>
      </c>
      <c r="G2059">
        <v>0.14000000000000001</v>
      </c>
      <c r="H2059">
        <v>0.05</v>
      </c>
      <c r="I2059" t="s">
        <v>3393</v>
      </c>
    </row>
    <row r="2060" spans="1:9" x14ac:dyDescent="0.3">
      <c r="A2060">
        <v>435</v>
      </c>
      <c r="B2060" t="s">
        <v>404</v>
      </c>
      <c r="C2060" t="s">
        <v>90</v>
      </c>
      <c r="D2060" t="s">
        <v>47</v>
      </c>
      <c r="E2060" t="s">
        <v>22</v>
      </c>
      <c r="F2060" s="101">
        <v>45657</v>
      </c>
      <c r="G2060">
        <v>71.09</v>
      </c>
      <c r="H2060">
        <v>100</v>
      </c>
      <c r="I2060" t="s">
        <v>3394</v>
      </c>
    </row>
    <row r="2061" spans="1:9" x14ac:dyDescent="0.3">
      <c r="A2061">
        <v>439</v>
      </c>
      <c r="B2061" t="s">
        <v>407</v>
      </c>
      <c r="C2061" t="s">
        <v>315</v>
      </c>
      <c r="D2061" t="s">
        <v>47</v>
      </c>
      <c r="E2061" t="s">
        <v>22</v>
      </c>
      <c r="F2061" s="101">
        <v>45657</v>
      </c>
      <c r="G2061">
        <v>100</v>
      </c>
      <c r="H2061">
        <v>100</v>
      </c>
      <c r="I2061" t="s">
        <v>6541</v>
      </c>
    </row>
    <row r="2062" spans="1:9" x14ac:dyDescent="0.3">
      <c r="A2062">
        <v>440</v>
      </c>
      <c r="B2062" t="s">
        <v>408</v>
      </c>
      <c r="C2062" t="s">
        <v>315</v>
      </c>
      <c r="D2062" t="s">
        <v>47</v>
      </c>
      <c r="E2062" t="s">
        <v>22</v>
      </c>
      <c r="F2062" s="101">
        <v>45657</v>
      </c>
      <c r="G2062">
        <v>99.24</v>
      </c>
      <c r="H2062">
        <v>98</v>
      </c>
      <c r="I2062" t="s">
        <v>3395</v>
      </c>
    </row>
    <row r="2063" spans="1:9" x14ac:dyDescent="0.3">
      <c r="A2063">
        <v>444</v>
      </c>
      <c r="B2063" t="s">
        <v>412</v>
      </c>
      <c r="C2063" t="s">
        <v>180</v>
      </c>
      <c r="D2063" t="s">
        <v>47</v>
      </c>
      <c r="E2063" t="s">
        <v>54</v>
      </c>
      <c r="F2063" s="101">
        <v>45657</v>
      </c>
      <c r="G2063">
        <v>2.1</v>
      </c>
      <c r="I2063" t="s">
        <v>6546</v>
      </c>
    </row>
    <row r="2064" spans="1:9" x14ac:dyDescent="0.3">
      <c r="A2064">
        <v>445</v>
      </c>
      <c r="B2064" t="s">
        <v>413</v>
      </c>
      <c r="C2064" t="s">
        <v>180</v>
      </c>
      <c r="D2064" t="s">
        <v>47</v>
      </c>
      <c r="E2064" t="s">
        <v>22</v>
      </c>
      <c r="F2064" s="101">
        <v>45657</v>
      </c>
      <c r="G2064">
        <v>86.5</v>
      </c>
      <c r="H2064">
        <v>67.5</v>
      </c>
      <c r="I2064" t="s">
        <v>6549</v>
      </c>
    </row>
    <row r="2065" spans="1:9" x14ac:dyDescent="0.3">
      <c r="A2065">
        <v>447</v>
      </c>
      <c r="B2065" t="s">
        <v>238</v>
      </c>
      <c r="C2065" t="s">
        <v>104</v>
      </c>
      <c r="D2065" t="s">
        <v>47</v>
      </c>
      <c r="E2065" t="s">
        <v>22</v>
      </c>
      <c r="F2065" s="101">
        <v>45657</v>
      </c>
      <c r="G2065">
        <v>16.16</v>
      </c>
      <c r="H2065">
        <v>15</v>
      </c>
      <c r="I2065" t="s">
        <v>6552</v>
      </c>
    </row>
    <row r="2066" spans="1:9" x14ac:dyDescent="0.3">
      <c r="A2066">
        <v>448</v>
      </c>
      <c r="B2066" t="s">
        <v>414</v>
      </c>
      <c r="C2066" t="s">
        <v>104</v>
      </c>
      <c r="D2066" t="s">
        <v>47</v>
      </c>
      <c r="E2066" t="s">
        <v>22</v>
      </c>
      <c r="F2066" s="101">
        <v>45657</v>
      </c>
      <c r="G2066">
        <v>9.32</v>
      </c>
      <c r="H2066">
        <v>9</v>
      </c>
      <c r="I2066" t="s">
        <v>6555</v>
      </c>
    </row>
    <row r="2067" spans="1:9" x14ac:dyDescent="0.3">
      <c r="A2067">
        <v>451</v>
      </c>
      <c r="B2067" t="s">
        <v>1825</v>
      </c>
      <c r="C2067" t="s">
        <v>354</v>
      </c>
      <c r="D2067" t="s">
        <v>47</v>
      </c>
      <c r="E2067" t="s">
        <v>22</v>
      </c>
      <c r="F2067" s="101">
        <v>45657</v>
      </c>
      <c r="G2067">
        <v>42.7</v>
      </c>
      <c r="I2067" t="s">
        <v>6558</v>
      </c>
    </row>
    <row r="2068" spans="1:9" x14ac:dyDescent="0.3">
      <c r="A2068">
        <v>452</v>
      </c>
      <c r="B2068" t="s">
        <v>417</v>
      </c>
      <c r="C2068" t="s">
        <v>354</v>
      </c>
      <c r="D2068" t="s">
        <v>47</v>
      </c>
      <c r="E2068" t="s">
        <v>22</v>
      </c>
      <c r="F2068" s="101">
        <v>45657</v>
      </c>
      <c r="G2068">
        <v>160</v>
      </c>
      <c r="H2068">
        <v>100</v>
      </c>
      <c r="I2068" t="s">
        <v>6561</v>
      </c>
    </row>
    <row r="2069" spans="1:9" x14ac:dyDescent="0.3">
      <c r="A2069">
        <v>466</v>
      </c>
      <c r="B2069" t="s">
        <v>429</v>
      </c>
      <c r="C2069" t="s">
        <v>217</v>
      </c>
      <c r="D2069" t="s">
        <v>47</v>
      </c>
      <c r="E2069" t="s">
        <v>22</v>
      </c>
      <c r="F2069" s="101">
        <v>45657</v>
      </c>
      <c r="G2069">
        <v>107.6</v>
      </c>
      <c r="H2069">
        <v>100</v>
      </c>
      <c r="I2069" t="s">
        <v>2600</v>
      </c>
    </row>
    <row r="2070" spans="1:9" x14ac:dyDescent="0.3">
      <c r="A2070">
        <v>467</v>
      </c>
      <c r="B2070" t="s">
        <v>430</v>
      </c>
      <c r="C2070" t="s">
        <v>217</v>
      </c>
      <c r="D2070" t="s">
        <v>47</v>
      </c>
      <c r="E2070" t="s">
        <v>22</v>
      </c>
      <c r="F2070" s="101">
        <v>45657</v>
      </c>
      <c r="G2070">
        <v>121.83</v>
      </c>
      <c r="H2070">
        <v>100</v>
      </c>
      <c r="I2070" t="s">
        <v>6565</v>
      </c>
    </row>
    <row r="2071" spans="1:9" x14ac:dyDescent="0.3">
      <c r="A2071">
        <v>468</v>
      </c>
      <c r="B2071" t="s">
        <v>431</v>
      </c>
      <c r="C2071" t="s">
        <v>217</v>
      </c>
      <c r="D2071" t="s">
        <v>47</v>
      </c>
      <c r="E2071" t="s">
        <v>54</v>
      </c>
      <c r="F2071" s="101">
        <v>45657</v>
      </c>
      <c r="G2071">
        <v>2.6</v>
      </c>
      <c r="H2071">
        <v>3</v>
      </c>
      <c r="I2071" t="s">
        <v>6568</v>
      </c>
    </row>
    <row r="2072" spans="1:9" x14ac:dyDescent="0.3">
      <c r="A2072">
        <v>473</v>
      </c>
      <c r="B2072" t="s">
        <v>437</v>
      </c>
      <c r="C2072" t="s">
        <v>20</v>
      </c>
      <c r="D2072" t="s">
        <v>47</v>
      </c>
      <c r="E2072" t="s">
        <v>22</v>
      </c>
      <c r="F2072" s="101">
        <v>45657</v>
      </c>
      <c r="G2072">
        <v>100</v>
      </c>
      <c r="H2072">
        <v>100</v>
      </c>
      <c r="I2072" t="s">
        <v>3396</v>
      </c>
    </row>
    <row r="2073" spans="1:9" x14ac:dyDescent="0.3">
      <c r="A2073">
        <v>474</v>
      </c>
      <c r="B2073" t="s">
        <v>440</v>
      </c>
      <c r="C2073" t="s">
        <v>439</v>
      </c>
      <c r="D2073" t="s">
        <v>47</v>
      </c>
      <c r="E2073" t="s">
        <v>22</v>
      </c>
      <c r="F2073" s="101">
        <v>45657</v>
      </c>
      <c r="G2073">
        <v>100</v>
      </c>
      <c r="H2073">
        <v>100</v>
      </c>
      <c r="I2073" t="s">
        <v>3398</v>
      </c>
    </row>
    <row r="2074" spans="1:9" x14ac:dyDescent="0.3">
      <c r="A2074">
        <v>475</v>
      </c>
      <c r="B2074" t="s">
        <v>441</v>
      </c>
      <c r="C2074" t="s">
        <v>39</v>
      </c>
      <c r="D2074" t="s">
        <v>47</v>
      </c>
      <c r="E2074" t="s">
        <v>22</v>
      </c>
      <c r="F2074" s="101">
        <v>45657</v>
      </c>
      <c r="G2074">
        <v>140</v>
      </c>
      <c r="H2074">
        <v>100</v>
      </c>
      <c r="I2074" t="s">
        <v>6575</v>
      </c>
    </row>
    <row r="2075" spans="1:9" x14ac:dyDescent="0.3">
      <c r="A2075">
        <v>476</v>
      </c>
      <c r="B2075" t="s">
        <v>442</v>
      </c>
      <c r="C2075" t="s">
        <v>20</v>
      </c>
      <c r="D2075" t="s">
        <v>47</v>
      </c>
      <c r="E2075" t="s">
        <v>22</v>
      </c>
      <c r="F2075" s="101">
        <v>45657</v>
      </c>
      <c r="G2075">
        <v>100</v>
      </c>
      <c r="H2075">
        <v>100</v>
      </c>
      <c r="I2075" t="s">
        <v>3399</v>
      </c>
    </row>
    <row r="2076" spans="1:9" x14ac:dyDescent="0.3">
      <c r="A2076">
        <v>477</v>
      </c>
      <c r="B2076" t="s">
        <v>443</v>
      </c>
      <c r="C2076" t="s">
        <v>439</v>
      </c>
      <c r="D2076" t="s">
        <v>47</v>
      </c>
      <c r="E2076" t="s">
        <v>22</v>
      </c>
      <c r="F2076" s="101">
        <v>45657</v>
      </c>
      <c r="G2076">
        <v>100</v>
      </c>
      <c r="H2076">
        <v>100</v>
      </c>
      <c r="I2076" t="s">
        <v>6580</v>
      </c>
    </row>
    <row r="2077" spans="1:9" x14ac:dyDescent="0.3">
      <c r="A2077">
        <v>478</v>
      </c>
      <c r="B2077" t="s">
        <v>444</v>
      </c>
      <c r="C2077" t="s">
        <v>439</v>
      </c>
      <c r="D2077" t="s">
        <v>47</v>
      </c>
      <c r="E2077" t="s">
        <v>22</v>
      </c>
      <c r="F2077" s="101">
        <v>45657</v>
      </c>
      <c r="G2077">
        <v>100</v>
      </c>
      <c r="H2077">
        <v>100</v>
      </c>
      <c r="I2077" t="s">
        <v>3400</v>
      </c>
    </row>
    <row r="2078" spans="1:9" x14ac:dyDescent="0.3">
      <c r="A2078">
        <v>479</v>
      </c>
      <c r="B2078" t="s">
        <v>445</v>
      </c>
      <c r="C2078" t="s">
        <v>439</v>
      </c>
      <c r="D2078" t="s">
        <v>47</v>
      </c>
      <c r="E2078" t="s">
        <v>22</v>
      </c>
      <c r="F2078" s="101">
        <v>45657</v>
      </c>
      <c r="G2078">
        <v>100</v>
      </c>
      <c r="H2078">
        <v>100</v>
      </c>
      <c r="I2078" t="s">
        <v>3401</v>
      </c>
    </row>
    <row r="2079" spans="1:9" x14ac:dyDescent="0.3">
      <c r="A2079">
        <v>480</v>
      </c>
      <c r="B2079" t="s">
        <v>446</v>
      </c>
      <c r="C2079" t="s">
        <v>439</v>
      </c>
      <c r="D2079" t="s">
        <v>47</v>
      </c>
      <c r="E2079" t="s">
        <v>22</v>
      </c>
      <c r="F2079" s="101">
        <v>45657</v>
      </c>
      <c r="G2079">
        <v>100</v>
      </c>
      <c r="H2079">
        <v>100</v>
      </c>
      <c r="I2079" t="s">
        <v>3402</v>
      </c>
    </row>
    <row r="2080" spans="1:9" x14ac:dyDescent="0.3">
      <c r="A2080">
        <v>481</v>
      </c>
      <c r="B2080" t="s">
        <v>447</v>
      </c>
      <c r="C2080" t="s">
        <v>20</v>
      </c>
      <c r="D2080" t="s">
        <v>47</v>
      </c>
      <c r="E2080" t="s">
        <v>22</v>
      </c>
      <c r="F2080" s="101">
        <v>45657</v>
      </c>
      <c r="H2080">
        <v>100</v>
      </c>
      <c r="I2080" t="s">
        <v>2053</v>
      </c>
    </row>
    <row r="2081" spans="1:9" x14ac:dyDescent="0.3">
      <c r="A2081">
        <v>486</v>
      </c>
      <c r="B2081" t="s">
        <v>451</v>
      </c>
      <c r="C2081" t="s">
        <v>395</v>
      </c>
      <c r="D2081" t="s">
        <v>47</v>
      </c>
      <c r="E2081" t="s">
        <v>22</v>
      </c>
      <c r="F2081" s="101">
        <v>45657</v>
      </c>
      <c r="G2081">
        <v>2700000</v>
      </c>
      <c r="I2081" t="s">
        <v>6591</v>
      </c>
    </row>
    <row r="2082" spans="1:9" x14ac:dyDescent="0.3">
      <c r="A2082">
        <v>506</v>
      </c>
      <c r="B2082" t="s">
        <v>471</v>
      </c>
      <c r="C2082" t="s">
        <v>310</v>
      </c>
      <c r="D2082" t="s">
        <v>47</v>
      </c>
      <c r="E2082" t="s">
        <v>22</v>
      </c>
      <c r="F2082" s="101">
        <v>45657</v>
      </c>
      <c r="G2082">
        <v>67</v>
      </c>
      <c r="H2082">
        <v>80</v>
      </c>
      <c r="I2082" t="s">
        <v>6594</v>
      </c>
    </row>
    <row r="2083" spans="1:9" x14ac:dyDescent="0.3">
      <c r="A2083">
        <v>507</v>
      </c>
      <c r="B2083" t="s">
        <v>472</v>
      </c>
      <c r="C2083" t="s">
        <v>234</v>
      </c>
      <c r="D2083" t="s">
        <v>47</v>
      </c>
      <c r="E2083" t="s">
        <v>22</v>
      </c>
      <c r="F2083" s="101">
        <v>45657</v>
      </c>
      <c r="G2083">
        <v>77</v>
      </c>
      <c r="H2083">
        <v>80</v>
      </c>
      <c r="I2083" t="s">
        <v>6597</v>
      </c>
    </row>
    <row r="2084" spans="1:9" x14ac:dyDescent="0.3">
      <c r="A2084">
        <v>519</v>
      </c>
      <c r="B2084" t="s">
        <v>2267</v>
      </c>
      <c r="C2084" t="s">
        <v>354</v>
      </c>
      <c r="D2084" t="s">
        <v>47</v>
      </c>
      <c r="E2084" t="s">
        <v>22</v>
      </c>
      <c r="F2084" s="101">
        <v>45657</v>
      </c>
      <c r="I2084" t="s">
        <v>2277</v>
      </c>
    </row>
    <row r="2085" spans="1:9" x14ac:dyDescent="0.3">
      <c r="A2085">
        <v>523</v>
      </c>
      <c r="B2085" t="s">
        <v>342</v>
      </c>
      <c r="C2085" t="s">
        <v>86</v>
      </c>
      <c r="D2085" t="s">
        <v>47</v>
      </c>
      <c r="E2085" t="s">
        <v>22</v>
      </c>
      <c r="F2085" s="101">
        <v>45657</v>
      </c>
      <c r="I2085" t="s">
        <v>2291</v>
      </c>
    </row>
    <row r="2086" spans="1:9" x14ac:dyDescent="0.3">
      <c r="A2086">
        <v>524</v>
      </c>
      <c r="B2086" t="s">
        <v>389</v>
      </c>
      <c r="C2086" t="s">
        <v>79</v>
      </c>
      <c r="D2086" t="s">
        <v>47</v>
      </c>
      <c r="E2086" t="s">
        <v>22</v>
      </c>
      <c r="F2086" s="101">
        <v>45657</v>
      </c>
      <c r="H2086">
        <v>100</v>
      </c>
      <c r="I2086" t="s">
        <v>2302</v>
      </c>
    </row>
    <row r="2087" spans="1:9" x14ac:dyDescent="0.3">
      <c r="A2087">
        <v>532</v>
      </c>
      <c r="B2087" t="s">
        <v>2339</v>
      </c>
      <c r="C2087" t="s">
        <v>102</v>
      </c>
      <c r="D2087" t="s">
        <v>47</v>
      </c>
      <c r="E2087" t="s">
        <v>22</v>
      </c>
      <c r="F2087" s="101">
        <v>45657</v>
      </c>
      <c r="H2087">
        <v>100</v>
      </c>
      <c r="I2087" t="s">
        <v>2347</v>
      </c>
    </row>
    <row r="2088" spans="1:9" x14ac:dyDescent="0.3">
      <c r="A2088">
        <v>533</v>
      </c>
      <c r="B2088" t="s">
        <v>2350</v>
      </c>
      <c r="C2088" t="s">
        <v>102</v>
      </c>
      <c r="D2088" t="s">
        <v>47</v>
      </c>
      <c r="E2088" t="s">
        <v>22</v>
      </c>
      <c r="F2088" s="101">
        <v>45657</v>
      </c>
      <c r="I2088" t="s">
        <v>2359</v>
      </c>
    </row>
    <row r="2089" spans="1:9" x14ac:dyDescent="0.3">
      <c r="A2089">
        <v>534</v>
      </c>
      <c r="B2089" t="s">
        <v>2362</v>
      </c>
      <c r="C2089" t="s">
        <v>102</v>
      </c>
      <c r="D2089" t="s">
        <v>47</v>
      </c>
      <c r="E2089" t="s">
        <v>22</v>
      </c>
      <c r="F2089" s="101">
        <v>45657</v>
      </c>
      <c r="I2089" t="s">
        <v>2371</v>
      </c>
    </row>
    <row r="2090" spans="1:9" x14ac:dyDescent="0.3">
      <c r="A2090">
        <v>535</v>
      </c>
      <c r="B2090" t="s">
        <v>2374</v>
      </c>
      <c r="C2090" t="s">
        <v>102</v>
      </c>
      <c r="D2090" t="s">
        <v>47</v>
      </c>
      <c r="E2090" t="s">
        <v>22</v>
      </c>
      <c r="F2090" s="101">
        <v>45657</v>
      </c>
      <c r="I2090" t="s">
        <v>2383</v>
      </c>
    </row>
    <row r="2091" spans="1:9" x14ac:dyDescent="0.3">
      <c r="A2091">
        <v>536</v>
      </c>
      <c r="B2091" t="s">
        <v>2386</v>
      </c>
      <c r="C2091" t="s">
        <v>102</v>
      </c>
      <c r="D2091" t="s">
        <v>47</v>
      </c>
      <c r="E2091" t="s">
        <v>22</v>
      </c>
      <c r="F2091" s="101">
        <v>45657</v>
      </c>
      <c r="I2091" t="s">
        <v>2395</v>
      </c>
    </row>
    <row r="2092" spans="1:9" x14ac:dyDescent="0.3">
      <c r="A2092">
        <v>543</v>
      </c>
      <c r="B2092" t="s">
        <v>2421</v>
      </c>
      <c r="C2092" t="s">
        <v>118</v>
      </c>
      <c r="D2092" t="s">
        <v>47</v>
      </c>
      <c r="E2092" t="s">
        <v>22</v>
      </c>
      <c r="F2092" s="101">
        <v>45657</v>
      </c>
      <c r="I2092" t="s">
        <v>2430</v>
      </c>
    </row>
    <row r="2093" spans="1:9" x14ac:dyDescent="0.3">
      <c r="A2093">
        <v>544</v>
      </c>
      <c r="B2093" t="s">
        <v>2432</v>
      </c>
      <c r="C2093" t="s">
        <v>366</v>
      </c>
      <c r="D2093" t="s">
        <v>47</v>
      </c>
      <c r="E2093" t="s">
        <v>22</v>
      </c>
      <c r="F2093" s="101">
        <v>45657</v>
      </c>
      <c r="H2093">
        <v>90</v>
      </c>
      <c r="I2093" t="s">
        <v>2441</v>
      </c>
    </row>
    <row r="2094" spans="1:9" x14ac:dyDescent="0.3">
      <c r="A2094">
        <v>551</v>
      </c>
      <c r="B2094" t="s">
        <v>2462</v>
      </c>
      <c r="C2094" t="s">
        <v>361</v>
      </c>
      <c r="D2094" t="s">
        <v>47</v>
      </c>
      <c r="E2094" t="s">
        <v>22</v>
      </c>
      <c r="F2094" s="101">
        <v>45657</v>
      </c>
      <c r="I2094" t="s">
        <v>2463</v>
      </c>
    </row>
    <row r="2095" spans="1:9" x14ac:dyDescent="0.3">
      <c r="A2095">
        <v>69</v>
      </c>
      <c r="B2095" t="s">
        <v>51</v>
      </c>
      <c r="C2095" t="s">
        <v>50</v>
      </c>
      <c r="D2095" t="s">
        <v>52</v>
      </c>
      <c r="E2095" t="s">
        <v>22</v>
      </c>
      <c r="F2095" s="101">
        <v>45657</v>
      </c>
      <c r="G2095">
        <v>90.5</v>
      </c>
      <c r="H2095">
        <v>90</v>
      </c>
      <c r="I2095" t="s">
        <v>6600</v>
      </c>
    </row>
    <row r="2096" spans="1:9" x14ac:dyDescent="0.3">
      <c r="A2096">
        <v>111</v>
      </c>
      <c r="B2096" t="s">
        <v>85</v>
      </c>
      <c r="C2096" t="s">
        <v>50</v>
      </c>
      <c r="D2096" t="s">
        <v>52</v>
      </c>
      <c r="E2096" t="s">
        <v>22</v>
      </c>
      <c r="F2096" s="101">
        <v>45657</v>
      </c>
      <c r="G2096">
        <v>92</v>
      </c>
      <c r="H2096">
        <v>80</v>
      </c>
      <c r="I2096" t="s">
        <v>6603</v>
      </c>
    </row>
    <row r="2097" spans="1:9" x14ac:dyDescent="0.3">
      <c r="A2097">
        <v>197</v>
      </c>
      <c r="B2097" t="s">
        <v>130</v>
      </c>
      <c r="C2097" t="s">
        <v>87</v>
      </c>
      <c r="D2097" t="s">
        <v>52</v>
      </c>
      <c r="E2097" t="s">
        <v>22</v>
      </c>
      <c r="F2097" s="101">
        <v>45657</v>
      </c>
      <c r="G2097">
        <v>100</v>
      </c>
      <c r="H2097">
        <v>95</v>
      </c>
      <c r="I2097" t="s">
        <v>6606</v>
      </c>
    </row>
    <row r="2098" spans="1:9" x14ac:dyDescent="0.3">
      <c r="A2098">
        <v>213</v>
      </c>
      <c r="B2098" t="s">
        <v>142</v>
      </c>
      <c r="C2098" t="s">
        <v>90</v>
      </c>
      <c r="D2098" t="s">
        <v>52</v>
      </c>
      <c r="E2098" t="s">
        <v>22</v>
      </c>
      <c r="F2098" s="101">
        <v>45657</v>
      </c>
      <c r="G2098">
        <v>100</v>
      </c>
      <c r="H2098">
        <v>90</v>
      </c>
      <c r="I2098" t="s">
        <v>3403</v>
      </c>
    </row>
    <row r="2099" spans="1:9" x14ac:dyDescent="0.3">
      <c r="A2099">
        <v>233</v>
      </c>
      <c r="B2099" t="s">
        <v>164</v>
      </c>
      <c r="C2099" t="s">
        <v>90</v>
      </c>
      <c r="D2099" t="s">
        <v>52</v>
      </c>
      <c r="E2099" t="s">
        <v>22</v>
      </c>
      <c r="F2099" s="101">
        <v>45657</v>
      </c>
      <c r="G2099">
        <v>31.821236559139791</v>
      </c>
      <c r="H2099">
        <v>20</v>
      </c>
      <c r="I2099" t="s">
        <v>6611</v>
      </c>
    </row>
    <row r="2100" spans="1:9" x14ac:dyDescent="0.3">
      <c r="A2100">
        <v>234</v>
      </c>
      <c r="B2100" t="s">
        <v>165</v>
      </c>
      <c r="C2100" t="s">
        <v>90</v>
      </c>
      <c r="D2100" t="s">
        <v>52</v>
      </c>
      <c r="E2100" t="s">
        <v>22</v>
      </c>
      <c r="F2100" s="101">
        <v>45657</v>
      </c>
      <c r="G2100">
        <v>4218</v>
      </c>
      <c r="H2100">
        <v>4000</v>
      </c>
      <c r="I2100" t="s">
        <v>6614</v>
      </c>
    </row>
    <row r="2101" spans="1:9" x14ac:dyDescent="0.3">
      <c r="A2101">
        <v>238</v>
      </c>
      <c r="B2101" t="s">
        <v>168</v>
      </c>
      <c r="C2101" t="s">
        <v>90</v>
      </c>
      <c r="D2101" t="s">
        <v>52</v>
      </c>
      <c r="E2101" t="s">
        <v>22</v>
      </c>
      <c r="F2101" s="101">
        <v>45657</v>
      </c>
      <c r="G2101">
        <v>80</v>
      </c>
      <c r="H2101">
        <v>90</v>
      </c>
      <c r="I2101" t="s">
        <v>3404</v>
      </c>
    </row>
    <row r="2102" spans="1:9" x14ac:dyDescent="0.3">
      <c r="A2102">
        <v>240</v>
      </c>
      <c r="B2102" t="s">
        <v>172</v>
      </c>
      <c r="C2102" t="s">
        <v>29</v>
      </c>
      <c r="D2102" t="s">
        <v>52</v>
      </c>
      <c r="E2102" t="s">
        <v>22</v>
      </c>
      <c r="F2102" s="101">
        <v>45657</v>
      </c>
      <c r="G2102">
        <v>100</v>
      </c>
      <c r="H2102">
        <v>100</v>
      </c>
      <c r="I2102" t="s">
        <v>6619</v>
      </c>
    </row>
    <row r="2103" spans="1:9" x14ac:dyDescent="0.3">
      <c r="A2103">
        <v>251</v>
      </c>
      <c r="B2103" t="s">
        <v>1248</v>
      </c>
      <c r="C2103" t="s">
        <v>186</v>
      </c>
      <c r="D2103" t="s">
        <v>52</v>
      </c>
      <c r="E2103" t="s">
        <v>22</v>
      </c>
      <c r="F2103" s="101">
        <v>45657</v>
      </c>
      <c r="G2103">
        <v>96.226415094339643</v>
      </c>
      <c r="H2103">
        <v>100</v>
      </c>
      <c r="I2103" t="s">
        <v>6621</v>
      </c>
    </row>
    <row r="2104" spans="1:9" x14ac:dyDescent="0.3">
      <c r="A2104">
        <v>254</v>
      </c>
      <c r="B2104" t="s">
        <v>189</v>
      </c>
      <c r="C2104" t="s">
        <v>190</v>
      </c>
      <c r="D2104" t="s">
        <v>52</v>
      </c>
      <c r="E2104" t="s">
        <v>22</v>
      </c>
      <c r="F2104" s="101">
        <v>45657</v>
      </c>
      <c r="G2104">
        <v>100</v>
      </c>
      <c r="H2104">
        <v>100</v>
      </c>
      <c r="I2104" t="s">
        <v>6623</v>
      </c>
    </row>
    <row r="2105" spans="1:9" x14ac:dyDescent="0.3">
      <c r="A2105">
        <v>263</v>
      </c>
      <c r="B2105" t="s">
        <v>201</v>
      </c>
      <c r="C2105" t="s">
        <v>41</v>
      </c>
      <c r="D2105" t="s">
        <v>52</v>
      </c>
      <c r="E2105" t="s">
        <v>22</v>
      </c>
      <c r="F2105" s="101">
        <v>45657</v>
      </c>
      <c r="G2105">
        <v>100</v>
      </c>
      <c r="H2105">
        <v>100</v>
      </c>
      <c r="I2105" t="s">
        <v>6626</v>
      </c>
    </row>
    <row r="2106" spans="1:9" x14ac:dyDescent="0.3">
      <c r="A2106">
        <v>265</v>
      </c>
      <c r="B2106" t="s">
        <v>205</v>
      </c>
      <c r="C2106" t="s">
        <v>41</v>
      </c>
      <c r="D2106" t="s">
        <v>52</v>
      </c>
      <c r="E2106" t="s">
        <v>22</v>
      </c>
      <c r="F2106" s="101">
        <v>45657</v>
      </c>
      <c r="G2106">
        <v>100</v>
      </c>
      <c r="H2106">
        <v>95</v>
      </c>
      <c r="I2106" t="s">
        <v>6629</v>
      </c>
    </row>
    <row r="2107" spans="1:9" x14ac:dyDescent="0.3">
      <c r="A2107">
        <v>266</v>
      </c>
      <c r="B2107" t="s">
        <v>206</v>
      </c>
      <c r="C2107" t="s">
        <v>41</v>
      </c>
      <c r="D2107" t="s">
        <v>52</v>
      </c>
      <c r="E2107" t="s">
        <v>22</v>
      </c>
      <c r="F2107" s="101">
        <v>45657</v>
      </c>
      <c r="G2107">
        <v>81.93</v>
      </c>
      <c r="H2107">
        <v>95</v>
      </c>
      <c r="I2107" t="s">
        <v>6631</v>
      </c>
    </row>
    <row r="2108" spans="1:9" x14ac:dyDescent="0.3">
      <c r="A2108">
        <v>300</v>
      </c>
      <c r="B2108" t="s">
        <v>244</v>
      </c>
      <c r="C2108" t="s">
        <v>245</v>
      </c>
      <c r="D2108" t="s">
        <v>52</v>
      </c>
      <c r="E2108" t="s">
        <v>22</v>
      </c>
      <c r="F2108" s="101">
        <v>45657</v>
      </c>
      <c r="G2108">
        <v>100</v>
      </c>
      <c r="H2108">
        <v>100</v>
      </c>
      <c r="I2108" t="s">
        <v>6634</v>
      </c>
    </row>
    <row r="2109" spans="1:9" x14ac:dyDescent="0.3">
      <c r="A2109">
        <v>301</v>
      </c>
      <c r="B2109" t="s">
        <v>246</v>
      </c>
      <c r="C2109" t="s">
        <v>245</v>
      </c>
      <c r="D2109" t="s">
        <v>52</v>
      </c>
      <c r="E2109" t="s">
        <v>22</v>
      </c>
      <c r="F2109" s="101">
        <v>45657</v>
      </c>
      <c r="G2109">
        <v>100</v>
      </c>
      <c r="H2109">
        <v>100</v>
      </c>
      <c r="I2109" t="s">
        <v>6637</v>
      </c>
    </row>
    <row r="2110" spans="1:9" x14ac:dyDescent="0.3">
      <c r="A2110">
        <v>306</v>
      </c>
      <c r="B2110" t="s">
        <v>252</v>
      </c>
      <c r="C2110" t="s">
        <v>186</v>
      </c>
      <c r="D2110" t="s">
        <v>52</v>
      </c>
      <c r="E2110" t="s">
        <v>22</v>
      </c>
      <c r="F2110" s="101">
        <v>45657</v>
      </c>
      <c r="G2110">
        <v>101</v>
      </c>
      <c r="H2110">
        <v>100</v>
      </c>
      <c r="I2110" t="s">
        <v>3405</v>
      </c>
    </row>
    <row r="2111" spans="1:9" x14ac:dyDescent="0.3">
      <c r="A2111">
        <v>347</v>
      </c>
      <c r="B2111" t="s">
        <v>297</v>
      </c>
      <c r="C2111" t="s">
        <v>298</v>
      </c>
      <c r="D2111" t="s">
        <v>52</v>
      </c>
      <c r="E2111" t="s">
        <v>54</v>
      </c>
      <c r="F2111" s="101">
        <v>45657</v>
      </c>
      <c r="G2111">
        <v>0</v>
      </c>
      <c r="H2111">
        <v>5</v>
      </c>
      <c r="I2111" t="s">
        <v>6642</v>
      </c>
    </row>
    <row r="2112" spans="1:9" x14ac:dyDescent="0.3">
      <c r="A2112">
        <v>348</v>
      </c>
      <c r="B2112" t="s">
        <v>299</v>
      </c>
      <c r="C2112" t="s">
        <v>298</v>
      </c>
      <c r="D2112" t="s">
        <v>52</v>
      </c>
      <c r="E2112" t="s">
        <v>22</v>
      </c>
      <c r="F2112" s="101">
        <v>45657</v>
      </c>
      <c r="G2112">
        <v>100</v>
      </c>
      <c r="H2112">
        <v>99</v>
      </c>
      <c r="I2112" t="s">
        <v>6645</v>
      </c>
    </row>
    <row r="2113" spans="1:9" x14ac:dyDescent="0.3">
      <c r="A2113">
        <v>351</v>
      </c>
      <c r="B2113" t="s">
        <v>300</v>
      </c>
      <c r="C2113" t="s">
        <v>298</v>
      </c>
      <c r="D2113" t="s">
        <v>52</v>
      </c>
      <c r="E2113" t="s">
        <v>54</v>
      </c>
      <c r="F2113" s="101">
        <v>45657</v>
      </c>
      <c r="G2113">
        <v>1.497983483771846</v>
      </c>
      <c r="H2113">
        <v>0</v>
      </c>
      <c r="I2113" t="s">
        <v>6647</v>
      </c>
    </row>
    <row r="2114" spans="1:9" x14ac:dyDescent="0.3">
      <c r="A2114">
        <v>352</v>
      </c>
      <c r="B2114" t="s">
        <v>301</v>
      </c>
      <c r="C2114" t="s">
        <v>298</v>
      </c>
      <c r="D2114" t="s">
        <v>52</v>
      </c>
      <c r="E2114" t="s">
        <v>54</v>
      </c>
      <c r="F2114" s="101">
        <v>45657</v>
      </c>
      <c r="G2114">
        <v>0</v>
      </c>
      <c r="H2114">
        <v>0</v>
      </c>
      <c r="I2114" t="s">
        <v>6649</v>
      </c>
    </row>
    <row r="2115" spans="1:9" x14ac:dyDescent="0.3">
      <c r="A2115">
        <v>368</v>
      </c>
      <c r="B2115" t="s">
        <v>322</v>
      </c>
      <c r="C2115" t="s">
        <v>1463</v>
      </c>
      <c r="D2115" t="s">
        <v>52</v>
      </c>
      <c r="E2115" t="s">
        <v>22</v>
      </c>
      <c r="F2115" s="101">
        <v>45657</v>
      </c>
      <c r="G2115">
        <v>94</v>
      </c>
      <c r="H2115">
        <v>90</v>
      </c>
      <c r="I2115" t="s">
        <v>6651</v>
      </c>
    </row>
    <row r="2116" spans="1:9" x14ac:dyDescent="0.3">
      <c r="A2116">
        <v>372</v>
      </c>
      <c r="B2116" t="s">
        <v>327</v>
      </c>
      <c r="C2116" t="s">
        <v>1463</v>
      </c>
      <c r="D2116" t="s">
        <v>52</v>
      </c>
      <c r="E2116" t="s">
        <v>22</v>
      </c>
      <c r="F2116" s="101">
        <v>45657</v>
      </c>
      <c r="G2116">
        <v>93</v>
      </c>
      <c r="H2116">
        <v>87</v>
      </c>
      <c r="I2116" t="s">
        <v>6654</v>
      </c>
    </row>
    <row r="2117" spans="1:9" x14ac:dyDescent="0.3">
      <c r="A2117">
        <v>373</v>
      </c>
      <c r="B2117" t="s">
        <v>328</v>
      </c>
      <c r="C2117" t="s">
        <v>190</v>
      </c>
      <c r="D2117" t="s">
        <v>52</v>
      </c>
      <c r="E2117" t="s">
        <v>22</v>
      </c>
      <c r="F2117" s="101">
        <v>45657</v>
      </c>
      <c r="G2117">
        <v>98.67</v>
      </c>
      <c r="H2117">
        <v>100</v>
      </c>
      <c r="I2117" t="s">
        <v>3406</v>
      </c>
    </row>
    <row r="2118" spans="1:9" x14ac:dyDescent="0.3">
      <c r="A2118">
        <v>390</v>
      </c>
      <c r="B2118" t="s">
        <v>348</v>
      </c>
      <c r="C2118" t="s">
        <v>190</v>
      </c>
      <c r="D2118" t="s">
        <v>52</v>
      </c>
      <c r="E2118" t="s">
        <v>22</v>
      </c>
      <c r="F2118" s="101">
        <v>45657</v>
      </c>
      <c r="G2118">
        <v>99.92</v>
      </c>
      <c r="H2118">
        <v>100</v>
      </c>
      <c r="I2118" t="s">
        <v>3407</v>
      </c>
    </row>
    <row r="2119" spans="1:9" x14ac:dyDescent="0.3">
      <c r="A2119">
        <v>394</v>
      </c>
      <c r="B2119" t="s">
        <v>353</v>
      </c>
      <c r="C2119" t="s">
        <v>354</v>
      </c>
      <c r="D2119" t="s">
        <v>52</v>
      </c>
      <c r="E2119" t="s">
        <v>22</v>
      </c>
      <c r="F2119" s="101">
        <v>45657</v>
      </c>
      <c r="G2119">
        <v>192</v>
      </c>
      <c r="H2119">
        <v>100</v>
      </c>
      <c r="I2119" t="s">
        <v>6661</v>
      </c>
    </row>
    <row r="2120" spans="1:9" x14ac:dyDescent="0.3">
      <c r="A2120">
        <v>395</v>
      </c>
      <c r="B2120" t="s">
        <v>356</v>
      </c>
      <c r="C2120" t="s">
        <v>354</v>
      </c>
      <c r="D2120" t="s">
        <v>52</v>
      </c>
      <c r="E2120" t="s">
        <v>22</v>
      </c>
      <c r="F2120" s="101">
        <v>45657</v>
      </c>
      <c r="G2120">
        <v>148.88999999999999</v>
      </c>
      <c r="H2120">
        <v>100</v>
      </c>
      <c r="I2120" t="s">
        <v>6664</v>
      </c>
    </row>
    <row r="2121" spans="1:9" x14ac:dyDescent="0.3">
      <c r="A2121">
        <v>409</v>
      </c>
      <c r="B2121" t="s">
        <v>375</v>
      </c>
      <c r="C2121" t="s">
        <v>41</v>
      </c>
      <c r="D2121" t="s">
        <v>52</v>
      </c>
      <c r="E2121" t="s">
        <v>22</v>
      </c>
      <c r="F2121" s="101">
        <v>45657</v>
      </c>
      <c r="G2121">
        <v>96.457326892109478</v>
      </c>
      <c r="H2121">
        <v>95</v>
      </c>
      <c r="I2121" t="s">
        <v>3408</v>
      </c>
    </row>
    <row r="2122" spans="1:9" x14ac:dyDescent="0.3">
      <c r="A2122">
        <v>414</v>
      </c>
      <c r="B2122" t="s">
        <v>382</v>
      </c>
      <c r="C2122" t="s">
        <v>190</v>
      </c>
      <c r="D2122" t="s">
        <v>52</v>
      </c>
      <c r="E2122" t="s">
        <v>22</v>
      </c>
      <c r="F2122" s="101">
        <v>45657</v>
      </c>
      <c r="G2122">
        <v>98.78</v>
      </c>
      <c r="H2122">
        <v>100</v>
      </c>
      <c r="I2122" t="s">
        <v>3409</v>
      </c>
    </row>
    <row r="2123" spans="1:9" x14ac:dyDescent="0.3">
      <c r="A2123">
        <v>415</v>
      </c>
      <c r="B2123" t="s">
        <v>383</v>
      </c>
      <c r="C2123" t="s">
        <v>190</v>
      </c>
      <c r="D2123" t="s">
        <v>52</v>
      </c>
      <c r="E2123" t="s">
        <v>22</v>
      </c>
      <c r="F2123" s="101">
        <v>45657</v>
      </c>
      <c r="G2123">
        <v>98.36</v>
      </c>
      <c r="H2123">
        <v>100</v>
      </c>
      <c r="I2123" t="s">
        <v>3410</v>
      </c>
    </row>
    <row r="2124" spans="1:9" x14ac:dyDescent="0.3">
      <c r="A2124">
        <v>416</v>
      </c>
      <c r="B2124" t="s">
        <v>384</v>
      </c>
      <c r="C2124" t="s">
        <v>190</v>
      </c>
      <c r="D2124" t="s">
        <v>52</v>
      </c>
      <c r="E2124" t="s">
        <v>22</v>
      </c>
      <c r="F2124" s="101">
        <v>45657</v>
      </c>
      <c r="G2124">
        <v>100</v>
      </c>
      <c r="H2124">
        <v>100</v>
      </c>
      <c r="I2124" t="s">
        <v>3411</v>
      </c>
    </row>
    <row r="2125" spans="1:9" x14ac:dyDescent="0.3">
      <c r="A2125">
        <v>417</v>
      </c>
      <c r="B2125" t="s">
        <v>385</v>
      </c>
      <c r="C2125" t="s">
        <v>190</v>
      </c>
      <c r="D2125" t="s">
        <v>52</v>
      </c>
      <c r="E2125" t="s">
        <v>22</v>
      </c>
      <c r="F2125" s="101">
        <v>45657</v>
      </c>
      <c r="G2125">
        <v>98.83</v>
      </c>
      <c r="H2125">
        <v>100</v>
      </c>
      <c r="I2125" t="s">
        <v>3412</v>
      </c>
    </row>
    <row r="2126" spans="1:9" x14ac:dyDescent="0.3">
      <c r="A2126">
        <v>418</v>
      </c>
      <c r="B2126" t="s">
        <v>386</v>
      </c>
      <c r="C2126" t="s">
        <v>190</v>
      </c>
      <c r="D2126" t="s">
        <v>52</v>
      </c>
      <c r="E2126" t="s">
        <v>22</v>
      </c>
      <c r="F2126" s="101">
        <v>45657</v>
      </c>
      <c r="G2126">
        <v>97.78</v>
      </c>
      <c r="H2126">
        <v>100</v>
      </c>
      <c r="I2126" t="s">
        <v>3413</v>
      </c>
    </row>
    <row r="2127" spans="1:9" x14ac:dyDescent="0.3">
      <c r="A2127">
        <v>420</v>
      </c>
      <c r="B2127" t="s">
        <v>388</v>
      </c>
      <c r="C2127" t="s">
        <v>190</v>
      </c>
      <c r="D2127" t="s">
        <v>52</v>
      </c>
      <c r="E2127" t="s">
        <v>22</v>
      </c>
      <c r="F2127" s="101">
        <v>45657</v>
      </c>
      <c r="G2127">
        <v>96.67</v>
      </c>
      <c r="H2127">
        <v>100</v>
      </c>
      <c r="I2127" t="s">
        <v>3414</v>
      </c>
    </row>
    <row r="2128" spans="1:9" x14ac:dyDescent="0.3">
      <c r="A2128">
        <v>431</v>
      </c>
      <c r="B2128" t="s">
        <v>400</v>
      </c>
      <c r="C2128" t="s">
        <v>64</v>
      </c>
      <c r="D2128" t="s">
        <v>52</v>
      </c>
      <c r="E2128" t="s">
        <v>22</v>
      </c>
      <c r="F2128" s="101">
        <v>45657</v>
      </c>
      <c r="G2128">
        <v>100</v>
      </c>
      <c r="H2128">
        <v>100</v>
      </c>
      <c r="I2128" t="s">
        <v>6676</v>
      </c>
    </row>
    <row r="2129" spans="1:9" x14ac:dyDescent="0.3">
      <c r="A2129">
        <v>432</v>
      </c>
      <c r="B2129" t="s">
        <v>401</v>
      </c>
      <c r="C2129" t="s">
        <v>64</v>
      </c>
      <c r="D2129" t="s">
        <v>52</v>
      </c>
      <c r="E2129" t="s">
        <v>22</v>
      </c>
      <c r="F2129" s="101">
        <v>45657</v>
      </c>
      <c r="G2129">
        <v>100</v>
      </c>
      <c r="H2129">
        <v>90</v>
      </c>
      <c r="I2129" t="s">
        <v>3415</v>
      </c>
    </row>
    <row r="2130" spans="1:9" x14ac:dyDescent="0.3">
      <c r="A2130">
        <v>453</v>
      </c>
      <c r="B2130" t="s">
        <v>418</v>
      </c>
      <c r="C2130" t="s">
        <v>358</v>
      </c>
      <c r="D2130" t="s">
        <v>52</v>
      </c>
      <c r="E2130" t="s">
        <v>22</v>
      </c>
      <c r="F2130" s="101">
        <v>45657</v>
      </c>
      <c r="G2130">
        <v>148</v>
      </c>
      <c r="H2130">
        <v>100</v>
      </c>
      <c r="I2130" t="s">
        <v>6681</v>
      </c>
    </row>
    <row r="2131" spans="1:9" x14ac:dyDescent="0.3">
      <c r="A2131">
        <v>455</v>
      </c>
      <c r="B2131" t="s">
        <v>420</v>
      </c>
      <c r="C2131" t="s">
        <v>358</v>
      </c>
      <c r="D2131" t="s">
        <v>52</v>
      </c>
      <c r="E2131" t="s">
        <v>22</v>
      </c>
      <c r="F2131" s="101">
        <v>45657</v>
      </c>
      <c r="G2131">
        <v>100</v>
      </c>
      <c r="H2131">
        <v>90</v>
      </c>
      <c r="I2131" t="s">
        <v>6684</v>
      </c>
    </row>
    <row r="2132" spans="1:9" x14ac:dyDescent="0.3">
      <c r="A2132">
        <v>456</v>
      </c>
      <c r="B2132" t="s">
        <v>421</v>
      </c>
      <c r="C2132" t="s">
        <v>395</v>
      </c>
      <c r="D2132" t="s">
        <v>52</v>
      </c>
      <c r="E2132" t="s">
        <v>22</v>
      </c>
      <c r="F2132" s="101">
        <v>45657</v>
      </c>
      <c r="G2132">
        <v>94.69</v>
      </c>
      <c r="H2132">
        <v>100</v>
      </c>
      <c r="I2132" t="s">
        <v>3416</v>
      </c>
    </row>
    <row r="2133" spans="1:9" x14ac:dyDescent="0.3">
      <c r="A2133">
        <v>457</v>
      </c>
      <c r="B2133" t="s">
        <v>422</v>
      </c>
      <c r="C2133" t="s">
        <v>395</v>
      </c>
      <c r="D2133" t="s">
        <v>52</v>
      </c>
      <c r="E2133" t="s">
        <v>22</v>
      </c>
      <c r="F2133" s="101">
        <v>45657</v>
      </c>
      <c r="G2133">
        <v>70</v>
      </c>
      <c r="H2133">
        <v>100</v>
      </c>
      <c r="I2133" t="s">
        <v>3417</v>
      </c>
    </row>
    <row r="2134" spans="1:9" x14ac:dyDescent="0.3">
      <c r="A2134">
        <v>469</v>
      </c>
      <c r="B2134" t="s">
        <v>387</v>
      </c>
      <c r="C2134" t="s">
        <v>190</v>
      </c>
      <c r="D2134" t="s">
        <v>52</v>
      </c>
      <c r="E2134" t="s">
        <v>22</v>
      </c>
      <c r="F2134" s="101">
        <v>45657</v>
      </c>
      <c r="G2134">
        <v>99.7</v>
      </c>
      <c r="H2134">
        <v>100</v>
      </c>
      <c r="I2134" t="s">
        <v>3418</v>
      </c>
    </row>
    <row r="2135" spans="1:9" x14ac:dyDescent="0.3">
      <c r="A2135">
        <v>470</v>
      </c>
      <c r="B2135" t="s">
        <v>433</v>
      </c>
      <c r="C2135" t="s">
        <v>190</v>
      </c>
      <c r="D2135" t="s">
        <v>52</v>
      </c>
      <c r="E2135" t="s">
        <v>22</v>
      </c>
      <c r="F2135" s="101">
        <v>45657</v>
      </c>
      <c r="G2135">
        <v>100</v>
      </c>
      <c r="H2135">
        <v>100</v>
      </c>
      <c r="I2135" t="s">
        <v>3419</v>
      </c>
    </row>
    <row r="2136" spans="1:9" x14ac:dyDescent="0.3">
      <c r="A2136">
        <v>471</v>
      </c>
      <c r="B2136" t="s">
        <v>434</v>
      </c>
      <c r="C2136" t="s">
        <v>190</v>
      </c>
      <c r="D2136" t="s">
        <v>52</v>
      </c>
      <c r="E2136" t="s">
        <v>22</v>
      </c>
      <c r="F2136" s="101">
        <v>45657</v>
      </c>
      <c r="G2136">
        <v>99</v>
      </c>
      <c r="H2136">
        <v>100</v>
      </c>
      <c r="I2136" t="s">
        <v>3420</v>
      </c>
    </row>
    <row r="2137" spans="1:9" x14ac:dyDescent="0.3">
      <c r="A2137">
        <v>484</v>
      </c>
      <c r="B2137" t="s">
        <v>449</v>
      </c>
      <c r="C2137" t="s">
        <v>64</v>
      </c>
      <c r="D2137" t="s">
        <v>52</v>
      </c>
      <c r="E2137" t="s">
        <v>22</v>
      </c>
      <c r="F2137" s="101">
        <v>45657</v>
      </c>
      <c r="G2137">
        <v>100</v>
      </c>
      <c r="H2137">
        <v>90</v>
      </c>
      <c r="I2137" t="s">
        <v>6694</v>
      </c>
    </row>
    <row r="2138" spans="1:9" x14ac:dyDescent="0.3">
      <c r="A2138">
        <v>510</v>
      </c>
      <c r="B2138" t="s">
        <v>2204</v>
      </c>
      <c r="C2138" t="s">
        <v>241</v>
      </c>
      <c r="D2138" t="s">
        <v>52</v>
      </c>
      <c r="E2138" t="s">
        <v>22</v>
      </c>
      <c r="F2138" s="101">
        <v>45657</v>
      </c>
      <c r="H2138">
        <v>100</v>
      </c>
      <c r="I2138" t="s">
        <v>2223</v>
      </c>
    </row>
    <row r="2139" spans="1:9" x14ac:dyDescent="0.3">
      <c r="A2139">
        <v>511</v>
      </c>
      <c r="B2139" t="s">
        <v>2228</v>
      </c>
      <c r="C2139" t="s">
        <v>241</v>
      </c>
      <c r="D2139" t="s">
        <v>52</v>
      </c>
      <c r="E2139" t="s">
        <v>22</v>
      </c>
      <c r="F2139" s="101">
        <v>45657</v>
      </c>
      <c r="H2139">
        <v>100</v>
      </c>
      <c r="I2139" t="s">
        <v>2248</v>
      </c>
    </row>
    <row r="2140" spans="1:9" x14ac:dyDescent="0.3">
      <c r="A2140">
        <v>529</v>
      </c>
      <c r="B2140" t="s">
        <v>2313</v>
      </c>
      <c r="C2140" t="s">
        <v>87</v>
      </c>
      <c r="D2140" t="s">
        <v>52</v>
      </c>
      <c r="E2140" t="s">
        <v>22</v>
      </c>
      <c r="F2140" s="101">
        <v>45657</v>
      </c>
      <c r="I2140" t="s">
        <v>2328</v>
      </c>
    </row>
    <row r="2141" spans="1:9" x14ac:dyDescent="0.3">
      <c r="A2141">
        <v>84</v>
      </c>
      <c r="B2141" t="s">
        <v>63</v>
      </c>
      <c r="C2141" t="s">
        <v>64</v>
      </c>
      <c r="D2141" t="s">
        <v>65</v>
      </c>
      <c r="E2141" t="s">
        <v>22</v>
      </c>
      <c r="F2141" s="101">
        <v>45657</v>
      </c>
      <c r="G2141">
        <v>100</v>
      </c>
      <c r="H2141">
        <v>100</v>
      </c>
      <c r="I2141" t="s">
        <v>6697</v>
      </c>
    </row>
    <row r="2142" spans="1:9" x14ac:dyDescent="0.3">
      <c r="A2142">
        <v>85</v>
      </c>
      <c r="B2142" t="s">
        <v>66</v>
      </c>
      <c r="C2142" t="s">
        <v>64</v>
      </c>
      <c r="D2142" t="s">
        <v>65</v>
      </c>
      <c r="E2142" t="s">
        <v>22</v>
      </c>
      <c r="F2142" s="101">
        <v>45657</v>
      </c>
      <c r="G2142">
        <v>100</v>
      </c>
      <c r="H2142">
        <v>100</v>
      </c>
      <c r="I2142" t="s">
        <v>6700</v>
      </c>
    </row>
    <row r="2143" spans="1:9" x14ac:dyDescent="0.3">
      <c r="A2143">
        <v>87</v>
      </c>
      <c r="B2143" t="s">
        <v>68</v>
      </c>
      <c r="C2143" t="s">
        <v>64</v>
      </c>
      <c r="D2143" t="s">
        <v>65</v>
      </c>
      <c r="E2143" t="s">
        <v>22</v>
      </c>
      <c r="F2143" s="101">
        <v>45657</v>
      </c>
      <c r="G2143">
        <v>100</v>
      </c>
      <c r="H2143">
        <v>90</v>
      </c>
      <c r="I2143" t="s">
        <v>2537</v>
      </c>
    </row>
    <row r="2144" spans="1:9" x14ac:dyDescent="0.3">
      <c r="A2144">
        <v>88</v>
      </c>
      <c r="B2144" t="s">
        <v>69</v>
      </c>
      <c r="C2144" t="s">
        <v>64</v>
      </c>
      <c r="D2144" t="s">
        <v>65</v>
      </c>
      <c r="E2144" t="s">
        <v>22</v>
      </c>
      <c r="F2144" s="101">
        <v>45657</v>
      </c>
      <c r="G2144">
        <v>100</v>
      </c>
      <c r="H2144">
        <v>100</v>
      </c>
      <c r="I2144" t="s">
        <v>6705</v>
      </c>
    </row>
    <row r="2145" spans="1:9" x14ac:dyDescent="0.3">
      <c r="A2145">
        <v>89</v>
      </c>
      <c r="B2145" t="s">
        <v>70</v>
      </c>
      <c r="C2145" t="s">
        <v>64</v>
      </c>
      <c r="D2145" t="s">
        <v>65</v>
      </c>
      <c r="E2145" t="s">
        <v>22</v>
      </c>
      <c r="F2145" s="101">
        <v>45657</v>
      </c>
      <c r="G2145">
        <v>100</v>
      </c>
      <c r="H2145">
        <v>100</v>
      </c>
      <c r="I2145" t="s">
        <v>6708</v>
      </c>
    </row>
    <row r="2146" spans="1:9" x14ac:dyDescent="0.3">
      <c r="A2146">
        <v>90</v>
      </c>
      <c r="B2146" t="s">
        <v>71</v>
      </c>
      <c r="C2146" t="s">
        <v>64</v>
      </c>
      <c r="D2146" t="s">
        <v>65</v>
      </c>
      <c r="E2146" t="s">
        <v>22</v>
      </c>
      <c r="F2146" s="101">
        <v>45657</v>
      </c>
      <c r="G2146">
        <v>100</v>
      </c>
      <c r="H2146">
        <v>100</v>
      </c>
      <c r="I2146" t="s">
        <v>6711</v>
      </c>
    </row>
    <row r="2147" spans="1:9" x14ac:dyDescent="0.3">
      <c r="A2147">
        <v>91</v>
      </c>
      <c r="B2147" t="s">
        <v>72</v>
      </c>
      <c r="C2147" t="s">
        <v>64</v>
      </c>
      <c r="D2147" t="s">
        <v>65</v>
      </c>
      <c r="E2147" t="s">
        <v>22</v>
      </c>
      <c r="F2147" s="101">
        <v>45657</v>
      </c>
      <c r="G2147">
        <v>100</v>
      </c>
      <c r="H2147">
        <v>100</v>
      </c>
      <c r="I2147" t="s">
        <v>6714</v>
      </c>
    </row>
    <row r="2148" spans="1:9" x14ac:dyDescent="0.3">
      <c r="A2148">
        <v>92</v>
      </c>
      <c r="B2148" t="s">
        <v>73</v>
      </c>
      <c r="C2148" t="s">
        <v>64</v>
      </c>
      <c r="D2148" t="s">
        <v>65</v>
      </c>
      <c r="E2148" t="s">
        <v>22</v>
      </c>
      <c r="F2148" s="101">
        <v>45657</v>
      </c>
      <c r="G2148">
        <v>100</v>
      </c>
      <c r="H2148">
        <v>98</v>
      </c>
      <c r="I2148" t="s">
        <v>6717</v>
      </c>
    </row>
    <row r="2149" spans="1:9" x14ac:dyDescent="0.3">
      <c r="A2149">
        <v>94</v>
      </c>
      <c r="B2149" t="s">
        <v>74</v>
      </c>
      <c r="C2149" t="s">
        <v>64</v>
      </c>
      <c r="D2149" t="s">
        <v>65</v>
      </c>
      <c r="E2149" t="s">
        <v>22</v>
      </c>
      <c r="F2149" s="101">
        <v>45657</v>
      </c>
      <c r="G2149">
        <v>100</v>
      </c>
      <c r="H2149">
        <v>100</v>
      </c>
      <c r="I2149" t="s">
        <v>6720</v>
      </c>
    </row>
    <row r="2150" spans="1:9" x14ac:dyDescent="0.3">
      <c r="A2150">
        <v>100</v>
      </c>
      <c r="B2150" t="s">
        <v>81</v>
      </c>
      <c r="C2150" t="s">
        <v>64</v>
      </c>
      <c r="D2150" t="s">
        <v>65</v>
      </c>
      <c r="E2150" t="s">
        <v>22</v>
      </c>
      <c r="F2150" s="101">
        <v>45657</v>
      </c>
      <c r="G2150">
        <v>99</v>
      </c>
      <c r="H2150">
        <v>100</v>
      </c>
      <c r="I2150" t="s">
        <v>6723</v>
      </c>
    </row>
    <row r="2151" spans="1:9" x14ac:dyDescent="0.3">
      <c r="A2151">
        <v>104</v>
      </c>
      <c r="B2151" t="s">
        <v>82</v>
      </c>
      <c r="C2151" t="s">
        <v>64</v>
      </c>
      <c r="D2151" t="s">
        <v>65</v>
      </c>
      <c r="E2151" t="s">
        <v>54</v>
      </c>
      <c r="F2151" s="101">
        <v>45657</v>
      </c>
      <c r="G2151">
        <v>0.11</v>
      </c>
      <c r="H2151">
        <v>1.2</v>
      </c>
      <c r="I2151" t="s">
        <v>6726</v>
      </c>
    </row>
    <row r="2152" spans="1:9" x14ac:dyDescent="0.3">
      <c r="A2152">
        <v>106</v>
      </c>
      <c r="B2152" t="s">
        <v>84</v>
      </c>
      <c r="C2152" t="s">
        <v>64</v>
      </c>
      <c r="D2152" t="s">
        <v>65</v>
      </c>
      <c r="E2152" t="s">
        <v>54</v>
      </c>
      <c r="F2152" s="101">
        <v>45657</v>
      </c>
      <c r="G2152">
        <v>0</v>
      </c>
      <c r="H2152">
        <v>0</v>
      </c>
      <c r="I2152" t="s">
        <v>6729</v>
      </c>
    </row>
    <row r="2153" spans="1:9" x14ac:dyDescent="0.3">
      <c r="A2153">
        <v>116</v>
      </c>
      <c r="B2153" t="s">
        <v>85</v>
      </c>
      <c r="C2153" t="s">
        <v>60</v>
      </c>
      <c r="D2153" t="s">
        <v>65</v>
      </c>
      <c r="E2153" t="s">
        <v>22</v>
      </c>
      <c r="F2153" s="101">
        <v>45657</v>
      </c>
      <c r="G2153">
        <v>88</v>
      </c>
      <c r="H2153">
        <v>80</v>
      </c>
      <c r="I2153" t="s">
        <v>779</v>
      </c>
    </row>
    <row r="2154" spans="1:9" x14ac:dyDescent="0.3">
      <c r="A2154">
        <v>126</v>
      </c>
      <c r="B2154" t="s">
        <v>99</v>
      </c>
      <c r="C2154" t="s">
        <v>64</v>
      </c>
      <c r="D2154" t="s">
        <v>65</v>
      </c>
      <c r="E2154" t="s">
        <v>54</v>
      </c>
      <c r="F2154" s="101">
        <v>45657</v>
      </c>
      <c r="G2154">
        <v>0.1</v>
      </c>
      <c r="H2154">
        <v>2</v>
      </c>
      <c r="I2154" t="s">
        <v>6734</v>
      </c>
    </row>
    <row r="2155" spans="1:9" x14ac:dyDescent="0.3">
      <c r="A2155">
        <v>127</v>
      </c>
      <c r="B2155" t="s">
        <v>100</v>
      </c>
      <c r="C2155" t="s">
        <v>64</v>
      </c>
      <c r="D2155" t="s">
        <v>65</v>
      </c>
      <c r="E2155" t="s">
        <v>54</v>
      </c>
      <c r="F2155" s="101">
        <v>45657</v>
      </c>
      <c r="G2155">
        <v>0</v>
      </c>
      <c r="H2155">
        <v>0</v>
      </c>
      <c r="I2155" t="s">
        <v>6737</v>
      </c>
    </row>
    <row r="2156" spans="1:9" x14ac:dyDescent="0.3">
      <c r="A2156">
        <v>144</v>
      </c>
      <c r="B2156" t="s">
        <v>108</v>
      </c>
      <c r="C2156" t="s">
        <v>77</v>
      </c>
      <c r="D2156" t="s">
        <v>65</v>
      </c>
      <c r="E2156" t="s">
        <v>22</v>
      </c>
      <c r="F2156" s="101">
        <v>45657</v>
      </c>
      <c r="G2156">
        <v>4.5999999999999996</v>
      </c>
      <c r="H2156">
        <v>3</v>
      </c>
      <c r="I2156" t="s">
        <v>6740</v>
      </c>
    </row>
    <row r="2157" spans="1:9" x14ac:dyDescent="0.3">
      <c r="A2157">
        <v>147</v>
      </c>
      <c r="B2157" t="s">
        <v>112</v>
      </c>
      <c r="C2157" t="s">
        <v>77</v>
      </c>
      <c r="D2157" t="s">
        <v>65</v>
      </c>
      <c r="E2157" t="s">
        <v>22</v>
      </c>
      <c r="F2157" s="101">
        <v>45657</v>
      </c>
      <c r="H2157">
        <v>0</v>
      </c>
      <c r="I2157" t="s">
        <v>6743</v>
      </c>
    </row>
    <row r="2158" spans="1:9" x14ac:dyDescent="0.3">
      <c r="A2158">
        <v>200</v>
      </c>
      <c r="B2158" t="s">
        <v>132</v>
      </c>
      <c r="C2158" t="s">
        <v>25</v>
      </c>
      <c r="D2158" t="s">
        <v>65</v>
      </c>
      <c r="E2158" t="s">
        <v>22</v>
      </c>
      <c r="F2158" s="101">
        <v>45657</v>
      </c>
      <c r="G2158">
        <v>87.4</v>
      </c>
      <c r="H2158">
        <v>80</v>
      </c>
      <c r="I2158" t="s">
        <v>6746</v>
      </c>
    </row>
    <row r="2159" spans="1:9" x14ac:dyDescent="0.3">
      <c r="A2159">
        <v>202</v>
      </c>
      <c r="B2159" t="s">
        <v>134</v>
      </c>
      <c r="C2159" t="s">
        <v>25</v>
      </c>
      <c r="D2159" t="s">
        <v>65</v>
      </c>
      <c r="E2159" t="s">
        <v>22</v>
      </c>
      <c r="F2159" s="101">
        <v>45657</v>
      </c>
      <c r="I2159" t="s">
        <v>980</v>
      </c>
    </row>
    <row r="2160" spans="1:9" x14ac:dyDescent="0.3">
      <c r="A2160">
        <v>206</v>
      </c>
      <c r="B2160" t="s">
        <v>138</v>
      </c>
      <c r="C2160" t="s">
        <v>86</v>
      </c>
      <c r="D2160" t="s">
        <v>65</v>
      </c>
      <c r="E2160" t="s">
        <v>22</v>
      </c>
      <c r="F2160" s="101">
        <v>45657</v>
      </c>
      <c r="G2160">
        <v>1.37</v>
      </c>
      <c r="H2160">
        <v>1</v>
      </c>
      <c r="I2160" t="s">
        <v>6751</v>
      </c>
    </row>
    <row r="2161" spans="1:9" x14ac:dyDescent="0.3">
      <c r="A2161">
        <v>216</v>
      </c>
      <c r="B2161" t="s">
        <v>146</v>
      </c>
      <c r="C2161" t="s">
        <v>90</v>
      </c>
      <c r="D2161" t="s">
        <v>65</v>
      </c>
      <c r="E2161" t="s">
        <v>22</v>
      </c>
      <c r="F2161" s="101">
        <v>45657</v>
      </c>
      <c r="G2161">
        <v>100</v>
      </c>
      <c r="H2161">
        <v>100</v>
      </c>
      <c r="I2161" t="s">
        <v>3421</v>
      </c>
    </row>
    <row r="2162" spans="1:9" x14ac:dyDescent="0.3">
      <c r="A2162">
        <v>221</v>
      </c>
      <c r="B2162" t="s">
        <v>152</v>
      </c>
      <c r="C2162" t="s">
        <v>90</v>
      </c>
      <c r="D2162" t="s">
        <v>65</v>
      </c>
      <c r="E2162" t="s">
        <v>22</v>
      </c>
      <c r="F2162" s="101">
        <v>45657</v>
      </c>
      <c r="G2162">
        <v>33.33</v>
      </c>
      <c r="H2162">
        <v>100</v>
      </c>
      <c r="I2162" t="s">
        <v>3422</v>
      </c>
    </row>
    <row r="2163" spans="1:9" x14ac:dyDescent="0.3">
      <c r="A2163">
        <v>222</v>
      </c>
      <c r="B2163" t="s">
        <v>153</v>
      </c>
      <c r="C2163" t="s">
        <v>90</v>
      </c>
      <c r="D2163" t="s">
        <v>65</v>
      </c>
      <c r="E2163" t="s">
        <v>22</v>
      </c>
      <c r="F2163" s="101">
        <v>45657</v>
      </c>
      <c r="G2163">
        <v>68.75</v>
      </c>
      <c r="H2163">
        <v>90</v>
      </c>
      <c r="I2163" t="s">
        <v>3423</v>
      </c>
    </row>
    <row r="2164" spans="1:9" x14ac:dyDescent="0.3">
      <c r="A2164">
        <v>223</v>
      </c>
      <c r="B2164" t="s">
        <v>154</v>
      </c>
      <c r="C2164" t="s">
        <v>90</v>
      </c>
      <c r="D2164" t="s">
        <v>65</v>
      </c>
      <c r="E2164" t="s">
        <v>22</v>
      </c>
      <c r="F2164" s="101">
        <v>45657</v>
      </c>
      <c r="G2164">
        <v>94.12</v>
      </c>
      <c r="H2164">
        <v>100</v>
      </c>
      <c r="I2164" t="s">
        <v>3424</v>
      </c>
    </row>
    <row r="2165" spans="1:9" x14ac:dyDescent="0.3">
      <c r="A2165">
        <v>224</v>
      </c>
      <c r="B2165" t="s">
        <v>155</v>
      </c>
      <c r="C2165" t="s">
        <v>90</v>
      </c>
      <c r="D2165" t="s">
        <v>65</v>
      </c>
      <c r="E2165" t="s">
        <v>22</v>
      </c>
      <c r="F2165" s="101">
        <v>45657</v>
      </c>
      <c r="G2165">
        <v>100</v>
      </c>
      <c r="H2165">
        <v>100</v>
      </c>
      <c r="I2165" t="s">
        <v>3425</v>
      </c>
    </row>
    <row r="2166" spans="1:9" x14ac:dyDescent="0.3">
      <c r="A2166">
        <v>226</v>
      </c>
      <c r="B2166" t="s">
        <v>157</v>
      </c>
      <c r="C2166" t="s">
        <v>90</v>
      </c>
      <c r="D2166" t="s">
        <v>65</v>
      </c>
      <c r="E2166" t="s">
        <v>22</v>
      </c>
      <c r="F2166" s="101">
        <v>45657</v>
      </c>
      <c r="G2166">
        <v>3531.11</v>
      </c>
      <c r="H2166">
        <v>2</v>
      </c>
      <c r="I2166" t="s">
        <v>1180</v>
      </c>
    </row>
    <row r="2167" spans="1:9" x14ac:dyDescent="0.3">
      <c r="A2167">
        <v>227</v>
      </c>
      <c r="B2167" t="s">
        <v>1182</v>
      </c>
      <c r="C2167" t="s">
        <v>90</v>
      </c>
      <c r="D2167" t="s">
        <v>65</v>
      </c>
      <c r="E2167" t="s">
        <v>54</v>
      </c>
      <c r="F2167" s="101">
        <v>45657</v>
      </c>
      <c r="G2167">
        <v>3531.11</v>
      </c>
      <c r="H2167">
        <v>0.3</v>
      </c>
      <c r="I2167" t="s">
        <v>8446</v>
      </c>
    </row>
    <row r="2168" spans="1:9" x14ac:dyDescent="0.3">
      <c r="A2168">
        <v>228</v>
      </c>
      <c r="B2168" t="s">
        <v>159</v>
      </c>
      <c r="C2168" t="s">
        <v>90</v>
      </c>
      <c r="D2168" t="s">
        <v>65</v>
      </c>
      <c r="E2168" t="s">
        <v>22</v>
      </c>
      <c r="F2168" s="101">
        <v>45657</v>
      </c>
      <c r="G2168">
        <v>3531.11</v>
      </c>
      <c r="H2168">
        <v>100</v>
      </c>
      <c r="I2168" t="s">
        <v>8447</v>
      </c>
    </row>
    <row r="2169" spans="1:9" x14ac:dyDescent="0.3">
      <c r="A2169">
        <v>235</v>
      </c>
      <c r="B2169" t="s">
        <v>166</v>
      </c>
      <c r="C2169" t="s">
        <v>90</v>
      </c>
      <c r="D2169" t="s">
        <v>65</v>
      </c>
      <c r="E2169" t="s">
        <v>22</v>
      </c>
      <c r="F2169" s="101">
        <v>45657</v>
      </c>
      <c r="G2169">
        <v>92.012779552715998</v>
      </c>
      <c r="H2169">
        <v>100</v>
      </c>
      <c r="I2169" t="s">
        <v>6766</v>
      </c>
    </row>
    <row r="2170" spans="1:9" x14ac:dyDescent="0.3">
      <c r="A2170">
        <v>236</v>
      </c>
      <c r="B2170" t="s">
        <v>167</v>
      </c>
      <c r="C2170" t="s">
        <v>90</v>
      </c>
      <c r="D2170" t="s">
        <v>65</v>
      </c>
      <c r="E2170" t="s">
        <v>54</v>
      </c>
      <c r="F2170" s="101">
        <v>45657</v>
      </c>
      <c r="G2170">
        <v>0</v>
      </c>
      <c r="H2170">
        <v>0</v>
      </c>
      <c r="I2170" t="s">
        <v>6769</v>
      </c>
    </row>
    <row r="2171" spans="1:9" x14ac:dyDescent="0.3">
      <c r="A2171">
        <v>244</v>
      </c>
      <c r="B2171" t="s">
        <v>176</v>
      </c>
      <c r="C2171" t="s">
        <v>90</v>
      </c>
      <c r="D2171" t="s">
        <v>65</v>
      </c>
      <c r="E2171" t="s">
        <v>54</v>
      </c>
      <c r="F2171" s="101">
        <v>45657</v>
      </c>
      <c r="G2171">
        <v>25</v>
      </c>
      <c r="H2171">
        <v>25</v>
      </c>
      <c r="I2171" t="s">
        <v>6772</v>
      </c>
    </row>
    <row r="2172" spans="1:9" x14ac:dyDescent="0.3">
      <c r="A2172">
        <v>255</v>
      </c>
      <c r="B2172" t="s">
        <v>1258</v>
      </c>
      <c r="C2172" t="s">
        <v>118</v>
      </c>
      <c r="D2172" t="s">
        <v>65</v>
      </c>
      <c r="E2172" t="s">
        <v>22</v>
      </c>
      <c r="F2172" s="101">
        <v>45657</v>
      </c>
      <c r="G2172">
        <v>15</v>
      </c>
      <c r="H2172">
        <v>100</v>
      </c>
      <c r="I2172" t="s">
        <v>3426</v>
      </c>
    </row>
    <row r="2173" spans="1:9" x14ac:dyDescent="0.3">
      <c r="A2173">
        <v>272</v>
      </c>
      <c r="B2173" t="s">
        <v>212</v>
      </c>
      <c r="C2173" t="s">
        <v>64</v>
      </c>
      <c r="D2173" t="s">
        <v>65</v>
      </c>
      <c r="E2173" t="s">
        <v>54</v>
      </c>
      <c r="F2173" s="101">
        <v>45657</v>
      </c>
      <c r="G2173">
        <v>0</v>
      </c>
      <c r="H2173">
        <v>0</v>
      </c>
      <c r="I2173" t="s">
        <v>6777</v>
      </c>
    </row>
    <row r="2174" spans="1:9" x14ac:dyDescent="0.3">
      <c r="A2174">
        <v>288</v>
      </c>
      <c r="B2174" t="s">
        <v>230</v>
      </c>
      <c r="C2174" t="s">
        <v>219</v>
      </c>
      <c r="D2174" t="s">
        <v>65</v>
      </c>
      <c r="E2174" t="s">
        <v>22</v>
      </c>
      <c r="F2174" s="101">
        <v>45657</v>
      </c>
      <c r="H2174">
        <v>85</v>
      </c>
      <c r="I2174" t="s">
        <v>1350</v>
      </c>
    </row>
    <row r="2175" spans="1:9" x14ac:dyDescent="0.3">
      <c r="A2175">
        <v>318</v>
      </c>
      <c r="B2175" t="s">
        <v>267</v>
      </c>
      <c r="C2175" t="s">
        <v>102</v>
      </c>
      <c r="D2175" t="s">
        <v>65</v>
      </c>
      <c r="E2175" t="s">
        <v>22</v>
      </c>
      <c r="F2175" s="101">
        <v>45657</v>
      </c>
      <c r="G2175">
        <v>90.28</v>
      </c>
      <c r="H2175">
        <v>80</v>
      </c>
      <c r="I2175" t="s">
        <v>6782</v>
      </c>
    </row>
    <row r="2176" spans="1:9" x14ac:dyDescent="0.3">
      <c r="A2176">
        <v>326</v>
      </c>
      <c r="B2176" t="s">
        <v>1405</v>
      </c>
      <c r="C2176" t="s">
        <v>214</v>
      </c>
      <c r="D2176" t="s">
        <v>65</v>
      </c>
      <c r="E2176" t="s">
        <v>22</v>
      </c>
      <c r="F2176" s="101">
        <v>45657</v>
      </c>
      <c r="I2176" t="s">
        <v>1406</v>
      </c>
    </row>
    <row r="2177" spans="1:9" x14ac:dyDescent="0.3">
      <c r="A2177">
        <v>334</v>
      </c>
      <c r="B2177" t="s">
        <v>283</v>
      </c>
      <c r="C2177" t="s">
        <v>25</v>
      </c>
      <c r="D2177" t="s">
        <v>65</v>
      </c>
      <c r="E2177" t="s">
        <v>22</v>
      </c>
      <c r="F2177" s="101">
        <v>45657</v>
      </c>
      <c r="G2177">
        <v>88.84</v>
      </c>
      <c r="H2177">
        <v>88</v>
      </c>
      <c r="I2177" t="s">
        <v>6787</v>
      </c>
    </row>
    <row r="2178" spans="1:9" x14ac:dyDescent="0.3">
      <c r="A2178">
        <v>336</v>
      </c>
      <c r="B2178" t="s">
        <v>285</v>
      </c>
      <c r="C2178" t="s">
        <v>104</v>
      </c>
      <c r="D2178" t="s">
        <v>65</v>
      </c>
      <c r="E2178" t="s">
        <v>54</v>
      </c>
      <c r="F2178" s="101">
        <v>45657</v>
      </c>
      <c r="G2178">
        <v>0.79</v>
      </c>
      <c r="H2178">
        <v>2</v>
      </c>
      <c r="I2178" t="s">
        <v>6790</v>
      </c>
    </row>
    <row r="2179" spans="1:9" x14ac:dyDescent="0.3">
      <c r="A2179">
        <v>339</v>
      </c>
      <c r="B2179" t="s">
        <v>289</v>
      </c>
      <c r="C2179" t="s">
        <v>290</v>
      </c>
      <c r="D2179" t="s">
        <v>65</v>
      </c>
      <c r="E2179" t="s">
        <v>22</v>
      </c>
      <c r="F2179" s="101">
        <v>45657</v>
      </c>
      <c r="G2179">
        <v>30.3</v>
      </c>
      <c r="H2179">
        <v>30</v>
      </c>
      <c r="I2179" t="s">
        <v>6793</v>
      </c>
    </row>
    <row r="2180" spans="1:9" x14ac:dyDescent="0.3">
      <c r="A2180">
        <v>346</v>
      </c>
      <c r="B2180" t="s">
        <v>296</v>
      </c>
      <c r="C2180" t="s">
        <v>25</v>
      </c>
      <c r="D2180" t="s">
        <v>65</v>
      </c>
      <c r="E2180" t="s">
        <v>22</v>
      </c>
      <c r="F2180" s="101">
        <v>45657</v>
      </c>
      <c r="G2180">
        <v>91.88</v>
      </c>
      <c r="H2180">
        <v>85</v>
      </c>
      <c r="I2180" t="s">
        <v>6796</v>
      </c>
    </row>
    <row r="2181" spans="1:9" x14ac:dyDescent="0.3">
      <c r="A2181">
        <v>355</v>
      </c>
      <c r="B2181" t="s">
        <v>305</v>
      </c>
      <c r="C2181" t="s">
        <v>306</v>
      </c>
      <c r="D2181" t="s">
        <v>65</v>
      </c>
      <c r="E2181" t="s">
        <v>22</v>
      </c>
      <c r="F2181" s="101">
        <v>45657</v>
      </c>
      <c r="G2181">
        <v>1.69</v>
      </c>
      <c r="H2181">
        <v>1.7</v>
      </c>
      <c r="I2181" t="s">
        <v>6799</v>
      </c>
    </row>
    <row r="2182" spans="1:9" x14ac:dyDescent="0.3">
      <c r="A2182">
        <v>361</v>
      </c>
      <c r="B2182" t="s">
        <v>1444</v>
      </c>
      <c r="C2182" t="s">
        <v>32</v>
      </c>
      <c r="D2182" t="s">
        <v>65</v>
      </c>
      <c r="E2182" t="s">
        <v>22</v>
      </c>
      <c r="F2182" s="101">
        <v>45657</v>
      </c>
      <c r="I2182" t="s">
        <v>1445</v>
      </c>
    </row>
    <row r="2183" spans="1:9" x14ac:dyDescent="0.3">
      <c r="A2183">
        <v>366</v>
      </c>
      <c r="B2183" t="s">
        <v>319</v>
      </c>
      <c r="C2183" t="s">
        <v>315</v>
      </c>
      <c r="D2183" t="s">
        <v>65</v>
      </c>
      <c r="E2183" t="s">
        <v>22</v>
      </c>
      <c r="F2183" s="101">
        <v>45657</v>
      </c>
      <c r="G2183">
        <v>100</v>
      </c>
      <c r="H2183">
        <v>100</v>
      </c>
      <c r="I2183" t="s">
        <v>6803</v>
      </c>
    </row>
    <row r="2184" spans="1:9" x14ac:dyDescent="0.3">
      <c r="A2184">
        <v>367</v>
      </c>
      <c r="B2184" t="s">
        <v>320</v>
      </c>
      <c r="C2184" t="s">
        <v>32</v>
      </c>
      <c r="D2184" t="s">
        <v>65</v>
      </c>
      <c r="E2184" t="s">
        <v>22</v>
      </c>
      <c r="F2184" s="101">
        <v>45657</v>
      </c>
      <c r="G2184">
        <v>4.96</v>
      </c>
      <c r="H2184">
        <v>5</v>
      </c>
      <c r="I2184" t="s">
        <v>6806</v>
      </c>
    </row>
    <row r="2185" spans="1:9" x14ac:dyDescent="0.3">
      <c r="A2185">
        <v>377</v>
      </c>
      <c r="B2185" t="s">
        <v>333</v>
      </c>
      <c r="C2185" t="s">
        <v>86</v>
      </c>
      <c r="D2185" t="s">
        <v>65</v>
      </c>
      <c r="E2185" t="s">
        <v>22</v>
      </c>
      <c r="F2185" s="101">
        <v>45657</v>
      </c>
      <c r="G2185">
        <v>125.01</v>
      </c>
      <c r="H2185">
        <v>100</v>
      </c>
      <c r="I2185" t="s">
        <v>6809</v>
      </c>
    </row>
    <row r="2186" spans="1:9" x14ac:dyDescent="0.3">
      <c r="A2186">
        <v>392</v>
      </c>
      <c r="B2186" t="s">
        <v>351</v>
      </c>
      <c r="C2186" t="s">
        <v>350</v>
      </c>
      <c r="D2186" t="s">
        <v>65</v>
      </c>
      <c r="E2186" t="s">
        <v>22</v>
      </c>
      <c r="F2186" s="101">
        <v>45657</v>
      </c>
      <c r="G2186">
        <v>145.21</v>
      </c>
      <c r="H2186">
        <v>100</v>
      </c>
      <c r="I2186" t="s">
        <v>6812</v>
      </c>
    </row>
    <row r="2187" spans="1:9" x14ac:dyDescent="0.3">
      <c r="A2187">
        <v>393</v>
      </c>
      <c r="B2187" t="s">
        <v>352</v>
      </c>
      <c r="C2187" t="s">
        <v>350</v>
      </c>
      <c r="D2187" t="s">
        <v>65</v>
      </c>
      <c r="E2187" t="s">
        <v>54</v>
      </c>
      <c r="F2187" s="101">
        <v>45657</v>
      </c>
      <c r="G2187">
        <v>13</v>
      </c>
      <c r="H2187">
        <v>15</v>
      </c>
      <c r="I2187" t="s">
        <v>6815</v>
      </c>
    </row>
    <row r="2188" spans="1:9" x14ac:dyDescent="0.3">
      <c r="A2188">
        <v>402</v>
      </c>
      <c r="B2188" t="s">
        <v>367</v>
      </c>
      <c r="C2188" t="s">
        <v>366</v>
      </c>
      <c r="D2188" t="s">
        <v>65</v>
      </c>
      <c r="E2188" t="s">
        <v>22</v>
      </c>
      <c r="F2188" s="101">
        <v>45657</v>
      </c>
      <c r="G2188">
        <v>4.76</v>
      </c>
      <c r="H2188">
        <v>3</v>
      </c>
      <c r="I2188" t="s">
        <v>6818</v>
      </c>
    </row>
    <row r="2189" spans="1:9" x14ac:dyDescent="0.3">
      <c r="A2189">
        <v>413</v>
      </c>
      <c r="B2189" t="s">
        <v>381</v>
      </c>
      <c r="C2189" t="s">
        <v>354</v>
      </c>
      <c r="D2189" t="s">
        <v>65</v>
      </c>
      <c r="E2189" t="s">
        <v>22</v>
      </c>
      <c r="F2189" s="101">
        <v>45657</v>
      </c>
      <c r="G2189">
        <v>100</v>
      </c>
      <c r="H2189">
        <v>100</v>
      </c>
      <c r="I2189" t="s">
        <v>6821</v>
      </c>
    </row>
    <row r="2190" spans="1:9" x14ac:dyDescent="0.3">
      <c r="A2190">
        <v>423</v>
      </c>
      <c r="B2190" t="s">
        <v>391</v>
      </c>
      <c r="C2190" t="s">
        <v>79</v>
      </c>
      <c r="D2190" t="s">
        <v>65</v>
      </c>
      <c r="E2190" t="s">
        <v>22</v>
      </c>
      <c r="F2190" s="101">
        <v>45657</v>
      </c>
      <c r="G2190">
        <v>12.3</v>
      </c>
      <c r="H2190">
        <v>8.3000000000000007</v>
      </c>
      <c r="I2190" t="s">
        <v>6824</v>
      </c>
    </row>
    <row r="2191" spans="1:9" x14ac:dyDescent="0.3">
      <c r="A2191">
        <v>424</v>
      </c>
      <c r="B2191" t="s">
        <v>1685</v>
      </c>
      <c r="C2191" t="s">
        <v>79</v>
      </c>
      <c r="D2191" t="s">
        <v>65</v>
      </c>
      <c r="E2191" t="s">
        <v>22</v>
      </c>
      <c r="F2191" s="101">
        <v>45657</v>
      </c>
      <c r="G2191">
        <v>9</v>
      </c>
      <c r="H2191">
        <v>7</v>
      </c>
      <c r="I2191" t="s">
        <v>6827</v>
      </c>
    </row>
    <row r="2192" spans="1:9" x14ac:dyDescent="0.3">
      <c r="A2192">
        <v>437</v>
      </c>
      <c r="B2192" t="s">
        <v>405</v>
      </c>
      <c r="C2192" t="s">
        <v>241</v>
      </c>
      <c r="D2192" t="s">
        <v>65</v>
      </c>
      <c r="E2192" t="s">
        <v>22</v>
      </c>
      <c r="F2192" s="101">
        <v>45657</v>
      </c>
      <c r="G2192">
        <v>84</v>
      </c>
      <c r="H2192">
        <v>80</v>
      </c>
      <c r="I2192" t="s">
        <v>6830</v>
      </c>
    </row>
    <row r="2193" spans="1:9" x14ac:dyDescent="0.3">
      <c r="A2193">
        <v>460</v>
      </c>
      <c r="B2193" t="s">
        <v>425</v>
      </c>
      <c r="C2193" t="s">
        <v>25</v>
      </c>
      <c r="D2193" t="s">
        <v>65</v>
      </c>
      <c r="E2193" t="s">
        <v>22</v>
      </c>
      <c r="F2193" s="101">
        <v>45657</v>
      </c>
      <c r="G2193">
        <v>91.439688715953324</v>
      </c>
      <c r="H2193">
        <v>80</v>
      </c>
      <c r="I2193" t="s">
        <v>6833</v>
      </c>
    </row>
    <row r="2194" spans="1:9" x14ac:dyDescent="0.3">
      <c r="A2194">
        <v>487</v>
      </c>
      <c r="B2194" t="s">
        <v>2096</v>
      </c>
      <c r="C2194" t="s">
        <v>208</v>
      </c>
      <c r="D2194" t="s">
        <v>65</v>
      </c>
      <c r="E2194" t="s">
        <v>22</v>
      </c>
      <c r="F2194" s="101">
        <v>45657</v>
      </c>
      <c r="G2194">
        <v>6.06</v>
      </c>
      <c r="I2194" t="s">
        <v>6836</v>
      </c>
    </row>
    <row r="2195" spans="1:9" x14ac:dyDescent="0.3">
      <c r="A2195">
        <v>490</v>
      </c>
      <c r="B2195" t="s">
        <v>455</v>
      </c>
      <c r="C2195" t="s">
        <v>190</v>
      </c>
      <c r="D2195" t="s">
        <v>65</v>
      </c>
      <c r="E2195" t="s">
        <v>22</v>
      </c>
      <c r="F2195" s="101">
        <v>45657</v>
      </c>
      <c r="G2195">
        <v>88</v>
      </c>
      <c r="H2195">
        <v>80</v>
      </c>
      <c r="I2195" t="s">
        <v>6838</v>
      </c>
    </row>
    <row r="2196" spans="1:9" x14ac:dyDescent="0.3">
      <c r="A2196">
        <v>491</v>
      </c>
      <c r="B2196" t="s">
        <v>456</v>
      </c>
      <c r="C2196" t="s">
        <v>29</v>
      </c>
      <c r="D2196" t="s">
        <v>65</v>
      </c>
      <c r="E2196" t="s">
        <v>22</v>
      </c>
      <c r="F2196" s="101">
        <v>45657</v>
      </c>
      <c r="G2196">
        <v>88</v>
      </c>
      <c r="H2196">
        <v>80</v>
      </c>
      <c r="I2196" t="s">
        <v>6841</v>
      </c>
    </row>
    <row r="2197" spans="1:9" x14ac:dyDescent="0.3">
      <c r="A2197">
        <v>492</v>
      </c>
      <c r="B2197" t="s">
        <v>457</v>
      </c>
      <c r="C2197" t="s">
        <v>186</v>
      </c>
      <c r="D2197" t="s">
        <v>65</v>
      </c>
      <c r="E2197" t="s">
        <v>22</v>
      </c>
      <c r="F2197" s="101">
        <v>45657</v>
      </c>
      <c r="G2197">
        <v>83</v>
      </c>
      <c r="H2197">
        <v>80</v>
      </c>
      <c r="I2197" t="s">
        <v>6844</v>
      </c>
    </row>
    <row r="2198" spans="1:9" x14ac:dyDescent="0.3">
      <c r="A2198">
        <v>493</v>
      </c>
      <c r="B2198" t="s">
        <v>458</v>
      </c>
      <c r="C2198" t="s">
        <v>41</v>
      </c>
      <c r="D2198" t="s">
        <v>65</v>
      </c>
      <c r="E2198" t="s">
        <v>22</v>
      </c>
      <c r="F2198" s="101">
        <v>45657</v>
      </c>
      <c r="G2198">
        <v>81</v>
      </c>
      <c r="H2198">
        <v>80</v>
      </c>
      <c r="I2198" t="s">
        <v>6847</v>
      </c>
    </row>
    <row r="2199" spans="1:9" x14ac:dyDescent="0.3">
      <c r="A2199">
        <v>494</v>
      </c>
      <c r="B2199" t="s">
        <v>459</v>
      </c>
      <c r="C2199" t="s">
        <v>245</v>
      </c>
      <c r="D2199" t="s">
        <v>65</v>
      </c>
      <c r="E2199" t="s">
        <v>22</v>
      </c>
      <c r="F2199" s="101">
        <v>45657</v>
      </c>
      <c r="G2199">
        <v>89</v>
      </c>
      <c r="H2199">
        <v>80</v>
      </c>
      <c r="I2199" t="s">
        <v>6850</v>
      </c>
    </row>
    <row r="2200" spans="1:9" x14ac:dyDescent="0.3">
      <c r="A2200">
        <v>495</v>
      </c>
      <c r="B2200" t="s">
        <v>460</v>
      </c>
      <c r="C2200" t="s">
        <v>298</v>
      </c>
      <c r="D2200" t="s">
        <v>65</v>
      </c>
      <c r="E2200" t="s">
        <v>22</v>
      </c>
      <c r="F2200" s="101">
        <v>45657</v>
      </c>
      <c r="G2200">
        <v>92</v>
      </c>
      <c r="H2200">
        <v>80</v>
      </c>
      <c r="I2200" t="s">
        <v>6853</v>
      </c>
    </row>
    <row r="2201" spans="1:9" x14ac:dyDescent="0.3">
      <c r="A2201">
        <v>496</v>
      </c>
      <c r="B2201" t="s">
        <v>461</v>
      </c>
      <c r="C2201" t="s">
        <v>86</v>
      </c>
      <c r="D2201" t="s">
        <v>65</v>
      </c>
      <c r="E2201" t="s">
        <v>22</v>
      </c>
      <c r="F2201" s="101">
        <v>45657</v>
      </c>
      <c r="G2201">
        <v>88</v>
      </c>
      <c r="H2201">
        <v>80</v>
      </c>
      <c r="I2201" t="s">
        <v>6856</v>
      </c>
    </row>
    <row r="2202" spans="1:9" x14ac:dyDescent="0.3">
      <c r="A2202">
        <v>497</v>
      </c>
      <c r="B2202" t="s">
        <v>462</v>
      </c>
      <c r="C2202" t="s">
        <v>306</v>
      </c>
      <c r="D2202" t="s">
        <v>65</v>
      </c>
      <c r="E2202" t="s">
        <v>22</v>
      </c>
      <c r="F2202" s="101">
        <v>45657</v>
      </c>
      <c r="G2202">
        <v>83</v>
      </c>
      <c r="H2202">
        <v>80</v>
      </c>
      <c r="I2202" t="s">
        <v>6859</v>
      </c>
    </row>
    <row r="2203" spans="1:9" x14ac:dyDescent="0.3">
      <c r="A2203">
        <v>498</v>
      </c>
      <c r="B2203" t="s">
        <v>463</v>
      </c>
      <c r="C2203" t="s">
        <v>208</v>
      </c>
      <c r="D2203" t="s">
        <v>65</v>
      </c>
      <c r="E2203" t="s">
        <v>22</v>
      </c>
      <c r="F2203" s="101">
        <v>45657</v>
      </c>
      <c r="G2203">
        <v>92</v>
      </c>
      <c r="H2203">
        <v>80</v>
      </c>
      <c r="I2203" t="s">
        <v>6862</v>
      </c>
    </row>
    <row r="2204" spans="1:9" x14ac:dyDescent="0.3">
      <c r="A2204">
        <v>499</v>
      </c>
      <c r="B2204" t="s">
        <v>464</v>
      </c>
      <c r="C2204" t="s">
        <v>303</v>
      </c>
      <c r="D2204" t="s">
        <v>65</v>
      </c>
      <c r="E2204" t="s">
        <v>22</v>
      </c>
      <c r="F2204" s="101">
        <v>45657</v>
      </c>
      <c r="G2204">
        <v>87</v>
      </c>
      <c r="H2204">
        <v>80</v>
      </c>
      <c r="I2204" t="s">
        <v>6865</v>
      </c>
    </row>
    <row r="2205" spans="1:9" x14ac:dyDescent="0.3">
      <c r="A2205">
        <v>500</v>
      </c>
      <c r="B2205" t="s">
        <v>465</v>
      </c>
      <c r="C2205" t="s">
        <v>249</v>
      </c>
      <c r="D2205" t="s">
        <v>65</v>
      </c>
      <c r="E2205" t="s">
        <v>22</v>
      </c>
      <c r="F2205" s="101">
        <v>45657</v>
      </c>
      <c r="G2205">
        <v>89</v>
      </c>
      <c r="H2205">
        <v>80</v>
      </c>
      <c r="I2205" t="s">
        <v>6868</v>
      </c>
    </row>
    <row r="2206" spans="1:9" x14ac:dyDescent="0.3">
      <c r="A2206">
        <v>501</v>
      </c>
      <c r="B2206" t="s">
        <v>466</v>
      </c>
      <c r="C2206" t="s">
        <v>20</v>
      </c>
      <c r="D2206" t="s">
        <v>65</v>
      </c>
      <c r="E2206" t="s">
        <v>22</v>
      </c>
      <c r="F2206" s="101">
        <v>45657</v>
      </c>
      <c r="G2206">
        <v>88</v>
      </c>
      <c r="H2206">
        <v>80</v>
      </c>
      <c r="I2206" t="s">
        <v>6871</v>
      </c>
    </row>
    <row r="2207" spans="1:9" x14ac:dyDescent="0.3">
      <c r="A2207">
        <v>502</v>
      </c>
      <c r="B2207" t="s">
        <v>467</v>
      </c>
      <c r="C2207" t="s">
        <v>110</v>
      </c>
      <c r="D2207" t="s">
        <v>65</v>
      </c>
      <c r="E2207" t="s">
        <v>22</v>
      </c>
      <c r="F2207" s="101">
        <v>45657</v>
      </c>
      <c r="G2207">
        <v>90</v>
      </c>
      <c r="H2207">
        <v>80</v>
      </c>
      <c r="I2207" t="s">
        <v>6874</v>
      </c>
    </row>
    <row r="2208" spans="1:9" x14ac:dyDescent="0.3">
      <c r="A2208">
        <v>503</v>
      </c>
      <c r="B2208" t="s">
        <v>468</v>
      </c>
      <c r="C2208" t="s">
        <v>439</v>
      </c>
      <c r="D2208" t="s">
        <v>65</v>
      </c>
      <c r="E2208" t="s">
        <v>22</v>
      </c>
      <c r="F2208" s="101">
        <v>45657</v>
      </c>
      <c r="G2208">
        <v>86</v>
      </c>
      <c r="H2208">
        <v>80</v>
      </c>
      <c r="I2208" t="s">
        <v>6877</v>
      </c>
    </row>
    <row r="2209" spans="1:9" x14ac:dyDescent="0.3">
      <c r="A2209">
        <v>504</v>
      </c>
      <c r="B2209" t="s">
        <v>469</v>
      </c>
      <c r="C2209" t="s">
        <v>366</v>
      </c>
      <c r="D2209" t="s">
        <v>65</v>
      </c>
      <c r="E2209" t="s">
        <v>22</v>
      </c>
      <c r="F2209" s="101">
        <v>45657</v>
      </c>
      <c r="G2209">
        <v>88</v>
      </c>
      <c r="H2209">
        <v>80</v>
      </c>
      <c r="I2209" t="s">
        <v>6880</v>
      </c>
    </row>
    <row r="2210" spans="1:9" x14ac:dyDescent="0.3">
      <c r="A2210">
        <v>505</v>
      </c>
      <c r="B2210" t="s">
        <v>470</v>
      </c>
      <c r="C2210" t="s">
        <v>79</v>
      </c>
      <c r="D2210" t="s">
        <v>65</v>
      </c>
      <c r="E2210" t="s">
        <v>22</v>
      </c>
      <c r="F2210" s="101">
        <v>45657</v>
      </c>
      <c r="G2210">
        <v>85</v>
      </c>
      <c r="H2210">
        <v>80</v>
      </c>
      <c r="I2210" t="s">
        <v>6883</v>
      </c>
    </row>
    <row r="2211" spans="1:9" x14ac:dyDescent="0.3">
      <c r="A2211">
        <v>508</v>
      </c>
      <c r="B2211" t="s">
        <v>473</v>
      </c>
      <c r="C2211" t="s">
        <v>358</v>
      </c>
      <c r="D2211" t="s">
        <v>65</v>
      </c>
      <c r="E2211" t="s">
        <v>22</v>
      </c>
      <c r="F2211" s="101">
        <v>45657</v>
      </c>
      <c r="G2211">
        <v>88</v>
      </c>
      <c r="H2211">
        <v>80</v>
      </c>
      <c r="I2211" t="s">
        <v>6886</v>
      </c>
    </row>
    <row r="2212" spans="1:9" x14ac:dyDescent="0.3">
      <c r="A2212">
        <v>542</v>
      </c>
      <c r="B2212" t="s">
        <v>2410</v>
      </c>
      <c r="C2212" t="s">
        <v>279</v>
      </c>
      <c r="D2212" t="s">
        <v>65</v>
      </c>
      <c r="E2212" t="s">
        <v>22</v>
      </c>
      <c r="F2212" s="101">
        <v>45657</v>
      </c>
      <c r="I2212" t="s">
        <v>2419</v>
      </c>
    </row>
    <row r="2213" spans="1:9" x14ac:dyDescent="0.3">
      <c r="A2213">
        <v>546</v>
      </c>
      <c r="B2213" t="s">
        <v>2444</v>
      </c>
      <c r="C2213" t="s">
        <v>279</v>
      </c>
      <c r="D2213" t="s">
        <v>65</v>
      </c>
      <c r="E2213" t="s">
        <v>22</v>
      </c>
      <c r="F2213" s="101">
        <v>45657</v>
      </c>
      <c r="I2213" t="s">
        <v>2455</v>
      </c>
    </row>
    <row r="2214" spans="1:9" x14ac:dyDescent="0.3">
      <c r="A2214">
        <v>77</v>
      </c>
      <c r="B2214" t="s">
        <v>57</v>
      </c>
      <c r="C2214" t="s">
        <v>58</v>
      </c>
      <c r="D2214" t="s">
        <v>21</v>
      </c>
      <c r="E2214" t="s">
        <v>22</v>
      </c>
      <c r="F2214" s="101">
        <v>45688</v>
      </c>
      <c r="G2214">
        <v>96</v>
      </c>
      <c r="H2214">
        <v>97</v>
      </c>
      <c r="I2214" t="s">
        <v>6889</v>
      </c>
    </row>
    <row r="2215" spans="1:9" x14ac:dyDescent="0.3">
      <c r="A2215">
        <v>121</v>
      </c>
      <c r="B2215" t="s">
        <v>94</v>
      </c>
      <c r="C2215" t="s">
        <v>25</v>
      </c>
      <c r="D2215" t="s">
        <v>21</v>
      </c>
      <c r="E2215" t="s">
        <v>54</v>
      </c>
      <c r="F2215" s="101">
        <v>45688</v>
      </c>
      <c r="G2215">
        <v>99.18</v>
      </c>
      <c r="H2215">
        <v>102</v>
      </c>
      <c r="I2215" t="s">
        <v>6892</v>
      </c>
    </row>
    <row r="2216" spans="1:9" x14ac:dyDescent="0.3">
      <c r="A2216">
        <v>122</v>
      </c>
      <c r="B2216" t="s">
        <v>96</v>
      </c>
      <c r="C2216" t="s">
        <v>93</v>
      </c>
      <c r="D2216" t="s">
        <v>21</v>
      </c>
      <c r="E2216" t="s">
        <v>22</v>
      </c>
      <c r="F2216" s="101">
        <v>45688</v>
      </c>
      <c r="H2216">
        <v>90</v>
      </c>
      <c r="I2216" t="s">
        <v>833</v>
      </c>
    </row>
    <row r="2217" spans="1:9" x14ac:dyDescent="0.3">
      <c r="A2217">
        <v>124</v>
      </c>
      <c r="B2217" t="s">
        <v>97</v>
      </c>
      <c r="C2217" t="s">
        <v>64</v>
      </c>
      <c r="D2217" t="s">
        <v>21</v>
      </c>
      <c r="E2217" t="s">
        <v>54</v>
      </c>
      <c r="F2217" s="101">
        <v>45688</v>
      </c>
      <c r="G2217">
        <v>9.1157702825888698E-2</v>
      </c>
      <c r="H2217">
        <v>0.2</v>
      </c>
      <c r="I2217" t="s">
        <v>6895</v>
      </c>
    </row>
    <row r="2218" spans="1:9" x14ac:dyDescent="0.3">
      <c r="A2218">
        <v>125</v>
      </c>
      <c r="B2218" t="s">
        <v>98</v>
      </c>
      <c r="C2218" t="s">
        <v>64</v>
      </c>
      <c r="D2218" t="s">
        <v>21</v>
      </c>
      <c r="E2218" t="s">
        <v>54</v>
      </c>
      <c r="F2218" s="101">
        <v>45688</v>
      </c>
      <c r="G2218">
        <v>0.27347310847766643</v>
      </c>
      <c r="H2218">
        <v>1.9</v>
      </c>
      <c r="I2218" t="s">
        <v>6898</v>
      </c>
    </row>
    <row r="2219" spans="1:9" x14ac:dyDescent="0.3">
      <c r="A2219">
        <v>128</v>
      </c>
      <c r="B2219" t="s">
        <v>101</v>
      </c>
      <c r="C2219" t="s">
        <v>64</v>
      </c>
      <c r="D2219" t="s">
        <v>21</v>
      </c>
      <c r="E2219" t="s">
        <v>54</v>
      </c>
      <c r="F2219" s="101">
        <v>45688</v>
      </c>
      <c r="G2219">
        <v>0.86</v>
      </c>
      <c r="H2219">
        <v>1</v>
      </c>
      <c r="I2219" t="s">
        <v>6901</v>
      </c>
    </row>
    <row r="2220" spans="1:9" x14ac:dyDescent="0.3">
      <c r="A2220">
        <v>172</v>
      </c>
      <c r="B2220" t="s">
        <v>122</v>
      </c>
      <c r="C2220" t="s">
        <v>93</v>
      </c>
      <c r="D2220" t="s">
        <v>21</v>
      </c>
      <c r="E2220" t="s">
        <v>22</v>
      </c>
      <c r="F2220" s="101">
        <v>45688</v>
      </c>
      <c r="G2220">
        <v>80</v>
      </c>
      <c r="H2220">
        <v>95</v>
      </c>
      <c r="I2220" t="s">
        <v>6904</v>
      </c>
    </row>
    <row r="2221" spans="1:9" x14ac:dyDescent="0.3">
      <c r="A2221">
        <v>208</v>
      </c>
      <c r="B2221" t="s">
        <v>140</v>
      </c>
      <c r="C2221" t="s">
        <v>90</v>
      </c>
      <c r="D2221" t="s">
        <v>21</v>
      </c>
      <c r="E2221" t="s">
        <v>54</v>
      </c>
      <c r="F2221" s="101">
        <v>45688</v>
      </c>
      <c r="G2221">
        <v>800</v>
      </c>
      <c r="H2221">
        <v>1</v>
      </c>
      <c r="I2221" t="s">
        <v>3428</v>
      </c>
    </row>
    <row r="2222" spans="1:9" x14ac:dyDescent="0.3">
      <c r="A2222">
        <v>214</v>
      </c>
      <c r="B2222" t="s">
        <v>143</v>
      </c>
      <c r="C2222" t="s">
        <v>90</v>
      </c>
      <c r="D2222" t="s">
        <v>21</v>
      </c>
      <c r="E2222" t="s">
        <v>54</v>
      </c>
      <c r="F2222" s="101">
        <v>45688</v>
      </c>
      <c r="G2222">
        <v>2054.7600000000002</v>
      </c>
      <c r="H2222">
        <v>7500</v>
      </c>
      <c r="I2222" t="s">
        <v>3429</v>
      </c>
    </row>
    <row r="2223" spans="1:9" x14ac:dyDescent="0.3">
      <c r="A2223">
        <v>217</v>
      </c>
      <c r="B2223" t="s">
        <v>147</v>
      </c>
      <c r="C2223" t="s">
        <v>90</v>
      </c>
      <c r="D2223" t="s">
        <v>21</v>
      </c>
      <c r="E2223" t="s">
        <v>22</v>
      </c>
      <c r="F2223" s="101">
        <v>45688</v>
      </c>
      <c r="G2223">
        <v>139.19</v>
      </c>
      <c r="H2223">
        <v>20</v>
      </c>
      <c r="I2223" t="s">
        <v>3430</v>
      </c>
    </row>
    <row r="2224" spans="1:9" x14ac:dyDescent="0.3">
      <c r="A2224">
        <v>218</v>
      </c>
      <c r="B2224" t="s">
        <v>148</v>
      </c>
      <c r="C2224" t="s">
        <v>90</v>
      </c>
      <c r="D2224" t="s">
        <v>21</v>
      </c>
      <c r="E2224" t="s">
        <v>54</v>
      </c>
      <c r="F2224" s="101">
        <v>45688</v>
      </c>
      <c r="G2224">
        <v>113367.97</v>
      </c>
      <c r="H2224">
        <v>172000</v>
      </c>
      <c r="I2224" t="s">
        <v>3431</v>
      </c>
    </row>
    <row r="2225" spans="1:9" x14ac:dyDescent="0.3">
      <c r="A2225">
        <v>225</v>
      </c>
      <c r="B2225" t="s">
        <v>156</v>
      </c>
      <c r="C2225" t="s">
        <v>90</v>
      </c>
      <c r="D2225" t="s">
        <v>21</v>
      </c>
      <c r="E2225" t="s">
        <v>22</v>
      </c>
      <c r="F2225" s="101">
        <v>45688</v>
      </c>
      <c r="G2225">
        <v>22</v>
      </c>
      <c r="H2225">
        <v>1</v>
      </c>
      <c r="I2225" t="s">
        <v>3432</v>
      </c>
    </row>
    <row r="2226" spans="1:9" x14ac:dyDescent="0.3">
      <c r="A2226">
        <v>239</v>
      </c>
      <c r="B2226" t="s">
        <v>1226</v>
      </c>
      <c r="C2226" t="s">
        <v>29</v>
      </c>
      <c r="D2226" t="s">
        <v>21</v>
      </c>
      <c r="E2226" t="s">
        <v>22</v>
      </c>
      <c r="F2226" s="101">
        <v>45688</v>
      </c>
      <c r="G2226">
        <v>33</v>
      </c>
      <c r="I2226" t="s">
        <v>6919</v>
      </c>
    </row>
    <row r="2227" spans="1:9" x14ac:dyDescent="0.3">
      <c r="A2227">
        <v>241</v>
      </c>
      <c r="B2227" t="s">
        <v>173</v>
      </c>
      <c r="C2227" t="s">
        <v>29</v>
      </c>
      <c r="D2227" t="s">
        <v>21</v>
      </c>
      <c r="E2227" t="s">
        <v>22</v>
      </c>
      <c r="F2227" s="101">
        <v>45688</v>
      </c>
      <c r="G2227">
        <v>100</v>
      </c>
      <c r="H2227">
        <v>80</v>
      </c>
      <c r="I2227" t="s">
        <v>6922</v>
      </c>
    </row>
    <row r="2228" spans="1:9" x14ac:dyDescent="0.3">
      <c r="A2228">
        <v>434</v>
      </c>
      <c r="B2228" t="s">
        <v>403</v>
      </c>
      <c r="C2228" t="s">
        <v>90</v>
      </c>
      <c r="D2228" t="s">
        <v>21</v>
      </c>
      <c r="E2228" t="s">
        <v>54</v>
      </c>
      <c r="F2228" s="101">
        <v>45688</v>
      </c>
      <c r="G2228">
        <v>2072.4699999999998</v>
      </c>
      <c r="H2228">
        <v>200</v>
      </c>
      <c r="I2228" t="s">
        <v>3433</v>
      </c>
    </row>
    <row r="2229" spans="1:9" x14ac:dyDescent="0.3">
      <c r="A2229">
        <v>436</v>
      </c>
      <c r="B2229" t="s">
        <v>121</v>
      </c>
      <c r="C2229" t="s">
        <v>93</v>
      </c>
      <c r="D2229" t="s">
        <v>21</v>
      </c>
      <c r="E2229" t="s">
        <v>54</v>
      </c>
      <c r="F2229" s="101">
        <v>45688</v>
      </c>
      <c r="G2229">
        <v>9.1999999999999993</v>
      </c>
      <c r="H2229">
        <v>14</v>
      </c>
      <c r="I2229" t="s">
        <v>3434</v>
      </c>
    </row>
    <row r="2230" spans="1:9" x14ac:dyDescent="0.3">
      <c r="A2230">
        <v>485</v>
      </c>
      <c r="B2230" t="s">
        <v>450</v>
      </c>
      <c r="C2230" t="s">
        <v>93</v>
      </c>
      <c r="D2230" t="s">
        <v>21</v>
      </c>
      <c r="E2230" t="s">
        <v>22</v>
      </c>
      <c r="F2230" s="101">
        <v>45688</v>
      </c>
      <c r="G2230">
        <v>100</v>
      </c>
      <c r="H2230">
        <v>80</v>
      </c>
      <c r="I2230" t="s">
        <v>3435</v>
      </c>
    </row>
    <row r="2231" spans="1:9" x14ac:dyDescent="0.3">
      <c r="A2231">
        <v>488</v>
      </c>
      <c r="B2231" t="s">
        <v>453</v>
      </c>
      <c r="C2231" t="s">
        <v>93</v>
      </c>
      <c r="D2231" t="s">
        <v>21</v>
      </c>
      <c r="E2231" t="s">
        <v>22</v>
      </c>
      <c r="F2231" s="101">
        <v>45688</v>
      </c>
      <c r="G2231">
        <v>78.048780487804876</v>
      </c>
      <c r="H2231">
        <v>85</v>
      </c>
      <c r="I2231" t="s">
        <v>3436</v>
      </c>
    </row>
    <row r="2232" spans="1:9" x14ac:dyDescent="0.3">
      <c r="A2232">
        <v>509</v>
      </c>
      <c r="B2232" t="s">
        <v>2156</v>
      </c>
      <c r="C2232" t="s">
        <v>29</v>
      </c>
      <c r="D2232" t="s">
        <v>21</v>
      </c>
      <c r="E2232" t="s">
        <v>22</v>
      </c>
      <c r="F2232" s="101">
        <v>45688</v>
      </c>
      <c r="G2232">
        <v>99.45</v>
      </c>
      <c r="H2232">
        <v>90</v>
      </c>
      <c r="I2232" t="s">
        <v>2193</v>
      </c>
    </row>
    <row r="2233" spans="1:9" x14ac:dyDescent="0.3">
      <c r="A2233">
        <v>77</v>
      </c>
      <c r="B2233" t="s">
        <v>57</v>
      </c>
      <c r="C2233" t="s">
        <v>58</v>
      </c>
      <c r="D2233" t="s">
        <v>21</v>
      </c>
      <c r="E2233" t="s">
        <v>22</v>
      </c>
      <c r="F2233" s="101">
        <v>45716</v>
      </c>
      <c r="G2233">
        <v>94</v>
      </c>
      <c r="H2233">
        <v>97</v>
      </c>
      <c r="I2233" t="s">
        <v>6933</v>
      </c>
    </row>
    <row r="2234" spans="1:9" x14ac:dyDescent="0.3">
      <c r="A2234">
        <v>121</v>
      </c>
      <c r="B2234" t="s">
        <v>94</v>
      </c>
      <c r="C2234" t="s">
        <v>25</v>
      </c>
      <c r="D2234" t="s">
        <v>21</v>
      </c>
      <c r="E2234" t="s">
        <v>54</v>
      </c>
      <c r="F2234" s="101">
        <v>45716</v>
      </c>
      <c r="G2234">
        <v>107.66</v>
      </c>
      <c r="H2234">
        <v>102</v>
      </c>
      <c r="I2234" t="s">
        <v>6936</v>
      </c>
    </row>
    <row r="2235" spans="1:9" x14ac:dyDescent="0.3">
      <c r="A2235">
        <v>122</v>
      </c>
      <c r="B2235" t="s">
        <v>96</v>
      </c>
      <c r="C2235" t="s">
        <v>93</v>
      </c>
      <c r="D2235" t="s">
        <v>21</v>
      </c>
      <c r="E2235" t="s">
        <v>22</v>
      </c>
      <c r="F2235" s="101">
        <v>45716</v>
      </c>
      <c r="G2235">
        <v>100</v>
      </c>
      <c r="H2235">
        <v>90</v>
      </c>
      <c r="I2235" t="s">
        <v>6939</v>
      </c>
    </row>
    <row r="2236" spans="1:9" x14ac:dyDescent="0.3">
      <c r="A2236">
        <v>124</v>
      </c>
      <c r="B2236" t="s">
        <v>97</v>
      </c>
      <c r="C2236" t="s">
        <v>64</v>
      </c>
      <c r="D2236" t="s">
        <v>21</v>
      </c>
      <c r="E2236" t="s">
        <v>54</v>
      </c>
      <c r="F2236" s="101">
        <v>45716</v>
      </c>
      <c r="G2236">
        <v>0</v>
      </c>
      <c r="H2236">
        <v>0.2</v>
      </c>
      <c r="I2236" t="s">
        <v>6942</v>
      </c>
    </row>
    <row r="2237" spans="1:9" x14ac:dyDescent="0.3">
      <c r="A2237">
        <v>125</v>
      </c>
      <c r="B2237" t="s">
        <v>98</v>
      </c>
      <c r="C2237" t="s">
        <v>64</v>
      </c>
      <c r="D2237" t="s">
        <v>21</v>
      </c>
      <c r="E2237" t="s">
        <v>54</v>
      </c>
      <c r="F2237" s="101">
        <v>45716</v>
      </c>
      <c r="G2237">
        <v>0</v>
      </c>
      <c r="H2237">
        <v>1.9</v>
      </c>
      <c r="I2237" t="s">
        <v>6945</v>
      </c>
    </row>
    <row r="2238" spans="1:9" x14ac:dyDescent="0.3">
      <c r="A2238">
        <v>128</v>
      </c>
      <c r="B2238" t="s">
        <v>101</v>
      </c>
      <c r="C2238" t="s">
        <v>64</v>
      </c>
      <c r="D2238" t="s">
        <v>21</v>
      </c>
      <c r="E2238" t="s">
        <v>54</v>
      </c>
      <c r="F2238" s="101">
        <v>45716</v>
      </c>
      <c r="G2238">
        <v>0.99</v>
      </c>
      <c r="H2238">
        <v>1</v>
      </c>
      <c r="I2238" t="s">
        <v>6948</v>
      </c>
    </row>
    <row r="2239" spans="1:9" x14ac:dyDescent="0.3">
      <c r="A2239">
        <v>172</v>
      </c>
      <c r="B2239" t="s">
        <v>122</v>
      </c>
      <c r="C2239" t="s">
        <v>93</v>
      </c>
      <c r="D2239" t="s">
        <v>21</v>
      </c>
      <c r="E2239" t="s">
        <v>22</v>
      </c>
      <c r="F2239" s="101">
        <v>45716</v>
      </c>
      <c r="G2239">
        <v>100</v>
      </c>
      <c r="H2239">
        <v>95</v>
      </c>
      <c r="I2239" t="s">
        <v>8448</v>
      </c>
    </row>
    <row r="2240" spans="1:9" x14ac:dyDescent="0.3">
      <c r="A2240">
        <v>208</v>
      </c>
      <c r="B2240" t="s">
        <v>140</v>
      </c>
      <c r="C2240" t="s">
        <v>90</v>
      </c>
      <c r="D2240" t="s">
        <v>21</v>
      </c>
      <c r="E2240" t="s">
        <v>54</v>
      </c>
      <c r="F2240" s="101">
        <v>45716</v>
      </c>
      <c r="G2240">
        <v>1123</v>
      </c>
      <c r="H2240">
        <v>1</v>
      </c>
      <c r="I2240" t="s">
        <v>3450</v>
      </c>
    </row>
    <row r="2241" spans="1:9" x14ac:dyDescent="0.3">
      <c r="A2241">
        <v>214</v>
      </c>
      <c r="B2241" t="s">
        <v>143</v>
      </c>
      <c r="C2241" t="s">
        <v>90</v>
      </c>
      <c r="D2241" t="s">
        <v>21</v>
      </c>
      <c r="E2241" t="s">
        <v>54</v>
      </c>
      <c r="F2241" s="101">
        <v>45716</v>
      </c>
      <c r="G2241">
        <v>5016.83</v>
      </c>
      <c r="H2241">
        <v>7500</v>
      </c>
      <c r="I2241" t="s">
        <v>3451</v>
      </c>
    </row>
    <row r="2242" spans="1:9" x14ac:dyDescent="0.3">
      <c r="A2242">
        <v>217</v>
      </c>
      <c r="B2242" t="s">
        <v>147</v>
      </c>
      <c r="C2242" t="s">
        <v>90</v>
      </c>
      <c r="D2242" t="s">
        <v>21</v>
      </c>
      <c r="E2242" t="s">
        <v>22</v>
      </c>
      <c r="F2242" s="101">
        <v>45716</v>
      </c>
      <c r="G2242">
        <v>42.89</v>
      </c>
      <c r="H2242">
        <v>20</v>
      </c>
      <c r="I2242" t="s">
        <v>3452</v>
      </c>
    </row>
    <row r="2243" spans="1:9" x14ac:dyDescent="0.3">
      <c r="A2243">
        <v>218</v>
      </c>
      <c r="B2243" t="s">
        <v>148</v>
      </c>
      <c r="C2243" t="s">
        <v>90</v>
      </c>
      <c r="D2243" t="s">
        <v>21</v>
      </c>
      <c r="E2243" t="s">
        <v>54</v>
      </c>
      <c r="F2243" s="101">
        <v>45716</v>
      </c>
      <c r="G2243">
        <v>134763.39000000001</v>
      </c>
      <c r="H2243">
        <v>172000</v>
      </c>
      <c r="I2243" t="s">
        <v>3453</v>
      </c>
    </row>
    <row r="2244" spans="1:9" x14ac:dyDescent="0.3">
      <c r="A2244">
        <v>225</v>
      </c>
      <c r="B2244" t="s">
        <v>156</v>
      </c>
      <c r="C2244" t="s">
        <v>90</v>
      </c>
      <c r="D2244" t="s">
        <v>21</v>
      </c>
      <c r="E2244" t="s">
        <v>22</v>
      </c>
      <c r="F2244" s="101">
        <v>45716</v>
      </c>
      <c r="G2244">
        <v>20</v>
      </c>
      <c r="H2244">
        <v>1</v>
      </c>
      <c r="I2244" t="s">
        <v>3454</v>
      </c>
    </row>
    <row r="2245" spans="1:9" x14ac:dyDescent="0.3">
      <c r="A2245">
        <v>239</v>
      </c>
      <c r="B2245" t="s">
        <v>1226</v>
      </c>
      <c r="C2245" t="s">
        <v>29</v>
      </c>
      <c r="D2245" t="s">
        <v>21</v>
      </c>
      <c r="E2245" t="s">
        <v>22</v>
      </c>
      <c r="F2245" s="101">
        <v>45716</v>
      </c>
      <c r="G2245">
        <v>0</v>
      </c>
      <c r="I2245" t="s">
        <v>6961</v>
      </c>
    </row>
    <row r="2246" spans="1:9" x14ac:dyDescent="0.3">
      <c r="A2246">
        <v>241</v>
      </c>
      <c r="B2246" t="s">
        <v>173</v>
      </c>
      <c r="C2246" t="s">
        <v>29</v>
      </c>
      <c r="D2246" t="s">
        <v>21</v>
      </c>
      <c r="E2246" t="s">
        <v>22</v>
      </c>
      <c r="F2246" s="101">
        <v>45716</v>
      </c>
      <c r="G2246">
        <v>100</v>
      </c>
      <c r="H2246">
        <v>80</v>
      </c>
      <c r="I2246" t="s">
        <v>6964</v>
      </c>
    </row>
    <row r="2247" spans="1:9" x14ac:dyDescent="0.3">
      <c r="A2247">
        <v>434</v>
      </c>
      <c r="B2247" t="s">
        <v>403</v>
      </c>
      <c r="C2247" t="s">
        <v>90</v>
      </c>
      <c r="D2247" t="s">
        <v>21</v>
      </c>
      <c r="E2247" t="s">
        <v>54</v>
      </c>
      <c r="F2247" s="101">
        <v>45716</v>
      </c>
      <c r="G2247">
        <v>71.680000000000007</v>
      </c>
      <c r="H2247">
        <v>200</v>
      </c>
      <c r="I2247" t="s">
        <v>3455</v>
      </c>
    </row>
    <row r="2248" spans="1:9" x14ac:dyDescent="0.3">
      <c r="A2248">
        <v>436</v>
      </c>
      <c r="B2248" t="s">
        <v>121</v>
      </c>
      <c r="C2248" t="s">
        <v>93</v>
      </c>
      <c r="D2248" t="s">
        <v>21</v>
      </c>
      <c r="E2248" t="s">
        <v>54</v>
      </c>
      <c r="F2248" s="101">
        <v>45716</v>
      </c>
      <c r="G2248">
        <v>3.34</v>
      </c>
      <c r="H2248">
        <v>14</v>
      </c>
      <c r="I2248" t="s">
        <v>3456</v>
      </c>
    </row>
    <row r="2249" spans="1:9" x14ac:dyDescent="0.3">
      <c r="A2249">
        <v>485</v>
      </c>
      <c r="B2249" t="s">
        <v>450</v>
      </c>
      <c r="C2249" t="s">
        <v>93</v>
      </c>
      <c r="D2249" t="s">
        <v>21</v>
      </c>
      <c r="E2249" t="s">
        <v>22</v>
      </c>
      <c r="F2249" s="101">
        <v>45716</v>
      </c>
      <c r="G2249">
        <v>50</v>
      </c>
      <c r="H2249">
        <v>80</v>
      </c>
      <c r="I2249" t="s">
        <v>3457</v>
      </c>
    </row>
    <row r="2250" spans="1:9" x14ac:dyDescent="0.3">
      <c r="A2250">
        <v>488</v>
      </c>
      <c r="B2250" t="s">
        <v>453</v>
      </c>
      <c r="C2250" t="s">
        <v>93</v>
      </c>
      <c r="D2250" t="s">
        <v>21</v>
      </c>
      <c r="E2250" t="s">
        <v>22</v>
      </c>
      <c r="F2250" s="101">
        <v>45716</v>
      </c>
      <c r="G2250">
        <v>77.205882352941174</v>
      </c>
      <c r="H2250">
        <v>85</v>
      </c>
      <c r="I2250" t="s">
        <v>3458</v>
      </c>
    </row>
    <row r="2251" spans="1:9" x14ac:dyDescent="0.3">
      <c r="A2251">
        <v>509</v>
      </c>
      <c r="B2251" t="s">
        <v>2156</v>
      </c>
      <c r="C2251" t="s">
        <v>29</v>
      </c>
      <c r="D2251" t="s">
        <v>21</v>
      </c>
      <c r="E2251" t="s">
        <v>22</v>
      </c>
      <c r="F2251" s="101">
        <v>45716</v>
      </c>
      <c r="H2251">
        <v>90</v>
      </c>
      <c r="I2251" t="s">
        <v>2194</v>
      </c>
    </row>
    <row r="2252" spans="1:9" x14ac:dyDescent="0.3">
      <c r="A2252">
        <v>529</v>
      </c>
      <c r="B2252" t="s">
        <v>2313</v>
      </c>
      <c r="C2252" t="s">
        <v>87</v>
      </c>
      <c r="D2252" t="s">
        <v>52</v>
      </c>
      <c r="E2252" t="s">
        <v>22</v>
      </c>
      <c r="F2252" s="101">
        <v>45716</v>
      </c>
      <c r="I2252" t="s">
        <v>2329</v>
      </c>
    </row>
    <row r="2253" spans="1:9" x14ac:dyDescent="0.3">
      <c r="A2253">
        <v>77</v>
      </c>
      <c r="B2253" t="s">
        <v>57</v>
      </c>
      <c r="C2253" t="s">
        <v>58</v>
      </c>
      <c r="D2253" t="s">
        <v>21</v>
      </c>
      <c r="E2253" t="s">
        <v>22</v>
      </c>
      <c r="F2253" s="101">
        <v>45747</v>
      </c>
      <c r="G2253">
        <v>97</v>
      </c>
      <c r="H2253">
        <v>97</v>
      </c>
      <c r="I2253" t="s">
        <v>6975</v>
      </c>
    </row>
    <row r="2254" spans="1:9" x14ac:dyDescent="0.3">
      <c r="A2254">
        <v>121</v>
      </c>
      <c r="B2254" t="s">
        <v>94</v>
      </c>
      <c r="C2254" t="s">
        <v>25</v>
      </c>
      <c r="D2254" t="s">
        <v>21</v>
      </c>
      <c r="E2254" t="s">
        <v>54</v>
      </c>
      <c r="F2254" s="101">
        <v>45747</v>
      </c>
      <c r="G2254">
        <v>106.77</v>
      </c>
      <c r="H2254">
        <v>102</v>
      </c>
      <c r="I2254" t="s">
        <v>6977</v>
      </c>
    </row>
    <row r="2255" spans="1:9" x14ac:dyDescent="0.3">
      <c r="A2255">
        <v>122</v>
      </c>
      <c r="B2255" t="s">
        <v>96</v>
      </c>
      <c r="C2255" t="s">
        <v>93</v>
      </c>
      <c r="D2255" t="s">
        <v>21</v>
      </c>
      <c r="E2255" t="s">
        <v>22</v>
      </c>
      <c r="F2255" s="101">
        <v>45747</v>
      </c>
      <c r="H2255">
        <v>90</v>
      </c>
      <c r="I2255" t="s">
        <v>834</v>
      </c>
    </row>
    <row r="2256" spans="1:9" x14ac:dyDescent="0.3">
      <c r="A2256">
        <v>124</v>
      </c>
      <c r="B2256" t="s">
        <v>97</v>
      </c>
      <c r="C2256" t="s">
        <v>64</v>
      </c>
      <c r="D2256" t="s">
        <v>21</v>
      </c>
      <c r="E2256" t="s">
        <v>54</v>
      </c>
      <c r="F2256" s="101">
        <v>45747</v>
      </c>
      <c r="G2256">
        <v>0.06</v>
      </c>
      <c r="H2256">
        <v>0.2</v>
      </c>
      <c r="I2256" t="s">
        <v>6980</v>
      </c>
    </row>
    <row r="2257" spans="1:9" x14ac:dyDescent="0.3">
      <c r="A2257">
        <v>125</v>
      </c>
      <c r="B2257" t="s">
        <v>98</v>
      </c>
      <c r="C2257" t="s">
        <v>64</v>
      </c>
      <c r="D2257" t="s">
        <v>21</v>
      </c>
      <c r="E2257" t="s">
        <v>54</v>
      </c>
      <c r="F2257" s="101">
        <v>45747</v>
      </c>
      <c r="G2257">
        <v>0.45</v>
      </c>
      <c r="H2257">
        <v>1.9</v>
      </c>
      <c r="I2257" t="s">
        <v>6983</v>
      </c>
    </row>
    <row r="2258" spans="1:9" x14ac:dyDescent="0.3">
      <c r="A2258">
        <v>128</v>
      </c>
      <c r="B2258" t="s">
        <v>101</v>
      </c>
      <c r="C2258" t="s">
        <v>64</v>
      </c>
      <c r="D2258" t="s">
        <v>21</v>
      </c>
      <c r="E2258" t="s">
        <v>54</v>
      </c>
      <c r="F2258" s="101">
        <v>45747</v>
      </c>
      <c r="G2258">
        <v>0.96</v>
      </c>
      <c r="H2258">
        <v>1</v>
      </c>
      <c r="I2258" t="s">
        <v>6986</v>
      </c>
    </row>
    <row r="2259" spans="1:9" x14ac:dyDescent="0.3">
      <c r="A2259">
        <v>172</v>
      </c>
      <c r="B2259" t="s">
        <v>122</v>
      </c>
      <c r="C2259" t="s">
        <v>93</v>
      </c>
      <c r="D2259" t="s">
        <v>21</v>
      </c>
      <c r="E2259" t="s">
        <v>22</v>
      </c>
      <c r="F2259" s="101">
        <v>45747</v>
      </c>
      <c r="G2259">
        <v>83.33</v>
      </c>
      <c r="H2259">
        <v>95</v>
      </c>
      <c r="I2259" t="s">
        <v>6989</v>
      </c>
    </row>
    <row r="2260" spans="1:9" x14ac:dyDescent="0.3">
      <c r="A2260">
        <v>208</v>
      </c>
      <c r="B2260" t="s">
        <v>140</v>
      </c>
      <c r="C2260" t="s">
        <v>90</v>
      </c>
      <c r="D2260" t="s">
        <v>21</v>
      </c>
      <c r="E2260" t="s">
        <v>54</v>
      </c>
      <c r="F2260" s="101">
        <v>45747</v>
      </c>
      <c r="G2260">
        <v>1309.5</v>
      </c>
      <c r="H2260">
        <v>1</v>
      </c>
      <c r="I2260" t="s">
        <v>3459</v>
      </c>
    </row>
    <row r="2261" spans="1:9" x14ac:dyDescent="0.3">
      <c r="A2261">
        <v>214</v>
      </c>
      <c r="B2261" t="s">
        <v>143</v>
      </c>
      <c r="C2261" t="s">
        <v>90</v>
      </c>
      <c r="D2261" t="s">
        <v>21</v>
      </c>
      <c r="E2261" t="s">
        <v>54</v>
      </c>
      <c r="F2261" s="101">
        <v>45747</v>
      </c>
      <c r="G2261">
        <v>6477.26</v>
      </c>
      <c r="H2261">
        <v>7500</v>
      </c>
      <c r="I2261" t="s">
        <v>3460</v>
      </c>
    </row>
    <row r="2262" spans="1:9" x14ac:dyDescent="0.3">
      <c r="A2262">
        <v>217</v>
      </c>
      <c r="B2262" t="s">
        <v>147</v>
      </c>
      <c r="C2262" t="s">
        <v>90</v>
      </c>
      <c r="D2262" t="s">
        <v>21</v>
      </c>
      <c r="E2262" t="s">
        <v>22</v>
      </c>
      <c r="F2262" s="101">
        <v>45747</v>
      </c>
      <c r="G2262">
        <v>27.57</v>
      </c>
      <c r="H2262">
        <v>20</v>
      </c>
      <c r="I2262" t="s">
        <v>3461</v>
      </c>
    </row>
    <row r="2263" spans="1:9" x14ac:dyDescent="0.3">
      <c r="A2263">
        <v>218</v>
      </c>
      <c r="B2263" t="s">
        <v>148</v>
      </c>
      <c r="C2263" t="s">
        <v>90</v>
      </c>
      <c r="D2263" t="s">
        <v>21</v>
      </c>
      <c r="E2263" t="s">
        <v>54</v>
      </c>
      <c r="F2263" s="101">
        <v>45747</v>
      </c>
      <c r="G2263">
        <v>156103.54</v>
      </c>
      <c r="H2263">
        <v>172000</v>
      </c>
      <c r="I2263" t="s">
        <v>3462</v>
      </c>
    </row>
    <row r="2264" spans="1:9" x14ac:dyDescent="0.3">
      <c r="A2264">
        <v>225</v>
      </c>
      <c r="B2264" t="s">
        <v>156</v>
      </c>
      <c r="C2264" t="s">
        <v>90</v>
      </c>
      <c r="D2264" t="s">
        <v>21</v>
      </c>
      <c r="E2264" t="s">
        <v>22</v>
      </c>
      <c r="F2264" s="101">
        <v>45747</v>
      </c>
      <c r="G2264">
        <v>21</v>
      </c>
      <c r="H2264">
        <v>1</v>
      </c>
      <c r="I2264" t="s">
        <v>3463</v>
      </c>
    </row>
    <row r="2265" spans="1:9" x14ac:dyDescent="0.3">
      <c r="A2265">
        <v>239</v>
      </c>
      <c r="B2265" t="s">
        <v>1226</v>
      </c>
      <c r="C2265" t="s">
        <v>29</v>
      </c>
      <c r="D2265" t="s">
        <v>21</v>
      </c>
      <c r="E2265" t="s">
        <v>22</v>
      </c>
      <c r="F2265" s="101">
        <v>45747</v>
      </c>
      <c r="G2265">
        <v>42</v>
      </c>
      <c r="I2265" t="s">
        <v>3464</v>
      </c>
    </row>
    <row r="2266" spans="1:9" x14ac:dyDescent="0.3">
      <c r="A2266">
        <v>241</v>
      </c>
      <c r="B2266" t="s">
        <v>173</v>
      </c>
      <c r="C2266" t="s">
        <v>29</v>
      </c>
      <c r="D2266" t="s">
        <v>21</v>
      </c>
      <c r="E2266" t="s">
        <v>22</v>
      </c>
      <c r="F2266" s="101">
        <v>45747</v>
      </c>
      <c r="G2266">
        <v>100</v>
      </c>
      <c r="H2266">
        <v>80</v>
      </c>
      <c r="I2266" t="s">
        <v>7004</v>
      </c>
    </row>
    <row r="2267" spans="1:9" x14ac:dyDescent="0.3">
      <c r="A2267">
        <v>434</v>
      </c>
      <c r="B2267" t="s">
        <v>403</v>
      </c>
      <c r="C2267" t="s">
        <v>90</v>
      </c>
      <c r="D2267" t="s">
        <v>21</v>
      </c>
      <c r="E2267" t="s">
        <v>54</v>
      </c>
      <c r="F2267" s="101">
        <v>45747</v>
      </c>
      <c r="G2267">
        <v>53.29</v>
      </c>
      <c r="H2267">
        <v>200</v>
      </c>
      <c r="I2267" t="s">
        <v>3465</v>
      </c>
    </row>
    <row r="2268" spans="1:9" x14ac:dyDescent="0.3">
      <c r="A2268">
        <v>436</v>
      </c>
      <c r="B2268" t="s">
        <v>121</v>
      </c>
      <c r="C2268" t="s">
        <v>93</v>
      </c>
      <c r="D2268" t="s">
        <v>21</v>
      </c>
      <c r="E2268" t="s">
        <v>54</v>
      </c>
      <c r="F2268" s="101">
        <v>45747</v>
      </c>
      <c r="G2268">
        <v>10.6</v>
      </c>
      <c r="H2268">
        <v>14</v>
      </c>
      <c r="I2268" t="s">
        <v>3466</v>
      </c>
    </row>
    <row r="2269" spans="1:9" x14ac:dyDescent="0.3">
      <c r="A2269">
        <v>485</v>
      </c>
      <c r="B2269" t="s">
        <v>450</v>
      </c>
      <c r="C2269" t="s">
        <v>93</v>
      </c>
      <c r="D2269" t="s">
        <v>21</v>
      </c>
      <c r="E2269" t="s">
        <v>22</v>
      </c>
      <c r="F2269" s="101">
        <v>45747</v>
      </c>
      <c r="G2269">
        <v>100</v>
      </c>
      <c r="H2269">
        <v>80</v>
      </c>
      <c r="I2269" t="s">
        <v>3467</v>
      </c>
    </row>
    <row r="2270" spans="1:9" x14ac:dyDescent="0.3">
      <c r="A2270">
        <v>488</v>
      </c>
      <c r="B2270" t="s">
        <v>453</v>
      </c>
      <c r="C2270" t="s">
        <v>93</v>
      </c>
      <c r="D2270" t="s">
        <v>21</v>
      </c>
      <c r="E2270" t="s">
        <v>22</v>
      </c>
      <c r="F2270" s="101">
        <v>45747</v>
      </c>
      <c r="H2270">
        <v>85</v>
      </c>
      <c r="I2270" t="s">
        <v>2131</v>
      </c>
    </row>
    <row r="2271" spans="1:9" x14ac:dyDescent="0.3">
      <c r="A2271">
        <v>509</v>
      </c>
      <c r="B2271" t="s">
        <v>2156</v>
      </c>
      <c r="C2271" t="s">
        <v>29</v>
      </c>
      <c r="D2271" t="s">
        <v>21</v>
      </c>
      <c r="E2271" t="s">
        <v>22</v>
      </c>
      <c r="F2271" s="101">
        <v>45747</v>
      </c>
      <c r="H2271">
        <v>90</v>
      </c>
      <c r="I2271" t="s">
        <v>2195</v>
      </c>
    </row>
    <row r="2272" spans="1:9" x14ac:dyDescent="0.3">
      <c r="A2272">
        <v>69</v>
      </c>
      <c r="B2272" t="s">
        <v>51</v>
      </c>
      <c r="C2272" t="s">
        <v>50</v>
      </c>
      <c r="D2272" t="s">
        <v>52</v>
      </c>
      <c r="E2272" t="s">
        <v>22</v>
      </c>
      <c r="F2272" s="101">
        <v>45747</v>
      </c>
      <c r="G2272">
        <v>90.75</v>
      </c>
      <c r="H2272">
        <v>90</v>
      </c>
      <c r="I2272" t="s">
        <v>2490</v>
      </c>
    </row>
    <row r="2273" spans="1:9" x14ac:dyDescent="0.3">
      <c r="A2273">
        <v>111</v>
      </c>
      <c r="B2273" t="s">
        <v>85</v>
      </c>
      <c r="C2273" t="s">
        <v>50</v>
      </c>
      <c r="D2273" t="s">
        <v>52</v>
      </c>
      <c r="E2273" t="s">
        <v>22</v>
      </c>
      <c r="F2273" s="101">
        <v>45747</v>
      </c>
      <c r="G2273">
        <v>92.7</v>
      </c>
      <c r="H2273">
        <v>80</v>
      </c>
      <c r="I2273" t="s">
        <v>7015</v>
      </c>
    </row>
    <row r="2274" spans="1:9" x14ac:dyDescent="0.3">
      <c r="A2274">
        <v>197</v>
      </c>
      <c r="B2274" t="s">
        <v>130</v>
      </c>
      <c r="C2274" t="s">
        <v>87</v>
      </c>
      <c r="D2274" t="s">
        <v>52</v>
      </c>
      <c r="E2274" t="s">
        <v>22</v>
      </c>
      <c r="F2274" s="101">
        <v>45747</v>
      </c>
      <c r="G2274">
        <v>100</v>
      </c>
      <c r="H2274">
        <v>97</v>
      </c>
      <c r="I2274" t="s">
        <v>7018</v>
      </c>
    </row>
    <row r="2275" spans="1:9" x14ac:dyDescent="0.3">
      <c r="A2275">
        <v>213</v>
      </c>
      <c r="B2275" t="s">
        <v>142</v>
      </c>
      <c r="C2275" t="s">
        <v>90</v>
      </c>
      <c r="D2275" t="s">
        <v>52</v>
      </c>
      <c r="E2275" t="s">
        <v>22</v>
      </c>
      <c r="F2275" s="101">
        <v>45747</v>
      </c>
      <c r="G2275">
        <v>100</v>
      </c>
      <c r="H2275">
        <v>90</v>
      </c>
      <c r="I2275" t="s">
        <v>1032</v>
      </c>
    </row>
    <row r="2276" spans="1:9" x14ac:dyDescent="0.3">
      <c r="A2276">
        <v>233</v>
      </c>
      <c r="B2276" t="s">
        <v>164</v>
      </c>
      <c r="C2276" t="s">
        <v>90</v>
      </c>
      <c r="D2276" t="s">
        <v>52</v>
      </c>
      <c r="E2276" t="s">
        <v>22</v>
      </c>
      <c r="F2276" s="101">
        <v>45747</v>
      </c>
      <c r="G2276">
        <v>32.86</v>
      </c>
      <c r="H2276">
        <v>20</v>
      </c>
      <c r="I2276" t="s">
        <v>1199</v>
      </c>
    </row>
    <row r="2277" spans="1:9" x14ac:dyDescent="0.3">
      <c r="A2277">
        <v>234</v>
      </c>
      <c r="B2277" t="s">
        <v>165</v>
      </c>
      <c r="C2277" t="s">
        <v>90</v>
      </c>
      <c r="D2277" t="s">
        <v>52</v>
      </c>
      <c r="E2277" t="s">
        <v>22</v>
      </c>
      <c r="F2277" s="101">
        <v>45747</v>
      </c>
      <c r="G2277">
        <v>7112</v>
      </c>
      <c r="H2277">
        <v>4000</v>
      </c>
      <c r="I2277" t="s">
        <v>1206</v>
      </c>
    </row>
    <row r="2278" spans="1:9" x14ac:dyDescent="0.3">
      <c r="A2278">
        <v>238</v>
      </c>
      <c r="B2278" t="s">
        <v>168</v>
      </c>
      <c r="C2278" t="s">
        <v>90</v>
      </c>
      <c r="D2278" t="s">
        <v>52</v>
      </c>
      <c r="E2278" t="s">
        <v>22</v>
      </c>
      <c r="F2278" s="101">
        <v>45747</v>
      </c>
      <c r="G2278">
        <v>95.12</v>
      </c>
      <c r="H2278">
        <v>90</v>
      </c>
      <c r="I2278" t="s">
        <v>1222</v>
      </c>
    </row>
    <row r="2279" spans="1:9" x14ac:dyDescent="0.3">
      <c r="A2279">
        <v>240</v>
      </c>
      <c r="B2279" t="s">
        <v>172</v>
      </c>
      <c r="C2279" t="s">
        <v>29</v>
      </c>
      <c r="D2279" t="s">
        <v>52</v>
      </c>
      <c r="E2279" t="s">
        <v>22</v>
      </c>
      <c r="F2279" s="101">
        <v>45747</v>
      </c>
      <c r="G2279">
        <v>100</v>
      </c>
      <c r="H2279">
        <v>100</v>
      </c>
      <c r="I2279" t="s">
        <v>7025</v>
      </c>
    </row>
    <row r="2280" spans="1:9" x14ac:dyDescent="0.3">
      <c r="A2280">
        <v>251</v>
      </c>
      <c r="B2280" t="s">
        <v>1248</v>
      </c>
      <c r="C2280" t="s">
        <v>186</v>
      </c>
      <c r="D2280" t="s">
        <v>52</v>
      </c>
      <c r="E2280" t="s">
        <v>22</v>
      </c>
      <c r="F2280" s="101">
        <v>45747</v>
      </c>
      <c r="H2280">
        <v>100</v>
      </c>
      <c r="I2280" t="s">
        <v>1250</v>
      </c>
    </row>
    <row r="2281" spans="1:9" x14ac:dyDescent="0.3">
      <c r="A2281">
        <v>254</v>
      </c>
      <c r="B2281" t="s">
        <v>189</v>
      </c>
      <c r="C2281" t="s">
        <v>190</v>
      </c>
      <c r="D2281" t="s">
        <v>52</v>
      </c>
      <c r="E2281" t="s">
        <v>22</v>
      </c>
      <c r="F2281" s="101">
        <v>45747</v>
      </c>
      <c r="G2281">
        <v>100</v>
      </c>
      <c r="H2281">
        <v>100</v>
      </c>
      <c r="I2281" t="s">
        <v>7029</v>
      </c>
    </row>
    <row r="2282" spans="1:9" x14ac:dyDescent="0.3">
      <c r="A2282">
        <v>263</v>
      </c>
      <c r="B2282" t="s">
        <v>201</v>
      </c>
      <c r="C2282" t="s">
        <v>41</v>
      </c>
      <c r="D2282" t="s">
        <v>52</v>
      </c>
      <c r="E2282" t="s">
        <v>22</v>
      </c>
      <c r="F2282" s="101">
        <v>45747</v>
      </c>
      <c r="G2282">
        <v>100</v>
      </c>
      <c r="H2282">
        <v>100</v>
      </c>
      <c r="I2282" t="s">
        <v>7032</v>
      </c>
    </row>
    <row r="2283" spans="1:9" x14ac:dyDescent="0.3">
      <c r="A2283">
        <v>265</v>
      </c>
      <c r="B2283" t="s">
        <v>205</v>
      </c>
      <c r="C2283" t="s">
        <v>41</v>
      </c>
      <c r="D2283" t="s">
        <v>52</v>
      </c>
      <c r="E2283" t="s">
        <v>22</v>
      </c>
      <c r="F2283" s="101">
        <v>45747</v>
      </c>
      <c r="H2283">
        <v>95</v>
      </c>
      <c r="I2283" t="s">
        <v>1274</v>
      </c>
    </row>
    <row r="2284" spans="1:9" x14ac:dyDescent="0.3">
      <c r="A2284">
        <v>266</v>
      </c>
      <c r="B2284" t="s">
        <v>206</v>
      </c>
      <c r="C2284" t="s">
        <v>41</v>
      </c>
      <c r="D2284" t="s">
        <v>52</v>
      </c>
      <c r="E2284" t="s">
        <v>22</v>
      </c>
      <c r="F2284" s="101">
        <v>45747</v>
      </c>
      <c r="H2284">
        <v>95</v>
      </c>
      <c r="I2284" t="s">
        <v>1281</v>
      </c>
    </row>
    <row r="2285" spans="1:9" x14ac:dyDescent="0.3">
      <c r="A2285">
        <v>300</v>
      </c>
      <c r="B2285" t="s">
        <v>244</v>
      </c>
      <c r="C2285" t="s">
        <v>245</v>
      </c>
      <c r="D2285" t="s">
        <v>52</v>
      </c>
      <c r="E2285" t="s">
        <v>22</v>
      </c>
      <c r="F2285" s="101">
        <v>45747</v>
      </c>
      <c r="G2285">
        <v>100</v>
      </c>
      <c r="H2285">
        <v>100</v>
      </c>
      <c r="I2285" t="s">
        <v>7039</v>
      </c>
    </row>
    <row r="2286" spans="1:9" x14ac:dyDescent="0.3">
      <c r="A2286">
        <v>301</v>
      </c>
      <c r="B2286" t="s">
        <v>246</v>
      </c>
      <c r="C2286" t="s">
        <v>245</v>
      </c>
      <c r="D2286" t="s">
        <v>52</v>
      </c>
      <c r="E2286" t="s">
        <v>22</v>
      </c>
      <c r="F2286" s="101">
        <v>45747</v>
      </c>
      <c r="G2286">
        <v>100</v>
      </c>
      <c r="H2286">
        <v>100</v>
      </c>
      <c r="I2286" t="s">
        <v>7042</v>
      </c>
    </row>
    <row r="2287" spans="1:9" x14ac:dyDescent="0.3">
      <c r="A2287">
        <v>306</v>
      </c>
      <c r="B2287" t="s">
        <v>252</v>
      </c>
      <c r="C2287" t="s">
        <v>186</v>
      </c>
      <c r="D2287" t="s">
        <v>52</v>
      </c>
      <c r="E2287" t="s">
        <v>22</v>
      </c>
      <c r="F2287" s="101">
        <v>45747</v>
      </c>
      <c r="H2287">
        <v>100</v>
      </c>
      <c r="I2287" t="s">
        <v>1396</v>
      </c>
    </row>
    <row r="2288" spans="1:9" x14ac:dyDescent="0.3">
      <c r="A2288">
        <v>347</v>
      </c>
      <c r="B2288" t="s">
        <v>297</v>
      </c>
      <c r="C2288" t="s">
        <v>298</v>
      </c>
      <c r="D2288" t="s">
        <v>52</v>
      </c>
      <c r="E2288" t="s">
        <v>54</v>
      </c>
      <c r="F2288" s="101">
        <v>45747</v>
      </c>
      <c r="G2288">
        <v>1</v>
      </c>
      <c r="H2288">
        <v>5</v>
      </c>
      <c r="I2288" t="s">
        <v>7046</v>
      </c>
    </row>
    <row r="2289" spans="1:9" x14ac:dyDescent="0.3">
      <c r="A2289">
        <v>348</v>
      </c>
      <c r="B2289" t="s">
        <v>299</v>
      </c>
      <c r="C2289" t="s">
        <v>298</v>
      </c>
      <c r="D2289" t="s">
        <v>52</v>
      </c>
      <c r="E2289" t="s">
        <v>22</v>
      </c>
      <c r="F2289" s="101">
        <v>45747</v>
      </c>
      <c r="G2289">
        <v>100</v>
      </c>
      <c r="H2289">
        <v>99</v>
      </c>
      <c r="I2289" t="s">
        <v>7049</v>
      </c>
    </row>
    <row r="2290" spans="1:9" x14ac:dyDescent="0.3">
      <c r="A2290">
        <v>351</v>
      </c>
      <c r="B2290" t="s">
        <v>300</v>
      </c>
      <c r="C2290" t="s">
        <v>298</v>
      </c>
      <c r="D2290" t="s">
        <v>52</v>
      </c>
      <c r="E2290" t="s">
        <v>54</v>
      </c>
      <c r="F2290" s="101">
        <v>45747</v>
      </c>
      <c r="G2290">
        <v>0.47</v>
      </c>
      <c r="H2290">
        <v>0</v>
      </c>
      <c r="I2290" t="s">
        <v>7051</v>
      </c>
    </row>
    <row r="2291" spans="1:9" x14ac:dyDescent="0.3">
      <c r="A2291">
        <v>352</v>
      </c>
      <c r="B2291" t="s">
        <v>301</v>
      </c>
      <c r="C2291" t="s">
        <v>298</v>
      </c>
      <c r="D2291" t="s">
        <v>52</v>
      </c>
      <c r="E2291" t="s">
        <v>54</v>
      </c>
      <c r="F2291" s="101">
        <v>45747</v>
      </c>
      <c r="G2291">
        <v>0</v>
      </c>
      <c r="H2291">
        <v>0</v>
      </c>
      <c r="I2291" t="s">
        <v>7054</v>
      </c>
    </row>
    <row r="2292" spans="1:9" x14ac:dyDescent="0.3">
      <c r="A2292">
        <v>368</v>
      </c>
      <c r="B2292" t="s">
        <v>322</v>
      </c>
      <c r="C2292" t="s">
        <v>1463</v>
      </c>
      <c r="D2292" t="s">
        <v>52</v>
      </c>
      <c r="E2292" t="s">
        <v>22</v>
      </c>
      <c r="F2292" s="101">
        <v>45747</v>
      </c>
      <c r="G2292">
        <v>94</v>
      </c>
      <c r="H2292">
        <v>93</v>
      </c>
      <c r="I2292" t="s">
        <v>7056</v>
      </c>
    </row>
    <row r="2293" spans="1:9" x14ac:dyDescent="0.3">
      <c r="A2293">
        <v>372</v>
      </c>
      <c r="B2293" t="s">
        <v>327</v>
      </c>
      <c r="C2293" t="s">
        <v>1463</v>
      </c>
      <c r="D2293" t="s">
        <v>52</v>
      </c>
      <c r="E2293" t="s">
        <v>22</v>
      </c>
      <c r="F2293" s="101">
        <v>45747</v>
      </c>
      <c r="G2293">
        <v>98</v>
      </c>
      <c r="H2293">
        <v>90</v>
      </c>
      <c r="I2293" t="s">
        <v>7059</v>
      </c>
    </row>
    <row r="2294" spans="1:9" x14ac:dyDescent="0.3">
      <c r="A2294">
        <v>373</v>
      </c>
      <c r="B2294" t="s">
        <v>328</v>
      </c>
      <c r="C2294" t="s">
        <v>190</v>
      </c>
      <c r="D2294" t="s">
        <v>52</v>
      </c>
      <c r="E2294" t="s">
        <v>22</v>
      </c>
      <c r="F2294" s="101">
        <v>45747</v>
      </c>
      <c r="G2294">
        <v>107.46</v>
      </c>
      <c r="H2294">
        <v>100</v>
      </c>
      <c r="I2294" t="s">
        <v>1486</v>
      </c>
    </row>
    <row r="2295" spans="1:9" x14ac:dyDescent="0.3">
      <c r="A2295">
        <v>390</v>
      </c>
      <c r="B2295" t="s">
        <v>348</v>
      </c>
      <c r="C2295" t="s">
        <v>190</v>
      </c>
      <c r="D2295" t="s">
        <v>52</v>
      </c>
      <c r="E2295" t="s">
        <v>22</v>
      </c>
      <c r="F2295" s="101">
        <v>45747</v>
      </c>
      <c r="G2295">
        <v>140.57</v>
      </c>
      <c r="H2295">
        <v>100</v>
      </c>
      <c r="I2295" t="s">
        <v>1539</v>
      </c>
    </row>
    <row r="2296" spans="1:9" x14ac:dyDescent="0.3">
      <c r="A2296">
        <v>394</v>
      </c>
      <c r="B2296" t="s">
        <v>353</v>
      </c>
      <c r="C2296" t="s">
        <v>354</v>
      </c>
      <c r="D2296" t="s">
        <v>52</v>
      </c>
      <c r="E2296" t="s">
        <v>22</v>
      </c>
      <c r="F2296" s="101">
        <v>45747</v>
      </c>
      <c r="G2296">
        <v>227.5</v>
      </c>
      <c r="H2296">
        <v>100</v>
      </c>
      <c r="I2296" t="s">
        <v>7064</v>
      </c>
    </row>
    <row r="2297" spans="1:9" x14ac:dyDescent="0.3">
      <c r="A2297">
        <v>395</v>
      </c>
      <c r="B2297" t="s">
        <v>356</v>
      </c>
      <c r="C2297" t="s">
        <v>354</v>
      </c>
      <c r="D2297" t="s">
        <v>52</v>
      </c>
      <c r="E2297" t="s">
        <v>22</v>
      </c>
      <c r="F2297" s="101">
        <v>45747</v>
      </c>
      <c r="G2297">
        <v>291.43</v>
      </c>
      <c r="H2297">
        <v>100</v>
      </c>
      <c r="I2297" t="s">
        <v>7067</v>
      </c>
    </row>
    <row r="2298" spans="1:9" x14ac:dyDescent="0.3">
      <c r="A2298">
        <v>409</v>
      </c>
      <c r="B2298" t="s">
        <v>375</v>
      </c>
      <c r="C2298" t="s">
        <v>41</v>
      </c>
      <c r="D2298" t="s">
        <v>52</v>
      </c>
      <c r="E2298" t="s">
        <v>22</v>
      </c>
      <c r="F2298" s="101">
        <v>45747</v>
      </c>
      <c r="G2298">
        <v>100</v>
      </c>
      <c r="H2298">
        <v>95</v>
      </c>
      <c r="I2298" t="s">
        <v>1583</v>
      </c>
    </row>
    <row r="2299" spans="1:9" x14ac:dyDescent="0.3">
      <c r="A2299">
        <v>414</v>
      </c>
      <c r="B2299" t="s">
        <v>382</v>
      </c>
      <c r="C2299" t="s">
        <v>190</v>
      </c>
      <c r="D2299" t="s">
        <v>52</v>
      </c>
      <c r="E2299" t="s">
        <v>22</v>
      </c>
      <c r="F2299" s="101">
        <v>45747</v>
      </c>
      <c r="G2299">
        <v>110.79</v>
      </c>
      <c r="H2299">
        <v>100</v>
      </c>
      <c r="I2299" t="s">
        <v>1598</v>
      </c>
    </row>
    <row r="2300" spans="1:9" x14ac:dyDescent="0.3">
      <c r="A2300">
        <v>415</v>
      </c>
      <c r="B2300" t="s">
        <v>383</v>
      </c>
      <c r="C2300" t="s">
        <v>190</v>
      </c>
      <c r="D2300" t="s">
        <v>52</v>
      </c>
      <c r="E2300" t="s">
        <v>22</v>
      </c>
      <c r="F2300" s="101">
        <v>45747</v>
      </c>
      <c r="G2300">
        <v>104.76</v>
      </c>
      <c r="H2300">
        <v>100</v>
      </c>
      <c r="I2300" t="s">
        <v>1614</v>
      </c>
    </row>
    <row r="2301" spans="1:9" x14ac:dyDescent="0.3">
      <c r="A2301">
        <v>416</v>
      </c>
      <c r="B2301" t="s">
        <v>384</v>
      </c>
      <c r="C2301" t="s">
        <v>190</v>
      </c>
      <c r="D2301" t="s">
        <v>52</v>
      </c>
      <c r="E2301" t="s">
        <v>22</v>
      </c>
      <c r="F2301" s="101">
        <v>45747</v>
      </c>
      <c r="G2301">
        <v>170.92</v>
      </c>
      <c r="H2301">
        <v>100</v>
      </c>
      <c r="I2301" t="s">
        <v>1630</v>
      </c>
    </row>
    <row r="2302" spans="1:9" x14ac:dyDescent="0.3">
      <c r="A2302">
        <v>417</v>
      </c>
      <c r="B2302" t="s">
        <v>385</v>
      </c>
      <c r="C2302" t="s">
        <v>190</v>
      </c>
      <c r="D2302" t="s">
        <v>52</v>
      </c>
      <c r="E2302" t="s">
        <v>22</v>
      </c>
      <c r="F2302" s="101">
        <v>45747</v>
      </c>
      <c r="G2302">
        <v>93.68</v>
      </c>
      <c r="H2302">
        <v>100</v>
      </c>
      <c r="I2302" t="s">
        <v>1646</v>
      </c>
    </row>
    <row r="2303" spans="1:9" x14ac:dyDescent="0.3">
      <c r="A2303">
        <v>418</v>
      </c>
      <c r="B2303" t="s">
        <v>386</v>
      </c>
      <c r="C2303" t="s">
        <v>190</v>
      </c>
      <c r="D2303" t="s">
        <v>52</v>
      </c>
      <c r="E2303" t="s">
        <v>22</v>
      </c>
      <c r="F2303" s="101">
        <v>45747</v>
      </c>
      <c r="G2303">
        <v>246.7</v>
      </c>
      <c r="H2303">
        <v>100</v>
      </c>
      <c r="I2303" t="s">
        <v>1662</v>
      </c>
    </row>
    <row r="2304" spans="1:9" x14ac:dyDescent="0.3">
      <c r="A2304">
        <v>420</v>
      </c>
      <c r="B2304" t="s">
        <v>388</v>
      </c>
      <c r="C2304" t="s">
        <v>190</v>
      </c>
      <c r="D2304" t="s">
        <v>52</v>
      </c>
      <c r="E2304" t="s">
        <v>22</v>
      </c>
      <c r="F2304" s="101">
        <v>45747</v>
      </c>
      <c r="G2304">
        <v>122.2</v>
      </c>
      <c r="H2304">
        <v>100</v>
      </c>
      <c r="I2304" t="s">
        <v>1678</v>
      </c>
    </row>
    <row r="2305" spans="1:9" x14ac:dyDescent="0.3">
      <c r="A2305">
        <v>431</v>
      </c>
      <c r="B2305" t="s">
        <v>400</v>
      </c>
      <c r="C2305" t="s">
        <v>64</v>
      </c>
      <c r="D2305" t="s">
        <v>52</v>
      </c>
      <c r="E2305" t="s">
        <v>22</v>
      </c>
      <c r="F2305" s="101">
        <v>45747</v>
      </c>
      <c r="G2305">
        <v>100</v>
      </c>
      <c r="H2305">
        <v>100</v>
      </c>
      <c r="I2305" t="s">
        <v>7077</v>
      </c>
    </row>
    <row r="2306" spans="1:9" x14ac:dyDescent="0.3">
      <c r="A2306">
        <v>432</v>
      </c>
      <c r="B2306" t="s">
        <v>401</v>
      </c>
      <c r="C2306" t="s">
        <v>64</v>
      </c>
      <c r="D2306" t="s">
        <v>52</v>
      </c>
      <c r="E2306" t="s">
        <v>22</v>
      </c>
      <c r="F2306" s="101">
        <v>45747</v>
      </c>
      <c r="G2306">
        <v>100</v>
      </c>
      <c r="H2306">
        <v>90</v>
      </c>
      <c r="I2306" t="s">
        <v>3468</v>
      </c>
    </row>
    <row r="2307" spans="1:9" x14ac:dyDescent="0.3">
      <c r="A2307">
        <v>453</v>
      </c>
      <c r="B2307" t="s">
        <v>418</v>
      </c>
      <c r="C2307" t="s">
        <v>358</v>
      </c>
      <c r="D2307" t="s">
        <v>52</v>
      </c>
      <c r="E2307" t="s">
        <v>22</v>
      </c>
      <c r="F2307" s="101">
        <v>45747</v>
      </c>
      <c r="G2307">
        <v>48</v>
      </c>
      <c r="H2307">
        <v>100</v>
      </c>
      <c r="I2307" t="s">
        <v>7080</v>
      </c>
    </row>
    <row r="2308" spans="1:9" x14ac:dyDescent="0.3">
      <c r="A2308">
        <v>455</v>
      </c>
      <c r="B2308" t="s">
        <v>420</v>
      </c>
      <c r="C2308" t="s">
        <v>358</v>
      </c>
      <c r="D2308" t="s">
        <v>52</v>
      </c>
      <c r="E2308" t="s">
        <v>22</v>
      </c>
      <c r="F2308" s="101">
        <v>45747</v>
      </c>
      <c r="G2308">
        <v>100</v>
      </c>
      <c r="H2308">
        <v>100</v>
      </c>
      <c r="I2308" t="s">
        <v>1832</v>
      </c>
    </row>
    <row r="2309" spans="1:9" x14ac:dyDescent="0.3">
      <c r="A2309">
        <v>456</v>
      </c>
      <c r="B2309" t="s">
        <v>421</v>
      </c>
      <c r="C2309" t="s">
        <v>395</v>
      </c>
      <c r="D2309" t="s">
        <v>52</v>
      </c>
      <c r="E2309" t="s">
        <v>22</v>
      </c>
      <c r="F2309" s="101">
        <v>45747</v>
      </c>
      <c r="G2309">
        <v>106.25</v>
      </c>
      <c r="H2309">
        <v>100</v>
      </c>
      <c r="I2309" t="s">
        <v>3469</v>
      </c>
    </row>
    <row r="2310" spans="1:9" x14ac:dyDescent="0.3">
      <c r="A2310">
        <v>457</v>
      </c>
      <c r="B2310" t="s">
        <v>422</v>
      </c>
      <c r="C2310" t="s">
        <v>395</v>
      </c>
      <c r="D2310" t="s">
        <v>52</v>
      </c>
      <c r="E2310" t="s">
        <v>22</v>
      </c>
      <c r="F2310" s="101">
        <v>45747</v>
      </c>
      <c r="G2310">
        <v>200</v>
      </c>
      <c r="H2310">
        <v>100</v>
      </c>
      <c r="I2310" t="s">
        <v>3470</v>
      </c>
    </row>
    <row r="2311" spans="1:9" x14ac:dyDescent="0.3">
      <c r="A2311">
        <v>469</v>
      </c>
      <c r="B2311" t="s">
        <v>387</v>
      </c>
      <c r="C2311" t="s">
        <v>190</v>
      </c>
      <c r="D2311" t="s">
        <v>52</v>
      </c>
      <c r="E2311" t="s">
        <v>22</v>
      </c>
      <c r="F2311" s="101">
        <v>45747</v>
      </c>
      <c r="G2311">
        <v>118.03</v>
      </c>
      <c r="H2311">
        <v>100</v>
      </c>
      <c r="I2311" t="s">
        <v>1896</v>
      </c>
    </row>
    <row r="2312" spans="1:9" x14ac:dyDescent="0.3">
      <c r="A2312">
        <v>470</v>
      </c>
      <c r="B2312" t="s">
        <v>433</v>
      </c>
      <c r="C2312" t="s">
        <v>190</v>
      </c>
      <c r="D2312" t="s">
        <v>52</v>
      </c>
      <c r="E2312" t="s">
        <v>22</v>
      </c>
      <c r="F2312" s="101">
        <v>45747</v>
      </c>
      <c r="G2312">
        <v>352.81</v>
      </c>
      <c r="H2312">
        <v>100</v>
      </c>
      <c r="I2312" t="s">
        <v>1914</v>
      </c>
    </row>
    <row r="2313" spans="1:9" x14ac:dyDescent="0.3">
      <c r="A2313">
        <v>471</v>
      </c>
      <c r="B2313" t="s">
        <v>434</v>
      </c>
      <c r="C2313" t="s">
        <v>190</v>
      </c>
      <c r="D2313" t="s">
        <v>52</v>
      </c>
      <c r="E2313" t="s">
        <v>22</v>
      </c>
      <c r="F2313" s="101">
        <v>45747</v>
      </c>
      <c r="G2313">
        <v>103.51</v>
      </c>
      <c r="H2313">
        <v>100</v>
      </c>
      <c r="I2313" t="s">
        <v>1933</v>
      </c>
    </row>
    <row r="2314" spans="1:9" x14ac:dyDescent="0.3">
      <c r="A2314">
        <v>484</v>
      </c>
      <c r="B2314" t="s">
        <v>449</v>
      </c>
      <c r="C2314" t="s">
        <v>64</v>
      </c>
      <c r="D2314" t="s">
        <v>52</v>
      </c>
      <c r="E2314" t="s">
        <v>22</v>
      </c>
      <c r="F2314" s="101">
        <v>45747</v>
      </c>
      <c r="G2314">
        <v>100</v>
      </c>
      <c r="H2314">
        <v>90</v>
      </c>
      <c r="I2314" t="s">
        <v>7091</v>
      </c>
    </row>
    <row r="2315" spans="1:9" x14ac:dyDescent="0.3">
      <c r="A2315">
        <v>510</v>
      </c>
      <c r="B2315" t="s">
        <v>2204</v>
      </c>
      <c r="C2315" t="s">
        <v>241</v>
      </c>
      <c r="D2315" t="s">
        <v>52</v>
      </c>
      <c r="E2315" t="s">
        <v>22</v>
      </c>
      <c r="F2315" s="101">
        <v>45747</v>
      </c>
      <c r="G2315">
        <v>0</v>
      </c>
      <c r="I2315" t="s">
        <v>2224</v>
      </c>
    </row>
    <row r="2316" spans="1:9" x14ac:dyDescent="0.3">
      <c r="A2316">
        <v>511</v>
      </c>
      <c r="B2316" t="s">
        <v>2228</v>
      </c>
      <c r="C2316" t="s">
        <v>241</v>
      </c>
      <c r="D2316" t="s">
        <v>52</v>
      </c>
      <c r="E2316" t="s">
        <v>22</v>
      </c>
      <c r="F2316" s="101">
        <v>45747</v>
      </c>
      <c r="I2316" t="s">
        <v>2249</v>
      </c>
    </row>
    <row r="2317" spans="1:9" x14ac:dyDescent="0.3">
      <c r="A2317">
        <v>513</v>
      </c>
      <c r="B2317" t="s">
        <v>2253</v>
      </c>
      <c r="C2317" t="s">
        <v>241</v>
      </c>
      <c r="D2317" t="s">
        <v>52</v>
      </c>
      <c r="E2317" t="s">
        <v>22</v>
      </c>
      <c r="F2317" s="101">
        <v>45747</v>
      </c>
      <c r="G2317">
        <v>100</v>
      </c>
      <c r="I2317" t="s">
        <v>2254</v>
      </c>
    </row>
    <row r="2318" spans="1:9" x14ac:dyDescent="0.3">
      <c r="A2318">
        <v>518</v>
      </c>
      <c r="B2318" t="s">
        <v>59</v>
      </c>
      <c r="C2318" t="s">
        <v>60</v>
      </c>
      <c r="D2318" t="s">
        <v>52</v>
      </c>
      <c r="E2318" t="s">
        <v>22</v>
      </c>
      <c r="F2318" s="101">
        <v>45747</v>
      </c>
      <c r="G2318">
        <v>83.333333333333002</v>
      </c>
      <c r="H2318">
        <v>100</v>
      </c>
      <c r="I2318" t="s">
        <v>7100</v>
      </c>
    </row>
    <row r="2319" spans="1:9" x14ac:dyDescent="0.3">
      <c r="A2319">
        <v>529</v>
      </c>
      <c r="B2319" t="s">
        <v>2313</v>
      </c>
      <c r="C2319" t="s">
        <v>87</v>
      </c>
      <c r="D2319" t="s">
        <v>52</v>
      </c>
      <c r="E2319" t="s">
        <v>22</v>
      </c>
      <c r="F2319" s="101">
        <v>45747</v>
      </c>
      <c r="I2319" t="s">
        <v>2330</v>
      </c>
    </row>
    <row r="2320" spans="1:9" x14ac:dyDescent="0.3">
      <c r="A2320">
        <v>77</v>
      </c>
      <c r="B2320" t="s">
        <v>57</v>
      </c>
      <c r="C2320" t="s">
        <v>58</v>
      </c>
      <c r="D2320" t="s">
        <v>21</v>
      </c>
      <c r="E2320" t="s">
        <v>22</v>
      </c>
      <c r="F2320" s="101">
        <v>45777</v>
      </c>
      <c r="G2320">
        <v>87.7</v>
      </c>
      <c r="H2320">
        <v>97</v>
      </c>
      <c r="I2320" t="s">
        <v>7103</v>
      </c>
    </row>
    <row r="2321" spans="1:9" x14ac:dyDescent="0.3">
      <c r="A2321">
        <v>121</v>
      </c>
      <c r="B2321" t="s">
        <v>94</v>
      </c>
      <c r="C2321" t="s">
        <v>25</v>
      </c>
      <c r="D2321" t="s">
        <v>21</v>
      </c>
      <c r="E2321" t="s">
        <v>54</v>
      </c>
      <c r="F2321" s="101">
        <v>45777</v>
      </c>
      <c r="G2321">
        <v>106</v>
      </c>
      <c r="H2321">
        <v>102</v>
      </c>
      <c r="I2321" t="s">
        <v>7106</v>
      </c>
    </row>
    <row r="2322" spans="1:9" x14ac:dyDescent="0.3">
      <c r="A2322">
        <v>122</v>
      </c>
      <c r="B2322" t="s">
        <v>96</v>
      </c>
      <c r="C2322" t="s">
        <v>93</v>
      </c>
      <c r="D2322" t="s">
        <v>21</v>
      </c>
      <c r="E2322" t="s">
        <v>22</v>
      </c>
      <c r="F2322" s="101">
        <v>45777</v>
      </c>
      <c r="G2322">
        <v>100</v>
      </c>
      <c r="H2322">
        <v>90</v>
      </c>
      <c r="I2322" t="s">
        <v>7109</v>
      </c>
    </row>
    <row r="2323" spans="1:9" x14ac:dyDescent="0.3">
      <c r="A2323">
        <v>124</v>
      </c>
      <c r="B2323" t="s">
        <v>97</v>
      </c>
      <c r="C2323" t="s">
        <v>64</v>
      </c>
      <c r="D2323" t="s">
        <v>21</v>
      </c>
      <c r="E2323" t="s">
        <v>54</v>
      </c>
      <c r="F2323" s="101">
        <v>45777</v>
      </c>
      <c r="G2323">
        <v>0</v>
      </c>
      <c r="H2323">
        <v>0.2</v>
      </c>
      <c r="I2323" t="s">
        <v>7112</v>
      </c>
    </row>
    <row r="2324" spans="1:9" x14ac:dyDescent="0.3">
      <c r="A2324">
        <v>125</v>
      </c>
      <c r="B2324" t="s">
        <v>98</v>
      </c>
      <c r="C2324" t="s">
        <v>64</v>
      </c>
      <c r="D2324" t="s">
        <v>21</v>
      </c>
      <c r="E2324" t="s">
        <v>54</v>
      </c>
      <c r="F2324" s="101">
        <v>45777</v>
      </c>
      <c r="G2324">
        <v>0</v>
      </c>
      <c r="H2324">
        <v>1.9</v>
      </c>
      <c r="I2324" t="s">
        <v>7115</v>
      </c>
    </row>
    <row r="2325" spans="1:9" x14ac:dyDescent="0.3">
      <c r="A2325">
        <v>128</v>
      </c>
      <c r="B2325" t="s">
        <v>101</v>
      </c>
      <c r="C2325" t="s">
        <v>64</v>
      </c>
      <c r="D2325" t="s">
        <v>21</v>
      </c>
      <c r="E2325" t="s">
        <v>54</v>
      </c>
      <c r="F2325" s="101">
        <v>45777</v>
      </c>
      <c r="G2325">
        <v>0.94</v>
      </c>
      <c r="H2325">
        <v>1</v>
      </c>
      <c r="I2325" t="s">
        <v>7118</v>
      </c>
    </row>
    <row r="2326" spans="1:9" x14ac:dyDescent="0.3">
      <c r="A2326">
        <v>172</v>
      </c>
      <c r="B2326" t="s">
        <v>122</v>
      </c>
      <c r="C2326" t="s">
        <v>93</v>
      </c>
      <c r="D2326" t="s">
        <v>21</v>
      </c>
      <c r="E2326" t="s">
        <v>22</v>
      </c>
      <c r="F2326" s="101">
        <v>45777</v>
      </c>
      <c r="G2326">
        <v>88.89</v>
      </c>
      <c r="H2326">
        <v>95</v>
      </c>
      <c r="I2326" t="s">
        <v>7121</v>
      </c>
    </row>
    <row r="2327" spans="1:9" x14ac:dyDescent="0.3">
      <c r="A2327">
        <v>208</v>
      </c>
      <c r="B2327" t="s">
        <v>140</v>
      </c>
      <c r="C2327" t="s">
        <v>90</v>
      </c>
      <c r="D2327" t="s">
        <v>21</v>
      </c>
      <c r="E2327" t="s">
        <v>54</v>
      </c>
      <c r="F2327" s="101">
        <v>45777</v>
      </c>
      <c r="G2327">
        <v>1271</v>
      </c>
      <c r="H2327">
        <v>1</v>
      </c>
      <c r="I2327" t="s">
        <v>3479</v>
      </c>
    </row>
    <row r="2328" spans="1:9" x14ac:dyDescent="0.3">
      <c r="A2328">
        <v>214</v>
      </c>
      <c r="B2328" t="s">
        <v>143</v>
      </c>
      <c r="C2328" t="s">
        <v>90</v>
      </c>
      <c r="D2328" t="s">
        <v>21</v>
      </c>
      <c r="E2328" t="s">
        <v>54</v>
      </c>
      <c r="F2328" s="101">
        <v>45777</v>
      </c>
      <c r="G2328">
        <v>5312.64</v>
      </c>
      <c r="H2328">
        <v>7500</v>
      </c>
      <c r="I2328" t="s">
        <v>3480</v>
      </c>
    </row>
    <row r="2329" spans="1:9" x14ac:dyDescent="0.3">
      <c r="A2329">
        <v>217</v>
      </c>
      <c r="B2329" t="s">
        <v>147</v>
      </c>
      <c r="C2329" t="s">
        <v>90</v>
      </c>
      <c r="D2329" t="s">
        <v>21</v>
      </c>
      <c r="E2329" t="s">
        <v>22</v>
      </c>
      <c r="F2329" s="101">
        <v>45777</v>
      </c>
      <c r="G2329">
        <v>45.35</v>
      </c>
      <c r="H2329">
        <v>20</v>
      </c>
      <c r="I2329" t="s">
        <v>3481</v>
      </c>
    </row>
    <row r="2330" spans="1:9" x14ac:dyDescent="0.3">
      <c r="A2330">
        <v>218</v>
      </c>
      <c r="B2330" t="s">
        <v>148</v>
      </c>
      <c r="C2330" t="s">
        <v>90</v>
      </c>
      <c r="D2330" t="s">
        <v>21</v>
      </c>
      <c r="E2330" t="s">
        <v>54</v>
      </c>
      <c r="F2330" s="101">
        <v>45777</v>
      </c>
      <c r="G2330">
        <v>139469.85</v>
      </c>
      <c r="H2330">
        <v>172000</v>
      </c>
      <c r="I2330" t="s">
        <v>3482</v>
      </c>
    </row>
    <row r="2331" spans="1:9" x14ac:dyDescent="0.3">
      <c r="A2331">
        <v>225</v>
      </c>
      <c r="B2331" t="s">
        <v>156</v>
      </c>
      <c r="C2331" t="s">
        <v>90</v>
      </c>
      <c r="D2331" t="s">
        <v>21</v>
      </c>
      <c r="E2331" t="s">
        <v>22</v>
      </c>
      <c r="F2331" s="101">
        <v>45777</v>
      </c>
      <c r="G2331">
        <v>26</v>
      </c>
      <c r="H2331">
        <v>1</v>
      </c>
      <c r="I2331" t="s">
        <v>3483</v>
      </c>
    </row>
    <row r="2332" spans="1:9" x14ac:dyDescent="0.3">
      <c r="A2332">
        <v>239</v>
      </c>
      <c r="B2332" t="s">
        <v>1226</v>
      </c>
      <c r="C2332" t="s">
        <v>29</v>
      </c>
      <c r="D2332" t="s">
        <v>21</v>
      </c>
      <c r="E2332" t="s">
        <v>22</v>
      </c>
      <c r="F2332" s="101">
        <v>45777</v>
      </c>
      <c r="G2332">
        <v>40</v>
      </c>
      <c r="I2332" t="s">
        <v>3484</v>
      </c>
    </row>
    <row r="2333" spans="1:9" x14ac:dyDescent="0.3">
      <c r="A2333">
        <v>241</v>
      </c>
      <c r="B2333" t="s">
        <v>173</v>
      </c>
      <c r="C2333" t="s">
        <v>29</v>
      </c>
      <c r="D2333" t="s">
        <v>21</v>
      </c>
      <c r="E2333" t="s">
        <v>22</v>
      </c>
      <c r="F2333" s="101">
        <v>45777</v>
      </c>
      <c r="G2333">
        <v>100</v>
      </c>
      <c r="H2333">
        <v>80</v>
      </c>
      <c r="I2333" t="s">
        <v>7136</v>
      </c>
    </row>
    <row r="2334" spans="1:9" x14ac:dyDescent="0.3">
      <c r="A2334">
        <v>434</v>
      </c>
      <c r="B2334" t="s">
        <v>403</v>
      </c>
      <c r="C2334" t="s">
        <v>90</v>
      </c>
      <c r="D2334" t="s">
        <v>21</v>
      </c>
      <c r="E2334" t="s">
        <v>54</v>
      </c>
      <c r="F2334" s="101">
        <v>45777</v>
      </c>
      <c r="G2334">
        <v>126.74</v>
      </c>
      <c r="H2334">
        <v>200</v>
      </c>
      <c r="I2334" t="s">
        <v>3485</v>
      </c>
    </row>
    <row r="2335" spans="1:9" x14ac:dyDescent="0.3">
      <c r="A2335">
        <v>436</v>
      </c>
      <c r="B2335" t="s">
        <v>121</v>
      </c>
      <c r="C2335" t="s">
        <v>93</v>
      </c>
      <c r="D2335" t="s">
        <v>21</v>
      </c>
      <c r="E2335" t="s">
        <v>54</v>
      </c>
      <c r="F2335" s="101">
        <v>45777</v>
      </c>
      <c r="G2335">
        <v>6.4</v>
      </c>
      <c r="H2335">
        <v>14</v>
      </c>
      <c r="I2335" t="s">
        <v>3486</v>
      </c>
    </row>
    <row r="2336" spans="1:9" x14ac:dyDescent="0.3">
      <c r="A2336">
        <v>485</v>
      </c>
      <c r="B2336" t="s">
        <v>450</v>
      </c>
      <c r="C2336" t="s">
        <v>93</v>
      </c>
      <c r="D2336" t="s">
        <v>21</v>
      </c>
      <c r="E2336" t="s">
        <v>22</v>
      </c>
      <c r="F2336" s="101">
        <v>45777</v>
      </c>
      <c r="G2336">
        <v>100</v>
      </c>
      <c r="H2336">
        <v>80</v>
      </c>
      <c r="I2336" t="s">
        <v>3487</v>
      </c>
    </row>
    <row r="2337" spans="1:9" x14ac:dyDescent="0.3">
      <c r="A2337">
        <v>488</v>
      </c>
      <c r="B2337" t="s">
        <v>453</v>
      </c>
      <c r="C2337" t="s">
        <v>93</v>
      </c>
      <c r="D2337" t="s">
        <v>21</v>
      </c>
      <c r="E2337" t="s">
        <v>22</v>
      </c>
      <c r="F2337" s="101">
        <v>45777</v>
      </c>
      <c r="G2337">
        <v>64.91</v>
      </c>
      <c r="H2337">
        <v>85</v>
      </c>
      <c r="I2337" t="s">
        <v>3488</v>
      </c>
    </row>
    <row r="2338" spans="1:9" x14ac:dyDescent="0.3">
      <c r="A2338">
        <v>509</v>
      </c>
      <c r="B2338" t="s">
        <v>2156</v>
      </c>
      <c r="C2338" t="s">
        <v>29</v>
      </c>
      <c r="D2338" t="s">
        <v>21</v>
      </c>
      <c r="E2338" t="s">
        <v>22</v>
      </c>
      <c r="F2338" s="101">
        <v>45777</v>
      </c>
      <c r="H2338">
        <v>90</v>
      </c>
      <c r="I2338" t="s">
        <v>2196</v>
      </c>
    </row>
    <row r="2339" spans="1:9" x14ac:dyDescent="0.3">
      <c r="A2339">
        <v>529</v>
      </c>
      <c r="B2339" t="s">
        <v>2313</v>
      </c>
      <c r="C2339" t="s">
        <v>87</v>
      </c>
      <c r="D2339" t="s">
        <v>52</v>
      </c>
      <c r="E2339" t="s">
        <v>22</v>
      </c>
      <c r="F2339" s="101">
        <v>45777</v>
      </c>
      <c r="I2339" t="s">
        <v>2331</v>
      </c>
    </row>
    <row r="2340" spans="1:9" x14ac:dyDescent="0.3">
      <c r="A2340">
        <v>77</v>
      </c>
      <c r="B2340" t="s">
        <v>57</v>
      </c>
      <c r="C2340" t="s">
        <v>58</v>
      </c>
      <c r="D2340" t="s">
        <v>21</v>
      </c>
      <c r="E2340" t="s">
        <v>22</v>
      </c>
      <c r="F2340" s="101">
        <v>45808</v>
      </c>
      <c r="G2340">
        <v>97</v>
      </c>
      <c r="H2340">
        <v>97</v>
      </c>
      <c r="I2340" t="s">
        <v>7146</v>
      </c>
    </row>
    <row r="2341" spans="1:9" x14ac:dyDescent="0.3">
      <c r="A2341">
        <v>121</v>
      </c>
      <c r="B2341" t="s">
        <v>94</v>
      </c>
      <c r="C2341" t="s">
        <v>25</v>
      </c>
      <c r="D2341" t="s">
        <v>21</v>
      </c>
      <c r="E2341" t="s">
        <v>54</v>
      </c>
      <c r="F2341" s="101">
        <v>45808</v>
      </c>
      <c r="G2341">
        <v>114.9</v>
      </c>
      <c r="H2341">
        <v>102</v>
      </c>
      <c r="I2341" t="s">
        <v>7149</v>
      </c>
    </row>
    <row r="2342" spans="1:9" x14ac:dyDescent="0.3">
      <c r="A2342">
        <v>122</v>
      </c>
      <c r="B2342" t="s">
        <v>96</v>
      </c>
      <c r="C2342" t="s">
        <v>93</v>
      </c>
      <c r="D2342" t="s">
        <v>21</v>
      </c>
      <c r="E2342" t="s">
        <v>22</v>
      </c>
      <c r="F2342" s="101">
        <v>45808</v>
      </c>
      <c r="H2342">
        <v>90</v>
      </c>
      <c r="I2342" t="s">
        <v>835</v>
      </c>
    </row>
    <row r="2343" spans="1:9" x14ac:dyDescent="0.3">
      <c r="A2343">
        <v>124</v>
      </c>
      <c r="B2343" t="s">
        <v>97</v>
      </c>
      <c r="C2343" t="s">
        <v>64</v>
      </c>
      <c r="D2343" t="s">
        <v>21</v>
      </c>
      <c r="E2343" t="s">
        <v>54</v>
      </c>
      <c r="F2343" s="101">
        <v>45808</v>
      </c>
      <c r="G2343">
        <v>0.06</v>
      </c>
      <c r="H2343">
        <v>0.2</v>
      </c>
      <c r="I2343" t="s">
        <v>7152</v>
      </c>
    </row>
    <row r="2344" spans="1:9" x14ac:dyDescent="0.3">
      <c r="A2344">
        <v>125</v>
      </c>
      <c r="B2344" t="s">
        <v>98</v>
      </c>
      <c r="C2344" t="s">
        <v>64</v>
      </c>
      <c r="D2344" t="s">
        <v>21</v>
      </c>
      <c r="E2344" t="s">
        <v>54</v>
      </c>
      <c r="F2344" s="101">
        <v>45808</v>
      </c>
      <c r="G2344">
        <v>0.24</v>
      </c>
      <c r="H2344">
        <v>1.9</v>
      </c>
      <c r="I2344" t="s">
        <v>7155</v>
      </c>
    </row>
    <row r="2345" spans="1:9" x14ac:dyDescent="0.3">
      <c r="A2345">
        <v>128</v>
      </c>
      <c r="B2345" t="s">
        <v>101</v>
      </c>
      <c r="C2345" t="s">
        <v>64</v>
      </c>
      <c r="D2345" t="s">
        <v>21</v>
      </c>
      <c r="E2345" t="s">
        <v>54</v>
      </c>
      <c r="F2345" s="101">
        <v>45808</v>
      </c>
      <c r="G2345">
        <v>0.88</v>
      </c>
      <c r="H2345">
        <v>1</v>
      </c>
      <c r="I2345" t="s">
        <v>7158</v>
      </c>
    </row>
    <row r="2346" spans="1:9" x14ac:dyDescent="0.3">
      <c r="A2346">
        <v>172</v>
      </c>
      <c r="B2346" t="s">
        <v>122</v>
      </c>
      <c r="C2346" t="s">
        <v>93</v>
      </c>
      <c r="D2346" t="s">
        <v>21</v>
      </c>
      <c r="E2346" t="s">
        <v>22</v>
      </c>
      <c r="F2346" s="101">
        <v>45808</v>
      </c>
      <c r="G2346">
        <v>95.65</v>
      </c>
      <c r="H2346">
        <v>95</v>
      </c>
      <c r="I2346" t="s">
        <v>7161</v>
      </c>
    </row>
    <row r="2347" spans="1:9" x14ac:dyDescent="0.3">
      <c r="A2347">
        <v>208</v>
      </c>
      <c r="B2347" t="s">
        <v>140</v>
      </c>
      <c r="C2347" t="s">
        <v>90</v>
      </c>
      <c r="D2347" t="s">
        <v>21</v>
      </c>
      <c r="E2347" t="s">
        <v>54</v>
      </c>
      <c r="F2347" s="101">
        <v>45808</v>
      </c>
      <c r="G2347">
        <v>1440.5</v>
      </c>
      <c r="H2347">
        <v>1</v>
      </c>
      <c r="I2347" t="s">
        <v>3489</v>
      </c>
    </row>
    <row r="2348" spans="1:9" x14ac:dyDescent="0.3">
      <c r="A2348">
        <v>214</v>
      </c>
      <c r="B2348" t="s">
        <v>143</v>
      </c>
      <c r="C2348" t="s">
        <v>90</v>
      </c>
      <c r="D2348" t="s">
        <v>21</v>
      </c>
      <c r="E2348" t="s">
        <v>54</v>
      </c>
      <c r="F2348" s="101">
        <v>45808</v>
      </c>
      <c r="G2348">
        <v>5499.51</v>
      </c>
      <c r="H2348">
        <v>7500</v>
      </c>
      <c r="I2348" t="s">
        <v>3490</v>
      </c>
    </row>
    <row r="2349" spans="1:9" x14ac:dyDescent="0.3">
      <c r="A2349">
        <v>217</v>
      </c>
      <c r="B2349" t="s">
        <v>147</v>
      </c>
      <c r="C2349" t="s">
        <v>90</v>
      </c>
      <c r="D2349" t="s">
        <v>21</v>
      </c>
      <c r="E2349" t="s">
        <v>22</v>
      </c>
      <c r="F2349" s="101">
        <v>45808</v>
      </c>
      <c r="G2349">
        <v>29.8</v>
      </c>
      <c r="H2349">
        <v>20</v>
      </c>
      <c r="I2349" t="s">
        <v>3491</v>
      </c>
    </row>
    <row r="2350" spans="1:9" x14ac:dyDescent="0.3">
      <c r="A2350">
        <v>218</v>
      </c>
      <c r="B2350" t="s">
        <v>148</v>
      </c>
      <c r="C2350" t="s">
        <v>90</v>
      </c>
      <c r="D2350" t="s">
        <v>21</v>
      </c>
      <c r="E2350" t="s">
        <v>54</v>
      </c>
      <c r="F2350" s="101">
        <v>45808</v>
      </c>
      <c r="G2350">
        <v>146327.63</v>
      </c>
      <c r="H2350">
        <v>172000</v>
      </c>
      <c r="I2350" t="s">
        <v>1116</v>
      </c>
    </row>
    <row r="2351" spans="1:9" x14ac:dyDescent="0.3">
      <c r="A2351">
        <v>225</v>
      </c>
      <c r="B2351" t="s">
        <v>156</v>
      </c>
      <c r="C2351" t="s">
        <v>90</v>
      </c>
      <c r="D2351" t="s">
        <v>21</v>
      </c>
      <c r="E2351" t="s">
        <v>22</v>
      </c>
      <c r="F2351" s="101">
        <v>45808</v>
      </c>
      <c r="G2351">
        <v>28</v>
      </c>
      <c r="H2351">
        <v>1</v>
      </c>
      <c r="I2351" t="s">
        <v>3492</v>
      </c>
    </row>
    <row r="2352" spans="1:9" x14ac:dyDescent="0.3">
      <c r="A2352">
        <v>239</v>
      </c>
      <c r="B2352" t="s">
        <v>1226</v>
      </c>
      <c r="C2352" t="s">
        <v>29</v>
      </c>
      <c r="D2352" t="s">
        <v>21</v>
      </c>
      <c r="E2352" t="s">
        <v>22</v>
      </c>
      <c r="F2352" s="101">
        <v>45808</v>
      </c>
      <c r="G2352">
        <v>42</v>
      </c>
      <c r="I2352" t="s">
        <v>3493</v>
      </c>
    </row>
    <row r="2353" spans="1:9" x14ac:dyDescent="0.3">
      <c r="A2353">
        <v>241</v>
      </c>
      <c r="B2353" t="s">
        <v>173</v>
      </c>
      <c r="C2353" t="s">
        <v>29</v>
      </c>
      <c r="D2353" t="s">
        <v>21</v>
      </c>
      <c r="E2353" t="s">
        <v>22</v>
      </c>
      <c r="F2353" s="101">
        <v>45808</v>
      </c>
      <c r="G2353">
        <v>100</v>
      </c>
      <c r="H2353">
        <v>80</v>
      </c>
      <c r="I2353" t="s">
        <v>1233</v>
      </c>
    </row>
    <row r="2354" spans="1:9" x14ac:dyDescent="0.3">
      <c r="A2354">
        <v>434</v>
      </c>
      <c r="B2354" t="s">
        <v>403</v>
      </c>
      <c r="C2354" t="s">
        <v>90</v>
      </c>
      <c r="D2354" t="s">
        <v>21</v>
      </c>
      <c r="E2354" t="s">
        <v>54</v>
      </c>
      <c r="F2354" s="101">
        <v>45808</v>
      </c>
      <c r="G2354">
        <v>12.6</v>
      </c>
      <c r="H2354">
        <v>200</v>
      </c>
      <c r="I2354" t="s">
        <v>3494</v>
      </c>
    </row>
    <row r="2355" spans="1:9" x14ac:dyDescent="0.3">
      <c r="A2355">
        <v>436</v>
      </c>
      <c r="B2355" t="s">
        <v>121</v>
      </c>
      <c r="C2355" t="s">
        <v>93</v>
      </c>
      <c r="D2355" t="s">
        <v>21</v>
      </c>
      <c r="E2355" t="s">
        <v>54</v>
      </c>
      <c r="F2355" s="101">
        <v>45808</v>
      </c>
      <c r="G2355">
        <v>10.17</v>
      </c>
      <c r="H2355">
        <v>14</v>
      </c>
      <c r="I2355" t="s">
        <v>3495</v>
      </c>
    </row>
    <row r="2356" spans="1:9" x14ac:dyDescent="0.3">
      <c r="A2356">
        <v>485</v>
      </c>
      <c r="B2356" t="s">
        <v>450</v>
      </c>
      <c r="C2356" t="s">
        <v>93</v>
      </c>
      <c r="D2356" t="s">
        <v>21</v>
      </c>
      <c r="E2356" t="s">
        <v>22</v>
      </c>
      <c r="F2356" s="101">
        <v>45808</v>
      </c>
      <c r="G2356">
        <v>100</v>
      </c>
      <c r="H2356">
        <v>80</v>
      </c>
      <c r="I2356" t="s">
        <v>3496</v>
      </c>
    </row>
    <row r="2357" spans="1:9" x14ac:dyDescent="0.3">
      <c r="A2357">
        <v>488</v>
      </c>
      <c r="B2357" t="s">
        <v>453</v>
      </c>
      <c r="C2357" t="s">
        <v>93</v>
      </c>
      <c r="D2357" t="s">
        <v>21</v>
      </c>
      <c r="E2357" t="s">
        <v>22</v>
      </c>
      <c r="F2357" s="101">
        <v>45808</v>
      </c>
      <c r="G2357">
        <v>67.86</v>
      </c>
      <c r="H2357">
        <v>85</v>
      </c>
      <c r="I2357" t="s">
        <v>3497</v>
      </c>
    </row>
    <row r="2358" spans="1:9" x14ac:dyDescent="0.3">
      <c r="A2358">
        <v>509</v>
      </c>
      <c r="B2358" t="s">
        <v>2156</v>
      </c>
      <c r="C2358" t="s">
        <v>29</v>
      </c>
      <c r="D2358" t="s">
        <v>21</v>
      </c>
      <c r="E2358" t="s">
        <v>22</v>
      </c>
      <c r="F2358" s="101">
        <v>45808</v>
      </c>
      <c r="H2358">
        <v>90</v>
      </c>
      <c r="I2358" t="s">
        <v>2197</v>
      </c>
    </row>
    <row r="2359" spans="1:9" x14ac:dyDescent="0.3">
      <c r="A2359">
        <v>77</v>
      </c>
      <c r="B2359" t="s">
        <v>57</v>
      </c>
      <c r="C2359" t="s">
        <v>58</v>
      </c>
      <c r="D2359" t="s">
        <v>21</v>
      </c>
      <c r="E2359" t="s">
        <v>22</v>
      </c>
      <c r="F2359" s="101">
        <v>45838</v>
      </c>
      <c r="G2359">
        <v>96.2</v>
      </c>
      <c r="H2359">
        <v>97</v>
      </c>
      <c r="I2359" t="s">
        <v>7186</v>
      </c>
    </row>
    <row r="2360" spans="1:9" x14ac:dyDescent="0.3">
      <c r="A2360">
        <v>121</v>
      </c>
      <c r="B2360" t="s">
        <v>94</v>
      </c>
      <c r="C2360" t="s">
        <v>25</v>
      </c>
      <c r="D2360" t="s">
        <v>21</v>
      </c>
      <c r="E2360" t="s">
        <v>54</v>
      </c>
      <c r="F2360" s="101">
        <v>45838</v>
      </c>
      <c r="G2360">
        <v>110.06</v>
      </c>
      <c r="H2360">
        <v>102</v>
      </c>
      <c r="I2360" t="s">
        <v>7188</v>
      </c>
    </row>
    <row r="2361" spans="1:9" x14ac:dyDescent="0.3">
      <c r="A2361">
        <v>122</v>
      </c>
      <c r="B2361" t="s">
        <v>96</v>
      </c>
      <c r="C2361" t="s">
        <v>93</v>
      </c>
      <c r="D2361" t="s">
        <v>21</v>
      </c>
      <c r="E2361" t="s">
        <v>22</v>
      </c>
      <c r="F2361" s="101">
        <v>45838</v>
      </c>
      <c r="G2361">
        <v>43.48</v>
      </c>
      <c r="H2361">
        <v>90</v>
      </c>
      <c r="I2361" t="s">
        <v>7191</v>
      </c>
    </row>
    <row r="2362" spans="1:9" x14ac:dyDescent="0.3">
      <c r="A2362">
        <v>124</v>
      </c>
      <c r="B2362" t="s">
        <v>97</v>
      </c>
      <c r="C2362" t="s">
        <v>64</v>
      </c>
      <c r="D2362" t="s">
        <v>21</v>
      </c>
      <c r="E2362" t="s">
        <v>54</v>
      </c>
      <c r="F2362" s="101">
        <v>45838</v>
      </c>
      <c r="G2362">
        <v>0</v>
      </c>
      <c r="H2362">
        <v>0.2</v>
      </c>
      <c r="I2362" t="s">
        <v>7194</v>
      </c>
    </row>
    <row r="2363" spans="1:9" x14ac:dyDescent="0.3">
      <c r="A2363">
        <v>125</v>
      </c>
      <c r="B2363" t="s">
        <v>98</v>
      </c>
      <c r="C2363" t="s">
        <v>64</v>
      </c>
      <c r="D2363" t="s">
        <v>21</v>
      </c>
      <c r="E2363" t="s">
        <v>54</v>
      </c>
      <c r="F2363" s="101">
        <v>45838</v>
      </c>
      <c r="G2363">
        <v>0</v>
      </c>
      <c r="H2363">
        <v>1.9</v>
      </c>
      <c r="I2363" t="s">
        <v>7197</v>
      </c>
    </row>
    <row r="2364" spans="1:9" x14ac:dyDescent="0.3">
      <c r="A2364">
        <v>128</v>
      </c>
      <c r="B2364" t="s">
        <v>101</v>
      </c>
      <c r="C2364" t="s">
        <v>64</v>
      </c>
      <c r="D2364" t="s">
        <v>21</v>
      </c>
      <c r="E2364" t="s">
        <v>54</v>
      </c>
      <c r="F2364" s="101">
        <v>45838</v>
      </c>
      <c r="G2364">
        <v>0.97</v>
      </c>
      <c r="H2364">
        <v>1</v>
      </c>
      <c r="I2364" t="s">
        <v>7200</v>
      </c>
    </row>
    <row r="2365" spans="1:9" x14ac:dyDescent="0.3">
      <c r="A2365">
        <v>172</v>
      </c>
      <c r="B2365" t="s">
        <v>122</v>
      </c>
      <c r="C2365" t="s">
        <v>93</v>
      </c>
      <c r="D2365" t="s">
        <v>21</v>
      </c>
      <c r="E2365" t="s">
        <v>22</v>
      </c>
      <c r="F2365" s="101">
        <v>45838</v>
      </c>
      <c r="G2365">
        <v>81.819999999999993</v>
      </c>
      <c r="H2365">
        <v>95</v>
      </c>
      <c r="I2365" t="s">
        <v>7203</v>
      </c>
    </row>
    <row r="2366" spans="1:9" x14ac:dyDescent="0.3">
      <c r="A2366">
        <v>208</v>
      </c>
      <c r="B2366" t="s">
        <v>140</v>
      </c>
      <c r="C2366" t="s">
        <v>90</v>
      </c>
      <c r="D2366" t="s">
        <v>21</v>
      </c>
      <c r="E2366" t="s">
        <v>54</v>
      </c>
      <c r="F2366" s="101">
        <v>45838</v>
      </c>
      <c r="G2366">
        <v>1408.5</v>
      </c>
      <c r="H2366">
        <v>1</v>
      </c>
      <c r="I2366" t="s">
        <v>3498</v>
      </c>
    </row>
    <row r="2367" spans="1:9" x14ac:dyDescent="0.3">
      <c r="A2367">
        <v>214</v>
      </c>
      <c r="B2367" t="s">
        <v>143</v>
      </c>
      <c r="C2367" t="s">
        <v>90</v>
      </c>
      <c r="D2367" t="s">
        <v>21</v>
      </c>
      <c r="E2367" t="s">
        <v>54</v>
      </c>
      <c r="F2367" s="101">
        <v>45838</v>
      </c>
      <c r="G2367">
        <v>2630.16</v>
      </c>
      <c r="H2367">
        <v>7500</v>
      </c>
      <c r="I2367" t="s">
        <v>3499</v>
      </c>
    </row>
    <row r="2368" spans="1:9" x14ac:dyDescent="0.3">
      <c r="A2368">
        <v>217</v>
      </c>
      <c r="B2368" t="s">
        <v>147</v>
      </c>
      <c r="C2368" t="s">
        <v>90</v>
      </c>
      <c r="D2368" t="s">
        <v>21</v>
      </c>
      <c r="E2368" t="s">
        <v>22</v>
      </c>
      <c r="F2368" s="101">
        <v>45838</v>
      </c>
      <c r="G2368">
        <v>48.94</v>
      </c>
      <c r="H2368">
        <v>20</v>
      </c>
      <c r="I2368" t="s">
        <v>3500</v>
      </c>
    </row>
    <row r="2369" spans="1:9" x14ac:dyDescent="0.3">
      <c r="A2369">
        <v>218</v>
      </c>
      <c r="B2369" t="s">
        <v>148</v>
      </c>
      <c r="C2369" t="s">
        <v>90</v>
      </c>
      <c r="D2369" t="s">
        <v>21</v>
      </c>
      <c r="E2369" t="s">
        <v>54</v>
      </c>
      <c r="F2369" s="101">
        <v>45838</v>
      </c>
      <c r="G2369">
        <v>130528.88</v>
      </c>
      <c r="H2369">
        <v>172000</v>
      </c>
      <c r="I2369" t="s">
        <v>1117</v>
      </c>
    </row>
    <row r="2370" spans="1:9" x14ac:dyDescent="0.3">
      <c r="A2370">
        <v>225</v>
      </c>
      <c r="B2370" t="s">
        <v>156</v>
      </c>
      <c r="C2370" t="s">
        <v>90</v>
      </c>
      <c r="D2370" t="s">
        <v>21</v>
      </c>
      <c r="E2370" t="s">
        <v>22</v>
      </c>
      <c r="F2370" s="101">
        <v>45838</v>
      </c>
      <c r="G2370">
        <v>26</v>
      </c>
      <c r="H2370">
        <v>1</v>
      </c>
      <c r="I2370" t="s">
        <v>3501</v>
      </c>
    </row>
    <row r="2371" spans="1:9" x14ac:dyDescent="0.3">
      <c r="A2371">
        <v>239</v>
      </c>
      <c r="B2371" t="s">
        <v>1226</v>
      </c>
      <c r="C2371" t="s">
        <v>29</v>
      </c>
      <c r="D2371" t="s">
        <v>21</v>
      </c>
      <c r="E2371" t="s">
        <v>22</v>
      </c>
      <c r="F2371" s="101">
        <v>45838</v>
      </c>
      <c r="G2371">
        <v>41</v>
      </c>
      <c r="I2371" t="s">
        <v>3502</v>
      </c>
    </row>
    <row r="2372" spans="1:9" x14ac:dyDescent="0.3">
      <c r="A2372">
        <v>241</v>
      </c>
      <c r="B2372" t="s">
        <v>173</v>
      </c>
      <c r="C2372" t="s">
        <v>29</v>
      </c>
      <c r="D2372" t="s">
        <v>21</v>
      </c>
      <c r="E2372" t="s">
        <v>22</v>
      </c>
      <c r="F2372" s="101">
        <v>45838</v>
      </c>
      <c r="G2372">
        <v>100</v>
      </c>
      <c r="H2372">
        <v>80</v>
      </c>
      <c r="I2372" t="s">
        <v>1234</v>
      </c>
    </row>
    <row r="2373" spans="1:9" x14ac:dyDescent="0.3">
      <c r="A2373">
        <v>434</v>
      </c>
      <c r="B2373" t="s">
        <v>403</v>
      </c>
      <c r="C2373" t="s">
        <v>90</v>
      </c>
      <c r="D2373" t="s">
        <v>21</v>
      </c>
      <c r="E2373" t="s">
        <v>54</v>
      </c>
      <c r="F2373" s="101">
        <v>45838</v>
      </c>
      <c r="G2373">
        <v>130.58000000000001</v>
      </c>
      <c r="H2373">
        <v>200</v>
      </c>
      <c r="I2373" t="s">
        <v>2620</v>
      </c>
    </row>
    <row r="2374" spans="1:9" x14ac:dyDescent="0.3">
      <c r="A2374">
        <v>436</v>
      </c>
      <c r="B2374" t="s">
        <v>121</v>
      </c>
      <c r="C2374" t="s">
        <v>93</v>
      </c>
      <c r="D2374" t="s">
        <v>21</v>
      </c>
      <c r="E2374" t="s">
        <v>54</v>
      </c>
      <c r="F2374" s="101">
        <v>45838</v>
      </c>
      <c r="G2374">
        <v>11.93</v>
      </c>
      <c r="H2374">
        <v>14</v>
      </c>
      <c r="I2374" t="s">
        <v>2622</v>
      </c>
    </row>
    <row r="2375" spans="1:9" x14ac:dyDescent="0.3">
      <c r="A2375">
        <v>485</v>
      </c>
      <c r="B2375" t="s">
        <v>450</v>
      </c>
      <c r="C2375" t="s">
        <v>93</v>
      </c>
      <c r="D2375" t="s">
        <v>21</v>
      </c>
      <c r="E2375" t="s">
        <v>22</v>
      </c>
      <c r="F2375" s="101">
        <v>45838</v>
      </c>
      <c r="G2375">
        <v>66.67</v>
      </c>
      <c r="H2375">
        <v>80</v>
      </c>
      <c r="I2375" t="s">
        <v>2638</v>
      </c>
    </row>
    <row r="2376" spans="1:9" x14ac:dyDescent="0.3">
      <c r="A2376">
        <v>488</v>
      </c>
      <c r="B2376" t="s">
        <v>453</v>
      </c>
      <c r="C2376" t="s">
        <v>93</v>
      </c>
      <c r="D2376" t="s">
        <v>21</v>
      </c>
      <c r="E2376" t="s">
        <v>22</v>
      </c>
      <c r="F2376" s="101">
        <v>45838</v>
      </c>
      <c r="G2376">
        <v>72.41</v>
      </c>
      <c r="H2376">
        <v>85</v>
      </c>
      <c r="I2376" t="s">
        <v>2639</v>
      </c>
    </row>
    <row r="2377" spans="1:9" x14ac:dyDescent="0.3">
      <c r="A2377">
        <v>509</v>
      </c>
      <c r="B2377" t="s">
        <v>2156</v>
      </c>
      <c r="C2377" t="s">
        <v>29</v>
      </c>
      <c r="D2377" t="s">
        <v>21</v>
      </c>
      <c r="E2377" t="s">
        <v>22</v>
      </c>
      <c r="F2377" s="101">
        <v>45838</v>
      </c>
      <c r="G2377">
        <v>100.59</v>
      </c>
      <c r="H2377">
        <v>90</v>
      </c>
      <c r="I2377" t="s">
        <v>2198</v>
      </c>
    </row>
    <row r="2378" spans="1:9" x14ac:dyDescent="0.3">
      <c r="A2378">
        <v>68</v>
      </c>
      <c r="B2378" t="s">
        <v>49</v>
      </c>
      <c r="C2378" t="s">
        <v>50</v>
      </c>
      <c r="D2378" t="s">
        <v>47</v>
      </c>
      <c r="E2378" t="s">
        <v>22</v>
      </c>
      <c r="F2378" s="101">
        <v>45838</v>
      </c>
      <c r="G2378">
        <v>85.3</v>
      </c>
      <c r="H2378">
        <v>85</v>
      </c>
      <c r="I2378" t="s">
        <v>2481</v>
      </c>
    </row>
    <row r="2379" spans="1:9" x14ac:dyDescent="0.3">
      <c r="A2379">
        <v>73</v>
      </c>
      <c r="B2379" t="s">
        <v>53</v>
      </c>
      <c r="C2379" t="s">
        <v>25</v>
      </c>
      <c r="D2379" t="s">
        <v>47</v>
      </c>
      <c r="E2379" t="s">
        <v>54</v>
      </c>
      <c r="F2379" s="101">
        <v>45838</v>
      </c>
      <c r="G2379">
        <v>19</v>
      </c>
      <c r="H2379">
        <v>20</v>
      </c>
      <c r="I2379" t="s">
        <v>2498</v>
      </c>
    </row>
    <row r="2380" spans="1:9" x14ac:dyDescent="0.3">
      <c r="A2380">
        <v>74</v>
      </c>
      <c r="B2380" t="s">
        <v>56</v>
      </c>
      <c r="C2380" t="s">
        <v>25</v>
      </c>
      <c r="D2380" t="s">
        <v>47</v>
      </c>
      <c r="E2380" t="s">
        <v>22</v>
      </c>
      <c r="F2380" s="101">
        <v>45838</v>
      </c>
      <c r="G2380">
        <v>91.49</v>
      </c>
      <c r="H2380">
        <v>80</v>
      </c>
      <c r="I2380" t="s">
        <v>2504</v>
      </c>
    </row>
    <row r="2381" spans="1:9" x14ac:dyDescent="0.3">
      <c r="A2381">
        <v>86</v>
      </c>
      <c r="B2381" t="s">
        <v>67</v>
      </c>
      <c r="C2381" t="s">
        <v>64</v>
      </c>
      <c r="D2381" t="s">
        <v>47</v>
      </c>
      <c r="E2381" t="s">
        <v>22</v>
      </c>
      <c r="F2381" s="101">
        <v>45838</v>
      </c>
      <c r="G2381">
        <v>100</v>
      </c>
      <c r="H2381">
        <v>100</v>
      </c>
      <c r="I2381" t="s">
        <v>7233</v>
      </c>
    </row>
    <row r="2382" spans="1:9" x14ac:dyDescent="0.3">
      <c r="A2382">
        <v>95</v>
      </c>
      <c r="B2382" t="s">
        <v>75</v>
      </c>
      <c r="C2382" t="s">
        <v>64</v>
      </c>
      <c r="D2382" t="s">
        <v>47</v>
      </c>
      <c r="E2382" t="s">
        <v>22</v>
      </c>
      <c r="F2382" s="101">
        <v>45838</v>
      </c>
      <c r="G2382">
        <v>100</v>
      </c>
      <c r="H2382">
        <v>100</v>
      </c>
      <c r="I2382" t="s">
        <v>7236</v>
      </c>
    </row>
    <row r="2383" spans="1:9" x14ac:dyDescent="0.3">
      <c r="A2383">
        <v>143</v>
      </c>
      <c r="B2383" t="s">
        <v>911</v>
      </c>
      <c r="C2383" t="s">
        <v>77</v>
      </c>
      <c r="D2383" t="s">
        <v>47</v>
      </c>
      <c r="E2383" t="s">
        <v>22</v>
      </c>
      <c r="F2383" s="101">
        <v>45838</v>
      </c>
      <c r="G2383">
        <v>159</v>
      </c>
      <c r="H2383">
        <v>100</v>
      </c>
      <c r="I2383" t="s">
        <v>7239</v>
      </c>
    </row>
    <row r="2384" spans="1:9" x14ac:dyDescent="0.3">
      <c r="A2384">
        <v>145</v>
      </c>
      <c r="B2384" t="s">
        <v>109</v>
      </c>
      <c r="C2384" t="s">
        <v>110</v>
      </c>
      <c r="D2384" t="s">
        <v>47</v>
      </c>
      <c r="E2384" t="s">
        <v>22</v>
      </c>
      <c r="F2384" s="101">
        <v>45838</v>
      </c>
      <c r="G2384">
        <v>1.74</v>
      </c>
      <c r="H2384">
        <v>1</v>
      </c>
      <c r="I2384" t="s">
        <v>7242</v>
      </c>
    </row>
    <row r="2385" spans="1:9" x14ac:dyDescent="0.3">
      <c r="A2385">
        <v>146</v>
      </c>
      <c r="B2385" t="s">
        <v>111</v>
      </c>
      <c r="C2385" t="s">
        <v>77</v>
      </c>
      <c r="D2385" t="s">
        <v>47</v>
      </c>
      <c r="E2385" t="s">
        <v>22</v>
      </c>
      <c r="F2385" s="101">
        <v>45838</v>
      </c>
      <c r="G2385">
        <v>107</v>
      </c>
      <c r="H2385">
        <v>100</v>
      </c>
      <c r="I2385" t="s">
        <v>7245</v>
      </c>
    </row>
    <row r="2386" spans="1:9" x14ac:dyDescent="0.3">
      <c r="A2386">
        <v>148</v>
      </c>
      <c r="B2386" t="s">
        <v>114</v>
      </c>
      <c r="C2386" t="s">
        <v>110</v>
      </c>
      <c r="D2386" t="s">
        <v>47</v>
      </c>
      <c r="E2386" t="s">
        <v>22</v>
      </c>
      <c r="F2386" s="101">
        <v>45838</v>
      </c>
      <c r="G2386">
        <v>4.08</v>
      </c>
      <c r="H2386">
        <v>4</v>
      </c>
      <c r="I2386" t="s">
        <v>7248</v>
      </c>
    </row>
    <row r="2387" spans="1:9" x14ac:dyDescent="0.3">
      <c r="A2387">
        <v>159</v>
      </c>
      <c r="B2387" t="s">
        <v>85</v>
      </c>
      <c r="C2387" t="s">
        <v>118</v>
      </c>
      <c r="D2387" t="s">
        <v>47</v>
      </c>
      <c r="E2387" t="s">
        <v>22</v>
      </c>
      <c r="F2387" s="101">
        <v>45838</v>
      </c>
      <c r="G2387">
        <v>100</v>
      </c>
      <c r="H2387">
        <v>80</v>
      </c>
      <c r="I2387" t="s">
        <v>7251</v>
      </c>
    </row>
    <row r="2388" spans="1:9" x14ac:dyDescent="0.3">
      <c r="A2388">
        <v>167</v>
      </c>
      <c r="B2388" t="s">
        <v>120</v>
      </c>
      <c r="C2388" t="s">
        <v>25</v>
      </c>
      <c r="D2388" t="s">
        <v>47</v>
      </c>
      <c r="E2388" t="s">
        <v>22</v>
      </c>
      <c r="F2388" s="101">
        <v>45838</v>
      </c>
      <c r="G2388">
        <v>93.63</v>
      </c>
      <c r="H2388">
        <v>90</v>
      </c>
      <c r="I2388" t="s">
        <v>7254</v>
      </c>
    </row>
    <row r="2389" spans="1:9" x14ac:dyDescent="0.3">
      <c r="A2389">
        <v>193</v>
      </c>
      <c r="B2389" t="s">
        <v>965</v>
      </c>
      <c r="C2389" t="s">
        <v>46</v>
      </c>
      <c r="D2389" t="s">
        <v>47</v>
      </c>
      <c r="E2389" t="s">
        <v>22</v>
      </c>
      <c r="F2389" s="101">
        <v>45838</v>
      </c>
      <c r="G2389">
        <v>96.21</v>
      </c>
      <c r="H2389">
        <v>93</v>
      </c>
      <c r="I2389" t="s">
        <v>7257</v>
      </c>
    </row>
    <row r="2390" spans="1:9" x14ac:dyDescent="0.3">
      <c r="A2390">
        <v>199</v>
      </c>
      <c r="B2390" t="s">
        <v>131</v>
      </c>
      <c r="C2390" t="s">
        <v>25</v>
      </c>
      <c r="D2390" t="s">
        <v>47</v>
      </c>
      <c r="E2390" t="s">
        <v>22</v>
      </c>
      <c r="F2390" s="101">
        <v>45838</v>
      </c>
      <c r="G2390">
        <v>92.1</v>
      </c>
      <c r="H2390">
        <v>80</v>
      </c>
      <c r="I2390" t="s">
        <v>976</v>
      </c>
    </row>
    <row r="2391" spans="1:9" x14ac:dyDescent="0.3">
      <c r="A2391">
        <v>203</v>
      </c>
      <c r="B2391" t="s">
        <v>135</v>
      </c>
      <c r="C2391" t="s">
        <v>86</v>
      </c>
      <c r="D2391" t="s">
        <v>47</v>
      </c>
      <c r="E2391" t="s">
        <v>22</v>
      </c>
      <c r="F2391" s="101">
        <v>45838</v>
      </c>
      <c r="G2391">
        <v>111.77</v>
      </c>
      <c r="H2391">
        <v>95</v>
      </c>
      <c r="I2391" t="s">
        <v>3503</v>
      </c>
    </row>
    <row r="2392" spans="1:9" x14ac:dyDescent="0.3">
      <c r="A2392">
        <v>204</v>
      </c>
      <c r="B2392" t="s">
        <v>136</v>
      </c>
      <c r="C2392" t="s">
        <v>86</v>
      </c>
      <c r="D2392" t="s">
        <v>47</v>
      </c>
      <c r="E2392" t="s">
        <v>22</v>
      </c>
      <c r="F2392" s="101">
        <v>45838</v>
      </c>
      <c r="G2392">
        <v>86.89</v>
      </c>
      <c r="H2392">
        <v>95</v>
      </c>
      <c r="I2392" t="s">
        <v>7264</v>
      </c>
    </row>
    <row r="2393" spans="1:9" x14ac:dyDescent="0.3">
      <c r="A2393">
        <v>205</v>
      </c>
      <c r="B2393" t="s">
        <v>137</v>
      </c>
      <c r="C2393" t="s">
        <v>86</v>
      </c>
      <c r="D2393" t="s">
        <v>47</v>
      </c>
      <c r="E2393" t="s">
        <v>22</v>
      </c>
      <c r="F2393" s="101">
        <v>45838</v>
      </c>
      <c r="G2393">
        <v>186.31</v>
      </c>
      <c r="H2393">
        <v>95</v>
      </c>
      <c r="I2393" t="s">
        <v>7267</v>
      </c>
    </row>
    <row r="2394" spans="1:9" x14ac:dyDescent="0.3">
      <c r="A2394">
        <v>207</v>
      </c>
      <c r="B2394" t="s">
        <v>139</v>
      </c>
      <c r="C2394" t="s">
        <v>86</v>
      </c>
      <c r="D2394" t="s">
        <v>47</v>
      </c>
      <c r="E2394" t="s">
        <v>54</v>
      </c>
      <c r="F2394" s="101">
        <v>45838</v>
      </c>
      <c r="G2394">
        <v>110.9</v>
      </c>
      <c r="H2394">
        <v>100</v>
      </c>
      <c r="I2394" t="s">
        <v>7271</v>
      </c>
    </row>
    <row r="2395" spans="1:9" x14ac:dyDescent="0.3">
      <c r="A2395">
        <v>215</v>
      </c>
      <c r="B2395" t="s">
        <v>145</v>
      </c>
      <c r="C2395" t="s">
        <v>90</v>
      </c>
      <c r="D2395" t="s">
        <v>47</v>
      </c>
      <c r="E2395" t="s">
        <v>22</v>
      </c>
      <c r="F2395" s="101">
        <v>45838</v>
      </c>
      <c r="G2395">
        <v>-114.55</v>
      </c>
      <c r="H2395">
        <v>1</v>
      </c>
      <c r="I2395" t="s">
        <v>1070</v>
      </c>
    </row>
    <row r="2396" spans="1:9" x14ac:dyDescent="0.3">
      <c r="A2396">
        <v>219</v>
      </c>
      <c r="B2396" t="s">
        <v>150</v>
      </c>
      <c r="C2396" t="s">
        <v>90</v>
      </c>
      <c r="D2396" t="s">
        <v>47</v>
      </c>
      <c r="E2396" t="s">
        <v>22</v>
      </c>
      <c r="F2396" s="101">
        <v>45838</v>
      </c>
      <c r="G2396">
        <v>18.43</v>
      </c>
      <c r="H2396">
        <v>1</v>
      </c>
      <c r="I2396" t="s">
        <v>1126</v>
      </c>
    </row>
    <row r="2397" spans="1:9" x14ac:dyDescent="0.3">
      <c r="A2397">
        <v>220</v>
      </c>
      <c r="B2397" t="s">
        <v>151</v>
      </c>
      <c r="C2397" t="s">
        <v>90</v>
      </c>
      <c r="D2397" t="s">
        <v>47</v>
      </c>
      <c r="E2397" t="s">
        <v>22</v>
      </c>
      <c r="F2397" s="101">
        <v>45838</v>
      </c>
      <c r="G2397">
        <v>33.979999999999997</v>
      </c>
      <c r="H2397">
        <v>1</v>
      </c>
      <c r="I2397" t="s">
        <v>1131</v>
      </c>
    </row>
    <row r="2398" spans="1:9" x14ac:dyDescent="0.3">
      <c r="A2398">
        <v>230</v>
      </c>
      <c r="B2398" t="s">
        <v>161</v>
      </c>
      <c r="C2398" t="s">
        <v>90</v>
      </c>
      <c r="D2398" t="s">
        <v>47</v>
      </c>
      <c r="E2398" t="s">
        <v>22</v>
      </c>
      <c r="F2398" s="101">
        <v>45838</v>
      </c>
      <c r="G2398">
        <v>96.77</v>
      </c>
      <c r="H2398">
        <v>90</v>
      </c>
      <c r="I2398" t="s">
        <v>1188</v>
      </c>
    </row>
    <row r="2399" spans="1:9" x14ac:dyDescent="0.3">
      <c r="A2399">
        <v>231</v>
      </c>
      <c r="B2399" t="s">
        <v>162</v>
      </c>
      <c r="C2399" t="s">
        <v>90</v>
      </c>
      <c r="D2399" t="s">
        <v>47</v>
      </c>
      <c r="E2399" t="s">
        <v>22</v>
      </c>
      <c r="F2399" s="101">
        <v>45838</v>
      </c>
      <c r="G2399">
        <v>570.89</v>
      </c>
      <c r="H2399">
        <v>35</v>
      </c>
      <c r="I2399" t="s">
        <v>1191</v>
      </c>
    </row>
    <row r="2400" spans="1:9" x14ac:dyDescent="0.3">
      <c r="A2400">
        <v>232</v>
      </c>
      <c r="B2400" t="s">
        <v>163</v>
      </c>
      <c r="C2400" t="s">
        <v>90</v>
      </c>
      <c r="D2400" t="s">
        <v>47</v>
      </c>
      <c r="E2400" t="s">
        <v>22</v>
      </c>
      <c r="F2400" s="101">
        <v>45838</v>
      </c>
      <c r="G2400">
        <v>85.71</v>
      </c>
      <c r="H2400">
        <v>90</v>
      </c>
      <c r="I2400" t="s">
        <v>1194</v>
      </c>
    </row>
    <row r="2401" spans="1:9" x14ac:dyDescent="0.3">
      <c r="A2401">
        <v>245</v>
      </c>
      <c r="B2401" t="s">
        <v>1245</v>
      </c>
      <c r="C2401" t="s">
        <v>178</v>
      </c>
      <c r="D2401" t="s">
        <v>47</v>
      </c>
      <c r="E2401" t="s">
        <v>22</v>
      </c>
      <c r="F2401" s="101">
        <v>45838</v>
      </c>
      <c r="G2401">
        <v>100.93</v>
      </c>
      <c r="H2401">
        <v>100</v>
      </c>
      <c r="I2401" t="s">
        <v>7286</v>
      </c>
    </row>
    <row r="2402" spans="1:9" x14ac:dyDescent="0.3">
      <c r="A2402">
        <v>246</v>
      </c>
      <c r="B2402" t="s">
        <v>181</v>
      </c>
      <c r="C2402" t="s">
        <v>180</v>
      </c>
      <c r="D2402" t="s">
        <v>47</v>
      </c>
      <c r="E2402" t="s">
        <v>22</v>
      </c>
      <c r="F2402" s="101">
        <v>45838</v>
      </c>
      <c r="G2402">
        <v>90.1</v>
      </c>
      <c r="H2402">
        <v>90</v>
      </c>
      <c r="I2402" t="s">
        <v>7289</v>
      </c>
    </row>
    <row r="2403" spans="1:9" x14ac:dyDescent="0.3">
      <c r="A2403">
        <v>252</v>
      </c>
      <c r="B2403" t="s">
        <v>1253</v>
      </c>
      <c r="C2403" t="s">
        <v>178</v>
      </c>
      <c r="D2403" t="s">
        <v>47</v>
      </c>
      <c r="E2403" t="s">
        <v>22</v>
      </c>
      <c r="F2403" s="101">
        <v>45838</v>
      </c>
      <c r="G2403">
        <v>99.58</v>
      </c>
      <c r="H2403">
        <v>100</v>
      </c>
      <c r="I2403" t="s">
        <v>7292</v>
      </c>
    </row>
    <row r="2404" spans="1:9" x14ac:dyDescent="0.3">
      <c r="A2404">
        <v>256</v>
      </c>
      <c r="B2404" t="s">
        <v>193</v>
      </c>
      <c r="C2404" t="s">
        <v>118</v>
      </c>
      <c r="D2404" t="s">
        <v>47</v>
      </c>
      <c r="E2404" t="s">
        <v>22</v>
      </c>
      <c r="F2404" s="101">
        <v>45838</v>
      </c>
      <c r="G2404">
        <v>100</v>
      </c>
      <c r="H2404">
        <v>100</v>
      </c>
      <c r="I2404" t="s">
        <v>7295</v>
      </c>
    </row>
    <row r="2405" spans="1:9" x14ac:dyDescent="0.3">
      <c r="A2405">
        <v>260</v>
      </c>
      <c r="B2405" t="s">
        <v>196</v>
      </c>
      <c r="C2405" t="s">
        <v>197</v>
      </c>
      <c r="D2405" t="s">
        <v>47</v>
      </c>
      <c r="E2405" t="s">
        <v>54</v>
      </c>
      <c r="F2405" s="101">
        <v>45838</v>
      </c>
      <c r="G2405">
        <v>1.9</v>
      </c>
      <c r="H2405">
        <v>2.2000000000000002</v>
      </c>
      <c r="I2405" t="s">
        <v>7298</v>
      </c>
    </row>
    <row r="2406" spans="1:9" x14ac:dyDescent="0.3">
      <c r="A2406">
        <v>261</v>
      </c>
      <c r="B2406" t="s">
        <v>198</v>
      </c>
      <c r="C2406" t="s">
        <v>46</v>
      </c>
      <c r="D2406" t="s">
        <v>47</v>
      </c>
      <c r="E2406" t="s">
        <v>54</v>
      </c>
      <c r="F2406" s="101">
        <v>45838</v>
      </c>
      <c r="G2406">
        <v>2.2999999999999998</v>
      </c>
      <c r="H2406">
        <v>3</v>
      </c>
      <c r="I2406" t="s">
        <v>7301</v>
      </c>
    </row>
    <row r="2407" spans="1:9" x14ac:dyDescent="0.3">
      <c r="A2407">
        <v>262</v>
      </c>
      <c r="B2407" t="s">
        <v>200</v>
      </c>
      <c r="C2407" t="s">
        <v>41</v>
      </c>
      <c r="D2407" t="s">
        <v>47</v>
      </c>
      <c r="E2407" t="s">
        <v>54</v>
      </c>
      <c r="F2407" s="101">
        <v>45838</v>
      </c>
      <c r="G2407">
        <v>0</v>
      </c>
      <c r="H2407">
        <v>10</v>
      </c>
      <c r="I2407" t="s">
        <v>7304</v>
      </c>
    </row>
    <row r="2408" spans="1:9" x14ac:dyDescent="0.3">
      <c r="A2408">
        <v>268</v>
      </c>
      <c r="B2408" t="s">
        <v>1284</v>
      </c>
      <c r="C2408" t="s">
        <v>208</v>
      </c>
      <c r="D2408" t="s">
        <v>47</v>
      </c>
      <c r="E2408" t="s">
        <v>22</v>
      </c>
      <c r="F2408" s="101">
        <v>45838</v>
      </c>
      <c r="G2408">
        <v>765</v>
      </c>
      <c r="I2408" t="s">
        <v>1285</v>
      </c>
    </row>
    <row r="2409" spans="1:9" x14ac:dyDescent="0.3">
      <c r="A2409">
        <v>269</v>
      </c>
      <c r="B2409" t="s">
        <v>1287</v>
      </c>
      <c r="C2409" t="s">
        <v>208</v>
      </c>
      <c r="D2409" t="s">
        <v>47</v>
      </c>
      <c r="E2409" t="s">
        <v>22</v>
      </c>
      <c r="F2409" s="101">
        <v>45838</v>
      </c>
      <c r="G2409">
        <v>1.83</v>
      </c>
      <c r="I2409" t="s">
        <v>1288</v>
      </c>
    </row>
    <row r="2410" spans="1:9" x14ac:dyDescent="0.3">
      <c r="A2410">
        <v>270</v>
      </c>
      <c r="B2410" t="s">
        <v>1290</v>
      </c>
      <c r="C2410" t="s">
        <v>208</v>
      </c>
      <c r="D2410" t="s">
        <v>47</v>
      </c>
      <c r="E2410" t="s">
        <v>22</v>
      </c>
      <c r="F2410" s="101">
        <v>45838</v>
      </c>
      <c r="G2410">
        <v>4.17</v>
      </c>
      <c r="I2410" t="s">
        <v>1291</v>
      </c>
    </row>
    <row r="2411" spans="1:9" x14ac:dyDescent="0.3">
      <c r="A2411">
        <v>271</v>
      </c>
      <c r="B2411" t="s">
        <v>1293</v>
      </c>
      <c r="C2411" t="s">
        <v>208</v>
      </c>
      <c r="D2411" t="s">
        <v>47</v>
      </c>
      <c r="E2411" t="s">
        <v>22</v>
      </c>
      <c r="F2411" s="101">
        <v>45838</v>
      </c>
      <c r="G2411">
        <v>23.85</v>
      </c>
      <c r="I2411" t="s">
        <v>1295</v>
      </c>
    </row>
    <row r="2412" spans="1:9" x14ac:dyDescent="0.3">
      <c r="A2412">
        <v>273</v>
      </c>
      <c r="B2412" t="s">
        <v>213</v>
      </c>
      <c r="C2412" t="s">
        <v>214</v>
      </c>
      <c r="D2412" t="s">
        <v>47</v>
      </c>
      <c r="E2412" t="s">
        <v>22</v>
      </c>
      <c r="F2412" s="101">
        <v>45838</v>
      </c>
      <c r="G2412">
        <v>150</v>
      </c>
      <c r="H2412">
        <v>100</v>
      </c>
      <c r="I2412" t="s">
        <v>7315</v>
      </c>
    </row>
    <row r="2413" spans="1:9" x14ac:dyDescent="0.3">
      <c r="A2413">
        <v>274</v>
      </c>
      <c r="B2413" t="s">
        <v>215</v>
      </c>
      <c r="C2413" t="s">
        <v>197</v>
      </c>
      <c r="D2413" t="s">
        <v>47</v>
      </c>
      <c r="E2413" t="s">
        <v>22</v>
      </c>
      <c r="F2413" s="101">
        <v>45838</v>
      </c>
      <c r="G2413">
        <v>105.8</v>
      </c>
      <c r="H2413">
        <v>100</v>
      </c>
      <c r="I2413" t="s">
        <v>3504</v>
      </c>
    </row>
    <row r="2414" spans="1:9" x14ac:dyDescent="0.3">
      <c r="A2414">
        <v>275</v>
      </c>
      <c r="B2414" t="s">
        <v>216</v>
      </c>
      <c r="C2414" t="s">
        <v>217</v>
      </c>
      <c r="D2414" t="s">
        <v>47</v>
      </c>
      <c r="E2414" t="s">
        <v>22</v>
      </c>
      <c r="F2414" s="101">
        <v>45838</v>
      </c>
      <c r="G2414">
        <v>90</v>
      </c>
      <c r="H2414">
        <v>80</v>
      </c>
      <c r="I2414" t="s">
        <v>2609</v>
      </c>
    </row>
    <row r="2415" spans="1:9" x14ac:dyDescent="0.3">
      <c r="A2415">
        <v>276</v>
      </c>
      <c r="B2415" t="s">
        <v>218</v>
      </c>
      <c r="C2415" t="s">
        <v>219</v>
      </c>
      <c r="D2415" t="s">
        <v>47</v>
      </c>
      <c r="E2415" t="s">
        <v>54</v>
      </c>
      <c r="F2415" s="101">
        <v>45838</v>
      </c>
      <c r="G2415">
        <v>84.18</v>
      </c>
      <c r="H2415">
        <v>81</v>
      </c>
      <c r="I2415" t="s">
        <v>2610</v>
      </c>
    </row>
    <row r="2416" spans="1:9" x14ac:dyDescent="0.3">
      <c r="A2416">
        <v>277</v>
      </c>
      <c r="B2416" t="s">
        <v>1323</v>
      </c>
      <c r="C2416" t="s">
        <v>219</v>
      </c>
      <c r="D2416" t="s">
        <v>47</v>
      </c>
      <c r="E2416" t="s">
        <v>54</v>
      </c>
      <c r="F2416" s="101">
        <v>45838</v>
      </c>
      <c r="G2416">
        <v>69.39</v>
      </c>
      <c r="H2416">
        <v>71</v>
      </c>
      <c r="I2416" t="s">
        <v>7325</v>
      </c>
    </row>
    <row r="2417" spans="1:9" x14ac:dyDescent="0.3">
      <c r="A2417">
        <v>278</v>
      </c>
      <c r="B2417" t="s">
        <v>1325</v>
      </c>
      <c r="C2417" t="s">
        <v>219</v>
      </c>
      <c r="D2417" t="s">
        <v>47</v>
      </c>
      <c r="E2417" t="s">
        <v>22</v>
      </c>
      <c r="F2417" s="101">
        <v>45838</v>
      </c>
      <c r="G2417">
        <v>1099</v>
      </c>
      <c r="I2417" t="s">
        <v>1334</v>
      </c>
    </row>
    <row r="2418" spans="1:9" x14ac:dyDescent="0.3">
      <c r="A2418">
        <v>282</v>
      </c>
      <c r="B2418" t="s">
        <v>225</v>
      </c>
      <c r="C2418" t="s">
        <v>219</v>
      </c>
      <c r="D2418" t="s">
        <v>47</v>
      </c>
      <c r="E2418" t="s">
        <v>22</v>
      </c>
      <c r="F2418" s="101">
        <v>45838</v>
      </c>
      <c r="G2418">
        <v>97.41</v>
      </c>
      <c r="H2418">
        <v>97</v>
      </c>
      <c r="I2418" t="s">
        <v>7330</v>
      </c>
    </row>
    <row r="2419" spans="1:9" x14ac:dyDescent="0.3">
      <c r="A2419">
        <v>283</v>
      </c>
      <c r="B2419" t="s">
        <v>226</v>
      </c>
      <c r="C2419" t="s">
        <v>219</v>
      </c>
      <c r="D2419" t="s">
        <v>47</v>
      </c>
      <c r="E2419" t="s">
        <v>22</v>
      </c>
      <c r="F2419" s="101">
        <v>45838</v>
      </c>
      <c r="G2419">
        <v>4.66</v>
      </c>
      <c r="H2419">
        <v>4.5999999999999996</v>
      </c>
      <c r="I2419" t="s">
        <v>7333</v>
      </c>
    </row>
    <row r="2420" spans="1:9" x14ac:dyDescent="0.3">
      <c r="A2420">
        <v>285</v>
      </c>
      <c r="B2420" t="s">
        <v>228</v>
      </c>
      <c r="C2420" t="s">
        <v>219</v>
      </c>
      <c r="D2420" t="s">
        <v>47</v>
      </c>
      <c r="E2420" t="s">
        <v>22</v>
      </c>
      <c r="F2420" s="101">
        <v>45838</v>
      </c>
      <c r="G2420">
        <v>100</v>
      </c>
      <c r="H2420">
        <v>100</v>
      </c>
      <c r="I2420" t="s">
        <v>7336</v>
      </c>
    </row>
    <row r="2421" spans="1:9" x14ac:dyDescent="0.3">
      <c r="A2421">
        <v>286</v>
      </c>
      <c r="B2421" t="s">
        <v>1339</v>
      </c>
      <c r="C2421" t="s">
        <v>219</v>
      </c>
      <c r="D2421" t="s">
        <v>47</v>
      </c>
      <c r="E2421" t="s">
        <v>22</v>
      </c>
      <c r="F2421" s="101">
        <v>45838</v>
      </c>
      <c r="G2421">
        <v>1099</v>
      </c>
      <c r="I2421" t="s">
        <v>1348</v>
      </c>
    </row>
    <row r="2422" spans="1:9" x14ac:dyDescent="0.3">
      <c r="A2422">
        <v>292</v>
      </c>
      <c r="B2422" t="s">
        <v>235</v>
      </c>
      <c r="C2422" t="s">
        <v>234</v>
      </c>
      <c r="D2422" t="s">
        <v>47</v>
      </c>
      <c r="E2422" t="s">
        <v>22</v>
      </c>
      <c r="F2422" s="101">
        <v>45838</v>
      </c>
      <c r="G2422">
        <v>9.7899999999999991</v>
      </c>
      <c r="H2422">
        <v>8</v>
      </c>
      <c r="I2422" t="s">
        <v>3505</v>
      </c>
    </row>
    <row r="2423" spans="1:9" x14ac:dyDescent="0.3">
      <c r="A2423">
        <v>294</v>
      </c>
      <c r="B2423" t="s">
        <v>238</v>
      </c>
      <c r="C2423" t="s">
        <v>234</v>
      </c>
      <c r="D2423" t="s">
        <v>47</v>
      </c>
      <c r="E2423" t="s">
        <v>22</v>
      </c>
      <c r="F2423" s="101">
        <v>45838</v>
      </c>
      <c r="G2423">
        <v>-9.19</v>
      </c>
      <c r="H2423">
        <v>8</v>
      </c>
      <c r="I2423" t="s">
        <v>3506</v>
      </c>
    </row>
    <row r="2424" spans="1:9" x14ac:dyDescent="0.3">
      <c r="A2424">
        <v>302</v>
      </c>
      <c r="B2424" t="s">
        <v>1379</v>
      </c>
      <c r="C2424" t="s">
        <v>208</v>
      </c>
      <c r="D2424" t="s">
        <v>47</v>
      </c>
      <c r="E2424" t="s">
        <v>22</v>
      </c>
      <c r="F2424" s="101">
        <v>45838</v>
      </c>
      <c r="G2424">
        <v>21712</v>
      </c>
      <c r="I2424" t="s">
        <v>1384</v>
      </c>
    </row>
    <row r="2425" spans="1:9" x14ac:dyDescent="0.3">
      <c r="A2425">
        <v>303</v>
      </c>
      <c r="B2425" t="s">
        <v>248</v>
      </c>
      <c r="C2425" t="s">
        <v>249</v>
      </c>
      <c r="D2425" t="s">
        <v>47</v>
      </c>
      <c r="E2425" t="s">
        <v>22</v>
      </c>
      <c r="F2425" s="101">
        <v>45838</v>
      </c>
      <c r="G2425">
        <v>90.32</v>
      </c>
      <c r="H2425">
        <v>95</v>
      </c>
      <c r="I2425" t="s">
        <v>3507</v>
      </c>
    </row>
    <row r="2426" spans="1:9" x14ac:dyDescent="0.3">
      <c r="A2426">
        <v>304</v>
      </c>
      <c r="B2426" t="s">
        <v>250</v>
      </c>
      <c r="C2426" t="s">
        <v>249</v>
      </c>
      <c r="D2426" t="s">
        <v>47</v>
      </c>
      <c r="E2426" t="s">
        <v>22</v>
      </c>
      <c r="F2426" s="101">
        <v>45838</v>
      </c>
      <c r="G2426">
        <v>98.47</v>
      </c>
      <c r="H2426">
        <v>100</v>
      </c>
      <c r="I2426" t="s">
        <v>7348</v>
      </c>
    </row>
    <row r="2427" spans="1:9" x14ac:dyDescent="0.3">
      <c r="A2427">
        <v>323</v>
      </c>
      <c r="B2427" t="s">
        <v>273</v>
      </c>
      <c r="C2427" t="s">
        <v>39</v>
      </c>
      <c r="D2427" t="s">
        <v>47</v>
      </c>
      <c r="E2427" t="s">
        <v>22</v>
      </c>
      <c r="F2427" s="101">
        <v>45838</v>
      </c>
      <c r="G2427">
        <v>100</v>
      </c>
      <c r="H2427">
        <v>100</v>
      </c>
      <c r="I2427" t="s">
        <v>7351</v>
      </c>
    </row>
    <row r="2428" spans="1:9" x14ac:dyDescent="0.3">
      <c r="A2428">
        <v>324</v>
      </c>
      <c r="B2428" t="s">
        <v>274</v>
      </c>
      <c r="C2428" t="s">
        <v>39</v>
      </c>
      <c r="D2428" t="s">
        <v>47</v>
      </c>
      <c r="E2428" t="s">
        <v>22</v>
      </c>
      <c r="F2428" s="101">
        <v>45838</v>
      </c>
      <c r="G2428">
        <v>100</v>
      </c>
      <c r="H2428">
        <v>100</v>
      </c>
      <c r="I2428" t="s">
        <v>7354</v>
      </c>
    </row>
    <row r="2429" spans="1:9" x14ac:dyDescent="0.3">
      <c r="A2429">
        <v>325</v>
      </c>
      <c r="B2429" t="s">
        <v>1403</v>
      </c>
      <c r="C2429" t="s">
        <v>39</v>
      </c>
      <c r="D2429" t="s">
        <v>47</v>
      </c>
      <c r="E2429" t="s">
        <v>22</v>
      </c>
      <c r="F2429" s="101">
        <v>45838</v>
      </c>
      <c r="G2429">
        <v>100</v>
      </c>
      <c r="I2429" t="s">
        <v>7357</v>
      </c>
    </row>
    <row r="2430" spans="1:9" x14ac:dyDescent="0.3">
      <c r="A2430">
        <v>327</v>
      </c>
      <c r="B2430" t="s">
        <v>1408</v>
      </c>
      <c r="C2430" t="s">
        <v>214</v>
      </c>
      <c r="D2430" t="s">
        <v>47</v>
      </c>
      <c r="E2430" t="s">
        <v>22</v>
      </c>
      <c r="F2430" s="101">
        <v>45838</v>
      </c>
      <c r="G2430">
        <v>100</v>
      </c>
      <c r="H2430">
        <v>100</v>
      </c>
      <c r="I2430" t="s">
        <v>7360</v>
      </c>
    </row>
    <row r="2431" spans="1:9" x14ac:dyDescent="0.3">
      <c r="A2431">
        <v>332</v>
      </c>
      <c r="B2431" t="s">
        <v>282</v>
      </c>
      <c r="C2431" t="s">
        <v>25</v>
      </c>
      <c r="D2431" t="s">
        <v>47</v>
      </c>
      <c r="E2431" t="s">
        <v>54</v>
      </c>
      <c r="F2431" s="101">
        <v>45838</v>
      </c>
      <c r="G2431">
        <v>0.85</v>
      </c>
      <c r="H2431">
        <v>1.18</v>
      </c>
      <c r="I2431" t="s">
        <v>7363</v>
      </c>
    </row>
    <row r="2432" spans="1:9" x14ac:dyDescent="0.3">
      <c r="A2432">
        <v>337</v>
      </c>
      <c r="B2432" t="s">
        <v>1414</v>
      </c>
      <c r="C2432" t="s">
        <v>214</v>
      </c>
      <c r="D2432" t="s">
        <v>47</v>
      </c>
      <c r="E2432" t="s">
        <v>22</v>
      </c>
      <c r="F2432" s="101">
        <v>45838</v>
      </c>
      <c r="H2432">
        <v>100</v>
      </c>
      <c r="I2432" t="s">
        <v>1417</v>
      </c>
    </row>
    <row r="2433" spans="1:9" x14ac:dyDescent="0.3">
      <c r="A2433">
        <v>338</v>
      </c>
      <c r="B2433" t="s">
        <v>1419</v>
      </c>
      <c r="C2433" t="s">
        <v>214</v>
      </c>
      <c r="D2433" t="s">
        <v>47</v>
      </c>
      <c r="E2433" t="s">
        <v>22</v>
      </c>
      <c r="F2433" s="101">
        <v>45838</v>
      </c>
      <c r="G2433">
        <v>100</v>
      </c>
      <c r="H2433">
        <v>100</v>
      </c>
      <c r="I2433" t="s">
        <v>7368</v>
      </c>
    </row>
    <row r="2434" spans="1:9" x14ac:dyDescent="0.3">
      <c r="A2434">
        <v>341</v>
      </c>
      <c r="B2434" t="s">
        <v>1424</v>
      </c>
      <c r="C2434" t="s">
        <v>50</v>
      </c>
      <c r="D2434" t="s">
        <v>47</v>
      </c>
      <c r="E2434" t="s">
        <v>22</v>
      </c>
      <c r="F2434" s="101">
        <v>45838</v>
      </c>
      <c r="G2434">
        <v>102.25</v>
      </c>
      <c r="H2434">
        <v>100</v>
      </c>
      <c r="I2434" t="s">
        <v>7371</v>
      </c>
    </row>
    <row r="2435" spans="1:9" x14ac:dyDescent="0.3">
      <c r="A2435">
        <v>344</v>
      </c>
      <c r="B2435" t="s">
        <v>294</v>
      </c>
      <c r="C2435" t="s">
        <v>25</v>
      </c>
      <c r="D2435" t="s">
        <v>47</v>
      </c>
      <c r="E2435" t="s">
        <v>22</v>
      </c>
      <c r="F2435" s="101">
        <v>45838</v>
      </c>
      <c r="G2435">
        <v>99.43</v>
      </c>
      <c r="H2435">
        <v>93</v>
      </c>
      <c r="I2435" t="s">
        <v>2612</v>
      </c>
    </row>
    <row r="2436" spans="1:9" x14ac:dyDescent="0.3">
      <c r="A2436">
        <v>356</v>
      </c>
      <c r="B2436" t="s">
        <v>307</v>
      </c>
      <c r="C2436" t="s">
        <v>306</v>
      </c>
      <c r="D2436" t="s">
        <v>47</v>
      </c>
      <c r="E2436" t="s">
        <v>54</v>
      </c>
      <c r="F2436" s="101">
        <v>45838</v>
      </c>
      <c r="G2436">
        <v>49.14</v>
      </c>
      <c r="H2436">
        <v>60</v>
      </c>
      <c r="I2436" t="s">
        <v>7376</v>
      </c>
    </row>
    <row r="2437" spans="1:9" x14ac:dyDescent="0.3">
      <c r="A2437">
        <v>357</v>
      </c>
      <c r="B2437" t="s">
        <v>1437</v>
      </c>
      <c r="C2437" t="s">
        <v>306</v>
      </c>
      <c r="D2437" t="s">
        <v>47</v>
      </c>
      <c r="E2437" t="s">
        <v>22</v>
      </c>
      <c r="F2437" s="101">
        <v>45838</v>
      </c>
      <c r="G2437">
        <v>0.85</v>
      </c>
      <c r="I2437" t="s">
        <v>7379</v>
      </c>
    </row>
    <row r="2438" spans="1:9" x14ac:dyDescent="0.3">
      <c r="A2438">
        <v>358</v>
      </c>
      <c r="B2438" t="s">
        <v>1439</v>
      </c>
      <c r="C2438" t="s">
        <v>310</v>
      </c>
      <c r="D2438" t="s">
        <v>47</v>
      </c>
      <c r="E2438" t="s">
        <v>22</v>
      </c>
      <c r="F2438" s="101">
        <v>45838</v>
      </c>
      <c r="G2438">
        <v>100</v>
      </c>
      <c r="H2438">
        <v>100</v>
      </c>
      <c r="I2438" t="s">
        <v>1440</v>
      </c>
    </row>
    <row r="2439" spans="1:9" x14ac:dyDescent="0.3">
      <c r="A2439">
        <v>359</v>
      </c>
      <c r="B2439" t="s">
        <v>1441</v>
      </c>
      <c r="C2439" t="s">
        <v>217</v>
      </c>
      <c r="D2439" t="s">
        <v>47</v>
      </c>
      <c r="E2439" t="s">
        <v>22</v>
      </c>
      <c r="F2439" s="101">
        <v>45838</v>
      </c>
      <c r="G2439">
        <v>90</v>
      </c>
      <c r="H2439">
        <v>80</v>
      </c>
      <c r="I2439" t="s">
        <v>7384</v>
      </c>
    </row>
    <row r="2440" spans="1:9" x14ac:dyDescent="0.3">
      <c r="A2440">
        <v>362</v>
      </c>
      <c r="B2440" t="s">
        <v>314</v>
      </c>
      <c r="C2440" t="s">
        <v>315</v>
      </c>
      <c r="D2440" t="s">
        <v>47</v>
      </c>
      <c r="E2440" t="s">
        <v>22</v>
      </c>
      <c r="F2440" s="101">
        <v>45838</v>
      </c>
      <c r="G2440">
        <v>99.63</v>
      </c>
      <c r="H2440">
        <v>98</v>
      </c>
      <c r="I2440" t="s">
        <v>3508</v>
      </c>
    </row>
    <row r="2441" spans="1:9" x14ac:dyDescent="0.3">
      <c r="A2441">
        <v>363</v>
      </c>
      <c r="B2441" t="s">
        <v>316</v>
      </c>
      <c r="C2441" t="s">
        <v>315</v>
      </c>
      <c r="D2441" t="s">
        <v>47</v>
      </c>
      <c r="E2441" t="s">
        <v>22</v>
      </c>
      <c r="F2441" s="101">
        <v>45838</v>
      </c>
      <c r="G2441">
        <v>100</v>
      </c>
      <c r="H2441">
        <v>100</v>
      </c>
      <c r="I2441" t="s">
        <v>1457</v>
      </c>
    </row>
    <row r="2442" spans="1:9" x14ac:dyDescent="0.3">
      <c r="A2442">
        <v>364</v>
      </c>
      <c r="B2442" t="s">
        <v>317</v>
      </c>
      <c r="C2442" t="s">
        <v>32</v>
      </c>
      <c r="D2442" t="s">
        <v>47</v>
      </c>
      <c r="E2442" t="s">
        <v>22</v>
      </c>
      <c r="F2442" s="101">
        <v>45838</v>
      </c>
      <c r="G2442">
        <v>93.89</v>
      </c>
      <c r="H2442">
        <v>100</v>
      </c>
      <c r="I2442" t="s">
        <v>1459</v>
      </c>
    </row>
    <row r="2443" spans="1:9" x14ac:dyDescent="0.3">
      <c r="A2443">
        <v>369</v>
      </c>
      <c r="B2443" t="s">
        <v>324</v>
      </c>
      <c r="C2443" t="s">
        <v>32</v>
      </c>
      <c r="D2443" t="s">
        <v>47</v>
      </c>
      <c r="E2443" t="s">
        <v>22</v>
      </c>
      <c r="F2443" s="101">
        <v>45838</v>
      </c>
      <c r="G2443">
        <v>88.89</v>
      </c>
      <c r="H2443">
        <v>100</v>
      </c>
      <c r="I2443" t="s">
        <v>1469</v>
      </c>
    </row>
    <row r="2444" spans="1:9" x14ac:dyDescent="0.3">
      <c r="A2444">
        <v>371</v>
      </c>
      <c r="B2444" t="s">
        <v>326</v>
      </c>
      <c r="C2444" t="s">
        <v>32</v>
      </c>
      <c r="D2444" t="s">
        <v>47</v>
      </c>
      <c r="E2444" t="s">
        <v>22</v>
      </c>
      <c r="F2444" s="101">
        <v>45838</v>
      </c>
      <c r="G2444">
        <v>73.69</v>
      </c>
      <c r="H2444">
        <v>100</v>
      </c>
      <c r="I2444" t="s">
        <v>7395</v>
      </c>
    </row>
    <row r="2445" spans="1:9" x14ac:dyDescent="0.3">
      <c r="A2445">
        <v>375</v>
      </c>
      <c r="B2445" t="s">
        <v>330</v>
      </c>
      <c r="C2445" t="s">
        <v>315</v>
      </c>
      <c r="D2445" t="s">
        <v>47</v>
      </c>
      <c r="E2445" t="s">
        <v>22</v>
      </c>
      <c r="F2445" s="101">
        <v>45838</v>
      </c>
      <c r="G2445">
        <v>100</v>
      </c>
      <c r="H2445">
        <v>100</v>
      </c>
      <c r="I2445" t="s">
        <v>3509</v>
      </c>
    </row>
    <row r="2446" spans="1:9" x14ac:dyDescent="0.3">
      <c r="A2446">
        <v>376</v>
      </c>
      <c r="B2446" t="s">
        <v>332</v>
      </c>
      <c r="C2446" t="s">
        <v>86</v>
      </c>
      <c r="D2446" t="s">
        <v>47</v>
      </c>
      <c r="E2446" t="s">
        <v>22</v>
      </c>
      <c r="F2446" s="101">
        <v>45838</v>
      </c>
      <c r="G2446">
        <v>117.87</v>
      </c>
      <c r="H2446">
        <v>95</v>
      </c>
      <c r="I2446" t="s">
        <v>7400</v>
      </c>
    </row>
    <row r="2447" spans="1:9" x14ac:dyDescent="0.3">
      <c r="A2447">
        <v>379</v>
      </c>
      <c r="B2447" t="s">
        <v>335</v>
      </c>
      <c r="C2447" t="s">
        <v>336</v>
      </c>
      <c r="D2447" t="s">
        <v>47</v>
      </c>
      <c r="E2447" t="s">
        <v>22</v>
      </c>
      <c r="F2447" s="101">
        <v>45838</v>
      </c>
      <c r="G2447">
        <v>104.11</v>
      </c>
      <c r="H2447">
        <v>100</v>
      </c>
      <c r="I2447" t="s">
        <v>7403</v>
      </c>
    </row>
    <row r="2448" spans="1:9" x14ac:dyDescent="0.3">
      <c r="A2448">
        <v>381</v>
      </c>
      <c r="B2448" t="s">
        <v>338</v>
      </c>
      <c r="C2448" t="s">
        <v>336</v>
      </c>
      <c r="D2448" t="s">
        <v>47</v>
      </c>
      <c r="E2448" t="s">
        <v>22</v>
      </c>
      <c r="F2448" s="101">
        <v>45838</v>
      </c>
      <c r="G2448">
        <v>98.22</v>
      </c>
      <c r="H2448">
        <v>100</v>
      </c>
      <c r="I2448" t="s">
        <v>7405</v>
      </c>
    </row>
    <row r="2449" spans="1:9" x14ac:dyDescent="0.3">
      <c r="A2449">
        <v>382</v>
      </c>
      <c r="B2449" t="s">
        <v>339</v>
      </c>
      <c r="C2449" t="s">
        <v>336</v>
      </c>
      <c r="D2449" t="s">
        <v>47</v>
      </c>
      <c r="E2449" t="s">
        <v>22</v>
      </c>
      <c r="F2449" s="101">
        <v>45838</v>
      </c>
      <c r="G2449">
        <v>99.85</v>
      </c>
      <c r="H2449">
        <v>100</v>
      </c>
      <c r="I2449" t="s">
        <v>7407</v>
      </c>
    </row>
    <row r="2450" spans="1:9" x14ac:dyDescent="0.3">
      <c r="A2450">
        <v>383</v>
      </c>
      <c r="B2450" t="s">
        <v>340</v>
      </c>
      <c r="C2450" t="s">
        <v>336</v>
      </c>
      <c r="D2450" t="s">
        <v>47</v>
      </c>
      <c r="E2450" t="s">
        <v>22</v>
      </c>
      <c r="F2450" s="101">
        <v>45838</v>
      </c>
      <c r="G2450">
        <v>136.96</v>
      </c>
      <c r="H2450">
        <v>100</v>
      </c>
      <c r="I2450" t="s">
        <v>2614</v>
      </c>
    </row>
    <row r="2451" spans="1:9" x14ac:dyDescent="0.3">
      <c r="A2451">
        <v>384</v>
      </c>
      <c r="B2451" t="s">
        <v>341</v>
      </c>
      <c r="C2451" t="s">
        <v>336</v>
      </c>
      <c r="D2451" t="s">
        <v>47</v>
      </c>
      <c r="E2451" t="s">
        <v>22</v>
      </c>
      <c r="F2451" s="101">
        <v>45838</v>
      </c>
      <c r="G2451">
        <v>103.23</v>
      </c>
      <c r="H2451">
        <v>100</v>
      </c>
      <c r="I2451" t="s">
        <v>7410</v>
      </c>
    </row>
    <row r="2452" spans="1:9" x14ac:dyDescent="0.3">
      <c r="A2452">
        <v>385</v>
      </c>
      <c r="B2452" t="s">
        <v>342</v>
      </c>
      <c r="C2452" t="s">
        <v>343</v>
      </c>
      <c r="D2452" t="s">
        <v>47</v>
      </c>
      <c r="E2452" t="s">
        <v>22</v>
      </c>
      <c r="F2452" s="101">
        <v>45838</v>
      </c>
      <c r="G2452">
        <v>118.92</v>
      </c>
      <c r="H2452">
        <v>100</v>
      </c>
      <c r="I2452" t="s">
        <v>7413</v>
      </c>
    </row>
    <row r="2453" spans="1:9" x14ac:dyDescent="0.3">
      <c r="A2453">
        <v>386</v>
      </c>
      <c r="B2453" t="s">
        <v>344</v>
      </c>
      <c r="C2453" t="s">
        <v>343</v>
      </c>
      <c r="D2453" t="s">
        <v>47</v>
      </c>
      <c r="E2453" t="s">
        <v>22</v>
      </c>
      <c r="F2453" s="101">
        <v>45838</v>
      </c>
      <c r="G2453">
        <v>118.92</v>
      </c>
      <c r="H2453">
        <v>100</v>
      </c>
      <c r="I2453" t="s">
        <v>3510</v>
      </c>
    </row>
    <row r="2454" spans="1:9" x14ac:dyDescent="0.3">
      <c r="A2454">
        <v>389</v>
      </c>
      <c r="B2454" t="s">
        <v>347</v>
      </c>
      <c r="C2454" t="s">
        <v>439</v>
      </c>
      <c r="D2454" t="s">
        <v>47</v>
      </c>
      <c r="E2454" t="s">
        <v>22</v>
      </c>
      <c r="F2454" s="101">
        <v>45838</v>
      </c>
      <c r="G2454">
        <v>0</v>
      </c>
      <c r="I2454" t="s">
        <v>1525</v>
      </c>
    </row>
    <row r="2455" spans="1:9" x14ac:dyDescent="0.3">
      <c r="A2455">
        <v>397</v>
      </c>
      <c r="B2455" t="s">
        <v>1556</v>
      </c>
      <c r="C2455" t="s">
        <v>358</v>
      </c>
      <c r="D2455" t="s">
        <v>47</v>
      </c>
      <c r="E2455" t="s">
        <v>22</v>
      </c>
      <c r="F2455" s="101">
        <v>45838</v>
      </c>
      <c r="G2455">
        <v>95.26</v>
      </c>
      <c r="H2455">
        <v>90</v>
      </c>
      <c r="I2455" t="s">
        <v>7417</v>
      </c>
    </row>
    <row r="2456" spans="1:9" x14ac:dyDescent="0.3">
      <c r="A2456">
        <v>398</v>
      </c>
      <c r="B2456" t="s">
        <v>360</v>
      </c>
      <c r="C2456" t="s">
        <v>361</v>
      </c>
      <c r="D2456" t="s">
        <v>47</v>
      </c>
      <c r="E2456" t="s">
        <v>22</v>
      </c>
      <c r="F2456" s="101">
        <v>45838</v>
      </c>
      <c r="G2456">
        <v>159.5</v>
      </c>
      <c r="H2456">
        <v>100</v>
      </c>
      <c r="I2456" t="s">
        <v>7421</v>
      </c>
    </row>
    <row r="2457" spans="1:9" x14ac:dyDescent="0.3">
      <c r="A2457">
        <v>399</v>
      </c>
      <c r="B2457" t="s">
        <v>363</v>
      </c>
      <c r="C2457" t="s">
        <v>361</v>
      </c>
      <c r="D2457" t="s">
        <v>47</v>
      </c>
      <c r="E2457" t="s">
        <v>22</v>
      </c>
      <c r="F2457" s="101">
        <v>45838</v>
      </c>
      <c r="G2457">
        <v>102.93</v>
      </c>
      <c r="H2457">
        <v>100</v>
      </c>
      <c r="I2457" t="s">
        <v>7424</v>
      </c>
    </row>
    <row r="2458" spans="1:9" x14ac:dyDescent="0.3">
      <c r="A2458">
        <v>400</v>
      </c>
      <c r="B2458" t="s">
        <v>364</v>
      </c>
      <c r="C2458" t="s">
        <v>361</v>
      </c>
      <c r="D2458" t="s">
        <v>47</v>
      </c>
      <c r="E2458" t="s">
        <v>22</v>
      </c>
      <c r="F2458" s="101">
        <v>45838</v>
      </c>
      <c r="G2458">
        <v>123</v>
      </c>
      <c r="H2458">
        <v>100</v>
      </c>
      <c r="I2458" t="s">
        <v>7426</v>
      </c>
    </row>
    <row r="2459" spans="1:9" x14ac:dyDescent="0.3">
      <c r="A2459">
        <v>401</v>
      </c>
      <c r="B2459" t="s">
        <v>365</v>
      </c>
      <c r="C2459" t="s">
        <v>366</v>
      </c>
      <c r="D2459" t="s">
        <v>47</v>
      </c>
      <c r="E2459" t="s">
        <v>22</v>
      </c>
      <c r="F2459" s="101">
        <v>45838</v>
      </c>
      <c r="G2459">
        <v>100</v>
      </c>
      <c r="H2459">
        <v>100</v>
      </c>
      <c r="I2459" t="s">
        <v>7428</v>
      </c>
    </row>
    <row r="2460" spans="1:9" x14ac:dyDescent="0.3">
      <c r="A2460">
        <v>403</v>
      </c>
      <c r="B2460" t="s">
        <v>1563</v>
      </c>
      <c r="C2460" t="s">
        <v>366</v>
      </c>
      <c r="D2460" t="s">
        <v>47</v>
      </c>
      <c r="E2460" t="s">
        <v>22</v>
      </c>
      <c r="F2460" s="101">
        <v>45838</v>
      </c>
      <c r="G2460">
        <v>14410</v>
      </c>
      <c r="I2460" t="s">
        <v>7430</v>
      </c>
    </row>
    <row r="2461" spans="1:9" x14ac:dyDescent="0.3">
      <c r="A2461">
        <v>408</v>
      </c>
      <c r="B2461" t="s">
        <v>374</v>
      </c>
      <c r="C2461" t="s">
        <v>39</v>
      </c>
      <c r="D2461" t="s">
        <v>47</v>
      </c>
      <c r="E2461" t="s">
        <v>22</v>
      </c>
      <c r="F2461" s="101">
        <v>45838</v>
      </c>
      <c r="G2461">
        <v>100</v>
      </c>
      <c r="H2461">
        <v>100</v>
      </c>
      <c r="I2461" t="s">
        <v>1570</v>
      </c>
    </row>
    <row r="2462" spans="1:9" x14ac:dyDescent="0.3">
      <c r="A2462">
        <v>422</v>
      </c>
      <c r="B2462" t="s">
        <v>390</v>
      </c>
      <c r="C2462" t="s">
        <v>79</v>
      </c>
      <c r="D2462" t="s">
        <v>47</v>
      </c>
      <c r="E2462" t="s">
        <v>22</v>
      </c>
      <c r="F2462" s="101">
        <v>45838</v>
      </c>
      <c r="G2462">
        <v>8.1999999999999993</v>
      </c>
      <c r="H2462">
        <v>7.83</v>
      </c>
      <c r="I2462" t="s">
        <v>1682</v>
      </c>
    </row>
    <row r="2463" spans="1:9" x14ac:dyDescent="0.3">
      <c r="A2463">
        <v>427</v>
      </c>
      <c r="B2463" t="s">
        <v>396</v>
      </c>
      <c r="C2463" t="s">
        <v>90</v>
      </c>
      <c r="D2463" t="s">
        <v>47</v>
      </c>
      <c r="E2463" t="s">
        <v>54</v>
      </c>
      <c r="F2463" s="101">
        <v>45838</v>
      </c>
      <c r="G2463">
        <v>0.14000000000000001</v>
      </c>
      <c r="H2463">
        <v>0.2</v>
      </c>
      <c r="I2463" t="s">
        <v>2615</v>
      </c>
    </row>
    <row r="2464" spans="1:9" x14ac:dyDescent="0.3">
      <c r="A2464">
        <v>428</v>
      </c>
      <c r="B2464" t="s">
        <v>397</v>
      </c>
      <c r="C2464" t="s">
        <v>90</v>
      </c>
      <c r="D2464" t="s">
        <v>47</v>
      </c>
      <c r="E2464" t="s">
        <v>54</v>
      </c>
      <c r="F2464" s="101">
        <v>45838</v>
      </c>
      <c r="G2464">
        <v>15.12</v>
      </c>
      <c r="H2464">
        <v>1</v>
      </c>
      <c r="I2464" t="s">
        <v>2616</v>
      </c>
    </row>
    <row r="2465" spans="1:9" x14ac:dyDescent="0.3">
      <c r="A2465">
        <v>429</v>
      </c>
      <c r="B2465" t="s">
        <v>398</v>
      </c>
      <c r="C2465" t="s">
        <v>90</v>
      </c>
      <c r="D2465" t="s">
        <v>47</v>
      </c>
      <c r="E2465" t="s">
        <v>54</v>
      </c>
      <c r="F2465" s="101">
        <v>45838</v>
      </c>
      <c r="G2465">
        <v>0.59</v>
      </c>
      <c r="H2465">
        <v>0.76</v>
      </c>
      <c r="I2465" t="s">
        <v>2617</v>
      </c>
    </row>
    <row r="2466" spans="1:9" x14ac:dyDescent="0.3">
      <c r="A2466">
        <v>430</v>
      </c>
      <c r="B2466" t="s">
        <v>399</v>
      </c>
      <c r="C2466" t="s">
        <v>86</v>
      </c>
      <c r="D2466" t="s">
        <v>47</v>
      </c>
      <c r="E2466" t="s">
        <v>22</v>
      </c>
      <c r="F2466" s="101">
        <v>45838</v>
      </c>
      <c r="G2466">
        <v>110.79</v>
      </c>
      <c r="H2466">
        <v>95</v>
      </c>
      <c r="I2466" t="s">
        <v>2618</v>
      </c>
    </row>
    <row r="2467" spans="1:9" x14ac:dyDescent="0.3">
      <c r="A2467">
        <v>433</v>
      </c>
      <c r="B2467" t="s">
        <v>402</v>
      </c>
      <c r="C2467" t="s">
        <v>90</v>
      </c>
      <c r="D2467" t="s">
        <v>47</v>
      </c>
      <c r="E2467" t="s">
        <v>54</v>
      </c>
      <c r="F2467" s="101">
        <v>45838</v>
      </c>
      <c r="G2467">
        <v>0.02</v>
      </c>
      <c r="H2467">
        <v>0.05</v>
      </c>
      <c r="I2467" t="s">
        <v>2619</v>
      </c>
    </row>
    <row r="2468" spans="1:9" x14ac:dyDescent="0.3">
      <c r="A2468">
        <v>435</v>
      </c>
      <c r="B2468" t="s">
        <v>404</v>
      </c>
      <c r="C2468" t="s">
        <v>90</v>
      </c>
      <c r="D2468" t="s">
        <v>47</v>
      </c>
      <c r="E2468" t="s">
        <v>22</v>
      </c>
      <c r="F2468" s="101">
        <v>45838</v>
      </c>
      <c r="G2468">
        <v>96.09</v>
      </c>
      <c r="H2468">
        <v>100</v>
      </c>
      <c r="I2468" t="s">
        <v>2621</v>
      </c>
    </row>
    <row r="2469" spans="1:9" x14ac:dyDescent="0.3">
      <c r="A2469">
        <v>439</v>
      </c>
      <c r="B2469" t="s">
        <v>407</v>
      </c>
      <c r="C2469" t="s">
        <v>315</v>
      </c>
      <c r="D2469" t="s">
        <v>47</v>
      </c>
      <c r="E2469" t="s">
        <v>22</v>
      </c>
      <c r="F2469" s="101">
        <v>45838</v>
      </c>
      <c r="G2469">
        <v>100</v>
      </c>
      <c r="H2469">
        <v>100</v>
      </c>
      <c r="I2469" t="s">
        <v>2623</v>
      </c>
    </row>
    <row r="2470" spans="1:9" x14ac:dyDescent="0.3">
      <c r="A2470">
        <v>440</v>
      </c>
      <c r="B2470" t="s">
        <v>408</v>
      </c>
      <c r="C2470" t="s">
        <v>315</v>
      </c>
      <c r="D2470" t="s">
        <v>47</v>
      </c>
      <c r="E2470" t="s">
        <v>22</v>
      </c>
      <c r="F2470" s="101">
        <v>45838</v>
      </c>
      <c r="G2470">
        <v>99.77</v>
      </c>
      <c r="H2470">
        <v>98</v>
      </c>
      <c r="I2470" t="s">
        <v>2624</v>
      </c>
    </row>
    <row r="2471" spans="1:9" x14ac:dyDescent="0.3">
      <c r="A2471">
        <v>444</v>
      </c>
      <c r="B2471" t="s">
        <v>412</v>
      </c>
      <c r="C2471" t="s">
        <v>180</v>
      </c>
      <c r="D2471" t="s">
        <v>47</v>
      </c>
      <c r="E2471" t="s">
        <v>54</v>
      </c>
      <c r="F2471" s="101">
        <v>45838</v>
      </c>
      <c r="G2471">
        <v>1.6</v>
      </c>
      <c r="H2471">
        <v>3</v>
      </c>
      <c r="I2471" t="s">
        <v>2625</v>
      </c>
    </row>
    <row r="2472" spans="1:9" x14ac:dyDescent="0.3">
      <c r="A2472">
        <v>445</v>
      </c>
      <c r="B2472" t="s">
        <v>413</v>
      </c>
      <c r="C2472" t="s">
        <v>180</v>
      </c>
      <c r="D2472" t="s">
        <v>47</v>
      </c>
      <c r="E2472" t="s">
        <v>22</v>
      </c>
      <c r="F2472" s="101">
        <v>45838</v>
      </c>
      <c r="G2472">
        <v>75.7</v>
      </c>
      <c r="H2472">
        <v>70</v>
      </c>
      <c r="I2472" t="s">
        <v>1821</v>
      </c>
    </row>
    <row r="2473" spans="1:9" x14ac:dyDescent="0.3">
      <c r="A2473">
        <v>447</v>
      </c>
      <c r="B2473" t="s">
        <v>238</v>
      </c>
      <c r="C2473" t="s">
        <v>104</v>
      </c>
      <c r="D2473" t="s">
        <v>47</v>
      </c>
      <c r="E2473" t="s">
        <v>22</v>
      </c>
      <c r="F2473" s="101">
        <v>45838</v>
      </c>
      <c r="G2473">
        <v>16.54</v>
      </c>
      <c r="H2473">
        <v>15</v>
      </c>
      <c r="I2473" t="s">
        <v>2626</v>
      </c>
    </row>
    <row r="2474" spans="1:9" x14ac:dyDescent="0.3">
      <c r="A2474">
        <v>448</v>
      </c>
      <c r="B2474" t="s">
        <v>414</v>
      </c>
      <c r="C2474" t="s">
        <v>104</v>
      </c>
      <c r="D2474" t="s">
        <v>47</v>
      </c>
      <c r="E2474" t="s">
        <v>22</v>
      </c>
      <c r="F2474" s="101">
        <v>45838</v>
      </c>
      <c r="G2474">
        <v>39.619999999999997</v>
      </c>
      <c r="H2474">
        <v>17</v>
      </c>
      <c r="I2474" t="s">
        <v>2627</v>
      </c>
    </row>
    <row r="2475" spans="1:9" x14ac:dyDescent="0.3">
      <c r="A2475">
        <v>451</v>
      </c>
      <c r="B2475" t="s">
        <v>1825</v>
      </c>
      <c r="C2475" t="s">
        <v>354</v>
      </c>
      <c r="D2475" t="s">
        <v>47</v>
      </c>
      <c r="E2475" t="s">
        <v>22</v>
      </c>
      <c r="F2475" s="101">
        <v>45838</v>
      </c>
      <c r="G2475">
        <v>119.5</v>
      </c>
      <c r="H2475">
        <v>100</v>
      </c>
      <c r="I2475" t="s">
        <v>2628</v>
      </c>
    </row>
    <row r="2476" spans="1:9" x14ac:dyDescent="0.3">
      <c r="A2476">
        <v>452</v>
      </c>
      <c r="B2476" t="s">
        <v>417</v>
      </c>
      <c r="C2476" t="s">
        <v>354</v>
      </c>
      <c r="D2476" t="s">
        <v>47</v>
      </c>
      <c r="E2476" t="s">
        <v>22</v>
      </c>
      <c r="F2476" s="101">
        <v>45838</v>
      </c>
      <c r="G2476">
        <v>102.27</v>
      </c>
      <c r="H2476">
        <v>100</v>
      </c>
      <c r="I2476" t="s">
        <v>1828</v>
      </c>
    </row>
    <row r="2477" spans="1:9" x14ac:dyDescent="0.3">
      <c r="A2477">
        <v>466</v>
      </c>
      <c r="B2477" t="s">
        <v>429</v>
      </c>
      <c r="C2477" t="s">
        <v>217</v>
      </c>
      <c r="D2477" t="s">
        <v>47</v>
      </c>
      <c r="E2477" t="s">
        <v>22</v>
      </c>
      <c r="F2477" s="101">
        <v>45838</v>
      </c>
      <c r="H2477">
        <v>100</v>
      </c>
      <c r="I2477" t="s">
        <v>2633</v>
      </c>
    </row>
    <row r="2478" spans="1:9" x14ac:dyDescent="0.3">
      <c r="A2478">
        <v>467</v>
      </c>
      <c r="B2478" t="s">
        <v>430</v>
      </c>
      <c r="C2478" t="s">
        <v>217</v>
      </c>
      <c r="D2478" t="s">
        <v>47</v>
      </c>
      <c r="E2478" t="s">
        <v>22</v>
      </c>
      <c r="F2478" s="101">
        <v>45838</v>
      </c>
      <c r="G2478">
        <v>118</v>
      </c>
      <c r="H2478">
        <v>100</v>
      </c>
      <c r="I2478" t="s">
        <v>2634</v>
      </c>
    </row>
    <row r="2479" spans="1:9" x14ac:dyDescent="0.3">
      <c r="A2479">
        <v>468</v>
      </c>
      <c r="B2479" t="s">
        <v>431</v>
      </c>
      <c r="C2479" t="s">
        <v>217</v>
      </c>
      <c r="D2479" t="s">
        <v>47</v>
      </c>
      <c r="E2479" t="s">
        <v>54</v>
      </c>
      <c r="F2479" s="101">
        <v>45838</v>
      </c>
      <c r="G2479">
        <v>2.4</v>
      </c>
      <c r="H2479">
        <v>2.5</v>
      </c>
      <c r="I2479" t="s">
        <v>2635</v>
      </c>
    </row>
    <row r="2480" spans="1:9" x14ac:dyDescent="0.3">
      <c r="A2480">
        <v>473</v>
      </c>
      <c r="B2480" t="s">
        <v>437</v>
      </c>
      <c r="C2480" t="s">
        <v>20</v>
      </c>
      <c r="D2480" t="s">
        <v>47</v>
      </c>
      <c r="E2480" t="s">
        <v>22</v>
      </c>
      <c r="F2480" s="101">
        <v>45838</v>
      </c>
      <c r="G2480">
        <v>100</v>
      </c>
      <c r="H2480">
        <v>100</v>
      </c>
      <c r="I2480" t="s">
        <v>3511</v>
      </c>
    </row>
    <row r="2481" spans="1:9" x14ac:dyDescent="0.3">
      <c r="A2481">
        <v>474</v>
      </c>
      <c r="B2481" t="s">
        <v>440</v>
      </c>
      <c r="C2481" t="s">
        <v>439</v>
      </c>
      <c r="D2481" t="s">
        <v>47</v>
      </c>
      <c r="E2481" t="s">
        <v>22</v>
      </c>
      <c r="F2481" s="101">
        <v>45838</v>
      </c>
      <c r="G2481">
        <v>0</v>
      </c>
      <c r="I2481" t="s">
        <v>1966</v>
      </c>
    </row>
    <row r="2482" spans="1:9" x14ac:dyDescent="0.3">
      <c r="A2482">
        <v>475</v>
      </c>
      <c r="B2482" t="s">
        <v>441</v>
      </c>
      <c r="C2482" t="s">
        <v>39</v>
      </c>
      <c r="D2482" t="s">
        <v>47</v>
      </c>
      <c r="E2482" t="s">
        <v>22</v>
      </c>
      <c r="F2482" s="101">
        <v>45838</v>
      </c>
      <c r="H2482">
        <v>100</v>
      </c>
      <c r="I2482" t="s">
        <v>1969</v>
      </c>
    </row>
    <row r="2483" spans="1:9" x14ac:dyDescent="0.3">
      <c r="A2483">
        <v>476</v>
      </c>
      <c r="B2483" t="s">
        <v>442</v>
      </c>
      <c r="C2483" t="s">
        <v>20</v>
      </c>
      <c r="D2483" t="s">
        <v>47</v>
      </c>
      <c r="E2483" t="s">
        <v>22</v>
      </c>
      <c r="F2483" s="101">
        <v>45838</v>
      </c>
      <c r="G2483">
        <v>100</v>
      </c>
      <c r="H2483">
        <v>100</v>
      </c>
      <c r="I2483" t="s">
        <v>3512</v>
      </c>
    </row>
    <row r="2484" spans="1:9" x14ac:dyDescent="0.3">
      <c r="A2484">
        <v>477</v>
      </c>
      <c r="B2484" t="s">
        <v>443</v>
      </c>
      <c r="C2484" t="s">
        <v>439</v>
      </c>
      <c r="D2484" t="s">
        <v>47</v>
      </c>
      <c r="E2484" t="s">
        <v>22</v>
      </c>
      <c r="F2484" s="101">
        <v>45838</v>
      </c>
      <c r="I2484" t="s">
        <v>1999</v>
      </c>
    </row>
    <row r="2485" spans="1:9" x14ac:dyDescent="0.3">
      <c r="A2485">
        <v>478</v>
      </c>
      <c r="B2485" t="s">
        <v>444</v>
      </c>
      <c r="C2485" t="s">
        <v>439</v>
      </c>
      <c r="D2485" t="s">
        <v>47</v>
      </c>
      <c r="E2485" t="s">
        <v>22</v>
      </c>
      <c r="F2485" s="101">
        <v>45838</v>
      </c>
      <c r="G2485">
        <v>0</v>
      </c>
      <c r="I2485" t="s">
        <v>2017</v>
      </c>
    </row>
    <row r="2486" spans="1:9" x14ac:dyDescent="0.3">
      <c r="A2486">
        <v>479</v>
      </c>
      <c r="B2486" t="s">
        <v>445</v>
      </c>
      <c r="C2486" t="s">
        <v>439</v>
      </c>
      <c r="D2486" t="s">
        <v>47</v>
      </c>
      <c r="E2486" t="s">
        <v>22</v>
      </c>
      <c r="F2486" s="101">
        <v>45838</v>
      </c>
      <c r="H2486">
        <v>100</v>
      </c>
      <c r="I2486" t="s">
        <v>2036</v>
      </c>
    </row>
    <row r="2487" spans="1:9" x14ac:dyDescent="0.3">
      <c r="A2487">
        <v>480</v>
      </c>
      <c r="B2487" t="s">
        <v>446</v>
      </c>
      <c r="C2487" t="s">
        <v>439</v>
      </c>
      <c r="D2487" t="s">
        <v>47</v>
      </c>
      <c r="E2487" t="s">
        <v>22</v>
      </c>
      <c r="F2487" s="101">
        <v>45838</v>
      </c>
      <c r="H2487">
        <v>100</v>
      </c>
      <c r="I2487" t="s">
        <v>2052</v>
      </c>
    </row>
    <row r="2488" spans="1:9" x14ac:dyDescent="0.3">
      <c r="A2488">
        <v>481</v>
      </c>
      <c r="B2488" t="s">
        <v>447</v>
      </c>
      <c r="C2488" t="s">
        <v>20</v>
      </c>
      <c r="D2488" t="s">
        <v>47</v>
      </c>
      <c r="E2488" t="s">
        <v>22</v>
      </c>
      <c r="F2488" s="101">
        <v>45838</v>
      </c>
      <c r="G2488">
        <v>100</v>
      </c>
      <c r="H2488">
        <v>100</v>
      </c>
      <c r="I2488" t="s">
        <v>2054</v>
      </c>
    </row>
    <row r="2489" spans="1:9" x14ac:dyDescent="0.3">
      <c r="A2489">
        <v>486</v>
      </c>
      <c r="B2489" t="s">
        <v>451</v>
      </c>
      <c r="C2489" t="s">
        <v>395</v>
      </c>
      <c r="D2489" t="s">
        <v>47</v>
      </c>
      <c r="E2489" t="s">
        <v>22</v>
      </c>
      <c r="F2489" s="101">
        <v>45838</v>
      </c>
      <c r="G2489">
        <v>2890610</v>
      </c>
      <c r="I2489" t="s">
        <v>2094</v>
      </c>
    </row>
    <row r="2490" spans="1:9" x14ac:dyDescent="0.3">
      <c r="A2490">
        <v>506</v>
      </c>
      <c r="B2490" t="s">
        <v>471</v>
      </c>
      <c r="C2490" t="s">
        <v>310</v>
      </c>
      <c r="D2490" t="s">
        <v>47</v>
      </c>
      <c r="E2490" t="s">
        <v>22</v>
      </c>
      <c r="F2490" s="101">
        <v>45838</v>
      </c>
      <c r="G2490">
        <v>95</v>
      </c>
      <c r="H2490">
        <v>80</v>
      </c>
      <c r="I2490" t="s">
        <v>2151</v>
      </c>
    </row>
    <row r="2491" spans="1:9" x14ac:dyDescent="0.3">
      <c r="A2491">
        <v>507</v>
      </c>
      <c r="B2491" t="s">
        <v>472</v>
      </c>
      <c r="C2491" t="s">
        <v>234</v>
      </c>
      <c r="D2491" t="s">
        <v>47</v>
      </c>
      <c r="E2491" t="s">
        <v>22</v>
      </c>
      <c r="F2491" s="101">
        <v>45838</v>
      </c>
      <c r="G2491">
        <v>98.75</v>
      </c>
      <c r="H2491">
        <v>80</v>
      </c>
      <c r="I2491" t="s">
        <v>2153</v>
      </c>
    </row>
    <row r="2492" spans="1:9" x14ac:dyDescent="0.3">
      <c r="A2492">
        <v>514</v>
      </c>
      <c r="B2492" t="s">
        <v>2258</v>
      </c>
      <c r="C2492" t="s">
        <v>241</v>
      </c>
      <c r="D2492" t="s">
        <v>47</v>
      </c>
      <c r="E2492" t="s">
        <v>22</v>
      </c>
      <c r="F2492" s="101">
        <v>45838</v>
      </c>
      <c r="G2492">
        <v>91.82</v>
      </c>
      <c r="H2492">
        <v>70</v>
      </c>
      <c r="I2492" t="s">
        <v>2259</v>
      </c>
    </row>
    <row r="2493" spans="1:9" x14ac:dyDescent="0.3">
      <c r="A2493">
        <v>519</v>
      </c>
      <c r="B2493" t="s">
        <v>2267</v>
      </c>
      <c r="C2493" t="s">
        <v>354</v>
      </c>
      <c r="D2493" t="s">
        <v>47</v>
      </c>
      <c r="E2493" t="s">
        <v>22</v>
      </c>
      <c r="F2493" s="101">
        <v>45838</v>
      </c>
      <c r="G2493">
        <v>431.45</v>
      </c>
      <c r="H2493">
        <v>100</v>
      </c>
      <c r="I2493" t="s">
        <v>2278</v>
      </c>
    </row>
    <row r="2494" spans="1:9" x14ac:dyDescent="0.3">
      <c r="A2494">
        <v>523</v>
      </c>
      <c r="B2494" t="s">
        <v>342</v>
      </c>
      <c r="C2494" t="s">
        <v>86</v>
      </c>
      <c r="D2494" t="s">
        <v>47</v>
      </c>
      <c r="E2494" t="s">
        <v>22</v>
      </c>
      <c r="F2494" s="101">
        <v>45838</v>
      </c>
      <c r="G2494">
        <v>125.74</v>
      </c>
      <c r="H2494">
        <v>95</v>
      </c>
      <c r="I2494" t="s">
        <v>2292</v>
      </c>
    </row>
    <row r="2495" spans="1:9" x14ac:dyDescent="0.3">
      <c r="A2495">
        <v>524</v>
      </c>
      <c r="B2495" t="s">
        <v>389</v>
      </c>
      <c r="C2495" t="s">
        <v>79</v>
      </c>
      <c r="D2495" t="s">
        <v>47</v>
      </c>
      <c r="E2495" t="s">
        <v>22</v>
      </c>
      <c r="F2495" s="101">
        <v>45838</v>
      </c>
      <c r="G2495">
        <v>99.38</v>
      </c>
      <c r="H2495">
        <v>100</v>
      </c>
      <c r="I2495" t="s">
        <v>2303</v>
      </c>
    </row>
    <row r="2496" spans="1:9" x14ac:dyDescent="0.3">
      <c r="A2496">
        <v>532</v>
      </c>
      <c r="B2496" t="s">
        <v>2339</v>
      </c>
      <c r="C2496" t="s">
        <v>102</v>
      </c>
      <c r="D2496" t="s">
        <v>47</v>
      </c>
      <c r="E2496" t="s">
        <v>22</v>
      </c>
      <c r="F2496" s="101">
        <v>45838</v>
      </c>
      <c r="G2496">
        <v>133.15</v>
      </c>
      <c r="H2496">
        <v>100</v>
      </c>
      <c r="I2496" t="s">
        <v>2348</v>
      </c>
    </row>
    <row r="2497" spans="1:9" x14ac:dyDescent="0.3">
      <c r="A2497">
        <v>533</v>
      </c>
      <c r="B2497" t="s">
        <v>2350</v>
      </c>
      <c r="C2497" t="s">
        <v>102</v>
      </c>
      <c r="D2497" t="s">
        <v>47</v>
      </c>
      <c r="E2497" t="s">
        <v>22</v>
      </c>
      <c r="F2497" s="101">
        <v>45838</v>
      </c>
      <c r="G2497">
        <v>124.89</v>
      </c>
      <c r="H2497">
        <v>100</v>
      </c>
      <c r="I2497" t="s">
        <v>2360</v>
      </c>
    </row>
    <row r="2498" spans="1:9" x14ac:dyDescent="0.3">
      <c r="A2498">
        <v>534</v>
      </c>
      <c r="B2498" t="s">
        <v>2362</v>
      </c>
      <c r="C2498" t="s">
        <v>102</v>
      </c>
      <c r="D2498" t="s">
        <v>47</v>
      </c>
      <c r="E2498" t="s">
        <v>22</v>
      </c>
      <c r="F2498" s="101">
        <v>45838</v>
      </c>
      <c r="G2498">
        <v>134.09</v>
      </c>
      <c r="H2498">
        <v>100</v>
      </c>
      <c r="I2498" t="s">
        <v>2372</v>
      </c>
    </row>
    <row r="2499" spans="1:9" x14ac:dyDescent="0.3">
      <c r="A2499">
        <v>535</v>
      </c>
      <c r="B2499" t="s">
        <v>2374</v>
      </c>
      <c r="C2499" t="s">
        <v>102</v>
      </c>
      <c r="D2499" t="s">
        <v>47</v>
      </c>
      <c r="E2499" t="s">
        <v>22</v>
      </c>
      <c r="F2499" s="101">
        <v>45838</v>
      </c>
      <c r="G2499">
        <v>132.66999999999999</v>
      </c>
      <c r="H2499">
        <v>100</v>
      </c>
      <c r="I2499" t="s">
        <v>2384</v>
      </c>
    </row>
    <row r="2500" spans="1:9" x14ac:dyDescent="0.3">
      <c r="A2500">
        <v>536</v>
      </c>
      <c r="B2500" t="s">
        <v>2386</v>
      </c>
      <c r="C2500" t="s">
        <v>102</v>
      </c>
      <c r="D2500" t="s">
        <v>47</v>
      </c>
      <c r="E2500" t="s">
        <v>22</v>
      </c>
      <c r="F2500" s="101">
        <v>45838</v>
      </c>
      <c r="G2500">
        <v>109.33</v>
      </c>
      <c r="H2500">
        <v>100</v>
      </c>
      <c r="I2500" t="s">
        <v>2396</v>
      </c>
    </row>
    <row r="2501" spans="1:9" x14ac:dyDescent="0.3">
      <c r="A2501">
        <v>537</v>
      </c>
      <c r="B2501" t="s">
        <v>2398</v>
      </c>
      <c r="C2501" t="s">
        <v>46</v>
      </c>
      <c r="D2501" t="s">
        <v>47</v>
      </c>
      <c r="E2501" t="s">
        <v>22</v>
      </c>
      <c r="F2501" s="101">
        <v>45838</v>
      </c>
      <c r="G2501">
        <v>58.9</v>
      </c>
      <c r="H2501">
        <v>93</v>
      </c>
      <c r="I2501" t="s">
        <v>2399</v>
      </c>
    </row>
    <row r="2502" spans="1:9" x14ac:dyDescent="0.3">
      <c r="A2502">
        <v>540</v>
      </c>
      <c r="B2502" t="s">
        <v>2405</v>
      </c>
      <c r="C2502" t="s">
        <v>303</v>
      </c>
      <c r="D2502" t="s">
        <v>47</v>
      </c>
      <c r="E2502" t="s">
        <v>22</v>
      </c>
      <c r="F2502" s="101">
        <v>45838</v>
      </c>
      <c r="G2502">
        <v>97.33</v>
      </c>
      <c r="H2502">
        <v>97</v>
      </c>
      <c r="I2502" t="s">
        <v>2406</v>
      </c>
    </row>
    <row r="2503" spans="1:9" x14ac:dyDescent="0.3">
      <c r="A2503">
        <v>543</v>
      </c>
      <c r="B2503" t="s">
        <v>2421</v>
      </c>
      <c r="C2503" t="s">
        <v>118</v>
      </c>
      <c r="D2503" t="s">
        <v>47</v>
      </c>
      <c r="E2503" t="s">
        <v>22</v>
      </c>
      <c r="F2503" s="101">
        <v>45838</v>
      </c>
      <c r="G2503">
        <v>7.29</v>
      </c>
      <c r="I2503" t="s">
        <v>2431</v>
      </c>
    </row>
    <row r="2504" spans="1:9" x14ac:dyDescent="0.3">
      <c r="A2504">
        <v>544</v>
      </c>
      <c r="B2504" t="s">
        <v>2432</v>
      </c>
      <c r="C2504" t="s">
        <v>366</v>
      </c>
      <c r="D2504" t="s">
        <v>47</v>
      </c>
      <c r="E2504" t="s">
        <v>22</v>
      </c>
      <c r="F2504" s="101">
        <v>45838</v>
      </c>
      <c r="G2504">
        <v>250</v>
      </c>
      <c r="H2504">
        <v>100</v>
      </c>
      <c r="I2504" t="s">
        <v>2442</v>
      </c>
    </row>
    <row r="2505" spans="1:9" x14ac:dyDescent="0.3">
      <c r="A2505">
        <v>550</v>
      </c>
      <c r="B2505" t="s">
        <v>2459</v>
      </c>
      <c r="C2505" t="s">
        <v>361</v>
      </c>
      <c r="D2505" t="s">
        <v>47</v>
      </c>
      <c r="E2505" t="s">
        <v>22</v>
      </c>
      <c r="F2505" s="101">
        <v>45838</v>
      </c>
      <c r="G2505">
        <v>95</v>
      </c>
      <c r="H2505">
        <v>100</v>
      </c>
      <c r="I2505" t="s">
        <v>2460</v>
      </c>
    </row>
    <row r="2506" spans="1:9" x14ac:dyDescent="0.3">
      <c r="A2506">
        <v>551</v>
      </c>
      <c r="B2506" t="s">
        <v>2462</v>
      </c>
      <c r="C2506" t="s">
        <v>361</v>
      </c>
      <c r="D2506" t="s">
        <v>47</v>
      </c>
      <c r="E2506" t="s">
        <v>22</v>
      </c>
      <c r="F2506" s="101">
        <v>45838</v>
      </c>
      <c r="G2506">
        <v>5</v>
      </c>
      <c r="H2506">
        <v>80</v>
      </c>
      <c r="I2506" t="s">
        <v>2464</v>
      </c>
    </row>
    <row r="2507" spans="1:9" x14ac:dyDescent="0.3">
      <c r="A2507">
        <v>69</v>
      </c>
      <c r="B2507" t="s">
        <v>51</v>
      </c>
      <c r="C2507" t="s">
        <v>50</v>
      </c>
      <c r="D2507" t="s">
        <v>52</v>
      </c>
      <c r="E2507" t="s">
        <v>22</v>
      </c>
      <c r="F2507" s="101">
        <v>45838</v>
      </c>
      <c r="G2507">
        <v>90.78</v>
      </c>
      <c r="H2507">
        <v>90</v>
      </c>
      <c r="I2507" t="s">
        <v>2491</v>
      </c>
    </row>
    <row r="2508" spans="1:9" x14ac:dyDescent="0.3">
      <c r="A2508">
        <v>111</v>
      </c>
      <c r="B2508" t="s">
        <v>85</v>
      </c>
      <c r="C2508" t="s">
        <v>50</v>
      </c>
      <c r="D2508" t="s">
        <v>52</v>
      </c>
      <c r="E2508" t="s">
        <v>22</v>
      </c>
      <c r="F2508" s="101">
        <v>45838</v>
      </c>
      <c r="G2508">
        <v>100</v>
      </c>
      <c r="H2508">
        <v>80</v>
      </c>
      <c r="I2508" t="s">
        <v>7510</v>
      </c>
    </row>
    <row r="2509" spans="1:9" x14ac:dyDescent="0.3">
      <c r="A2509">
        <v>197</v>
      </c>
      <c r="B2509" t="s">
        <v>130</v>
      </c>
      <c r="C2509" t="s">
        <v>87</v>
      </c>
      <c r="D2509" t="s">
        <v>52</v>
      </c>
      <c r="E2509" t="s">
        <v>22</v>
      </c>
      <c r="F2509" s="101">
        <v>45838</v>
      </c>
      <c r="G2509">
        <v>96.43</v>
      </c>
      <c r="H2509">
        <v>97</v>
      </c>
      <c r="I2509" t="s">
        <v>7513</v>
      </c>
    </row>
    <row r="2510" spans="1:9" x14ac:dyDescent="0.3">
      <c r="A2510">
        <v>213</v>
      </c>
      <c r="B2510" t="s">
        <v>142</v>
      </c>
      <c r="C2510" t="s">
        <v>90</v>
      </c>
      <c r="D2510" t="s">
        <v>52</v>
      </c>
      <c r="E2510" t="s">
        <v>22</v>
      </c>
      <c r="F2510" s="101">
        <v>45838</v>
      </c>
      <c r="G2510">
        <v>94.63</v>
      </c>
      <c r="H2510">
        <v>90</v>
      </c>
      <c r="I2510" t="s">
        <v>1033</v>
      </c>
    </row>
    <row r="2511" spans="1:9" x14ac:dyDescent="0.3">
      <c r="A2511">
        <v>233</v>
      </c>
      <c r="B2511" t="s">
        <v>164</v>
      </c>
      <c r="C2511" t="s">
        <v>90</v>
      </c>
      <c r="D2511" t="s">
        <v>52</v>
      </c>
      <c r="E2511" t="s">
        <v>22</v>
      </c>
      <c r="F2511" s="101">
        <v>45838</v>
      </c>
      <c r="G2511">
        <v>11.77</v>
      </c>
      <c r="H2511">
        <v>20</v>
      </c>
      <c r="I2511" t="s">
        <v>1200</v>
      </c>
    </row>
    <row r="2512" spans="1:9" x14ac:dyDescent="0.3">
      <c r="A2512">
        <v>234</v>
      </c>
      <c r="B2512" t="s">
        <v>165</v>
      </c>
      <c r="C2512" t="s">
        <v>90</v>
      </c>
      <c r="D2512" t="s">
        <v>52</v>
      </c>
      <c r="E2512" t="s">
        <v>22</v>
      </c>
      <c r="F2512" s="101">
        <v>45838</v>
      </c>
      <c r="G2512">
        <v>14042.5</v>
      </c>
      <c r="H2512">
        <v>4000</v>
      </c>
      <c r="I2512" t="s">
        <v>1207</v>
      </c>
    </row>
    <row r="2513" spans="1:9" x14ac:dyDescent="0.3">
      <c r="A2513">
        <v>238</v>
      </c>
      <c r="B2513" t="s">
        <v>168</v>
      </c>
      <c r="C2513" t="s">
        <v>90</v>
      </c>
      <c r="D2513" t="s">
        <v>52</v>
      </c>
      <c r="E2513" t="s">
        <v>22</v>
      </c>
      <c r="F2513" s="101">
        <v>45838</v>
      </c>
      <c r="G2513">
        <v>90.48</v>
      </c>
      <c r="H2513">
        <v>90</v>
      </c>
      <c r="I2513" t="s">
        <v>1223</v>
      </c>
    </row>
    <row r="2514" spans="1:9" x14ac:dyDescent="0.3">
      <c r="A2514">
        <v>240</v>
      </c>
      <c r="B2514" t="s">
        <v>172</v>
      </c>
      <c r="C2514" t="s">
        <v>29</v>
      </c>
      <c r="D2514" t="s">
        <v>52</v>
      </c>
      <c r="E2514" t="s">
        <v>22</v>
      </c>
      <c r="F2514" s="101">
        <v>45838</v>
      </c>
      <c r="G2514">
        <v>100</v>
      </c>
      <c r="H2514">
        <v>100</v>
      </c>
      <c r="I2514" t="s">
        <v>7520</v>
      </c>
    </row>
    <row r="2515" spans="1:9" x14ac:dyDescent="0.3">
      <c r="A2515">
        <v>251</v>
      </c>
      <c r="B2515" t="s">
        <v>1248</v>
      </c>
      <c r="C2515" t="s">
        <v>186</v>
      </c>
      <c r="D2515" t="s">
        <v>52</v>
      </c>
      <c r="E2515" t="s">
        <v>22</v>
      </c>
      <c r="F2515" s="101">
        <v>45838</v>
      </c>
      <c r="G2515">
        <v>82.35</v>
      </c>
      <c r="H2515">
        <v>100</v>
      </c>
      <c r="I2515" t="s">
        <v>7522</v>
      </c>
    </row>
    <row r="2516" spans="1:9" x14ac:dyDescent="0.3">
      <c r="A2516">
        <v>254</v>
      </c>
      <c r="B2516" t="s">
        <v>189</v>
      </c>
      <c r="C2516" t="s">
        <v>190</v>
      </c>
      <c r="D2516" t="s">
        <v>52</v>
      </c>
      <c r="E2516" t="s">
        <v>22</v>
      </c>
      <c r="F2516" s="101">
        <v>45838</v>
      </c>
      <c r="G2516">
        <v>100</v>
      </c>
      <c r="H2516">
        <v>100</v>
      </c>
      <c r="I2516" t="s">
        <v>7524</v>
      </c>
    </row>
    <row r="2517" spans="1:9" x14ac:dyDescent="0.3">
      <c r="A2517">
        <v>263</v>
      </c>
      <c r="B2517" t="s">
        <v>201</v>
      </c>
      <c r="C2517" t="s">
        <v>41</v>
      </c>
      <c r="D2517" t="s">
        <v>52</v>
      </c>
      <c r="E2517" t="s">
        <v>22</v>
      </c>
      <c r="F2517" s="101">
        <v>45838</v>
      </c>
      <c r="G2517">
        <v>100</v>
      </c>
      <c r="H2517">
        <v>100</v>
      </c>
      <c r="I2517" t="s">
        <v>7526</v>
      </c>
    </row>
    <row r="2518" spans="1:9" x14ac:dyDescent="0.3">
      <c r="A2518">
        <v>265</v>
      </c>
      <c r="B2518" t="s">
        <v>205</v>
      </c>
      <c r="C2518" t="s">
        <v>41</v>
      </c>
      <c r="D2518" t="s">
        <v>52</v>
      </c>
      <c r="E2518" t="s">
        <v>22</v>
      </c>
      <c r="F2518" s="101">
        <v>45838</v>
      </c>
      <c r="G2518">
        <v>100</v>
      </c>
      <c r="H2518">
        <v>95</v>
      </c>
      <c r="I2518" t="s">
        <v>7529</v>
      </c>
    </row>
    <row r="2519" spans="1:9" x14ac:dyDescent="0.3">
      <c r="A2519">
        <v>266</v>
      </c>
      <c r="B2519" t="s">
        <v>206</v>
      </c>
      <c r="C2519" t="s">
        <v>41</v>
      </c>
      <c r="D2519" t="s">
        <v>52</v>
      </c>
      <c r="E2519" t="s">
        <v>22</v>
      </c>
      <c r="F2519" s="101">
        <v>45838</v>
      </c>
      <c r="G2519">
        <v>53.15</v>
      </c>
      <c r="H2519">
        <v>95</v>
      </c>
      <c r="I2519" t="s">
        <v>7531</v>
      </c>
    </row>
    <row r="2520" spans="1:9" x14ac:dyDescent="0.3">
      <c r="A2520">
        <v>300</v>
      </c>
      <c r="B2520" t="s">
        <v>244</v>
      </c>
      <c r="C2520" t="s">
        <v>245</v>
      </c>
      <c r="D2520" t="s">
        <v>52</v>
      </c>
      <c r="E2520" t="s">
        <v>22</v>
      </c>
      <c r="F2520" s="101">
        <v>45838</v>
      </c>
      <c r="G2520">
        <v>100</v>
      </c>
      <c r="H2520">
        <v>100</v>
      </c>
      <c r="I2520" t="s">
        <v>7534</v>
      </c>
    </row>
    <row r="2521" spans="1:9" x14ac:dyDescent="0.3">
      <c r="A2521">
        <v>301</v>
      </c>
      <c r="B2521" t="s">
        <v>246</v>
      </c>
      <c r="C2521" t="s">
        <v>245</v>
      </c>
      <c r="D2521" t="s">
        <v>52</v>
      </c>
      <c r="E2521" t="s">
        <v>22</v>
      </c>
      <c r="F2521" s="101">
        <v>45838</v>
      </c>
      <c r="G2521">
        <v>100</v>
      </c>
      <c r="H2521">
        <v>100</v>
      </c>
      <c r="I2521" t="s">
        <v>7537</v>
      </c>
    </row>
    <row r="2522" spans="1:9" x14ac:dyDescent="0.3">
      <c r="A2522">
        <v>306</v>
      </c>
      <c r="B2522" t="s">
        <v>252</v>
      </c>
      <c r="C2522" t="s">
        <v>186</v>
      </c>
      <c r="D2522" t="s">
        <v>52</v>
      </c>
      <c r="E2522" t="s">
        <v>22</v>
      </c>
      <c r="F2522" s="101">
        <v>45838</v>
      </c>
      <c r="G2522">
        <v>108.67</v>
      </c>
      <c r="H2522">
        <v>100</v>
      </c>
      <c r="I2522" t="s">
        <v>1397</v>
      </c>
    </row>
    <row r="2523" spans="1:9" x14ac:dyDescent="0.3">
      <c r="A2523">
        <v>347</v>
      </c>
      <c r="B2523" t="s">
        <v>297</v>
      </c>
      <c r="C2523" t="s">
        <v>298</v>
      </c>
      <c r="D2523" t="s">
        <v>52</v>
      </c>
      <c r="E2523" t="s">
        <v>54</v>
      </c>
      <c r="F2523" s="101">
        <v>45838</v>
      </c>
      <c r="G2523">
        <v>1</v>
      </c>
      <c r="H2523">
        <v>5</v>
      </c>
      <c r="I2523" t="s">
        <v>7542</v>
      </c>
    </row>
    <row r="2524" spans="1:9" x14ac:dyDescent="0.3">
      <c r="A2524">
        <v>348</v>
      </c>
      <c r="B2524" t="s">
        <v>299</v>
      </c>
      <c r="C2524" t="s">
        <v>298</v>
      </c>
      <c r="D2524" t="s">
        <v>52</v>
      </c>
      <c r="E2524" t="s">
        <v>22</v>
      </c>
      <c r="F2524" s="101">
        <v>45838</v>
      </c>
      <c r="G2524">
        <v>100</v>
      </c>
      <c r="H2524">
        <v>99</v>
      </c>
      <c r="I2524" t="s">
        <v>7545</v>
      </c>
    </row>
    <row r="2525" spans="1:9" x14ac:dyDescent="0.3">
      <c r="A2525">
        <v>351</v>
      </c>
      <c r="B2525" t="s">
        <v>300</v>
      </c>
      <c r="C2525" t="s">
        <v>298</v>
      </c>
      <c r="D2525" t="s">
        <v>52</v>
      </c>
      <c r="E2525" t="s">
        <v>54</v>
      </c>
      <c r="F2525" s="101">
        <v>45838</v>
      </c>
      <c r="G2525">
        <v>0.65</v>
      </c>
      <c r="H2525">
        <v>0</v>
      </c>
      <c r="I2525" t="s">
        <v>7547</v>
      </c>
    </row>
    <row r="2526" spans="1:9" x14ac:dyDescent="0.3">
      <c r="A2526">
        <v>352</v>
      </c>
      <c r="B2526" t="s">
        <v>301</v>
      </c>
      <c r="C2526" t="s">
        <v>298</v>
      </c>
      <c r="D2526" t="s">
        <v>52</v>
      </c>
      <c r="E2526" t="s">
        <v>54</v>
      </c>
      <c r="F2526" s="101">
        <v>45838</v>
      </c>
      <c r="G2526">
        <v>0.01</v>
      </c>
      <c r="H2526">
        <v>0</v>
      </c>
      <c r="I2526" t="s">
        <v>7550</v>
      </c>
    </row>
    <row r="2527" spans="1:9" x14ac:dyDescent="0.3">
      <c r="A2527">
        <v>368</v>
      </c>
      <c r="B2527" t="s">
        <v>322</v>
      </c>
      <c r="C2527" t="s">
        <v>1463</v>
      </c>
      <c r="D2527" t="s">
        <v>52</v>
      </c>
      <c r="E2527" t="s">
        <v>22</v>
      </c>
      <c r="F2527" s="101">
        <v>45838</v>
      </c>
      <c r="G2527">
        <v>96</v>
      </c>
      <c r="H2527">
        <v>93</v>
      </c>
      <c r="I2527" t="s">
        <v>7552</v>
      </c>
    </row>
    <row r="2528" spans="1:9" x14ac:dyDescent="0.3">
      <c r="A2528">
        <v>372</v>
      </c>
      <c r="B2528" t="s">
        <v>327</v>
      </c>
      <c r="C2528" t="s">
        <v>1463</v>
      </c>
      <c r="D2528" t="s">
        <v>52</v>
      </c>
      <c r="E2528" t="s">
        <v>22</v>
      </c>
      <c r="F2528" s="101">
        <v>45838</v>
      </c>
      <c r="G2528">
        <v>90</v>
      </c>
      <c r="H2528">
        <v>90</v>
      </c>
      <c r="I2528" t="s">
        <v>7555</v>
      </c>
    </row>
    <row r="2529" spans="1:9" x14ac:dyDescent="0.3">
      <c r="A2529">
        <v>373</v>
      </c>
      <c r="B2529" t="s">
        <v>328</v>
      </c>
      <c r="C2529" t="s">
        <v>190</v>
      </c>
      <c r="D2529" t="s">
        <v>52</v>
      </c>
      <c r="E2529" t="s">
        <v>22</v>
      </c>
      <c r="F2529" s="101">
        <v>45838</v>
      </c>
      <c r="G2529">
        <v>101.75</v>
      </c>
      <c r="H2529">
        <v>100</v>
      </c>
      <c r="I2529" t="s">
        <v>1487</v>
      </c>
    </row>
    <row r="2530" spans="1:9" x14ac:dyDescent="0.3">
      <c r="A2530">
        <v>390</v>
      </c>
      <c r="B2530" t="s">
        <v>348</v>
      </c>
      <c r="C2530" t="s">
        <v>190</v>
      </c>
      <c r="D2530" t="s">
        <v>52</v>
      </c>
      <c r="E2530" t="s">
        <v>22</v>
      </c>
      <c r="F2530" s="101">
        <v>45838</v>
      </c>
      <c r="G2530">
        <v>103.55</v>
      </c>
      <c r="H2530">
        <v>100</v>
      </c>
      <c r="I2530" t="s">
        <v>1540</v>
      </c>
    </row>
    <row r="2531" spans="1:9" x14ac:dyDescent="0.3">
      <c r="A2531">
        <v>394</v>
      </c>
      <c r="B2531" t="s">
        <v>353</v>
      </c>
      <c r="C2531" t="s">
        <v>354</v>
      </c>
      <c r="D2531" t="s">
        <v>52</v>
      </c>
      <c r="E2531" t="s">
        <v>22</v>
      </c>
      <c r="F2531" s="101">
        <v>45838</v>
      </c>
      <c r="G2531">
        <v>96.86</v>
      </c>
      <c r="H2531">
        <v>100</v>
      </c>
      <c r="I2531" t="s">
        <v>7558</v>
      </c>
    </row>
    <row r="2532" spans="1:9" x14ac:dyDescent="0.3">
      <c r="A2532">
        <v>395</v>
      </c>
      <c r="B2532" t="s">
        <v>356</v>
      </c>
      <c r="C2532" t="s">
        <v>354</v>
      </c>
      <c r="D2532" t="s">
        <v>52</v>
      </c>
      <c r="E2532" t="s">
        <v>22</v>
      </c>
      <c r="F2532" s="101">
        <v>45838</v>
      </c>
      <c r="G2532">
        <v>161.82</v>
      </c>
      <c r="H2532">
        <v>100</v>
      </c>
      <c r="I2532" t="s">
        <v>7561</v>
      </c>
    </row>
    <row r="2533" spans="1:9" x14ac:dyDescent="0.3">
      <c r="A2533">
        <v>409</v>
      </c>
      <c r="B2533" t="s">
        <v>375</v>
      </c>
      <c r="C2533" t="s">
        <v>41</v>
      </c>
      <c r="D2533" t="s">
        <v>52</v>
      </c>
      <c r="E2533" t="s">
        <v>22</v>
      </c>
      <c r="F2533" s="101">
        <v>45838</v>
      </c>
      <c r="H2533">
        <v>95</v>
      </c>
      <c r="I2533" t="s">
        <v>1584</v>
      </c>
    </row>
    <row r="2534" spans="1:9" x14ac:dyDescent="0.3">
      <c r="A2534">
        <v>414</v>
      </c>
      <c r="B2534" t="s">
        <v>382</v>
      </c>
      <c r="C2534" t="s">
        <v>190</v>
      </c>
      <c r="D2534" t="s">
        <v>52</v>
      </c>
      <c r="E2534" t="s">
        <v>22</v>
      </c>
      <c r="F2534" s="101">
        <v>45838</v>
      </c>
      <c r="G2534">
        <v>108.55</v>
      </c>
      <c r="H2534">
        <v>100</v>
      </c>
      <c r="I2534" t="s">
        <v>1599</v>
      </c>
    </row>
    <row r="2535" spans="1:9" x14ac:dyDescent="0.3">
      <c r="A2535">
        <v>415</v>
      </c>
      <c r="B2535" t="s">
        <v>383</v>
      </c>
      <c r="C2535" t="s">
        <v>190</v>
      </c>
      <c r="D2535" t="s">
        <v>52</v>
      </c>
      <c r="E2535" t="s">
        <v>22</v>
      </c>
      <c r="F2535" s="101">
        <v>45838</v>
      </c>
      <c r="G2535">
        <v>96.44</v>
      </c>
      <c r="H2535">
        <v>100</v>
      </c>
      <c r="I2535" t="s">
        <v>1615</v>
      </c>
    </row>
    <row r="2536" spans="1:9" x14ac:dyDescent="0.3">
      <c r="A2536">
        <v>416</v>
      </c>
      <c r="B2536" t="s">
        <v>384</v>
      </c>
      <c r="C2536" t="s">
        <v>190</v>
      </c>
      <c r="D2536" t="s">
        <v>52</v>
      </c>
      <c r="E2536" t="s">
        <v>22</v>
      </c>
      <c r="F2536" s="101">
        <v>45838</v>
      </c>
      <c r="G2536">
        <v>109.24</v>
      </c>
      <c r="H2536">
        <v>100</v>
      </c>
      <c r="I2536" t="s">
        <v>1631</v>
      </c>
    </row>
    <row r="2537" spans="1:9" x14ac:dyDescent="0.3">
      <c r="A2537">
        <v>417</v>
      </c>
      <c r="B2537" t="s">
        <v>385</v>
      </c>
      <c r="C2537" t="s">
        <v>190</v>
      </c>
      <c r="D2537" t="s">
        <v>52</v>
      </c>
      <c r="E2537" t="s">
        <v>22</v>
      </c>
      <c r="F2537" s="101">
        <v>45838</v>
      </c>
      <c r="G2537">
        <v>101.28</v>
      </c>
      <c r="H2537">
        <v>100</v>
      </c>
      <c r="I2537" t="s">
        <v>1647</v>
      </c>
    </row>
    <row r="2538" spans="1:9" x14ac:dyDescent="0.3">
      <c r="A2538">
        <v>418</v>
      </c>
      <c r="B2538" t="s">
        <v>386</v>
      </c>
      <c r="C2538" t="s">
        <v>190</v>
      </c>
      <c r="D2538" t="s">
        <v>52</v>
      </c>
      <c r="E2538" t="s">
        <v>22</v>
      </c>
      <c r="F2538" s="101">
        <v>45838</v>
      </c>
      <c r="G2538">
        <v>105.83</v>
      </c>
      <c r="H2538">
        <v>100</v>
      </c>
      <c r="I2538" t="s">
        <v>1663</v>
      </c>
    </row>
    <row r="2539" spans="1:9" x14ac:dyDescent="0.3">
      <c r="A2539">
        <v>420</v>
      </c>
      <c r="B2539" t="s">
        <v>388</v>
      </c>
      <c r="C2539" t="s">
        <v>190</v>
      </c>
      <c r="D2539" t="s">
        <v>52</v>
      </c>
      <c r="E2539" t="s">
        <v>22</v>
      </c>
      <c r="F2539" s="101">
        <v>45838</v>
      </c>
      <c r="G2539">
        <v>108.52</v>
      </c>
      <c r="H2539">
        <v>100</v>
      </c>
      <c r="I2539" t="s">
        <v>1679</v>
      </c>
    </row>
    <row r="2540" spans="1:9" x14ac:dyDescent="0.3">
      <c r="A2540">
        <v>431</v>
      </c>
      <c r="B2540" t="s">
        <v>400</v>
      </c>
      <c r="C2540" t="s">
        <v>64</v>
      </c>
      <c r="D2540" t="s">
        <v>52</v>
      </c>
      <c r="E2540" t="s">
        <v>22</v>
      </c>
      <c r="F2540" s="101">
        <v>45838</v>
      </c>
      <c r="G2540">
        <v>100</v>
      </c>
      <c r="H2540">
        <v>100</v>
      </c>
      <c r="I2540" t="s">
        <v>7564</v>
      </c>
    </row>
    <row r="2541" spans="1:9" x14ac:dyDescent="0.3">
      <c r="A2541">
        <v>432</v>
      </c>
      <c r="B2541" t="s">
        <v>401</v>
      </c>
      <c r="C2541" t="s">
        <v>64</v>
      </c>
      <c r="D2541" t="s">
        <v>52</v>
      </c>
      <c r="E2541" t="s">
        <v>22</v>
      </c>
      <c r="F2541" s="101">
        <v>45838</v>
      </c>
      <c r="G2541">
        <v>100</v>
      </c>
      <c r="H2541">
        <v>90</v>
      </c>
      <c r="I2541" t="s">
        <v>3532</v>
      </c>
    </row>
    <row r="2542" spans="1:9" x14ac:dyDescent="0.3">
      <c r="A2542">
        <v>453</v>
      </c>
      <c r="B2542" t="s">
        <v>418</v>
      </c>
      <c r="C2542" t="s">
        <v>358</v>
      </c>
      <c r="D2542" t="s">
        <v>52</v>
      </c>
      <c r="E2542" t="s">
        <v>22</v>
      </c>
      <c r="F2542" s="101">
        <v>45838</v>
      </c>
      <c r="G2542">
        <v>100</v>
      </c>
      <c r="H2542">
        <v>100</v>
      </c>
      <c r="I2542" t="s">
        <v>2629</v>
      </c>
    </row>
    <row r="2543" spans="1:9" x14ac:dyDescent="0.3">
      <c r="A2543">
        <v>455</v>
      </c>
      <c r="B2543" t="s">
        <v>420</v>
      </c>
      <c r="C2543" t="s">
        <v>358</v>
      </c>
      <c r="D2543" t="s">
        <v>52</v>
      </c>
      <c r="E2543" t="s">
        <v>22</v>
      </c>
      <c r="F2543" s="101">
        <v>45838</v>
      </c>
      <c r="G2543">
        <v>100</v>
      </c>
      <c r="H2543">
        <v>100</v>
      </c>
      <c r="I2543" t="s">
        <v>2630</v>
      </c>
    </row>
    <row r="2544" spans="1:9" x14ac:dyDescent="0.3">
      <c r="A2544">
        <v>456</v>
      </c>
      <c r="B2544" t="s">
        <v>421</v>
      </c>
      <c r="C2544" t="s">
        <v>395</v>
      </c>
      <c r="D2544" t="s">
        <v>52</v>
      </c>
      <c r="E2544" t="s">
        <v>22</v>
      </c>
      <c r="F2544" s="101">
        <v>45838</v>
      </c>
      <c r="G2544">
        <v>104.12</v>
      </c>
      <c r="H2544">
        <v>100</v>
      </c>
      <c r="I2544" t="s">
        <v>2631</v>
      </c>
    </row>
    <row r="2545" spans="1:9" x14ac:dyDescent="0.3">
      <c r="A2545">
        <v>457</v>
      </c>
      <c r="B2545" t="s">
        <v>422</v>
      </c>
      <c r="C2545" t="s">
        <v>395</v>
      </c>
      <c r="D2545" t="s">
        <v>52</v>
      </c>
      <c r="E2545" t="s">
        <v>22</v>
      </c>
      <c r="F2545" s="101">
        <v>45838</v>
      </c>
      <c r="G2545">
        <v>83.33</v>
      </c>
      <c r="H2545">
        <v>100</v>
      </c>
      <c r="I2545" t="s">
        <v>2632</v>
      </c>
    </row>
    <row r="2546" spans="1:9" x14ac:dyDescent="0.3">
      <c r="A2546">
        <v>469</v>
      </c>
      <c r="B2546" t="s">
        <v>387</v>
      </c>
      <c r="C2546" t="s">
        <v>190</v>
      </c>
      <c r="D2546" t="s">
        <v>52</v>
      </c>
      <c r="E2546" t="s">
        <v>22</v>
      </c>
      <c r="F2546" s="101">
        <v>45838</v>
      </c>
      <c r="G2546">
        <v>103.52</v>
      </c>
      <c r="H2546">
        <v>100</v>
      </c>
      <c r="I2546" t="s">
        <v>1897</v>
      </c>
    </row>
    <row r="2547" spans="1:9" x14ac:dyDescent="0.3">
      <c r="A2547">
        <v>470</v>
      </c>
      <c r="B2547" t="s">
        <v>433</v>
      </c>
      <c r="C2547" t="s">
        <v>190</v>
      </c>
      <c r="D2547" t="s">
        <v>52</v>
      </c>
      <c r="E2547" t="s">
        <v>22</v>
      </c>
      <c r="F2547" s="101">
        <v>45838</v>
      </c>
      <c r="G2547">
        <v>148.38</v>
      </c>
      <c r="H2547">
        <v>100</v>
      </c>
      <c r="I2547" t="s">
        <v>1915</v>
      </c>
    </row>
    <row r="2548" spans="1:9" x14ac:dyDescent="0.3">
      <c r="A2548">
        <v>471</v>
      </c>
      <c r="B2548" t="s">
        <v>434</v>
      </c>
      <c r="C2548" t="s">
        <v>190</v>
      </c>
      <c r="D2548" t="s">
        <v>52</v>
      </c>
      <c r="E2548" t="s">
        <v>22</v>
      </c>
      <c r="F2548" s="101">
        <v>45838</v>
      </c>
      <c r="G2548">
        <v>94.02</v>
      </c>
      <c r="H2548">
        <v>100</v>
      </c>
      <c r="I2548" t="s">
        <v>1934</v>
      </c>
    </row>
    <row r="2549" spans="1:9" x14ac:dyDescent="0.3">
      <c r="A2549">
        <v>484</v>
      </c>
      <c r="B2549" t="s">
        <v>449</v>
      </c>
      <c r="C2549" t="s">
        <v>64</v>
      </c>
      <c r="D2549" t="s">
        <v>52</v>
      </c>
      <c r="E2549" t="s">
        <v>22</v>
      </c>
      <c r="F2549" s="101">
        <v>45838</v>
      </c>
      <c r="G2549">
        <v>100</v>
      </c>
      <c r="H2549">
        <v>90</v>
      </c>
      <c r="I2549" t="s">
        <v>7574</v>
      </c>
    </row>
    <row r="2550" spans="1:9" x14ac:dyDescent="0.3">
      <c r="A2550">
        <v>510</v>
      </c>
      <c r="B2550" t="s">
        <v>2204</v>
      </c>
      <c r="C2550" t="s">
        <v>241</v>
      </c>
      <c r="D2550" t="s">
        <v>52</v>
      </c>
      <c r="E2550" t="s">
        <v>22</v>
      </c>
      <c r="F2550" s="101">
        <v>45838</v>
      </c>
      <c r="G2550">
        <v>0</v>
      </c>
      <c r="I2550" t="s">
        <v>2225</v>
      </c>
    </row>
    <row r="2551" spans="1:9" x14ac:dyDescent="0.3">
      <c r="A2551">
        <v>511</v>
      </c>
      <c r="B2551" t="s">
        <v>2228</v>
      </c>
      <c r="C2551" t="s">
        <v>241</v>
      </c>
      <c r="D2551" t="s">
        <v>52</v>
      </c>
      <c r="E2551" t="s">
        <v>22</v>
      </c>
      <c r="F2551" s="101">
        <v>45838</v>
      </c>
      <c r="G2551">
        <v>86.36</v>
      </c>
      <c r="I2551" t="s">
        <v>2250</v>
      </c>
    </row>
    <row r="2552" spans="1:9" x14ac:dyDescent="0.3">
      <c r="A2552">
        <v>513</v>
      </c>
      <c r="B2552" t="s">
        <v>2253</v>
      </c>
      <c r="C2552" t="s">
        <v>241</v>
      </c>
      <c r="D2552" t="s">
        <v>52</v>
      </c>
      <c r="E2552" t="s">
        <v>22</v>
      </c>
      <c r="F2552" s="101">
        <v>45838</v>
      </c>
      <c r="G2552">
        <v>100</v>
      </c>
      <c r="I2552" t="s">
        <v>2255</v>
      </c>
    </row>
    <row r="2553" spans="1:9" x14ac:dyDescent="0.3">
      <c r="A2553">
        <v>518</v>
      </c>
      <c r="B2553" t="s">
        <v>59</v>
      </c>
      <c r="C2553" t="s">
        <v>60</v>
      </c>
      <c r="D2553" t="s">
        <v>52</v>
      </c>
      <c r="E2553" t="s">
        <v>22</v>
      </c>
      <c r="F2553" s="101">
        <v>45838</v>
      </c>
      <c r="G2553">
        <v>87.5</v>
      </c>
      <c r="H2553">
        <v>100</v>
      </c>
      <c r="I2553" t="s">
        <v>7581</v>
      </c>
    </row>
    <row r="2554" spans="1:9" x14ac:dyDescent="0.3">
      <c r="A2554">
        <v>526</v>
      </c>
      <c r="B2554" t="s">
        <v>2305</v>
      </c>
      <c r="C2554" t="s">
        <v>27</v>
      </c>
      <c r="D2554" t="s">
        <v>52</v>
      </c>
      <c r="E2554" t="s">
        <v>22</v>
      </c>
      <c r="F2554" s="101">
        <v>45838</v>
      </c>
      <c r="H2554">
        <v>95</v>
      </c>
      <c r="I2554" t="s">
        <v>2306</v>
      </c>
    </row>
    <row r="2555" spans="1:9" x14ac:dyDescent="0.3">
      <c r="A2555">
        <v>529</v>
      </c>
      <c r="B2555" t="s">
        <v>2313</v>
      </c>
      <c r="C2555" t="s">
        <v>87</v>
      </c>
      <c r="D2555" t="s">
        <v>52</v>
      </c>
      <c r="E2555" t="s">
        <v>22</v>
      </c>
      <c r="F2555" s="101">
        <v>45838</v>
      </c>
      <c r="I2555" t="s">
        <v>2332</v>
      </c>
    </row>
    <row r="2556" spans="1:9" x14ac:dyDescent="0.3">
      <c r="A2556">
        <v>288</v>
      </c>
      <c r="B2556" t="s">
        <v>230</v>
      </c>
      <c r="C2556" t="s">
        <v>219</v>
      </c>
      <c r="D2556" t="s">
        <v>65</v>
      </c>
      <c r="E2556" t="s">
        <v>22</v>
      </c>
      <c r="F2556" s="101">
        <v>45838</v>
      </c>
      <c r="G2556">
        <v>100</v>
      </c>
      <c r="H2556">
        <v>100</v>
      </c>
      <c r="I2556" t="s">
        <v>1351</v>
      </c>
    </row>
    <row r="2557" spans="1:9" x14ac:dyDescent="0.3">
      <c r="A2557">
        <v>528</v>
      </c>
      <c r="B2557" t="s">
        <v>2310</v>
      </c>
      <c r="C2557" t="s">
        <v>190</v>
      </c>
      <c r="D2557" t="s">
        <v>65</v>
      </c>
      <c r="E2557" t="s">
        <v>22</v>
      </c>
      <c r="F2557" s="101">
        <v>45838</v>
      </c>
      <c r="G2557">
        <v>173.92055267703</v>
      </c>
      <c r="H2557">
        <v>100</v>
      </c>
      <c r="I2557" t="s">
        <v>2311</v>
      </c>
    </row>
    <row r="2558" spans="1:9" x14ac:dyDescent="0.3">
      <c r="A2558">
        <v>552</v>
      </c>
      <c r="B2558" t="s">
        <v>2466</v>
      </c>
      <c r="C2558" t="s">
        <v>32</v>
      </c>
      <c r="D2558" t="s">
        <v>65</v>
      </c>
      <c r="E2558" t="s">
        <v>22</v>
      </c>
      <c r="F2558" s="101">
        <v>45838</v>
      </c>
      <c r="G2558">
        <v>92</v>
      </c>
      <c r="H2558">
        <v>80</v>
      </c>
      <c r="I2558" t="s">
        <v>2467</v>
      </c>
    </row>
    <row r="2559" spans="1:9" x14ac:dyDescent="0.3">
      <c r="A2559">
        <v>77</v>
      </c>
      <c r="B2559" t="s">
        <v>57</v>
      </c>
      <c r="C2559" t="s">
        <v>58</v>
      </c>
      <c r="D2559" t="s">
        <v>21</v>
      </c>
      <c r="E2559" t="s">
        <v>22</v>
      </c>
      <c r="F2559" s="101">
        <v>45869</v>
      </c>
      <c r="G2559">
        <v>98.7</v>
      </c>
      <c r="H2559">
        <v>97</v>
      </c>
      <c r="I2559" t="s">
        <v>2518</v>
      </c>
    </row>
    <row r="2560" spans="1:9" x14ac:dyDescent="0.3">
      <c r="A2560">
        <v>121</v>
      </c>
      <c r="B2560" t="s">
        <v>94</v>
      </c>
      <c r="C2560" t="s">
        <v>25</v>
      </c>
      <c r="D2560" t="s">
        <v>21</v>
      </c>
      <c r="E2560" t="s">
        <v>54</v>
      </c>
      <c r="F2560" s="101">
        <v>45869</v>
      </c>
      <c r="G2560">
        <v>112.24</v>
      </c>
      <c r="H2560">
        <v>102</v>
      </c>
      <c r="I2560" t="s">
        <v>7591</v>
      </c>
    </row>
    <row r="2561" spans="1:9" x14ac:dyDescent="0.3">
      <c r="A2561">
        <v>122</v>
      </c>
      <c r="B2561" t="s">
        <v>96</v>
      </c>
      <c r="C2561" t="s">
        <v>93</v>
      </c>
      <c r="D2561" t="s">
        <v>21</v>
      </c>
      <c r="E2561" t="s">
        <v>22</v>
      </c>
      <c r="F2561" s="101">
        <v>45869</v>
      </c>
      <c r="G2561">
        <v>78.260000000000005</v>
      </c>
      <c r="H2561">
        <v>90</v>
      </c>
      <c r="I2561" t="s">
        <v>7594</v>
      </c>
    </row>
    <row r="2562" spans="1:9" x14ac:dyDescent="0.3">
      <c r="A2562">
        <v>124</v>
      </c>
      <c r="B2562" t="s">
        <v>97</v>
      </c>
      <c r="C2562" t="s">
        <v>64</v>
      </c>
      <c r="D2562" t="s">
        <v>21</v>
      </c>
      <c r="E2562" t="s">
        <v>54</v>
      </c>
      <c r="F2562" s="101">
        <v>45869</v>
      </c>
      <c r="G2562">
        <v>0.08</v>
      </c>
      <c r="H2562">
        <v>0.2</v>
      </c>
      <c r="I2562" t="s">
        <v>7597</v>
      </c>
    </row>
    <row r="2563" spans="1:9" x14ac:dyDescent="0.3">
      <c r="A2563">
        <v>125</v>
      </c>
      <c r="B2563" t="s">
        <v>98</v>
      </c>
      <c r="C2563" t="s">
        <v>64</v>
      </c>
      <c r="D2563" t="s">
        <v>21</v>
      </c>
      <c r="E2563" t="s">
        <v>54</v>
      </c>
      <c r="F2563" s="101">
        <v>45869</v>
      </c>
      <c r="G2563">
        <v>0.25</v>
      </c>
      <c r="H2563">
        <v>1.9</v>
      </c>
      <c r="I2563" t="s">
        <v>7600</v>
      </c>
    </row>
    <row r="2564" spans="1:9" x14ac:dyDescent="0.3">
      <c r="A2564">
        <v>128</v>
      </c>
      <c r="B2564" t="s">
        <v>101</v>
      </c>
      <c r="C2564" t="s">
        <v>64</v>
      </c>
      <c r="D2564" t="s">
        <v>21</v>
      </c>
      <c r="E2564" t="s">
        <v>54</v>
      </c>
      <c r="F2564" s="101">
        <v>45869</v>
      </c>
      <c r="G2564">
        <v>0.98</v>
      </c>
      <c r="H2564">
        <v>1</v>
      </c>
      <c r="I2564" t="s">
        <v>7603</v>
      </c>
    </row>
    <row r="2565" spans="1:9" x14ac:dyDescent="0.3">
      <c r="A2565">
        <v>172</v>
      </c>
      <c r="B2565" t="s">
        <v>122</v>
      </c>
      <c r="C2565" t="s">
        <v>93</v>
      </c>
      <c r="D2565" t="s">
        <v>21</v>
      </c>
      <c r="E2565" t="s">
        <v>22</v>
      </c>
      <c r="F2565" s="101">
        <v>45869</v>
      </c>
      <c r="G2565">
        <v>91.43</v>
      </c>
      <c r="H2565">
        <v>95</v>
      </c>
      <c r="I2565" t="s">
        <v>7606</v>
      </c>
    </row>
    <row r="2566" spans="1:9" x14ac:dyDescent="0.3">
      <c r="A2566">
        <v>208</v>
      </c>
      <c r="B2566" t="s">
        <v>140</v>
      </c>
      <c r="C2566" t="s">
        <v>90</v>
      </c>
      <c r="D2566" t="s">
        <v>21</v>
      </c>
      <c r="E2566" t="s">
        <v>54</v>
      </c>
      <c r="F2566" s="101">
        <v>45869</v>
      </c>
      <c r="G2566">
        <v>1043.5</v>
      </c>
      <c r="H2566">
        <v>1</v>
      </c>
      <c r="I2566" t="s">
        <v>1014</v>
      </c>
    </row>
    <row r="2567" spans="1:9" x14ac:dyDescent="0.3">
      <c r="A2567">
        <v>214</v>
      </c>
      <c r="B2567" t="s">
        <v>143</v>
      </c>
      <c r="C2567" t="s">
        <v>90</v>
      </c>
      <c r="D2567" t="s">
        <v>21</v>
      </c>
      <c r="E2567" t="s">
        <v>54</v>
      </c>
      <c r="F2567" s="101">
        <v>45869</v>
      </c>
      <c r="G2567">
        <v>2456.83</v>
      </c>
      <c r="H2567">
        <v>7500</v>
      </c>
      <c r="I2567" t="s">
        <v>1059</v>
      </c>
    </row>
    <row r="2568" spans="1:9" x14ac:dyDescent="0.3">
      <c r="A2568">
        <v>217</v>
      </c>
      <c r="B2568" t="s">
        <v>147</v>
      </c>
      <c r="C2568" t="s">
        <v>90</v>
      </c>
      <c r="D2568" t="s">
        <v>21</v>
      </c>
      <c r="E2568" t="s">
        <v>22</v>
      </c>
      <c r="F2568" s="101">
        <v>45869</v>
      </c>
      <c r="G2568">
        <v>50.5</v>
      </c>
      <c r="H2568">
        <v>20</v>
      </c>
      <c r="I2568" t="s">
        <v>1087</v>
      </c>
    </row>
    <row r="2569" spans="1:9" x14ac:dyDescent="0.3">
      <c r="A2569">
        <v>218</v>
      </c>
      <c r="B2569" t="s">
        <v>148</v>
      </c>
      <c r="C2569" t="s">
        <v>90</v>
      </c>
      <c r="D2569" t="s">
        <v>21</v>
      </c>
      <c r="E2569" t="s">
        <v>54</v>
      </c>
      <c r="F2569" s="101">
        <v>45869</v>
      </c>
      <c r="G2569">
        <v>126471.65</v>
      </c>
      <c r="H2569">
        <v>172000</v>
      </c>
      <c r="I2569" t="s">
        <v>1118</v>
      </c>
    </row>
    <row r="2570" spans="1:9" x14ac:dyDescent="0.3">
      <c r="A2570">
        <v>225</v>
      </c>
      <c r="B2570" t="s">
        <v>156</v>
      </c>
      <c r="C2570" t="s">
        <v>90</v>
      </c>
      <c r="D2570" t="s">
        <v>21</v>
      </c>
      <c r="E2570" t="s">
        <v>22</v>
      </c>
      <c r="F2570" s="101">
        <v>45869</v>
      </c>
      <c r="G2570">
        <v>18</v>
      </c>
      <c r="H2570">
        <v>1</v>
      </c>
      <c r="I2570" t="s">
        <v>3533</v>
      </c>
    </row>
    <row r="2571" spans="1:9" x14ac:dyDescent="0.3">
      <c r="A2571">
        <v>239</v>
      </c>
      <c r="B2571" t="s">
        <v>1226</v>
      </c>
      <c r="C2571" t="s">
        <v>29</v>
      </c>
      <c r="D2571" t="s">
        <v>21</v>
      </c>
      <c r="E2571" t="s">
        <v>22</v>
      </c>
      <c r="F2571" s="101">
        <v>45869</v>
      </c>
      <c r="G2571">
        <v>42</v>
      </c>
      <c r="I2571" t="s">
        <v>3534</v>
      </c>
    </row>
    <row r="2572" spans="1:9" x14ac:dyDescent="0.3">
      <c r="A2572">
        <v>241</v>
      </c>
      <c r="B2572" t="s">
        <v>173</v>
      </c>
      <c r="C2572" t="s">
        <v>29</v>
      </c>
      <c r="D2572" t="s">
        <v>21</v>
      </c>
      <c r="E2572" t="s">
        <v>22</v>
      </c>
      <c r="F2572" s="101">
        <v>45869</v>
      </c>
      <c r="G2572">
        <v>100</v>
      </c>
      <c r="H2572">
        <v>80</v>
      </c>
      <c r="I2572" t="s">
        <v>1235</v>
      </c>
    </row>
    <row r="2573" spans="1:9" x14ac:dyDescent="0.3">
      <c r="A2573">
        <v>434</v>
      </c>
      <c r="B2573" t="s">
        <v>403</v>
      </c>
      <c r="C2573" t="s">
        <v>90</v>
      </c>
      <c r="D2573" t="s">
        <v>21</v>
      </c>
      <c r="E2573" t="s">
        <v>54</v>
      </c>
      <c r="F2573" s="101">
        <v>45869</v>
      </c>
      <c r="G2573">
        <v>312.11</v>
      </c>
      <c r="H2573">
        <v>200</v>
      </c>
      <c r="I2573" t="s">
        <v>1753</v>
      </c>
    </row>
    <row r="2574" spans="1:9" x14ac:dyDescent="0.3">
      <c r="A2574">
        <v>436</v>
      </c>
      <c r="B2574" t="s">
        <v>121</v>
      </c>
      <c r="C2574" t="s">
        <v>93</v>
      </c>
      <c r="D2574" t="s">
        <v>21</v>
      </c>
      <c r="E2574" t="s">
        <v>54</v>
      </c>
      <c r="F2574" s="101">
        <v>45869</v>
      </c>
      <c r="G2574">
        <v>13.41</v>
      </c>
      <c r="H2574">
        <v>14</v>
      </c>
      <c r="I2574" t="s">
        <v>3535</v>
      </c>
    </row>
    <row r="2575" spans="1:9" x14ac:dyDescent="0.3">
      <c r="A2575">
        <v>485</v>
      </c>
      <c r="B2575" t="s">
        <v>450</v>
      </c>
      <c r="C2575" t="s">
        <v>93</v>
      </c>
      <c r="D2575" t="s">
        <v>21</v>
      </c>
      <c r="E2575" t="s">
        <v>22</v>
      </c>
      <c r="F2575" s="101">
        <v>45869</v>
      </c>
      <c r="G2575">
        <v>66.67</v>
      </c>
      <c r="H2575">
        <v>80</v>
      </c>
      <c r="I2575" t="s">
        <v>3536</v>
      </c>
    </row>
    <row r="2576" spans="1:9" x14ac:dyDescent="0.3">
      <c r="A2576">
        <v>488</v>
      </c>
      <c r="B2576" t="s">
        <v>453</v>
      </c>
      <c r="C2576" t="s">
        <v>93</v>
      </c>
      <c r="D2576" t="s">
        <v>21</v>
      </c>
      <c r="E2576" t="s">
        <v>22</v>
      </c>
      <c r="F2576" s="101">
        <v>45869</v>
      </c>
      <c r="G2576">
        <v>83.54</v>
      </c>
      <c r="H2576">
        <v>85</v>
      </c>
      <c r="I2576" t="s">
        <v>3537</v>
      </c>
    </row>
    <row r="2577" spans="1:9" x14ac:dyDescent="0.3">
      <c r="A2577">
        <v>509</v>
      </c>
      <c r="B2577" t="s">
        <v>2156</v>
      </c>
      <c r="C2577" t="s">
        <v>29</v>
      </c>
      <c r="D2577" t="s">
        <v>21</v>
      </c>
      <c r="E2577" t="s">
        <v>22</v>
      </c>
      <c r="F2577" s="101">
        <v>45869</v>
      </c>
      <c r="G2577">
        <v>96.04</v>
      </c>
      <c r="H2577">
        <v>90</v>
      </c>
      <c r="I2577" t="s">
        <v>2199</v>
      </c>
    </row>
    <row r="2578" spans="1:9" x14ac:dyDescent="0.3">
      <c r="A2578">
        <v>77</v>
      </c>
      <c r="B2578" t="s">
        <v>57</v>
      </c>
      <c r="C2578" t="s">
        <v>58</v>
      </c>
      <c r="D2578" t="s">
        <v>21</v>
      </c>
      <c r="E2578" t="s">
        <v>22</v>
      </c>
      <c r="F2578" s="101">
        <v>45900</v>
      </c>
      <c r="G2578">
        <v>97.1</v>
      </c>
      <c r="H2578">
        <v>97</v>
      </c>
      <c r="I2578" t="s">
        <v>2519</v>
      </c>
    </row>
    <row r="2579" spans="1:9" x14ac:dyDescent="0.3">
      <c r="A2579">
        <v>121</v>
      </c>
      <c r="B2579" t="s">
        <v>94</v>
      </c>
      <c r="C2579" t="s">
        <v>25</v>
      </c>
      <c r="D2579" t="s">
        <v>21</v>
      </c>
      <c r="E2579" t="s">
        <v>54</v>
      </c>
      <c r="F2579" s="101">
        <v>45900</v>
      </c>
      <c r="G2579">
        <v>100.68</v>
      </c>
      <c r="H2579">
        <v>102</v>
      </c>
      <c r="I2579" t="s">
        <v>804</v>
      </c>
    </row>
    <row r="2580" spans="1:9" x14ac:dyDescent="0.3">
      <c r="A2580">
        <v>122</v>
      </c>
      <c r="B2580" t="s">
        <v>96</v>
      </c>
      <c r="C2580" t="s">
        <v>93</v>
      </c>
      <c r="D2580" t="s">
        <v>21</v>
      </c>
      <c r="E2580" t="s">
        <v>22</v>
      </c>
      <c r="F2580" s="101">
        <v>45900</v>
      </c>
      <c r="G2580">
        <v>57.89</v>
      </c>
      <c r="H2580">
        <v>90</v>
      </c>
      <c r="I2580" t="s">
        <v>7633</v>
      </c>
    </row>
    <row r="2581" spans="1:9" x14ac:dyDescent="0.3">
      <c r="A2581">
        <v>124</v>
      </c>
      <c r="B2581" t="s">
        <v>97</v>
      </c>
      <c r="C2581" t="s">
        <v>64</v>
      </c>
      <c r="D2581" t="s">
        <v>21</v>
      </c>
      <c r="E2581" t="s">
        <v>54</v>
      </c>
      <c r="F2581" s="101">
        <v>45900</v>
      </c>
      <c r="G2581">
        <v>0</v>
      </c>
      <c r="H2581">
        <v>0.2</v>
      </c>
      <c r="I2581" t="s">
        <v>852</v>
      </c>
    </row>
    <row r="2582" spans="1:9" x14ac:dyDescent="0.3">
      <c r="A2582">
        <v>125</v>
      </c>
      <c r="B2582" t="s">
        <v>98</v>
      </c>
      <c r="C2582" t="s">
        <v>64</v>
      </c>
      <c r="D2582" t="s">
        <v>21</v>
      </c>
      <c r="E2582" t="s">
        <v>54</v>
      </c>
      <c r="F2582" s="101">
        <v>45900</v>
      </c>
      <c r="G2582">
        <v>0</v>
      </c>
      <c r="H2582">
        <v>1.9</v>
      </c>
      <c r="I2582" t="s">
        <v>869</v>
      </c>
    </row>
    <row r="2583" spans="1:9" x14ac:dyDescent="0.3">
      <c r="A2583">
        <v>128</v>
      </c>
      <c r="B2583" t="s">
        <v>101</v>
      </c>
      <c r="C2583" t="s">
        <v>64</v>
      </c>
      <c r="D2583" t="s">
        <v>21</v>
      </c>
      <c r="E2583" t="s">
        <v>54</v>
      </c>
      <c r="F2583" s="101">
        <v>45900</v>
      </c>
      <c r="G2583">
        <v>0.97</v>
      </c>
      <c r="H2583">
        <v>1</v>
      </c>
      <c r="I2583" t="s">
        <v>890</v>
      </c>
    </row>
    <row r="2584" spans="1:9" x14ac:dyDescent="0.3">
      <c r="A2584">
        <v>172</v>
      </c>
      <c r="B2584" t="s">
        <v>122</v>
      </c>
      <c r="C2584" t="s">
        <v>93</v>
      </c>
      <c r="D2584" t="s">
        <v>21</v>
      </c>
      <c r="E2584" t="s">
        <v>22</v>
      </c>
      <c r="F2584" s="101">
        <v>45900</v>
      </c>
      <c r="G2584">
        <v>86.36</v>
      </c>
      <c r="H2584">
        <v>95</v>
      </c>
      <c r="I2584" t="s">
        <v>960</v>
      </c>
    </row>
    <row r="2585" spans="1:9" x14ac:dyDescent="0.3">
      <c r="A2585">
        <v>208</v>
      </c>
      <c r="B2585" t="s">
        <v>140</v>
      </c>
      <c r="C2585" t="s">
        <v>90</v>
      </c>
      <c r="D2585" t="s">
        <v>21</v>
      </c>
      <c r="E2585" t="s">
        <v>54</v>
      </c>
      <c r="F2585" s="101">
        <v>45900</v>
      </c>
      <c r="G2585">
        <v>1261</v>
      </c>
      <c r="H2585">
        <v>1</v>
      </c>
      <c r="I2585" t="s">
        <v>1015</v>
      </c>
    </row>
    <row r="2586" spans="1:9" x14ac:dyDescent="0.3">
      <c r="A2586">
        <v>214</v>
      </c>
      <c r="B2586" t="s">
        <v>143</v>
      </c>
      <c r="C2586" t="s">
        <v>90</v>
      </c>
      <c r="D2586" t="s">
        <v>21</v>
      </c>
      <c r="E2586" t="s">
        <v>54</v>
      </c>
      <c r="F2586" s="101">
        <v>45900</v>
      </c>
      <c r="G2586">
        <v>5120.88</v>
      </c>
      <c r="H2586">
        <v>7500</v>
      </c>
      <c r="I2586" t="s">
        <v>1060</v>
      </c>
    </row>
    <row r="2587" spans="1:9" x14ac:dyDescent="0.3">
      <c r="A2587">
        <v>217</v>
      </c>
      <c r="B2587" t="s">
        <v>147</v>
      </c>
      <c r="C2587" t="s">
        <v>90</v>
      </c>
      <c r="D2587" t="s">
        <v>21</v>
      </c>
      <c r="E2587" t="s">
        <v>22</v>
      </c>
      <c r="F2587" s="101">
        <v>45900</v>
      </c>
      <c r="G2587">
        <v>27.45</v>
      </c>
      <c r="H2587">
        <v>20</v>
      </c>
      <c r="I2587" t="s">
        <v>1088</v>
      </c>
    </row>
    <row r="2588" spans="1:9" x14ac:dyDescent="0.3">
      <c r="A2588">
        <v>218</v>
      </c>
      <c r="B2588" t="s">
        <v>148</v>
      </c>
      <c r="C2588" t="s">
        <v>90</v>
      </c>
      <c r="D2588" t="s">
        <v>21</v>
      </c>
      <c r="E2588" t="s">
        <v>54</v>
      </c>
      <c r="F2588" s="101">
        <v>45900</v>
      </c>
      <c r="G2588">
        <v>142618.62</v>
      </c>
      <c r="H2588">
        <v>172000</v>
      </c>
      <c r="I2588" t="s">
        <v>1119</v>
      </c>
    </row>
    <row r="2589" spans="1:9" x14ac:dyDescent="0.3">
      <c r="A2589">
        <v>225</v>
      </c>
      <c r="B2589" t="s">
        <v>156</v>
      </c>
      <c r="C2589" t="s">
        <v>90</v>
      </c>
      <c r="D2589" t="s">
        <v>21</v>
      </c>
      <c r="E2589" t="s">
        <v>22</v>
      </c>
      <c r="F2589" s="101">
        <v>45900</v>
      </c>
      <c r="G2589">
        <v>17</v>
      </c>
      <c r="H2589">
        <v>1</v>
      </c>
      <c r="I2589" t="s">
        <v>1174</v>
      </c>
    </row>
    <row r="2590" spans="1:9" x14ac:dyDescent="0.3">
      <c r="A2590">
        <v>239</v>
      </c>
      <c r="B2590" t="s">
        <v>1226</v>
      </c>
      <c r="C2590" t="s">
        <v>29</v>
      </c>
      <c r="D2590" t="s">
        <v>21</v>
      </c>
      <c r="E2590" t="s">
        <v>22</v>
      </c>
      <c r="F2590" s="101">
        <v>45900</v>
      </c>
      <c r="G2590">
        <v>41</v>
      </c>
      <c r="I2590" t="s">
        <v>3538</v>
      </c>
    </row>
    <row r="2591" spans="1:9" x14ac:dyDescent="0.3">
      <c r="A2591">
        <v>241</v>
      </c>
      <c r="B2591" t="s">
        <v>173</v>
      </c>
      <c r="C2591" t="s">
        <v>29</v>
      </c>
      <c r="D2591" t="s">
        <v>21</v>
      </c>
      <c r="E2591" t="s">
        <v>22</v>
      </c>
      <c r="F2591" s="101">
        <v>45900</v>
      </c>
      <c r="G2591">
        <v>100</v>
      </c>
      <c r="H2591">
        <v>80</v>
      </c>
      <c r="I2591" t="s">
        <v>1236</v>
      </c>
    </row>
    <row r="2592" spans="1:9" x14ac:dyDescent="0.3">
      <c r="A2592">
        <v>434</v>
      </c>
      <c r="B2592" t="s">
        <v>403</v>
      </c>
      <c r="C2592" t="s">
        <v>90</v>
      </c>
      <c r="D2592" t="s">
        <v>21</v>
      </c>
      <c r="E2592" t="s">
        <v>54</v>
      </c>
      <c r="F2592" s="101">
        <v>45900</v>
      </c>
      <c r="G2592">
        <v>84.75</v>
      </c>
      <c r="H2592">
        <v>200</v>
      </c>
      <c r="I2592" t="s">
        <v>1754</v>
      </c>
    </row>
    <row r="2593" spans="1:9" x14ac:dyDescent="0.3">
      <c r="A2593">
        <v>436</v>
      </c>
      <c r="B2593" t="s">
        <v>121</v>
      </c>
      <c r="C2593" t="s">
        <v>93</v>
      </c>
      <c r="D2593" t="s">
        <v>21</v>
      </c>
      <c r="E2593" t="s">
        <v>54</v>
      </c>
      <c r="F2593" s="101">
        <v>45900</v>
      </c>
      <c r="G2593">
        <v>14.17</v>
      </c>
      <c r="H2593">
        <v>14</v>
      </c>
      <c r="I2593" t="s">
        <v>3539</v>
      </c>
    </row>
    <row r="2594" spans="1:9" x14ac:dyDescent="0.3">
      <c r="A2594">
        <v>485</v>
      </c>
      <c r="B2594" t="s">
        <v>450</v>
      </c>
      <c r="C2594" t="s">
        <v>93</v>
      </c>
      <c r="D2594" t="s">
        <v>21</v>
      </c>
      <c r="E2594" t="s">
        <v>22</v>
      </c>
      <c r="F2594" s="101">
        <v>45900</v>
      </c>
      <c r="H2594">
        <v>80</v>
      </c>
      <c r="I2594" t="s">
        <v>3540</v>
      </c>
    </row>
    <row r="2595" spans="1:9" x14ac:dyDescent="0.3">
      <c r="A2595">
        <v>488</v>
      </c>
      <c r="B2595" t="s">
        <v>453</v>
      </c>
      <c r="C2595" t="s">
        <v>93</v>
      </c>
      <c r="D2595" t="s">
        <v>21</v>
      </c>
      <c r="E2595" t="s">
        <v>22</v>
      </c>
      <c r="F2595" s="101">
        <v>45900</v>
      </c>
      <c r="G2595">
        <v>81.010000000000005</v>
      </c>
      <c r="H2595">
        <v>85</v>
      </c>
      <c r="I2595" t="s">
        <v>3541</v>
      </c>
    </row>
    <row r="2596" spans="1:9" x14ac:dyDescent="0.3">
      <c r="A2596">
        <v>509</v>
      </c>
      <c r="B2596" t="s">
        <v>2156</v>
      </c>
      <c r="C2596" t="s">
        <v>29</v>
      </c>
      <c r="D2596" t="s">
        <v>21</v>
      </c>
      <c r="E2596" t="s">
        <v>22</v>
      </c>
      <c r="F2596" s="101">
        <v>45900</v>
      </c>
      <c r="G2596">
        <v>91.52</v>
      </c>
      <c r="H2596">
        <v>90</v>
      </c>
      <c r="I2596" t="s">
        <v>2200</v>
      </c>
    </row>
    <row r="2597" spans="1:9" x14ac:dyDescent="0.3">
      <c r="A2597">
        <v>77</v>
      </c>
      <c r="B2597" t="s">
        <v>57</v>
      </c>
      <c r="C2597" t="s">
        <v>58</v>
      </c>
      <c r="D2597" t="s">
        <v>21</v>
      </c>
      <c r="E2597" t="s">
        <v>22</v>
      </c>
      <c r="F2597" s="101">
        <v>45930</v>
      </c>
      <c r="G2597">
        <v>98.4</v>
      </c>
      <c r="H2597">
        <v>97</v>
      </c>
      <c r="I2597" t="s">
        <v>2520</v>
      </c>
    </row>
    <row r="2598" spans="1:9" x14ac:dyDescent="0.3">
      <c r="A2598">
        <v>121</v>
      </c>
      <c r="B2598" t="s">
        <v>94</v>
      </c>
      <c r="C2598" t="s">
        <v>25</v>
      </c>
      <c r="D2598" t="s">
        <v>21</v>
      </c>
      <c r="E2598" t="s">
        <v>54</v>
      </c>
      <c r="F2598" s="101">
        <v>45930</v>
      </c>
      <c r="G2598">
        <v>99.29</v>
      </c>
      <c r="H2598">
        <v>102</v>
      </c>
      <c r="I2598" t="s">
        <v>805</v>
      </c>
    </row>
    <row r="2599" spans="1:9" x14ac:dyDescent="0.3">
      <c r="A2599">
        <v>122</v>
      </c>
      <c r="B2599" t="s">
        <v>96</v>
      </c>
      <c r="C2599" t="s">
        <v>93</v>
      </c>
      <c r="D2599" t="s">
        <v>21</v>
      </c>
      <c r="E2599" t="s">
        <v>22</v>
      </c>
      <c r="F2599" s="101">
        <v>45930</v>
      </c>
      <c r="G2599">
        <v>81.819999999999993</v>
      </c>
      <c r="H2599">
        <v>90</v>
      </c>
      <c r="I2599" t="s">
        <v>836</v>
      </c>
    </row>
    <row r="2600" spans="1:9" x14ac:dyDescent="0.3">
      <c r="A2600">
        <v>124</v>
      </c>
      <c r="B2600" t="s">
        <v>97</v>
      </c>
      <c r="C2600" t="s">
        <v>64</v>
      </c>
      <c r="D2600" t="s">
        <v>21</v>
      </c>
      <c r="E2600" t="s">
        <v>54</v>
      </c>
      <c r="F2600" s="101">
        <v>45930</v>
      </c>
      <c r="G2600">
        <v>0</v>
      </c>
      <c r="H2600">
        <v>0.2</v>
      </c>
      <c r="I2600" t="s">
        <v>853</v>
      </c>
    </row>
    <row r="2601" spans="1:9" x14ac:dyDescent="0.3">
      <c r="A2601">
        <v>125</v>
      </c>
      <c r="B2601" t="s">
        <v>98</v>
      </c>
      <c r="C2601" t="s">
        <v>64</v>
      </c>
      <c r="D2601" t="s">
        <v>21</v>
      </c>
      <c r="E2601" t="s">
        <v>54</v>
      </c>
      <c r="F2601" s="101">
        <v>45930</v>
      </c>
      <c r="G2601">
        <v>0</v>
      </c>
      <c r="H2601">
        <v>1.9</v>
      </c>
      <c r="I2601" t="s">
        <v>870</v>
      </c>
    </row>
    <row r="2602" spans="1:9" x14ac:dyDescent="0.3">
      <c r="A2602">
        <v>128</v>
      </c>
      <c r="B2602" t="s">
        <v>101</v>
      </c>
      <c r="C2602" t="s">
        <v>64</v>
      </c>
      <c r="D2602" t="s">
        <v>21</v>
      </c>
      <c r="E2602" t="s">
        <v>54</v>
      </c>
      <c r="F2602" s="101">
        <v>45930</v>
      </c>
      <c r="G2602">
        <v>0.72</v>
      </c>
      <c r="H2602">
        <v>1</v>
      </c>
      <c r="I2602" t="s">
        <v>891</v>
      </c>
    </row>
    <row r="2603" spans="1:9" x14ac:dyDescent="0.3">
      <c r="A2603">
        <v>172</v>
      </c>
      <c r="B2603" t="s">
        <v>122</v>
      </c>
      <c r="C2603" t="s">
        <v>93</v>
      </c>
      <c r="D2603" t="s">
        <v>21</v>
      </c>
      <c r="E2603" t="s">
        <v>22</v>
      </c>
      <c r="F2603" s="101">
        <v>45930</v>
      </c>
      <c r="G2603">
        <v>89.8</v>
      </c>
      <c r="H2603">
        <v>95</v>
      </c>
      <c r="I2603" t="s">
        <v>961</v>
      </c>
    </row>
    <row r="2604" spans="1:9" x14ac:dyDescent="0.3">
      <c r="A2604">
        <v>208</v>
      </c>
      <c r="B2604" t="s">
        <v>140</v>
      </c>
      <c r="C2604" t="s">
        <v>90</v>
      </c>
      <c r="D2604" t="s">
        <v>21</v>
      </c>
      <c r="E2604" t="s">
        <v>54</v>
      </c>
      <c r="F2604" s="101">
        <v>45930</v>
      </c>
      <c r="G2604">
        <v>1352</v>
      </c>
      <c r="H2604">
        <v>1</v>
      </c>
      <c r="I2604" t="s">
        <v>1016</v>
      </c>
    </row>
    <row r="2605" spans="1:9" x14ac:dyDescent="0.3">
      <c r="A2605">
        <v>214</v>
      </c>
      <c r="B2605" t="s">
        <v>143</v>
      </c>
      <c r="C2605" t="s">
        <v>90</v>
      </c>
      <c r="D2605" t="s">
        <v>21</v>
      </c>
      <c r="E2605" t="s">
        <v>54</v>
      </c>
      <c r="F2605" s="101">
        <v>45930</v>
      </c>
      <c r="G2605">
        <v>5321.59</v>
      </c>
      <c r="H2605">
        <v>7500</v>
      </c>
      <c r="I2605" t="s">
        <v>1061</v>
      </c>
    </row>
    <row r="2606" spans="1:9" x14ac:dyDescent="0.3">
      <c r="A2606">
        <v>217</v>
      </c>
      <c r="B2606" t="s">
        <v>147</v>
      </c>
      <c r="C2606" t="s">
        <v>90</v>
      </c>
      <c r="D2606" t="s">
        <v>21</v>
      </c>
      <c r="E2606" t="s">
        <v>22</v>
      </c>
      <c r="F2606" s="101">
        <v>45930</v>
      </c>
      <c r="G2606">
        <v>39.5</v>
      </c>
      <c r="H2606">
        <v>20</v>
      </c>
      <c r="I2606" t="s">
        <v>1089</v>
      </c>
    </row>
    <row r="2607" spans="1:9" x14ac:dyDescent="0.3">
      <c r="A2607">
        <v>218</v>
      </c>
      <c r="B2607" t="s">
        <v>148</v>
      </c>
      <c r="C2607" t="s">
        <v>90</v>
      </c>
      <c r="D2607" t="s">
        <v>21</v>
      </c>
      <c r="E2607" t="s">
        <v>54</v>
      </c>
      <c r="F2607" s="101">
        <v>45930</v>
      </c>
      <c r="G2607">
        <v>154601.59</v>
      </c>
      <c r="H2607">
        <v>172000</v>
      </c>
      <c r="I2607" t="s">
        <v>1120</v>
      </c>
    </row>
    <row r="2608" spans="1:9" x14ac:dyDescent="0.3">
      <c r="A2608">
        <v>225</v>
      </c>
      <c r="B2608" t="s">
        <v>156</v>
      </c>
      <c r="C2608" t="s">
        <v>90</v>
      </c>
      <c r="D2608" t="s">
        <v>21</v>
      </c>
      <c r="E2608" t="s">
        <v>22</v>
      </c>
      <c r="F2608" s="101">
        <v>45930</v>
      </c>
      <c r="G2608">
        <v>19</v>
      </c>
      <c r="H2608">
        <v>1</v>
      </c>
      <c r="I2608" t="s">
        <v>1175</v>
      </c>
    </row>
    <row r="2609" spans="1:9" x14ac:dyDescent="0.3">
      <c r="A2609">
        <v>239</v>
      </c>
      <c r="B2609" t="s">
        <v>1226</v>
      </c>
      <c r="C2609" t="s">
        <v>29</v>
      </c>
      <c r="D2609" t="s">
        <v>21</v>
      </c>
      <c r="E2609" t="s">
        <v>22</v>
      </c>
      <c r="F2609" s="101">
        <v>45930</v>
      </c>
      <c r="G2609">
        <v>43</v>
      </c>
      <c r="I2609" t="s">
        <v>1227</v>
      </c>
    </row>
    <row r="2610" spans="1:9" x14ac:dyDescent="0.3">
      <c r="A2610">
        <v>241</v>
      </c>
      <c r="B2610" t="s">
        <v>173</v>
      </c>
      <c r="C2610" t="s">
        <v>29</v>
      </c>
      <c r="D2610" t="s">
        <v>21</v>
      </c>
      <c r="E2610" t="s">
        <v>22</v>
      </c>
      <c r="F2610" s="101">
        <v>45930</v>
      </c>
      <c r="G2610">
        <v>100</v>
      </c>
      <c r="H2610">
        <v>80</v>
      </c>
      <c r="I2610" t="s">
        <v>1237</v>
      </c>
    </row>
    <row r="2611" spans="1:9" x14ac:dyDescent="0.3">
      <c r="A2611">
        <v>434</v>
      </c>
      <c r="B2611" t="s">
        <v>403</v>
      </c>
      <c r="C2611" t="s">
        <v>90</v>
      </c>
      <c r="D2611" t="s">
        <v>21</v>
      </c>
      <c r="E2611" t="s">
        <v>54</v>
      </c>
      <c r="F2611" s="101">
        <v>45930</v>
      </c>
      <c r="G2611">
        <v>109.73</v>
      </c>
      <c r="H2611">
        <v>200</v>
      </c>
      <c r="I2611" t="s">
        <v>1755</v>
      </c>
    </row>
    <row r="2612" spans="1:9" x14ac:dyDescent="0.3">
      <c r="A2612">
        <v>436</v>
      </c>
      <c r="B2612" t="s">
        <v>121</v>
      </c>
      <c r="C2612" t="s">
        <v>93</v>
      </c>
      <c r="D2612" t="s">
        <v>21</v>
      </c>
      <c r="E2612" t="s">
        <v>54</v>
      </c>
      <c r="F2612" s="101">
        <v>45930</v>
      </c>
      <c r="G2612">
        <v>7.08</v>
      </c>
      <c r="H2612">
        <v>14</v>
      </c>
      <c r="I2612" t="s">
        <v>1791</v>
      </c>
    </row>
    <row r="2613" spans="1:9" x14ac:dyDescent="0.3">
      <c r="A2613">
        <v>485</v>
      </c>
      <c r="B2613" t="s">
        <v>450</v>
      </c>
      <c r="C2613" t="s">
        <v>93</v>
      </c>
      <c r="D2613" t="s">
        <v>21</v>
      </c>
      <c r="E2613" t="s">
        <v>22</v>
      </c>
      <c r="F2613" s="101">
        <v>45930</v>
      </c>
      <c r="G2613">
        <v>62.5</v>
      </c>
      <c r="H2613">
        <v>80</v>
      </c>
      <c r="I2613" t="s">
        <v>2089</v>
      </c>
    </row>
    <row r="2614" spans="1:9" x14ac:dyDescent="0.3">
      <c r="A2614">
        <v>488</v>
      </c>
      <c r="B2614" t="s">
        <v>453</v>
      </c>
      <c r="C2614" t="s">
        <v>93</v>
      </c>
      <c r="D2614" t="s">
        <v>21</v>
      </c>
      <c r="E2614" t="s">
        <v>22</v>
      </c>
      <c r="F2614" s="101">
        <v>45930</v>
      </c>
      <c r="G2614">
        <v>86.89</v>
      </c>
      <c r="H2614">
        <v>85</v>
      </c>
      <c r="I2614" t="s">
        <v>2132</v>
      </c>
    </row>
    <row r="2615" spans="1:9" x14ac:dyDescent="0.3">
      <c r="A2615">
        <v>509</v>
      </c>
      <c r="B2615" t="s">
        <v>2156</v>
      </c>
      <c r="C2615" t="s">
        <v>29</v>
      </c>
      <c r="D2615" t="s">
        <v>21</v>
      </c>
      <c r="E2615" t="s">
        <v>22</v>
      </c>
      <c r="F2615" s="101">
        <v>45930</v>
      </c>
      <c r="G2615">
        <v>96.67</v>
      </c>
      <c r="H2615">
        <v>90</v>
      </c>
      <c r="I2615" t="s">
        <v>2201</v>
      </c>
    </row>
    <row r="2616" spans="1:9" x14ac:dyDescent="0.3">
      <c r="A2616">
        <v>69</v>
      </c>
      <c r="B2616" t="s">
        <v>51</v>
      </c>
      <c r="C2616" t="s">
        <v>50</v>
      </c>
      <c r="D2616" t="s">
        <v>52</v>
      </c>
      <c r="E2616" t="s">
        <v>22</v>
      </c>
      <c r="F2616" s="101">
        <v>45930</v>
      </c>
      <c r="G2616">
        <v>90.14</v>
      </c>
      <c r="H2616">
        <v>90</v>
      </c>
      <c r="I2616" t="s">
        <v>2492</v>
      </c>
    </row>
    <row r="2617" spans="1:9" x14ac:dyDescent="0.3">
      <c r="A2617">
        <v>111</v>
      </c>
      <c r="B2617" t="s">
        <v>85</v>
      </c>
      <c r="C2617" t="s">
        <v>50</v>
      </c>
      <c r="D2617" t="s">
        <v>52</v>
      </c>
      <c r="E2617" t="s">
        <v>22</v>
      </c>
      <c r="F2617" s="101">
        <v>45930</v>
      </c>
      <c r="G2617">
        <v>92.5</v>
      </c>
      <c r="H2617">
        <v>80</v>
      </c>
      <c r="I2617" t="s">
        <v>760</v>
      </c>
    </row>
    <row r="2618" spans="1:9" x14ac:dyDescent="0.3">
      <c r="A2618">
        <v>197</v>
      </c>
      <c r="B2618" t="s">
        <v>130</v>
      </c>
      <c r="C2618" t="s">
        <v>87</v>
      </c>
      <c r="D2618" t="s">
        <v>52</v>
      </c>
      <c r="E2618" t="s">
        <v>22</v>
      </c>
      <c r="F2618" s="101">
        <v>45930</v>
      </c>
      <c r="G2618">
        <v>104</v>
      </c>
      <c r="H2618">
        <v>97</v>
      </c>
      <c r="I2618" t="s">
        <v>971</v>
      </c>
    </row>
    <row r="2619" spans="1:9" x14ac:dyDescent="0.3">
      <c r="A2619">
        <v>213</v>
      </c>
      <c r="B2619" t="s">
        <v>142</v>
      </c>
      <c r="C2619" t="s">
        <v>90</v>
      </c>
      <c r="D2619" t="s">
        <v>52</v>
      </c>
      <c r="E2619" t="s">
        <v>22</v>
      </c>
      <c r="F2619" s="101">
        <v>45930</v>
      </c>
      <c r="G2619">
        <v>100</v>
      </c>
      <c r="H2619">
        <v>90</v>
      </c>
      <c r="I2619" t="s">
        <v>1034</v>
      </c>
    </row>
    <row r="2620" spans="1:9" x14ac:dyDescent="0.3">
      <c r="A2620">
        <v>233</v>
      </c>
      <c r="B2620" t="s">
        <v>164</v>
      </c>
      <c r="C2620" t="s">
        <v>90</v>
      </c>
      <c r="D2620" t="s">
        <v>52</v>
      </c>
      <c r="E2620" t="s">
        <v>22</v>
      </c>
      <c r="F2620" s="101">
        <v>45930</v>
      </c>
      <c r="H2620">
        <v>20</v>
      </c>
      <c r="I2620" t="s">
        <v>1201</v>
      </c>
    </row>
    <row r="2621" spans="1:9" x14ac:dyDescent="0.3">
      <c r="A2621">
        <v>234</v>
      </c>
      <c r="B2621" t="s">
        <v>165</v>
      </c>
      <c r="C2621" t="s">
        <v>90</v>
      </c>
      <c r="D2621" t="s">
        <v>52</v>
      </c>
      <c r="E2621" t="s">
        <v>22</v>
      </c>
      <c r="F2621" s="101">
        <v>45930</v>
      </c>
      <c r="H2621">
        <v>4000</v>
      </c>
      <c r="I2621" t="s">
        <v>1208</v>
      </c>
    </row>
    <row r="2622" spans="1:9" x14ac:dyDescent="0.3">
      <c r="A2622">
        <v>238</v>
      </c>
      <c r="B2622" t="s">
        <v>168</v>
      </c>
      <c r="C2622" t="s">
        <v>90</v>
      </c>
      <c r="D2622" t="s">
        <v>52</v>
      </c>
      <c r="E2622" t="s">
        <v>22</v>
      </c>
      <c r="F2622" s="101">
        <v>45930</v>
      </c>
      <c r="G2622">
        <v>94.59</v>
      </c>
      <c r="H2622">
        <v>90</v>
      </c>
      <c r="I2622" t="s">
        <v>1224</v>
      </c>
    </row>
    <row r="2623" spans="1:9" x14ac:dyDescent="0.3">
      <c r="A2623">
        <v>240</v>
      </c>
      <c r="B2623" t="s">
        <v>172</v>
      </c>
      <c r="C2623" t="s">
        <v>29</v>
      </c>
      <c r="D2623" t="s">
        <v>52</v>
      </c>
      <c r="E2623" t="s">
        <v>22</v>
      </c>
      <c r="F2623" s="101">
        <v>45930</v>
      </c>
      <c r="G2623">
        <v>100</v>
      </c>
      <c r="H2623">
        <v>100</v>
      </c>
      <c r="I2623" t="s">
        <v>1231</v>
      </c>
    </row>
    <row r="2624" spans="1:9" x14ac:dyDescent="0.3">
      <c r="A2624">
        <v>251</v>
      </c>
      <c r="B2624" t="s">
        <v>1248</v>
      </c>
      <c r="C2624" t="s">
        <v>186</v>
      </c>
      <c r="D2624" t="s">
        <v>52</v>
      </c>
      <c r="E2624" t="s">
        <v>22</v>
      </c>
      <c r="F2624" s="101">
        <v>45930</v>
      </c>
      <c r="G2624">
        <v>96.08</v>
      </c>
      <c r="H2624">
        <v>100</v>
      </c>
      <c r="I2624" t="s">
        <v>1251</v>
      </c>
    </row>
    <row r="2625" spans="1:9" x14ac:dyDescent="0.3">
      <c r="A2625">
        <v>254</v>
      </c>
      <c r="B2625" t="s">
        <v>189</v>
      </c>
      <c r="C2625" t="s">
        <v>190</v>
      </c>
      <c r="D2625" t="s">
        <v>52</v>
      </c>
      <c r="E2625" t="s">
        <v>22</v>
      </c>
      <c r="F2625" s="101">
        <v>45930</v>
      </c>
      <c r="G2625">
        <v>100</v>
      </c>
      <c r="H2625">
        <v>100</v>
      </c>
      <c r="I2625" t="s">
        <v>1256</v>
      </c>
    </row>
    <row r="2626" spans="1:9" x14ac:dyDescent="0.3">
      <c r="A2626">
        <v>263</v>
      </c>
      <c r="B2626" t="s">
        <v>201</v>
      </c>
      <c r="C2626" t="s">
        <v>41</v>
      </c>
      <c r="D2626" t="s">
        <v>52</v>
      </c>
      <c r="E2626" t="s">
        <v>22</v>
      </c>
      <c r="F2626" s="101">
        <v>45930</v>
      </c>
      <c r="G2626">
        <v>100</v>
      </c>
      <c r="H2626">
        <v>100</v>
      </c>
      <c r="I2626" t="s">
        <v>1268</v>
      </c>
    </row>
    <row r="2627" spans="1:9" x14ac:dyDescent="0.3">
      <c r="A2627">
        <v>265</v>
      </c>
      <c r="B2627" t="s">
        <v>205</v>
      </c>
      <c r="C2627" t="s">
        <v>41</v>
      </c>
      <c r="D2627" t="s">
        <v>52</v>
      </c>
      <c r="E2627" t="s">
        <v>22</v>
      </c>
      <c r="F2627" s="101">
        <v>45930</v>
      </c>
      <c r="G2627">
        <v>100</v>
      </c>
      <c r="H2627">
        <v>95</v>
      </c>
      <c r="I2627" t="s">
        <v>1275</v>
      </c>
    </row>
    <row r="2628" spans="1:9" x14ac:dyDescent="0.3">
      <c r="A2628">
        <v>266</v>
      </c>
      <c r="B2628" t="s">
        <v>206</v>
      </c>
      <c r="C2628" t="s">
        <v>41</v>
      </c>
      <c r="D2628" t="s">
        <v>52</v>
      </c>
      <c r="E2628" t="s">
        <v>22</v>
      </c>
      <c r="F2628" s="101">
        <v>45930</v>
      </c>
      <c r="G2628">
        <v>80</v>
      </c>
      <c r="H2628">
        <v>95</v>
      </c>
      <c r="I2628" t="s">
        <v>1282</v>
      </c>
    </row>
    <row r="2629" spans="1:9" x14ac:dyDescent="0.3">
      <c r="A2629">
        <v>300</v>
      </c>
      <c r="B2629" t="s">
        <v>244</v>
      </c>
      <c r="C2629" t="s">
        <v>245</v>
      </c>
      <c r="D2629" t="s">
        <v>52</v>
      </c>
      <c r="E2629" t="s">
        <v>22</v>
      </c>
      <c r="F2629" s="101">
        <v>45930</v>
      </c>
      <c r="G2629">
        <v>100</v>
      </c>
      <c r="H2629">
        <v>100</v>
      </c>
      <c r="I2629" t="s">
        <v>1375</v>
      </c>
    </row>
    <row r="2630" spans="1:9" x14ac:dyDescent="0.3">
      <c r="A2630">
        <v>301</v>
      </c>
      <c r="B2630" t="s">
        <v>246</v>
      </c>
      <c r="C2630" t="s">
        <v>245</v>
      </c>
      <c r="D2630" t="s">
        <v>52</v>
      </c>
      <c r="E2630" t="s">
        <v>22</v>
      </c>
      <c r="F2630" s="101">
        <v>45930</v>
      </c>
      <c r="G2630">
        <v>100</v>
      </c>
      <c r="H2630">
        <v>100</v>
      </c>
      <c r="I2630" t="s">
        <v>1377</v>
      </c>
    </row>
    <row r="2631" spans="1:9" x14ac:dyDescent="0.3">
      <c r="A2631">
        <v>306</v>
      </c>
      <c r="B2631" t="s">
        <v>252</v>
      </c>
      <c r="C2631" t="s">
        <v>186</v>
      </c>
      <c r="D2631" t="s">
        <v>52</v>
      </c>
      <c r="E2631" t="s">
        <v>22</v>
      </c>
      <c r="F2631" s="101">
        <v>45930</v>
      </c>
      <c r="G2631">
        <v>105.83</v>
      </c>
      <c r="H2631">
        <v>100</v>
      </c>
      <c r="I2631" t="s">
        <v>1398</v>
      </c>
    </row>
    <row r="2632" spans="1:9" x14ac:dyDescent="0.3">
      <c r="A2632">
        <v>347</v>
      </c>
      <c r="B2632" t="s">
        <v>297</v>
      </c>
      <c r="C2632" t="s">
        <v>298</v>
      </c>
      <c r="D2632" t="s">
        <v>52</v>
      </c>
      <c r="E2632" t="s">
        <v>54</v>
      </c>
      <c r="F2632" s="101">
        <v>45930</v>
      </c>
      <c r="G2632">
        <v>6</v>
      </c>
      <c r="H2632">
        <v>5</v>
      </c>
      <c r="I2632" t="s">
        <v>1428</v>
      </c>
    </row>
    <row r="2633" spans="1:9" x14ac:dyDescent="0.3">
      <c r="A2633">
        <v>348</v>
      </c>
      <c r="B2633" t="s">
        <v>299</v>
      </c>
      <c r="C2633" t="s">
        <v>298</v>
      </c>
      <c r="D2633" t="s">
        <v>52</v>
      </c>
      <c r="E2633" t="s">
        <v>22</v>
      </c>
      <c r="F2633" s="101">
        <v>45930</v>
      </c>
      <c r="G2633">
        <v>100</v>
      </c>
      <c r="H2633">
        <v>99</v>
      </c>
      <c r="I2633" t="s">
        <v>1430</v>
      </c>
    </row>
    <row r="2634" spans="1:9" x14ac:dyDescent="0.3">
      <c r="A2634">
        <v>351</v>
      </c>
      <c r="B2634" t="s">
        <v>300</v>
      </c>
      <c r="C2634" t="s">
        <v>298</v>
      </c>
      <c r="D2634" t="s">
        <v>52</v>
      </c>
      <c r="E2634" t="s">
        <v>54</v>
      </c>
      <c r="F2634" s="101">
        <v>45930</v>
      </c>
      <c r="G2634">
        <v>0.26</v>
      </c>
      <c r="H2634">
        <v>0</v>
      </c>
      <c r="I2634" t="s">
        <v>1432</v>
      </c>
    </row>
    <row r="2635" spans="1:9" x14ac:dyDescent="0.3">
      <c r="A2635">
        <v>352</v>
      </c>
      <c r="B2635" t="s">
        <v>301</v>
      </c>
      <c r="C2635" t="s">
        <v>298</v>
      </c>
      <c r="D2635" t="s">
        <v>52</v>
      </c>
      <c r="E2635" t="s">
        <v>54</v>
      </c>
      <c r="F2635" s="101">
        <v>45930</v>
      </c>
      <c r="G2635">
        <v>0.01</v>
      </c>
      <c r="H2635">
        <v>0</v>
      </c>
      <c r="I2635" t="s">
        <v>1433</v>
      </c>
    </row>
    <row r="2636" spans="1:9" x14ac:dyDescent="0.3">
      <c r="A2636">
        <v>368</v>
      </c>
      <c r="B2636" t="s">
        <v>322</v>
      </c>
      <c r="C2636" t="s">
        <v>1463</v>
      </c>
      <c r="D2636" t="s">
        <v>52</v>
      </c>
      <c r="E2636" t="s">
        <v>22</v>
      </c>
      <c r="F2636" s="101">
        <v>45930</v>
      </c>
      <c r="G2636">
        <v>95</v>
      </c>
      <c r="H2636">
        <v>93</v>
      </c>
      <c r="I2636" t="s">
        <v>1464</v>
      </c>
    </row>
    <row r="2637" spans="1:9" x14ac:dyDescent="0.3">
      <c r="A2637">
        <v>372</v>
      </c>
      <c r="B2637" t="s">
        <v>327</v>
      </c>
      <c r="C2637" t="s">
        <v>1463</v>
      </c>
      <c r="D2637" t="s">
        <v>52</v>
      </c>
      <c r="E2637" t="s">
        <v>22</v>
      </c>
      <c r="F2637" s="101">
        <v>45930</v>
      </c>
      <c r="G2637">
        <v>97</v>
      </c>
      <c r="H2637">
        <v>90</v>
      </c>
      <c r="I2637" t="s">
        <v>1472</v>
      </c>
    </row>
    <row r="2638" spans="1:9" x14ac:dyDescent="0.3">
      <c r="A2638">
        <v>373</v>
      </c>
      <c r="B2638" t="s">
        <v>328</v>
      </c>
      <c r="C2638" t="s">
        <v>190</v>
      </c>
      <c r="D2638" t="s">
        <v>52</v>
      </c>
      <c r="E2638" t="s">
        <v>22</v>
      </c>
      <c r="F2638" s="101">
        <v>45930</v>
      </c>
      <c r="G2638">
        <v>96.32</v>
      </c>
      <c r="H2638">
        <v>100</v>
      </c>
      <c r="I2638" t="s">
        <v>1488</v>
      </c>
    </row>
    <row r="2639" spans="1:9" x14ac:dyDescent="0.3">
      <c r="A2639">
        <v>390</v>
      </c>
      <c r="B2639" t="s">
        <v>348</v>
      </c>
      <c r="C2639" t="s">
        <v>190</v>
      </c>
      <c r="D2639" t="s">
        <v>52</v>
      </c>
      <c r="E2639" t="s">
        <v>22</v>
      </c>
      <c r="F2639" s="101">
        <v>45930</v>
      </c>
      <c r="G2639">
        <v>101.17</v>
      </c>
      <c r="H2639">
        <v>100</v>
      </c>
      <c r="I2639" t="s">
        <v>1541</v>
      </c>
    </row>
    <row r="2640" spans="1:9" x14ac:dyDescent="0.3">
      <c r="A2640">
        <v>394</v>
      </c>
      <c r="B2640" t="s">
        <v>353</v>
      </c>
      <c r="C2640" t="s">
        <v>354</v>
      </c>
      <c r="D2640" t="s">
        <v>52</v>
      </c>
      <c r="E2640" t="s">
        <v>22</v>
      </c>
      <c r="F2640" s="101">
        <v>45930</v>
      </c>
      <c r="G2640">
        <v>91.71</v>
      </c>
      <c r="H2640">
        <v>100</v>
      </c>
      <c r="I2640" t="s">
        <v>1549</v>
      </c>
    </row>
    <row r="2641" spans="1:9" x14ac:dyDescent="0.3">
      <c r="A2641">
        <v>395</v>
      </c>
      <c r="B2641" t="s">
        <v>356</v>
      </c>
      <c r="C2641" t="s">
        <v>354</v>
      </c>
      <c r="D2641" t="s">
        <v>52</v>
      </c>
      <c r="E2641" t="s">
        <v>22</v>
      </c>
      <c r="F2641" s="101">
        <v>45930</v>
      </c>
      <c r="G2641">
        <v>187.27</v>
      </c>
      <c r="H2641">
        <v>100</v>
      </c>
      <c r="I2641" t="s">
        <v>1554</v>
      </c>
    </row>
    <row r="2642" spans="1:9" x14ac:dyDescent="0.3">
      <c r="A2642">
        <v>414</v>
      </c>
      <c r="B2642" t="s">
        <v>382</v>
      </c>
      <c r="C2642" t="s">
        <v>190</v>
      </c>
      <c r="D2642" t="s">
        <v>52</v>
      </c>
      <c r="E2642" t="s">
        <v>22</v>
      </c>
      <c r="F2642" s="101">
        <v>45930</v>
      </c>
      <c r="G2642">
        <v>93.6</v>
      </c>
      <c r="H2642">
        <v>100</v>
      </c>
      <c r="I2642" t="s">
        <v>1600</v>
      </c>
    </row>
    <row r="2643" spans="1:9" x14ac:dyDescent="0.3">
      <c r="A2643">
        <v>415</v>
      </c>
      <c r="B2643" t="s">
        <v>383</v>
      </c>
      <c r="C2643" t="s">
        <v>190</v>
      </c>
      <c r="D2643" t="s">
        <v>52</v>
      </c>
      <c r="E2643" t="s">
        <v>22</v>
      </c>
      <c r="F2643" s="101">
        <v>45930</v>
      </c>
      <c r="G2643">
        <v>95.56</v>
      </c>
      <c r="H2643">
        <v>100</v>
      </c>
      <c r="I2643" t="s">
        <v>1616</v>
      </c>
    </row>
    <row r="2644" spans="1:9" x14ac:dyDescent="0.3">
      <c r="A2644">
        <v>416</v>
      </c>
      <c r="B2644" t="s">
        <v>384</v>
      </c>
      <c r="C2644" t="s">
        <v>190</v>
      </c>
      <c r="D2644" t="s">
        <v>52</v>
      </c>
      <c r="E2644" t="s">
        <v>22</v>
      </c>
      <c r="F2644" s="101">
        <v>45930</v>
      </c>
      <c r="G2644">
        <v>96.48</v>
      </c>
      <c r="H2644">
        <v>100</v>
      </c>
      <c r="I2644" t="s">
        <v>1632</v>
      </c>
    </row>
    <row r="2645" spans="1:9" x14ac:dyDescent="0.3">
      <c r="A2645">
        <v>417</v>
      </c>
      <c r="B2645" t="s">
        <v>385</v>
      </c>
      <c r="C2645" t="s">
        <v>190</v>
      </c>
      <c r="D2645" t="s">
        <v>52</v>
      </c>
      <c r="E2645" t="s">
        <v>22</v>
      </c>
      <c r="F2645" s="101">
        <v>45930</v>
      </c>
      <c r="G2645">
        <v>99.34</v>
      </c>
      <c r="H2645">
        <v>100</v>
      </c>
      <c r="I2645" t="s">
        <v>1648</v>
      </c>
    </row>
    <row r="2646" spans="1:9" x14ac:dyDescent="0.3">
      <c r="A2646">
        <v>418</v>
      </c>
      <c r="B2646" t="s">
        <v>386</v>
      </c>
      <c r="C2646" t="s">
        <v>190</v>
      </c>
      <c r="D2646" t="s">
        <v>52</v>
      </c>
      <c r="E2646" t="s">
        <v>22</v>
      </c>
      <c r="F2646" s="101">
        <v>45930</v>
      </c>
      <c r="G2646">
        <v>93.96</v>
      </c>
      <c r="H2646">
        <v>100</v>
      </c>
      <c r="I2646" t="s">
        <v>1664</v>
      </c>
    </row>
    <row r="2647" spans="1:9" x14ac:dyDescent="0.3">
      <c r="A2647">
        <v>420</v>
      </c>
      <c r="B2647" t="s">
        <v>388</v>
      </c>
      <c r="C2647" t="s">
        <v>190</v>
      </c>
      <c r="D2647" t="s">
        <v>52</v>
      </c>
      <c r="E2647" t="s">
        <v>22</v>
      </c>
      <c r="F2647" s="101">
        <v>45930</v>
      </c>
      <c r="G2647">
        <v>100.3</v>
      </c>
      <c r="H2647">
        <v>100</v>
      </c>
      <c r="I2647" t="s">
        <v>1680</v>
      </c>
    </row>
    <row r="2648" spans="1:9" x14ac:dyDescent="0.3">
      <c r="A2648">
        <v>431</v>
      </c>
      <c r="B2648" t="s">
        <v>400</v>
      </c>
      <c r="C2648" t="s">
        <v>64</v>
      </c>
      <c r="D2648" t="s">
        <v>52</v>
      </c>
      <c r="E2648" t="s">
        <v>22</v>
      </c>
      <c r="F2648" s="101">
        <v>45930</v>
      </c>
      <c r="G2648">
        <v>100</v>
      </c>
      <c r="H2648">
        <v>100</v>
      </c>
      <c r="I2648" t="s">
        <v>1705</v>
      </c>
    </row>
    <row r="2649" spans="1:9" x14ac:dyDescent="0.3">
      <c r="A2649">
        <v>432</v>
      </c>
      <c r="B2649" t="s">
        <v>401</v>
      </c>
      <c r="C2649" t="s">
        <v>64</v>
      </c>
      <c r="D2649" t="s">
        <v>52</v>
      </c>
      <c r="E2649" t="s">
        <v>22</v>
      </c>
      <c r="F2649" s="101">
        <v>45930</v>
      </c>
      <c r="G2649">
        <v>100</v>
      </c>
      <c r="H2649">
        <v>90</v>
      </c>
      <c r="I2649" t="s">
        <v>1718</v>
      </c>
    </row>
    <row r="2650" spans="1:9" x14ac:dyDescent="0.3">
      <c r="A2650">
        <v>453</v>
      </c>
      <c r="B2650" t="s">
        <v>418</v>
      </c>
      <c r="C2650" t="s">
        <v>358</v>
      </c>
      <c r="D2650" t="s">
        <v>52</v>
      </c>
      <c r="E2650" t="s">
        <v>22</v>
      </c>
      <c r="F2650" s="101">
        <v>45930</v>
      </c>
      <c r="G2650">
        <v>100</v>
      </c>
      <c r="H2650">
        <v>100</v>
      </c>
      <c r="I2650" t="s">
        <v>1830</v>
      </c>
    </row>
    <row r="2651" spans="1:9" x14ac:dyDescent="0.3">
      <c r="A2651">
        <v>455</v>
      </c>
      <c r="B2651" t="s">
        <v>420</v>
      </c>
      <c r="C2651" t="s">
        <v>358</v>
      </c>
      <c r="D2651" t="s">
        <v>52</v>
      </c>
      <c r="E2651" t="s">
        <v>22</v>
      </c>
      <c r="F2651" s="101">
        <v>45930</v>
      </c>
      <c r="G2651">
        <v>100</v>
      </c>
      <c r="H2651">
        <v>100</v>
      </c>
      <c r="I2651" t="s">
        <v>1833</v>
      </c>
    </row>
    <row r="2652" spans="1:9" x14ac:dyDescent="0.3">
      <c r="A2652">
        <v>456</v>
      </c>
      <c r="B2652" t="s">
        <v>421</v>
      </c>
      <c r="C2652" t="s">
        <v>395</v>
      </c>
      <c r="D2652" t="s">
        <v>52</v>
      </c>
      <c r="E2652" t="s">
        <v>22</v>
      </c>
      <c r="F2652" s="101">
        <v>45930</v>
      </c>
      <c r="G2652">
        <v>121.57</v>
      </c>
      <c r="H2652">
        <v>100</v>
      </c>
      <c r="I2652" t="s">
        <v>1855</v>
      </c>
    </row>
    <row r="2653" spans="1:9" x14ac:dyDescent="0.3">
      <c r="A2653">
        <v>457</v>
      </c>
      <c r="B2653" t="s">
        <v>422</v>
      </c>
      <c r="C2653" t="s">
        <v>395</v>
      </c>
      <c r="D2653" t="s">
        <v>52</v>
      </c>
      <c r="E2653" t="s">
        <v>22</v>
      </c>
      <c r="F2653" s="101">
        <v>45930</v>
      </c>
      <c r="G2653">
        <v>85.71</v>
      </c>
      <c r="H2653">
        <v>100</v>
      </c>
      <c r="I2653" t="s">
        <v>1877</v>
      </c>
    </row>
    <row r="2654" spans="1:9" x14ac:dyDescent="0.3">
      <c r="A2654">
        <v>469</v>
      </c>
      <c r="B2654" t="s">
        <v>387</v>
      </c>
      <c r="C2654" t="s">
        <v>190</v>
      </c>
      <c r="D2654" t="s">
        <v>52</v>
      </c>
      <c r="E2654" t="s">
        <v>22</v>
      </c>
      <c r="F2654" s="101">
        <v>45930</v>
      </c>
      <c r="G2654">
        <v>92.65</v>
      </c>
      <c r="H2654">
        <v>100</v>
      </c>
      <c r="I2654" t="s">
        <v>1898</v>
      </c>
    </row>
    <row r="2655" spans="1:9" x14ac:dyDescent="0.3">
      <c r="A2655">
        <v>470</v>
      </c>
      <c r="B2655" t="s">
        <v>433</v>
      </c>
      <c r="C2655" t="s">
        <v>190</v>
      </c>
      <c r="D2655" t="s">
        <v>52</v>
      </c>
      <c r="E2655" t="s">
        <v>22</v>
      </c>
      <c r="F2655" s="101">
        <v>45930</v>
      </c>
      <c r="G2655">
        <v>105.6</v>
      </c>
      <c r="H2655">
        <v>100</v>
      </c>
      <c r="I2655" t="s">
        <v>1916</v>
      </c>
    </row>
    <row r="2656" spans="1:9" x14ac:dyDescent="0.3">
      <c r="A2656">
        <v>471</v>
      </c>
      <c r="B2656" t="s">
        <v>434</v>
      </c>
      <c r="C2656" t="s">
        <v>190</v>
      </c>
      <c r="D2656" t="s">
        <v>52</v>
      </c>
      <c r="E2656" t="s">
        <v>22</v>
      </c>
      <c r="F2656" s="101">
        <v>45930</v>
      </c>
      <c r="G2656">
        <v>98.93</v>
      </c>
      <c r="H2656">
        <v>100</v>
      </c>
      <c r="I2656" t="s">
        <v>1935</v>
      </c>
    </row>
    <row r="2657" spans="1:9" x14ac:dyDescent="0.3">
      <c r="A2657">
        <v>484</v>
      </c>
      <c r="B2657" t="s">
        <v>449</v>
      </c>
      <c r="C2657" t="s">
        <v>64</v>
      </c>
      <c r="D2657" t="s">
        <v>52</v>
      </c>
      <c r="E2657" t="s">
        <v>22</v>
      </c>
      <c r="F2657" s="101">
        <v>45930</v>
      </c>
      <c r="G2657">
        <v>100</v>
      </c>
      <c r="H2657">
        <v>90</v>
      </c>
      <c r="I2657" t="s">
        <v>2056</v>
      </c>
    </row>
    <row r="2658" spans="1:9" x14ac:dyDescent="0.3">
      <c r="A2658">
        <v>510</v>
      </c>
      <c r="B2658" t="s">
        <v>2204</v>
      </c>
      <c r="C2658" t="s">
        <v>241</v>
      </c>
      <c r="D2658" t="s">
        <v>52</v>
      </c>
      <c r="E2658" t="s">
        <v>22</v>
      </c>
      <c r="F2658" s="101">
        <v>45930</v>
      </c>
      <c r="G2658">
        <v>0</v>
      </c>
      <c r="I2658" t="s">
        <v>2226</v>
      </c>
    </row>
    <row r="2659" spans="1:9" x14ac:dyDescent="0.3">
      <c r="A2659">
        <v>511</v>
      </c>
      <c r="B2659" t="s">
        <v>2228</v>
      </c>
      <c r="C2659" t="s">
        <v>241</v>
      </c>
      <c r="D2659" t="s">
        <v>52</v>
      </c>
      <c r="E2659" t="s">
        <v>22</v>
      </c>
      <c r="F2659" s="101">
        <v>45930</v>
      </c>
      <c r="G2659">
        <v>86.36</v>
      </c>
      <c r="I2659" t="s">
        <v>2251</v>
      </c>
    </row>
    <row r="2660" spans="1:9" x14ac:dyDescent="0.3">
      <c r="A2660">
        <v>513</v>
      </c>
      <c r="B2660" t="s">
        <v>2253</v>
      </c>
      <c r="C2660" t="s">
        <v>241</v>
      </c>
      <c r="D2660" t="s">
        <v>52</v>
      </c>
      <c r="E2660" t="s">
        <v>22</v>
      </c>
      <c r="F2660" s="101">
        <v>45930</v>
      </c>
      <c r="I2660" t="s">
        <v>2256</v>
      </c>
    </row>
    <row r="2661" spans="1:9" x14ac:dyDescent="0.3">
      <c r="A2661">
        <v>518</v>
      </c>
      <c r="B2661" t="s">
        <v>59</v>
      </c>
      <c r="C2661" t="s">
        <v>60</v>
      </c>
      <c r="D2661" t="s">
        <v>52</v>
      </c>
      <c r="E2661" t="s">
        <v>22</v>
      </c>
      <c r="F2661" s="101">
        <v>45930</v>
      </c>
      <c r="G2661">
        <v>120</v>
      </c>
      <c r="H2661">
        <v>100</v>
      </c>
      <c r="I2661" t="s">
        <v>2265</v>
      </c>
    </row>
    <row r="2662" spans="1:9" x14ac:dyDescent="0.3">
      <c r="A2662">
        <v>526</v>
      </c>
      <c r="B2662" t="s">
        <v>2305</v>
      </c>
      <c r="C2662" t="s">
        <v>27</v>
      </c>
      <c r="D2662" t="s">
        <v>52</v>
      </c>
      <c r="E2662" t="s">
        <v>22</v>
      </c>
      <c r="F2662" s="101">
        <v>45930</v>
      </c>
      <c r="G2662">
        <v>96.6</v>
      </c>
      <c r="H2662">
        <v>95</v>
      </c>
      <c r="I2662" t="s">
        <v>2307</v>
      </c>
    </row>
    <row r="2663" spans="1:9" x14ac:dyDescent="0.3">
      <c r="A2663">
        <v>529</v>
      </c>
      <c r="B2663" t="s">
        <v>2313</v>
      </c>
      <c r="C2663" t="s">
        <v>87</v>
      </c>
      <c r="D2663" t="s">
        <v>52</v>
      </c>
      <c r="E2663" t="s">
        <v>22</v>
      </c>
      <c r="F2663" s="101">
        <v>45930</v>
      </c>
      <c r="G2663">
        <v>196.19</v>
      </c>
      <c r="H2663">
        <v>90</v>
      </c>
      <c r="I2663" t="s">
        <v>2333</v>
      </c>
    </row>
    <row r="2664" spans="1:9" x14ac:dyDescent="0.3">
      <c r="A2664">
        <v>77</v>
      </c>
      <c r="B2664" t="s">
        <v>57</v>
      </c>
      <c r="C2664" t="s">
        <v>58</v>
      </c>
      <c r="D2664" t="s">
        <v>21</v>
      </c>
      <c r="E2664" t="s">
        <v>22</v>
      </c>
      <c r="F2664" s="101">
        <v>45961</v>
      </c>
      <c r="G2664">
        <v>97.7</v>
      </c>
      <c r="H2664">
        <v>97</v>
      </c>
      <c r="I2664" t="s">
        <v>2521</v>
      </c>
    </row>
    <row r="2665" spans="1:9" x14ac:dyDescent="0.3">
      <c r="A2665">
        <v>121</v>
      </c>
      <c r="B2665" t="s">
        <v>94</v>
      </c>
      <c r="C2665" t="s">
        <v>25</v>
      </c>
      <c r="D2665" t="s">
        <v>21</v>
      </c>
      <c r="E2665" t="s">
        <v>54</v>
      </c>
      <c r="F2665" s="101">
        <v>45961</v>
      </c>
      <c r="G2665">
        <v>107.27</v>
      </c>
      <c r="H2665">
        <v>102</v>
      </c>
      <c r="I2665" t="s">
        <v>806</v>
      </c>
    </row>
    <row r="2666" spans="1:9" x14ac:dyDescent="0.3">
      <c r="A2666">
        <v>122</v>
      </c>
      <c r="B2666" t="s">
        <v>96</v>
      </c>
      <c r="C2666" t="s">
        <v>93</v>
      </c>
      <c r="D2666" t="s">
        <v>21</v>
      </c>
      <c r="E2666" t="s">
        <v>22</v>
      </c>
      <c r="F2666" s="101">
        <v>45961</v>
      </c>
      <c r="G2666">
        <v>88.89</v>
      </c>
      <c r="H2666">
        <v>90</v>
      </c>
      <c r="I2666" t="s">
        <v>837</v>
      </c>
    </row>
    <row r="2667" spans="1:9" x14ac:dyDescent="0.3">
      <c r="A2667">
        <v>124</v>
      </c>
      <c r="B2667" t="s">
        <v>97</v>
      </c>
      <c r="C2667" t="s">
        <v>64</v>
      </c>
      <c r="D2667" t="s">
        <v>21</v>
      </c>
      <c r="E2667" t="s">
        <v>54</v>
      </c>
      <c r="F2667" s="101">
        <v>45961</v>
      </c>
      <c r="G2667">
        <v>0</v>
      </c>
      <c r="H2667">
        <v>0.2</v>
      </c>
      <c r="I2667" t="s">
        <v>854</v>
      </c>
    </row>
    <row r="2668" spans="1:9" x14ac:dyDescent="0.3">
      <c r="A2668">
        <v>125</v>
      </c>
      <c r="B2668" t="s">
        <v>98</v>
      </c>
      <c r="C2668" t="s">
        <v>64</v>
      </c>
      <c r="D2668" t="s">
        <v>21</v>
      </c>
      <c r="E2668" t="s">
        <v>54</v>
      </c>
      <c r="F2668" s="101">
        <v>45961</v>
      </c>
      <c r="G2668">
        <v>0</v>
      </c>
      <c r="H2668">
        <v>1.9</v>
      </c>
      <c r="I2668" t="s">
        <v>871</v>
      </c>
    </row>
    <row r="2669" spans="1:9" x14ac:dyDescent="0.3">
      <c r="A2669">
        <v>128</v>
      </c>
      <c r="B2669" t="s">
        <v>101</v>
      </c>
      <c r="C2669" t="s">
        <v>64</v>
      </c>
      <c r="D2669" t="s">
        <v>21</v>
      </c>
      <c r="E2669" t="s">
        <v>54</v>
      </c>
      <c r="F2669" s="101">
        <v>45961</v>
      </c>
      <c r="G2669">
        <v>0.69</v>
      </c>
      <c r="H2669">
        <v>1</v>
      </c>
      <c r="I2669" t="s">
        <v>892</v>
      </c>
    </row>
    <row r="2670" spans="1:9" x14ac:dyDescent="0.3">
      <c r="A2670">
        <v>172</v>
      </c>
      <c r="B2670" t="s">
        <v>122</v>
      </c>
      <c r="C2670" t="s">
        <v>93</v>
      </c>
      <c r="D2670" t="s">
        <v>21</v>
      </c>
      <c r="E2670" t="s">
        <v>22</v>
      </c>
      <c r="F2670" s="101">
        <v>45961</v>
      </c>
      <c r="G2670">
        <v>98.21</v>
      </c>
      <c r="H2670">
        <v>95</v>
      </c>
      <c r="I2670" t="s">
        <v>962</v>
      </c>
    </row>
    <row r="2671" spans="1:9" x14ac:dyDescent="0.3">
      <c r="A2671">
        <v>208</v>
      </c>
      <c r="B2671" t="s">
        <v>140</v>
      </c>
      <c r="C2671" t="s">
        <v>90</v>
      </c>
      <c r="D2671" t="s">
        <v>21</v>
      </c>
      <c r="E2671" t="s">
        <v>54</v>
      </c>
      <c r="F2671" s="101">
        <v>45961</v>
      </c>
      <c r="G2671">
        <v>1260.5</v>
      </c>
      <c r="H2671">
        <v>1</v>
      </c>
      <c r="I2671" t="s">
        <v>1017</v>
      </c>
    </row>
    <row r="2672" spans="1:9" x14ac:dyDescent="0.3">
      <c r="A2672">
        <v>214</v>
      </c>
      <c r="B2672" t="s">
        <v>143</v>
      </c>
      <c r="C2672" t="s">
        <v>90</v>
      </c>
      <c r="D2672" t="s">
        <v>21</v>
      </c>
      <c r="E2672" t="s">
        <v>54</v>
      </c>
      <c r="F2672" s="101">
        <v>45961</v>
      </c>
      <c r="G2672">
        <v>3998.57</v>
      </c>
      <c r="H2672">
        <v>7500</v>
      </c>
      <c r="I2672" t="s">
        <v>1062</v>
      </c>
    </row>
    <row r="2673" spans="1:9" x14ac:dyDescent="0.3">
      <c r="A2673">
        <v>217</v>
      </c>
      <c r="B2673" t="s">
        <v>147</v>
      </c>
      <c r="C2673" t="s">
        <v>90</v>
      </c>
      <c r="D2673" t="s">
        <v>21</v>
      </c>
      <c r="E2673" t="s">
        <v>22</v>
      </c>
      <c r="F2673" s="101">
        <v>45961</v>
      </c>
      <c r="G2673">
        <v>148.5</v>
      </c>
      <c r="H2673">
        <v>20</v>
      </c>
      <c r="I2673" t="s">
        <v>1090</v>
      </c>
    </row>
    <row r="2674" spans="1:9" x14ac:dyDescent="0.3">
      <c r="A2674">
        <v>218</v>
      </c>
      <c r="B2674" t="s">
        <v>148</v>
      </c>
      <c r="C2674" t="s">
        <v>90</v>
      </c>
      <c r="D2674" t="s">
        <v>21</v>
      </c>
      <c r="E2674" t="s">
        <v>54</v>
      </c>
      <c r="F2674" s="101">
        <v>45961</v>
      </c>
      <c r="G2674">
        <v>150485.75</v>
      </c>
      <c r="H2674">
        <v>172000</v>
      </c>
      <c r="I2674" t="s">
        <v>1121</v>
      </c>
    </row>
    <row r="2675" spans="1:9" x14ac:dyDescent="0.3">
      <c r="A2675">
        <v>225</v>
      </c>
      <c r="B2675" t="s">
        <v>156</v>
      </c>
      <c r="C2675" t="s">
        <v>90</v>
      </c>
      <c r="D2675" t="s">
        <v>21</v>
      </c>
      <c r="E2675" t="s">
        <v>22</v>
      </c>
      <c r="F2675" s="101">
        <v>45961</v>
      </c>
      <c r="G2675">
        <v>11</v>
      </c>
      <c r="H2675">
        <v>1</v>
      </c>
      <c r="I2675" t="s">
        <v>1176</v>
      </c>
    </row>
    <row r="2676" spans="1:9" x14ac:dyDescent="0.3">
      <c r="A2676">
        <v>239</v>
      </c>
      <c r="B2676" t="s">
        <v>1226</v>
      </c>
      <c r="C2676" t="s">
        <v>29</v>
      </c>
      <c r="D2676" t="s">
        <v>21</v>
      </c>
      <c r="E2676" t="s">
        <v>22</v>
      </c>
      <c r="F2676" s="101">
        <v>45961</v>
      </c>
      <c r="G2676">
        <v>43</v>
      </c>
      <c r="I2676" t="s">
        <v>1228</v>
      </c>
    </row>
    <row r="2677" spans="1:9" x14ac:dyDescent="0.3">
      <c r="A2677">
        <v>241</v>
      </c>
      <c r="B2677" t="s">
        <v>173</v>
      </c>
      <c r="C2677" t="s">
        <v>29</v>
      </c>
      <c r="D2677" t="s">
        <v>21</v>
      </c>
      <c r="E2677" t="s">
        <v>22</v>
      </c>
      <c r="F2677" s="101">
        <v>45961</v>
      </c>
      <c r="G2677">
        <v>100</v>
      </c>
      <c r="H2677">
        <v>80</v>
      </c>
      <c r="I2677" t="s">
        <v>1238</v>
      </c>
    </row>
    <row r="2678" spans="1:9" x14ac:dyDescent="0.3">
      <c r="A2678">
        <v>434</v>
      </c>
      <c r="B2678" t="s">
        <v>403</v>
      </c>
      <c r="C2678" t="s">
        <v>90</v>
      </c>
      <c r="D2678" t="s">
        <v>21</v>
      </c>
      <c r="E2678" t="s">
        <v>54</v>
      </c>
      <c r="F2678" s="101">
        <v>45961</v>
      </c>
      <c r="G2678">
        <v>4524.46</v>
      </c>
      <c r="H2678">
        <v>200</v>
      </c>
      <c r="I2678" t="s">
        <v>1756</v>
      </c>
    </row>
    <row r="2679" spans="1:9" x14ac:dyDescent="0.3">
      <c r="A2679">
        <v>436</v>
      </c>
      <c r="B2679" t="s">
        <v>121</v>
      </c>
      <c r="C2679" t="s">
        <v>93</v>
      </c>
      <c r="D2679" t="s">
        <v>21</v>
      </c>
      <c r="E2679" t="s">
        <v>54</v>
      </c>
      <c r="F2679" s="101">
        <v>45961</v>
      </c>
      <c r="G2679">
        <v>15.49</v>
      </c>
      <c r="H2679">
        <v>14</v>
      </c>
      <c r="I2679" t="s">
        <v>1792</v>
      </c>
    </row>
    <row r="2680" spans="1:9" x14ac:dyDescent="0.3">
      <c r="A2680">
        <v>485</v>
      </c>
      <c r="B2680" t="s">
        <v>450</v>
      </c>
      <c r="C2680" t="s">
        <v>93</v>
      </c>
      <c r="D2680" t="s">
        <v>21</v>
      </c>
      <c r="E2680" t="s">
        <v>22</v>
      </c>
      <c r="F2680" s="101">
        <v>45961</v>
      </c>
      <c r="G2680">
        <v>100</v>
      </c>
      <c r="H2680">
        <v>80</v>
      </c>
      <c r="I2680" t="s">
        <v>2090</v>
      </c>
    </row>
    <row r="2681" spans="1:9" x14ac:dyDescent="0.3">
      <c r="A2681">
        <v>488</v>
      </c>
      <c r="B2681" t="s">
        <v>453</v>
      </c>
      <c r="C2681" t="s">
        <v>93</v>
      </c>
      <c r="D2681" t="s">
        <v>21</v>
      </c>
      <c r="E2681" t="s">
        <v>22</v>
      </c>
      <c r="F2681" s="101">
        <v>45961</v>
      </c>
      <c r="G2681">
        <v>85.59</v>
      </c>
      <c r="H2681">
        <v>85</v>
      </c>
      <c r="I2681" t="s">
        <v>2133</v>
      </c>
    </row>
    <row r="2682" spans="1:9" x14ac:dyDescent="0.3">
      <c r="A2682">
        <v>109</v>
      </c>
      <c r="B2682" t="s">
        <v>85</v>
      </c>
      <c r="C2682" t="s">
        <v>395</v>
      </c>
      <c r="D2682" t="s">
        <v>65</v>
      </c>
      <c r="E2682" t="s">
        <v>22</v>
      </c>
      <c r="F2682" s="101">
        <v>45961</v>
      </c>
      <c r="G2682">
        <v>94</v>
      </c>
      <c r="H2682">
        <v>80</v>
      </c>
      <c r="I2682" t="s">
        <v>755</v>
      </c>
    </row>
    <row r="2683" spans="1:9" x14ac:dyDescent="0.3">
      <c r="A2683">
        <v>112</v>
      </c>
      <c r="B2683" t="s">
        <v>85</v>
      </c>
      <c r="C2683" t="s">
        <v>87</v>
      </c>
      <c r="D2683" t="s">
        <v>65</v>
      </c>
      <c r="E2683" t="s">
        <v>22</v>
      </c>
      <c r="F2683" s="101">
        <v>45961</v>
      </c>
      <c r="G2683">
        <v>90</v>
      </c>
      <c r="H2683">
        <v>80</v>
      </c>
      <c r="I2683" t="s">
        <v>762</v>
      </c>
    </row>
    <row r="2684" spans="1:9" x14ac:dyDescent="0.3">
      <c r="A2684">
        <v>113</v>
      </c>
      <c r="B2684" t="s">
        <v>85</v>
      </c>
      <c r="C2684" t="s">
        <v>25</v>
      </c>
      <c r="D2684" t="s">
        <v>65</v>
      </c>
      <c r="E2684" t="s">
        <v>22</v>
      </c>
      <c r="F2684" s="101">
        <v>45961</v>
      </c>
      <c r="G2684">
        <v>94</v>
      </c>
      <c r="H2684">
        <v>80</v>
      </c>
      <c r="I2684" t="s">
        <v>764</v>
      </c>
    </row>
    <row r="2685" spans="1:9" x14ac:dyDescent="0.3">
      <c r="A2685">
        <v>114</v>
      </c>
      <c r="B2685" t="s">
        <v>85</v>
      </c>
      <c r="C2685" t="s">
        <v>58</v>
      </c>
      <c r="D2685" t="s">
        <v>65</v>
      </c>
      <c r="E2685" t="s">
        <v>22</v>
      </c>
      <c r="F2685" s="101">
        <v>45961</v>
      </c>
      <c r="G2685">
        <v>74</v>
      </c>
      <c r="H2685">
        <v>80</v>
      </c>
      <c r="I2685" t="s">
        <v>766</v>
      </c>
    </row>
    <row r="2686" spans="1:9" x14ac:dyDescent="0.3">
      <c r="A2686">
        <v>115</v>
      </c>
      <c r="B2686" t="s">
        <v>85</v>
      </c>
      <c r="C2686" t="s">
        <v>64</v>
      </c>
      <c r="D2686" t="s">
        <v>65</v>
      </c>
      <c r="E2686" t="s">
        <v>22</v>
      </c>
      <c r="F2686" s="101">
        <v>45961</v>
      </c>
      <c r="G2686">
        <v>89</v>
      </c>
      <c r="H2686">
        <v>80</v>
      </c>
      <c r="I2686" t="s">
        <v>770</v>
      </c>
    </row>
    <row r="2687" spans="1:9" x14ac:dyDescent="0.3">
      <c r="A2687">
        <v>117</v>
      </c>
      <c r="B2687" t="s">
        <v>85</v>
      </c>
      <c r="C2687" t="s">
        <v>90</v>
      </c>
      <c r="D2687" t="s">
        <v>65</v>
      </c>
      <c r="E2687" t="s">
        <v>22</v>
      </c>
      <c r="F2687" s="101">
        <v>45961</v>
      </c>
      <c r="G2687">
        <v>100</v>
      </c>
      <c r="H2687">
        <v>80</v>
      </c>
      <c r="I2687" t="s">
        <v>781</v>
      </c>
    </row>
    <row r="2688" spans="1:9" x14ac:dyDescent="0.3">
      <c r="A2688">
        <v>118</v>
      </c>
      <c r="B2688" t="s">
        <v>92</v>
      </c>
      <c r="C2688" t="s">
        <v>93</v>
      </c>
      <c r="D2688" t="s">
        <v>65</v>
      </c>
      <c r="E2688" t="s">
        <v>22</v>
      </c>
      <c r="F2688" s="101">
        <v>45961</v>
      </c>
      <c r="G2688">
        <v>98</v>
      </c>
      <c r="H2688">
        <v>80</v>
      </c>
      <c r="I2688" t="s">
        <v>785</v>
      </c>
    </row>
    <row r="2689" spans="1:9" x14ac:dyDescent="0.3">
      <c r="A2689">
        <v>133</v>
      </c>
      <c r="B2689" t="s">
        <v>85</v>
      </c>
      <c r="C2689" t="s">
        <v>102</v>
      </c>
      <c r="D2689" t="s">
        <v>65</v>
      </c>
      <c r="E2689" t="s">
        <v>22</v>
      </c>
      <c r="F2689" s="101">
        <v>45961</v>
      </c>
      <c r="G2689">
        <v>96</v>
      </c>
      <c r="H2689">
        <v>80</v>
      </c>
      <c r="I2689" t="s">
        <v>897</v>
      </c>
    </row>
    <row r="2690" spans="1:9" x14ac:dyDescent="0.3">
      <c r="A2690">
        <v>151</v>
      </c>
      <c r="B2690" t="s">
        <v>85</v>
      </c>
      <c r="C2690" t="s">
        <v>104</v>
      </c>
      <c r="D2690" t="s">
        <v>65</v>
      </c>
      <c r="E2690" t="s">
        <v>22</v>
      </c>
      <c r="F2690" s="101">
        <v>45961</v>
      </c>
      <c r="G2690">
        <v>95</v>
      </c>
      <c r="H2690">
        <v>80</v>
      </c>
      <c r="I2690" t="s">
        <v>942</v>
      </c>
    </row>
    <row r="2691" spans="1:9" x14ac:dyDescent="0.3">
      <c r="A2691">
        <v>77</v>
      </c>
      <c r="B2691" t="s">
        <v>57</v>
      </c>
      <c r="C2691" t="s">
        <v>58</v>
      </c>
      <c r="D2691" t="s">
        <v>21</v>
      </c>
      <c r="E2691" t="s">
        <v>22</v>
      </c>
      <c r="F2691" s="101">
        <v>45991</v>
      </c>
      <c r="G2691">
        <v>93.4</v>
      </c>
      <c r="H2691">
        <v>97</v>
      </c>
      <c r="I2691" t="s">
        <v>2522</v>
      </c>
    </row>
    <row r="2692" spans="1:9" x14ac:dyDescent="0.3">
      <c r="A2692">
        <v>121</v>
      </c>
      <c r="B2692" t="s">
        <v>94</v>
      </c>
      <c r="C2692" t="s">
        <v>25</v>
      </c>
      <c r="D2692" t="s">
        <v>21</v>
      </c>
      <c r="E2692" t="s">
        <v>54</v>
      </c>
      <c r="F2692" s="101">
        <v>45991</v>
      </c>
      <c r="G2692">
        <v>106.53</v>
      </c>
      <c r="H2692">
        <v>102</v>
      </c>
      <c r="I2692" t="s">
        <v>807</v>
      </c>
    </row>
    <row r="2693" spans="1:9" x14ac:dyDescent="0.3">
      <c r="A2693">
        <v>122</v>
      </c>
      <c r="B2693" t="s">
        <v>96</v>
      </c>
      <c r="C2693" t="s">
        <v>93</v>
      </c>
      <c r="D2693" t="s">
        <v>21</v>
      </c>
      <c r="E2693" t="s">
        <v>22</v>
      </c>
      <c r="F2693" s="101">
        <v>45991</v>
      </c>
      <c r="G2693">
        <v>90</v>
      </c>
      <c r="H2693">
        <v>90</v>
      </c>
      <c r="I2693" t="s">
        <v>838</v>
      </c>
    </row>
    <row r="2694" spans="1:9" x14ac:dyDescent="0.3">
      <c r="A2694">
        <v>124</v>
      </c>
      <c r="B2694" t="s">
        <v>97</v>
      </c>
      <c r="C2694" t="s">
        <v>64</v>
      </c>
      <c r="D2694" t="s">
        <v>21</v>
      </c>
      <c r="E2694" t="s">
        <v>54</v>
      </c>
      <c r="F2694" s="101">
        <v>45991</v>
      </c>
      <c r="G2694">
        <v>0</v>
      </c>
      <c r="H2694">
        <v>0.2</v>
      </c>
      <c r="I2694" t="s">
        <v>855</v>
      </c>
    </row>
    <row r="2695" spans="1:9" x14ac:dyDescent="0.3">
      <c r="A2695">
        <v>125</v>
      </c>
      <c r="B2695" t="s">
        <v>98</v>
      </c>
      <c r="C2695" t="s">
        <v>64</v>
      </c>
      <c r="D2695" t="s">
        <v>21</v>
      </c>
      <c r="E2695" t="s">
        <v>54</v>
      </c>
      <c r="F2695" s="101">
        <v>45991</v>
      </c>
      <c r="G2695">
        <v>0</v>
      </c>
      <c r="H2695">
        <v>1.9</v>
      </c>
      <c r="I2695" t="s">
        <v>872</v>
      </c>
    </row>
    <row r="2696" spans="1:9" x14ac:dyDescent="0.3">
      <c r="A2696">
        <v>128</v>
      </c>
      <c r="B2696" t="s">
        <v>101</v>
      </c>
      <c r="C2696" t="s">
        <v>64</v>
      </c>
      <c r="D2696" t="s">
        <v>21</v>
      </c>
      <c r="E2696" t="s">
        <v>54</v>
      </c>
      <c r="F2696" s="101">
        <v>45991</v>
      </c>
      <c r="G2696">
        <v>0.95</v>
      </c>
      <c r="H2696">
        <v>1</v>
      </c>
      <c r="I2696" t="s">
        <v>893</v>
      </c>
    </row>
    <row r="2697" spans="1:9" x14ac:dyDescent="0.3">
      <c r="A2697">
        <v>172</v>
      </c>
      <c r="B2697" t="s">
        <v>122</v>
      </c>
      <c r="C2697" t="s">
        <v>93</v>
      </c>
      <c r="D2697" t="s">
        <v>21</v>
      </c>
      <c r="E2697" t="s">
        <v>22</v>
      </c>
      <c r="F2697" s="101">
        <v>45991</v>
      </c>
      <c r="G2697">
        <v>96.77</v>
      </c>
      <c r="H2697">
        <v>95</v>
      </c>
      <c r="I2697" t="s">
        <v>963</v>
      </c>
    </row>
    <row r="2698" spans="1:9" x14ac:dyDescent="0.3">
      <c r="A2698">
        <v>208</v>
      </c>
      <c r="B2698" t="s">
        <v>140</v>
      </c>
      <c r="C2698" t="s">
        <v>90</v>
      </c>
      <c r="D2698" t="s">
        <v>21</v>
      </c>
      <c r="E2698" t="s">
        <v>54</v>
      </c>
      <c r="F2698" s="101">
        <v>45991</v>
      </c>
      <c r="G2698">
        <v>1126</v>
      </c>
      <c r="H2698">
        <v>1</v>
      </c>
      <c r="I2698" t="s">
        <v>1018</v>
      </c>
    </row>
    <row r="2699" spans="1:9" x14ac:dyDescent="0.3">
      <c r="A2699">
        <v>214</v>
      </c>
      <c r="B2699" t="s">
        <v>143</v>
      </c>
      <c r="C2699" t="s">
        <v>90</v>
      </c>
      <c r="D2699" t="s">
        <v>21</v>
      </c>
      <c r="E2699" t="s">
        <v>54</v>
      </c>
      <c r="F2699" s="101">
        <v>45991</v>
      </c>
      <c r="G2699">
        <v>5264</v>
      </c>
      <c r="H2699">
        <v>7500</v>
      </c>
      <c r="I2699" t="s">
        <v>1063</v>
      </c>
    </row>
    <row r="2700" spans="1:9" x14ac:dyDescent="0.3">
      <c r="A2700">
        <v>217</v>
      </c>
      <c r="B2700" t="s">
        <v>147</v>
      </c>
      <c r="C2700" t="s">
        <v>90</v>
      </c>
      <c r="D2700" t="s">
        <v>21</v>
      </c>
      <c r="E2700" t="s">
        <v>22</v>
      </c>
      <c r="F2700" s="101">
        <v>45991</v>
      </c>
      <c r="G2700">
        <v>229.04</v>
      </c>
      <c r="H2700">
        <v>20</v>
      </c>
      <c r="I2700" t="s">
        <v>1091</v>
      </c>
    </row>
    <row r="2701" spans="1:9" x14ac:dyDescent="0.3">
      <c r="A2701">
        <v>218</v>
      </c>
      <c r="B2701" t="s">
        <v>148</v>
      </c>
      <c r="C2701" t="s">
        <v>90</v>
      </c>
      <c r="D2701" t="s">
        <v>21</v>
      </c>
      <c r="E2701" t="s">
        <v>54</v>
      </c>
      <c r="F2701" s="101">
        <v>45991</v>
      </c>
      <c r="G2701">
        <v>143419.75</v>
      </c>
      <c r="H2701">
        <v>172000</v>
      </c>
      <c r="I2701" t="s">
        <v>1122</v>
      </c>
    </row>
    <row r="2702" spans="1:9" x14ac:dyDescent="0.3">
      <c r="A2702">
        <v>225</v>
      </c>
      <c r="B2702" t="s">
        <v>156</v>
      </c>
      <c r="C2702" t="s">
        <v>90</v>
      </c>
      <c r="D2702" t="s">
        <v>21</v>
      </c>
      <c r="E2702" t="s">
        <v>22</v>
      </c>
      <c r="F2702" s="101">
        <v>45991</v>
      </c>
      <c r="G2702">
        <v>25</v>
      </c>
      <c r="H2702">
        <v>1</v>
      </c>
      <c r="I2702" t="s">
        <v>1177</v>
      </c>
    </row>
    <row r="2703" spans="1:9" x14ac:dyDescent="0.3">
      <c r="A2703">
        <v>239</v>
      </c>
      <c r="B2703" t="s">
        <v>1226</v>
      </c>
      <c r="C2703" t="s">
        <v>29</v>
      </c>
      <c r="D2703" t="s">
        <v>21</v>
      </c>
      <c r="E2703" t="s">
        <v>22</v>
      </c>
      <c r="F2703" s="101">
        <v>45991</v>
      </c>
      <c r="G2703">
        <v>43</v>
      </c>
      <c r="I2703" t="s">
        <v>1229</v>
      </c>
    </row>
    <row r="2704" spans="1:9" x14ac:dyDescent="0.3">
      <c r="A2704">
        <v>241</v>
      </c>
      <c r="B2704" t="s">
        <v>173</v>
      </c>
      <c r="C2704" t="s">
        <v>29</v>
      </c>
      <c r="D2704" t="s">
        <v>21</v>
      </c>
      <c r="E2704" t="s">
        <v>22</v>
      </c>
      <c r="F2704" s="101">
        <v>45991</v>
      </c>
      <c r="G2704">
        <v>100</v>
      </c>
      <c r="H2704">
        <v>80</v>
      </c>
      <c r="I2704" t="s">
        <v>1239</v>
      </c>
    </row>
    <row r="2705" spans="1:9" x14ac:dyDescent="0.3">
      <c r="A2705">
        <v>434</v>
      </c>
      <c r="B2705" t="s">
        <v>403</v>
      </c>
      <c r="C2705" t="s">
        <v>90</v>
      </c>
      <c r="D2705" t="s">
        <v>21</v>
      </c>
      <c r="E2705" t="s">
        <v>54</v>
      </c>
      <c r="F2705" s="101">
        <v>45991</v>
      </c>
      <c r="G2705">
        <v>285.14999999999998</v>
      </c>
      <c r="H2705">
        <v>200</v>
      </c>
      <c r="I2705" t="s">
        <v>1757</v>
      </c>
    </row>
    <row r="2706" spans="1:9" x14ac:dyDescent="0.3">
      <c r="A2706">
        <v>436</v>
      </c>
      <c r="B2706" t="s">
        <v>121</v>
      </c>
      <c r="C2706" t="s">
        <v>93</v>
      </c>
      <c r="D2706" t="s">
        <v>21</v>
      </c>
      <c r="E2706" t="s">
        <v>54</v>
      </c>
      <c r="F2706" s="101">
        <v>45991</v>
      </c>
      <c r="G2706">
        <v>8.1199999999999992</v>
      </c>
      <c r="H2706">
        <v>14</v>
      </c>
      <c r="I2706" t="s">
        <v>1793</v>
      </c>
    </row>
    <row r="2707" spans="1:9" x14ac:dyDescent="0.3">
      <c r="A2707">
        <v>485</v>
      </c>
      <c r="B2707" t="s">
        <v>450</v>
      </c>
      <c r="C2707" t="s">
        <v>93</v>
      </c>
      <c r="D2707" t="s">
        <v>21</v>
      </c>
      <c r="E2707" t="s">
        <v>22</v>
      </c>
      <c r="F2707" s="101">
        <v>45991</v>
      </c>
      <c r="G2707">
        <v>85.71</v>
      </c>
      <c r="H2707">
        <v>80</v>
      </c>
      <c r="I2707" t="s">
        <v>2091</v>
      </c>
    </row>
    <row r="2708" spans="1:9" x14ac:dyDescent="0.3">
      <c r="A2708">
        <v>488</v>
      </c>
      <c r="B2708" t="s">
        <v>453</v>
      </c>
      <c r="C2708" t="s">
        <v>93</v>
      </c>
      <c r="D2708" t="s">
        <v>21</v>
      </c>
      <c r="E2708" t="s">
        <v>22</v>
      </c>
      <c r="F2708" s="101">
        <v>45991</v>
      </c>
      <c r="G2708">
        <v>75</v>
      </c>
      <c r="H2708">
        <v>85</v>
      </c>
      <c r="I2708" t="s">
        <v>2134</v>
      </c>
    </row>
    <row r="2709" spans="1:9" x14ac:dyDescent="0.3">
      <c r="A2709">
        <v>509</v>
      </c>
      <c r="B2709" t="s">
        <v>2156</v>
      </c>
      <c r="C2709" t="s">
        <v>29</v>
      </c>
      <c r="D2709" t="s">
        <v>21</v>
      </c>
      <c r="E2709" t="s">
        <v>22</v>
      </c>
      <c r="F2709" s="101">
        <v>45991</v>
      </c>
      <c r="G2709">
        <v>96.99</v>
      </c>
      <c r="H2709">
        <v>90</v>
      </c>
      <c r="I2709" t="s">
        <v>2202</v>
      </c>
    </row>
    <row r="2710" spans="1:9" x14ac:dyDescent="0.3">
      <c r="A2710">
        <v>77</v>
      </c>
      <c r="B2710" t="s">
        <v>57</v>
      </c>
      <c r="C2710" t="s">
        <v>58</v>
      </c>
      <c r="D2710" t="s">
        <v>21</v>
      </c>
      <c r="E2710" t="s">
        <v>22</v>
      </c>
      <c r="F2710" s="101">
        <v>46022</v>
      </c>
      <c r="G2710">
        <v>95.4</v>
      </c>
      <c r="H2710">
        <v>97</v>
      </c>
      <c r="I2710" t="s">
        <v>2523</v>
      </c>
    </row>
    <row r="2711" spans="1:9" x14ac:dyDescent="0.3">
      <c r="A2711">
        <v>121</v>
      </c>
      <c r="B2711" t="s">
        <v>94</v>
      </c>
      <c r="C2711" t="s">
        <v>25</v>
      </c>
      <c r="D2711" t="s">
        <v>21</v>
      </c>
      <c r="E2711" t="s">
        <v>54</v>
      </c>
      <c r="F2711" s="101">
        <v>46022</v>
      </c>
      <c r="G2711">
        <v>104.92</v>
      </c>
      <c r="H2711">
        <v>102</v>
      </c>
      <c r="I2711" t="s">
        <v>808</v>
      </c>
    </row>
    <row r="2712" spans="1:9" x14ac:dyDescent="0.3">
      <c r="A2712">
        <v>122</v>
      </c>
      <c r="B2712" t="s">
        <v>96</v>
      </c>
      <c r="C2712" t="s">
        <v>93</v>
      </c>
      <c r="D2712" t="s">
        <v>21</v>
      </c>
      <c r="E2712" t="s">
        <v>22</v>
      </c>
      <c r="F2712" s="101">
        <v>46022</v>
      </c>
      <c r="G2712">
        <v>100</v>
      </c>
      <c r="H2712">
        <v>90</v>
      </c>
      <c r="I2712" t="s">
        <v>839</v>
      </c>
    </row>
    <row r="2713" spans="1:9" x14ac:dyDescent="0.3">
      <c r="A2713">
        <v>124</v>
      </c>
      <c r="B2713" t="s">
        <v>97</v>
      </c>
      <c r="C2713" t="s">
        <v>64</v>
      </c>
      <c r="D2713" t="s">
        <v>21</v>
      </c>
      <c r="E2713" t="s">
        <v>54</v>
      </c>
      <c r="F2713" s="101">
        <v>46022</v>
      </c>
      <c r="G2713">
        <v>0</v>
      </c>
      <c r="H2713">
        <v>0.2</v>
      </c>
      <c r="I2713" t="s">
        <v>856</v>
      </c>
    </row>
    <row r="2714" spans="1:9" x14ac:dyDescent="0.3">
      <c r="A2714">
        <v>125</v>
      </c>
      <c r="B2714" t="s">
        <v>98</v>
      </c>
      <c r="C2714" t="s">
        <v>64</v>
      </c>
      <c r="D2714" t="s">
        <v>21</v>
      </c>
      <c r="E2714" t="s">
        <v>54</v>
      </c>
      <c r="F2714" s="101">
        <v>46022</v>
      </c>
      <c r="G2714">
        <v>0</v>
      </c>
      <c r="H2714">
        <v>1.9</v>
      </c>
      <c r="I2714" t="s">
        <v>873</v>
      </c>
    </row>
    <row r="2715" spans="1:9" x14ac:dyDescent="0.3">
      <c r="A2715">
        <v>128</v>
      </c>
      <c r="B2715" t="s">
        <v>101</v>
      </c>
      <c r="C2715" t="s">
        <v>64</v>
      </c>
      <c r="D2715" t="s">
        <v>21</v>
      </c>
      <c r="E2715" t="s">
        <v>54</v>
      </c>
      <c r="F2715" s="101">
        <v>46022</v>
      </c>
      <c r="G2715">
        <v>0.97</v>
      </c>
      <c r="H2715">
        <v>1</v>
      </c>
      <c r="I2715" t="s">
        <v>894</v>
      </c>
    </row>
    <row r="2716" spans="1:9" x14ac:dyDescent="0.3">
      <c r="A2716">
        <v>172</v>
      </c>
      <c r="B2716" t="s">
        <v>122</v>
      </c>
      <c r="C2716" t="s">
        <v>93</v>
      </c>
      <c r="D2716" t="s">
        <v>21</v>
      </c>
      <c r="E2716" t="s">
        <v>22</v>
      </c>
      <c r="F2716" s="101">
        <v>46022</v>
      </c>
      <c r="G2716">
        <v>98.44</v>
      </c>
      <c r="H2716">
        <v>95</v>
      </c>
      <c r="I2716" t="s">
        <v>964</v>
      </c>
    </row>
    <row r="2717" spans="1:9" x14ac:dyDescent="0.3">
      <c r="A2717">
        <v>208</v>
      </c>
      <c r="B2717" t="s">
        <v>140</v>
      </c>
      <c r="C2717" t="s">
        <v>90</v>
      </c>
      <c r="D2717" t="s">
        <v>21</v>
      </c>
      <c r="E2717" t="s">
        <v>54</v>
      </c>
      <c r="F2717" s="101">
        <v>46022</v>
      </c>
      <c r="G2717">
        <v>1059</v>
      </c>
      <c r="H2717">
        <v>1</v>
      </c>
      <c r="I2717" t="s">
        <v>1019</v>
      </c>
    </row>
    <row r="2718" spans="1:9" x14ac:dyDescent="0.3">
      <c r="A2718">
        <v>214</v>
      </c>
      <c r="B2718" t="s">
        <v>143</v>
      </c>
      <c r="C2718" t="s">
        <v>90</v>
      </c>
      <c r="D2718" t="s">
        <v>21</v>
      </c>
      <c r="E2718" t="s">
        <v>54</v>
      </c>
      <c r="F2718" s="101">
        <v>46022</v>
      </c>
      <c r="G2718">
        <v>2169.54</v>
      </c>
      <c r="H2718">
        <v>7500</v>
      </c>
      <c r="I2718" t="s">
        <v>1064</v>
      </c>
    </row>
    <row r="2719" spans="1:9" x14ac:dyDescent="0.3">
      <c r="A2719">
        <v>217</v>
      </c>
      <c r="B2719" t="s">
        <v>147</v>
      </c>
      <c r="C2719" t="s">
        <v>90</v>
      </c>
      <c r="D2719" t="s">
        <v>21</v>
      </c>
      <c r="E2719" t="s">
        <v>22</v>
      </c>
      <c r="F2719" s="101">
        <v>46022</v>
      </c>
      <c r="G2719">
        <v>48.34</v>
      </c>
      <c r="H2719">
        <v>20</v>
      </c>
      <c r="I2719" t="s">
        <v>1092</v>
      </c>
    </row>
    <row r="2720" spans="1:9" x14ac:dyDescent="0.3">
      <c r="A2720">
        <v>218</v>
      </c>
      <c r="B2720" t="s">
        <v>148</v>
      </c>
      <c r="C2720" t="s">
        <v>90</v>
      </c>
      <c r="D2720" t="s">
        <v>21</v>
      </c>
      <c r="E2720" t="s">
        <v>54</v>
      </c>
      <c r="F2720" s="101">
        <v>46022</v>
      </c>
      <c r="G2720">
        <v>123820.04</v>
      </c>
      <c r="H2720">
        <v>172000</v>
      </c>
      <c r="I2720" t="s">
        <v>1123</v>
      </c>
    </row>
    <row r="2721" spans="1:9" x14ac:dyDescent="0.3">
      <c r="A2721">
        <v>225</v>
      </c>
      <c r="B2721" t="s">
        <v>156</v>
      </c>
      <c r="C2721" t="s">
        <v>90</v>
      </c>
      <c r="D2721" t="s">
        <v>21</v>
      </c>
      <c r="E2721" t="s">
        <v>22</v>
      </c>
      <c r="F2721" s="101">
        <v>46022</v>
      </c>
      <c r="G2721">
        <v>0</v>
      </c>
      <c r="H2721">
        <v>1</v>
      </c>
      <c r="I2721" t="s">
        <v>1178</v>
      </c>
    </row>
    <row r="2722" spans="1:9" x14ac:dyDescent="0.3">
      <c r="A2722">
        <v>239</v>
      </c>
      <c r="B2722" t="s">
        <v>1226</v>
      </c>
      <c r="C2722" t="s">
        <v>29</v>
      </c>
      <c r="D2722" t="s">
        <v>21</v>
      </c>
      <c r="E2722" t="s">
        <v>22</v>
      </c>
      <c r="F2722" s="101">
        <v>46022</v>
      </c>
      <c r="G2722">
        <v>44</v>
      </c>
      <c r="I2722" t="s">
        <v>1230</v>
      </c>
    </row>
    <row r="2723" spans="1:9" x14ac:dyDescent="0.3">
      <c r="A2723">
        <v>241</v>
      </c>
      <c r="B2723" t="s">
        <v>173</v>
      </c>
      <c r="C2723" t="s">
        <v>29</v>
      </c>
      <c r="D2723" t="s">
        <v>21</v>
      </c>
      <c r="E2723" t="s">
        <v>22</v>
      </c>
      <c r="F2723" s="101">
        <v>46022</v>
      </c>
      <c r="G2723">
        <v>91.67</v>
      </c>
      <c r="H2723">
        <v>80</v>
      </c>
      <c r="I2723" t="s">
        <v>1240</v>
      </c>
    </row>
    <row r="2724" spans="1:9" x14ac:dyDescent="0.3">
      <c r="A2724">
        <v>434</v>
      </c>
      <c r="B2724" t="s">
        <v>403</v>
      </c>
      <c r="C2724" t="s">
        <v>90</v>
      </c>
      <c r="D2724" t="s">
        <v>21</v>
      </c>
      <c r="E2724" t="s">
        <v>54</v>
      </c>
      <c r="F2724" s="101">
        <v>46022</v>
      </c>
      <c r="H2724">
        <v>200</v>
      </c>
      <c r="I2724" t="s">
        <v>3542</v>
      </c>
    </row>
    <row r="2725" spans="1:9" x14ac:dyDescent="0.3">
      <c r="A2725">
        <v>436</v>
      </c>
      <c r="B2725" t="s">
        <v>121</v>
      </c>
      <c r="C2725" t="s">
        <v>93</v>
      </c>
      <c r="D2725" t="s">
        <v>21</v>
      </c>
      <c r="E2725" t="s">
        <v>54</v>
      </c>
      <c r="F2725" s="101">
        <v>46022</v>
      </c>
      <c r="G2725">
        <v>11.77</v>
      </c>
      <c r="H2725">
        <v>14</v>
      </c>
      <c r="I2725" t="s">
        <v>1794</v>
      </c>
    </row>
    <row r="2726" spans="1:9" x14ac:dyDescent="0.3">
      <c r="A2726">
        <v>485</v>
      </c>
      <c r="B2726" t="s">
        <v>450</v>
      </c>
      <c r="C2726" t="s">
        <v>93</v>
      </c>
      <c r="D2726" t="s">
        <v>21</v>
      </c>
      <c r="E2726" t="s">
        <v>22</v>
      </c>
      <c r="F2726" s="101">
        <v>46022</v>
      </c>
      <c r="H2726">
        <v>80</v>
      </c>
      <c r="I2726" t="s">
        <v>2093</v>
      </c>
    </row>
    <row r="2727" spans="1:9" x14ac:dyDescent="0.3">
      <c r="A2727">
        <v>488</v>
      </c>
      <c r="B2727" t="s">
        <v>453</v>
      </c>
      <c r="C2727" t="s">
        <v>93</v>
      </c>
      <c r="D2727" t="s">
        <v>21</v>
      </c>
      <c r="E2727" t="s">
        <v>22</v>
      </c>
      <c r="F2727" s="101">
        <v>46022</v>
      </c>
      <c r="G2727">
        <v>76.739999999999995</v>
      </c>
      <c r="H2727">
        <v>85</v>
      </c>
      <c r="I2727" t="s">
        <v>2135</v>
      </c>
    </row>
    <row r="2728" spans="1:9" x14ac:dyDescent="0.3">
      <c r="A2728">
        <v>509</v>
      </c>
      <c r="B2728" t="s">
        <v>2156</v>
      </c>
      <c r="C2728" t="s">
        <v>29</v>
      </c>
      <c r="D2728" t="s">
        <v>21</v>
      </c>
      <c r="E2728" t="s">
        <v>22</v>
      </c>
      <c r="F2728" s="101">
        <v>46022</v>
      </c>
      <c r="G2728">
        <v>97.33</v>
      </c>
      <c r="H2728">
        <v>90</v>
      </c>
      <c r="I2728" t="s">
        <v>2203</v>
      </c>
    </row>
    <row r="2729" spans="1:9" x14ac:dyDescent="0.3">
      <c r="A2729">
        <v>73</v>
      </c>
      <c r="B2729" t="s">
        <v>53</v>
      </c>
      <c r="C2729" t="s">
        <v>25</v>
      </c>
      <c r="D2729" t="s">
        <v>47</v>
      </c>
      <c r="E2729" t="s">
        <v>54</v>
      </c>
      <c r="F2729" s="101">
        <v>46022</v>
      </c>
      <c r="G2729">
        <v>20</v>
      </c>
      <c r="H2729">
        <v>20</v>
      </c>
      <c r="I2729" t="s">
        <v>2499</v>
      </c>
    </row>
    <row r="2730" spans="1:9" x14ac:dyDescent="0.3">
      <c r="A2730">
        <v>74</v>
      </c>
      <c r="B2730" t="s">
        <v>56</v>
      </c>
      <c r="C2730" t="s">
        <v>25</v>
      </c>
      <c r="D2730" t="s">
        <v>47</v>
      </c>
      <c r="E2730" t="s">
        <v>22</v>
      </c>
      <c r="F2730" s="101">
        <v>46022</v>
      </c>
      <c r="G2730">
        <v>90.32</v>
      </c>
      <c r="H2730">
        <v>80</v>
      </c>
      <c r="I2730" t="s">
        <v>2505</v>
      </c>
    </row>
    <row r="2731" spans="1:9" x14ac:dyDescent="0.3">
      <c r="A2731">
        <v>86</v>
      </c>
      <c r="B2731" t="s">
        <v>67</v>
      </c>
      <c r="C2731" t="s">
        <v>64</v>
      </c>
      <c r="D2731" t="s">
        <v>47</v>
      </c>
      <c r="E2731" t="s">
        <v>22</v>
      </c>
      <c r="F2731" s="101">
        <v>46022</v>
      </c>
      <c r="G2731">
        <v>100</v>
      </c>
      <c r="H2731">
        <v>100</v>
      </c>
      <c r="I2731" t="s">
        <v>2534</v>
      </c>
    </row>
    <row r="2732" spans="1:9" x14ac:dyDescent="0.3">
      <c r="A2732">
        <v>95</v>
      </c>
      <c r="B2732" t="s">
        <v>75</v>
      </c>
      <c r="C2732" t="s">
        <v>64</v>
      </c>
      <c r="D2732" t="s">
        <v>47</v>
      </c>
      <c r="E2732" t="s">
        <v>22</v>
      </c>
      <c r="F2732" s="101">
        <v>46022</v>
      </c>
      <c r="G2732">
        <v>100</v>
      </c>
      <c r="H2732">
        <v>100</v>
      </c>
      <c r="I2732" t="s">
        <v>2561</v>
      </c>
    </row>
    <row r="2733" spans="1:9" x14ac:dyDescent="0.3">
      <c r="A2733">
        <v>143</v>
      </c>
      <c r="B2733" t="s">
        <v>911</v>
      </c>
      <c r="C2733" t="s">
        <v>77</v>
      </c>
      <c r="D2733" t="s">
        <v>47</v>
      </c>
      <c r="E2733" t="s">
        <v>22</v>
      </c>
      <c r="F2733" s="101">
        <v>46022</v>
      </c>
      <c r="G2733">
        <v>191</v>
      </c>
      <c r="H2733">
        <v>100</v>
      </c>
      <c r="I2733" t="s">
        <v>916</v>
      </c>
    </row>
    <row r="2734" spans="1:9" x14ac:dyDescent="0.3">
      <c r="A2734">
        <v>145</v>
      </c>
      <c r="B2734" t="s">
        <v>109</v>
      </c>
      <c r="C2734" t="s">
        <v>110</v>
      </c>
      <c r="D2734" t="s">
        <v>47</v>
      </c>
      <c r="E2734" t="s">
        <v>22</v>
      </c>
      <c r="F2734" s="101">
        <v>46022</v>
      </c>
      <c r="G2734">
        <v>1.62</v>
      </c>
      <c r="H2734">
        <v>1</v>
      </c>
      <c r="I2734" t="s">
        <v>925</v>
      </c>
    </row>
    <row r="2735" spans="1:9" x14ac:dyDescent="0.3">
      <c r="A2735">
        <v>146</v>
      </c>
      <c r="B2735" t="s">
        <v>111</v>
      </c>
      <c r="C2735" t="s">
        <v>77</v>
      </c>
      <c r="D2735" t="s">
        <v>47</v>
      </c>
      <c r="E2735" t="s">
        <v>22</v>
      </c>
      <c r="F2735" s="101">
        <v>46022</v>
      </c>
      <c r="G2735">
        <v>133</v>
      </c>
      <c r="H2735">
        <v>100</v>
      </c>
      <c r="I2735" t="s">
        <v>930</v>
      </c>
    </row>
    <row r="2736" spans="1:9" x14ac:dyDescent="0.3">
      <c r="A2736">
        <v>148</v>
      </c>
      <c r="B2736" t="s">
        <v>114</v>
      </c>
      <c r="C2736" t="s">
        <v>110</v>
      </c>
      <c r="D2736" t="s">
        <v>47</v>
      </c>
      <c r="E2736" t="s">
        <v>22</v>
      </c>
      <c r="F2736" s="101">
        <v>46022</v>
      </c>
      <c r="G2736">
        <v>6.78</v>
      </c>
      <c r="H2736">
        <v>5</v>
      </c>
      <c r="I2736" t="s">
        <v>936</v>
      </c>
    </row>
    <row r="2737" spans="1:9" x14ac:dyDescent="0.3">
      <c r="A2737">
        <v>159</v>
      </c>
      <c r="B2737" t="s">
        <v>85</v>
      </c>
      <c r="C2737" t="s">
        <v>118</v>
      </c>
      <c r="D2737" t="s">
        <v>47</v>
      </c>
      <c r="E2737" t="s">
        <v>22</v>
      </c>
      <c r="F2737" s="101">
        <v>46022</v>
      </c>
      <c r="G2737">
        <v>100</v>
      </c>
      <c r="H2737">
        <v>80</v>
      </c>
      <c r="I2737" t="s">
        <v>946</v>
      </c>
    </row>
    <row r="2738" spans="1:9" x14ac:dyDescent="0.3">
      <c r="A2738">
        <v>167</v>
      </c>
      <c r="B2738" t="s">
        <v>120</v>
      </c>
      <c r="C2738" t="s">
        <v>25</v>
      </c>
      <c r="D2738" t="s">
        <v>47</v>
      </c>
      <c r="E2738" t="s">
        <v>22</v>
      </c>
      <c r="F2738" s="101">
        <v>46022</v>
      </c>
      <c r="G2738">
        <v>94</v>
      </c>
      <c r="H2738">
        <v>90</v>
      </c>
      <c r="I2738" t="s">
        <v>950</v>
      </c>
    </row>
    <row r="2739" spans="1:9" x14ac:dyDescent="0.3">
      <c r="A2739">
        <v>193</v>
      </c>
      <c r="B2739" t="s">
        <v>965</v>
      </c>
      <c r="C2739" t="s">
        <v>46</v>
      </c>
      <c r="D2739" t="s">
        <v>47</v>
      </c>
      <c r="E2739" t="s">
        <v>22</v>
      </c>
      <c r="F2739" s="101">
        <v>46022</v>
      </c>
      <c r="G2739">
        <v>95</v>
      </c>
      <c r="H2739">
        <v>94</v>
      </c>
      <c r="I2739" t="s">
        <v>966</v>
      </c>
    </row>
    <row r="2740" spans="1:9" x14ac:dyDescent="0.3">
      <c r="A2740">
        <v>199</v>
      </c>
      <c r="B2740" t="s">
        <v>131</v>
      </c>
      <c r="C2740" t="s">
        <v>25</v>
      </c>
      <c r="D2740" t="s">
        <v>47</v>
      </c>
      <c r="E2740" t="s">
        <v>22</v>
      </c>
      <c r="F2740" s="101">
        <v>46022</v>
      </c>
      <c r="G2740">
        <v>92.89</v>
      </c>
      <c r="H2740">
        <v>80</v>
      </c>
      <c r="I2740" t="s">
        <v>977</v>
      </c>
    </row>
    <row r="2741" spans="1:9" x14ac:dyDescent="0.3">
      <c r="A2741">
        <v>203</v>
      </c>
      <c r="B2741" t="s">
        <v>135</v>
      </c>
      <c r="C2741" t="s">
        <v>86</v>
      </c>
      <c r="D2741" t="s">
        <v>47</v>
      </c>
      <c r="E2741" t="s">
        <v>22</v>
      </c>
      <c r="F2741" s="101">
        <v>46022</v>
      </c>
      <c r="G2741">
        <v>111.33</v>
      </c>
      <c r="H2741">
        <v>95</v>
      </c>
      <c r="I2741" t="s">
        <v>985</v>
      </c>
    </row>
    <row r="2742" spans="1:9" x14ac:dyDescent="0.3">
      <c r="A2742">
        <v>204</v>
      </c>
      <c r="B2742" t="s">
        <v>136</v>
      </c>
      <c r="C2742" t="s">
        <v>86</v>
      </c>
      <c r="D2742" t="s">
        <v>47</v>
      </c>
      <c r="E2742" t="s">
        <v>22</v>
      </c>
      <c r="F2742" s="101">
        <v>46022</v>
      </c>
      <c r="G2742">
        <v>152.24</v>
      </c>
      <c r="H2742">
        <v>95</v>
      </c>
      <c r="I2742" t="s">
        <v>986</v>
      </c>
    </row>
    <row r="2743" spans="1:9" x14ac:dyDescent="0.3">
      <c r="A2743">
        <v>205</v>
      </c>
      <c r="B2743" t="s">
        <v>137</v>
      </c>
      <c r="C2743" t="s">
        <v>86</v>
      </c>
      <c r="D2743" t="s">
        <v>47</v>
      </c>
      <c r="E2743" t="s">
        <v>22</v>
      </c>
      <c r="F2743" s="101">
        <v>46022</v>
      </c>
      <c r="G2743">
        <v>123.05</v>
      </c>
      <c r="H2743">
        <v>95</v>
      </c>
      <c r="I2743" t="s">
        <v>987</v>
      </c>
    </row>
    <row r="2744" spans="1:9" x14ac:dyDescent="0.3">
      <c r="A2744">
        <v>207</v>
      </c>
      <c r="B2744" t="s">
        <v>139</v>
      </c>
      <c r="C2744" t="s">
        <v>86</v>
      </c>
      <c r="D2744" t="s">
        <v>47</v>
      </c>
      <c r="E2744" t="s">
        <v>54</v>
      </c>
      <c r="F2744" s="101">
        <v>46022</v>
      </c>
      <c r="G2744">
        <v>110.62</v>
      </c>
      <c r="H2744">
        <v>100</v>
      </c>
      <c r="I2744" t="s">
        <v>989</v>
      </c>
    </row>
    <row r="2745" spans="1:9" x14ac:dyDescent="0.3">
      <c r="A2745">
        <v>215</v>
      </c>
      <c r="B2745" t="s">
        <v>145</v>
      </c>
      <c r="C2745" t="s">
        <v>90</v>
      </c>
      <c r="D2745" t="s">
        <v>47</v>
      </c>
      <c r="E2745" t="s">
        <v>22</v>
      </c>
      <c r="F2745" s="101">
        <v>46022</v>
      </c>
      <c r="G2745">
        <v>-6.43</v>
      </c>
      <c r="H2745">
        <v>1</v>
      </c>
      <c r="I2745" t="s">
        <v>1071</v>
      </c>
    </row>
    <row r="2746" spans="1:9" x14ac:dyDescent="0.3">
      <c r="A2746">
        <v>219</v>
      </c>
      <c r="B2746" t="s">
        <v>150</v>
      </c>
      <c r="C2746" t="s">
        <v>90</v>
      </c>
      <c r="D2746" t="s">
        <v>47</v>
      </c>
      <c r="E2746" t="s">
        <v>22</v>
      </c>
      <c r="F2746" s="101">
        <v>46022</v>
      </c>
      <c r="G2746">
        <v>-18.28</v>
      </c>
      <c r="H2746">
        <v>1</v>
      </c>
      <c r="I2746" t="s">
        <v>1127</v>
      </c>
    </row>
    <row r="2747" spans="1:9" x14ac:dyDescent="0.3">
      <c r="A2747">
        <v>220</v>
      </c>
      <c r="B2747" t="s">
        <v>151</v>
      </c>
      <c r="C2747" t="s">
        <v>90</v>
      </c>
      <c r="D2747" t="s">
        <v>47</v>
      </c>
      <c r="E2747" t="s">
        <v>22</v>
      </c>
      <c r="F2747" s="101">
        <v>46022</v>
      </c>
      <c r="G2747">
        <v>-10.18</v>
      </c>
      <c r="H2747">
        <v>1</v>
      </c>
      <c r="I2747" t="s">
        <v>1132</v>
      </c>
    </row>
    <row r="2748" spans="1:9" x14ac:dyDescent="0.3">
      <c r="A2748">
        <v>230</v>
      </c>
      <c r="B2748" t="s">
        <v>161</v>
      </c>
      <c r="C2748" t="s">
        <v>90</v>
      </c>
      <c r="D2748" t="s">
        <v>47</v>
      </c>
      <c r="E2748" t="s">
        <v>22</v>
      </c>
      <c r="F2748" s="101">
        <v>46022</v>
      </c>
      <c r="G2748">
        <v>96.72</v>
      </c>
      <c r="H2748">
        <v>90</v>
      </c>
      <c r="I2748" t="s">
        <v>1189</v>
      </c>
    </row>
    <row r="2749" spans="1:9" x14ac:dyDescent="0.3">
      <c r="A2749">
        <v>231</v>
      </c>
      <c r="B2749" t="s">
        <v>162</v>
      </c>
      <c r="C2749" t="s">
        <v>90</v>
      </c>
      <c r="D2749" t="s">
        <v>47</v>
      </c>
      <c r="E2749" t="s">
        <v>22</v>
      </c>
      <c r="F2749" s="101">
        <v>46022</v>
      </c>
      <c r="G2749">
        <v>7277.98</v>
      </c>
      <c r="H2749">
        <v>35</v>
      </c>
      <c r="I2749" t="s">
        <v>1192</v>
      </c>
    </row>
    <row r="2750" spans="1:9" x14ac:dyDescent="0.3">
      <c r="A2750">
        <v>232</v>
      </c>
      <c r="B2750" t="s">
        <v>163</v>
      </c>
      <c r="C2750" t="s">
        <v>90</v>
      </c>
      <c r="D2750" t="s">
        <v>47</v>
      </c>
      <c r="E2750" t="s">
        <v>22</v>
      </c>
      <c r="F2750" s="101">
        <v>46022</v>
      </c>
      <c r="G2750">
        <v>80.849999999999994</v>
      </c>
      <c r="H2750">
        <v>90</v>
      </c>
      <c r="I2750" t="s">
        <v>1195</v>
      </c>
    </row>
    <row r="2751" spans="1:9" x14ac:dyDescent="0.3">
      <c r="A2751">
        <v>245</v>
      </c>
      <c r="B2751" t="s">
        <v>1245</v>
      </c>
      <c r="C2751" t="s">
        <v>178</v>
      </c>
      <c r="D2751" t="s">
        <v>47</v>
      </c>
      <c r="E2751" t="s">
        <v>22</v>
      </c>
      <c r="F2751" s="101">
        <v>46022</v>
      </c>
      <c r="G2751">
        <v>100.12</v>
      </c>
      <c r="H2751">
        <v>100</v>
      </c>
      <c r="I2751" t="s">
        <v>1246</v>
      </c>
    </row>
    <row r="2752" spans="1:9" x14ac:dyDescent="0.3">
      <c r="A2752">
        <v>246</v>
      </c>
      <c r="B2752" t="s">
        <v>181</v>
      </c>
      <c r="C2752" t="s">
        <v>180</v>
      </c>
      <c r="D2752" t="s">
        <v>47</v>
      </c>
      <c r="E2752" t="s">
        <v>22</v>
      </c>
      <c r="F2752" s="101">
        <v>46022</v>
      </c>
      <c r="G2752">
        <v>92.7</v>
      </c>
      <c r="H2752">
        <v>90</v>
      </c>
      <c r="I2752" t="s">
        <v>1247</v>
      </c>
    </row>
    <row r="2753" spans="1:9" x14ac:dyDescent="0.3">
      <c r="A2753">
        <v>252</v>
      </c>
      <c r="B2753" t="s">
        <v>1253</v>
      </c>
      <c r="C2753" t="s">
        <v>178</v>
      </c>
      <c r="D2753" t="s">
        <v>47</v>
      </c>
      <c r="E2753" t="s">
        <v>22</v>
      </c>
      <c r="F2753" s="101">
        <v>46022</v>
      </c>
      <c r="G2753">
        <v>104.31</v>
      </c>
      <c r="H2753">
        <v>100</v>
      </c>
      <c r="I2753" t="s">
        <v>1254</v>
      </c>
    </row>
    <row r="2754" spans="1:9" x14ac:dyDescent="0.3">
      <c r="A2754">
        <v>256</v>
      </c>
      <c r="B2754" t="s">
        <v>193</v>
      </c>
      <c r="C2754" t="s">
        <v>118</v>
      </c>
      <c r="D2754" t="s">
        <v>47</v>
      </c>
      <c r="E2754" t="s">
        <v>22</v>
      </c>
      <c r="F2754" s="101">
        <v>46022</v>
      </c>
      <c r="G2754">
        <v>135.29</v>
      </c>
      <c r="H2754">
        <v>100</v>
      </c>
      <c r="I2754" t="s">
        <v>1264</v>
      </c>
    </row>
    <row r="2755" spans="1:9" x14ac:dyDescent="0.3">
      <c r="A2755">
        <v>260</v>
      </c>
      <c r="B2755" t="s">
        <v>196</v>
      </c>
      <c r="C2755" t="s">
        <v>197</v>
      </c>
      <c r="D2755" t="s">
        <v>47</v>
      </c>
      <c r="E2755" t="s">
        <v>54</v>
      </c>
      <c r="F2755" s="101">
        <v>46022</v>
      </c>
      <c r="G2755">
        <v>1.9</v>
      </c>
      <c r="H2755">
        <v>2.1</v>
      </c>
      <c r="I2755" t="s">
        <v>1265</v>
      </c>
    </row>
    <row r="2756" spans="1:9" x14ac:dyDescent="0.3">
      <c r="A2756">
        <v>261</v>
      </c>
      <c r="B2756" t="s">
        <v>198</v>
      </c>
      <c r="C2756" t="s">
        <v>46</v>
      </c>
      <c r="D2756" t="s">
        <v>47</v>
      </c>
      <c r="E2756" t="s">
        <v>54</v>
      </c>
      <c r="F2756" s="101">
        <v>46022</v>
      </c>
      <c r="G2756">
        <v>2.1</v>
      </c>
      <c r="H2756">
        <v>3</v>
      </c>
      <c r="I2756" t="s">
        <v>1266</v>
      </c>
    </row>
    <row r="2757" spans="1:9" x14ac:dyDescent="0.3">
      <c r="A2757">
        <v>262</v>
      </c>
      <c r="B2757" t="s">
        <v>200</v>
      </c>
      <c r="C2757" t="s">
        <v>41</v>
      </c>
      <c r="D2757" t="s">
        <v>47</v>
      </c>
      <c r="E2757" t="s">
        <v>54</v>
      </c>
      <c r="F2757" s="101">
        <v>46022</v>
      </c>
      <c r="G2757">
        <v>0</v>
      </c>
      <c r="I2757" t="s">
        <v>1267</v>
      </c>
    </row>
    <row r="2758" spans="1:9" x14ac:dyDescent="0.3">
      <c r="A2758">
        <v>268</v>
      </c>
      <c r="B2758" t="s">
        <v>1284</v>
      </c>
      <c r="C2758" t="s">
        <v>208</v>
      </c>
      <c r="D2758" t="s">
        <v>47</v>
      </c>
      <c r="E2758" t="s">
        <v>22</v>
      </c>
      <c r="F2758" s="101">
        <v>46022</v>
      </c>
      <c r="G2758">
        <v>877</v>
      </c>
      <c r="I2758" t="s">
        <v>1286</v>
      </c>
    </row>
    <row r="2759" spans="1:9" x14ac:dyDescent="0.3">
      <c r="A2759">
        <v>269</v>
      </c>
      <c r="B2759" t="s">
        <v>1287</v>
      </c>
      <c r="C2759" t="s">
        <v>208</v>
      </c>
      <c r="D2759" t="s">
        <v>47</v>
      </c>
      <c r="E2759" t="s">
        <v>22</v>
      </c>
      <c r="F2759" s="101">
        <v>46022</v>
      </c>
      <c r="G2759">
        <v>1.65</v>
      </c>
      <c r="I2759" t="s">
        <v>1289</v>
      </c>
    </row>
    <row r="2760" spans="1:9" x14ac:dyDescent="0.3">
      <c r="A2760">
        <v>270</v>
      </c>
      <c r="B2760" t="s">
        <v>1290</v>
      </c>
      <c r="C2760" t="s">
        <v>208</v>
      </c>
      <c r="D2760" t="s">
        <v>47</v>
      </c>
      <c r="E2760" t="s">
        <v>22</v>
      </c>
      <c r="F2760" s="101">
        <v>46022</v>
      </c>
      <c r="G2760">
        <v>4.3</v>
      </c>
      <c r="I2760" t="s">
        <v>1292</v>
      </c>
    </row>
    <row r="2761" spans="1:9" x14ac:dyDescent="0.3">
      <c r="A2761">
        <v>271</v>
      </c>
      <c r="B2761" t="s">
        <v>1293</v>
      </c>
      <c r="C2761" t="s">
        <v>208</v>
      </c>
      <c r="D2761" t="s">
        <v>47</v>
      </c>
      <c r="E2761" t="s">
        <v>22</v>
      </c>
      <c r="F2761" s="101">
        <v>46022</v>
      </c>
      <c r="G2761">
        <v>19.93</v>
      </c>
      <c r="I2761" t="s">
        <v>1296</v>
      </c>
    </row>
    <row r="2762" spans="1:9" x14ac:dyDescent="0.3">
      <c r="A2762">
        <v>273</v>
      </c>
      <c r="B2762" t="s">
        <v>213</v>
      </c>
      <c r="C2762" t="s">
        <v>214</v>
      </c>
      <c r="D2762" t="s">
        <v>47</v>
      </c>
      <c r="E2762" t="s">
        <v>22</v>
      </c>
      <c r="F2762" s="101">
        <v>46022</v>
      </c>
      <c r="G2762">
        <v>100</v>
      </c>
      <c r="H2762">
        <v>100</v>
      </c>
      <c r="I2762" t="s">
        <v>1300</v>
      </c>
    </row>
    <row r="2763" spans="1:9" x14ac:dyDescent="0.3">
      <c r="A2763">
        <v>274</v>
      </c>
      <c r="B2763" t="s">
        <v>215</v>
      </c>
      <c r="C2763" t="s">
        <v>197</v>
      </c>
      <c r="D2763" t="s">
        <v>47</v>
      </c>
      <c r="E2763" t="s">
        <v>22</v>
      </c>
      <c r="F2763" s="101">
        <v>46022</v>
      </c>
      <c r="G2763">
        <v>102.03</v>
      </c>
      <c r="H2763">
        <v>100</v>
      </c>
      <c r="I2763" t="s">
        <v>1304</v>
      </c>
    </row>
    <row r="2764" spans="1:9" x14ac:dyDescent="0.3">
      <c r="A2764">
        <v>275</v>
      </c>
      <c r="B2764" t="s">
        <v>216</v>
      </c>
      <c r="C2764" t="s">
        <v>217</v>
      </c>
      <c r="D2764" t="s">
        <v>47</v>
      </c>
      <c r="E2764" t="s">
        <v>22</v>
      </c>
      <c r="F2764" s="101">
        <v>46022</v>
      </c>
      <c r="G2764">
        <v>91.67</v>
      </c>
      <c r="H2764">
        <v>80</v>
      </c>
      <c r="I2764" t="s">
        <v>1321</v>
      </c>
    </row>
    <row r="2765" spans="1:9" x14ac:dyDescent="0.3">
      <c r="A2765">
        <v>276</v>
      </c>
      <c r="B2765" t="s">
        <v>218</v>
      </c>
      <c r="C2765" t="s">
        <v>219</v>
      </c>
      <c r="D2765" t="s">
        <v>47</v>
      </c>
      <c r="E2765" t="s">
        <v>54</v>
      </c>
      <c r="F2765" s="101">
        <v>46022</v>
      </c>
      <c r="G2765">
        <v>82.81</v>
      </c>
      <c r="H2765">
        <v>81</v>
      </c>
      <c r="I2765" t="s">
        <v>1322</v>
      </c>
    </row>
    <row r="2766" spans="1:9" x14ac:dyDescent="0.3">
      <c r="A2766">
        <v>277</v>
      </c>
      <c r="B2766" t="s">
        <v>1323</v>
      </c>
      <c r="C2766" t="s">
        <v>219</v>
      </c>
      <c r="D2766" t="s">
        <v>47</v>
      </c>
      <c r="E2766" t="s">
        <v>54</v>
      </c>
      <c r="F2766" s="101">
        <v>46022</v>
      </c>
      <c r="G2766">
        <v>68.400000000000006</v>
      </c>
      <c r="H2766">
        <v>71</v>
      </c>
      <c r="I2766" t="s">
        <v>1324</v>
      </c>
    </row>
    <row r="2767" spans="1:9" x14ac:dyDescent="0.3">
      <c r="A2767">
        <v>278</v>
      </c>
      <c r="B2767" t="s">
        <v>1325</v>
      </c>
      <c r="C2767" t="s">
        <v>219</v>
      </c>
      <c r="D2767" t="s">
        <v>47</v>
      </c>
      <c r="E2767" t="s">
        <v>22</v>
      </c>
      <c r="F2767" s="101">
        <v>46022</v>
      </c>
      <c r="G2767">
        <v>1071</v>
      </c>
      <c r="I2767" t="s">
        <v>1335</v>
      </c>
    </row>
    <row r="2768" spans="1:9" x14ac:dyDescent="0.3">
      <c r="A2768">
        <v>282</v>
      </c>
      <c r="B2768" t="s">
        <v>225</v>
      </c>
      <c r="C2768" t="s">
        <v>219</v>
      </c>
      <c r="D2768" t="s">
        <v>47</v>
      </c>
      <c r="E2768" t="s">
        <v>22</v>
      </c>
      <c r="F2768" s="101">
        <v>46022</v>
      </c>
      <c r="G2768">
        <v>97.56</v>
      </c>
      <c r="H2768">
        <v>97</v>
      </c>
      <c r="I2768" t="s">
        <v>1336</v>
      </c>
    </row>
    <row r="2769" spans="1:9" x14ac:dyDescent="0.3">
      <c r="A2769">
        <v>283</v>
      </c>
      <c r="B2769" t="s">
        <v>226</v>
      </c>
      <c r="C2769" t="s">
        <v>219</v>
      </c>
      <c r="D2769" t="s">
        <v>47</v>
      </c>
      <c r="E2769" t="s">
        <v>22</v>
      </c>
      <c r="F2769" s="101">
        <v>46022</v>
      </c>
      <c r="G2769">
        <v>4.67</v>
      </c>
      <c r="H2769">
        <v>4.5999999999999996</v>
      </c>
      <c r="I2769" t="s">
        <v>1337</v>
      </c>
    </row>
    <row r="2770" spans="1:9" x14ac:dyDescent="0.3">
      <c r="A2770">
        <v>285</v>
      </c>
      <c r="B2770" t="s">
        <v>228</v>
      </c>
      <c r="C2770" t="s">
        <v>219</v>
      </c>
      <c r="D2770" t="s">
        <v>47</v>
      </c>
      <c r="E2770" t="s">
        <v>22</v>
      </c>
      <c r="F2770" s="101">
        <v>46022</v>
      </c>
      <c r="G2770">
        <v>100</v>
      </c>
      <c r="H2770">
        <v>100</v>
      </c>
      <c r="I2770" t="s">
        <v>1338</v>
      </c>
    </row>
    <row r="2771" spans="1:9" x14ac:dyDescent="0.3">
      <c r="A2771">
        <v>286</v>
      </c>
      <c r="B2771" t="s">
        <v>1339</v>
      </c>
      <c r="C2771" t="s">
        <v>219</v>
      </c>
      <c r="D2771" t="s">
        <v>47</v>
      </c>
      <c r="E2771" t="s">
        <v>22</v>
      </c>
      <c r="F2771" s="101">
        <v>46022</v>
      </c>
      <c r="G2771">
        <v>1071</v>
      </c>
      <c r="I2771" t="s">
        <v>1349</v>
      </c>
    </row>
    <row r="2772" spans="1:9" x14ac:dyDescent="0.3">
      <c r="A2772">
        <v>292</v>
      </c>
      <c r="B2772" t="s">
        <v>235</v>
      </c>
      <c r="C2772" t="s">
        <v>234</v>
      </c>
      <c r="D2772" t="s">
        <v>47</v>
      </c>
      <c r="E2772" t="s">
        <v>22</v>
      </c>
      <c r="F2772" s="101">
        <v>46022</v>
      </c>
      <c r="G2772">
        <v>11.21</v>
      </c>
      <c r="H2772">
        <v>8</v>
      </c>
      <c r="I2772" t="s">
        <v>1367</v>
      </c>
    </row>
    <row r="2773" spans="1:9" x14ac:dyDescent="0.3">
      <c r="A2773">
        <v>294</v>
      </c>
      <c r="B2773" t="s">
        <v>238</v>
      </c>
      <c r="C2773" t="s">
        <v>234</v>
      </c>
      <c r="D2773" t="s">
        <v>47</v>
      </c>
      <c r="E2773" t="s">
        <v>22</v>
      </c>
      <c r="F2773" s="101">
        <v>46022</v>
      </c>
      <c r="G2773">
        <v>54.02</v>
      </c>
      <c r="H2773">
        <v>8</v>
      </c>
      <c r="I2773" t="s">
        <v>1374</v>
      </c>
    </row>
    <row r="2774" spans="1:9" x14ac:dyDescent="0.3">
      <c r="A2774">
        <v>302</v>
      </c>
      <c r="B2774" t="s">
        <v>1379</v>
      </c>
      <c r="C2774" t="s">
        <v>208</v>
      </c>
      <c r="D2774" t="s">
        <v>47</v>
      </c>
      <c r="E2774" t="s">
        <v>22</v>
      </c>
      <c r="F2774" s="101">
        <v>46022</v>
      </c>
      <c r="G2774">
        <v>31371</v>
      </c>
      <c r="I2774" t="s">
        <v>1385</v>
      </c>
    </row>
    <row r="2775" spans="1:9" x14ac:dyDescent="0.3">
      <c r="A2775">
        <v>303</v>
      </c>
      <c r="B2775" t="s">
        <v>248</v>
      </c>
      <c r="C2775" t="s">
        <v>249</v>
      </c>
      <c r="D2775" t="s">
        <v>47</v>
      </c>
      <c r="E2775" t="s">
        <v>22</v>
      </c>
      <c r="F2775" s="101">
        <v>46022</v>
      </c>
      <c r="G2775">
        <v>100</v>
      </c>
      <c r="H2775">
        <v>95</v>
      </c>
      <c r="I2775" t="s">
        <v>1391</v>
      </c>
    </row>
    <row r="2776" spans="1:9" x14ac:dyDescent="0.3">
      <c r="A2776">
        <v>304</v>
      </c>
      <c r="B2776" t="s">
        <v>250</v>
      </c>
      <c r="C2776" t="s">
        <v>249</v>
      </c>
      <c r="D2776" t="s">
        <v>47</v>
      </c>
      <c r="E2776" t="s">
        <v>22</v>
      </c>
      <c r="F2776" s="101">
        <v>46022</v>
      </c>
      <c r="G2776">
        <v>116.09</v>
      </c>
      <c r="H2776">
        <v>100</v>
      </c>
      <c r="I2776" t="s">
        <v>1392</v>
      </c>
    </row>
    <row r="2777" spans="1:9" x14ac:dyDescent="0.3">
      <c r="A2777">
        <v>323</v>
      </c>
      <c r="B2777" t="s">
        <v>273</v>
      </c>
      <c r="C2777" t="s">
        <v>39</v>
      </c>
      <c r="D2777" t="s">
        <v>47</v>
      </c>
      <c r="E2777" t="s">
        <v>22</v>
      </c>
      <c r="F2777" s="101">
        <v>46022</v>
      </c>
      <c r="G2777">
        <v>100</v>
      </c>
      <c r="H2777">
        <v>100</v>
      </c>
      <c r="I2777" t="s">
        <v>1401</v>
      </c>
    </row>
    <row r="2778" spans="1:9" x14ac:dyDescent="0.3">
      <c r="A2778">
        <v>324</v>
      </c>
      <c r="B2778" t="s">
        <v>274</v>
      </c>
      <c r="C2778" t="s">
        <v>39</v>
      </c>
      <c r="D2778" t="s">
        <v>47</v>
      </c>
      <c r="E2778" t="s">
        <v>22</v>
      </c>
      <c r="F2778" s="101">
        <v>46022</v>
      </c>
      <c r="G2778">
        <v>200</v>
      </c>
      <c r="H2778">
        <v>100</v>
      </c>
      <c r="I2778" t="s">
        <v>1402</v>
      </c>
    </row>
    <row r="2779" spans="1:9" x14ac:dyDescent="0.3">
      <c r="A2779">
        <v>325</v>
      </c>
      <c r="B2779" t="s">
        <v>1403</v>
      </c>
      <c r="C2779" t="s">
        <v>39</v>
      </c>
      <c r="D2779" t="s">
        <v>47</v>
      </c>
      <c r="E2779" t="s">
        <v>22</v>
      </c>
      <c r="F2779" s="101">
        <v>46022</v>
      </c>
      <c r="G2779">
        <v>100</v>
      </c>
      <c r="I2779" t="s">
        <v>1404</v>
      </c>
    </row>
    <row r="2780" spans="1:9" x14ac:dyDescent="0.3">
      <c r="A2780">
        <v>327</v>
      </c>
      <c r="B2780" t="s">
        <v>1408</v>
      </c>
      <c r="C2780" t="s">
        <v>214</v>
      </c>
      <c r="D2780" t="s">
        <v>47</v>
      </c>
      <c r="E2780" t="s">
        <v>22</v>
      </c>
      <c r="F2780" s="101">
        <v>46022</v>
      </c>
      <c r="G2780">
        <v>100</v>
      </c>
      <c r="H2780">
        <v>100</v>
      </c>
      <c r="I2780" t="s">
        <v>1409</v>
      </c>
    </row>
    <row r="2781" spans="1:9" x14ac:dyDescent="0.3">
      <c r="A2781">
        <v>332</v>
      </c>
      <c r="B2781" t="s">
        <v>282</v>
      </c>
      <c r="C2781" t="s">
        <v>25</v>
      </c>
      <c r="D2781" t="s">
        <v>47</v>
      </c>
      <c r="E2781" t="s">
        <v>54</v>
      </c>
      <c r="F2781" s="101">
        <v>46022</v>
      </c>
      <c r="G2781">
        <v>0.93</v>
      </c>
      <c r="H2781">
        <v>1.18</v>
      </c>
      <c r="I2781" t="s">
        <v>1410</v>
      </c>
    </row>
    <row r="2782" spans="1:9" x14ac:dyDescent="0.3">
      <c r="A2782">
        <v>337</v>
      </c>
      <c r="B2782" t="s">
        <v>1414</v>
      </c>
      <c r="C2782" t="s">
        <v>214</v>
      </c>
      <c r="D2782" t="s">
        <v>47</v>
      </c>
      <c r="E2782" t="s">
        <v>22</v>
      </c>
      <c r="F2782" s="101">
        <v>46022</v>
      </c>
      <c r="H2782">
        <v>100</v>
      </c>
      <c r="I2782" t="s">
        <v>1418</v>
      </c>
    </row>
    <row r="2783" spans="1:9" x14ac:dyDescent="0.3">
      <c r="A2783">
        <v>338</v>
      </c>
      <c r="B2783" t="s">
        <v>1419</v>
      </c>
      <c r="C2783" t="s">
        <v>214</v>
      </c>
      <c r="D2783" t="s">
        <v>47</v>
      </c>
      <c r="E2783" t="s">
        <v>22</v>
      </c>
      <c r="F2783" s="101">
        <v>46022</v>
      </c>
      <c r="G2783">
        <v>100</v>
      </c>
      <c r="H2783">
        <v>100</v>
      </c>
      <c r="I2783" t="s">
        <v>1422</v>
      </c>
    </row>
    <row r="2784" spans="1:9" x14ac:dyDescent="0.3">
      <c r="A2784">
        <v>341</v>
      </c>
      <c r="B2784" t="s">
        <v>1424</v>
      </c>
      <c r="C2784" t="s">
        <v>50</v>
      </c>
      <c r="D2784" t="s">
        <v>47</v>
      </c>
      <c r="E2784" t="s">
        <v>22</v>
      </c>
      <c r="F2784" s="101">
        <v>46022</v>
      </c>
      <c r="G2784">
        <v>102.65</v>
      </c>
      <c r="H2784">
        <v>100</v>
      </c>
      <c r="I2784" t="s">
        <v>1425</v>
      </c>
    </row>
    <row r="2785" spans="1:9" x14ac:dyDescent="0.3">
      <c r="A2785">
        <v>344</v>
      </c>
      <c r="B2785" t="s">
        <v>294</v>
      </c>
      <c r="C2785" t="s">
        <v>25</v>
      </c>
      <c r="D2785" t="s">
        <v>47</v>
      </c>
      <c r="E2785" t="s">
        <v>22</v>
      </c>
      <c r="F2785" s="101">
        <v>46022</v>
      </c>
      <c r="G2785">
        <v>100</v>
      </c>
      <c r="H2785">
        <v>93</v>
      </c>
      <c r="I2785" t="s">
        <v>1426</v>
      </c>
    </row>
    <row r="2786" spans="1:9" x14ac:dyDescent="0.3">
      <c r="A2786">
        <v>356</v>
      </c>
      <c r="B2786" t="s">
        <v>307</v>
      </c>
      <c r="C2786" t="s">
        <v>306</v>
      </c>
      <c r="D2786" t="s">
        <v>47</v>
      </c>
      <c r="E2786" t="s">
        <v>54</v>
      </c>
      <c r="F2786" s="101">
        <v>46022</v>
      </c>
      <c r="G2786">
        <v>64.77</v>
      </c>
      <c r="H2786">
        <v>60</v>
      </c>
      <c r="I2786" t="s">
        <v>1436</v>
      </c>
    </row>
    <row r="2787" spans="1:9" x14ac:dyDescent="0.3">
      <c r="A2787">
        <v>357</v>
      </c>
      <c r="B2787" t="s">
        <v>1437</v>
      </c>
      <c r="C2787" t="s">
        <v>306</v>
      </c>
      <c r="D2787" t="s">
        <v>47</v>
      </c>
      <c r="E2787" t="s">
        <v>22</v>
      </c>
      <c r="F2787" s="101">
        <v>46022</v>
      </c>
      <c r="G2787">
        <v>0.44</v>
      </c>
      <c r="I2787" t="s">
        <v>1438</v>
      </c>
    </row>
    <row r="2788" spans="1:9" x14ac:dyDescent="0.3">
      <c r="A2788">
        <v>358</v>
      </c>
      <c r="B2788" t="s">
        <v>1439</v>
      </c>
      <c r="C2788" t="s">
        <v>310</v>
      </c>
      <c r="D2788" t="s">
        <v>47</v>
      </c>
      <c r="E2788" t="s">
        <v>22</v>
      </c>
      <c r="F2788" s="101">
        <v>46022</v>
      </c>
      <c r="G2788">
        <v>100</v>
      </c>
      <c r="H2788">
        <v>100</v>
      </c>
      <c r="I2788" t="s">
        <v>2613</v>
      </c>
    </row>
    <row r="2789" spans="1:9" x14ac:dyDescent="0.3">
      <c r="A2789">
        <v>359</v>
      </c>
      <c r="B2789" t="s">
        <v>1441</v>
      </c>
      <c r="C2789" t="s">
        <v>217</v>
      </c>
      <c r="D2789" t="s">
        <v>47</v>
      </c>
      <c r="E2789" t="s">
        <v>22</v>
      </c>
      <c r="F2789" s="101">
        <v>46022</v>
      </c>
      <c r="G2789">
        <v>89.9</v>
      </c>
      <c r="H2789">
        <v>85</v>
      </c>
      <c r="I2789" t="s">
        <v>1443</v>
      </c>
    </row>
    <row r="2790" spans="1:9" x14ac:dyDescent="0.3">
      <c r="A2790">
        <v>362</v>
      </c>
      <c r="B2790" t="s">
        <v>314</v>
      </c>
      <c r="C2790" t="s">
        <v>315</v>
      </c>
      <c r="D2790" t="s">
        <v>47</v>
      </c>
      <c r="E2790" t="s">
        <v>22</v>
      </c>
      <c r="F2790" s="101">
        <v>46022</v>
      </c>
      <c r="G2790">
        <v>99.7</v>
      </c>
      <c r="H2790">
        <v>98</v>
      </c>
      <c r="I2790" t="s">
        <v>1456</v>
      </c>
    </row>
    <row r="2791" spans="1:9" x14ac:dyDescent="0.3">
      <c r="A2791">
        <v>363</v>
      </c>
      <c r="B2791" t="s">
        <v>316</v>
      </c>
      <c r="C2791" t="s">
        <v>315</v>
      </c>
      <c r="D2791" t="s">
        <v>47</v>
      </c>
      <c r="E2791" t="s">
        <v>22</v>
      </c>
      <c r="F2791" s="101">
        <v>46022</v>
      </c>
      <c r="G2791">
        <v>100</v>
      </c>
      <c r="H2791">
        <v>100</v>
      </c>
      <c r="I2791" t="s">
        <v>1458</v>
      </c>
    </row>
    <row r="2792" spans="1:9" x14ac:dyDescent="0.3">
      <c r="A2792">
        <v>364</v>
      </c>
      <c r="B2792" t="s">
        <v>317</v>
      </c>
      <c r="C2792" t="s">
        <v>32</v>
      </c>
      <c r="D2792" t="s">
        <v>47</v>
      </c>
      <c r="E2792" t="s">
        <v>22</v>
      </c>
      <c r="F2792" s="101">
        <v>46022</v>
      </c>
      <c r="G2792">
        <v>78.11</v>
      </c>
      <c r="H2792">
        <v>100</v>
      </c>
      <c r="I2792" t="s">
        <v>1460</v>
      </c>
    </row>
    <row r="2793" spans="1:9" x14ac:dyDescent="0.3">
      <c r="A2793">
        <v>369</v>
      </c>
      <c r="B2793" t="s">
        <v>324</v>
      </c>
      <c r="C2793" t="s">
        <v>32</v>
      </c>
      <c r="D2793" t="s">
        <v>47</v>
      </c>
      <c r="E2793" t="s">
        <v>22</v>
      </c>
      <c r="F2793" s="101">
        <v>46022</v>
      </c>
      <c r="G2793">
        <v>108.26</v>
      </c>
      <c r="H2793">
        <v>100</v>
      </c>
      <c r="I2793" t="s">
        <v>1470</v>
      </c>
    </row>
    <row r="2794" spans="1:9" x14ac:dyDescent="0.3">
      <c r="A2794">
        <v>371</v>
      </c>
      <c r="B2794" t="s">
        <v>326</v>
      </c>
      <c r="C2794" t="s">
        <v>32</v>
      </c>
      <c r="D2794" t="s">
        <v>47</v>
      </c>
      <c r="E2794" t="s">
        <v>22</v>
      </c>
      <c r="F2794" s="101">
        <v>46022</v>
      </c>
      <c r="G2794">
        <v>83.42</v>
      </c>
      <c r="H2794">
        <v>100</v>
      </c>
      <c r="I2794" t="s">
        <v>1471</v>
      </c>
    </row>
    <row r="2795" spans="1:9" x14ac:dyDescent="0.3">
      <c r="A2795">
        <v>375</v>
      </c>
      <c r="B2795" t="s">
        <v>330</v>
      </c>
      <c r="C2795" t="s">
        <v>315</v>
      </c>
      <c r="D2795" t="s">
        <v>47</v>
      </c>
      <c r="E2795" t="s">
        <v>22</v>
      </c>
      <c r="F2795" s="101">
        <v>46022</v>
      </c>
      <c r="G2795">
        <v>100</v>
      </c>
      <c r="H2795">
        <v>100</v>
      </c>
      <c r="I2795" t="s">
        <v>1502</v>
      </c>
    </row>
    <row r="2796" spans="1:9" x14ac:dyDescent="0.3">
      <c r="A2796">
        <v>376</v>
      </c>
      <c r="B2796" t="s">
        <v>332</v>
      </c>
      <c r="C2796" t="s">
        <v>86</v>
      </c>
      <c r="D2796" t="s">
        <v>47</v>
      </c>
      <c r="E2796" t="s">
        <v>22</v>
      </c>
      <c r="F2796" s="101">
        <v>46022</v>
      </c>
      <c r="G2796">
        <v>117.51</v>
      </c>
      <c r="H2796">
        <v>95</v>
      </c>
      <c r="I2796" t="s">
        <v>1503</v>
      </c>
    </row>
    <row r="2797" spans="1:9" x14ac:dyDescent="0.3">
      <c r="A2797">
        <v>379</v>
      </c>
      <c r="B2797" t="s">
        <v>335</v>
      </c>
      <c r="C2797" t="s">
        <v>336</v>
      </c>
      <c r="D2797" t="s">
        <v>47</v>
      </c>
      <c r="E2797" t="s">
        <v>22</v>
      </c>
      <c r="F2797" s="101">
        <v>46022</v>
      </c>
      <c r="G2797">
        <v>102.41</v>
      </c>
      <c r="H2797">
        <v>100</v>
      </c>
      <c r="I2797" t="s">
        <v>1505</v>
      </c>
    </row>
    <row r="2798" spans="1:9" x14ac:dyDescent="0.3">
      <c r="A2798">
        <v>381</v>
      </c>
      <c r="B2798" t="s">
        <v>338</v>
      </c>
      <c r="C2798" t="s">
        <v>336</v>
      </c>
      <c r="D2798" t="s">
        <v>47</v>
      </c>
      <c r="E2798" t="s">
        <v>22</v>
      </c>
      <c r="F2798" s="101">
        <v>46022</v>
      </c>
      <c r="G2798">
        <v>113.66</v>
      </c>
      <c r="H2798">
        <v>100</v>
      </c>
      <c r="I2798" t="s">
        <v>1506</v>
      </c>
    </row>
    <row r="2799" spans="1:9" x14ac:dyDescent="0.3">
      <c r="A2799">
        <v>382</v>
      </c>
      <c r="B2799" t="s">
        <v>339</v>
      </c>
      <c r="C2799" t="s">
        <v>336</v>
      </c>
      <c r="D2799" t="s">
        <v>47</v>
      </c>
      <c r="E2799" t="s">
        <v>22</v>
      </c>
      <c r="F2799" s="101">
        <v>46022</v>
      </c>
      <c r="G2799">
        <v>97.21</v>
      </c>
      <c r="H2799">
        <v>100</v>
      </c>
      <c r="I2799" t="s">
        <v>1507</v>
      </c>
    </row>
    <row r="2800" spans="1:9" x14ac:dyDescent="0.3">
      <c r="A2800">
        <v>383</v>
      </c>
      <c r="B2800" t="s">
        <v>340</v>
      </c>
      <c r="C2800" t="s">
        <v>336</v>
      </c>
      <c r="D2800" t="s">
        <v>47</v>
      </c>
      <c r="E2800" t="s">
        <v>22</v>
      </c>
      <c r="F2800" s="101">
        <v>46022</v>
      </c>
      <c r="G2800">
        <v>127.87</v>
      </c>
      <c r="H2800">
        <v>100</v>
      </c>
      <c r="I2800" t="s">
        <v>1508</v>
      </c>
    </row>
    <row r="2801" spans="1:9" x14ac:dyDescent="0.3">
      <c r="A2801">
        <v>384</v>
      </c>
      <c r="B2801" t="s">
        <v>341</v>
      </c>
      <c r="C2801" t="s">
        <v>336</v>
      </c>
      <c r="D2801" t="s">
        <v>47</v>
      </c>
      <c r="E2801" t="s">
        <v>22</v>
      </c>
      <c r="F2801" s="101">
        <v>46022</v>
      </c>
      <c r="G2801">
        <v>100.93</v>
      </c>
      <c r="H2801">
        <v>100</v>
      </c>
      <c r="I2801" t="s">
        <v>1509</v>
      </c>
    </row>
    <row r="2802" spans="1:9" x14ac:dyDescent="0.3">
      <c r="A2802">
        <v>385</v>
      </c>
      <c r="B2802" t="s">
        <v>342</v>
      </c>
      <c r="C2802" t="s">
        <v>343</v>
      </c>
      <c r="D2802" t="s">
        <v>47</v>
      </c>
      <c r="E2802" t="s">
        <v>22</v>
      </c>
      <c r="F2802" s="101">
        <v>46022</v>
      </c>
      <c r="G2802">
        <v>108.89</v>
      </c>
      <c r="H2802">
        <v>100</v>
      </c>
      <c r="I2802" t="s">
        <v>1510</v>
      </c>
    </row>
    <row r="2803" spans="1:9" x14ac:dyDescent="0.3">
      <c r="A2803">
        <v>386</v>
      </c>
      <c r="B2803" t="s">
        <v>344</v>
      </c>
      <c r="C2803" t="s">
        <v>343</v>
      </c>
      <c r="D2803" t="s">
        <v>47</v>
      </c>
      <c r="E2803" t="s">
        <v>22</v>
      </c>
      <c r="F2803" s="101">
        <v>46022</v>
      </c>
      <c r="G2803">
        <v>106.54</v>
      </c>
      <c r="H2803">
        <v>100</v>
      </c>
      <c r="I2803" t="s">
        <v>1517</v>
      </c>
    </row>
    <row r="2804" spans="1:9" x14ac:dyDescent="0.3">
      <c r="A2804">
        <v>389</v>
      </c>
      <c r="B2804" t="s">
        <v>347</v>
      </c>
      <c r="C2804" t="s">
        <v>439</v>
      </c>
      <c r="D2804" t="s">
        <v>47</v>
      </c>
      <c r="E2804" t="s">
        <v>22</v>
      </c>
      <c r="F2804" s="101">
        <v>46022</v>
      </c>
      <c r="I2804" t="s">
        <v>1526</v>
      </c>
    </row>
    <row r="2805" spans="1:9" x14ac:dyDescent="0.3">
      <c r="A2805">
        <v>397</v>
      </c>
      <c r="B2805" t="s">
        <v>1556</v>
      </c>
      <c r="C2805" t="s">
        <v>358</v>
      </c>
      <c r="D2805" t="s">
        <v>47</v>
      </c>
      <c r="E2805" t="s">
        <v>22</v>
      </c>
      <c r="F2805" s="101">
        <v>46022</v>
      </c>
      <c r="G2805">
        <v>96.14</v>
      </c>
      <c r="H2805">
        <v>90</v>
      </c>
      <c r="I2805" t="s">
        <v>1557</v>
      </c>
    </row>
    <row r="2806" spans="1:9" x14ac:dyDescent="0.3">
      <c r="A2806">
        <v>398</v>
      </c>
      <c r="B2806" t="s">
        <v>360</v>
      </c>
      <c r="C2806" t="s">
        <v>361</v>
      </c>
      <c r="D2806" t="s">
        <v>47</v>
      </c>
      <c r="E2806" t="s">
        <v>22</v>
      </c>
      <c r="F2806" s="101">
        <v>46022</v>
      </c>
      <c r="G2806">
        <v>168.71</v>
      </c>
      <c r="H2806">
        <v>100</v>
      </c>
      <c r="I2806" t="s">
        <v>1558</v>
      </c>
    </row>
    <row r="2807" spans="1:9" x14ac:dyDescent="0.3">
      <c r="A2807">
        <v>399</v>
      </c>
      <c r="B2807" t="s">
        <v>363</v>
      </c>
      <c r="C2807" t="s">
        <v>361</v>
      </c>
      <c r="D2807" t="s">
        <v>47</v>
      </c>
      <c r="E2807" t="s">
        <v>22</v>
      </c>
      <c r="F2807" s="101">
        <v>46022</v>
      </c>
      <c r="G2807">
        <v>106.13</v>
      </c>
      <c r="H2807">
        <v>100</v>
      </c>
      <c r="I2807" t="s">
        <v>1559</v>
      </c>
    </row>
    <row r="2808" spans="1:9" x14ac:dyDescent="0.3">
      <c r="A2808">
        <v>400</v>
      </c>
      <c r="B2808" t="s">
        <v>364</v>
      </c>
      <c r="C2808" t="s">
        <v>361</v>
      </c>
      <c r="D2808" t="s">
        <v>47</v>
      </c>
      <c r="E2808" t="s">
        <v>22</v>
      </c>
      <c r="F2808" s="101">
        <v>46022</v>
      </c>
      <c r="G2808">
        <v>127.14</v>
      </c>
      <c r="H2808">
        <v>100</v>
      </c>
      <c r="I2808" t="s">
        <v>1560</v>
      </c>
    </row>
    <row r="2809" spans="1:9" x14ac:dyDescent="0.3">
      <c r="A2809">
        <v>401</v>
      </c>
      <c r="B2809" t="s">
        <v>365</v>
      </c>
      <c r="C2809" t="s">
        <v>366</v>
      </c>
      <c r="D2809" t="s">
        <v>47</v>
      </c>
      <c r="E2809" t="s">
        <v>22</v>
      </c>
      <c r="F2809" s="101">
        <v>46022</v>
      </c>
      <c r="G2809">
        <v>100</v>
      </c>
      <c r="H2809">
        <v>100</v>
      </c>
      <c r="I2809" t="s">
        <v>1561</v>
      </c>
    </row>
    <row r="2810" spans="1:9" x14ac:dyDescent="0.3">
      <c r="A2810">
        <v>403</v>
      </c>
      <c r="B2810" t="s">
        <v>1563</v>
      </c>
      <c r="C2810" t="s">
        <v>366</v>
      </c>
      <c r="D2810" t="s">
        <v>47</v>
      </c>
      <c r="E2810" t="s">
        <v>22</v>
      </c>
      <c r="F2810" s="101">
        <v>46022</v>
      </c>
      <c r="G2810">
        <v>12510</v>
      </c>
      <c r="I2810" t="s">
        <v>1564</v>
      </c>
    </row>
    <row r="2811" spans="1:9" x14ac:dyDescent="0.3">
      <c r="A2811">
        <v>408</v>
      </c>
      <c r="B2811" t="s">
        <v>374</v>
      </c>
      <c r="C2811" t="s">
        <v>39</v>
      </c>
      <c r="D2811" t="s">
        <v>47</v>
      </c>
      <c r="E2811" t="s">
        <v>22</v>
      </c>
      <c r="F2811" s="101">
        <v>46022</v>
      </c>
      <c r="G2811">
        <v>100</v>
      </c>
      <c r="H2811">
        <v>100</v>
      </c>
      <c r="I2811" t="s">
        <v>1571</v>
      </c>
    </row>
    <row r="2812" spans="1:9" x14ac:dyDescent="0.3">
      <c r="A2812">
        <v>422</v>
      </c>
      <c r="B2812" t="s">
        <v>390</v>
      </c>
      <c r="C2812" t="s">
        <v>79</v>
      </c>
      <c r="D2812" t="s">
        <v>47</v>
      </c>
      <c r="E2812" t="s">
        <v>22</v>
      </c>
      <c r="F2812" s="101">
        <v>46022</v>
      </c>
      <c r="G2812">
        <v>7.87</v>
      </c>
      <c r="H2812">
        <v>7.68</v>
      </c>
      <c r="I2812" t="s">
        <v>1683</v>
      </c>
    </row>
    <row r="2813" spans="1:9" x14ac:dyDescent="0.3">
      <c r="A2813">
        <v>427</v>
      </c>
      <c r="B2813" t="s">
        <v>396</v>
      </c>
      <c r="C2813" t="s">
        <v>90</v>
      </c>
      <c r="D2813" t="s">
        <v>47</v>
      </c>
      <c r="E2813" t="s">
        <v>54</v>
      </c>
      <c r="F2813" s="101">
        <v>46022</v>
      </c>
      <c r="G2813">
        <v>0.15</v>
      </c>
      <c r="H2813">
        <v>0.2</v>
      </c>
      <c r="I2813" t="s">
        <v>1691</v>
      </c>
    </row>
    <row r="2814" spans="1:9" x14ac:dyDescent="0.3">
      <c r="A2814">
        <v>428</v>
      </c>
      <c r="B2814" t="s">
        <v>397</v>
      </c>
      <c r="C2814" t="s">
        <v>90</v>
      </c>
      <c r="D2814" t="s">
        <v>47</v>
      </c>
      <c r="E2814" t="s">
        <v>54</v>
      </c>
      <c r="F2814" s="101">
        <v>46022</v>
      </c>
      <c r="G2814">
        <v>17.88</v>
      </c>
      <c r="H2814">
        <v>1</v>
      </c>
      <c r="I2814" t="s">
        <v>1696</v>
      </c>
    </row>
    <row r="2815" spans="1:9" x14ac:dyDescent="0.3">
      <c r="A2815">
        <v>429</v>
      </c>
      <c r="B2815" t="s">
        <v>398</v>
      </c>
      <c r="C2815" t="s">
        <v>90</v>
      </c>
      <c r="D2815" t="s">
        <v>47</v>
      </c>
      <c r="E2815" t="s">
        <v>54</v>
      </c>
      <c r="F2815" s="101">
        <v>46022</v>
      </c>
      <c r="G2815">
        <v>0.52</v>
      </c>
      <c r="H2815">
        <v>0.76</v>
      </c>
      <c r="I2815" t="s">
        <v>1699</v>
      </c>
    </row>
    <row r="2816" spans="1:9" x14ac:dyDescent="0.3">
      <c r="A2816">
        <v>430</v>
      </c>
      <c r="B2816" t="s">
        <v>399</v>
      </c>
      <c r="C2816" t="s">
        <v>86</v>
      </c>
      <c r="D2816" t="s">
        <v>47</v>
      </c>
      <c r="E2816" t="s">
        <v>22</v>
      </c>
      <c r="F2816" s="101">
        <v>46022</v>
      </c>
      <c r="G2816">
        <v>111.76</v>
      </c>
      <c r="H2816">
        <v>95</v>
      </c>
      <c r="I2816" t="s">
        <v>1704</v>
      </c>
    </row>
    <row r="2817" spans="1:9" x14ac:dyDescent="0.3">
      <c r="A2817">
        <v>433</v>
      </c>
      <c r="B2817" t="s">
        <v>402</v>
      </c>
      <c r="C2817" t="s">
        <v>90</v>
      </c>
      <c r="D2817" t="s">
        <v>47</v>
      </c>
      <c r="E2817" t="s">
        <v>54</v>
      </c>
      <c r="F2817" s="101">
        <v>46022</v>
      </c>
      <c r="G2817">
        <v>0.17</v>
      </c>
      <c r="H2817">
        <v>0.05</v>
      </c>
      <c r="I2817" t="s">
        <v>1721</v>
      </c>
    </row>
    <row r="2818" spans="1:9" x14ac:dyDescent="0.3">
      <c r="A2818">
        <v>435</v>
      </c>
      <c r="B2818" t="s">
        <v>404</v>
      </c>
      <c r="C2818" t="s">
        <v>90</v>
      </c>
      <c r="D2818" t="s">
        <v>47</v>
      </c>
      <c r="E2818" t="s">
        <v>22</v>
      </c>
      <c r="F2818" s="101">
        <v>46022</v>
      </c>
      <c r="G2818">
        <v>-732.08</v>
      </c>
      <c r="H2818">
        <v>100</v>
      </c>
      <c r="I2818" t="s">
        <v>1761</v>
      </c>
    </row>
    <row r="2819" spans="1:9" x14ac:dyDescent="0.3">
      <c r="A2819">
        <v>439</v>
      </c>
      <c r="B2819" t="s">
        <v>407</v>
      </c>
      <c r="C2819" t="s">
        <v>315</v>
      </c>
      <c r="D2819" t="s">
        <v>47</v>
      </c>
      <c r="E2819" t="s">
        <v>22</v>
      </c>
      <c r="F2819" s="101">
        <v>46022</v>
      </c>
      <c r="G2819">
        <v>100</v>
      </c>
      <c r="H2819">
        <v>100</v>
      </c>
      <c r="I2819" t="s">
        <v>1808</v>
      </c>
    </row>
    <row r="2820" spans="1:9" x14ac:dyDescent="0.3">
      <c r="A2820">
        <v>440</v>
      </c>
      <c r="B2820" t="s">
        <v>408</v>
      </c>
      <c r="C2820" t="s">
        <v>315</v>
      </c>
      <c r="D2820" t="s">
        <v>47</v>
      </c>
      <c r="E2820" t="s">
        <v>22</v>
      </c>
      <c r="F2820" s="101">
        <v>46022</v>
      </c>
      <c r="G2820">
        <v>99.74</v>
      </c>
      <c r="H2820">
        <v>98</v>
      </c>
      <c r="I2820" t="s">
        <v>1819</v>
      </c>
    </row>
    <row r="2821" spans="1:9" x14ac:dyDescent="0.3">
      <c r="A2821">
        <v>444</v>
      </c>
      <c r="B2821" t="s">
        <v>412</v>
      </c>
      <c r="C2821" t="s">
        <v>180</v>
      </c>
      <c r="D2821" t="s">
        <v>47</v>
      </c>
      <c r="E2821" t="s">
        <v>54</v>
      </c>
      <c r="F2821" s="101">
        <v>46022</v>
      </c>
      <c r="G2821">
        <v>1.7</v>
      </c>
      <c r="H2821">
        <v>3</v>
      </c>
      <c r="I2821" t="s">
        <v>1820</v>
      </c>
    </row>
    <row r="2822" spans="1:9" x14ac:dyDescent="0.3">
      <c r="A2822">
        <v>445</v>
      </c>
      <c r="B2822" t="s">
        <v>413</v>
      </c>
      <c r="C2822" t="s">
        <v>180</v>
      </c>
      <c r="D2822" t="s">
        <v>47</v>
      </c>
      <c r="E2822" t="s">
        <v>22</v>
      </c>
      <c r="F2822" s="101">
        <v>46022</v>
      </c>
      <c r="G2822">
        <v>85.3</v>
      </c>
      <c r="H2822">
        <v>70</v>
      </c>
      <c r="I2822" t="s">
        <v>1822</v>
      </c>
    </row>
    <row r="2823" spans="1:9" x14ac:dyDescent="0.3">
      <c r="A2823">
        <v>447</v>
      </c>
      <c r="B2823" t="s">
        <v>238</v>
      </c>
      <c r="C2823" t="s">
        <v>104</v>
      </c>
      <c r="D2823" t="s">
        <v>47</v>
      </c>
      <c r="E2823" t="s">
        <v>22</v>
      </c>
      <c r="F2823" s="101">
        <v>46022</v>
      </c>
      <c r="G2823">
        <v>15.01</v>
      </c>
      <c r="H2823">
        <v>15</v>
      </c>
      <c r="I2823" t="s">
        <v>1823</v>
      </c>
    </row>
    <row r="2824" spans="1:9" x14ac:dyDescent="0.3">
      <c r="A2824">
        <v>448</v>
      </c>
      <c r="B2824" t="s">
        <v>414</v>
      </c>
      <c r="C2824" t="s">
        <v>104</v>
      </c>
      <c r="D2824" t="s">
        <v>47</v>
      </c>
      <c r="E2824" t="s">
        <v>22</v>
      </c>
      <c r="F2824" s="101">
        <v>46022</v>
      </c>
      <c r="G2824">
        <v>59.36</v>
      </c>
      <c r="H2824">
        <v>17</v>
      </c>
      <c r="I2824" t="s">
        <v>1824</v>
      </c>
    </row>
    <row r="2825" spans="1:9" x14ac:dyDescent="0.3">
      <c r="A2825">
        <v>451</v>
      </c>
      <c r="B2825" t="s">
        <v>1825</v>
      </c>
      <c r="C2825" t="s">
        <v>354</v>
      </c>
      <c r="D2825" t="s">
        <v>47</v>
      </c>
      <c r="E2825" t="s">
        <v>22</v>
      </c>
      <c r="F2825" s="101">
        <v>46022</v>
      </c>
      <c r="G2825">
        <v>130.80000000000001</v>
      </c>
      <c r="H2825">
        <v>100</v>
      </c>
      <c r="I2825" t="s">
        <v>1826</v>
      </c>
    </row>
    <row r="2826" spans="1:9" x14ac:dyDescent="0.3">
      <c r="A2826">
        <v>452</v>
      </c>
      <c r="B2826" t="s">
        <v>417</v>
      </c>
      <c r="C2826" t="s">
        <v>354</v>
      </c>
      <c r="D2826" t="s">
        <v>47</v>
      </c>
      <c r="E2826" t="s">
        <v>22</v>
      </c>
      <c r="F2826" s="101">
        <v>46022</v>
      </c>
      <c r="G2826">
        <v>200</v>
      </c>
      <c r="H2826">
        <v>100</v>
      </c>
      <c r="I2826" t="s">
        <v>1829</v>
      </c>
    </row>
    <row r="2827" spans="1:9" x14ac:dyDescent="0.3">
      <c r="A2827">
        <v>466</v>
      </c>
      <c r="B2827" t="s">
        <v>429</v>
      </c>
      <c r="C2827" t="s">
        <v>217</v>
      </c>
      <c r="D2827" t="s">
        <v>47</v>
      </c>
      <c r="E2827" t="s">
        <v>22</v>
      </c>
      <c r="F2827" s="101">
        <v>46022</v>
      </c>
      <c r="G2827">
        <v>106.55</v>
      </c>
      <c r="H2827">
        <v>100</v>
      </c>
      <c r="I2827" t="s">
        <v>1880</v>
      </c>
    </row>
    <row r="2828" spans="1:9" x14ac:dyDescent="0.3">
      <c r="A2828">
        <v>467</v>
      </c>
      <c r="B2828" t="s">
        <v>430</v>
      </c>
      <c r="C2828" t="s">
        <v>217</v>
      </c>
      <c r="D2828" t="s">
        <v>47</v>
      </c>
      <c r="E2828" t="s">
        <v>22</v>
      </c>
      <c r="F2828" s="101">
        <v>46022</v>
      </c>
      <c r="G2828">
        <v>99.5</v>
      </c>
      <c r="H2828">
        <v>100</v>
      </c>
      <c r="I2828" t="s">
        <v>1881</v>
      </c>
    </row>
    <row r="2829" spans="1:9" x14ac:dyDescent="0.3">
      <c r="A2829">
        <v>468</v>
      </c>
      <c r="B2829" t="s">
        <v>431</v>
      </c>
      <c r="C2829" t="s">
        <v>217</v>
      </c>
      <c r="D2829" t="s">
        <v>47</v>
      </c>
      <c r="E2829" t="s">
        <v>54</v>
      </c>
      <c r="F2829" s="101">
        <v>46022</v>
      </c>
      <c r="G2829">
        <v>2.1</v>
      </c>
      <c r="H2829">
        <v>2.5</v>
      </c>
      <c r="I2829" t="s">
        <v>1882</v>
      </c>
    </row>
    <row r="2830" spans="1:9" x14ac:dyDescent="0.3">
      <c r="A2830">
        <v>473</v>
      </c>
      <c r="B2830" t="s">
        <v>437</v>
      </c>
      <c r="C2830" t="s">
        <v>20</v>
      </c>
      <c r="D2830" t="s">
        <v>47</v>
      </c>
      <c r="E2830" t="s">
        <v>22</v>
      </c>
      <c r="F2830" s="101">
        <v>46022</v>
      </c>
      <c r="H2830">
        <v>100</v>
      </c>
      <c r="I2830" t="s">
        <v>1949</v>
      </c>
    </row>
    <row r="2831" spans="1:9" x14ac:dyDescent="0.3">
      <c r="A2831">
        <v>474</v>
      </c>
      <c r="B2831" t="s">
        <v>440</v>
      </c>
      <c r="C2831" t="s">
        <v>439</v>
      </c>
      <c r="D2831" t="s">
        <v>47</v>
      </c>
      <c r="E2831" t="s">
        <v>22</v>
      </c>
      <c r="F2831" s="101">
        <v>46022</v>
      </c>
      <c r="I2831" t="s">
        <v>1967</v>
      </c>
    </row>
    <row r="2832" spans="1:9" x14ac:dyDescent="0.3">
      <c r="A2832">
        <v>475</v>
      </c>
      <c r="B2832" t="s">
        <v>441</v>
      </c>
      <c r="C2832" t="s">
        <v>39</v>
      </c>
      <c r="D2832" t="s">
        <v>47</v>
      </c>
      <c r="E2832" t="s">
        <v>22</v>
      </c>
      <c r="F2832" s="101">
        <v>46022</v>
      </c>
      <c r="G2832">
        <v>100</v>
      </c>
      <c r="H2832">
        <v>100</v>
      </c>
      <c r="I2832" t="s">
        <v>1970</v>
      </c>
    </row>
    <row r="2833" spans="1:9" x14ac:dyDescent="0.3">
      <c r="A2833">
        <v>476</v>
      </c>
      <c r="B2833" t="s">
        <v>442</v>
      </c>
      <c r="C2833" t="s">
        <v>20</v>
      </c>
      <c r="D2833" t="s">
        <v>47</v>
      </c>
      <c r="E2833" t="s">
        <v>22</v>
      </c>
      <c r="F2833" s="101">
        <v>46022</v>
      </c>
      <c r="G2833">
        <v>100</v>
      </c>
      <c r="H2833">
        <v>100</v>
      </c>
      <c r="I2833" t="s">
        <v>1983</v>
      </c>
    </row>
    <row r="2834" spans="1:9" x14ac:dyDescent="0.3">
      <c r="A2834">
        <v>478</v>
      </c>
      <c r="B2834" t="s">
        <v>444</v>
      </c>
      <c r="C2834" t="s">
        <v>439</v>
      </c>
      <c r="D2834" t="s">
        <v>47</v>
      </c>
      <c r="E2834" t="s">
        <v>22</v>
      </c>
      <c r="F2834" s="101">
        <v>46022</v>
      </c>
      <c r="I2834" t="s">
        <v>2018</v>
      </c>
    </row>
    <row r="2835" spans="1:9" x14ac:dyDescent="0.3">
      <c r="A2835">
        <v>481</v>
      </c>
      <c r="B2835" t="s">
        <v>447</v>
      </c>
      <c r="C2835" t="s">
        <v>20</v>
      </c>
      <c r="D2835" t="s">
        <v>47</v>
      </c>
      <c r="E2835" t="s">
        <v>22</v>
      </c>
      <c r="F2835" s="101">
        <v>46022</v>
      </c>
      <c r="H2835">
        <v>100</v>
      </c>
      <c r="I2835" t="s">
        <v>2055</v>
      </c>
    </row>
    <row r="2836" spans="1:9" x14ac:dyDescent="0.3">
      <c r="A2836">
        <v>486</v>
      </c>
      <c r="B2836" t="s">
        <v>451</v>
      </c>
      <c r="C2836" t="s">
        <v>395</v>
      </c>
      <c r="D2836" t="s">
        <v>47</v>
      </c>
      <c r="E2836" t="s">
        <v>22</v>
      </c>
      <c r="F2836" s="101">
        <v>46022</v>
      </c>
      <c r="G2836">
        <v>2703941</v>
      </c>
      <c r="I2836" t="s">
        <v>2095</v>
      </c>
    </row>
    <row r="2837" spans="1:9" x14ac:dyDescent="0.3">
      <c r="A2837">
        <v>506</v>
      </c>
      <c r="B2837" t="s">
        <v>471</v>
      </c>
      <c r="C2837" t="s">
        <v>310</v>
      </c>
      <c r="D2837" t="s">
        <v>47</v>
      </c>
      <c r="E2837" t="s">
        <v>22</v>
      </c>
      <c r="F2837" s="101">
        <v>46022</v>
      </c>
      <c r="G2837">
        <v>92.5</v>
      </c>
      <c r="H2837">
        <v>80</v>
      </c>
      <c r="I2837" t="s">
        <v>2152</v>
      </c>
    </row>
    <row r="2838" spans="1:9" x14ac:dyDescent="0.3">
      <c r="A2838">
        <v>507</v>
      </c>
      <c r="B2838" t="s">
        <v>472</v>
      </c>
      <c r="C2838" t="s">
        <v>234</v>
      </c>
      <c r="D2838" t="s">
        <v>47</v>
      </c>
      <c r="E2838" t="s">
        <v>22</v>
      </c>
      <c r="F2838" s="101">
        <v>46022</v>
      </c>
      <c r="G2838">
        <v>99</v>
      </c>
      <c r="H2838">
        <v>80</v>
      </c>
      <c r="I2838" t="s">
        <v>2154</v>
      </c>
    </row>
    <row r="2839" spans="1:9" x14ac:dyDescent="0.3">
      <c r="A2839">
        <v>514</v>
      </c>
      <c r="B2839" t="s">
        <v>2258</v>
      </c>
      <c r="C2839" t="s">
        <v>241</v>
      </c>
      <c r="D2839" t="s">
        <v>47</v>
      </c>
      <c r="E2839" t="s">
        <v>22</v>
      </c>
      <c r="F2839" s="101">
        <v>46022</v>
      </c>
      <c r="G2839">
        <v>45.96</v>
      </c>
      <c r="H2839">
        <v>70</v>
      </c>
      <c r="I2839" t="s">
        <v>2260</v>
      </c>
    </row>
    <row r="2840" spans="1:9" x14ac:dyDescent="0.3">
      <c r="A2840">
        <v>515</v>
      </c>
      <c r="B2840" t="s">
        <v>2261</v>
      </c>
      <c r="C2840" t="s">
        <v>58</v>
      </c>
      <c r="D2840" t="s">
        <v>47</v>
      </c>
      <c r="E2840" t="s">
        <v>22</v>
      </c>
      <c r="F2840" s="101">
        <v>46022</v>
      </c>
      <c r="G2840">
        <v>66.67</v>
      </c>
      <c r="H2840">
        <v>97</v>
      </c>
      <c r="I2840" t="s">
        <v>2262</v>
      </c>
    </row>
    <row r="2841" spans="1:9" x14ac:dyDescent="0.3">
      <c r="A2841">
        <v>516</v>
      </c>
      <c r="B2841" t="s">
        <v>2263</v>
      </c>
      <c r="C2841" t="s">
        <v>58</v>
      </c>
      <c r="D2841" t="s">
        <v>47</v>
      </c>
      <c r="E2841" t="s">
        <v>22</v>
      </c>
      <c r="F2841" s="101">
        <v>46022</v>
      </c>
      <c r="G2841">
        <v>315.79000000000002</v>
      </c>
      <c r="H2841">
        <v>97</v>
      </c>
      <c r="I2841" t="s">
        <v>2264</v>
      </c>
    </row>
    <row r="2842" spans="1:9" x14ac:dyDescent="0.3">
      <c r="A2842">
        <v>519</v>
      </c>
      <c r="B2842" t="s">
        <v>2267</v>
      </c>
      <c r="C2842" t="s">
        <v>354</v>
      </c>
      <c r="D2842" t="s">
        <v>47</v>
      </c>
      <c r="E2842" t="s">
        <v>22</v>
      </c>
      <c r="F2842" s="101">
        <v>46022</v>
      </c>
      <c r="G2842">
        <v>131.13</v>
      </c>
      <c r="H2842">
        <v>100</v>
      </c>
      <c r="I2842" t="s">
        <v>2279</v>
      </c>
    </row>
    <row r="2843" spans="1:9" x14ac:dyDescent="0.3">
      <c r="A2843">
        <v>523</v>
      </c>
      <c r="B2843" t="s">
        <v>342</v>
      </c>
      <c r="C2843" t="s">
        <v>86</v>
      </c>
      <c r="D2843" t="s">
        <v>47</v>
      </c>
      <c r="E2843" t="s">
        <v>22</v>
      </c>
      <c r="F2843" s="101">
        <v>46022</v>
      </c>
      <c r="G2843">
        <v>95.82</v>
      </c>
      <c r="H2843">
        <v>95</v>
      </c>
      <c r="I2843" t="s">
        <v>2293</v>
      </c>
    </row>
    <row r="2844" spans="1:9" x14ac:dyDescent="0.3">
      <c r="A2844">
        <v>524</v>
      </c>
      <c r="B2844" t="s">
        <v>389</v>
      </c>
      <c r="C2844" t="s">
        <v>79</v>
      </c>
      <c r="D2844" t="s">
        <v>47</v>
      </c>
      <c r="E2844" t="s">
        <v>22</v>
      </c>
      <c r="F2844" s="101">
        <v>46022</v>
      </c>
      <c r="G2844">
        <v>106.07</v>
      </c>
      <c r="H2844">
        <v>143.41200000000001</v>
      </c>
      <c r="I2844" t="s">
        <v>2304</v>
      </c>
    </row>
    <row r="2845" spans="1:9" x14ac:dyDescent="0.3">
      <c r="A2845">
        <v>530</v>
      </c>
      <c r="B2845" t="s">
        <v>2335</v>
      </c>
      <c r="C2845" t="s">
        <v>58</v>
      </c>
      <c r="D2845" t="s">
        <v>47</v>
      </c>
      <c r="E2845" t="s">
        <v>22</v>
      </c>
      <c r="F2845" s="101">
        <v>46022</v>
      </c>
      <c r="G2845">
        <v>85.56</v>
      </c>
      <c r="H2845">
        <v>97</v>
      </c>
      <c r="I2845" t="s">
        <v>2336</v>
      </c>
    </row>
    <row r="2846" spans="1:9" x14ac:dyDescent="0.3">
      <c r="A2846">
        <v>531</v>
      </c>
      <c r="B2846" t="s">
        <v>2337</v>
      </c>
      <c r="C2846" t="s">
        <v>58</v>
      </c>
      <c r="D2846" t="s">
        <v>47</v>
      </c>
      <c r="E2846" t="s">
        <v>22</v>
      </c>
      <c r="F2846" s="101">
        <v>46022</v>
      </c>
      <c r="G2846">
        <v>93.94</v>
      </c>
      <c r="H2846">
        <v>90</v>
      </c>
      <c r="I2846" t="s">
        <v>2338</v>
      </c>
    </row>
    <row r="2847" spans="1:9" x14ac:dyDescent="0.3">
      <c r="A2847">
        <v>532</v>
      </c>
      <c r="B2847" t="s">
        <v>2339</v>
      </c>
      <c r="C2847" t="s">
        <v>102</v>
      </c>
      <c r="D2847" t="s">
        <v>47</v>
      </c>
      <c r="E2847" t="s">
        <v>22</v>
      </c>
      <c r="F2847" s="101">
        <v>46022</v>
      </c>
      <c r="G2847">
        <v>134.78</v>
      </c>
      <c r="H2847">
        <v>100</v>
      </c>
      <c r="I2847" t="s">
        <v>2349</v>
      </c>
    </row>
    <row r="2848" spans="1:9" x14ac:dyDescent="0.3">
      <c r="A2848">
        <v>533</v>
      </c>
      <c r="B2848" t="s">
        <v>2350</v>
      </c>
      <c r="C2848" t="s">
        <v>102</v>
      </c>
      <c r="D2848" t="s">
        <v>47</v>
      </c>
      <c r="E2848" t="s">
        <v>22</v>
      </c>
      <c r="F2848" s="101">
        <v>46022</v>
      </c>
      <c r="G2848">
        <v>177.95</v>
      </c>
      <c r="H2848">
        <v>100</v>
      </c>
      <c r="I2848" t="s">
        <v>2361</v>
      </c>
    </row>
    <row r="2849" spans="1:9" x14ac:dyDescent="0.3">
      <c r="A2849">
        <v>534</v>
      </c>
      <c r="B2849" t="s">
        <v>2362</v>
      </c>
      <c r="C2849" t="s">
        <v>102</v>
      </c>
      <c r="D2849" t="s">
        <v>47</v>
      </c>
      <c r="E2849" t="s">
        <v>22</v>
      </c>
      <c r="F2849" s="101">
        <v>46022</v>
      </c>
      <c r="G2849">
        <v>134.53</v>
      </c>
      <c r="H2849">
        <v>100</v>
      </c>
      <c r="I2849" t="s">
        <v>2373</v>
      </c>
    </row>
    <row r="2850" spans="1:9" x14ac:dyDescent="0.3">
      <c r="A2850">
        <v>535</v>
      </c>
      <c r="B2850" t="s">
        <v>2374</v>
      </c>
      <c r="C2850" t="s">
        <v>102</v>
      </c>
      <c r="D2850" t="s">
        <v>47</v>
      </c>
      <c r="E2850" t="s">
        <v>22</v>
      </c>
      <c r="F2850" s="101">
        <v>46022</v>
      </c>
      <c r="G2850">
        <v>209.63</v>
      </c>
      <c r="H2850">
        <v>100</v>
      </c>
      <c r="I2850" t="s">
        <v>2385</v>
      </c>
    </row>
    <row r="2851" spans="1:9" x14ac:dyDescent="0.3">
      <c r="A2851">
        <v>536</v>
      </c>
      <c r="B2851" t="s">
        <v>2386</v>
      </c>
      <c r="C2851" t="s">
        <v>102</v>
      </c>
      <c r="D2851" t="s">
        <v>47</v>
      </c>
      <c r="E2851" t="s">
        <v>22</v>
      </c>
      <c r="F2851" s="101">
        <v>46022</v>
      </c>
      <c r="G2851">
        <v>260.75</v>
      </c>
      <c r="H2851">
        <v>100</v>
      </c>
      <c r="I2851" t="s">
        <v>2397</v>
      </c>
    </row>
    <row r="2852" spans="1:9" x14ac:dyDescent="0.3">
      <c r="A2852">
        <v>537</v>
      </c>
      <c r="B2852" t="s">
        <v>2398</v>
      </c>
      <c r="C2852" t="s">
        <v>46</v>
      </c>
      <c r="D2852" t="s">
        <v>47</v>
      </c>
      <c r="E2852" t="s">
        <v>22</v>
      </c>
      <c r="F2852" s="101">
        <v>46022</v>
      </c>
      <c r="G2852">
        <v>64.3</v>
      </c>
      <c r="H2852">
        <v>94</v>
      </c>
      <c r="I2852" t="s">
        <v>2400</v>
      </c>
    </row>
    <row r="2853" spans="1:9" x14ac:dyDescent="0.3">
      <c r="A2853">
        <v>538</v>
      </c>
      <c r="B2853" t="s">
        <v>2401</v>
      </c>
      <c r="C2853" t="s">
        <v>180</v>
      </c>
      <c r="D2853" t="s">
        <v>47</v>
      </c>
      <c r="E2853" t="s">
        <v>22</v>
      </c>
      <c r="F2853" s="101">
        <v>46022</v>
      </c>
      <c r="G2853">
        <v>100</v>
      </c>
      <c r="H2853">
        <v>90</v>
      </c>
      <c r="I2853" t="s">
        <v>2402</v>
      </c>
    </row>
    <row r="2854" spans="1:9" x14ac:dyDescent="0.3">
      <c r="A2854">
        <v>539</v>
      </c>
      <c r="B2854" t="s">
        <v>2403</v>
      </c>
      <c r="C2854" t="s">
        <v>180</v>
      </c>
      <c r="D2854" t="s">
        <v>47</v>
      </c>
      <c r="E2854" t="s">
        <v>54</v>
      </c>
      <c r="F2854" s="101">
        <v>46022</v>
      </c>
      <c r="G2854">
        <v>2.5</v>
      </c>
      <c r="H2854">
        <v>2.5</v>
      </c>
      <c r="I2854" t="s">
        <v>2404</v>
      </c>
    </row>
    <row r="2855" spans="1:9" x14ac:dyDescent="0.3">
      <c r="A2855">
        <v>540</v>
      </c>
      <c r="B2855" t="s">
        <v>2405</v>
      </c>
      <c r="C2855" t="s">
        <v>303</v>
      </c>
      <c r="D2855" t="s">
        <v>47</v>
      </c>
      <c r="E2855" t="s">
        <v>22</v>
      </c>
      <c r="F2855" s="101">
        <v>46022</v>
      </c>
      <c r="G2855">
        <v>97.9</v>
      </c>
      <c r="H2855">
        <v>97</v>
      </c>
      <c r="I2855" t="s">
        <v>2407</v>
      </c>
    </row>
    <row r="2856" spans="1:9" x14ac:dyDescent="0.3">
      <c r="A2856">
        <v>544</v>
      </c>
      <c r="B2856" t="s">
        <v>2432</v>
      </c>
      <c r="C2856" t="s">
        <v>366</v>
      </c>
      <c r="D2856" t="s">
        <v>47</v>
      </c>
      <c r="E2856" t="s">
        <v>22</v>
      </c>
      <c r="F2856" s="101">
        <v>46022</v>
      </c>
      <c r="G2856">
        <v>162.5</v>
      </c>
      <c r="H2856">
        <v>100</v>
      </c>
      <c r="I2856" t="s">
        <v>2443</v>
      </c>
    </row>
    <row r="2857" spans="1:9" x14ac:dyDescent="0.3">
      <c r="A2857">
        <v>550</v>
      </c>
      <c r="B2857" t="s">
        <v>2459</v>
      </c>
      <c r="C2857" t="s">
        <v>361</v>
      </c>
      <c r="D2857" t="s">
        <v>47</v>
      </c>
      <c r="E2857" t="s">
        <v>22</v>
      </c>
      <c r="F2857" s="101">
        <v>46022</v>
      </c>
      <c r="G2857">
        <v>95.5</v>
      </c>
      <c r="H2857">
        <v>100</v>
      </c>
      <c r="I2857" t="s">
        <v>2461</v>
      </c>
    </row>
    <row r="2858" spans="1:9" x14ac:dyDescent="0.3">
      <c r="A2858">
        <v>551</v>
      </c>
      <c r="B2858" t="s">
        <v>2462</v>
      </c>
      <c r="C2858" t="s">
        <v>361</v>
      </c>
      <c r="D2858" t="s">
        <v>47</v>
      </c>
      <c r="E2858" t="s">
        <v>22</v>
      </c>
      <c r="F2858" s="101">
        <v>46022</v>
      </c>
      <c r="G2858">
        <v>5</v>
      </c>
      <c r="H2858">
        <v>80</v>
      </c>
      <c r="I2858" t="s">
        <v>2465</v>
      </c>
    </row>
    <row r="2859" spans="1:9" x14ac:dyDescent="0.3">
      <c r="A2859">
        <v>554</v>
      </c>
      <c r="B2859" t="s">
        <v>2471</v>
      </c>
      <c r="C2859" t="s">
        <v>178</v>
      </c>
      <c r="D2859" t="s">
        <v>47</v>
      </c>
      <c r="E2859" t="s">
        <v>22</v>
      </c>
      <c r="F2859" s="101">
        <v>46022</v>
      </c>
      <c r="G2859">
        <v>95</v>
      </c>
      <c r="H2859">
        <v>80</v>
      </c>
      <c r="I2859" t="s">
        <v>2472</v>
      </c>
    </row>
    <row r="2860" spans="1:9" x14ac:dyDescent="0.3">
      <c r="A2860">
        <v>555</v>
      </c>
      <c r="B2860" t="s">
        <v>2473</v>
      </c>
      <c r="C2860" t="s">
        <v>343</v>
      </c>
      <c r="D2860" t="s">
        <v>47</v>
      </c>
      <c r="E2860" t="s">
        <v>22</v>
      </c>
      <c r="F2860" s="101">
        <v>46022</v>
      </c>
      <c r="G2860">
        <v>100</v>
      </c>
      <c r="H2860">
        <v>80</v>
      </c>
      <c r="I2860" t="s">
        <v>2474</v>
      </c>
    </row>
    <row r="2861" spans="1:9" x14ac:dyDescent="0.3">
      <c r="A2861">
        <v>69</v>
      </c>
      <c r="B2861" t="s">
        <v>51</v>
      </c>
      <c r="C2861" t="s">
        <v>50</v>
      </c>
      <c r="D2861" t="s">
        <v>52</v>
      </c>
      <c r="E2861" t="s">
        <v>22</v>
      </c>
      <c r="F2861" s="101">
        <v>46022</v>
      </c>
      <c r="G2861">
        <v>91.52</v>
      </c>
      <c r="H2861">
        <v>90</v>
      </c>
      <c r="I2861" t="s">
        <v>2493</v>
      </c>
    </row>
    <row r="2862" spans="1:9" x14ac:dyDescent="0.3">
      <c r="A2862">
        <v>111</v>
      </c>
      <c r="B2862" t="s">
        <v>85</v>
      </c>
      <c r="C2862" t="s">
        <v>50</v>
      </c>
      <c r="D2862" t="s">
        <v>52</v>
      </c>
      <c r="E2862" t="s">
        <v>22</v>
      </c>
      <c r="F2862" s="101">
        <v>46022</v>
      </c>
      <c r="G2862">
        <v>96.6</v>
      </c>
      <c r="H2862">
        <v>80</v>
      </c>
      <c r="I2862" t="s">
        <v>761</v>
      </c>
    </row>
    <row r="2863" spans="1:9" x14ac:dyDescent="0.3">
      <c r="A2863">
        <v>197</v>
      </c>
      <c r="B2863" t="s">
        <v>130</v>
      </c>
      <c r="C2863" t="s">
        <v>87</v>
      </c>
      <c r="D2863" t="s">
        <v>52</v>
      </c>
      <c r="E2863" t="s">
        <v>22</v>
      </c>
      <c r="F2863" s="101">
        <v>46022</v>
      </c>
      <c r="G2863">
        <v>100</v>
      </c>
      <c r="H2863">
        <v>97</v>
      </c>
      <c r="I2863" t="s">
        <v>972</v>
      </c>
    </row>
    <row r="2864" spans="1:9" x14ac:dyDescent="0.3">
      <c r="A2864">
        <v>213</v>
      </c>
      <c r="B2864" t="s">
        <v>142</v>
      </c>
      <c r="C2864" t="s">
        <v>90</v>
      </c>
      <c r="D2864" t="s">
        <v>52</v>
      </c>
      <c r="E2864" t="s">
        <v>22</v>
      </c>
      <c r="F2864" s="101">
        <v>46022</v>
      </c>
      <c r="G2864">
        <v>100</v>
      </c>
      <c r="H2864">
        <v>90</v>
      </c>
      <c r="I2864" t="s">
        <v>1035</v>
      </c>
    </row>
    <row r="2865" spans="1:9" x14ac:dyDescent="0.3">
      <c r="A2865">
        <v>233</v>
      </c>
      <c r="B2865" t="s">
        <v>164</v>
      </c>
      <c r="C2865" t="s">
        <v>90</v>
      </c>
      <c r="D2865" t="s">
        <v>52</v>
      </c>
      <c r="E2865" t="s">
        <v>22</v>
      </c>
      <c r="F2865" s="101">
        <v>46022</v>
      </c>
      <c r="H2865">
        <v>20</v>
      </c>
      <c r="I2865" t="s">
        <v>1202</v>
      </c>
    </row>
    <row r="2866" spans="1:9" x14ac:dyDescent="0.3">
      <c r="A2866">
        <v>234</v>
      </c>
      <c r="B2866" t="s">
        <v>165</v>
      </c>
      <c r="C2866" t="s">
        <v>90</v>
      </c>
      <c r="D2866" t="s">
        <v>52</v>
      </c>
      <c r="E2866" t="s">
        <v>22</v>
      </c>
      <c r="F2866" s="101">
        <v>46022</v>
      </c>
      <c r="H2866">
        <v>4000</v>
      </c>
      <c r="I2866" t="s">
        <v>1209</v>
      </c>
    </row>
    <row r="2867" spans="1:9" x14ac:dyDescent="0.3">
      <c r="A2867">
        <v>238</v>
      </c>
      <c r="B2867" t="s">
        <v>168</v>
      </c>
      <c r="C2867" t="s">
        <v>90</v>
      </c>
      <c r="D2867" t="s">
        <v>52</v>
      </c>
      <c r="E2867" t="s">
        <v>22</v>
      </c>
      <c r="F2867" s="101">
        <v>46022</v>
      </c>
      <c r="G2867">
        <v>68</v>
      </c>
      <c r="H2867">
        <v>90</v>
      </c>
      <c r="I2867" t="s">
        <v>1225</v>
      </c>
    </row>
    <row r="2868" spans="1:9" x14ac:dyDescent="0.3">
      <c r="A2868">
        <v>240</v>
      </c>
      <c r="B2868" t="s">
        <v>172</v>
      </c>
      <c r="C2868" t="s">
        <v>29</v>
      </c>
      <c r="D2868" t="s">
        <v>52</v>
      </c>
      <c r="E2868" t="s">
        <v>22</v>
      </c>
      <c r="F2868" s="101">
        <v>46022</v>
      </c>
      <c r="G2868">
        <v>100</v>
      </c>
      <c r="H2868">
        <v>100</v>
      </c>
      <c r="I2868" t="s">
        <v>1232</v>
      </c>
    </row>
    <row r="2869" spans="1:9" x14ac:dyDescent="0.3">
      <c r="A2869">
        <v>251</v>
      </c>
      <c r="B2869" t="s">
        <v>1248</v>
      </c>
      <c r="C2869" t="s">
        <v>186</v>
      </c>
      <c r="D2869" t="s">
        <v>52</v>
      </c>
      <c r="E2869" t="s">
        <v>22</v>
      </c>
      <c r="F2869" s="101">
        <v>46022</v>
      </c>
      <c r="G2869">
        <v>100</v>
      </c>
      <c r="H2869">
        <v>100</v>
      </c>
      <c r="I2869" t="s">
        <v>1252</v>
      </c>
    </row>
    <row r="2870" spans="1:9" x14ac:dyDescent="0.3">
      <c r="A2870">
        <v>254</v>
      </c>
      <c r="B2870" t="s">
        <v>189</v>
      </c>
      <c r="C2870" t="s">
        <v>190</v>
      </c>
      <c r="D2870" t="s">
        <v>52</v>
      </c>
      <c r="E2870" t="s">
        <v>22</v>
      </c>
      <c r="F2870" s="101">
        <v>46022</v>
      </c>
      <c r="G2870">
        <v>100</v>
      </c>
      <c r="H2870">
        <v>100</v>
      </c>
      <c r="I2870" t="s">
        <v>1257</v>
      </c>
    </row>
    <row r="2871" spans="1:9" x14ac:dyDescent="0.3">
      <c r="A2871">
        <v>263</v>
      </c>
      <c r="B2871" t="s">
        <v>201</v>
      </c>
      <c r="C2871" t="s">
        <v>41</v>
      </c>
      <c r="D2871" t="s">
        <v>52</v>
      </c>
      <c r="E2871" t="s">
        <v>22</v>
      </c>
      <c r="F2871" s="101">
        <v>46022</v>
      </c>
      <c r="G2871">
        <v>100</v>
      </c>
      <c r="H2871">
        <v>100</v>
      </c>
      <c r="I2871" t="s">
        <v>1269</v>
      </c>
    </row>
    <row r="2872" spans="1:9" x14ac:dyDescent="0.3">
      <c r="A2872">
        <v>265</v>
      </c>
      <c r="B2872" t="s">
        <v>205</v>
      </c>
      <c r="C2872" t="s">
        <v>41</v>
      </c>
      <c r="D2872" t="s">
        <v>52</v>
      </c>
      <c r="E2872" t="s">
        <v>22</v>
      </c>
      <c r="F2872" s="101">
        <v>46022</v>
      </c>
      <c r="G2872">
        <v>100</v>
      </c>
      <c r="H2872">
        <v>95</v>
      </c>
      <c r="I2872" t="s">
        <v>1276</v>
      </c>
    </row>
    <row r="2873" spans="1:9" x14ac:dyDescent="0.3">
      <c r="A2873">
        <v>266</v>
      </c>
      <c r="B2873" t="s">
        <v>206</v>
      </c>
      <c r="C2873" t="s">
        <v>41</v>
      </c>
      <c r="D2873" t="s">
        <v>52</v>
      </c>
      <c r="E2873" t="s">
        <v>22</v>
      </c>
      <c r="F2873" s="101">
        <v>46022</v>
      </c>
      <c r="G2873">
        <v>96.2</v>
      </c>
      <c r="H2873">
        <v>95</v>
      </c>
      <c r="I2873" t="s">
        <v>1283</v>
      </c>
    </row>
    <row r="2874" spans="1:9" x14ac:dyDescent="0.3">
      <c r="A2874">
        <v>300</v>
      </c>
      <c r="B2874" t="s">
        <v>244</v>
      </c>
      <c r="C2874" t="s">
        <v>245</v>
      </c>
      <c r="D2874" t="s">
        <v>52</v>
      </c>
      <c r="E2874" t="s">
        <v>22</v>
      </c>
      <c r="F2874" s="101">
        <v>46022</v>
      </c>
      <c r="G2874">
        <v>100</v>
      </c>
      <c r="H2874">
        <v>100</v>
      </c>
      <c r="I2874" t="s">
        <v>1376</v>
      </c>
    </row>
    <row r="2875" spans="1:9" x14ac:dyDescent="0.3">
      <c r="A2875">
        <v>301</v>
      </c>
      <c r="B2875" t="s">
        <v>246</v>
      </c>
      <c r="C2875" t="s">
        <v>245</v>
      </c>
      <c r="D2875" t="s">
        <v>52</v>
      </c>
      <c r="E2875" t="s">
        <v>22</v>
      </c>
      <c r="F2875" s="101">
        <v>46022</v>
      </c>
      <c r="G2875">
        <v>100</v>
      </c>
      <c r="H2875">
        <v>100</v>
      </c>
      <c r="I2875" t="s">
        <v>1378</v>
      </c>
    </row>
    <row r="2876" spans="1:9" x14ac:dyDescent="0.3">
      <c r="A2876">
        <v>306</v>
      </c>
      <c r="B2876" t="s">
        <v>252</v>
      </c>
      <c r="C2876" t="s">
        <v>186</v>
      </c>
      <c r="D2876" t="s">
        <v>52</v>
      </c>
      <c r="E2876" t="s">
        <v>22</v>
      </c>
      <c r="F2876" s="101">
        <v>46022</v>
      </c>
      <c r="G2876">
        <v>107.62</v>
      </c>
      <c r="H2876">
        <v>100</v>
      </c>
      <c r="I2876" t="s">
        <v>1399</v>
      </c>
    </row>
    <row r="2877" spans="1:9" x14ac:dyDescent="0.3">
      <c r="A2877">
        <v>347</v>
      </c>
      <c r="B2877" t="s">
        <v>297</v>
      </c>
      <c r="C2877" t="s">
        <v>298</v>
      </c>
      <c r="D2877" t="s">
        <v>52</v>
      </c>
      <c r="E2877" t="s">
        <v>54</v>
      </c>
      <c r="F2877" s="101">
        <v>46022</v>
      </c>
      <c r="G2877">
        <v>1</v>
      </c>
      <c r="H2877">
        <v>5</v>
      </c>
      <c r="I2877" t="s">
        <v>1429</v>
      </c>
    </row>
    <row r="2878" spans="1:9" x14ac:dyDescent="0.3">
      <c r="A2878">
        <v>348</v>
      </c>
      <c r="B2878" t="s">
        <v>299</v>
      </c>
      <c r="C2878" t="s">
        <v>298</v>
      </c>
      <c r="D2878" t="s">
        <v>52</v>
      </c>
      <c r="E2878" t="s">
        <v>22</v>
      </c>
      <c r="F2878" s="101">
        <v>46022</v>
      </c>
      <c r="G2878">
        <v>100</v>
      </c>
      <c r="H2878">
        <v>99</v>
      </c>
      <c r="I2878" t="s">
        <v>1431</v>
      </c>
    </row>
    <row r="2879" spans="1:9" x14ac:dyDescent="0.3">
      <c r="A2879">
        <v>368</v>
      </c>
      <c r="B2879" t="s">
        <v>322</v>
      </c>
      <c r="C2879" t="s">
        <v>1463</v>
      </c>
      <c r="D2879" t="s">
        <v>52</v>
      </c>
      <c r="E2879" t="s">
        <v>22</v>
      </c>
      <c r="F2879" s="101">
        <v>46022</v>
      </c>
      <c r="G2879">
        <v>95</v>
      </c>
      <c r="H2879">
        <v>93</v>
      </c>
      <c r="I2879" t="s">
        <v>1465</v>
      </c>
    </row>
    <row r="2880" spans="1:9" x14ac:dyDescent="0.3">
      <c r="A2880">
        <v>372</v>
      </c>
      <c r="B2880" t="s">
        <v>327</v>
      </c>
      <c r="C2880" t="s">
        <v>1463</v>
      </c>
      <c r="D2880" t="s">
        <v>52</v>
      </c>
      <c r="E2880" t="s">
        <v>22</v>
      </c>
      <c r="F2880" s="101">
        <v>46022</v>
      </c>
      <c r="G2880">
        <v>97</v>
      </c>
      <c r="H2880">
        <v>90</v>
      </c>
      <c r="I2880" t="s">
        <v>1473</v>
      </c>
    </row>
    <row r="2881" spans="1:9" x14ac:dyDescent="0.3">
      <c r="A2881">
        <v>373</v>
      </c>
      <c r="B2881" t="s">
        <v>328</v>
      </c>
      <c r="C2881" t="s">
        <v>190</v>
      </c>
      <c r="D2881" t="s">
        <v>52</v>
      </c>
      <c r="E2881" t="s">
        <v>22</v>
      </c>
      <c r="F2881" s="101">
        <v>46022</v>
      </c>
      <c r="G2881">
        <v>99.33</v>
      </c>
      <c r="H2881">
        <v>100</v>
      </c>
      <c r="I2881" t="s">
        <v>1489</v>
      </c>
    </row>
    <row r="2882" spans="1:9" x14ac:dyDescent="0.3">
      <c r="A2882">
        <v>390</v>
      </c>
      <c r="B2882" t="s">
        <v>348</v>
      </c>
      <c r="C2882" t="s">
        <v>190</v>
      </c>
      <c r="D2882" t="s">
        <v>52</v>
      </c>
      <c r="E2882" t="s">
        <v>22</v>
      </c>
      <c r="F2882" s="101">
        <v>46022</v>
      </c>
      <c r="G2882">
        <v>99.78</v>
      </c>
      <c r="H2882">
        <v>100</v>
      </c>
      <c r="I2882" t="s">
        <v>1542</v>
      </c>
    </row>
    <row r="2883" spans="1:9" x14ac:dyDescent="0.3">
      <c r="A2883">
        <v>394</v>
      </c>
      <c r="B2883" t="s">
        <v>353</v>
      </c>
      <c r="C2883" t="s">
        <v>354</v>
      </c>
      <c r="D2883" t="s">
        <v>52</v>
      </c>
      <c r="E2883" t="s">
        <v>22</v>
      </c>
      <c r="F2883" s="101">
        <v>46022</v>
      </c>
      <c r="G2883">
        <v>137.5</v>
      </c>
      <c r="H2883">
        <v>100</v>
      </c>
      <c r="I2883" t="s">
        <v>1550</v>
      </c>
    </row>
    <row r="2884" spans="1:9" x14ac:dyDescent="0.3">
      <c r="A2884">
        <v>395</v>
      </c>
      <c r="B2884" t="s">
        <v>356</v>
      </c>
      <c r="C2884" t="s">
        <v>354</v>
      </c>
      <c r="D2884" t="s">
        <v>52</v>
      </c>
      <c r="E2884" t="s">
        <v>22</v>
      </c>
      <c r="F2884" s="101">
        <v>46022</v>
      </c>
      <c r="G2884">
        <v>177.14</v>
      </c>
      <c r="H2884">
        <v>100</v>
      </c>
      <c r="I2884" t="s">
        <v>1555</v>
      </c>
    </row>
    <row r="2885" spans="1:9" x14ac:dyDescent="0.3">
      <c r="A2885">
        <v>414</v>
      </c>
      <c r="B2885" t="s">
        <v>382</v>
      </c>
      <c r="C2885" t="s">
        <v>190</v>
      </c>
      <c r="D2885" t="s">
        <v>52</v>
      </c>
      <c r="E2885" t="s">
        <v>22</v>
      </c>
      <c r="F2885" s="101">
        <v>46022</v>
      </c>
      <c r="G2885">
        <v>98.87</v>
      </c>
      <c r="H2885">
        <v>100</v>
      </c>
      <c r="I2885" t="s">
        <v>1601</v>
      </c>
    </row>
    <row r="2886" spans="1:9" x14ac:dyDescent="0.3">
      <c r="A2886">
        <v>415</v>
      </c>
      <c r="B2886" t="s">
        <v>383</v>
      </c>
      <c r="C2886" t="s">
        <v>190</v>
      </c>
      <c r="D2886" t="s">
        <v>52</v>
      </c>
      <c r="E2886" t="s">
        <v>22</v>
      </c>
      <c r="F2886" s="101">
        <v>46022</v>
      </c>
      <c r="G2886">
        <v>99.3</v>
      </c>
      <c r="H2886">
        <v>100</v>
      </c>
      <c r="I2886" t="s">
        <v>1617</v>
      </c>
    </row>
    <row r="2887" spans="1:9" x14ac:dyDescent="0.3">
      <c r="A2887">
        <v>416</v>
      </c>
      <c r="B2887" t="s">
        <v>384</v>
      </c>
      <c r="C2887" t="s">
        <v>190</v>
      </c>
      <c r="D2887" t="s">
        <v>52</v>
      </c>
      <c r="E2887" t="s">
        <v>22</v>
      </c>
      <c r="F2887" s="101">
        <v>46022</v>
      </c>
      <c r="G2887">
        <v>100</v>
      </c>
      <c r="H2887">
        <v>100</v>
      </c>
      <c r="I2887" t="s">
        <v>1633</v>
      </c>
    </row>
    <row r="2888" spans="1:9" x14ac:dyDescent="0.3">
      <c r="A2888">
        <v>417</v>
      </c>
      <c r="B2888" t="s">
        <v>385</v>
      </c>
      <c r="C2888" t="s">
        <v>190</v>
      </c>
      <c r="D2888" t="s">
        <v>52</v>
      </c>
      <c r="E2888" t="s">
        <v>22</v>
      </c>
      <c r="F2888" s="101">
        <v>46022</v>
      </c>
      <c r="G2888">
        <v>97.99</v>
      </c>
      <c r="H2888">
        <v>100</v>
      </c>
      <c r="I2888" t="s">
        <v>1649</v>
      </c>
    </row>
    <row r="2889" spans="1:9" x14ac:dyDescent="0.3">
      <c r="A2889">
        <v>418</v>
      </c>
      <c r="B2889" t="s">
        <v>386</v>
      </c>
      <c r="C2889" t="s">
        <v>190</v>
      </c>
      <c r="D2889" t="s">
        <v>52</v>
      </c>
      <c r="E2889" t="s">
        <v>22</v>
      </c>
      <c r="F2889" s="101">
        <v>46022</v>
      </c>
      <c r="G2889">
        <v>99.61</v>
      </c>
      <c r="H2889">
        <v>100</v>
      </c>
      <c r="I2889" t="s">
        <v>1665</v>
      </c>
    </row>
    <row r="2890" spans="1:9" x14ac:dyDescent="0.3">
      <c r="A2890">
        <v>420</v>
      </c>
      <c r="B2890" t="s">
        <v>388</v>
      </c>
      <c r="C2890" t="s">
        <v>190</v>
      </c>
      <c r="D2890" t="s">
        <v>52</v>
      </c>
      <c r="E2890" t="s">
        <v>22</v>
      </c>
      <c r="F2890" s="101">
        <v>46022</v>
      </c>
      <c r="G2890">
        <v>100</v>
      </c>
      <c r="H2890">
        <v>100</v>
      </c>
      <c r="I2890" t="s">
        <v>1681</v>
      </c>
    </row>
    <row r="2891" spans="1:9" x14ac:dyDescent="0.3">
      <c r="A2891">
        <v>431</v>
      </c>
      <c r="B2891" t="s">
        <v>400</v>
      </c>
      <c r="C2891" t="s">
        <v>64</v>
      </c>
      <c r="D2891" t="s">
        <v>52</v>
      </c>
      <c r="E2891" t="s">
        <v>22</v>
      </c>
      <c r="F2891" s="101">
        <v>46022</v>
      </c>
      <c r="G2891">
        <v>100</v>
      </c>
      <c r="H2891">
        <v>100</v>
      </c>
      <c r="I2891" t="s">
        <v>1706</v>
      </c>
    </row>
    <row r="2892" spans="1:9" x14ac:dyDescent="0.3">
      <c r="A2892">
        <v>432</v>
      </c>
      <c r="B2892" t="s">
        <v>401</v>
      </c>
      <c r="C2892" t="s">
        <v>64</v>
      </c>
      <c r="D2892" t="s">
        <v>52</v>
      </c>
      <c r="E2892" t="s">
        <v>22</v>
      </c>
      <c r="F2892" s="101">
        <v>46022</v>
      </c>
      <c r="G2892">
        <v>100</v>
      </c>
      <c r="H2892">
        <v>90</v>
      </c>
      <c r="I2892" t="s">
        <v>1719</v>
      </c>
    </row>
    <row r="2893" spans="1:9" x14ac:dyDescent="0.3">
      <c r="A2893">
        <v>453</v>
      </c>
      <c r="B2893" t="s">
        <v>418</v>
      </c>
      <c r="C2893" t="s">
        <v>358</v>
      </c>
      <c r="D2893" t="s">
        <v>52</v>
      </c>
      <c r="E2893" t="s">
        <v>22</v>
      </c>
      <c r="F2893" s="101">
        <v>46022</v>
      </c>
      <c r="G2893">
        <v>100</v>
      </c>
      <c r="H2893">
        <v>100</v>
      </c>
      <c r="I2893" t="s">
        <v>1831</v>
      </c>
    </row>
    <row r="2894" spans="1:9" x14ac:dyDescent="0.3">
      <c r="A2894">
        <v>455</v>
      </c>
      <c r="B2894" t="s">
        <v>420</v>
      </c>
      <c r="C2894" t="s">
        <v>358</v>
      </c>
      <c r="D2894" t="s">
        <v>52</v>
      </c>
      <c r="E2894" t="s">
        <v>22</v>
      </c>
      <c r="F2894" s="101">
        <v>46022</v>
      </c>
      <c r="G2894">
        <v>100</v>
      </c>
      <c r="H2894">
        <v>100</v>
      </c>
      <c r="I2894" t="s">
        <v>1834</v>
      </c>
    </row>
    <row r="2895" spans="1:9" x14ac:dyDescent="0.3">
      <c r="A2895">
        <v>456</v>
      </c>
      <c r="B2895" t="s">
        <v>421</v>
      </c>
      <c r="C2895" t="s">
        <v>395</v>
      </c>
      <c r="D2895" t="s">
        <v>52</v>
      </c>
      <c r="E2895" t="s">
        <v>22</v>
      </c>
      <c r="F2895" s="101">
        <v>46022</v>
      </c>
      <c r="G2895">
        <v>114.43</v>
      </c>
      <c r="H2895">
        <v>100</v>
      </c>
      <c r="I2895" t="s">
        <v>1856</v>
      </c>
    </row>
    <row r="2896" spans="1:9" x14ac:dyDescent="0.3">
      <c r="A2896">
        <v>457</v>
      </c>
      <c r="B2896" t="s">
        <v>422</v>
      </c>
      <c r="C2896" t="s">
        <v>395</v>
      </c>
      <c r="D2896" t="s">
        <v>52</v>
      </c>
      <c r="E2896" t="s">
        <v>22</v>
      </c>
      <c r="F2896" s="101">
        <v>46022</v>
      </c>
      <c r="G2896">
        <v>83.33</v>
      </c>
      <c r="H2896">
        <v>100</v>
      </c>
      <c r="I2896" t="s">
        <v>1878</v>
      </c>
    </row>
    <row r="2897" spans="1:9" x14ac:dyDescent="0.3">
      <c r="A2897">
        <v>469</v>
      </c>
      <c r="B2897" t="s">
        <v>387</v>
      </c>
      <c r="C2897" t="s">
        <v>190</v>
      </c>
      <c r="D2897" t="s">
        <v>52</v>
      </c>
      <c r="E2897" t="s">
        <v>22</v>
      </c>
      <c r="F2897" s="101">
        <v>46022</v>
      </c>
      <c r="G2897">
        <v>99.13</v>
      </c>
      <c r="H2897">
        <v>100</v>
      </c>
      <c r="I2897" t="s">
        <v>1899</v>
      </c>
    </row>
    <row r="2898" spans="1:9" x14ac:dyDescent="0.3">
      <c r="A2898">
        <v>470</v>
      </c>
      <c r="B2898" t="s">
        <v>433</v>
      </c>
      <c r="C2898" t="s">
        <v>190</v>
      </c>
      <c r="D2898" t="s">
        <v>52</v>
      </c>
      <c r="E2898" t="s">
        <v>22</v>
      </c>
      <c r="F2898" s="101">
        <v>46022</v>
      </c>
      <c r="G2898">
        <v>100</v>
      </c>
      <c r="H2898">
        <v>100</v>
      </c>
      <c r="I2898" t="s">
        <v>1917</v>
      </c>
    </row>
    <row r="2899" spans="1:9" x14ac:dyDescent="0.3">
      <c r="A2899">
        <v>471</v>
      </c>
      <c r="B2899" t="s">
        <v>434</v>
      </c>
      <c r="C2899" t="s">
        <v>190</v>
      </c>
      <c r="D2899" t="s">
        <v>52</v>
      </c>
      <c r="E2899" t="s">
        <v>22</v>
      </c>
      <c r="F2899" s="101">
        <v>46022</v>
      </c>
      <c r="G2899">
        <v>99.86</v>
      </c>
      <c r="H2899">
        <v>100</v>
      </c>
      <c r="I2899" t="s">
        <v>1936</v>
      </c>
    </row>
    <row r="2900" spans="1:9" x14ac:dyDescent="0.3">
      <c r="A2900">
        <v>484</v>
      </c>
      <c r="B2900" t="s">
        <v>449</v>
      </c>
      <c r="C2900" t="s">
        <v>64</v>
      </c>
      <c r="D2900" t="s">
        <v>52</v>
      </c>
      <c r="E2900" t="s">
        <v>22</v>
      </c>
      <c r="F2900" s="101">
        <v>46022</v>
      </c>
      <c r="G2900">
        <v>100</v>
      </c>
      <c r="H2900">
        <v>90</v>
      </c>
      <c r="I2900" t="s">
        <v>2057</v>
      </c>
    </row>
    <row r="2901" spans="1:9" x14ac:dyDescent="0.3">
      <c r="A2901">
        <v>510</v>
      </c>
      <c r="B2901" t="s">
        <v>2204</v>
      </c>
      <c r="C2901" t="s">
        <v>241</v>
      </c>
      <c r="D2901" t="s">
        <v>52</v>
      </c>
      <c r="E2901" t="s">
        <v>22</v>
      </c>
      <c r="F2901" s="101">
        <v>46022</v>
      </c>
      <c r="G2901">
        <v>0</v>
      </c>
      <c r="I2901" t="s">
        <v>2227</v>
      </c>
    </row>
    <row r="2902" spans="1:9" x14ac:dyDescent="0.3">
      <c r="A2902">
        <v>511</v>
      </c>
      <c r="B2902" t="s">
        <v>2228</v>
      </c>
      <c r="C2902" t="s">
        <v>241</v>
      </c>
      <c r="D2902" t="s">
        <v>52</v>
      </c>
      <c r="E2902" t="s">
        <v>22</v>
      </c>
      <c r="F2902" s="101">
        <v>46022</v>
      </c>
      <c r="G2902">
        <v>84.76</v>
      </c>
      <c r="I2902" t="s">
        <v>2252</v>
      </c>
    </row>
    <row r="2903" spans="1:9" x14ac:dyDescent="0.3">
      <c r="A2903">
        <v>513</v>
      </c>
      <c r="B2903" t="s">
        <v>2253</v>
      </c>
      <c r="C2903" t="s">
        <v>241</v>
      </c>
      <c r="D2903" t="s">
        <v>52</v>
      </c>
      <c r="E2903" t="s">
        <v>22</v>
      </c>
      <c r="F2903" s="101">
        <v>46022</v>
      </c>
      <c r="I2903" t="s">
        <v>2257</v>
      </c>
    </row>
    <row r="2904" spans="1:9" x14ac:dyDescent="0.3">
      <c r="A2904">
        <v>518</v>
      </c>
      <c r="B2904" t="s">
        <v>59</v>
      </c>
      <c r="C2904" t="s">
        <v>60</v>
      </c>
      <c r="D2904" t="s">
        <v>52</v>
      </c>
      <c r="E2904" t="s">
        <v>22</v>
      </c>
      <c r="F2904" s="101">
        <v>46022</v>
      </c>
      <c r="G2904">
        <v>137.5</v>
      </c>
      <c r="H2904">
        <v>100</v>
      </c>
      <c r="I2904" t="s">
        <v>2266</v>
      </c>
    </row>
    <row r="2905" spans="1:9" x14ac:dyDescent="0.3">
      <c r="A2905">
        <v>529</v>
      </c>
      <c r="B2905" t="s">
        <v>2313</v>
      </c>
      <c r="C2905" t="s">
        <v>87</v>
      </c>
      <c r="D2905" t="s">
        <v>52</v>
      </c>
      <c r="E2905" t="s">
        <v>22</v>
      </c>
      <c r="F2905" s="101">
        <v>46022</v>
      </c>
      <c r="G2905">
        <v>97.97</v>
      </c>
      <c r="H2905">
        <v>90</v>
      </c>
      <c r="I2905" t="s">
        <v>2334</v>
      </c>
    </row>
    <row r="2906" spans="1:9" x14ac:dyDescent="0.3">
      <c r="A2906">
        <v>84</v>
      </c>
      <c r="B2906" t="s">
        <v>63</v>
      </c>
      <c r="C2906" t="s">
        <v>64</v>
      </c>
      <c r="D2906" t="s">
        <v>65</v>
      </c>
      <c r="E2906" t="s">
        <v>22</v>
      </c>
      <c r="F2906" s="101">
        <v>46022</v>
      </c>
      <c r="G2906">
        <v>100</v>
      </c>
      <c r="H2906">
        <v>100</v>
      </c>
      <c r="I2906" t="s">
        <v>2526</v>
      </c>
    </row>
    <row r="2907" spans="1:9" x14ac:dyDescent="0.3">
      <c r="A2907">
        <v>85</v>
      </c>
      <c r="B2907" t="s">
        <v>66</v>
      </c>
      <c r="C2907" t="s">
        <v>64</v>
      </c>
      <c r="D2907" t="s">
        <v>65</v>
      </c>
      <c r="E2907" t="s">
        <v>22</v>
      </c>
      <c r="F2907" s="101">
        <v>46022</v>
      </c>
      <c r="G2907">
        <v>100</v>
      </c>
      <c r="H2907">
        <v>100</v>
      </c>
      <c r="I2907" t="s">
        <v>2529</v>
      </c>
    </row>
    <row r="2908" spans="1:9" x14ac:dyDescent="0.3">
      <c r="A2908">
        <v>87</v>
      </c>
      <c r="B2908" t="s">
        <v>68</v>
      </c>
      <c r="C2908" t="s">
        <v>64</v>
      </c>
      <c r="D2908" t="s">
        <v>65</v>
      </c>
      <c r="E2908" t="s">
        <v>22</v>
      </c>
      <c r="F2908" s="101">
        <v>46022</v>
      </c>
      <c r="G2908">
        <v>100</v>
      </c>
      <c r="H2908">
        <v>80</v>
      </c>
      <c r="I2908" t="s">
        <v>2538</v>
      </c>
    </row>
    <row r="2909" spans="1:9" x14ac:dyDescent="0.3">
      <c r="A2909">
        <v>88</v>
      </c>
      <c r="B2909" t="s">
        <v>69</v>
      </c>
      <c r="C2909" t="s">
        <v>64</v>
      </c>
      <c r="D2909" t="s">
        <v>65</v>
      </c>
      <c r="E2909" t="s">
        <v>22</v>
      </c>
      <c r="F2909" s="101">
        <v>46022</v>
      </c>
      <c r="G2909">
        <v>100</v>
      </c>
      <c r="H2909">
        <v>100</v>
      </c>
      <c r="I2909" t="s">
        <v>2541</v>
      </c>
    </row>
    <row r="2910" spans="1:9" x14ac:dyDescent="0.3">
      <c r="A2910">
        <v>89</v>
      </c>
      <c r="B2910" t="s">
        <v>70</v>
      </c>
      <c r="C2910" t="s">
        <v>64</v>
      </c>
      <c r="D2910" t="s">
        <v>65</v>
      </c>
      <c r="E2910" t="s">
        <v>22</v>
      </c>
      <c r="F2910" s="101">
        <v>46022</v>
      </c>
      <c r="G2910">
        <v>100</v>
      </c>
      <c r="H2910">
        <v>100</v>
      </c>
      <c r="I2910" t="s">
        <v>2544</v>
      </c>
    </row>
    <row r="2911" spans="1:9" x14ac:dyDescent="0.3">
      <c r="A2911">
        <v>90</v>
      </c>
      <c r="B2911" t="s">
        <v>71</v>
      </c>
      <c r="C2911" t="s">
        <v>64</v>
      </c>
      <c r="D2911" t="s">
        <v>65</v>
      </c>
      <c r="E2911" t="s">
        <v>22</v>
      </c>
      <c r="F2911" s="101">
        <v>46022</v>
      </c>
      <c r="G2911">
        <v>100</v>
      </c>
      <c r="H2911">
        <v>100</v>
      </c>
      <c r="I2911" t="s">
        <v>2547</v>
      </c>
    </row>
    <row r="2912" spans="1:9" x14ac:dyDescent="0.3">
      <c r="A2912">
        <v>91</v>
      </c>
      <c r="B2912" t="s">
        <v>72</v>
      </c>
      <c r="C2912" t="s">
        <v>64</v>
      </c>
      <c r="D2912" t="s">
        <v>65</v>
      </c>
      <c r="E2912" t="s">
        <v>22</v>
      </c>
      <c r="F2912" s="101">
        <v>46022</v>
      </c>
      <c r="G2912">
        <v>100</v>
      </c>
      <c r="H2912">
        <v>100</v>
      </c>
      <c r="I2912" t="s">
        <v>2550</v>
      </c>
    </row>
    <row r="2913" spans="1:9" x14ac:dyDescent="0.3">
      <c r="A2913">
        <v>92</v>
      </c>
      <c r="B2913" t="s">
        <v>73</v>
      </c>
      <c r="C2913" t="s">
        <v>64</v>
      </c>
      <c r="D2913" t="s">
        <v>65</v>
      </c>
      <c r="E2913" t="s">
        <v>22</v>
      </c>
      <c r="F2913" s="101">
        <v>46022</v>
      </c>
      <c r="G2913">
        <v>100</v>
      </c>
      <c r="H2913">
        <v>98</v>
      </c>
      <c r="I2913" t="s">
        <v>2553</v>
      </c>
    </row>
    <row r="2914" spans="1:9" x14ac:dyDescent="0.3">
      <c r="A2914">
        <v>94</v>
      </c>
      <c r="B2914" t="s">
        <v>74</v>
      </c>
      <c r="C2914" t="s">
        <v>64</v>
      </c>
      <c r="D2914" t="s">
        <v>65</v>
      </c>
      <c r="E2914" t="s">
        <v>22</v>
      </c>
      <c r="F2914" s="101">
        <v>46022</v>
      </c>
      <c r="G2914">
        <v>100</v>
      </c>
      <c r="H2914">
        <v>100</v>
      </c>
      <c r="I2914" t="s">
        <v>2556</v>
      </c>
    </row>
    <row r="2915" spans="1:9" x14ac:dyDescent="0.3">
      <c r="A2915">
        <v>100</v>
      </c>
      <c r="B2915" t="s">
        <v>81</v>
      </c>
      <c r="C2915" t="s">
        <v>64</v>
      </c>
      <c r="D2915" t="s">
        <v>65</v>
      </c>
      <c r="E2915" t="s">
        <v>22</v>
      </c>
      <c r="F2915" s="101">
        <v>46022</v>
      </c>
      <c r="G2915">
        <v>100</v>
      </c>
      <c r="H2915">
        <v>100</v>
      </c>
      <c r="I2915" t="s">
        <v>744</v>
      </c>
    </row>
    <row r="2916" spans="1:9" x14ac:dyDescent="0.3">
      <c r="A2916">
        <v>104</v>
      </c>
      <c r="B2916" t="s">
        <v>82</v>
      </c>
      <c r="C2916" t="s">
        <v>64</v>
      </c>
      <c r="D2916" t="s">
        <v>65</v>
      </c>
      <c r="E2916" t="s">
        <v>54</v>
      </c>
      <c r="F2916" s="101">
        <v>46022</v>
      </c>
      <c r="G2916">
        <v>0.21</v>
      </c>
      <c r="H2916">
        <v>2.14</v>
      </c>
      <c r="I2916" t="s">
        <v>747</v>
      </c>
    </row>
    <row r="2917" spans="1:9" x14ac:dyDescent="0.3">
      <c r="A2917">
        <v>106</v>
      </c>
      <c r="B2917" t="s">
        <v>84</v>
      </c>
      <c r="C2917" t="s">
        <v>64</v>
      </c>
      <c r="D2917" t="s">
        <v>65</v>
      </c>
      <c r="E2917" t="s">
        <v>54</v>
      </c>
      <c r="F2917" s="101">
        <v>46022</v>
      </c>
      <c r="G2917">
        <v>0</v>
      </c>
      <c r="H2917">
        <v>0</v>
      </c>
      <c r="I2917" t="s">
        <v>750</v>
      </c>
    </row>
    <row r="2918" spans="1:9" x14ac:dyDescent="0.3">
      <c r="A2918">
        <v>116</v>
      </c>
      <c r="B2918" t="s">
        <v>85</v>
      </c>
      <c r="C2918" t="s">
        <v>60</v>
      </c>
      <c r="D2918" t="s">
        <v>65</v>
      </c>
      <c r="E2918" t="s">
        <v>22</v>
      </c>
      <c r="F2918" s="101">
        <v>46022</v>
      </c>
      <c r="G2918">
        <v>100</v>
      </c>
      <c r="H2918">
        <v>80</v>
      </c>
      <c r="I2918" t="s">
        <v>780</v>
      </c>
    </row>
    <row r="2919" spans="1:9" x14ac:dyDescent="0.3">
      <c r="A2919">
        <v>126</v>
      </c>
      <c r="B2919" t="s">
        <v>99</v>
      </c>
      <c r="C2919" t="s">
        <v>64</v>
      </c>
      <c r="D2919" t="s">
        <v>65</v>
      </c>
      <c r="E2919" t="s">
        <v>54</v>
      </c>
      <c r="F2919" s="101">
        <v>46022</v>
      </c>
      <c r="G2919">
        <v>0.16</v>
      </c>
      <c r="H2919">
        <v>2</v>
      </c>
      <c r="I2919" t="s">
        <v>875</v>
      </c>
    </row>
    <row r="2920" spans="1:9" x14ac:dyDescent="0.3">
      <c r="A2920">
        <v>127</v>
      </c>
      <c r="B2920" t="s">
        <v>100</v>
      </c>
      <c r="C2920" t="s">
        <v>64</v>
      </c>
      <c r="D2920" t="s">
        <v>65</v>
      </c>
      <c r="E2920" t="s">
        <v>54</v>
      </c>
      <c r="F2920" s="101">
        <v>46022</v>
      </c>
      <c r="G2920">
        <v>0</v>
      </c>
      <c r="H2920">
        <v>0</v>
      </c>
      <c r="I2920" t="s">
        <v>877</v>
      </c>
    </row>
    <row r="2921" spans="1:9" x14ac:dyDescent="0.3">
      <c r="A2921">
        <v>144</v>
      </c>
      <c r="B2921" t="s">
        <v>108</v>
      </c>
      <c r="C2921" t="s">
        <v>77</v>
      </c>
      <c r="D2921" t="s">
        <v>65</v>
      </c>
      <c r="E2921" t="s">
        <v>22</v>
      </c>
      <c r="F2921" s="101">
        <v>46022</v>
      </c>
      <c r="G2921">
        <v>1.95</v>
      </c>
      <c r="H2921">
        <v>4</v>
      </c>
      <c r="I2921" t="s">
        <v>920</v>
      </c>
    </row>
    <row r="2922" spans="1:9" x14ac:dyDescent="0.3">
      <c r="A2922">
        <v>147</v>
      </c>
      <c r="B2922" t="s">
        <v>112</v>
      </c>
      <c r="C2922" t="s">
        <v>77</v>
      </c>
      <c r="D2922" t="s">
        <v>65</v>
      </c>
      <c r="E2922" t="s">
        <v>22</v>
      </c>
      <c r="F2922" s="101">
        <v>46022</v>
      </c>
      <c r="G2922">
        <v>16</v>
      </c>
      <c r="H2922">
        <v>16</v>
      </c>
      <c r="I2922" t="s">
        <v>932</v>
      </c>
    </row>
    <row r="2923" spans="1:9" x14ac:dyDescent="0.3">
      <c r="A2923">
        <v>200</v>
      </c>
      <c r="B2923" t="s">
        <v>132</v>
      </c>
      <c r="C2923" t="s">
        <v>25</v>
      </c>
      <c r="D2923" t="s">
        <v>65</v>
      </c>
      <c r="E2923" t="s">
        <v>22</v>
      </c>
      <c r="F2923" s="101">
        <v>46022</v>
      </c>
      <c r="G2923">
        <v>90.85</v>
      </c>
      <c r="H2923">
        <v>87</v>
      </c>
      <c r="I2923" t="s">
        <v>979</v>
      </c>
    </row>
    <row r="2924" spans="1:9" x14ac:dyDescent="0.3">
      <c r="A2924">
        <v>202</v>
      </c>
      <c r="B2924" t="s">
        <v>134</v>
      </c>
      <c r="C2924" t="s">
        <v>25</v>
      </c>
      <c r="D2924" t="s">
        <v>65</v>
      </c>
      <c r="E2924" t="s">
        <v>22</v>
      </c>
      <c r="F2924" s="101">
        <v>46022</v>
      </c>
      <c r="G2924">
        <v>81</v>
      </c>
      <c r="H2924">
        <v>68.7</v>
      </c>
      <c r="I2924" t="s">
        <v>981</v>
      </c>
    </row>
    <row r="2925" spans="1:9" x14ac:dyDescent="0.3">
      <c r="A2925">
        <v>206</v>
      </c>
      <c r="B2925" t="s">
        <v>138</v>
      </c>
      <c r="C2925" t="s">
        <v>86</v>
      </c>
      <c r="D2925" t="s">
        <v>65</v>
      </c>
      <c r="E2925" t="s">
        <v>22</v>
      </c>
      <c r="F2925" s="101">
        <v>46022</v>
      </c>
      <c r="G2925">
        <v>2.14</v>
      </c>
      <c r="H2925">
        <v>1</v>
      </c>
      <c r="I2925" t="s">
        <v>988</v>
      </c>
    </row>
    <row r="2926" spans="1:9" x14ac:dyDescent="0.3">
      <c r="A2926">
        <v>216</v>
      </c>
      <c r="B2926" t="s">
        <v>146</v>
      </c>
      <c r="C2926" t="s">
        <v>90</v>
      </c>
      <c r="D2926" t="s">
        <v>65</v>
      </c>
      <c r="E2926" t="s">
        <v>22</v>
      </c>
      <c r="F2926" s="101">
        <v>46022</v>
      </c>
      <c r="G2926">
        <v>100</v>
      </c>
      <c r="H2926">
        <v>100</v>
      </c>
      <c r="I2926" t="s">
        <v>1075</v>
      </c>
    </row>
    <row r="2927" spans="1:9" x14ac:dyDescent="0.3">
      <c r="A2927">
        <v>221</v>
      </c>
      <c r="B2927" t="s">
        <v>152</v>
      </c>
      <c r="C2927" t="s">
        <v>90</v>
      </c>
      <c r="D2927" t="s">
        <v>65</v>
      </c>
      <c r="E2927" t="s">
        <v>22</v>
      </c>
      <c r="F2927" s="101">
        <v>46022</v>
      </c>
      <c r="G2927">
        <v>27.5</v>
      </c>
      <c r="H2927">
        <v>100</v>
      </c>
      <c r="I2927" t="s">
        <v>1136</v>
      </c>
    </row>
    <row r="2928" spans="1:9" x14ac:dyDescent="0.3">
      <c r="A2928">
        <v>222</v>
      </c>
      <c r="B2928" t="s">
        <v>153</v>
      </c>
      <c r="C2928" t="s">
        <v>90</v>
      </c>
      <c r="D2928" t="s">
        <v>65</v>
      </c>
      <c r="E2928" t="s">
        <v>22</v>
      </c>
      <c r="F2928" s="101">
        <v>46022</v>
      </c>
      <c r="G2928">
        <v>68.75</v>
      </c>
      <c r="H2928">
        <v>90</v>
      </c>
      <c r="I2928" t="s">
        <v>1139</v>
      </c>
    </row>
    <row r="2929" spans="1:9" x14ac:dyDescent="0.3">
      <c r="A2929">
        <v>223</v>
      </c>
      <c r="B2929" t="s">
        <v>154</v>
      </c>
      <c r="C2929" t="s">
        <v>90</v>
      </c>
      <c r="D2929" t="s">
        <v>65</v>
      </c>
      <c r="E2929" t="s">
        <v>22</v>
      </c>
      <c r="F2929" s="101">
        <v>46022</v>
      </c>
      <c r="G2929">
        <v>91.67</v>
      </c>
      <c r="H2929">
        <v>100</v>
      </c>
      <c r="I2929" t="s">
        <v>1147</v>
      </c>
    </row>
    <row r="2930" spans="1:9" x14ac:dyDescent="0.3">
      <c r="A2930">
        <v>224</v>
      </c>
      <c r="B2930" t="s">
        <v>155</v>
      </c>
      <c r="C2930" t="s">
        <v>90</v>
      </c>
      <c r="D2930" t="s">
        <v>65</v>
      </c>
      <c r="E2930" t="s">
        <v>22</v>
      </c>
      <c r="F2930" s="101">
        <v>46022</v>
      </c>
      <c r="G2930">
        <v>100</v>
      </c>
      <c r="H2930">
        <v>100</v>
      </c>
      <c r="I2930" t="s">
        <v>1149</v>
      </c>
    </row>
    <row r="2931" spans="1:9" x14ac:dyDescent="0.3">
      <c r="A2931">
        <v>226</v>
      </c>
      <c r="B2931" t="s">
        <v>157</v>
      </c>
      <c r="C2931" t="s">
        <v>90</v>
      </c>
      <c r="D2931" t="s">
        <v>65</v>
      </c>
      <c r="E2931" t="s">
        <v>22</v>
      </c>
      <c r="F2931" s="101">
        <v>46022</v>
      </c>
      <c r="H2931">
        <v>2</v>
      </c>
      <c r="I2931" t="s">
        <v>1181</v>
      </c>
    </row>
    <row r="2932" spans="1:9" x14ac:dyDescent="0.3">
      <c r="A2932">
        <v>227</v>
      </c>
      <c r="B2932" t="s">
        <v>1182</v>
      </c>
      <c r="C2932" t="s">
        <v>90</v>
      </c>
      <c r="D2932" t="s">
        <v>65</v>
      </c>
      <c r="E2932" t="s">
        <v>54</v>
      </c>
      <c r="F2932" s="101">
        <v>46022</v>
      </c>
      <c r="H2932">
        <v>0.3</v>
      </c>
      <c r="I2932" t="s">
        <v>1185</v>
      </c>
    </row>
    <row r="2933" spans="1:9" x14ac:dyDescent="0.3">
      <c r="A2933">
        <v>236</v>
      </c>
      <c r="B2933" t="s">
        <v>167</v>
      </c>
      <c r="C2933" t="s">
        <v>90</v>
      </c>
      <c r="D2933" t="s">
        <v>65</v>
      </c>
      <c r="E2933" t="s">
        <v>54</v>
      </c>
      <c r="F2933" s="101">
        <v>46022</v>
      </c>
      <c r="G2933">
        <v>0</v>
      </c>
      <c r="H2933">
        <v>0</v>
      </c>
      <c r="I2933" t="s">
        <v>1212</v>
      </c>
    </row>
    <row r="2934" spans="1:9" x14ac:dyDescent="0.3">
      <c r="A2934">
        <v>244</v>
      </c>
      <c r="B2934" t="s">
        <v>176</v>
      </c>
      <c r="C2934" t="s">
        <v>90</v>
      </c>
      <c r="D2934" t="s">
        <v>65</v>
      </c>
      <c r="E2934" t="s">
        <v>54</v>
      </c>
      <c r="F2934" s="101">
        <v>46022</v>
      </c>
      <c r="G2934">
        <v>13</v>
      </c>
      <c r="H2934">
        <v>25</v>
      </c>
      <c r="I2934" t="s">
        <v>1244</v>
      </c>
    </row>
    <row r="2935" spans="1:9" x14ac:dyDescent="0.3">
      <c r="A2935">
        <v>255</v>
      </c>
      <c r="B2935" t="s">
        <v>1258</v>
      </c>
      <c r="C2935" t="s">
        <v>118</v>
      </c>
      <c r="D2935" t="s">
        <v>65</v>
      </c>
      <c r="E2935" t="s">
        <v>22</v>
      </c>
      <c r="F2935" s="101">
        <v>46022</v>
      </c>
      <c r="H2935">
        <v>100</v>
      </c>
      <c r="I2935" t="s">
        <v>1263</v>
      </c>
    </row>
    <row r="2936" spans="1:9" x14ac:dyDescent="0.3">
      <c r="A2936">
        <v>272</v>
      </c>
      <c r="B2936" t="s">
        <v>212</v>
      </c>
      <c r="C2936" t="s">
        <v>64</v>
      </c>
      <c r="D2936" t="s">
        <v>65</v>
      </c>
      <c r="E2936" t="s">
        <v>54</v>
      </c>
      <c r="F2936" s="101">
        <v>46022</v>
      </c>
      <c r="G2936">
        <v>0</v>
      </c>
      <c r="H2936">
        <v>0</v>
      </c>
      <c r="I2936" t="s">
        <v>1299</v>
      </c>
    </row>
    <row r="2937" spans="1:9" x14ac:dyDescent="0.3">
      <c r="A2937">
        <v>318</v>
      </c>
      <c r="B2937" t="s">
        <v>267</v>
      </c>
      <c r="C2937" t="s">
        <v>102</v>
      </c>
      <c r="D2937" t="s">
        <v>65</v>
      </c>
      <c r="E2937" t="s">
        <v>22</v>
      </c>
      <c r="F2937" s="101">
        <v>46022</v>
      </c>
      <c r="G2937">
        <v>86.16</v>
      </c>
      <c r="H2937">
        <v>85</v>
      </c>
      <c r="I2937" t="s">
        <v>1400</v>
      </c>
    </row>
    <row r="2938" spans="1:9" x14ac:dyDescent="0.3">
      <c r="A2938">
        <v>326</v>
      </c>
      <c r="B2938" t="s">
        <v>1405</v>
      </c>
      <c r="C2938" t="s">
        <v>214</v>
      </c>
      <c r="D2938" t="s">
        <v>65</v>
      </c>
      <c r="E2938" t="s">
        <v>22</v>
      </c>
      <c r="F2938" s="101">
        <v>46022</v>
      </c>
      <c r="G2938">
        <v>100</v>
      </c>
      <c r="I2938" t="s">
        <v>1407</v>
      </c>
    </row>
    <row r="2939" spans="1:9" x14ac:dyDescent="0.3">
      <c r="A2939">
        <v>334</v>
      </c>
      <c r="B2939" t="s">
        <v>283</v>
      </c>
      <c r="C2939" t="s">
        <v>25</v>
      </c>
      <c r="D2939" t="s">
        <v>65</v>
      </c>
      <c r="E2939" t="s">
        <v>22</v>
      </c>
      <c r="F2939" s="101">
        <v>46022</v>
      </c>
      <c r="G2939">
        <v>90.1</v>
      </c>
      <c r="H2939">
        <v>89</v>
      </c>
      <c r="I2939" t="s">
        <v>1411</v>
      </c>
    </row>
    <row r="2940" spans="1:9" x14ac:dyDescent="0.3">
      <c r="A2940">
        <v>336</v>
      </c>
      <c r="B2940" t="s">
        <v>285</v>
      </c>
      <c r="C2940" t="s">
        <v>104</v>
      </c>
      <c r="D2940" t="s">
        <v>65</v>
      </c>
      <c r="E2940" t="s">
        <v>54</v>
      </c>
      <c r="F2940" s="101">
        <v>46022</v>
      </c>
      <c r="G2940">
        <v>0.36</v>
      </c>
      <c r="H2940">
        <v>2</v>
      </c>
      <c r="I2940" t="s">
        <v>1413</v>
      </c>
    </row>
    <row r="2941" spans="1:9" x14ac:dyDescent="0.3">
      <c r="A2941">
        <v>339</v>
      </c>
      <c r="B2941" t="s">
        <v>289</v>
      </c>
      <c r="C2941" t="s">
        <v>290</v>
      </c>
      <c r="D2941" t="s">
        <v>65</v>
      </c>
      <c r="E2941" t="s">
        <v>22</v>
      </c>
      <c r="F2941" s="101">
        <v>46022</v>
      </c>
      <c r="G2941">
        <v>35.29</v>
      </c>
      <c r="H2941">
        <v>30</v>
      </c>
      <c r="I2941" t="s">
        <v>1423</v>
      </c>
    </row>
    <row r="2942" spans="1:9" x14ac:dyDescent="0.3">
      <c r="A2942">
        <v>346</v>
      </c>
      <c r="B2942" t="s">
        <v>296</v>
      </c>
      <c r="C2942" t="s">
        <v>25</v>
      </c>
      <c r="D2942" t="s">
        <v>65</v>
      </c>
      <c r="E2942" t="s">
        <v>22</v>
      </c>
      <c r="F2942" s="101">
        <v>46022</v>
      </c>
      <c r="G2942">
        <v>97.28</v>
      </c>
      <c r="H2942">
        <v>85</v>
      </c>
      <c r="I2942" t="s">
        <v>1427</v>
      </c>
    </row>
    <row r="2943" spans="1:9" x14ac:dyDescent="0.3">
      <c r="A2943">
        <v>355</v>
      </c>
      <c r="B2943" t="s">
        <v>305</v>
      </c>
      <c r="C2943" t="s">
        <v>306</v>
      </c>
      <c r="D2943" t="s">
        <v>65</v>
      </c>
      <c r="E2943" t="s">
        <v>22</v>
      </c>
      <c r="F2943" s="101">
        <v>46022</v>
      </c>
      <c r="G2943">
        <v>1.56</v>
      </c>
      <c r="H2943">
        <v>1.4</v>
      </c>
      <c r="I2943" t="s">
        <v>1435</v>
      </c>
    </row>
    <row r="2944" spans="1:9" x14ac:dyDescent="0.3">
      <c r="A2944">
        <v>361</v>
      </c>
      <c r="B2944" t="s">
        <v>1444</v>
      </c>
      <c r="C2944" t="s">
        <v>32</v>
      </c>
      <c r="D2944" t="s">
        <v>65</v>
      </c>
      <c r="E2944" t="s">
        <v>22</v>
      </c>
      <c r="F2944" s="101">
        <v>46022</v>
      </c>
      <c r="G2944">
        <v>4.78</v>
      </c>
      <c r="H2944">
        <v>4.5999999999999996</v>
      </c>
      <c r="I2944" t="s">
        <v>1446</v>
      </c>
    </row>
    <row r="2945" spans="1:9" x14ac:dyDescent="0.3">
      <c r="A2945">
        <v>366</v>
      </c>
      <c r="B2945" t="s">
        <v>319</v>
      </c>
      <c r="C2945" t="s">
        <v>315</v>
      </c>
      <c r="D2945" t="s">
        <v>65</v>
      </c>
      <c r="E2945" t="s">
        <v>22</v>
      </c>
      <c r="F2945" s="101">
        <v>46022</v>
      </c>
      <c r="G2945">
        <v>100</v>
      </c>
      <c r="H2945">
        <v>100</v>
      </c>
      <c r="I2945" t="s">
        <v>1461</v>
      </c>
    </row>
    <row r="2946" spans="1:9" x14ac:dyDescent="0.3">
      <c r="A2946">
        <v>367</v>
      </c>
      <c r="B2946" t="s">
        <v>320</v>
      </c>
      <c r="C2946" t="s">
        <v>32</v>
      </c>
      <c r="D2946" t="s">
        <v>65</v>
      </c>
      <c r="E2946" t="s">
        <v>22</v>
      </c>
      <c r="F2946" s="101">
        <v>46022</v>
      </c>
      <c r="G2946">
        <v>3.82</v>
      </c>
      <c r="H2946">
        <v>5</v>
      </c>
      <c r="I2946" t="s">
        <v>1462</v>
      </c>
    </row>
    <row r="2947" spans="1:9" x14ac:dyDescent="0.3">
      <c r="A2947">
        <v>377</v>
      </c>
      <c r="B2947" t="s">
        <v>333</v>
      </c>
      <c r="C2947" t="s">
        <v>86</v>
      </c>
      <c r="D2947" t="s">
        <v>65</v>
      </c>
      <c r="E2947" t="s">
        <v>22</v>
      </c>
      <c r="F2947" s="101">
        <v>46022</v>
      </c>
      <c r="G2947">
        <v>107.11</v>
      </c>
      <c r="H2947">
        <v>100</v>
      </c>
      <c r="I2947" t="s">
        <v>1504</v>
      </c>
    </row>
    <row r="2948" spans="1:9" x14ac:dyDescent="0.3">
      <c r="A2948">
        <v>392</v>
      </c>
      <c r="B2948" t="s">
        <v>351</v>
      </c>
      <c r="C2948" t="s">
        <v>350</v>
      </c>
      <c r="D2948" t="s">
        <v>65</v>
      </c>
      <c r="E2948" t="s">
        <v>22</v>
      </c>
      <c r="F2948" s="101">
        <v>46022</v>
      </c>
      <c r="G2948">
        <v>100.8</v>
      </c>
      <c r="H2948">
        <v>100</v>
      </c>
      <c r="I2948" t="s">
        <v>1543</v>
      </c>
    </row>
    <row r="2949" spans="1:9" x14ac:dyDescent="0.3">
      <c r="A2949">
        <v>393</v>
      </c>
      <c r="B2949" t="s">
        <v>352</v>
      </c>
      <c r="C2949" t="s">
        <v>350</v>
      </c>
      <c r="D2949" t="s">
        <v>65</v>
      </c>
      <c r="E2949" t="s">
        <v>54</v>
      </c>
      <c r="F2949" s="101">
        <v>46022</v>
      </c>
      <c r="G2949">
        <v>12</v>
      </c>
      <c r="I2949" t="s">
        <v>1544</v>
      </c>
    </row>
    <row r="2950" spans="1:9" x14ac:dyDescent="0.3">
      <c r="A2950">
        <v>402</v>
      </c>
      <c r="B2950" t="s">
        <v>367</v>
      </c>
      <c r="C2950" t="s">
        <v>366</v>
      </c>
      <c r="D2950" t="s">
        <v>65</v>
      </c>
      <c r="E2950" t="s">
        <v>22</v>
      </c>
      <c r="F2950" s="101">
        <v>46022</v>
      </c>
      <c r="G2950">
        <v>22.73</v>
      </c>
      <c r="I2950" t="s">
        <v>1562</v>
      </c>
    </row>
    <row r="2951" spans="1:9" x14ac:dyDescent="0.3">
      <c r="A2951">
        <v>413</v>
      </c>
      <c r="B2951" t="s">
        <v>381</v>
      </c>
      <c r="C2951" t="s">
        <v>354</v>
      </c>
      <c r="D2951" t="s">
        <v>65</v>
      </c>
      <c r="E2951" t="s">
        <v>22</v>
      </c>
      <c r="F2951" s="101">
        <v>46022</v>
      </c>
      <c r="G2951">
        <v>100</v>
      </c>
      <c r="H2951">
        <v>100</v>
      </c>
      <c r="I2951" t="s">
        <v>1585</v>
      </c>
    </row>
    <row r="2952" spans="1:9" x14ac:dyDescent="0.3">
      <c r="A2952">
        <v>423</v>
      </c>
      <c r="B2952" t="s">
        <v>391</v>
      </c>
      <c r="C2952" t="s">
        <v>79</v>
      </c>
      <c r="D2952" t="s">
        <v>65</v>
      </c>
      <c r="E2952" t="s">
        <v>22</v>
      </c>
      <c r="F2952" s="101">
        <v>46022</v>
      </c>
      <c r="G2952">
        <v>15.1</v>
      </c>
      <c r="H2952">
        <v>12.3</v>
      </c>
      <c r="I2952" t="s">
        <v>1684</v>
      </c>
    </row>
    <row r="2953" spans="1:9" x14ac:dyDescent="0.3">
      <c r="A2953">
        <v>424</v>
      </c>
      <c r="B2953" t="s">
        <v>1685</v>
      </c>
      <c r="C2953" t="s">
        <v>79</v>
      </c>
      <c r="D2953" t="s">
        <v>65</v>
      </c>
      <c r="E2953" t="s">
        <v>22</v>
      </c>
      <c r="F2953" s="101">
        <v>46022</v>
      </c>
      <c r="G2953">
        <v>11</v>
      </c>
      <c r="H2953">
        <v>9</v>
      </c>
      <c r="I2953" t="s">
        <v>1686</v>
      </c>
    </row>
    <row r="2954" spans="1:9" x14ac:dyDescent="0.3">
      <c r="A2954">
        <v>437</v>
      </c>
      <c r="B2954" t="s">
        <v>405</v>
      </c>
      <c r="C2954" t="s">
        <v>241</v>
      </c>
      <c r="D2954" t="s">
        <v>65</v>
      </c>
      <c r="E2954" t="s">
        <v>22</v>
      </c>
      <c r="F2954" s="101">
        <v>46022</v>
      </c>
      <c r="G2954">
        <v>99</v>
      </c>
      <c r="H2954">
        <v>80</v>
      </c>
      <c r="I2954" t="s">
        <v>1795</v>
      </c>
    </row>
    <row r="2955" spans="1:9" x14ac:dyDescent="0.3">
      <c r="A2955">
        <v>460</v>
      </c>
      <c r="B2955" t="s">
        <v>425</v>
      </c>
      <c r="C2955" t="s">
        <v>25</v>
      </c>
      <c r="D2955" t="s">
        <v>65</v>
      </c>
      <c r="E2955" t="s">
        <v>22</v>
      </c>
      <c r="F2955" s="101">
        <v>46022</v>
      </c>
      <c r="G2955">
        <v>84.18</v>
      </c>
      <c r="H2955">
        <v>80</v>
      </c>
      <c r="I2955" t="s">
        <v>1879</v>
      </c>
    </row>
    <row r="2956" spans="1:9" x14ac:dyDescent="0.3">
      <c r="A2956">
        <v>487</v>
      </c>
      <c r="B2956" t="s">
        <v>2096</v>
      </c>
      <c r="C2956" t="s">
        <v>208</v>
      </c>
      <c r="D2956" t="s">
        <v>65</v>
      </c>
      <c r="E2956" t="s">
        <v>22</v>
      </c>
      <c r="F2956" s="101">
        <v>46022</v>
      </c>
      <c r="G2956">
        <v>58.86</v>
      </c>
      <c r="H2956">
        <v>20</v>
      </c>
      <c r="I2956" t="s">
        <v>2097</v>
      </c>
    </row>
    <row r="2957" spans="1:9" x14ac:dyDescent="0.3">
      <c r="A2957">
        <v>490</v>
      </c>
      <c r="B2957" t="s">
        <v>455</v>
      </c>
      <c r="C2957" t="s">
        <v>190</v>
      </c>
      <c r="D2957" t="s">
        <v>65</v>
      </c>
      <c r="E2957" t="s">
        <v>22</v>
      </c>
      <c r="F2957" s="101">
        <v>46022</v>
      </c>
      <c r="G2957">
        <v>100</v>
      </c>
      <c r="H2957">
        <v>80</v>
      </c>
      <c r="I2957" t="s">
        <v>2136</v>
      </c>
    </row>
    <row r="2958" spans="1:9" x14ac:dyDescent="0.3">
      <c r="A2958">
        <v>491</v>
      </c>
      <c r="B2958" t="s">
        <v>456</v>
      </c>
      <c r="C2958" t="s">
        <v>29</v>
      </c>
      <c r="D2958" t="s">
        <v>65</v>
      </c>
      <c r="E2958" t="s">
        <v>22</v>
      </c>
      <c r="F2958" s="101">
        <v>46022</v>
      </c>
      <c r="G2958">
        <v>100</v>
      </c>
      <c r="H2958">
        <v>80</v>
      </c>
      <c r="I2958" t="s">
        <v>2137</v>
      </c>
    </row>
    <row r="2959" spans="1:9" x14ac:dyDescent="0.3">
      <c r="A2959">
        <v>492</v>
      </c>
      <c r="B2959" t="s">
        <v>457</v>
      </c>
      <c r="C2959" t="s">
        <v>186</v>
      </c>
      <c r="D2959" t="s">
        <v>65</v>
      </c>
      <c r="E2959" t="s">
        <v>22</v>
      </c>
      <c r="F2959" s="101">
        <v>46022</v>
      </c>
      <c r="G2959">
        <v>95</v>
      </c>
      <c r="H2959">
        <v>80</v>
      </c>
      <c r="I2959" t="s">
        <v>2138</v>
      </c>
    </row>
    <row r="2960" spans="1:9" x14ac:dyDescent="0.3">
      <c r="A2960">
        <v>493</v>
      </c>
      <c r="B2960" t="s">
        <v>458</v>
      </c>
      <c r="C2960" t="s">
        <v>41</v>
      </c>
      <c r="D2960" t="s">
        <v>65</v>
      </c>
      <c r="E2960" t="s">
        <v>22</v>
      </c>
      <c r="F2960" s="101">
        <v>46022</v>
      </c>
      <c r="G2960">
        <v>77</v>
      </c>
      <c r="H2960">
        <v>80</v>
      </c>
      <c r="I2960" t="s">
        <v>2139</v>
      </c>
    </row>
    <row r="2961" spans="1:9" x14ac:dyDescent="0.3">
      <c r="A2961">
        <v>494</v>
      </c>
      <c r="B2961" t="s">
        <v>459</v>
      </c>
      <c r="C2961" t="s">
        <v>245</v>
      </c>
      <c r="D2961" t="s">
        <v>65</v>
      </c>
      <c r="E2961" t="s">
        <v>22</v>
      </c>
      <c r="F2961" s="101">
        <v>46022</v>
      </c>
      <c r="G2961">
        <v>93</v>
      </c>
      <c r="H2961">
        <v>80</v>
      </c>
      <c r="I2961" t="s">
        <v>2140</v>
      </c>
    </row>
    <row r="2962" spans="1:9" x14ac:dyDescent="0.3">
      <c r="A2962">
        <v>495</v>
      </c>
      <c r="B2962" t="s">
        <v>460</v>
      </c>
      <c r="C2962" t="s">
        <v>298</v>
      </c>
      <c r="D2962" t="s">
        <v>65</v>
      </c>
      <c r="E2962" t="s">
        <v>22</v>
      </c>
      <c r="F2962" s="101">
        <v>46022</v>
      </c>
      <c r="G2962">
        <v>63</v>
      </c>
      <c r="H2962">
        <v>80</v>
      </c>
      <c r="I2962" t="s">
        <v>2141</v>
      </c>
    </row>
    <row r="2963" spans="1:9" x14ac:dyDescent="0.3">
      <c r="A2963">
        <v>496</v>
      </c>
      <c r="B2963" t="s">
        <v>461</v>
      </c>
      <c r="C2963" t="s">
        <v>86</v>
      </c>
      <c r="D2963" t="s">
        <v>65</v>
      </c>
      <c r="E2963" t="s">
        <v>22</v>
      </c>
      <c r="F2963" s="101">
        <v>46022</v>
      </c>
      <c r="G2963">
        <v>100</v>
      </c>
      <c r="H2963">
        <v>80</v>
      </c>
      <c r="I2963" t="s">
        <v>2142</v>
      </c>
    </row>
    <row r="2964" spans="1:9" x14ac:dyDescent="0.3">
      <c r="A2964">
        <v>498</v>
      </c>
      <c r="B2964" t="s">
        <v>463</v>
      </c>
      <c r="C2964" t="s">
        <v>208</v>
      </c>
      <c r="D2964" t="s">
        <v>65</v>
      </c>
      <c r="E2964" t="s">
        <v>22</v>
      </c>
      <c r="F2964" s="101">
        <v>46022</v>
      </c>
      <c r="G2964">
        <v>95</v>
      </c>
      <c r="H2964">
        <v>80</v>
      </c>
      <c r="I2964" t="s">
        <v>2143</v>
      </c>
    </row>
    <row r="2965" spans="1:9" x14ac:dyDescent="0.3">
      <c r="A2965">
        <v>499</v>
      </c>
      <c r="B2965" t="s">
        <v>464</v>
      </c>
      <c r="C2965" t="s">
        <v>303</v>
      </c>
      <c r="D2965" t="s">
        <v>65</v>
      </c>
      <c r="E2965" t="s">
        <v>22</v>
      </c>
      <c r="F2965" s="101">
        <v>46022</v>
      </c>
      <c r="H2965">
        <v>80</v>
      </c>
      <c r="I2965" t="s">
        <v>2144</v>
      </c>
    </row>
    <row r="2966" spans="1:9" x14ac:dyDescent="0.3">
      <c r="A2966">
        <v>500</v>
      </c>
      <c r="B2966" t="s">
        <v>465</v>
      </c>
      <c r="C2966" t="s">
        <v>249</v>
      </c>
      <c r="D2966" t="s">
        <v>65</v>
      </c>
      <c r="E2966" t="s">
        <v>22</v>
      </c>
      <c r="F2966" s="101">
        <v>46022</v>
      </c>
      <c r="G2966">
        <v>100</v>
      </c>
      <c r="H2966">
        <v>80</v>
      </c>
      <c r="I2966" t="s">
        <v>2145</v>
      </c>
    </row>
    <row r="2967" spans="1:9" x14ac:dyDescent="0.3">
      <c r="A2967">
        <v>501</v>
      </c>
      <c r="B2967" t="s">
        <v>466</v>
      </c>
      <c r="C2967" t="s">
        <v>20</v>
      </c>
      <c r="D2967" t="s">
        <v>65</v>
      </c>
      <c r="E2967" t="s">
        <v>22</v>
      </c>
      <c r="F2967" s="101">
        <v>46022</v>
      </c>
      <c r="G2967">
        <v>100</v>
      </c>
      <c r="H2967">
        <v>80</v>
      </c>
      <c r="I2967" t="s">
        <v>2146</v>
      </c>
    </row>
    <row r="2968" spans="1:9" x14ac:dyDescent="0.3">
      <c r="A2968">
        <v>502</v>
      </c>
      <c r="B2968" t="s">
        <v>467</v>
      </c>
      <c r="C2968" t="s">
        <v>110</v>
      </c>
      <c r="D2968" t="s">
        <v>65</v>
      </c>
      <c r="E2968" t="s">
        <v>22</v>
      </c>
      <c r="F2968" s="101">
        <v>46022</v>
      </c>
      <c r="G2968">
        <v>97</v>
      </c>
      <c r="H2968">
        <v>80</v>
      </c>
      <c r="I2968" t="s">
        <v>2147</v>
      </c>
    </row>
    <row r="2969" spans="1:9" x14ac:dyDescent="0.3">
      <c r="A2969">
        <v>503</v>
      </c>
      <c r="B2969" t="s">
        <v>468</v>
      </c>
      <c r="C2969" t="s">
        <v>439</v>
      </c>
      <c r="D2969" t="s">
        <v>65</v>
      </c>
      <c r="E2969" t="s">
        <v>22</v>
      </c>
      <c r="F2969" s="101">
        <v>46022</v>
      </c>
      <c r="G2969">
        <v>94</v>
      </c>
      <c r="H2969">
        <v>80</v>
      </c>
      <c r="I2969" t="s">
        <v>2148</v>
      </c>
    </row>
    <row r="2970" spans="1:9" x14ac:dyDescent="0.3">
      <c r="A2970">
        <v>504</v>
      </c>
      <c r="B2970" t="s">
        <v>469</v>
      </c>
      <c r="C2970" t="s">
        <v>366</v>
      </c>
      <c r="D2970" t="s">
        <v>65</v>
      </c>
      <c r="E2970" t="s">
        <v>22</v>
      </c>
      <c r="F2970" s="101">
        <v>46022</v>
      </c>
      <c r="G2970">
        <v>88</v>
      </c>
      <c r="H2970">
        <v>80</v>
      </c>
      <c r="I2970" t="s">
        <v>2149</v>
      </c>
    </row>
    <row r="2971" spans="1:9" x14ac:dyDescent="0.3">
      <c r="A2971">
        <v>505</v>
      </c>
      <c r="B2971" t="s">
        <v>470</v>
      </c>
      <c r="C2971" t="s">
        <v>79</v>
      </c>
      <c r="D2971" t="s">
        <v>65</v>
      </c>
      <c r="E2971" t="s">
        <v>22</v>
      </c>
      <c r="F2971" s="101">
        <v>46022</v>
      </c>
      <c r="G2971">
        <v>86</v>
      </c>
      <c r="H2971">
        <v>80</v>
      </c>
      <c r="I2971" t="s">
        <v>2150</v>
      </c>
    </row>
    <row r="2972" spans="1:9" x14ac:dyDescent="0.3">
      <c r="A2972">
        <v>508</v>
      </c>
      <c r="B2972" t="s">
        <v>473</v>
      </c>
      <c r="C2972" t="s">
        <v>358</v>
      </c>
      <c r="D2972" t="s">
        <v>65</v>
      </c>
      <c r="E2972" t="s">
        <v>22</v>
      </c>
      <c r="F2972" s="101">
        <v>46022</v>
      </c>
      <c r="G2972">
        <v>89</v>
      </c>
      <c r="H2972">
        <v>80</v>
      </c>
      <c r="I2972" t="s">
        <v>2155</v>
      </c>
    </row>
    <row r="2973" spans="1:9" x14ac:dyDescent="0.3">
      <c r="A2973">
        <v>522</v>
      </c>
      <c r="B2973" t="s">
        <v>2280</v>
      </c>
      <c r="C2973" t="s">
        <v>20</v>
      </c>
      <c r="D2973" t="s">
        <v>65</v>
      </c>
      <c r="E2973" t="s">
        <v>22</v>
      </c>
      <c r="F2973" s="101">
        <v>46022</v>
      </c>
      <c r="G2973">
        <v>100</v>
      </c>
      <c r="I2973" t="s">
        <v>2281</v>
      </c>
    </row>
    <row r="2974" spans="1:9" x14ac:dyDescent="0.3">
      <c r="A2974">
        <v>527</v>
      </c>
      <c r="B2974" t="s">
        <v>2308</v>
      </c>
      <c r="C2974" t="s">
        <v>190</v>
      </c>
      <c r="D2974" t="s">
        <v>65</v>
      </c>
      <c r="E2974" t="s">
        <v>22</v>
      </c>
      <c r="F2974" s="101">
        <v>46022</v>
      </c>
      <c r="G2974">
        <v>197.94</v>
      </c>
      <c r="H2974">
        <v>100</v>
      </c>
      <c r="I2974" t="s">
        <v>2309</v>
      </c>
    </row>
    <row r="2975" spans="1:9" x14ac:dyDescent="0.3">
      <c r="A2975">
        <v>528</v>
      </c>
      <c r="B2975" t="s">
        <v>2310</v>
      </c>
      <c r="C2975" t="s">
        <v>190</v>
      </c>
      <c r="D2975" t="s">
        <v>65</v>
      </c>
      <c r="E2975" t="s">
        <v>22</v>
      </c>
      <c r="F2975" s="101">
        <v>46022</v>
      </c>
      <c r="H2975">
        <v>100</v>
      </c>
      <c r="I2975" t="s">
        <v>2312</v>
      </c>
    </row>
    <row r="2976" spans="1:9" x14ac:dyDescent="0.3">
      <c r="A2976">
        <v>541</v>
      </c>
      <c r="B2976" t="s">
        <v>2408</v>
      </c>
      <c r="C2976" t="s">
        <v>279</v>
      </c>
      <c r="D2976" t="s">
        <v>65</v>
      </c>
      <c r="E2976" t="s">
        <v>22</v>
      </c>
      <c r="F2976" s="101">
        <v>46022</v>
      </c>
      <c r="G2976">
        <v>6.99</v>
      </c>
      <c r="H2976">
        <v>4</v>
      </c>
      <c r="I2976" t="s">
        <v>2409</v>
      </c>
    </row>
    <row r="2977" spans="1:9" x14ac:dyDescent="0.3">
      <c r="A2977">
        <v>542</v>
      </c>
      <c r="B2977" t="s">
        <v>2410</v>
      </c>
      <c r="C2977" t="s">
        <v>279</v>
      </c>
      <c r="D2977" t="s">
        <v>65</v>
      </c>
      <c r="E2977" t="s">
        <v>22</v>
      </c>
      <c r="F2977" s="101">
        <v>46022</v>
      </c>
      <c r="G2977">
        <v>81.239999999999995</v>
      </c>
      <c r="I2977" t="s">
        <v>2420</v>
      </c>
    </row>
    <row r="2978" spans="1:9" x14ac:dyDescent="0.3">
      <c r="A2978">
        <v>546</v>
      </c>
      <c r="B2978" t="s">
        <v>2444</v>
      </c>
      <c r="C2978" t="s">
        <v>279</v>
      </c>
      <c r="D2978" t="s">
        <v>65</v>
      </c>
      <c r="E2978" t="s">
        <v>22</v>
      </c>
      <c r="F2978" s="101">
        <v>46022</v>
      </c>
      <c r="G2978">
        <v>37.79</v>
      </c>
      <c r="H2978">
        <v>100</v>
      </c>
      <c r="I2978" t="s">
        <v>2456</v>
      </c>
    </row>
    <row r="2979" spans="1:9" x14ac:dyDescent="0.3">
      <c r="A2979">
        <v>547</v>
      </c>
      <c r="B2979" t="s">
        <v>2457</v>
      </c>
      <c r="C2979" t="s">
        <v>279</v>
      </c>
      <c r="D2979" t="s">
        <v>65</v>
      </c>
      <c r="E2979" t="s">
        <v>22</v>
      </c>
      <c r="F2979" s="101">
        <v>46022</v>
      </c>
      <c r="G2979">
        <v>92</v>
      </c>
      <c r="I2979" t="s">
        <v>2458</v>
      </c>
    </row>
    <row r="2980" spans="1:9" x14ac:dyDescent="0.3">
      <c r="A2980">
        <v>552</v>
      </c>
      <c r="B2980" t="s">
        <v>2466</v>
      </c>
      <c r="C2980" t="s">
        <v>32</v>
      </c>
      <c r="D2980" t="s">
        <v>65</v>
      </c>
      <c r="E2980" t="s">
        <v>22</v>
      </c>
      <c r="F2980" s="101">
        <v>46022</v>
      </c>
      <c r="G2980">
        <v>92</v>
      </c>
      <c r="H2980">
        <v>80</v>
      </c>
      <c r="I2980" t="s">
        <v>2468</v>
      </c>
    </row>
    <row r="2981" spans="1:9" x14ac:dyDescent="0.3">
      <c r="A2981">
        <v>553</v>
      </c>
      <c r="B2981" t="s">
        <v>2469</v>
      </c>
      <c r="C2981" t="s">
        <v>336</v>
      </c>
      <c r="D2981" t="s">
        <v>65</v>
      </c>
      <c r="E2981" t="s">
        <v>22</v>
      </c>
      <c r="F2981" s="101">
        <v>46022</v>
      </c>
      <c r="G2981">
        <v>83</v>
      </c>
      <c r="H2981">
        <v>80</v>
      </c>
      <c r="I2981" t="s">
        <v>2470</v>
      </c>
    </row>
    <row r="2982" spans="1:9" x14ac:dyDescent="0.3">
      <c r="A2982">
        <v>556</v>
      </c>
      <c r="B2982" t="s">
        <v>2475</v>
      </c>
      <c r="C2982" t="s">
        <v>25</v>
      </c>
      <c r="D2982" t="s">
        <v>65</v>
      </c>
      <c r="E2982" t="s">
        <v>22</v>
      </c>
      <c r="F2982" s="101">
        <v>46022</v>
      </c>
      <c r="G2982">
        <v>113.75</v>
      </c>
      <c r="H2982">
        <v>70</v>
      </c>
      <c r="I2982" t="s">
        <v>2476</v>
      </c>
    </row>
    <row r="2983" spans="1:9" x14ac:dyDescent="0.3">
      <c r="A2983">
        <v>77</v>
      </c>
      <c r="B2983" t="s">
        <v>57</v>
      </c>
      <c r="C2983" t="s">
        <v>58</v>
      </c>
      <c r="D2983" t="s">
        <v>21</v>
      </c>
      <c r="E2983" t="s">
        <v>22</v>
      </c>
      <c r="F2983" s="101">
        <v>44227</v>
      </c>
      <c r="G2983">
        <v>95.5</v>
      </c>
      <c r="H2983">
        <v>95</v>
      </c>
      <c r="I2983" t="s">
        <v>2506</v>
      </c>
    </row>
    <row r="2984" spans="1:9" x14ac:dyDescent="0.3">
      <c r="A2984">
        <v>121</v>
      </c>
      <c r="B2984" t="s">
        <v>94</v>
      </c>
      <c r="C2984" t="s">
        <v>25</v>
      </c>
      <c r="D2984" t="s">
        <v>21</v>
      </c>
      <c r="E2984" t="s">
        <v>54</v>
      </c>
      <c r="F2984" s="101">
        <v>44227</v>
      </c>
      <c r="G2984">
        <v>92.321565418811005</v>
      </c>
      <c r="H2984">
        <v>100</v>
      </c>
      <c r="I2984" t="s">
        <v>788</v>
      </c>
    </row>
    <row r="2985" spans="1:9" x14ac:dyDescent="0.3">
      <c r="A2985">
        <v>124</v>
      </c>
      <c r="B2985" t="s">
        <v>97</v>
      </c>
      <c r="C2985" t="s">
        <v>64</v>
      </c>
      <c r="D2985" t="s">
        <v>21</v>
      </c>
      <c r="E2985" t="s">
        <v>54</v>
      </c>
      <c r="F2985" s="101">
        <v>44227</v>
      </c>
      <c r="G2985">
        <v>8.2508250825082993E-2</v>
      </c>
      <c r="H2985">
        <v>1.6</v>
      </c>
      <c r="I2985" t="s">
        <v>840</v>
      </c>
    </row>
    <row r="2986" spans="1:9" x14ac:dyDescent="0.3">
      <c r="A2986">
        <v>125</v>
      </c>
      <c r="B2986" t="s">
        <v>98</v>
      </c>
      <c r="C2986" t="s">
        <v>64</v>
      </c>
      <c r="D2986" t="s">
        <v>21</v>
      </c>
      <c r="E2986" t="s">
        <v>54</v>
      </c>
      <c r="F2986" s="101">
        <v>44227</v>
      </c>
      <c r="G2986">
        <v>0</v>
      </c>
      <c r="H2986">
        <v>4.7</v>
      </c>
      <c r="I2986" t="s">
        <v>857</v>
      </c>
    </row>
    <row r="2987" spans="1:9" x14ac:dyDescent="0.3">
      <c r="A2987">
        <v>128</v>
      </c>
      <c r="B2987" t="s">
        <v>101</v>
      </c>
      <c r="C2987" t="s">
        <v>64</v>
      </c>
      <c r="D2987" t="s">
        <v>21</v>
      </c>
      <c r="E2987" t="s">
        <v>54</v>
      </c>
      <c r="F2987" s="101">
        <v>44227</v>
      </c>
      <c r="G2987">
        <v>1.1001100110011</v>
      </c>
      <c r="H2987">
        <v>1</v>
      </c>
      <c r="I2987" t="s">
        <v>878</v>
      </c>
    </row>
    <row r="2988" spans="1:9" x14ac:dyDescent="0.3">
      <c r="A2988">
        <v>139</v>
      </c>
      <c r="B2988" t="s">
        <v>106</v>
      </c>
      <c r="C2988" t="s">
        <v>104</v>
      </c>
      <c r="D2988" t="s">
        <v>21</v>
      </c>
      <c r="E2988" t="s">
        <v>54</v>
      </c>
      <c r="F2988" s="101">
        <v>44227</v>
      </c>
      <c r="G2988">
        <v>80.56417262718</v>
      </c>
      <c r="H2988">
        <v>100</v>
      </c>
      <c r="I2988" t="s">
        <v>899</v>
      </c>
    </row>
    <row r="2989" spans="1:9" x14ac:dyDescent="0.3">
      <c r="A2989">
        <v>208</v>
      </c>
      <c r="B2989" t="s">
        <v>140</v>
      </c>
      <c r="C2989" t="s">
        <v>90</v>
      </c>
      <c r="D2989" t="s">
        <v>21</v>
      </c>
      <c r="E2989" t="s">
        <v>54</v>
      </c>
      <c r="F2989" s="101">
        <v>44227</v>
      </c>
      <c r="G2989">
        <v>0</v>
      </c>
      <c r="H2989">
        <v>1700</v>
      </c>
      <c r="I2989" t="s">
        <v>990</v>
      </c>
    </row>
    <row r="2990" spans="1:9" x14ac:dyDescent="0.3">
      <c r="A2990">
        <v>214</v>
      </c>
      <c r="B2990" t="s">
        <v>143</v>
      </c>
      <c r="C2990" t="s">
        <v>90</v>
      </c>
      <c r="D2990" t="s">
        <v>21</v>
      </c>
      <c r="E2990" t="s">
        <v>54</v>
      </c>
      <c r="F2990" s="101">
        <v>44227</v>
      </c>
      <c r="G2990">
        <v>0</v>
      </c>
      <c r="H2990">
        <v>7500</v>
      </c>
      <c r="I2990" t="s">
        <v>1036</v>
      </c>
    </row>
    <row r="2991" spans="1:9" x14ac:dyDescent="0.3">
      <c r="A2991">
        <v>218</v>
      </c>
      <c r="B2991" t="s">
        <v>148</v>
      </c>
      <c r="C2991" t="s">
        <v>90</v>
      </c>
      <c r="D2991" t="s">
        <v>21</v>
      </c>
      <c r="E2991" t="s">
        <v>54</v>
      </c>
      <c r="F2991" s="101">
        <v>44227</v>
      </c>
      <c r="G2991">
        <v>0</v>
      </c>
      <c r="H2991">
        <v>172000</v>
      </c>
      <c r="I2991" t="s">
        <v>1093</v>
      </c>
    </row>
    <row r="2992" spans="1:9" x14ac:dyDescent="0.3">
      <c r="A2992">
        <v>225</v>
      </c>
      <c r="B2992" t="s">
        <v>156</v>
      </c>
      <c r="C2992" t="s">
        <v>90</v>
      </c>
      <c r="D2992" t="s">
        <v>21</v>
      </c>
      <c r="E2992" t="s">
        <v>22</v>
      </c>
      <c r="F2992" s="101">
        <v>44227</v>
      </c>
      <c r="G2992">
        <v>0</v>
      </c>
      <c r="H2992">
        <v>1</v>
      </c>
      <c r="I2992" t="s">
        <v>1150</v>
      </c>
    </row>
    <row r="2993" spans="1:9" x14ac:dyDescent="0.3">
      <c r="A2993">
        <v>239</v>
      </c>
      <c r="B2993" t="s">
        <v>1226</v>
      </c>
      <c r="C2993" t="s">
        <v>29</v>
      </c>
      <c r="D2993" t="s">
        <v>21</v>
      </c>
      <c r="E2993" t="s">
        <v>22</v>
      </c>
      <c r="F2993" s="101">
        <v>44227</v>
      </c>
      <c r="G2993">
        <v>0</v>
      </c>
      <c r="I2993" t="s">
        <v>8449</v>
      </c>
    </row>
    <row r="2994" spans="1:9" x14ac:dyDescent="0.3">
      <c r="A2994">
        <v>434</v>
      </c>
      <c r="B2994" t="s">
        <v>403</v>
      </c>
      <c r="C2994" t="s">
        <v>90</v>
      </c>
      <c r="D2994" t="s">
        <v>21</v>
      </c>
      <c r="E2994" t="s">
        <v>54</v>
      </c>
      <c r="F2994" s="101">
        <v>44227</v>
      </c>
      <c r="G2994">
        <v>0</v>
      </c>
      <c r="H2994">
        <v>200</v>
      </c>
      <c r="I2994" t="s">
        <v>1722</v>
      </c>
    </row>
    <row r="2995" spans="1:9" x14ac:dyDescent="0.3">
      <c r="A2995">
        <v>436</v>
      </c>
      <c r="B2995" t="s">
        <v>121</v>
      </c>
      <c r="C2995" t="s">
        <v>93</v>
      </c>
      <c r="D2995" t="s">
        <v>21</v>
      </c>
      <c r="E2995" t="s">
        <v>54</v>
      </c>
      <c r="F2995" s="101">
        <v>44227</v>
      </c>
      <c r="G2995">
        <v>0</v>
      </c>
      <c r="H2995">
        <v>14</v>
      </c>
      <c r="I2995" t="s">
        <v>1762</v>
      </c>
    </row>
    <row r="2996" spans="1:9" x14ac:dyDescent="0.3">
      <c r="A2996">
        <v>77</v>
      </c>
      <c r="B2996" t="s">
        <v>57</v>
      </c>
      <c r="C2996" t="s">
        <v>58</v>
      </c>
      <c r="D2996" t="s">
        <v>21</v>
      </c>
      <c r="E2996" t="s">
        <v>22</v>
      </c>
      <c r="F2996" s="101">
        <v>44255</v>
      </c>
      <c r="G2996">
        <v>95.5</v>
      </c>
      <c r="H2996">
        <v>95</v>
      </c>
      <c r="I2996" t="s">
        <v>2507</v>
      </c>
    </row>
    <row r="2997" spans="1:9" x14ac:dyDescent="0.3">
      <c r="A2997">
        <v>121</v>
      </c>
      <c r="B2997" t="s">
        <v>94</v>
      </c>
      <c r="C2997" t="s">
        <v>25</v>
      </c>
      <c r="D2997" t="s">
        <v>21</v>
      </c>
      <c r="E2997" t="s">
        <v>54</v>
      </c>
      <c r="F2997" s="101">
        <v>44255</v>
      </c>
      <c r="G2997">
        <v>104.87008110603</v>
      </c>
      <c r="H2997">
        <v>100</v>
      </c>
      <c r="I2997" t="s">
        <v>789</v>
      </c>
    </row>
    <row r="2998" spans="1:9" x14ac:dyDescent="0.3">
      <c r="A2998">
        <v>124</v>
      </c>
      <c r="B2998" t="s">
        <v>97</v>
      </c>
      <c r="C2998" t="s">
        <v>64</v>
      </c>
      <c r="D2998" t="s">
        <v>21</v>
      </c>
      <c r="E2998" t="s">
        <v>54</v>
      </c>
      <c r="F2998" s="101">
        <v>44255</v>
      </c>
      <c r="G2998">
        <v>6.6357000663570004E-2</v>
      </c>
      <c r="H2998">
        <v>1.6</v>
      </c>
      <c r="I2998" t="s">
        <v>841</v>
      </c>
    </row>
    <row r="2999" spans="1:9" x14ac:dyDescent="0.3">
      <c r="A2999">
        <v>125</v>
      </c>
      <c r="B2999" t="s">
        <v>98</v>
      </c>
      <c r="C2999" t="s">
        <v>64</v>
      </c>
      <c r="D2999" t="s">
        <v>21</v>
      </c>
      <c r="E2999" t="s">
        <v>54</v>
      </c>
      <c r="F2999" s="101">
        <v>44255</v>
      </c>
      <c r="G2999">
        <v>0</v>
      </c>
      <c r="H2999">
        <v>4.7</v>
      </c>
      <c r="I2999" t="s">
        <v>858</v>
      </c>
    </row>
    <row r="3000" spans="1:9" x14ac:dyDescent="0.3">
      <c r="A3000">
        <v>128</v>
      </c>
      <c r="B3000" t="s">
        <v>101</v>
      </c>
      <c r="C3000" t="s">
        <v>64</v>
      </c>
      <c r="D3000" t="s">
        <v>21</v>
      </c>
      <c r="E3000" t="s">
        <v>54</v>
      </c>
      <c r="F3000" s="101">
        <v>44255</v>
      </c>
      <c r="G3000">
        <v>0.53085600530856003</v>
      </c>
      <c r="H3000">
        <v>1</v>
      </c>
      <c r="I3000" t="s">
        <v>879</v>
      </c>
    </row>
    <row r="3001" spans="1:9" x14ac:dyDescent="0.3">
      <c r="A3001">
        <v>139</v>
      </c>
      <c r="B3001" t="s">
        <v>106</v>
      </c>
      <c r="C3001" t="s">
        <v>104</v>
      </c>
      <c r="D3001" t="s">
        <v>21</v>
      </c>
      <c r="E3001" t="s">
        <v>54</v>
      </c>
      <c r="F3001" s="101">
        <v>44255</v>
      </c>
      <c r="G3001">
        <v>68.004235996982999</v>
      </c>
      <c r="H3001">
        <v>100</v>
      </c>
      <c r="I3001" t="s">
        <v>900</v>
      </c>
    </row>
    <row r="3002" spans="1:9" x14ac:dyDescent="0.3">
      <c r="A3002">
        <v>208</v>
      </c>
      <c r="B3002" t="s">
        <v>140</v>
      </c>
      <c r="C3002" t="s">
        <v>90</v>
      </c>
      <c r="D3002" t="s">
        <v>21</v>
      </c>
      <c r="E3002" t="s">
        <v>54</v>
      </c>
      <c r="F3002" s="101">
        <v>44255</v>
      </c>
      <c r="G3002">
        <v>0</v>
      </c>
      <c r="H3002">
        <v>1700</v>
      </c>
      <c r="I3002" t="s">
        <v>991</v>
      </c>
    </row>
    <row r="3003" spans="1:9" x14ac:dyDescent="0.3">
      <c r="A3003">
        <v>214</v>
      </c>
      <c r="B3003" t="s">
        <v>143</v>
      </c>
      <c r="C3003" t="s">
        <v>90</v>
      </c>
      <c r="D3003" t="s">
        <v>21</v>
      </c>
      <c r="E3003" t="s">
        <v>54</v>
      </c>
      <c r="F3003" s="101">
        <v>44255</v>
      </c>
      <c r="G3003">
        <v>0</v>
      </c>
      <c r="H3003">
        <v>7500</v>
      </c>
      <c r="I3003" t="s">
        <v>1037</v>
      </c>
    </row>
    <row r="3004" spans="1:9" x14ac:dyDescent="0.3">
      <c r="A3004">
        <v>218</v>
      </c>
      <c r="B3004" t="s">
        <v>148</v>
      </c>
      <c r="C3004" t="s">
        <v>90</v>
      </c>
      <c r="D3004" t="s">
        <v>21</v>
      </c>
      <c r="E3004" t="s">
        <v>54</v>
      </c>
      <c r="F3004" s="101">
        <v>44255</v>
      </c>
      <c r="G3004">
        <v>0</v>
      </c>
      <c r="H3004">
        <v>172000</v>
      </c>
      <c r="I3004" t="s">
        <v>1094</v>
      </c>
    </row>
    <row r="3005" spans="1:9" x14ac:dyDescent="0.3">
      <c r="A3005">
        <v>225</v>
      </c>
      <c r="B3005" t="s">
        <v>156</v>
      </c>
      <c r="C3005" t="s">
        <v>90</v>
      </c>
      <c r="D3005" t="s">
        <v>21</v>
      </c>
      <c r="E3005" t="s">
        <v>22</v>
      </c>
      <c r="F3005" s="101">
        <v>44255</v>
      </c>
      <c r="G3005">
        <v>0</v>
      </c>
      <c r="H3005">
        <v>1</v>
      </c>
      <c r="I3005" t="s">
        <v>1151</v>
      </c>
    </row>
    <row r="3006" spans="1:9" x14ac:dyDescent="0.3">
      <c r="A3006">
        <v>239</v>
      </c>
      <c r="B3006" t="s">
        <v>1226</v>
      </c>
      <c r="C3006" t="s">
        <v>29</v>
      </c>
      <c r="D3006" t="s">
        <v>21</v>
      </c>
      <c r="E3006" t="s">
        <v>22</v>
      </c>
      <c r="F3006" s="101">
        <v>44255</v>
      </c>
      <c r="G3006">
        <v>0</v>
      </c>
      <c r="I3006" t="s">
        <v>8450</v>
      </c>
    </row>
    <row r="3007" spans="1:9" x14ac:dyDescent="0.3">
      <c r="A3007">
        <v>434</v>
      </c>
      <c r="B3007" t="s">
        <v>403</v>
      </c>
      <c r="C3007" t="s">
        <v>90</v>
      </c>
      <c r="D3007" t="s">
        <v>21</v>
      </c>
      <c r="E3007" t="s">
        <v>54</v>
      </c>
      <c r="F3007" s="101">
        <v>44255</v>
      </c>
      <c r="G3007">
        <v>0</v>
      </c>
      <c r="H3007">
        <v>200</v>
      </c>
      <c r="I3007" t="s">
        <v>1723</v>
      </c>
    </row>
    <row r="3008" spans="1:9" x14ac:dyDescent="0.3">
      <c r="A3008">
        <v>436</v>
      </c>
      <c r="B3008" t="s">
        <v>121</v>
      </c>
      <c r="C3008" t="s">
        <v>93</v>
      </c>
      <c r="D3008" t="s">
        <v>21</v>
      </c>
      <c r="E3008" t="s">
        <v>54</v>
      </c>
      <c r="F3008" s="101">
        <v>44255</v>
      </c>
      <c r="G3008">
        <v>0</v>
      </c>
      <c r="H3008">
        <v>14</v>
      </c>
      <c r="I3008" t="s">
        <v>1763</v>
      </c>
    </row>
    <row r="3009" spans="1:9" x14ac:dyDescent="0.3">
      <c r="A3009">
        <v>122</v>
      </c>
      <c r="B3009" t="s">
        <v>96</v>
      </c>
      <c r="C3009" t="s">
        <v>93</v>
      </c>
      <c r="D3009" t="s">
        <v>21</v>
      </c>
      <c r="E3009" t="s">
        <v>22</v>
      </c>
      <c r="F3009" s="101">
        <v>44255</v>
      </c>
      <c r="G3009">
        <v>12.5</v>
      </c>
      <c r="H3009">
        <v>80</v>
      </c>
      <c r="I3009" t="s">
        <v>809</v>
      </c>
    </row>
    <row r="3010" spans="1:9" x14ac:dyDescent="0.3">
      <c r="A3010">
        <v>77</v>
      </c>
      <c r="B3010" t="s">
        <v>57</v>
      </c>
      <c r="C3010" t="s">
        <v>58</v>
      </c>
      <c r="D3010" t="s">
        <v>21</v>
      </c>
      <c r="E3010" t="s">
        <v>22</v>
      </c>
      <c r="F3010" s="101">
        <v>44286</v>
      </c>
      <c r="G3010">
        <v>97.8</v>
      </c>
      <c r="H3010">
        <v>95</v>
      </c>
      <c r="I3010" t="s">
        <v>2508</v>
      </c>
    </row>
    <row r="3011" spans="1:9" x14ac:dyDescent="0.3">
      <c r="A3011">
        <v>121</v>
      </c>
      <c r="B3011" t="s">
        <v>94</v>
      </c>
      <c r="C3011" t="s">
        <v>25</v>
      </c>
      <c r="D3011" t="s">
        <v>21</v>
      </c>
      <c r="E3011" t="s">
        <v>54</v>
      </c>
      <c r="F3011" s="101">
        <v>44286</v>
      </c>
      <c r="G3011">
        <v>105.74970917631001</v>
      </c>
      <c r="H3011">
        <v>100</v>
      </c>
      <c r="I3011" t="s">
        <v>791</v>
      </c>
    </row>
    <row r="3012" spans="1:9" x14ac:dyDescent="0.3">
      <c r="A3012">
        <v>124</v>
      </c>
      <c r="B3012" t="s">
        <v>97</v>
      </c>
      <c r="C3012" t="s">
        <v>64</v>
      </c>
      <c r="D3012" t="s">
        <v>21</v>
      </c>
      <c r="E3012" t="s">
        <v>54</v>
      </c>
      <c r="F3012" s="101">
        <v>44286</v>
      </c>
      <c r="G3012">
        <v>6.4850843060960006E-2</v>
      </c>
      <c r="H3012">
        <v>1.6</v>
      </c>
      <c r="I3012" t="s">
        <v>842</v>
      </c>
    </row>
    <row r="3013" spans="1:9" x14ac:dyDescent="0.3">
      <c r="A3013">
        <v>125</v>
      </c>
      <c r="B3013" t="s">
        <v>98</v>
      </c>
      <c r="C3013" t="s">
        <v>64</v>
      </c>
      <c r="D3013" t="s">
        <v>21</v>
      </c>
      <c r="E3013" t="s">
        <v>54</v>
      </c>
      <c r="F3013" s="101">
        <v>44286</v>
      </c>
      <c r="G3013">
        <v>0.12970168612192001</v>
      </c>
      <c r="H3013">
        <v>4.7</v>
      </c>
      <c r="I3013" t="s">
        <v>859</v>
      </c>
    </row>
    <row r="3014" spans="1:9" x14ac:dyDescent="0.3">
      <c r="A3014">
        <v>128</v>
      </c>
      <c r="B3014" t="s">
        <v>101</v>
      </c>
      <c r="C3014" t="s">
        <v>64</v>
      </c>
      <c r="D3014" t="s">
        <v>21</v>
      </c>
      <c r="E3014" t="s">
        <v>54</v>
      </c>
      <c r="F3014" s="101">
        <v>44286</v>
      </c>
      <c r="G3014">
        <v>0.82940815072701002</v>
      </c>
      <c r="H3014">
        <v>1</v>
      </c>
      <c r="I3014" t="s">
        <v>880</v>
      </c>
    </row>
    <row r="3015" spans="1:9" x14ac:dyDescent="0.3">
      <c r="A3015">
        <v>139</v>
      </c>
      <c r="B3015" t="s">
        <v>106</v>
      </c>
      <c r="C3015" t="s">
        <v>104</v>
      </c>
      <c r="D3015" t="s">
        <v>21</v>
      </c>
      <c r="E3015" t="s">
        <v>54</v>
      </c>
      <c r="F3015" s="101">
        <v>44286</v>
      </c>
      <c r="G3015">
        <v>65.186435070306004</v>
      </c>
      <c r="H3015">
        <v>100</v>
      </c>
      <c r="I3015" t="s">
        <v>901</v>
      </c>
    </row>
    <row r="3016" spans="1:9" x14ac:dyDescent="0.3">
      <c r="A3016">
        <v>208</v>
      </c>
      <c r="B3016" t="s">
        <v>140</v>
      </c>
      <c r="C3016" t="s">
        <v>90</v>
      </c>
      <c r="D3016" t="s">
        <v>21</v>
      </c>
      <c r="E3016" t="s">
        <v>54</v>
      </c>
      <c r="F3016" s="101">
        <v>44286</v>
      </c>
      <c r="G3016">
        <v>0</v>
      </c>
      <c r="H3016">
        <v>1700</v>
      </c>
      <c r="I3016" t="s">
        <v>992</v>
      </c>
    </row>
    <row r="3017" spans="1:9" x14ac:dyDescent="0.3">
      <c r="A3017">
        <v>214</v>
      </c>
      <c r="B3017" t="s">
        <v>143</v>
      </c>
      <c r="C3017" t="s">
        <v>90</v>
      </c>
      <c r="D3017" t="s">
        <v>21</v>
      </c>
      <c r="E3017" t="s">
        <v>54</v>
      </c>
      <c r="F3017" s="101">
        <v>44286</v>
      </c>
      <c r="G3017">
        <v>0</v>
      </c>
      <c r="H3017">
        <v>7500</v>
      </c>
      <c r="I3017" t="s">
        <v>1038</v>
      </c>
    </row>
    <row r="3018" spans="1:9" x14ac:dyDescent="0.3">
      <c r="A3018">
        <v>218</v>
      </c>
      <c r="B3018" t="s">
        <v>148</v>
      </c>
      <c r="C3018" t="s">
        <v>90</v>
      </c>
      <c r="D3018" t="s">
        <v>21</v>
      </c>
      <c r="E3018" t="s">
        <v>54</v>
      </c>
      <c r="F3018" s="101">
        <v>44286</v>
      </c>
      <c r="G3018">
        <v>0</v>
      </c>
      <c r="H3018">
        <v>172000</v>
      </c>
      <c r="I3018" t="s">
        <v>1095</v>
      </c>
    </row>
    <row r="3019" spans="1:9" x14ac:dyDescent="0.3">
      <c r="A3019">
        <v>225</v>
      </c>
      <c r="B3019" t="s">
        <v>156</v>
      </c>
      <c r="C3019" t="s">
        <v>90</v>
      </c>
      <c r="D3019" t="s">
        <v>21</v>
      </c>
      <c r="E3019" t="s">
        <v>22</v>
      </c>
      <c r="F3019" s="101">
        <v>44286</v>
      </c>
      <c r="G3019">
        <v>0</v>
      </c>
      <c r="H3019">
        <v>1</v>
      </c>
      <c r="I3019" t="s">
        <v>1152</v>
      </c>
    </row>
    <row r="3020" spans="1:9" x14ac:dyDescent="0.3">
      <c r="A3020">
        <v>239</v>
      </c>
      <c r="B3020" t="s">
        <v>1226</v>
      </c>
      <c r="C3020" t="s">
        <v>29</v>
      </c>
      <c r="D3020" t="s">
        <v>21</v>
      </c>
      <c r="E3020" t="s">
        <v>22</v>
      </c>
      <c r="F3020" s="101">
        <v>44286</v>
      </c>
      <c r="G3020">
        <v>0</v>
      </c>
      <c r="I3020" t="s">
        <v>8451</v>
      </c>
    </row>
    <row r="3021" spans="1:9" x14ac:dyDescent="0.3">
      <c r="A3021">
        <v>434</v>
      </c>
      <c r="B3021" t="s">
        <v>403</v>
      </c>
      <c r="C3021" t="s">
        <v>90</v>
      </c>
      <c r="D3021" t="s">
        <v>21</v>
      </c>
      <c r="E3021" t="s">
        <v>54</v>
      </c>
      <c r="F3021" s="101">
        <v>44286</v>
      </c>
      <c r="G3021">
        <v>0</v>
      </c>
      <c r="H3021">
        <v>200</v>
      </c>
      <c r="I3021" t="s">
        <v>1724</v>
      </c>
    </row>
    <row r="3022" spans="1:9" x14ac:dyDescent="0.3">
      <c r="A3022">
        <v>436</v>
      </c>
      <c r="B3022" t="s">
        <v>121</v>
      </c>
      <c r="C3022" t="s">
        <v>93</v>
      </c>
      <c r="D3022" t="s">
        <v>21</v>
      </c>
      <c r="E3022" t="s">
        <v>54</v>
      </c>
      <c r="F3022" s="101">
        <v>44286</v>
      </c>
      <c r="G3022">
        <v>0</v>
      </c>
      <c r="H3022">
        <v>14</v>
      </c>
      <c r="I3022" t="s">
        <v>1764</v>
      </c>
    </row>
    <row r="3023" spans="1:9" x14ac:dyDescent="0.3">
      <c r="A3023">
        <v>69</v>
      </c>
      <c r="B3023" t="s">
        <v>51</v>
      </c>
      <c r="C3023" t="s">
        <v>50</v>
      </c>
      <c r="D3023" t="s">
        <v>52</v>
      </c>
      <c r="E3023" t="s">
        <v>22</v>
      </c>
      <c r="F3023" s="101">
        <v>44286</v>
      </c>
      <c r="G3023">
        <v>41.497659906396258</v>
      </c>
      <c r="H3023">
        <v>90</v>
      </c>
      <c r="I3023" t="s">
        <v>2482</v>
      </c>
    </row>
    <row r="3024" spans="1:9" x14ac:dyDescent="0.3">
      <c r="A3024">
        <v>213</v>
      </c>
      <c r="B3024" t="s">
        <v>142</v>
      </c>
      <c r="C3024" t="s">
        <v>90</v>
      </c>
      <c r="D3024" t="s">
        <v>52</v>
      </c>
      <c r="E3024" t="s">
        <v>22</v>
      </c>
      <c r="F3024" s="101">
        <v>44286</v>
      </c>
      <c r="G3024">
        <v>0</v>
      </c>
      <c r="H3024">
        <v>90</v>
      </c>
      <c r="I3024" t="s">
        <v>1020</v>
      </c>
    </row>
    <row r="3025" spans="1:9" x14ac:dyDescent="0.3">
      <c r="A3025">
        <v>306</v>
      </c>
      <c r="B3025" t="s">
        <v>252</v>
      </c>
      <c r="C3025" t="s">
        <v>186</v>
      </c>
      <c r="D3025" t="s">
        <v>52</v>
      </c>
      <c r="E3025" t="s">
        <v>22</v>
      </c>
      <c r="F3025" s="101">
        <v>44286</v>
      </c>
      <c r="G3025">
        <v>0</v>
      </c>
      <c r="H3025">
        <v>100</v>
      </c>
      <c r="I3025" t="s">
        <v>8452</v>
      </c>
    </row>
    <row r="3026" spans="1:9" x14ac:dyDescent="0.3">
      <c r="A3026">
        <v>373</v>
      </c>
      <c r="B3026" t="s">
        <v>328</v>
      </c>
      <c r="C3026" t="s">
        <v>190</v>
      </c>
      <c r="D3026" t="s">
        <v>52</v>
      </c>
      <c r="E3026" t="s">
        <v>22</v>
      </c>
      <c r="F3026" s="101">
        <v>44286</v>
      </c>
      <c r="G3026">
        <v>0</v>
      </c>
      <c r="I3026" t="s">
        <v>1474</v>
      </c>
    </row>
    <row r="3027" spans="1:9" x14ac:dyDescent="0.3">
      <c r="A3027">
        <v>390</v>
      </c>
      <c r="B3027" t="s">
        <v>348</v>
      </c>
      <c r="C3027" t="s">
        <v>190</v>
      </c>
      <c r="D3027" t="s">
        <v>52</v>
      </c>
      <c r="E3027" t="s">
        <v>22</v>
      </c>
      <c r="F3027" s="101">
        <v>44286</v>
      </c>
      <c r="G3027">
        <v>0</v>
      </c>
      <c r="I3027" t="s">
        <v>1527</v>
      </c>
    </row>
    <row r="3028" spans="1:9" x14ac:dyDescent="0.3">
      <c r="A3028">
        <v>414</v>
      </c>
      <c r="B3028" t="s">
        <v>382</v>
      </c>
      <c r="C3028" t="s">
        <v>190</v>
      </c>
      <c r="D3028" t="s">
        <v>52</v>
      </c>
      <c r="E3028" t="s">
        <v>22</v>
      </c>
      <c r="F3028" s="101">
        <v>44286</v>
      </c>
      <c r="G3028">
        <v>0</v>
      </c>
      <c r="I3028" t="s">
        <v>1586</v>
      </c>
    </row>
    <row r="3029" spans="1:9" x14ac:dyDescent="0.3">
      <c r="A3029">
        <v>415</v>
      </c>
      <c r="B3029" t="s">
        <v>383</v>
      </c>
      <c r="C3029" t="s">
        <v>190</v>
      </c>
      <c r="D3029" t="s">
        <v>52</v>
      </c>
      <c r="E3029" t="s">
        <v>22</v>
      </c>
      <c r="F3029" s="101">
        <v>44286</v>
      </c>
      <c r="G3029">
        <v>0</v>
      </c>
      <c r="I3029" t="s">
        <v>1602</v>
      </c>
    </row>
    <row r="3030" spans="1:9" x14ac:dyDescent="0.3">
      <c r="A3030">
        <v>416</v>
      </c>
      <c r="B3030" t="s">
        <v>384</v>
      </c>
      <c r="C3030" t="s">
        <v>190</v>
      </c>
      <c r="D3030" t="s">
        <v>52</v>
      </c>
      <c r="E3030" t="s">
        <v>22</v>
      </c>
      <c r="F3030" s="101">
        <v>44286</v>
      </c>
      <c r="G3030">
        <v>0</v>
      </c>
      <c r="I3030" t="s">
        <v>1618</v>
      </c>
    </row>
    <row r="3031" spans="1:9" x14ac:dyDescent="0.3">
      <c r="A3031">
        <v>417</v>
      </c>
      <c r="B3031" t="s">
        <v>385</v>
      </c>
      <c r="C3031" t="s">
        <v>190</v>
      </c>
      <c r="D3031" t="s">
        <v>52</v>
      </c>
      <c r="E3031" t="s">
        <v>22</v>
      </c>
      <c r="F3031" s="101">
        <v>44286</v>
      </c>
      <c r="G3031">
        <v>0</v>
      </c>
      <c r="I3031" t="s">
        <v>1634</v>
      </c>
    </row>
    <row r="3032" spans="1:9" x14ac:dyDescent="0.3">
      <c r="A3032">
        <v>418</v>
      </c>
      <c r="B3032" t="s">
        <v>386</v>
      </c>
      <c r="C3032" t="s">
        <v>190</v>
      </c>
      <c r="D3032" t="s">
        <v>52</v>
      </c>
      <c r="E3032" t="s">
        <v>22</v>
      </c>
      <c r="F3032" s="101">
        <v>44286</v>
      </c>
      <c r="G3032">
        <v>0</v>
      </c>
      <c r="I3032" t="s">
        <v>1650</v>
      </c>
    </row>
    <row r="3033" spans="1:9" x14ac:dyDescent="0.3">
      <c r="A3033">
        <v>420</v>
      </c>
      <c r="B3033" t="s">
        <v>388</v>
      </c>
      <c r="C3033" t="s">
        <v>190</v>
      </c>
      <c r="D3033" t="s">
        <v>52</v>
      </c>
      <c r="E3033" t="s">
        <v>22</v>
      </c>
      <c r="F3033" s="101">
        <v>44286</v>
      </c>
      <c r="G3033">
        <v>0</v>
      </c>
      <c r="I3033" t="s">
        <v>1666</v>
      </c>
    </row>
    <row r="3034" spans="1:9" x14ac:dyDescent="0.3">
      <c r="A3034">
        <v>77</v>
      </c>
      <c r="B3034" t="s">
        <v>57</v>
      </c>
      <c r="C3034" t="s">
        <v>58</v>
      </c>
      <c r="D3034" t="s">
        <v>21</v>
      </c>
      <c r="E3034" t="s">
        <v>22</v>
      </c>
      <c r="F3034" s="101">
        <v>44316</v>
      </c>
      <c r="G3034">
        <v>99.3</v>
      </c>
      <c r="H3034">
        <v>95</v>
      </c>
      <c r="I3034" t="s">
        <v>2509</v>
      </c>
    </row>
    <row r="3035" spans="1:9" x14ac:dyDescent="0.3">
      <c r="A3035">
        <v>121</v>
      </c>
      <c r="B3035" t="s">
        <v>94</v>
      </c>
      <c r="C3035" t="s">
        <v>25</v>
      </c>
      <c r="D3035" t="s">
        <v>21</v>
      </c>
      <c r="E3035" t="s">
        <v>54</v>
      </c>
      <c r="F3035" s="101">
        <v>44316</v>
      </c>
      <c r="G3035">
        <v>102.69296058491</v>
      </c>
      <c r="H3035">
        <v>100</v>
      </c>
      <c r="I3035" t="s">
        <v>792</v>
      </c>
    </row>
    <row r="3036" spans="1:9" x14ac:dyDescent="0.3">
      <c r="A3036">
        <v>124</v>
      </c>
      <c r="B3036" t="s">
        <v>97</v>
      </c>
      <c r="C3036" t="s">
        <v>64</v>
      </c>
      <c r="D3036" t="s">
        <v>21</v>
      </c>
      <c r="E3036" t="s">
        <v>54</v>
      </c>
      <c r="F3036" s="101">
        <v>44316</v>
      </c>
      <c r="G3036">
        <v>0</v>
      </c>
      <c r="H3036">
        <v>1.6</v>
      </c>
      <c r="I3036" t="s">
        <v>843</v>
      </c>
    </row>
    <row r="3037" spans="1:9" x14ac:dyDescent="0.3">
      <c r="A3037">
        <v>125</v>
      </c>
      <c r="B3037" t="s">
        <v>98</v>
      </c>
      <c r="C3037" t="s">
        <v>64</v>
      </c>
      <c r="D3037" t="s">
        <v>21</v>
      </c>
      <c r="E3037" t="s">
        <v>54</v>
      </c>
      <c r="F3037" s="101">
        <v>44316</v>
      </c>
      <c r="G3037">
        <v>0</v>
      </c>
      <c r="H3037">
        <v>4.7</v>
      </c>
      <c r="I3037" t="s">
        <v>860</v>
      </c>
    </row>
    <row r="3038" spans="1:9" x14ac:dyDescent="0.3">
      <c r="A3038">
        <v>128</v>
      </c>
      <c r="B3038" t="s">
        <v>101</v>
      </c>
      <c r="C3038" t="s">
        <v>64</v>
      </c>
      <c r="D3038" t="s">
        <v>21</v>
      </c>
      <c r="E3038" t="s">
        <v>54</v>
      </c>
      <c r="F3038" s="101">
        <v>44316</v>
      </c>
      <c r="G3038">
        <v>0.72159437996334996</v>
      </c>
      <c r="H3038">
        <v>1</v>
      </c>
      <c r="I3038" t="s">
        <v>881</v>
      </c>
    </row>
    <row r="3039" spans="1:9" x14ac:dyDescent="0.3">
      <c r="A3039">
        <v>139</v>
      </c>
      <c r="B3039" t="s">
        <v>106</v>
      </c>
      <c r="C3039" t="s">
        <v>104</v>
      </c>
      <c r="D3039" t="s">
        <v>21</v>
      </c>
      <c r="E3039" t="s">
        <v>54</v>
      </c>
      <c r="F3039" s="101">
        <v>44316</v>
      </c>
      <c r="G3039">
        <v>85.435893347152998</v>
      </c>
      <c r="H3039">
        <v>100</v>
      </c>
      <c r="I3039" t="s">
        <v>902</v>
      </c>
    </row>
    <row r="3040" spans="1:9" x14ac:dyDescent="0.3">
      <c r="A3040">
        <v>208</v>
      </c>
      <c r="B3040" t="s">
        <v>140</v>
      </c>
      <c r="C3040" t="s">
        <v>90</v>
      </c>
      <c r="D3040" t="s">
        <v>21</v>
      </c>
      <c r="E3040" t="s">
        <v>54</v>
      </c>
      <c r="F3040" s="101">
        <v>44316</v>
      </c>
      <c r="G3040">
        <v>0</v>
      </c>
      <c r="H3040">
        <v>1700</v>
      </c>
      <c r="I3040" t="s">
        <v>993</v>
      </c>
    </row>
    <row r="3041" spans="1:9" x14ac:dyDescent="0.3">
      <c r="A3041">
        <v>214</v>
      </c>
      <c r="B3041" t="s">
        <v>143</v>
      </c>
      <c r="C3041" t="s">
        <v>90</v>
      </c>
      <c r="D3041" t="s">
        <v>21</v>
      </c>
      <c r="E3041" t="s">
        <v>54</v>
      </c>
      <c r="F3041" s="101">
        <v>44316</v>
      </c>
      <c r="G3041">
        <v>0</v>
      </c>
      <c r="H3041">
        <v>7500</v>
      </c>
      <c r="I3041" t="s">
        <v>1039</v>
      </c>
    </row>
    <row r="3042" spans="1:9" x14ac:dyDescent="0.3">
      <c r="A3042">
        <v>218</v>
      </c>
      <c r="B3042" t="s">
        <v>148</v>
      </c>
      <c r="C3042" t="s">
        <v>90</v>
      </c>
      <c r="D3042" t="s">
        <v>21</v>
      </c>
      <c r="E3042" t="s">
        <v>54</v>
      </c>
      <c r="F3042" s="101">
        <v>44316</v>
      </c>
      <c r="G3042">
        <v>0</v>
      </c>
      <c r="H3042">
        <v>172000</v>
      </c>
      <c r="I3042" t="s">
        <v>1096</v>
      </c>
    </row>
    <row r="3043" spans="1:9" x14ac:dyDescent="0.3">
      <c r="A3043">
        <v>225</v>
      </c>
      <c r="B3043" t="s">
        <v>156</v>
      </c>
      <c r="C3043" t="s">
        <v>90</v>
      </c>
      <c r="D3043" t="s">
        <v>21</v>
      </c>
      <c r="E3043" t="s">
        <v>22</v>
      </c>
      <c r="F3043" s="101">
        <v>44316</v>
      </c>
      <c r="G3043">
        <v>0</v>
      </c>
      <c r="H3043">
        <v>1</v>
      </c>
      <c r="I3043" t="s">
        <v>1153</v>
      </c>
    </row>
    <row r="3044" spans="1:9" x14ac:dyDescent="0.3">
      <c r="A3044">
        <v>239</v>
      </c>
      <c r="B3044" t="s">
        <v>1226</v>
      </c>
      <c r="C3044" t="s">
        <v>29</v>
      </c>
      <c r="D3044" t="s">
        <v>21</v>
      </c>
      <c r="E3044" t="s">
        <v>22</v>
      </c>
      <c r="F3044" s="101">
        <v>44316</v>
      </c>
      <c r="G3044">
        <v>0</v>
      </c>
      <c r="I3044" t="s">
        <v>8453</v>
      </c>
    </row>
    <row r="3045" spans="1:9" x14ac:dyDescent="0.3">
      <c r="A3045">
        <v>434</v>
      </c>
      <c r="B3045" t="s">
        <v>403</v>
      </c>
      <c r="C3045" t="s">
        <v>90</v>
      </c>
      <c r="D3045" t="s">
        <v>21</v>
      </c>
      <c r="E3045" t="s">
        <v>54</v>
      </c>
      <c r="F3045" s="101">
        <v>44316</v>
      </c>
      <c r="G3045">
        <v>0</v>
      </c>
      <c r="H3045">
        <v>200</v>
      </c>
      <c r="I3045" t="s">
        <v>1725</v>
      </c>
    </row>
    <row r="3046" spans="1:9" x14ac:dyDescent="0.3">
      <c r="A3046">
        <v>436</v>
      </c>
      <c r="B3046" t="s">
        <v>121</v>
      </c>
      <c r="C3046" t="s">
        <v>93</v>
      </c>
      <c r="D3046" t="s">
        <v>21</v>
      </c>
      <c r="E3046" t="s">
        <v>54</v>
      </c>
      <c r="F3046" s="101">
        <v>44316</v>
      </c>
      <c r="G3046">
        <v>0</v>
      </c>
      <c r="H3046">
        <v>14</v>
      </c>
      <c r="I3046" t="s">
        <v>1765</v>
      </c>
    </row>
    <row r="3047" spans="1:9" x14ac:dyDescent="0.3">
      <c r="A3047">
        <v>77</v>
      </c>
      <c r="B3047" t="s">
        <v>57</v>
      </c>
      <c r="C3047" t="s">
        <v>58</v>
      </c>
      <c r="D3047" t="s">
        <v>21</v>
      </c>
      <c r="E3047" t="s">
        <v>22</v>
      </c>
      <c r="F3047" s="101">
        <v>44347</v>
      </c>
      <c r="G3047">
        <v>99.99</v>
      </c>
      <c r="H3047">
        <v>95</v>
      </c>
      <c r="I3047" t="s">
        <v>2510</v>
      </c>
    </row>
    <row r="3048" spans="1:9" x14ac:dyDescent="0.3">
      <c r="A3048">
        <v>121</v>
      </c>
      <c r="B3048" t="s">
        <v>94</v>
      </c>
      <c r="C3048" t="s">
        <v>25</v>
      </c>
      <c r="D3048" t="s">
        <v>21</v>
      </c>
      <c r="E3048" t="s">
        <v>54</v>
      </c>
      <c r="F3048" s="101">
        <v>44347</v>
      </c>
      <c r="G3048">
        <v>101.79622089166</v>
      </c>
      <c r="H3048">
        <v>100</v>
      </c>
      <c r="I3048" t="s">
        <v>793</v>
      </c>
    </row>
    <row r="3049" spans="1:9" x14ac:dyDescent="0.3">
      <c r="A3049">
        <v>124</v>
      </c>
      <c r="B3049" t="s">
        <v>97</v>
      </c>
      <c r="C3049" t="s">
        <v>64</v>
      </c>
      <c r="D3049" t="s">
        <v>21</v>
      </c>
      <c r="E3049" t="s">
        <v>54</v>
      </c>
      <c r="F3049" s="101">
        <v>44347</v>
      </c>
      <c r="G3049">
        <v>0</v>
      </c>
      <c r="H3049">
        <v>1.6</v>
      </c>
      <c r="I3049" t="s">
        <v>844</v>
      </c>
    </row>
    <row r="3050" spans="1:9" x14ac:dyDescent="0.3">
      <c r="A3050">
        <v>125</v>
      </c>
      <c r="B3050" t="s">
        <v>98</v>
      </c>
      <c r="C3050" t="s">
        <v>64</v>
      </c>
      <c r="D3050" t="s">
        <v>21</v>
      </c>
      <c r="E3050" t="s">
        <v>54</v>
      </c>
      <c r="F3050" s="101">
        <v>44347</v>
      </c>
      <c r="G3050">
        <v>0</v>
      </c>
      <c r="H3050">
        <v>4.7</v>
      </c>
      <c r="I3050" t="s">
        <v>861</v>
      </c>
    </row>
    <row r="3051" spans="1:9" x14ac:dyDescent="0.3">
      <c r="A3051">
        <v>128</v>
      </c>
      <c r="B3051" t="s">
        <v>101</v>
      </c>
      <c r="C3051" t="s">
        <v>64</v>
      </c>
      <c r="D3051" t="s">
        <v>21</v>
      </c>
      <c r="E3051" t="s">
        <v>54</v>
      </c>
      <c r="F3051" s="101">
        <v>44347</v>
      </c>
      <c r="G3051">
        <v>0.75805432722678001</v>
      </c>
      <c r="H3051">
        <v>1</v>
      </c>
      <c r="I3051" t="s">
        <v>882</v>
      </c>
    </row>
    <row r="3052" spans="1:9" x14ac:dyDescent="0.3">
      <c r="A3052">
        <v>139</v>
      </c>
      <c r="B3052" t="s">
        <v>106</v>
      </c>
      <c r="C3052" t="s">
        <v>104</v>
      </c>
      <c r="D3052" t="s">
        <v>21</v>
      </c>
      <c r="E3052" t="s">
        <v>54</v>
      </c>
      <c r="F3052" s="101">
        <v>44347</v>
      </c>
      <c r="G3052">
        <v>89.921511968448996</v>
      </c>
      <c r="H3052">
        <v>100</v>
      </c>
      <c r="I3052" t="s">
        <v>903</v>
      </c>
    </row>
    <row r="3053" spans="1:9" x14ac:dyDescent="0.3">
      <c r="A3053">
        <v>208</v>
      </c>
      <c r="B3053" t="s">
        <v>140</v>
      </c>
      <c r="C3053" t="s">
        <v>90</v>
      </c>
      <c r="D3053" t="s">
        <v>21</v>
      </c>
      <c r="E3053" t="s">
        <v>54</v>
      </c>
      <c r="F3053" s="101">
        <v>44347</v>
      </c>
      <c r="G3053">
        <v>0</v>
      </c>
      <c r="H3053">
        <v>1700</v>
      </c>
      <c r="I3053" t="s">
        <v>994</v>
      </c>
    </row>
    <row r="3054" spans="1:9" x14ac:dyDescent="0.3">
      <c r="A3054">
        <v>214</v>
      </c>
      <c r="B3054" t="s">
        <v>143</v>
      </c>
      <c r="C3054" t="s">
        <v>90</v>
      </c>
      <c r="D3054" t="s">
        <v>21</v>
      </c>
      <c r="E3054" t="s">
        <v>54</v>
      </c>
      <c r="F3054" s="101">
        <v>44347</v>
      </c>
      <c r="G3054">
        <v>0</v>
      </c>
      <c r="H3054">
        <v>7500</v>
      </c>
      <c r="I3054" t="s">
        <v>1040</v>
      </c>
    </row>
    <row r="3055" spans="1:9" x14ac:dyDescent="0.3">
      <c r="A3055">
        <v>218</v>
      </c>
      <c r="B3055" t="s">
        <v>148</v>
      </c>
      <c r="C3055" t="s">
        <v>90</v>
      </c>
      <c r="D3055" t="s">
        <v>21</v>
      </c>
      <c r="E3055" t="s">
        <v>54</v>
      </c>
      <c r="F3055" s="101">
        <v>44347</v>
      </c>
      <c r="G3055">
        <v>0</v>
      </c>
      <c r="H3055">
        <v>172000</v>
      </c>
      <c r="I3055" t="s">
        <v>1097</v>
      </c>
    </row>
    <row r="3056" spans="1:9" x14ac:dyDescent="0.3">
      <c r="A3056">
        <v>225</v>
      </c>
      <c r="B3056" t="s">
        <v>156</v>
      </c>
      <c r="C3056" t="s">
        <v>90</v>
      </c>
      <c r="D3056" t="s">
        <v>21</v>
      </c>
      <c r="E3056" t="s">
        <v>22</v>
      </c>
      <c r="F3056" s="101">
        <v>44347</v>
      </c>
      <c r="G3056">
        <v>0</v>
      </c>
      <c r="H3056">
        <v>1</v>
      </c>
      <c r="I3056" t="s">
        <v>1154</v>
      </c>
    </row>
    <row r="3057" spans="1:9" x14ac:dyDescent="0.3">
      <c r="A3057">
        <v>239</v>
      </c>
      <c r="B3057" t="s">
        <v>1226</v>
      </c>
      <c r="C3057" t="s">
        <v>29</v>
      </c>
      <c r="D3057" t="s">
        <v>21</v>
      </c>
      <c r="E3057" t="s">
        <v>22</v>
      </c>
      <c r="F3057" s="101">
        <v>44347</v>
      </c>
      <c r="G3057">
        <v>0</v>
      </c>
      <c r="I3057" t="s">
        <v>8454</v>
      </c>
    </row>
    <row r="3058" spans="1:9" x14ac:dyDescent="0.3">
      <c r="A3058">
        <v>434</v>
      </c>
      <c r="B3058" t="s">
        <v>403</v>
      </c>
      <c r="C3058" t="s">
        <v>90</v>
      </c>
      <c r="D3058" t="s">
        <v>21</v>
      </c>
      <c r="E3058" t="s">
        <v>54</v>
      </c>
      <c r="F3058" s="101">
        <v>44347</v>
      </c>
      <c r="G3058">
        <v>0</v>
      </c>
      <c r="H3058">
        <v>200</v>
      </c>
      <c r="I3058" t="s">
        <v>1726</v>
      </c>
    </row>
    <row r="3059" spans="1:9" x14ac:dyDescent="0.3">
      <c r="A3059">
        <v>436</v>
      </c>
      <c r="B3059" t="s">
        <v>121</v>
      </c>
      <c r="C3059" t="s">
        <v>93</v>
      </c>
      <c r="D3059" t="s">
        <v>21</v>
      </c>
      <c r="E3059" t="s">
        <v>54</v>
      </c>
      <c r="F3059" s="101">
        <v>44347</v>
      </c>
      <c r="G3059">
        <v>0</v>
      </c>
      <c r="H3059">
        <v>14</v>
      </c>
      <c r="I3059" t="s">
        <v>1766</v>
      </c>
    </row>
    <row r="3060" spans="1:9" x14ac:dyDescent="0.3">
      <c r="A3060">
        <v>77</v>
      </c>
      <c r="B3060" t="s">
        <v>57</v>
      </c>
      <c r="C3060" t="s">
        <v>58</v>
      </c>
      <c r="D3060" t="s">
        <v>21</v>
      </c>
      <c r="E3060" t="s">
        <v>22</v>
      </c>
      <c r="F3060" s="101">
        <v>44377</v>
      </c>
      <c r="G3060">
        <v>96.4</v>
      </c>
      <c r="H3060">
        <v>95</v>
      </c>
      <c r="I3060" t="s">
        <v>2511</v>
      </c>
    </row>
    <row r="3061" spans="1:9" x14ac:dyDescent="0.3">
      <c r="A3061">
        <v>121</v>
      </c>
      <c r="B3061" t="s">
        <v>94</v>
      </c>
      <c r="C3061" t="s">
        <v>25</v>
      </c>
      <c r="D3061" t="s">
        <v>21</v>
      </c>
      <c r="E3061" t="s">
        <v>54</v>
      </c>
      <c r="F3061" s="101">
        <v>44377</v>
      </c>
      <c r="G3061">
        <v>98.852074175596002</v>
      </c>
      <c r="H3061">
        <v>100</v>
      </c>
      <c r="I3061" t="s">
        <v>794</v>
      </c>
    </row>
    <row r="3062" spans="1:9" x14ac:dyDescent="0.3">
      <c r="A3062">
        <v>124</v>
      </c>
      <c r="B3062" t="s">
        <v>97</v>
      </c>
      <c r="C3062" t="s">
        <v>64</v>
      </c>
      <c r="D3062" t="s">
        <v>21</v>
      </c>
      <c r="E3062" t="s">
        <v>54</v>
      </c>
      <c r="F3062" s="101">
        <v>44377</v>
      </c>
      <c r="G3062">
        <v>0</v>
      </c>
      <c r="H3062">
        <v>1.6</v>
      </c>
      <c r="I3062" t="s">
        <v>845</v>
      </c>
    </row>
    <row r="3063" spans="1:9" x14ac:dyDescent="0.3">
      <c r="A3063">
        <v>125</v>
      </c>
      <c r="B3063" t="s">
        <v>98</v>
      </c>
      <c r="C3063" t="s">
        <v>64</v>
      </c>
      <c r="D3063" t="s">
        <v>21</v>
      </c>
      <c r="E3063" t="s">
        <v>54</v>
      </c>
      <c r="F3063" s="101">
        <v>44377</v>
      </c>
      <c r="G3063">
        <v>0</v>
      </c>
      <c r="H3063">
        <v>4.7</v>
      </c>
      <c r="I3063" t="s">
        <v>862</v>
      </c>
    </row>
    <row r="3064" spans="1:9" x14ac:dyDescent="0.3">
      <c r="A3064">
        <v>128</v>
      </c>
      <c r="B3064" t="s">
        <v>101</v>
      </c>
      <c r="C3064" t="s">
        <v>64</v>
      </c>
      <c r="D3064" t="s">
        <v>21</v>
      </c>
      <c r="E3064" t="s">
        <v>54</v>
      </c>
      <c r="F3064" s="101">
        <v>44377</v>
      </c>
      <c r="G3064">
        <v>0.85006273525720999</v>
      </c>
      <c r="H3064">
        <v>1</v>
      </c>
      <c r="I3064" t="s">
        <v>883</v>
      </c>
    </row>
    <row r="3065" spans="1:9" x14ac:dyDescent="0.3">
      <c r="A3065">
        <v>139</v>
      </c>
      <c r="B3065" t="s">
        <v>106</v>
      </c>
      <c r="C3065" t="s">
        <v>104</v>
      </c>
      <c r="D3065" t="s">
        <v>21</v>
      </c>
      <c r="E3065" t="s">
        <v>54</v>
      </c>
      <c r="F3065" s="101">
        <v>44377</v>
      </c>
      <c r="G3065">
        <v>89.491435987393004</v>
      </c>
      <c r="H3065">
        <v>100</v>
      </c>
      <c r="I3065" t="s">
        <v>904</v>
      </c>
    </row>
    <row r="3066" spans="1:9" x14ac:dyDescent="0.3">
      <c r="A3066">
        <v>208</v>
      </c>
      <c r="B3066" t="s">
        <v>140</v>
      </c>
      <c r="C3066" t="s">
        <v>90</v>
      </c>
      <c r="D3066" t="s">
        <v>21</v>
      </c>
      <c r="E3066" t="s">
        <v>54</v>
      </c>
      <c r="F3066" s="101">
        <v>44377</v>
      </c>
      <c r="G3066">
        <v>206</v>
      </c>
      <c r="H3066">
        <v>1700</v>
      </c>
      <c r="I3066" t="s">
        <v>995</v>
      </c>
    </row>
    <row r="3067" spans="1:9" x14ac:dyDescent="0.3">
      <c r="A3067">
        <v>218</v>
      </c>
      <c r="B3067" t="s">
        <v>148</v>
      </c>
      <c r="C3067" t="s">
        <v>90</v>
      </c>
      <c r="D3067" t="s">
        <v>21</v>
      </c>
      <c r="E3067" t="s">
        <v>54</v>
      </c>
      <c r="F3067" s="101">
        <v>44377</v>
      </c>
      <c r="G3067">
        <v>78502</v>
      </c>
      <c r="H3067">
        <v>172000</v>
      </c>
      <c r="I3067" t="s">
        <v>1098</v>
      </c>
    </row>
    <row r="3068" spans="1:9" x14ac:dyDescent="0.3">
      <c r="A3068">
        <v>225</v>
      </c>
      <c r="B3068" t="s">
        <v>156</v>
      </c>
      <c r="C3068" t="s">
        <v>90</v>
      </c>
      <c r="D3068" t="s">
        <v>21</v>
      </c>
      <c r="E3068" t="s">
        <v>22</v>
      </c>
      <c r="F3068" s="101">
        <v>44377</v>
      </c>
      <c r="G3068">
        <v>0</v>
      </c>
      <c r="H3068">
        <v>1</v>
      </c>
      <c r="I3068" t="s">
        <v>1155</v>
      </c>
    </row>
    <row r="3069" spans="1:9" x14ac:dyDescent="0.3">
      <c r="A3069">
        <v>239</v>
      </c>
      <c r="B3069" t="s">
        <v>1226</v>
      </c>
      <c r="C3069" t="s">
        <v>29</v>
      </c>
      <c r="D3069" t="s">
        <v>21</v>
      </c>
      <c r="E3069" t="s">
        <v>22</v>
      </c>
      <c r="F3069" s="101">
        <v>44377</v>
      </c>
      <c r="G3069">
        <v>0</v>
      </c>
      <c r="I3069" t="s">
        <v>8455</v>
      </c>
    </row>
    <row r="3070" spans="1:9" x14ac:dyDescent="0.3">
      <c r="A3070">
        <v>68</v>
      </c>
      <c r="B3070" t="s">
        <v>49</v>
      </c>
      <c r="C3070" t="s">
        <v>50</v>
      </c>
      <c r="D3070" t="s">
        <v>47</v>
      </c>
      <c r="E3070" t="s">
        <v>22</v>
      </c>
      <c r="F3070" s="101">
        <v>44377</v>
      </c>
      <c r="G3070">
        <v>98</v>
      </c>
      <c r="H3070">
        <v>80</v>
      </c>
      <c r="I3070" t="s">
        <v>2477</v>
      </c>
    </row>
    <row r="3071" spans="1:9" x14ac:dyDescent="0.3">
      <c r="A3071">
        <v>73</v>
      </c>
      <c r="B3071" t="s">
        <v>53</v>
      </c>
      <c r="C3071" t="s">
        <v>25</v>
      </c>
      <c r="D3071" t="s">
        <v>47</v>
      </c>
      <c r="E3071" t="s">
        <v>54</v>
      </c>
      <c r="F3071" s="101">
        <v>44377</v>
      </c>
      <c r="G3071">
        <v>12.4</v>
      </c>
      <c r="H3071">
        <v>20</v>
      </c>
      <c r="I3071" t="s">
        <v>2494</v>
      </c>
    </row>
    <row r="3072" spans="1:9" x14ac:dyDescent="0.3">
      <c r="A3072">
        <v>74</v>
      </c>
      <c r="B3072" t="s">
        <v>56</v>
      </c>
      <c r="C3072" t="s">
        <v>25</v>
      </c>
      <c r="D3072" t="s">
        <v>47</v>
      </c>
      <c r="E3072" t="s">
        <v>22</v>
      </c>
      <c r="F3072" s="101">
        <v>44377</v>
      </c>
      <c r="G3072">
        <v>83.2</v>
      </c>
      <c r="H3072">
        <v>80</v>
      </c>
      <c r="I3072" t="s">
        <v>2500</v>
      </c>
    </row>
    <row r="3073" spans="1:9" x14ac:dyDescent="0.3">
      <c r="A3073">
        <v>86</v>
      </c>
      <c r="B3073" t="s">
        <v>67</v>
      </c>
      <c r="C3073" t="s">
        <v>64</v>
      </c>
      <c r="D3073" t="s">
        <v>47</v>
      </c>
      <c r="E3073" t="s">
        <v>22</v>
      </c>
      <c r="F3073" s="101">
        <v>44377</v>
      </c>
      <c r="G3073">
        <v>100</v>
      </c>
      <c r="H3073">
        <v>100</v>
      </c>
      <c r="I3073" t="s">
        <v>2530</v>
      </c>
    </row>
    <row r="3074" spans="1:9" x14ac:dyDescent="0.3">
      <c r="A3074">
        <v>95</v>
      </c>
      <c r="B3074" t="s">
        <v>75</v>
      </c>
      <c r="C3074" t="s">
        <v>64</v>
      </c>
      <c r="D3074" t="s">
        <v>47</v>
      </c>
      <c r="E3074" t="s">
        <v>22</v>
      </c>
      <c r="F3074" s="101">
        <v>44377</v>
      </c>
      <c r="G3074">
        <v>100</v>
      </c>
      <c r="H3074">
        <v>100</v>
      </c>
      <c r="I3074" t="s">
        <v>2557</v>
      </c>
    </row>
    <row r="3075" spans="1:9" x14ac:dyDescent="0.3">
      <c r="A3075">
        <v>143</v>
      </c>
      <c r="B3075" t="s">
        <v>911</v>
      </c>
      <c r="C3075" t="s">
        <v>77</v>
      </c>
      <c r="D3075" t="s">
        <v>47</v>
      </c>
      <c r="E3075" t="s">
        <v>22</v>
      </c>
      <c r="F3075" s="101">
        <v>44377</v>
      </c>
      <c r="G3075">
        <v>86</v>
      </c>
      <c r="H3075">
        <v>100</v>
      </c>
      <c r="I3075" t="s">
        <v>912</v>
      </c>
    </row>
    <row r="3076" spans="1:9" x14ac:dyDescent="0.3">
      <c r="A3076">
        <v>145</v>
      </c>
      <c r="B3076" t="s">
        <v>109</v>
      </c>
      <c r="C3076" t="s">
        <v>110</v>
      </c>
      <c r="D3076" t="s">
        <v>47</v>
      </c>
      <c r="E3076" t="s">
        <v>22</v>
      </c>
      <c r="F3076" s="101">
        <v>44377</v>
      </c>
      <c r="G3076">
        <v>2.096774193548387</v>
      </c>
      <c r="H3076">
        <v>1</v>
      </c>
      <c r="I3076" t="s">
        <v>921</v>
      </c>
    </row>
    <row r="3077" spans="1:9" x14ac:dyDescent="0.3">
      <c r="A3077">
        <v>146</v>
      </c>
      <c r="B3077" t="s">
        <v>111</v>
      </c>
      <c r="C3077" t="s">
        <v>77</v>
      </c>
      <c r="D3077" t="s">
        <v>47</v>
      </c>
      <c r="E3077" t="s">
        <v>22</v>
      </c>
      <c r="F3077" s="101">
        <v>44377</v>
      </c>
      <c r="G3077">
        <v>83.48</v>
      </c>
      <c r="H3077">
        <v>230</v>
      </c>
      <c r="I3077" t="s">
        <v>926</v>
      </c>
    </row>
    <row r="3078" spans="1:9" x14ac:dyDescent="0.3">
      <c r="A3078">
        <v>148</v>
      </c>
      <c r="B3078" t="s">
        <v>114</v>
      </c>
      <c r="C3078" t="s">
        <v>110</v>
      </c>
      <c r="D3078" t="s">
        <v>47</v>
      </c>
      <c r="E3078" t="s">
        <v>22</v>
      </c>
      <c r="F3078" s="101">
        <v>44377</v>
      </c>
      <c r="G3078">
        <v>4.4157526207147777</v>
      </c>
      <c r="H3078">
        <v>5</v>
      </c>
      <c r="I3078" t="s">
        <v>933</v>
      </c>
    </row>
    <row r="3079" spans="1:9" x14ac:dyDescent="0.3">
      <c r="A3079">
        <v>278</v>
      </c>
      <c r="B3079" t="s">
        <v>1325</v>
      </c>
      <c r="C3079" t="s">
        <v>219</v>
      </c>
      <c r="D3079" t="s">
        <v>47</v>
      </c>
      <c r="E3079" t="s">
        <v>22</v>
      </c>
      <c r="F3079" s="101">
        <v>44377</v>
      </c>
      <c r="G3079">
        <v>0</v>
      </c>
      <c r="I3079" t="s">
        <v>1326</v>
      </c>
    </row>
    <row r="3080" spans="1:9" x14ac:dyDescent="0.3">
      <c r="A3080">
        <v>286</v>
      </c>
      <c r="B3080" t="s">
        <v>1339</v>
      </c>
      <c r="C3080" t="s">
        <v>219</v>
      </c>
      <c r="D3080" t="s">
        <v>47</v>
      </c>
      <c r="E3080" t="s">
        <v>22</v>
      </c>
      <c r="F3080" s="101">
        <v>44377</v>
      </c>
      <c r="G3080">
        <v>0</v>
      </c>
      <c r="I3080" t="s">
        <v>1340</v>
      </c>
    </row>
    <row r="3081" spans="1:9" x14ac:dyDescent="0.3">
      <c r="A3081">
        <v>302</v>
      </c>
      <c r="B3081" t="s">
        <v>1379</v>
      </c>
      <c r="C3081" t="s">
        <v>208</v>
      </c>
      <c r="D3081" t="s">
        <v>47</v>
      </c>
      <c r="E3081" t="s">
        <v>22</v>
      </c>
      <c r="F3081" s="101">
        <v>44377</v>
      </c>
      <c r="G3081">
        <v>0</v>
      </c>
      <c r="I3081" t="s">
        <v>8456</v>
      </c>
    </row>
    <row r="3082" spans="1:9" x14ac:dyDescent="0.3">
      <c r="A3082">
        <v>369</v>
      </c>
      <c r="B3082" t="s">
        <v>324</v>
      </c>
      <c r="C3082" t="s">
        <v>32</v>
      </c>
      <c r="D3082" t="s">
        <v>47</v>
      </c>
      <c r="E3082" t="s">
        <v>22</v>
      </c>
      <c r="F3082" s="101">
        <v>44377</v>
      </c>
      <c r="G3082">
        <v>0</v>
      </c>
      <c r="I3082" t="s">
        <v>8457</v>
      </c>
    </row>
    <row r="3083" spans="1:9" x14ac:dyDescent="0.3">
      <c r="A3083">
        <v>375</v>
      </c>
      <c r="B3083" t="s">
        <v>330</v>
      </c>
      <c r="C3083" t="s">
        <v>315</v>
      </c>
      <c r="D3083" t="s">
        <v>47</v>
      </c>
      <c r="E3083" t="s">
        <v>22</v>
      </c>
      <c r="F3083" s="101">
        <v>44377</v>
      </c>
      <c r="G3083">
        <v>0</v>
      </c>
      <c r="H3083">
        <v>100</v>
      </c>
      <c r="I3083" t="s">
        <v>1490</v>
      </c>
    </row>
    <row r="3084" spans="1:9" x14ac:dyDescent="0.3">
      <c r="A3084">
        <v>389</v>
      </c>
      <c r="B3084" t="s">
        <v>347</v>
      </c>
      <c r="C3084" t="s">
        <v>439</v>
      </c>
      <c r="D3084" t="s">
        <v>47</v>
      </c>
      <c r="E3084" t="s">
        <v>22</v>
      </c>
      <c r="F3084" s="101">
        <v>44377</v>
      </c>
      <c r="G3084">
        <v>0</v>
      </c>
      <c r="I3084" t="s">
        <v>1518</v>
      </c>
    </row>
    <row r="3085" spans="1:9" x14ac:dyDescent="0.3">
      <c r="A3085">
        <v>427</v>
      </c>
      <c r="B3085" t="s">
        <v>396</v>
      </c>
      <c r="C3085" t="s">
        <v>90</v>
      </c>
      <c r="D3085" t="s">
        <v>47</v>
      </c>
      <c r="E3085" t="s">
        <v>54</v>
      </c>
      <c r="F3085" s="101">
        <v>44377</v>
      </c>
      <c r="G3085">
        <v>0</v>
      </c>
      <c r="H3085">
        <v>0.2</v>
      </c>
      <c r="I3085" t="s">
        <v>1687</v>
      </c>
    </row>
    <row r="3086" spans="1:9" x14ac:dyDescent="0.3">
      <c r="A3086">
        <v>428</v>
      </c>
      <c r="B3086" t="s">
        <v>397</v>
      </c>
      <c r="C3086" t="s">
        <v>90</v>
      </c>
      <c r="D3086" t="s">
        <v>47</v>
      </c>
      <c r="E3086" t="s">
        <v>54</v>
      </c>
      <c r="F3086" s="101">
        <v>44377</v>
      </c>
      <c r="G3086">
        <v>16.284636924839301</v>
      </c>
      <c r="H3086">
        <v>1</v>
      </c>
      <c r="I3086" t="s">
        <v>1692</v>
      </c>
    </row>
    <row r="3087" spans="1:9" x14ac:dyDescent="0.3">
      <c r="A3087">
        <v>439</v>
      </c>
      <c r="B3087" t="s">
        <v>407</v>
      </c>
      <c r="C3087" t="s">
        <v>315</v>
      </c>
      <c r="D3087" t="s">
        <v>47</v>
      </c>
      <c r="E3087" t="s">
        <v>22</v>
      </c>
      <c r="F3087" s="101">
        <v>44377</v>
      </c>
      <c r="G3087">
        <v>0</v>
      </c>
      <c r="I3087" t="s">
        <v>1796</v>
      </c>
    </row>
    <row r="3088" spans="1:9" x14ac:dyDescent="0.3">
      <c r="A3088">
        <v>476</v>
      </c>
      <c r="B3088" t="s">
        <v>442</v>
      </c>
      <c r="C3088" t="s">
        <v>20</v>
      </c>
      <c r="D3088" t="s">
        <v>47</v>
      </c>
      <c r="E3088" t="s">
        <v>22</v>
      </c>
      <c r="F3088" s="101">
        <v>44377</v>
      </c>
      <c r="G3088">
        <v>0</v>
      </c>
      <c r="I3088" t="s">
        <v>8458</v>
      </c>
    </row>
    <row r="3089" spans="1:9" x14ac:dyDescent="0.3">
      <c r="A3089">
        <v>478</v>
      </c>
      <c r="B3089" t="s">
        <v>444</v>
      </c>
      <c r="C3089" t="s">
        <v>439</v>
      </c>
      <c r="D3089" t="s">
        <v>47</v>
      </c>
      <c r="E3089" t="s">
        <v>22</v>
      </c>
      <c r="F3089" s="101">
        <v>44377</v>
      </c>
      <c r="G3089">
        <v>0</v>
      </c>
      <c r="I3089" t="s">
        <v>2000</v>
      </c>
    </row>
    <row r="3090" spans="1:9" x14ac:dyDescent="0.3">
      <c r="A3090">
        <v>479</v>
      </c>
      <c r="B3090" t="s">
        <v>445</v>
      </c>
      <c r="C3090" t="s">
        <v>439</v>
      </c>
      <c r="D3090" t="s">
        <v>47</v>
      </c>
      <c r="E3090" t="s">
        <v>22</v>
      </c>
      <c r="F3090" s="101">
        <v>44377</v>
      </c>
      <c r="G3090">
        <v>0</v>
      </c>
      <c r="I3090" t="s">
        <v>2019</v>
      </c>
    </row>
    <row r="3091" spans="1:9" x14ac:dyDescent="0.3">
      <c r="A3091">
        <v>69</v>
      </c>
      <c r="B3091" t="s">
        <v>51</v>
      </c>
      <c r="C3091" t="s">
        <v>50</v>
      </c>
      <c r="D3091" t="s">
        <v>52</v>
      </c>
      <c r="E3091" t="s">
        <v>22</v>
      </c>
      <c r="F3091" s="101">
        <v>44377</v>
      </c>
      <c r="G3091">
        <v>42.148760330578511</v>
      </c>
      <c r="H3091">
        <v>90</v>
      </c>
      <c r="I3091" t="s">
        <v>2483</v>
      </c>
    </row>
    <row r="3092" spans="1:9" x14ac:dyDescent="0.3">
      <c r="A3092">
        <v>213</v>
      </c>
      <c r="B3092" t="s">
        <v>142</v>
      </c>
      <c r="C3092" t="s">
        <v>90</v>
      </c>
      <c r="D3092" t="s">
        <v>52</v>
      </c>
      <c r="E3092" t="s">
        <v>22</v>
      </c>
      <c r="F3092" s="101">
        <v>44377</v>
      </c>
      <c r="G3092">
        <v>0</v>
      </c>
      <c r="H3092">
        <v>90</v>
      </c>
      <c r="I3092" t="s">
        <v>1021</v>
      </c>
    </row>
    <row r="3093" spans="1:9" x14ac:dyDescent="0.3">
      <c r="A3093">
        <v>306</v>
      </c>
      <c r="B3093" t="s">
        <v>252</v>
      </c>
      <c r="C3093" t="s">
        <v>186</v>
      </c>
      <c r="D3093" t="s">
        <v>52</v>
      </c>
      <c r="E3093" t="s">
        <v>22</v>
      </c>
      <c r="F3093" s="101">
        <v>44377</v>
      </c>
      <c r="G3093">
        <v>0</v>
      </c>
      <c r="H3093">
        <v>100</v>
      </c>
      <c r="I3093" t="s">
        <v>8459</v>
      </c>
    </row>
    <row r="3094" spans="1:9" x14ac:dyDescent="0.3">
      <c r="A3094">
        <v>373</v>
      </c>
      <c r="B3094" t="s">
        <v>328</v>
      </c>
      <c r="C3094" t="s">
        <v>190</v>
      </c>
      <c r="D3094" t="s">
        <v>52</v>
      </c>
      <c r="E3094" t="s">
        <v>22</v>
      </c>
      <c r="F3094" s="101">
        <v>44377</v>
      </c>
      <c r="G3094">
        <v>0</v>
      </c>
      <c r="I3094" t="s">
        <v>1475</v>
      </c>
    </row>
    <row r="3095" spans="1:9" x14ac:dyDescent="0.3">
      <c r="A3095">
        <v>390</v>
      </c>
      <c r="B3095" t="s">
        <v>348</v>
      </c>
      <c r="C3095" t="s">
        <v>190</v>
      </c>
      <c r="D3095" t="s">
        <v>52</v>
      </c>
      <c r="E3095" t="s">
        <v>22</v>
      </c>
      <c r="F3095" s="101">
        <v>44377</v>
      </c>
      <c r="G3095">
        <v>0</v>
      </c>
      <c r="I3095" t="s">
        <v>1528</v>
      </c>
    </row>
    <row r="3096" spans="1:9" x14ac:dyDescent="0.3">
      <c r="A3096">
        <v>414</v>
      </c>
      <c r="B3096" t="s">
        <v>382</v>
      </c>
      <c r="C3096" t="s">
        <v>190</v>
      </c>
      <c r="D3096" t="s">
        <v>52</v>
      </c>
      <c r="E3096" t="s">
        <v>22</v>
      </c>
      <c r="F3096" s="101">
        <v>44377</v>
      </c>
      <c r="G3096">
        <v>0</v>
      </c>
      <c r="I3096" t="s">
        <v>1587</v>
      </c>
    </row>
    <row r="3097" spans="1:9" x14ac:dyDescent="0.3">
      <c r="A3097">
        <v>415</v>
      </c>
      <c r="B3097" t="s">
        <v>383</v>
      </c>
      <c r="C3097" t="s">
        <v>190</v>
      </c>
      <c r="D3097" t="s">
        <v>52</v>
      </c>
      <c r="E3097" t="s">
        <v>22</v>
      </c>
      <c r="F3097" s="101">
        <v>44377</v>
      </c>
      <c r="G3097">
        <v>0</v>
      </c>
      <c r="I3097" t="s">
        <v>1603</v>
      </c>
    </row>
    <row r="3098" spans="1:9" x14ac:dyDescent="0.3">
      <c r="A3098">
        <v>416</v>
      </c>
      <c r="B3098" t="s">
        <v>384</v>
      </c>
      <c r="C3098" t="s">
        <v>190</v>
      </c>
      <c r="D3098" t="s">
        <v>52</v>
      </c>
      <c r="E3098" t="s">
        <v>22</v>
      </c>
      <c r="F3098" s="101">
        <v>44377</v>
      </c>
      <c r="G3098">
        <v>0</v>
      </c>
      <c r="I3098" t="s">
        <v>1619</v>
      </c>
    </row>
    <row r="3099" spans="1:9" x14ac:dyDescent="0.3">
      <c r="A3099">
        <v>417</v>
      </c>
      <c r="B3099" t="s">
        <v>385</v>
      </c>
      <c r="C3099" t="s">
        <v>190</v>
      </c>
      <c r="D3099" t="s">
        <v>52</v>
      </c>
      <c r="E3099" t="s">
        <v>22</v>
      </c>
      <c r="F3099" s="101">
        <v>44377</v>
      </c>
      <c r="G3099">
        <v>0</v>
      </c>
      <c r="I3099" t="s">
        <v>1635</v>
      </c>
    </row>
    <row r="3100" spans="1:9" x14ac:dyDescent="0.3">
      <c r="A3100">
        <v>418</v>
      </c>
      <c r="B3100" t="s">
        <v>386</v>
      </c>
      <c r="C3100" t="s">
        <v>190</v>
      </c>
      <c r="D3100" t="s">
        <v>52</v>
      </c>
      <c r="E3100" t="s">
        <v>22</v>
      </c>
      <c r="F3100" s="101">
        <v>44377</v>
      </c>
      <c r="G3100">
        <v>0</v>
      </c>
      <c r="I3100" t="s">
        <v>1651</v>
      </c>
    </row>
    <row r="3101" spans="1:9" x14ac:dyDescent="0.3">
      <c r="A3101">
        <v>420</v>
      </c>
      <c r="B3101" t="s">
        <v>388</v>
      </c>
      <c r="C3101" t="s">
        <v>190</v>
      </c>
      <c r="D3101" t="s">
        <v>52</v>
      </c>
      <c r="E3101" t="s">
        <v>22</v>
      </c>
      <c r="F3101" s="101">
        <v>44377</v>
      </c>
      <c r="G3101">
        <v>0</v>
      </c>
      <c r="I3101" t="s">
        <v>1667</v>
      </c>
    </row>
    <row r="3102" spans="1:9" x14ac:dyDescent="0.3">
      <c r="A3102">
        <v>77</v>
      </c>
      <c r="B3102" t="s">
        <v>57</v>
      </c>
      <c r="C3102" t="s">
        <v>58</v>
      </c>
      <c r="D3102" t="s">
        <v>21</v>
      </c>
      <c r="E3102" t="s">
        <v>22</v>
      </c>
      <c r="F3102" s="101">
        <v>44408</v>
      </c>
      <c r="G3102">
        <v>95.8</v>
      </c>
      <c r="H3102">
        <v>95</v>
      </c>
      <c r="I3102" t="s">
        <v>2512</v>
      </c>
    </row>
    <row r="3103" spans="1:9" x14ac:dyDescent="0.3">
      <c r="A3103">
        <v>121</v>
      </c>
      <c r="B3103" t="s">
        <v>94</v>
      </c>
      <c r="C3103" t="s">
        <v>25</v>
      </c>
      <c r="D3103" t="s">
        <v>21</v>
      </c>
      <c r="E3103" t="s">
        <v>54</v>
      </c>
      <c r="F3103" s="101">
        <v>44408</v>
      </c>
      <c r="G3103">
        <v>99.873214381664994</v>
      </c>
      <c r="H3103">
        <v>100</v>
      </c>
      <c r="I3103" t="s">
        <v>796</v>
      </c>
    </row>
    <row r="3104" spans="1:9" x14ac:dyDescent="0.3">
      <c r="A3104">
        <v>124</v>
      </c>
      <c r="B3104" t="s">
        <v>97</v>
      </c>
      <c r="C3104" t="s">
        <v>64</v>
      </c>
      <c r="D3104" t="s">
        <v>21</v>
      </c>
      <c r="E3104" t="s">
        <v>54</v>
      </c>
      <c r="F3104" s="101">
        <v>44408</v>
      </c>
      <c r="G3104">
        <v>0</v>
      </c>
      <c r="H3104">
        <v>1.6</v>
      </c>
      <c r="I3104" t="s">
        <v>846</v>
      </c>
    </row>
    <row r="3105" spans="1:9" x14ac:dyDescent="0.3">
      <c r="A3105">
        <v>125</v>
      </c>
      <c r="B3105" t="s">
        <v>98</v>
      </c>
      <c r="C3105" t="s">
        <v>64</v>
      </c>
      <c r="D3105" t="s">
        <v>21</v>
      </c>
      <c r="E3105" t="s">
        <v>54</v>
      </c>
      <c r="F3105" s="101">
        <v>44408</v>
      </c>
      <c r="G3105">
        <v>0</v>
      </c>
      <c r="H3105">
        <v>4.7</v>
      </c>
      <c r="I3105" t="s">
        <v>863</v>
      </c>
    </row>
    <row r="3106" spans="1:9" x14ac:dyDescent="0.3">
      <c r="A3106">
        <v>128</v>
      </c>
      <c r="B3106" t="s">
        <v>101</v>
      </c>
      <c r="C3106" t="s">
        <v>64</v>
      </c>
      <c r="D3106" t="s">
        <v>21</v>
      </c>
      <c r="E3106" t="s">
        <v>54</v>
      </c>
      <c r="F3106" s="101">
        <v>44408</v>
      </c>
      <c r="G3106">
        <v>0.99320241691843003</v>
      </c>
      <c r="H3106">
        <v>1</v>
      </c>
      <c r="I3106" t="s">
        <v>884</v>
      </c>
    </row>
    <row r="3107" spans="1:9" x14ac:dyDescent="0.3">
      <c r="A3107">
        <v>139</v>
      </c>
      <c r="B3107" t="s">
        <v>106</v>
      </c>
      <c r="C3107" t="s">
        <v>104</v>
      </c>
      <c r="D3107" t="s">
        <v>21</v>
      </c>
      <c r="E3107" t="s">
        <v>54</v>
      </c>
      <c r="F3107" s="101">
        <v>44408</v>
      </c>
      <c r="G3107">
        <v>94.050944287860005</v>
      </c>
      <c r="H3107">
        <v>100</v>
      </c>
      <c r="I3107" t="s">
        <v>905</v>
      </c>
    </row>
    <row r="3108" spans="1:9" x14ac:dyDescent="0.3">
      <c r="A3108">
        <v>208</v>
      </c>
      <c r="B3108" t="s">
        <v>140</v>
      </c>
      <c r="C3108" t="s">
        <v>90</v>
      </c>
      <c r="D3108" t="s">
        <v>21</v>
      </c>
      <c r="E3108" t="s">
        <v>54</v>
      </c>
      <c r="F3108" s="101">
        <v>44408</v>
      </c>
      <c r="G3108">
        <v>0</v>
      </c>
      <c r="H3108">
        <v>1700</v>
      </c>
      <c r="I3108" t="s">
        <v>996</v>
      </c>
    </row>
    <row r="3109" spans="1:9" x14ac:dyDescent="0.3">
      <c r="A3109">
        <v>214</v>
      </c>
      <c r="B3109" t="s">
        <v>143</v>
      </c>
      <c r="C3109" t="s">
        <v>90</v>
      </c>
      <c r="D3109" t="s">
        <v>21</v>
      </c>
      <c r="E3109" t="s">
        <v>54</v>
      </c>
      <c r="F3109" s="101">
        <v>44408</v>
      </c>
      <c r="G3109">
        <v>0</v>
      </c>
      <c r="H3109">
        <v>7500</v>
      </c>
      <c r="I3109" t="s">
        <v>1041</v>
      </c>
    </row>
    <row r="3110" spans="1:9" x14ac:dyDescent="0.3">
      <c r="A3110">
        <v>218</v>
      </c>
      <c r="B3110" t="s">
        <v>148</v>
      </c>
      <c r="C3110" t="s">
        <v>90</v>
      </c>
      <c r="D3110" t="s">
        <v>21</v>
      </c>
      <c r="E3110" t="s">
        <v>54</v>
      </c>
      <c r="F3110" s="101">
        <v>44408</v>
      </c>
      <c r="G3110">
        <v>0</v>
      </c>
      <c r="H3110">
        <v>172000</v>
      </c>
      <c r="I3110" t="s">
        <v>1099</v>
      </c>
    </row>
    <row r="3111" spans="1:9" x14ac:dyDescent="0.3">
      <c r="A3111">
        <v>225</v>
      </c>
      <c r="B3111" t="s">
        <v>156</v>
      </c>
      <c r="C3111" t="s">
        <v>90</v>
      </c>
      <c r="D3111" t="s">
        <v>21</v>
      </c>
      <c r="E3111" t="s">
        <v>22</v>
      </c>
      <c r="F3111" s="101">
        <v>44408</v>
      </c>
      <c r="G3111">
        <v>0</v>
      </c>
      <c r="H3111">
        <v>1</v>
      </c>
      <c r="I3111" t="s">
        <v>1156</v>
      </c>
    </row>
    <row r="3112" spans="1:9" x14ac:dyDescent="0.3">
      <c r="A3112">
        <v>239</v>
      </c>
      <c r="B3112" t="s">
        <v>1226</v>
      </c>
      <c r="C3112" t="s">
        <v>29</v>
      </c>
      <c r="D3112" t="s">
        <v>21</v>
      </c>
      <c r="E3112" t="s">
        <v>22</v>
      </c>
      <c r="F3112" s="101">
        <v>44408</v>
      </c>
      <c r="G3112">
        <v>0</v>
      </c>
      <c r="I3112" t="s">
        <v>8460</v>
      </c>
    </row>
    <row r="3113" spans="1:9" x14ac:dyDescent="0.3">
      <c r="A3113">
        <v>434</v>
      </c>
      <c r="B3113" t="s">
        <v>403</v>
      </c>
      <c r="C3113" t="s">
        <v>90</v>
      </c>
      <c r="D3113" t="s">
        <v>21</v>
      </c>
      <c r="E3113" t="s">
        <v>54</v>
      </c>
      <c r="F3113" s="101">
        <v>44408</v>
      </c>
      <c r="G3113">
        <v>0</v>
      </c>
      <c r="H3113">
        <v>200</v>
      </c>
      <c r="I3113" t="s">
        <v>1727</v>
      </c>
    </row>
    <row r="3114" spans="1:9" x14ac:dyDescent="0.3">
      <c r="A3114">
        <v>436</v>
      </c>
      <c r="B3114" t="s">
        <v>121</v>
      </c>
      <c r="C3114" t="s">
        <v>93</v>
      </c>
      <c r="D3114" t="s">
        <v>21</v>
      </c>
      <c r="E3114" t="s">
        <v>54</v>
      </c>
      <c r="F3114" s="101">
        <v>44408</v>
      </c>
      <c r="G3114">
        <v>0</v>
      </c>
      <c r="H3114">
        <v>14</v>
      </c>
      <c r="I3114" t="s">
        <v>1767</v>
      </c>
    </row>
    <row r="3115" spans="1:9" x14ac:dyDescent="0.3">
      <c r="A3115">
        <v>77</v>
      </c>
      <c r="B3115" t="s">
        <v>57</v>
      </c>
      <c r="C3115" t="s">
        <v>58</v>
      </c>
      <c r="D3115" t="s">
        <v>21</v>
      </c>
      <c r="E3115" t="s">
        <v>22</v>
      </c>
      <c r="F3115" s="101">
        <v>44439</v>
      </c>
      <c r="G3115">
        <v>98.5</v>
      </c>
      <c r="H3115">
        <v>95</v>
      </c>
      <c r="I3115" t="s">
        <v>2513</v>
      </c>
    </row>
    <row r="3116" spans="1:9" x14ac:dyDescent="0.3">
      <c r="A3116">
        <v>121</v>
      </c>
      <c r="B3116" t="s">
        <v>94</v>
      </c>
      <c r="C3116" t="s">
        <v>25</v>
      </c>
      <c r="D3116" t="s">
        <v>21</v>
      </c>
      <c r="E3116" t="s">
        <v>54</v>
      </c>
      <c r="F3116" s="101">
        <v>44439</v>
      </c>
      <c r="G3116">
        <v>97.624971303855006</v>
      </c>
      <c r="H3116">
        <v>100</v>
      </c>
      <c r="I3116" t="s">
        <v>798</v>
      </c>
    </row>
    <row r="3117" spans="1:9" x14ac:dyDescent="0.3">
      <c r="A3117">
        <v>124</v>
      </c>
      <c r="B3117" t="s">
        <v>97</v>
      </c>
      <c r="C3117" t="s">
        <v>64</v>
      </c>
      <c r="D3117" t="s">
        <v>21</v>
      </c>
      <c r="E3117" t="s">
        <v>54</v>
      </c>
      <c r="F3117" s="101">
        <v>44439</v>
      </c>
      <c r="G3117">
        <v>0</v>
      </c>
      <c r="H3117">
        <v>1.6</v>
      </c>
      <c r="I3117" t="s">
        <v>847</v>
      </c>
    </row>
    <row r="3118" spans="1:9" x14ac:dyDescent="0.3">
      <c r="A3118">
        <v>125</v>
      </c>
      <c r="B3118" t="s">
        <v>98</v>
      </c>
      <c r="C3118" t="s">
        <v>64</v>
      </c>
      <c r="D3118" t="s">
        <v>21</v>
      </c>
      <c r="E3118" t="s">
        <v>54</v>
      </c>
      <c r="F3118" s="101">
        <v>44439</v>
      </c>
      <c r="G3118">
        <v>0</v>
      </c>
      <c r="H3118">
        <v>4.7</v>
      </c>
      <c r="I3118" t="s">
        <v>864</v>
      </c>
    </row>
    <row r="3119" spans="1:9" x14ac:dyDescent="0.3">
      <c r="A3119">
        <v>128</v>
      </c>
      <c r="B3119" t="s">
        <v>101</v>
      </c>
      <c r="C3119" t="s">
        <v>64</v>
      </c>
      <c r="D3119" t="s">
        <v>21</v>
      </c>
      <c r="E3119" t="s">
        <v>54</v>
      </c>
      <c r="F3119" s="101">
        <v>44439</v>
      </c>
      <c r="G3119">
        <v>0.96908939014202</v>
      </c>
      <c r="H3119">
        <v>1</v>
      </c>
      <c r="I3119" t="s">
        <v>885</v>
      </c>
    </row>
    <row r="3120" spans="1:9" x14ac:dyDescent="0.3">
      <c r="A3120">
        <v>139</v>
      </c>
      <c r="B3120" t="s">
        <v>106</v>
      </c>
      <c r="C3120" t="s">
        <v>104</v>
      </c>
      <c r="D3120" t="s">
        <v>21</v>
      </c>
      <c r="E3120" t="s">
        <v>54</v>
      </c>
      <c r="F3120" s="101">
        <v>44439</v>
      </c>
      <c r="G3120">
        <v>93.55704223123</v>
      </c>
      <c r="H3120">
        <v>100</v>
      </c>
      <c r="I3120" t="s">
        <v>906</v>
      </c>
    </row>
    <row r="3121" spans="1:9" x14ac:dyDescent="0.3">
      <c r="A3121">
        <v>208</v>
      </c>
      <c r="B3121" t="s">
        <v>140</v>
      </c>
      <c r="C3121" t="s">
        <v>90</v>
      </c>
      <c r="D3121" t="s">
        <v>21</v>
      </c>
      <c r="E3121" t="s">
        <v>54</v>
      </c>
      <c r="F3121" s="101">
        <v>44439</v>
      </c>
      <c r="G3121">
        <v>0</v>
      </c>
      <c r="H3121">
        <v>1700</v>
      </c>
      <c r="I3121" t="s">
        <v>997</v>
      </c>
    </row>
    <row r="3122" spans="1:9" x14ac:dyDescent="0.3">
      <c r="A3122">
        <v>214</v>
      </c>
      <c r="B3122" t="s">
        <v>143</v>
      </c>
      <c r="C3122" t="s">
        <v>90</v>
      </c>
      <c r="D3122" t="s">
        <v>21</v>
      </c>
      <c r="E3122" t="s">
        <v>54</v>
      </c>
      <c r="F3122" s="101">
        <v>44439</v>
      </c>
      <c r="G3122">
        <v>0</v>
      </c>
      <c r="H3122">
        <v>7500</v>
      </c>
      <c r="I3122" t="s">
        <v>1042</v>
      </c>
    </row>
    <row r="3123" spans="1:9" x14ac:dyDescent="0.3">
      <c r="A3123">
        <v>218</v>
      </c>
      <c r="B3123" t="s">
        <v>148</v>
      </c>
      <c r="C3123" t="s">
        <v>90</v>
      </c>
      <c r="D3123" t="s">
        <v>21</v>
      </c>
      <c r="E3123" t="s">
        <v>54</v>
      </c>
      <c r="F3123" s="101">
        <v>44439</v>
      </c>
      <c r="G3123">
        <v>0</v>
      </c>
      <c r="H3123">
        <v>172000</v>
      </c>
      <c r="I3123" t="s">
        <v>1100</v>
      </c>
    </row>
    <row r="3124" spans="1:9" x14ac:dyDescent="0.3">
      <c r="A3124">
        <v>225</v>
      </c>
      <c r="B3124" t="s">
        <v>156</v>
      </c>
      <c r="C3124" t="s">
        <v>90</v>
      </c>
      <c r="D3124" t="s">
        <v>21</v>
      </c>
      <c r="E3124" t="s">
        <v>22</v>
      </c>
      <c r="F3124" s="101">
        <v>44439</v>
      </c>
      <c r="G3124">
        <v>0</v>
      </c>
      <c r="H3124">
        <v>1</v>
      </c>
      <c r="I3124" t="s">
        <v>1157</v>
      </c>
    </row>
    <row r="3125" spans="1:9" x14ac:dyDescent="0.3">
      <c r="A3125">
        <v>239</v>
      </c>
      <c r="B3125" t="s">
        <v>1226</v>
      </c>
      <c r="C3125" t="s">
        <v>29</v>
      </c>
      <c r="D3125" t="s">
        <v>21</v>
      </c>
      <c r="E3125" t="s">
        <v>22</v>
      </c>
      <c r="F3125" s="101">
        <v>44439</v>
      </c>
      <c r="G3125">
        <v>0</v>
      </c>
      <c r="I3125" t="s">
        <v>8461</v>
      </c>
    </row>
    <row r="3126" spans="1:9" x14ac:dyDescent="0.3">
      <c r="A3126">
        <v>434</v>
      </c>
      <c r="B3126" t="s">
        <v>403</v>
      </c>
      <c r="C3126" t="s">
        <v>90</v>
      </c>
      <c r="D3126" t="s">
        <v>21</v>
      </c>
      <c r="E3126" t="s">
        <v>54</v>
      </c>
      <c r="F3126" s="101">
        <v>44439</v>
      </c>
      <c r="G3126">
        <v>0</v>
      </c>
      <c r="H3126">
        <v>200</v>
      </c>
      <c r="I3126" t="s">
        <v>1728</v>
      </c>
    </row>
    <row r="3127" spans="1:9" x14ac:dyDescent="0.3">
      <c r="A3127">
        <v>436</v>
      </c>
      <c r="B3127" t="s">
        <v>121</v>
      </c>
      <c r="C3127" t="s">
        <v>93</v>
      </c>
      <c r="D3127" t="s">
        <v>21</v>
      </c>
      <c r="E3127" t="s">
        <v>54</v>
      </c>
      <c r="F3127" s="101">
        <v>44439</v>
      </c>
      <c r="G3127">
        <v>0</v>
      </c>
      <c r="H3127">
        <v>14</v>
      </c>
      <c r="I3127" t="s">
        <v>1768</v>
      </c>
    </row>
    <row r="3128" spans="1:9" x14ac:dyDescent="0.3">
      <c r="A3128">
        <v>77</v>
      </c>
      <c r="B3128" t="s">
        <v>57</v>
      </c>
      <c r="C3128" t="s">
        <v>58</v>
      </c>
      <c r="D3128" t="s">
        <v>21</v>
      </c>
      <c r="E3128" t="s">
        <v>22</v>
      </c>
      <c r="F3128" s="101">
        <v>44469</v>
      </c>
      <c r="G3128">
        <v>98.6</v>
      </c>
      <c r="H3128">
        <v>95</v>
      </c>
      <c r="I3128" t="s">
        <v>2514</v>
      </c>
    </row>
    <row r="3129" spans="1:9" x14ac:dyDescent="0.3">
      <c r="A3129">
        <v>121</v>
      </c>
      <c r="B3129" t="s">
        <v>94</v>
      </c>
      <c r="C3129" t="s">
        <v>25</v>
      </c>
      <c r="D3129" t="s">
        <v>21</v>
      </c>
      <c r="E3129" t="s">
        <v>54</v>
      </c>
      <c r="F3129" s="101">
        <v>44469</v>
      </c>
      <c r="G3129">
        <v>96.718072164076005</v>
      </c>
      <c r="H3129">
        <v>100</v>
      </c>
      <c r="I3129" t="s">
        <v>799</v>
      </c>
    </row>
    <row r="3130" spans="1:9" x14ac:dyDescent="0.3">
      <c r="A3130">
        <v>124</v>
      </c>
      <c r="B3130" t="s">
        <v>97</v>
      </c>
      <c r="C3130" t="s">
        <v>64</v>
      </c>
      <c r="D3130" t="s">
        <v>21</v>
      </c>
      <c r="E3130" t="s">
        <v>54</v>
      </c>
      <c r="F3130" s="101">
        <v>44469</v>
      </c>
      <c r="G3130">
        <v>6.1349693251533999E-2</v>
      </c>
      <c r="H3130">
        <v>1.6</v>
      </c>
      <c r="I3130" t="s">
        <v>848</v>
      </c>
    </row>
    <row r="3131" spans="1:9" x14ac:dyDescent="0.3">
      <c r="A3131">
        <v>125</v>
      </c>
      <c r="B3131" t="s">
        <v>98</v>
      </c>
      <c r="C3131" t="s">
        <v>64</v>
      </c>
      <c r="D3131" t="s">
        <v>21</v>
      </c>
      <c r="E3131" t="s">
        <v>54</v>
      </c>
      <c r="F3131" s="101">
        <v>44469</v>
      </c>
      <c r="G3131">
        <v>0.30674846625766999</v>
      </c>
      <c r="H3131">
        <v>4.7</v>
      </c>
      <c r="I3131" t="s">
        <v>865</v>
      </c>
    </row>
    <row r="3132" spans="1:9" x14ac:dyDescent="0.3">
      <c r="A3132">
        <v>128</v>
      </c>
      <c r="B3132" t="s">
        <v>101</v>
      </c>
      <c r="C3132" t="s">
        <v>64</v>
      </c>
      <c r="D3132" t="s">
        <v>21</v>
      </c>
      <c r="E3132" t="s">
        <v>54</v>
      </c>
      <c r="F3132" s="101">
        <v>44469</v>
      </c>
      <c r="G3132">
        <v>0.54099274958170995</v>
      </c>
      <c r="H3132">
        <v>1</v>
      </c>
      <c r="I3132" t="s">
        <v>886</v>
      </c>
    </row>
    <row r="3133" spans="1:9" x14ac:dyDescent="0.3">
      <c r="A3133">
        <v>139</v>
      </c>
      <c r="B3133" t="s">
        <v>106</v>
      </c>
      <c r="C3133" t="s">
        <v>104</v>
      </c>
      <c r="D3133" t="s">
        <v>21</v>
      </c>
      <c r="E3133" t="s">
        <v>54</v>
      </c>
      <c r="F3133" s="101">
        <v>44469</v>
      </c>
      <c r="G3133">
        <v>95.617191066326001</v>
      </c>
      <c r="H3133">
        <v>100</v>
      </c>
      <c r="I3133" t="s">
        <v>907</v>
      </c>
    </row>
    <row r="3134" spans="1:9" x14ac:dyDescent="0.3">
      <c r="A3134">
        <v>208</v>
      </c>
      <c r="B3134" t="s">
        <v>140</v>
      </c>
      <c r="C3134" t="s">
        <v>90</v>
      </c>
      <c r="D3134" t="s">
        <v>21</v>
      </c>
      <c r="E3134" t="s">
        <v>54</v>
      </c>
      <c r="F3134" s="101">
        <v>44469</v>
      </c>
      <c r="G3134">
        <v>0</v>
      </c>
      <c r="H3134">
        <v>1700</v>
      </c>
      <c r="I3134" t="s">
        <v>998</v>
      </c>
    </row>
    <row r="3135" spans="1:9" x14ac:dyDescent="0.3">
      <c r="A3135">
        <v>214</v>
      </c>
      <c r="B3135" t="s">
        <v>143</v>
      </c>
      <c r="C3135" t="s">
        <v>90</v>
      </c>
      <c r="D3135" t="s">
        <v>21</v>
      </c>
      <c r="E3135" t="s">
        <v>54</v>
      </c>
      <c r="F3135" s="101">
        <v>44469</v>
      </c>
      <c r="G3135">
        <v>0</v>
      </c>
      <c r="H3135">
        <v>7500</v>
      </c>
      <c r="I3135" t="s">
        <v>1043</v>
      </c>
    </row>
    <row r="3136" spans="1:9" x14ac:dyDescent="0.3">
      <c r="A3136">
        <v>218</v>
      </c>
      <c r="B3136" t="s">
        <v>148</v>
      </c>
      <c r="C3136" t="s">
        <v>90</v>
      </c>
      <c r="D3136" t="s">
        <v>21</v>
      </c>
      <c r="E3136" t="s">
        <v>54</v>
      </c>
      <c r="F3136" s="101">
        <v>44469</v>
      </c>
      <c r="G3136">
        <v>0</v>
      </c>
      <c r="H3136">
        <v>172000</v>
      </c>
      <c r="I3136" t="s">
        <v>1101</v>
      </c>
    </row>
    <row r="3137" spans="1:9" x14ac:dyDescent="0.3">
      <c r="A3137">
        <v>225</v>
      </c>
      <c r="B3137" t="s">
        <v>156</v>
      </c>
      <c r="C3137" t="s">
        <v>90</v>
      </c>
      <c r="D3137" t="s">
        <v>21</v>
      </c>
      <c r="E3137" t="s">
        <v>22</v>
      </c>
      <c r="F3137" s="101">
        <v>44469</v>
      </c>
      <c r="G3137">
        <v>0</v>
      </c>
      <c r="H3137">
        <v>1</v>
      </c>
      <c r="I3137" t="s">
        <v>1158</v>
      </c>
    </row>
    <row r="3138" spans="1:9" x14ac:dyDescent="0.3">
      <c r="A3138">
        <v>239</v>
      </c>
      <c r="B3138" t="s">
        <v>1226</v>
      </c>
      <c r="C3138" t="s">
        <v>29</v>
      </c>
      <c r="D3138" t="s">
        <v>21</v>
      </c>
      <c r="E3138" t="s">
        <v>22</v>
      </c>
      <c r="F3138" s="101">
        <v>44469</v>
      </c>
      <c r="G3138">
        <v>0</v>
      </c>
      <c r="I3138" t="s">
        <v>8462</v>
      </c>
    </row>
    <row r="3139" spans="1:9" x14ac:dyDescent="0.3">
      <c r="A3139">
        <v>434</v>
      </c>
      <c r="B3139" t="s">
        <v>403</v>
      </c>
      <c r="C3139" t="s">
        <v>90</v>
      </c>
      <c r="D3139" t="s">
        <v>21</v>
      </c>
      <c r="E3139" t="s">
        <v>54</v>
      </c>
      <c r="F3139" s="101">
        <v>44469</v>
      </c>
      <c r="G3139">
        <v>0</v>
      </c>
      <c r="H3139">
        <v>200</v>
      </c>
      <c r="I3139" t="s">
        <v>1729</v>
      </c>
    </row>
    <row r="3140" spans="1:9" x14ac:dyDescent="0.3">
      <c r="A3140">
        <v>436</v>
      </c>
      <c r="B3140" t="s">
        <v>121</v>
      </c>
      <c r="C3140" t="s">
        <v>93</v>
      </c>
      <c r="D3140" t="s">
        <v>21</v>
      </c>
      <c r="E3140" t="s">
        <v>54</v>
      </c>
      <c r="F3140" s="101">
        <v>44469</v>
      </c>
      <c r="G3140">
        <v>0</v>
      </c>
      <c r="H3140">
        <v>14</v>
      </c>
      <c r="I3140" t="s">
        <v>1769</v>
      </c>
    </row>
    <row r="3141" spans="1:9" x14ac:dyDescent="0.3">
      <c r="A3141">
        <v>69</v>
      </c>
      <c r="B3141" t="s">
        <v>51</v>
      </c>
      <c r="C3141" t="s">
        <v>50</v>
      </c>
      <c r="D3141" t="s">
        <v>52</v>
      </c>
      <c r="E3141" t="s">
        <v>22</v>
      </c>
      <c r="F3141" s="101">
        <v>44469</v>
      </c>
      <c r="G3141">
        <v>57.743785850860419</v>
      </c>
      <c r="H3141">
        <v>90</v>
      </c>
      <c r="I3141" t="s">
        <v>2484</v>
      </c>
    </row>
    <row r="3142" spans="1:9" x14ac:dyDescent="0.3">
      <c r="A3142">
        <v>111</v>
      </c>
      <c r="B3142" t="s">
        <v>85</v>
      </c>
      <c r="C3142" t="s">
        <v>50</v>
      </c>
      <c r="D3142" t="s">
        <v>52</v>
      </c>
      <c r="E3142" t="s">
        <v>22</v>
      </c>
      <c r="F3142" s="101">
        <v>44469</v>
      </c>
      <c r="G3142">
        <v>88.8</v>
      </c>
      <c r="H3142">
        <v>80</v>
      </c>
      <c r="I3142" t="s">
        <v>758</v>
      </c>
    </row>
    <row r="3143" spans="1:9" x14ac:dyDescent="0.3">
      <c r="A3143">
        <v>213</v>
      </c>
      <c r="B3143" t="s">
        <v>142</v>
      </c>
      <c r="C3143" t="s">
        <v>90</v>
      </c>
      <c r="D3143" t="s">
        <v>52</v>
      </c>
      <c r="E3143" t="s">
        <v>22</v>
      </c>
      <c r="F3143" s="101">
        <v>44469</v>
      </c>
      <c r="G3143">
        <v>0</v>
      </c>
      <c r="H3143">
        <v>90</v>
      </c>
      <c r="I3143" t="s">
        <v>1022</v>
      </c>
    </row>
    <row r="3144" spans="1:9" x14ac:dyDescent="0.3">
      <c r="A3144">
        <v>306</v>
      </c>
      <c r="B3144" t="s">
        <v>252</v>
      </c>
      <c r="C3144" t="s">
        <v>186</v>
      </c>
      <c r="D3144" t="s">
        <v>52</v>
      </c>
      <c r="E3144" t="s">
        <v>22</v>
      </c>
      <c r="F3144" s="101">
        <v>44469</v>
      </c>
      <c r="G3144">
        <v>0</v>
      </c>
      <c r="H3144">
        <v>100</v>
      </c>
      <c r="I3144" t="s">
        <v>8463</v>
      </c>
    </row>
    <row r="3145" spans="1:9" x14ac:dyDescent="0.3">
      <c r="A3145">
        <v>373</v>
      </c>
      <c r="B3145" t="s">
        <v>328</v>
      </c>
      <c r="C3145" t="s">
        <v>190</v>
      </c>
      <c r="D3145" t="s">
        <v>52</v>
      </c>
      <c r="E3145" t="s">
        <v>22</v>
      </c>
      <c r="F3145" s="101">
        <v>44469</v>
      </c>
      <c r="G3145">
        <v>0</v>
      </c>
      <c r="I3145" t="s">
        <v>1476</v>
      </c>
    </row>
    <row r="3146" spans="1:9" x14ac:dyDescent="0.3">
      <c r="A3146">
        <v>390</v>
      </c>
      <c r="B3146" t="s">
        <v>348</v>
      </c>
      <c r="C3146" t="s">
        <v>190</v>
      </c>
      <c r="D3146" t="s">
        <v>52</v>
      </c>
      <c r="E3146" t="s">
        <v>22</v>
      </c>
      <c r="F3146" s="101">
        <v>44469</v>
      </c>
      <c r="G3146">
        <v>0</v>
      </c>
      <c r="I3146" t="s">
        <v>1529</v>
      </c>
    </row>
    <row r="3147" spans="1:9" x14ac:dyDescent="0.3">
      <c r="A3147">
        <v>414</v>
      </c>
      <c r="B3147" t="s">
        <v>382</v>
      </c>
      <c r="C3147" t="s">
        <v>190</v>
      </c>
      <c r="D3147" t="s">
        <v>52</v>
      </c>
      <c r="E3147" t="s">
        <v>22</v>
      </c>
      <c r="F3147" s="101">
        <v>44469</v>
      </c>
      <c r="G3147">
        <v>0</v>
      </c>
      <c r="I3147" t="s">
        <v>1588</v>
      </c>
    </row>
    <row r="3148" spans="1:9" x14ac:dyDescent="0.3">
      <c r="A3148">
        <v>415</v>
      </c>
      <c r="B3148" t="s">
        <v>383</v>
      </c>
      <c r="C3148" t="s">
        <v>190</v>
      </c>
      <c r="D3148" t="s">
        <v>52</v>
      </c>
      <c r="E3148" t="s">
        <v>22</v>
      </c>
      <c r="F3148" s="101">
        <v>44469</v>
      </c>
      <c r="G3148">
        <v>0</v>
      </c>
      <c r="I3148" t="s">
        <v>1604</v>
      </c>
    </row>
    <row r="3149" spans="1:9" x14ac:dyDescent="0.3">
      <c r="A3149">
        <v>416</v>
      </c>
      <c r="B3149" t="s">
        <v>384</v>
      </c>
      <c r="C3149" t="s">
        <v>190</v>
      </c>
      <c r="D3149" t="s">
        <v>52</v>
      </c>
      <c r="E3149" t="s">
        <v>22</v>
      </c>
      <c r="F3149" s="101">
        <v>44469</v>
      </c>
      <c r="G3149">
        <v>0</v>
      </c>
      <c r="I3149" t="s">
        <v>1620</v>
      </c>
    </row>
    <row r="3150" spans="1:9" x14ac:dyDescent="0.3">
      <c r="A3150">
        <v>417</v>
      </c>
      <c r="B3150" t="s">
        <v>385</v>
      </c>
      <c r="C3150" t="s">
        <v>190</v>
      </c>
      <c r="D3150" t="s">
        <v>52</v>
      </c>
      <c r="E3150" t="s">
        <v>22</v>
      </c>
      <c r="F3150" s="101">
        <v>44469</v>
      </c>
      <c r="G3150">
        <v>0</v>
      </c>
      <c r="I3150" t="s">
        <v>1636</v>
      </c>
    </row>
    <row r="3151" spans="1:9" x14ac:dyDescent="0.3">
      <c r="A3151">
        <v>418</v>
      </c>
      <c r="B3151" t="s">
        <v>386</v>
      </c>
      <c r="C3151" t="s">
        <v>190</v>
      </c>
      <c r="D3151" t="s">
        <v>52</v>
      </c>
      <c r="E3151" t="s">
        <v>22</v>
      </c>
      <c r="F3151" s="101">
        <v>44469</v>
      </c>
      <c r="G3151">
        <v>0</v>
      </c>
      <c r="I3151" t="s">
        <v>1652</v>
      </c>
    </row>
    <row r="3152" spans="1:9" x14ac:dyDescent="0.3">
      <c r="A3152">
        <v>420</v>
      </c>
      <c r="B3152" t="s">
        <v>388</v>
      </c>
      <c r="C3152" t="s">
        <v>190</v>
      </c>
      <c r="D3152" t="s">
        <v>52</v>
      </c>
      <c r="E3152" t="s">
        <v>22</v>
      </c>
      <c r="F3152" s="101">
        <v>44469</v>
      </c>
      <c r="G3152">
        <v>0</v>
      </c>
      <c r="I3152" t="s">
        <v>1668</v>
      </c>
    </row>
    <row r="3153" spans="1:9" x14ac:dyDescent="0.3">
      <c r="A3153">
        <v>77</v>
      </c>
      <c r="B3153" t="s">
        <v>57</v>
      </c>
      <c r="C3153" t="s">
        <v>58</v>
      </c>
      <c r="D3153" t="s">
        <v>21</v>
      </c>
      <c r="E3153" t="s">
        <v>22</v>
      </c>
      <c r="F3153" s="101">
        <v>44500</v>
      </c>
      <c r="G3153">
        <v>97.4</v>
      </c>
      <c r="H3153">
        <v>95</v>
      </c>
      <c r="I3153" t="s">
        <v>2515</v>
      </c>
    </row>
    <row r="3154" spans="1:9" x14ac:dyDescent="0.3">
      <c r="A3154">
        <v>121</v>
      </c>
      <c r="B3154" t="s">
        <v>94</v>
      </c>
      <c r="C3154" t="s">
        <v>25</v>
      </c>
      <c r="D3154" t="s">
        <v>21</v>
      </c>
      <c r="E3154" t="s">
        <v>54</v>
      </c>
      <c r="F3154" s="101">
        <v>44500</v>
      </c>
      <c r="G3154">
        <v>95.575888605776996</v>
      </c>
      <c r="H3154">
        <v>100</v>
      </c>
      <c r="I3154" t="s">
        <v>800</v>
      </c>
    </row>
    <row r="3155" spans="1:9" x14ac:dyDescent="0.3">
      <c r="A3155">
        <v>124</v>
      </c>
      <c r="B3155" t="s">
        <v>97</v>
      </c>
      <c r="C3155" t="s">
        <v>64</v>
      </c>
      <c r="D3155" t="s">
        <v>21</v>
      </c>
      <c r="E3155" t="s">
        <v>54</v>
      </c>
      <c r="F3155" s="101">
        <v>44500</v>
      </c>
      <c r="G3155">
        <v>5.9808612440190999E-2</v>
      </c>
      <c r="H3155">
        <v>1.6</v>
      </c>
      <c r="I3155" t="s">
        <v>849</v>
      </c>
    </row>
    <row r="3156" spans="1:9" x14ac:dyDescent="0.3">
      <c r="A3156">
        <v>125</v>
      </c>
      <c r="B3156" t="s">
        <v>98</v>
      </c>
      <c r="C3156" t="s">
        <v>64</v>
      </c>
      <c r="D3156" t="s">
        <v>21</v>
      </c>
      <c r="E3156" t="s">
        <v>54</v>
      </c>
      <c r="F3156" s="101">
        <v>44500</v>
      </c>
      <c r="G3156">
        <v>0.17942583732056999</v>
      </c>
      <c r="H3156">
        <v>4.7</v>
      </c>
      <c r="I3156" t="s">
        <v>866</v>
      </c>
    </row>
    <row r="3157" spans="1:9" x14ac:dyDescent="0.3">
      <c r="A3157">
        <v>128</v>
      </c>
      <c r="B3157" t="s">
        <v>101</v>
      </c>
      <c r="C3157" t="s">
        <v>64</v>
      </c>
      <c r="D3157" t="s">
        <v>21</v>
      </c>
      <c r="E3157" t="s">
        <v>54</v>
      </c>
      <c r="F3157" s="101">
        <v>44500</v>
      </c>
      <c r="G3157">
        <v>0.58014354066985996</v>
      </c>
      <c r="H3157">
        <v>1</v>
      </c>
      <c r="I3157" t="s">
        <v>887</v>
      </c>
    </row>
    <row r="3158" spans="1:9" x14ac:dyDescent="0.3">
      <c r="A3158">
        <v>139</v>
      </c>
      <c r="B3158" t="s">
        <v>106</v>
      </c>
      <c r="C3158" t="s">
        <v>104</v>
      </c>
      <c r="D3158" t="s">
        <v>21</v>
      </c>
      <c r="E3158" t="s">
        <v>54</v>
      </c>
      <c r="F3158" s="101">
        <v>44500</v>
      </c>
      <c r="G3158">
        <v>99.005505909529006</v>
      </c>
      <c r="H3158">
        <v>100</v>
      </c>
      <c r="I3158" t="s">
        <v>908</v>
      </c>
    </row>
    <row r="3159" spans="1:9" x14ac:dyDescent="0.3">
      <c r="A3159">
        <v>208</v>
      </c>
      <c r="B3159" t="s">
        <v>140</v>
      </c>
      <c r="C3159" t="s">
        <v>90</v>
      </c>
      <c r="D3159" t="s">
        <v>21</v>
      </c>
      <c r="E3159" t="s">
        <v>54</v>
      </c>
      <c r="F3159" s="101">
        <v>44500</v>
      </c>
      <c r="G3159">
        <v>0</v>
      </c>
      <c r="H3159">
        <v>1700</v>
      </c>
      <c r="I3159" t="s">
        <v>999</v>
      </c>
    </row>
    <row r="3160" spans="1:9" x14ac:dyDescent="0.3">
      <c r="A3160">
        <v>214</v>
      </c>
      <c r="B3160" t="s">
        <v>143</v>
      </c>
      <c r="C3160" t="s">
        <v>90</v>
      </c>
      <c r="D3160" t="s">
        <v>21</v>
      </c>
      <c r="E3160" t="s">
        <v>54</v>
      </c>
      <c r="F3160" s="101">
        <v>44500</v>
      </c>
      <c r="G3160">
        <v>0</v>
      </c>
      <c r="H3160">
        <v>7500</v>
      </c>
      <c r="I3160" t="s">
        <v>1044</v>
      </c>
    </row>
    <row r="3161" spans="1:9" x14ac:dyDescent="0.3">
      <c r="A3161">
        <v>218</v>
      </c>
      <c r="B3161" t="s">
        <v>148</v>
      </c>
      <c r="C3161" t="s">
        <v>90</v>
      </c>
      <c r="D3161" t="s">
        <v>21</v>
      </c>
      <c r="E3161" t="s">
        <v>54</v>
      </c>
      <c r="F3161" s="101">
        <v>44500</v>
      </c>
      <c r="G3161">
        <v>0</v>
      </c>
      <c r="H3161">
        <v>172000</v>
      </c>
      <c r="I3161" t="s">
        <v>1102</v>
      </c>
    </row>
    <row r="3162" spans="1:9" x14ac:dyDescent="0.3">
      <c r="A3162">
        <v>225</v>
      </c>
      <c r="B3162" t="s">
        <v>156</v>
      </c>
      <c r="C3162" t="s">
        <v>90</v>
      </c>
      <c r="D3162" t="s">
        <v>21</v>
      </c>
      <c r="E3162" t="s">
        <v>22</v>
      </c>
      <c r="F3162" s="101">
        <v>44500</v>
      </c>
      <c r="G3162">
        <v>0</v>
      </c>
      <c r="H3162">
        <v>1</v>
      </c>
      <c r="I3162" t="s">
        <v>1159</v>
      </c>
    </row>
    <row r="3163" spans="1:9" x14ac:dyDescent="0.3">
      <c r="A3163">
        <v>239</v>
      </c>
      <c r="B3163" t="s">
        <v>1226</v>
      </c>
      <c r="C3163" t="s">
        <v>29</v>
      </c>
      <c r="D3163" t="s">
        <v>21</v>
      </c>
      <c r="E3163" t="s">
        <v>22</v>
      </c>
      <c r="F3163" s="101">
        <v>44500</v>
      </c>
      <c r="G3163">
        <v>0</v>
      </c>
      <c r="I3163" t="s">
        <v>8464</v>
      </c>
    </row>
    <row r="3164" spans="1:9" x14ac:dyDescent="0.3">
      <c r="A3164">
        <v>434</v>
      </c>
      <c r="B3164" t="s">
        <v>403</v>
      </c>
      <c r="C3164" t="s">
        <v>90</v>
      </c>
      <c r="D3164" t="s">
        <v>21</v>
      </c>
      <c r="E3164" t="s">
        <v>54</v>
      </c>
      <c r="F3164" s="101">
        <v>44500</v>
      </c>
      <c r="G3164">
        <v>0</v>
      </c>
      <c r="H3164">
        <v>200</v>
      </c>
      <c r="I3164" t="s">
        <v>1730</v>
      </c>
    </row>
    <row r="3165" spans="1:9" x14ac:dyDescent="0.3">
      <c r="A3165">
        <v>436</v>
      </c>
      <c r="B3165" t="s">
        <v>121</v>
      </c>
      <c r="C3165" t="s">
        <v>93</v>
      </c>
      <c r="D3165" t="s">
        <v>21</v>
      </c>
      <c r="E3165" t="s">
        <v>54</v>
      </c>
      <c r="F3165" s="101">
        <v>44500</v>
      </c>
      <c r="G3165">
        <v>0</v>
      </c>
      <c r="H3165">
        <v>14</v>
      </c>
      <c r="I3165" t="s">
        <v>1770</v>
      </c>
    </row>
    <row r="3166" spans="1:9" x14ac:dyDescent="0.3">
      <c r="A3166">
        <v>116</v>
      </c>
      <c r="B3166" t="s">
        <v>85</v>
      </c>
      <c r="C3166" t="s">
        <v>60</v>
      </c>
      <c r="D3166" t="s">
        <v>65</v>
      </c>
      <c r="E3166" t="s">
        <v>22</v>
      </c>
      <c r="F3166" s="101">
        <v>44500</v>
      </c>
      <c r="G3166">
        <v>91.4</v>
      </c>
      <c r="H3166">
        <v>80</v>
      </c>
      <c r="I3166" t="s">
        <v>772</v>
      </c>
    </row>
    <row r="3167" spans="1:9" x14ac:dyDescent="0.3">
      <c r="A3167">
        <v>77</v>
      </c>
      <c r="B3167" t="s">
        <v>57</v>
      </c>
      <c r="C3167" t="s">
        <v>58</v>
      </c>
      <c r="D3167" t="s">
        <v>21</v>
      </c>
      <c r="E3167" t="s">
        <v>22</v>
      </c>
      <c r="F3167" s="101">
        <v>44530</v>
      </c>
      <c r="G3167">
        <v>98.2</v>
      </c>
      <c r="H3167">
        <v>95</v>
      </c>
      <c r="I3167" t="s">
        <v>2516</v>
      </c>
    </row>
    <row r="3168" spans="1:9" x14ac:dyDescent="0.3">
      <c r="A3168">
        <v>121</v>
      </c>
      <c r="B3168" t="s">
        <v>94</v>
      </c>
      <c r="C3168" t="s">
        <v>25</v>
      </c>
      <c r="D3168" t="s">
        <v>21</v>
      </c>
      <c r="E3168" t="s">
        <v>54</v>
      </c>
      <c r="F3168" s="101">
        <v>44530</v>
      </c>
      <c r="G3168">
        <v>96.085734019060993</v>
      </c>
      <c r="H3168">
        <v>100</v>
      </c>
      <c r="I3168" t="s">
        <v>802</v>
      </c>
    </row>
    <row r="3169" spans="1:9" x14ac:dyDescent="0.3">
      <c r="A3169">
        <v>124</v>
      </c>
      <c r="B3169" t="s">
        <v>97</v>
      </c>
      <c r="C3169" t="s">
        <v>64</v>
      </c>
      <c r="D3169" t="s">
        <v>21</v>
      </c>
      <c r="E3169" t="s">
        <v>54</v>
      </c>
      <c r="F3169" s="101">
        <v>44530</v>
      </c>
      <c r="G3169">
        <v>0</v>
      </c>
      <c r="H3169">
        <v>1.6</v>
      </c>
      <c r="I3169" t="s">
        <v>850</v>
      </c>
    </row>
    <row r="3170" spans="1:9" x14ac:dyDescent="0.3">
      <c r="A3170">
        <v>125</v>
      </c>
      <c r="B3170" t="s">
        <v>98</v>
      </c>
      <c r="C3170" t="s">
        <v>64</v>
      </c>
      <c r="D3170" t="s">
        <v>21</v>
      </c>
      <c r="E3170" t="s">
        <v>54</v>
      </c>
      <c r="F3170" s="101">
        <v>44530</v>
      </c>
      <c r="G3170">
        <v>0</v>
      </c>
      <c r="H3170">
        <v>4.7</v>
      </c>
      <c r="I3170" t="s">
        <v>867</v>
      </c>
    </row>
    <row r="3171" spans="1:9" x14ac:dyDescent="0.3">
      <c r="A3171">
        <v>128</v>
      </c>
      <c r="B3171" t="s">
        <v>101</v>
      </c>
      <c r="C3171" t="s">
        <v>64</v>
      </c>
      <c r="D3171" t="s">
        <v>21</v>
      </c>
      <c r="E3171" t="s">
        <v>54</v>
      </c>
      <c r="F3171" s="101">
        <v>44530</v>
      </c>
      <c r="G3171">
        <v>0.82742316784869996</v>
      </c>
      <c r="H3171">
        <v>1</v>
      </c>
      <c r="I3171" t="s">
        <v>888</v>
      </c>
    </row>
    <row r="3172" spans="1:9" x14ac:dyDescent="0.3">
      <c r="A3172">
        <v>139</v>
      </c>
      <c r="B3172" t="s">
        <v>106</v>
      </c>
      <c r="C3172" t="s">
        <v>104</v>
      </c>
      <c r="D3172" t="s">
        <v>21</v>
      </c>
      <c r="E3172" t="s">
        <v>54</v>
      </c>
      <c r="F3172" s="101">
        <v>44530</v>
      </c>
      <c r="G3172">
        <v>107.02261317617</v>
      </c>
      <c r="H3172">
        <v>100</v>
      </c>
      <c r="I3172" t="s">
        <v>909</v>
      </c>
    </row>
    <row r="3173" spans="1:9" x14ac:dyDescent="0.3">
      <c r="A3173">
        <v>208</v>
      </c>
      <c r="B3173" t="s">
        <v>140</v>
      </c>
      <c r="C3173" t="s">
        <v>90</v>
      </c>
      <c r="D3173" t="s">
        <v>21</v>
      </c>
      <c r="E3173" t="s">
        <v>54</v>
      </c>
      <c r="F3173" s="101">
        <v>44530</v>
      </c>
      <c r="G3173">
        <v>0</v>
      </c>
      <c r="H3173">
        <v>1700</v>
      </c>
      <c r="I3173" t="s">
        <v>1000</v>
      </c>
    </row>
    <row r="3174" spans="1:9" x14ac:dyDescent="0.3">
      <c r="A3174">
        <v>214</v>
      </c>
      <c r="B3174" t="s">
        <v>143</v>
      </c>
      <c r="C3174" t="s">
        <v>90</v>
      </c>
      <c r="D3174" t="s">
        <v>21</v>
      </c>
      <c r="E3174" t="s">
        <v>54</v>
      </c>
      <c r="F3174" s="101">
        <v>44530</v>
      </c>
      <c r="G3174">
        <v>0</v>
      </c>
      <c r="H3174">
        <v>7500</v>
      </c>
      <c r="I3174" t="s">
        <v>1045</v>
      </c>
    </row>
    <row r="3175" spans="1:9" x14ac:dyDescent="0.3">
      <c r="A3175">
        <v>218</v>
      </c>
      <c r="B3175" t="s">
        <v>148</v>
      </c>
      <c r="C3175" t="s">
        <v>90</v>
      </c>
      <c r="D3175" t="s">
        <v>21</v>
      </c>
      <c r="E3175" t="s">
        <v>54</v>
      </c>
      <c r="F3175" s="101">
        <v>44530</v>
      </c>
      <c r="G3175">
        <v>0</v>
      </c>
      <c r="H3175">
        <v>172000</v>
      </c>
      <c r="I3175" t="s">
        <v>1103</v>
      </c>
    </row>
    <row r="3176" spans="1:9" x14ac:dyDescent="0.3">
      <c r="A3176">
        <v>225</v>
      </c>
      <c r="B3176" t="s">
        <v>156</v>
      </c>
      <c r="C3176" t="s">
        <v>90</v>
      </c>
      <c r="D3176" t="s">
        <v>21</v>
      </c>
      <c r="E3176" t="s">
        <v>22</v>
      </c>
      <c r="F3176" s="101">
        <v>44530</v>
      </c>
      <c r="G3176">
        <v>0</v>
      </c>
      <c r="H3176">
        <v>1</v>
      </c>
      <c r="I3176" t="s">
        <v>1160</v>
      </c>
    </row>
    <row r="3177" spans="1:9" x14ac:dyDescent="0.3">
      <c r="A3177">
        <v>239</v>
      </c>
      <c r="B3177" t="s">
        <v>1226</v>
      </c>
      <c r="C3177" t="s">
        <v>29</v>
      </c>
      <c r="D3177" t="s">
        <v>21</v>
      </c>
      <c r="E3177" t="s">
        <v>22</v>
      </c>
      <c r="F3177" s="101">
        <v>44530</v>
      </c>
      <c r="G3177">
        <v>0</v>
      </c>
      <c r="I3177" t="s">
        <v>8465</v>
      </c>
    </row>
    <row r="3178" spans="1:9" x14ac:dyDescent="0.3">
      <c r="A3178">
        <v>434</v>
      </c>
      <c r="B3178" t="s">
        <v>403</v>
      </c>
      <c r="C3178" t="s">
        <v>90</v>
      </c>
      <c r="D3178" t="s">
        <v>21</v>
      </c>
      <c r="E3178" t="s">
        <v>54</v>
      </c>
      <c r="F3178" s="101">
        <v>44530</v>
      </c>
      <c r="G3178">
        <v>0</v>
      </c>
      <c r="H3178">
        <v>200</v>
      </c>
      <c r="I3178" t="s">
        <v>1731</v>
      </c>
    </row>
    <row r="3179" spans="1:9" x14ac:dyDescent="0.3">
      <c r="A3179">
        <v>436</v>
      </c>
      <c r="B3179" t="s">
        <v>121</v>
      </c>
      <c r="C3179" t="s">
        <v>93</v>
      </c>
      <c r="D3179" t="s">
        <v>21</v>
      </c>
      <c r="E3179" t="s">
        <v>54</v>
      </c>
      <c r="F3179" s="101">
        <v>44530</v>
      </c>
      <c r="G3179">
        <v>0</v>
      </c>
      <c r="H3179">
        <v>14</v>
      </c>
      <c r="I3179" t="s">
        <v>1771</v>
      </c>
    </row>
    <row r="3180" spans="1:9" x14ac:dyDescent="0.3">
      <c r="A3180">
        <v>77</v>
      </c>
      <c r="B3180" t="s">
        <v>57</v>
      </c>
      <c r="C3180" t="s">
        <v>58</v>
      </c>
      <c r="D3180" t="s">
        <v>21</v>
      </c>
      <c r="E3180" t="s">
        <v>22</v>
      </c>
      <c r="F3180" s="101">
        <v>44561</v>
      </c>
      <c r="G3180">
        <v>96.1</v>
      </c>
      <c r="H3180">
        <v>95</v>
      </c>
      <c r="I3180" t="s">
        <v>2517</v>
      </c>
    </row>
    <row r="3181" spans="1:9" x14ac:dyDescent="0.3">
      <c r="A3181">
        <v>121</v>
      </c>
      <c r="B3181" t="s">
        <v>94</v>
      </c>
      <c r="C3181" t="s">
        <v>25</v>
      </c>
      <c r="D3181" t="s">
        <v>21</v>
      </c>
      <c r="E3181" t="s">
        <v>54</v>
      </c>
      <c r="F3181" s="101">
        <v>44561</v>
      </c>
      <c r="G3181">
        <v>103.26231166616761</v>
      </c>
      <c r="H3181">
        <v>100</v>
      </c>
      <c r="I3181" t="s">
        <v>803</v>
      </c>
    </row>
    <row r="3182" spans="1:9" x14ac:dyDescent="0.3">
      <c r="A3182">
        <v>124</v>
      </c>
      <c r="B3182" t="s">
        <v>97</v>
      </c>
      <c r="C3182" t="s">
        <v>64</v>
      </c>
      <c r="D3182" t="s">
        <v>21</v>
      </c>
      <c r="E3182" t="s">
        <v>54</v>
      </c>
      <c r="F3182" s="101">
        <v>44561</v>
      </c>
      <c r="G3182">
        <v>0</v>
      </c>
      <c r="H3182">
        <v>1.6</v>
      </c>
      <c r="I3182" t="s">
        <v>851</v>
      </c>
    </row>
    <row r="3183" spans="1:9" x14ac:dyDescent="0.3">
      <c r="A3183">
        <v>125</v>
      </c>
      <c r="B3183" t="s">
        <v>98</v>
      </c>
      <c r="C3183" t="s">
        <v>64</v>
      </c>
      <c r="D3183" t="s">
        <v>21</v>
      </c>
      <c r="E3183" t="s">
        <v>54</v>
      </c>
      <c r="F3183" s="101">
        <v>44561</v>
      </c>
      <c r="G3183">
        <v>0</v>
      </c>
      <c r="H3183">
        <v>4.7</v>
      </c>
      <c r="I3183" t="s">
        <v>868</v>
      </c>
    </row>
    <row r="3184" spans="1:9" x14ac:dyDescent="0.3">
      <c r="A3184">
        <v>128</v>
      </c>
      <c r="B3184" t="s">
        <v>101</v>
      </c>
      <c r="C3184" t="s">
        <v>64</v>
      </c>
      <c r="D3184" t="s">
        <v>21</v>
      </c>
      <c r="E3184" t="s">
        <v>54</v>
      </c>
      <c r="F3184" s="101">
        <v>44561</v>
      </c>
      <c r="G3184">
        <v>0.71713147410358569</v>
      </c>
      <c r="H3184">
        <v>1</v>
      </c>
      <c r="I3184" t="s">
        <v>889</v>
      </c>
    </row>
    <row r="3185" spans="1:9" x14ac:dyDescent="0.3">
      <c r="A3185">
        <v>139</v>
      </c>
      <c r="B3185" t="s">
        <v>106</v>
      </c>
      <c r="C3185" t="s">
        <v>104</v>
      </c>
      <c r="D3185" t="s">
        <v>21</v>
      </c>
      <c r="E3185" t="s">
        <v>54</v>
      </c>
      <c r="F3185" s="101">
        <v>44561</v>
      </c>
      <c r="G3185">
        <v>107.0374146644206</v>
      </c>
      <c r="H3185">
        <v>100</v>
      </c>
      <c r="I3185" t="s">
        <v>910</v>
      </c>
    </row>
    <row r="3186" spans="1:9" x14ac:dyDescent="0.3">
      <c r="A3186">
        <v>208</v>
      </c>
      <c r="B3186" t="s">
        <v>140</v>
      </c>
      <c r="C3186" t="s">
        <v>90</v>
      </c>
      <c r="D3186" t="s">
        <v>21</v>
      </c>
      <c r="E3186" t="s">
        <v>54</v>
      </c>
      <c r="F3186" s="101">
        <v>44561</v>
      </c>
      <c r="G3186">
        <v>0</v>
      </c>
      <c r="H3186">
        <v>1700</v>
      </c>
      <c r="I3186" t="s">
        <v>1001</v>
      </c>
    </row>
    <row r="3187" spans="1:9" x14ac:dyDescent="0.3">
      <c r="A3187">
        <v>214</v>
      </c>
      <c r="B3187" t="s">
        <v>143</v>
      </c>
      <c r="C3187" t="s">
        <v>90</v>
      </c>
      <c r="D3187" t="s">
        <v>21</v>
      </c>
      <c r="E3187" t="s">
        <v>54</v>
      </c>
      <c r="F3187" s="101">
        <v>44561</v>
      </c>
      <c r="G3187">
        <v>0</v>
      </c>
      <c r="H3187">
        <v>7500</v>
      </c>
      <c r="I3187" t="s">
        <v>1046</v>
      </c>
    </row>
    <row r="3188" spans="1:9" x14ac:dyDescent="0.3">
      <c r="A3188">
        <v>218</v>
      </c>
      <c r="B3188" t="s">
        <v>148</v>
      </c>
      <c r="C3188" t="s">
        <v>90</v>
      </c>
      <c r="D3188" t="s">
        <v>21</v>
      </c>
      <c r="E3188" t="s">
        <v>54</v>
      </c>
      <c r="F3188" s="101">
        <v>44561</v>
      </c>
      <c r="G3188">
        <v>0</v>
      </c>
      <c r="H3188">
        <v>172000</v>
      </c>
      <c r="I3188" t="s">
        <v>8466</v>
      </c>
    </row>
    <row r="3189" spans="1:9" x14ac:dyDescent="0.3">
      <c r="A3189">
        <v>225</v>
      </c>
      <c r="B3189" t="s">
        <v>156</v>
      </c>
      <c r="C3189" t="s">
        <v>90</v>
      </c>
      <c r="D3189" t="s">
        <v>21</v>
      </c>
      <c r="E3189" t="s">
        <v>22</v>
      </c>
      <c r="F3189" s="101">
        <v>44561</v>
      </c>
      <c r="G3189">
        <v>0</v>
      </c>
      <c r="H3189">
        <v>1</v>
      </c>
      <c r="I3189" t="s">
        <v>1161</v>
      </c>
    </row>
    <row r="3190" spans="1:9" x14ac:dyDescent="0.3">
      <c r="A3190">
        <v>239</v>
      </c>
      <c r="B3190" t="s">
        <v>1226</v>
      </c>
      <c r="C3190" t="s">
        <v>29</v>
      </c>
      <c r="D3190" t="s">
        <v>21</v>
      </c>
      <c r="E3190" t="s">
        <v>22</v>
      </c>
      <c r="F3190" s="101">
        <v>44561</v>
      </c>
      <c r="G3190">
        <v>0</v>
      </c>
      <c r="I3190" t="s">
        <v>8467</v>
      </c>
    </row>
    <row r="3191" spans="1:9" x14ac:dyDescent="0.3">
      <c r="A3191">
        <v>434</v>
      </c>
      <c r="B3191" t="s">
        <v>403</v>
      </c>
      <c r="C3191" t="s">
        <v>90</v>
      </c>
      <c r="D3191" t="s">
        <v>21</v>
      </c>
      <c r="E3191" t="s">
        <v>54</v>
      </c>
      <c r="F3191" s="101">
        <v>44561</v>
      </c>
      <c r="G3191">
        <v>0</v>
      </c>
      <c r="H3191">
        <v>200</v>
      </c>
      <c r="I3191" t="s">
        <v>1732</v>
      </c>
    </row>
    <row r="3192" spans="1:9" x14ac:dyDescent="0.3">
      <c r="A3192">
        <v>436</v>
      </c>
      <c r="B3192" t="s">
        <v>121</v>
      </c>
      <c r="C3192" t="s">
        <v>93</v>
      </c>
      <c r="D3192" t="s">
        <v>21</v>
      </c>
      <c r="E3192" t="s">
        <v>54</v>
      </c>
      <c r="F3192" s="101">
        <v>44561</v>
      </c>
      <c r="G3192">
        <v>0</v>
      </c>
      <c r="H3192">
        <v>14</v>
      </c>
      <c r="I3192" t="s">
        <v>1772</v>
      </c>
    </row>
    <row r="3193" spans="1:9" x14ac:dyDescent="0.3">
      <c r="A3193">
        <v>68</v>
      </c>
      <c r="B3193" t="s">
        <v>49</v>
      </c>
      <c r="C3193" t="s">
        <v>50</v>
      </c>
      <c r="D3193" t="s">
        <v>47</v>
      </c>
      <c r="E3193" t="s">
        <v>22</v>
      </c>
      <c r="F3193" s="101">
        <v>44561</v>
      </c>
      <c r="G3193">
        <v>94.8</v>
      </c>
      <c r="H3193">
        <v>80</v>
      </c>
      <c r="I3193" t="s">
        <v>2478</v>
      </c>
    </row>
    <row r="3194" spans="1:9" x14ac:dyDescent="0.3">
      <c r="A3194">
        <v>73</v>
      </c>
      <c r="B3194" t="s">
        <v>53</v>
      </c>
      <c r="C3194" t="s">
        <v>25</v>
      </c>
      <c r="D3194" t="s">
        <v>47</v>
      </c>
      <c r="E3194" t="s">
        <v>54</v>
      </c>
      <c r="F3194" s="101">
        <v>44561</v>
      </c>
      <c r="G3194">
        <v>15.5</v>
      </c>
      <c r="H3194">
        <v>20</v>
      </c>
      <c r="I3194" t="s">
        <v>2495</v>
      </c>
    </row>
    <row r="3195" spans="1:9" x14ac:dyDescent="0.3">
      <c r="A3195">
        <v>74</v>
      </c>
      <c r="B3195" t="s">
        <v>56</v>
      </c>
      <c r="C3195" t="s">
        <v>25</v>
      </c>
      <c r="D3195" t="s">
        <v>47</v>
      </c>
      <c r="E3195" t="s">
        <v>22</v>
      </c>
      <c r="F3195" s="101">
        <v>44561</v>
      </c>
      <c r="G3195">
        <v>91.071428571428555</v>
      </c>
      <c r="H3195">
        <v>80</v>
      </c>
      <c r="I3195" t="s">
        <v>2501</v>
      </c>
    </row>
    <row r="3196" spans="1:9" x14ac:dyDescent="0.3">
      <c r="A3196">
        <v>86</v>
      </c>
      <c r="B3196" t="s">
        <v>67</v>
      </c>
      <c r="C3196" t="s">
        <v>64</v>
      </c>
      <c r="D3196" t="s">
        <v>47</v>
      </c>
      <c r="E3196" t="s">
        <v>22</v>
      </c>
      <c r="F3196" s="101">
        <v>44561</v>
      </c>
      <c r="G3196">
        <v>100</v>
      </c>
      <c r="H3196">
        <v>100</v>
      </c>
      <c r="I3196" t="s">
        <v>2531</v>
      </c>
    </row>
    <row r="3197" spans="1:9" x14ac:dyDescent="0.3">
      <c r="A3197">
        <v>95</v>
      </c>
      <c r="B3197" t="s">
        <v>75</v>
      </c>
      <c r="C3197" t="s">
        <v>64</v>
      </c>
      <c r="D3197" t="s">
        <v>47</v>
      </c>
      <c r="E3197" t="s">
        <v>22</v>
      </c>
      <c r="F3197" s="101">
        <v>44561</v>
      </c>
      <c r="G3197">
        <v>100</v>
      </c>
      <c r="H3197">
        <v>100</v>
      </c>
      <c r="I3197" t="s">
        <v>2558</v>
      </c>
    </row>
    <row r="3198" spans="1:9" x14ac:dyDescent="0.3">
      <c r="A3198">
        <v>143</v>
      </c>
      <c r="B3198" t="s">
        <v>911</v>
      </c>
      <c r="C3198" t="s">
        <v>77</v>
      </c>
      <c r="D3198" t="s">
        <v>47</v>
      </c>
      <c r="E3198" t="s">
        <v>22</v>
      </c>
      <c r="F3198" s="101">
        <v>44561</v>
      </c>
      <c r="G3198">
        <v>144</v>
      </c>
      <c r="H3198">
        <v>100</v>
      </c>
      <c r="I3198" t="s">
        <v>913</v>
      </c>
    </row>
    <row r="3199" spans="1:9" x14ac:dyDescent="0.3">
      <c r="A3199">
        <v>145</v>
      </c>
      <c r="B3199" t="s">
        <v>109</v>
      </c>
      <c r="C3199" t="s">
        <v>110</v>
      </c>
      <c r="D3199" t="s">
        <v>47</v>
      </c>
      <c r="E3199" t="s">
        <v>22</v>
      </c>
      <c r="F3199" s="101">
        <v>44561</v>
      </c>
      <c r="G3199">
        <v>2.145161290322581</v>
      </c>
      <c r="H3199">
        <v>1</v>
      </c>
      <c r="I3199" t="s">
        <v>922</v>
      </c>
    </row>
    <row r="3200" spans="1:9" x14ac:dyDescent="0.3">
      <c r="A3200">
        <v>146</v>
      </c>
      <c r="B3200" t="s">
        <v>111</v>
      </c>
      <c r="C3200" t="s">
        <v>77</v>
      </c>
      <c r="D3200" t="s">
        <v>47</v>
      </c>
      <c r="E3200" t="s">
        <v>22</v>
      </c>
      <c r="F3200" s="101">
        <v>44561</v>
      </c>
      <c r="G3200">
        <v>103.91</v>
      </c>
      <c r="H3200">
        <v>230</v>
      </c>
      <c r="I3200" t="s">
        <v>927</v>
      </c>
    </row>
    <row r="3201" spans="1:9" x14ac:dyDescent="0.3">
      <c r="A3201">
        <v>148</v>
      </c>
      <c r="B3201" t="s">
        <v>114</v>
      </c>
      <c r="C3201" t="s">
        <v>110</v>
      </c>
      <c r="D3201" t="s">
        <v>47</v>
      </c>
      <c r="E3201" t="s">
        <v>22</v>
      </c>
      <c r="F3201" s="101">
        <v>44561</v>
      </c>
      <c r="G3201">
        <v>2.7712890210235721</v>
      </c>
      <c r="H3201">
        <v>5</v>
      </c>
      <c r="I3201" t="s">
        <v>934</v>
      </c>
    </row>
    <row r="3202" spans="1:9" x14ac:dyDescent="0.3">
      <c r="A3202">
        <v>275</v>
      </c>
      <c r="B3202" t="s">
        <v>216</v>
      </c>
      <c r="C3202" t="s">
        <v>217</v>
      </c>
      <c r="D3202" t="s">
        <v>47</v>
      </c>
      <c r="E3202" t="s">
        <v>22</v>
      </c>
      <c r="F3202" s="101">
        <v>44561</v>
      </c>
      <c r="G3202">
        <v>0</v>
      </c>
      <c r="H3202">
        <v>80</v>
      </c>
      <c r="I3202" t="s">
        <v>8468</v>
      </c>
    </row>
    <row r="3203" spans="1:9" x14ac:dyDescent="0.3">
      <c r="A3203">
        <v>278</v>
      </c>
      <c r="B3203" t="s">
        <v>1325</v>
      </c>
      <c r="C3203" t="s">
        <v>219</v>
      </c>
      <c r="D3203" t="s">
        <v>47</v>
      </c>
      <c r="E3203" t="s">
        <v>22</v>
      </c>
      <c r="F3203" s="101">
        <v>44561</v>
      </c>
      <c r="G3203">
        <v>0</v>
      </c>
      <c r="I3203" t="s">
        <v>1327</v>
      </c>
    </row>
    <row r="3204" spans="1:9" x14ac:dyDescent="0.3">
      <c r="A3204">
        <v>286</v>
      </c>
      <c r="B3204" t="s">
        <v>1339</v>
      </c>
      <c r="C3204" t="s">
        <v>219</v>
      </c>
      <c r="D3204" t="s">
        <v>47</v>
      </c>
      <c r="E3204" t="s">
        <v>22</v>
      </c>
      <c r="F3204" s="101">
        <v>44561</v>
      </c>
      <c r="G3204">
        <v>0</v>
      </c>
      <c r="I3204" t="s">
        <v>1341</v>
      </c>
    </row>
    <row r="3205" spans="1:9" x14ac:dyDescent="0.3">
      <c r="A3205">
        <v>302</v>
      </c>
      <c r="B3205" t="s">
        <v>1379</v>
      </c>
      <c r="C3205" t="s">
        <v>208</v>
      </c>
      <c r="D3205" t="s">
        <v>47</v>
      </c>
      <c r="E3205" t="s">
        <v>22</v>
      </c>
      <c r="F3205" s="101">
        <v>44561</v>
      </c>
      <c r="G3205">
        <v>0</v>
      </c>
      <c r="I3205" t="s">
        <v>8469</v>
      </c>
    </row>
    <row r="3206" spans="1:9" x14ac:dyDescent="0.3">
      <c r="A3206">
        <v>369</v>
      </c>
      <c r="B3206" t="s">
        <v>324</v>
      </c>
      <c r="C3206" t="s">
        <v>32</v>
      </c>
      <c r="D3206" t="s">
        <v>47</v>
      </c>
      <c r="E3206" t="s">
        <v>22</v>
      </c>
      <c r="F3206" s="101">
        <v>44561</v>
      </c>
      <c r="G3206">
        <v>0</v>
      </c>
      <c r="I3206" t="s">
        <v>8470</v>
      </c>
    </row>
    <row r="3207" spans="1:9" x14ac:dyDescent="0.3">
      <c r="A3207">
        <v>375</v>
      </c>
      <c r="B3207" t="s">
        <v>330</v>
      </c>
      <c r="C3207" t="s">
        <v>315</v>
      </c>
      <c r="D3207" t="s">
        <v>47</v>
      </c>
      <c r="E3207" t="s">
        <v>22</v>
      </c>
      <c r="F3207" s="101">
        <v>44561</v>
      </c>
      <c r="G3207">
        <v>0</v>
      </c>
      <c r="H3207">
        <v>100</v>
      </c>
      <c r="I3207" t="s">
        <v>1491</v>
      </c>
    </row>
    <row r="3208" spans="1:9" x14ac:dyDescent="0.3">
      <c r="A3208">
        <v>389</v>
      </c>
      <c r="B3208" t="s">
        <v>347</v>
      </c>
      <c r="C3208" t="s">
        <v>439</v>
      </c>
      <c r="D3208" t="s">
        <v>47</v>
      </c>
      <c r="E3208" t="s">
        <v>22</v>
      </c>
      <c r="F3208" s="101">
        <v>44561</v>
      </c>
      <c r="G3208">
        <v>0</v>
      </c>
      <c r="I3208" t="s">
        <v>1519</v>
      </c>
    </row>
    <row r="3209" spans="1:9" x14ac:dyDescent="0.3">
      <c r="A3209">
        <v>427</v>
      </c>
      <c r="B3209" t="s">
        <v>396</v>
      </c>
      <c r="C3209" t="s">
        <v>90</v>
      </c>
      <c r="D3209" t="s">
        <v>47</v>
      </c>
      <c r="E3209" t="s">
        <v>54</v>
      </c>
      <c r="F3209" s="101">
        <v>44561</v>
      </c>
      <c r="G3209">
        <v>0</v>
      </c>
      <c r="H3209">
        <v>0.2</v>
      </c>
      <c r="I3209" t="s">
        <v>1688</v>
      </c>
    </row>
    <row r="3210" spans="1:9" x14ac:dyDescent="0.3">
      <c r="A3210">
        <v>428</v>
      </c>
      <c r="B3210" t="s">
        <v>397</v>
      </c>
      <c r="C3210" t="s">
        <v>90</v>
      </c>
      <c r="D3210" t="s">
        <v>47</v>
      </c>
      <c r="E3210" t="s">
        <v>54</v>
      </c>
      <c r="F3210" s="101">
        <v>44561</v>
      </c>
      <c r="G3210">
        <v>17.40108659740832</v>
      </c>
      <c r="H3210">
        <v>1</v>
      </c>
      <c r="I3210" t="s">
        <v>1693</v>
      </c>
    </row>
    <row r="3211" spans="1:9" x14ac:dyDescent="0.3">
      <c r="A3211">
        <v>439</v>
      </c>
      <c r="B3211" t="s">
        <v>407</v>
      </c>
      <c r="C3211" t="s">
        <v>315</v>
      </c>
      <c r="D3211" t="s">
        <v>47</v>
      </c>
      <c r="E3211" t="s">
        <v>22</v>
      </c>
      <c r="F3211" s="101">
        <v>44561</v>
      </c>
      <c r="G3211">
        <v>0</v>
      </c>
      <c r="I3211" t="s">
        <v>1797</v>
      </c>
    </row>
    <row r="3212" spans="1:9" x14ac:dyDescent="0.3">
      <c r="A3212">
        <v>473</v>
      </c>
      <c r="B3212" t="s">
        <v>437</v>
      </c>
      <c r="C3212" t="s">
        <v>20</v>
      </c>
      <c r="D3212" t="s">
        <v>47</v>
      </c>
      <c r="E3212" t="s">
        <v>22</v>
      </c>
      <c r="F3212" s="101">
        <v>44561</v>
      </c>
      <c r="G3212">
        <v>0</v>
      </c>
      <c r="I3212" t="s">
        <v>8471</v>
      </c>
    </row>
    <row r="3213" spans="1:9" x14ac:dyDescent="0.3">
      <c r="A3213">
        <v>476</v>
      </c>
      <c r="B3213" t="s">
        <v>442</v>
      </c>
      <c r="C3213" t="s">
        <v>20</v>
      </c>
      <c r="D3213" t="s">
        <v>47</v>
      </c>
      <c r="E3213" t="s">
        <v>22</v>
      </c>
      <c r="F3213" s="101">
        <v>44561</v>
      </c>
      <c r="G3213">
        <v>0</v>
      </c>
      <c r="I3213" t="s">
        <v>8472</v>
      </c>
    </row>
    <row r="3214" spans="1:9" x14ac:dyDescent="0.3">
      <c r="A3214">
        <v>478</v>
      </c>
      <c r="B3214" t="s">
        <v>444</v>
      </c>
      <c r="C3214" t="s">
        <v>439</v>
      </c>
      <c r="D3214" t="s">
        <v>47</v>
      </c>
      <c r="E3214" t="s">
        <v>22</v>
      </c>
      <c r="F3214" s="101">
        <v>44561</v>
      </c>
      <c r="G3214">
        <v>0</v>
      </c>
      <c r="I3214" t="s">
        <v>2001</v>
      </c>
    </row>
    <row r="3215" spans="1:9" x14ac:dyDescent="0.3">
      <c r="A3215">
        <v>479</v>
      </c>
      <c r="B3215" t="s">
        <v>445</v>
      </c>
      <c r="C3215" t="s">
        <v>439</v>
      </c>
      <c r="D3215" t="s">
        <v>47</v>
      </c>
      <c r="E3215" t="s">
        <v>22</v>
      </c>
      <c r="F3215" s="101">
        <v>44561</v>
      </c>
      <c r="G3215">
        <v>0</v>
      </c>
      <c r="I3215" t="s">
        <v>2020</v>
      </c>
    </row>
    <row r="3216" spans="1:9" x14ac:dyDescent="0.3">
      <c r="A3216">
        <v>69</v>
      </c>
      <c r="B3216" t="s">
        <v>51</v>
      </c>
      <c r="C3216" t="s">
        <v>50</v>
      </c>
      <c r="D3216" t="s">
        <v>52</v>
      </c>
      <c r="E3216" t="s">
        <v>22</v>
      </c>
      <c r="F3216" s="101">
        <v>44561</v>
      </c>
      <c r="G3216">
        <v>81.508739650413986</v>
      </c>
      <c r="H3216">
        <v>80</v>
      </c>
      <c r="I3216" t="s">
        <v>2485</v>
      </c>
    </row>
    <row r="3217" spans="1:9" x14ac:dyDescent="0.3">
      <c r="A3217">
        <v>213</v>
      </c>
      <c r="B3217" t="s">
        <v>142</v>
      </c>
      <c r="C3217" t="s">
        <v>90</v>
      </c>
      <c r="D3217" t="s">
        <v>52</v>
      </c>
      <c r="E3217" t="s">
        <v>22</v>
      </c>
      <c r="F3217" s="101">
        <v>44561</v>
      </c>
      <c r="G3217">
        <v>0</v>
      </c>
      <c r="H3217">
        <v>90</v>
      </c>
      <c r="I3217" t="s">
        <v>1023</v>
      </c>
    </row>
    <row r="3218" spans="1:9" x14ac:dyDescent="0.3">
      <c r="A3218">
        <v>306</v>
      </c>
      <c r="B3218" t="s">
        <v>252</v>
      </c>
      <c r="C3218" t="s">
        <v>186</v>
      </c>
      <c r="D3218" t="s">
        <v>52</v>
      </c>
      <c r="E3218" t="s">
        <v>22</v>
      </c>
      <c r="F3218" s="101">
        <v>44561</v>
      </c>
      <c r="G3218">
        <v>0</v>
      </c>
      <c r="H3218">
        <v>100</v>
      </c>
      <c r="I3218" t="s">
        <v>8473</v>
      </c>
    </row>
    <row r="3219" spans="1:9" x14ac:dyDescent="0.3">
      <c r="A3219">
        <v>373</v>
      </c>
      <c r="B3219" t="s">
        <v>328</v>
      </c>
      <c r="C3219" t="s">
        <v>190</v>
      </c>
      <c r="D3219" t="s">
        <v>52</v>
      </c>
      <c r="E3219" t="s">
        <v>22</v>
      </c>
      <c r="F3219" s="101">
        <v>44561</v>
      </c>
      <c r="G3219">
        <v>0</v>
      </c>
      <c r="I3219" t="s">
        <v>1477</v>
      </c>
    </row>
    <row r="3220" spans="1:9" x14ac:dyDescent="0.3">
      <c r="A3220">
        <v>390</v>
      </c>
      <c r="B3220" t="s">
        <v>348</v>
      </c>
      <c r="C3220" t="s">
        <v>190</v>
      </c>
      <c r="D3220" t="s">
        <v>52</v>
      </c>
      <c r="E3220" t="s">
        <v>22</v>
      </c>
      <c r="F3220" s="101">
        <v>44561</v>
      </c>
      <c r="G3220">
        <v>0</v>
      </c>
      <c r="I3220" t="s">
        <v>1530</v>
      </c>
    </row>
    <row r="3221" spans="1:9" x14ac:dyDescent="0.3">
      <c r="A3221">
        <v>414</v>
      </c>
      <c r="B3221" t="s">
        <v>382</v>
      </c>
      <c r="C3221" t="s">
        <v>190</v>
      </c>
      <c r="D3221" t="s">
        <v>52</v>
      </c>
      <c r="E3221" t="s">
        <v>22</v>
      </c>
      <c r="F3221" s="101">
        <v>44561</v>
      </c>
      <c r="G3221">
        <v>0</v>
      </c>
      <c r="I3221" t="s">
        <v>1589</v>
      </c>
    </row>
    <row r="3222" spans="1:9" x14ac:dyDescent="0.3">
      <c r="A3222">
        <v>415</v>
      </c>
      <c r="B3222" t="s">
        <v>383</v>
      </c>
      <c r="C3222" t="s">
        <v>190</v>
      </c>
      <c r="D3222" t="s">
        <v>52</v>
      </c>
      <c r="E3222" t="s">
        <v>22</v>
      </c>
      <c r="F3222" s="101">
        <v>44561</v>
      </c>
      <c r="G3222">
        <v>0</v>
      </c>
      <c r="I3222" t="s">
        <v>1605</v>
      </c>
    </row>
    <row r="3223" spans="1:9" x14ac:dyDescent="0.3">
      <c r="A3223">
        <v>416</v>
      </c>
      <c r="B3223" t="s">
        <v>384</v>
      </c>
      <c r="C3223" t="s">
        <v>190</v>
      </c>
      <c r="D3223" t="s">
        <v>52</v>
      </c>
      <c r="E3223" t="s">
        <v>22</v>
      </c>
      <c r="F3223" s="101">
        <v>44561</v>
      </c>
      <c r="G3223">
        <v>0</v>
      </c>
      <c r="I3223" t="s">
        <v>1621</v>
      </c>
    </row>
    <row r="3224" spans="1:9" x14ac:dyDescent="0.3">
      <c r="A3224">
        <v>417</v>
      </c>
      <c r="B3224" t="s">
        <v>385</v>
      </c>
      <c r="C3224" t="s">
        <v>190</v>
      </c>
      <c r="D3224" t="s">
        <v>52</v>
      </c>
      <c r="E3224" t="s">
        <v>22</v>
      </c>
      <c r="F3224" s="101">
        <v>44561</v>
      </c>
      <c r="G3224">
        <v>0</v>
      </c>
      <c r="I3224" t="s">
        <v>1637</v>
      </c>
    </row>
    <row r="3225" spans="1:9" x14ac:dyDescent="0.3">
      <c r="A3225">
        <v>418</v>
      </c>
      <c r="B3225" t="s">
        <v>386</v>
      </c>
      <c r="C3225" t="s">
        <v>190</v>
      </c>
      <c r="D3225" t="s">
        <v>52</v>
      </c>
      <c r="E3225" t="s">
        <v>22</v>
      </c>
      <c r="F3225" s="101">
        <v>44561</v>
      </c>
      <c r="G3225">
        <v>0</v>
      </c>
      <c r="I3225" t="s">
        <v>1653</v>
      </c>
    </row>
    <row r="3226" spans="1:9" x14ac:dyDescent="0.3">
      <c r="A3226">
        <v>420</v>
      </c>
      <c r="B3226" t="s">
        <v>388</v>
      </c>
      <c r="C3226" t="s">
        <v>190</v>
      </c>
      <c r="D3226" t="s">
        <v>52</v>
      </c>
      <c r="E3226" t="s">
        <v>22</v>
      </c>
      <c r="F3226" s="101">
        <v>44561</v>
      </c>
      <c r="G3226">
        <v>0</v>
      </c>
      <c r="I3226" t="s">
        <v>1669</v>
      </c>
    </row>
    <row r="3227" spans="1:9" x14ac:dyDescent="0.3">
      <c r="A3227">
        <v>84</v>
      </c>
      <c r="B3227" t="s">
        <v>63</v>
      </c>
      <c r="C3227" t="s">
        <v>64</v>
      </c>
      <c r="D3227" t="s">
        <v>65</v>
      </c>
      <c r="E3227" t="s">
        <v>22</v>
      </c>
      <c r="F3227" s="101">
        <v>44561</v>
      </c>
      <c r="G3227">
        <v>100</v>
      </c>
      <c r="H3227">
        <v>100</v>
      </c>
      <c r="I3227" t="s">
        <v>2524</v>
      </c>
    </row>
    <row r="3228" spans="1:9" x14ac:dyDescent="0.3">
      <c r="A3228">
        <v>85</v>
      </c>
      <c r="B3228" t="s">
        <v>66</v>
      </c>
      <c r="C3228" t="s">
        <v>64</v>
      </c>
      <c r="D3228" t="s">
        <v>65</v>
      </c>
      <c r="E3228" t="s">
        <v>22</v>
      </c>
      <c r="F3228" s="101">
        <v>44561</v>
      </c>
      <c r="G3228">
        <v>100</v>
      </c>
      <c r="H3228">
        <v>100</v>
      </c>
      <c r="I3228" t="s">
        <v>2527</v>
      </c>
    </row>
    <row r="3229" spans="1:9" x14ac:dyDescent="0.3">
      <c r="A3229">
        <v>87</v>
      </c>
      <c r="B3229" t="s">
        <v>68</v>
      </c>
      <c r="C3229" t="s">
        <v>64</v>
      </c>
      <c r="D3229" t="s">
        <v>65</v>
      </c>
      <c r="E3229" t="s">
        <v>22</v>
      </c>
      <c r="F3229" s="101">
        <v>44561</v>
      </c>
      <c r="G3229">
        <v>93</v>
      </c>
      <c r="H3229">
        <v>80</v>
      </c>
      <c r="I3229" t="s">
        <v>2535</v>
      </c>
    </row>
    <row r="3230" spans="1:9" x14ac:dyDescent="0.3">
      <c r="A3230">
        <v>88</v>
      </c>
      <c r="B3230" t="s">
        <v>69</v>
      </c>
      <c r="C3230" t="s">
        <v>64</v>
      </c>
      <c r="D3230" t="s">
        <v>65</v>
      </c>
      <c r="E3230" t="s">
        <v>22</v>
      </c>
      <c r="F3230" s="101">
        <v>44561</v>
      </c>
      <c r="G3230">
        <v>100</v>
      </c>
      <c r="H3230">
        <v>100</v>
      </c>
      <c r="I3230" t="s">
        <v>2539</v>
      </c>
    </row>
    <row r="3231" spans="1:9" x14ac:dyDescent="0.3">
      <c r="A3231">
        <v>89</v>
      </c>
      <c r="B3231" t="s">
        <v>70</v>
      </c>
      <c r="C3231" t="s">
        <v>64</v>
      </c>
      <c r="D3231" t="s">
        <v>65</v>
      </c>
      <c r="E3231" t="s">
        <v>22</v>
      </c>
      <c r="F3231" s="101">
        <v>44561</v>
      </c>
      <c r="G3231">
        <v>100</v>
      </c>
      <c r="H3231">
        <v>100</v>
      </c>
      <c r="I3231" t="s">
        <v>2542</v>
      </c>
    </row>
    <row r="3232" spans="1:9" x14ac:dyDescent="0.3">
      <c r="A3232">
        <v>90</v>
      </c>
      <c r="B3232" t="s">
        <v>71</v>
      </c>
      <c r="C3232" t="s">
        <v>64</v>
      </c>
      <c r="D3232" t="s">
        <v>65</v>
      </c>
      <c r="E3232" t="s">
        <v>22</v>
      </c>
      <c r="F3232" s="101">
        <v>44561</v>
      </c>
      <c r="G3232">
        <v>100</v>
      </c>
      <c r="H3232">
        <v>100</v>
      </c>
      <c r="I3232" t="s">
        <v>2545</v>
      </c>
    </row>
    <row r="3233" spans="1:9" x14ac:dyDescent="0.3">
      <c r="A3233">
        <v>91</v>
      </c>
      <c r="B3233" t="s">
        <v>72</v>
      </c>
      <c r="C3233" t="s">
        <v>64</v>
      </c>
      <c r="D3233" t="s">
        <v>65</v>
      </c>
      <c r="E3233" t="s">
        <v>22</v>
      </c>
      <c r="F3233" s="101">
        <v>44561</v>
      </c>
      <c r="G3233">
        <v>100</v>
      </c>
      <c r="H3233">
        <v>100</v>
      </c>
      <c r="I3233" t="s">
        <v>2548</v>
      </c>
    </row>
    <row r="3234" spans="1:9" x14ac:dyDescent="0.3">
      <c r="A3234">
        <v>92</v>
      </c>
      <c r="B3234" t="s">
        <v>73</v>
      </c>
      <c r="C3234" t="s">
        <v>64</v>
      </c>
      <c r="D3234" t="s">
        <v>65</v>
      </c>
      <c r="E3234" t="s">
        <v>22</v>
      </c>
      <c r="F3234" s="101">
        <v>44561</v>
      </c>
      <c r="G3234">
        <v>100</v>
      </c>
      <c r="H3234">
        <v>100</v>
      </c>
      <c r="I3234" t="s">
        <v>2551</v>
      </c>
    </row>
    <row r="3235" spans="1:9" x14ac:dyDescent="0.3">
      <c r="A3235">
        <v>94</v>
      </c>
      <c r="B3235" t="s">
        <v>74</v>
      </c>
      <c r="C3235" t="s">
        <v>64</v>
      </c>
      <c r="D3235" t="s">
        <v>65</v>
      </c>
      <c r="E3235" t="s">
        <v>22</v>
      </c>
      <c r="F3235" s="101">
        <v>44561</v>
      </c>
      <c r="G3235">
        <v>100</v>
      </c>
      <c r="H3235">
        <v>100</v>
      </c>
      <c r="I3235" t="s">
        <v>2554</v>
      </c>
    </row>
    <row r="3236" spans="1:9" x14ac:dyDescent="0.3">
      <c r="A3236">
        <v>100</v>
      </c>
      <c r="B3236" t="s">
        <v>81</v>
      </c>
      <c r="C3236" t="s">
        <v>64</v>
      </c>
      <c r="D3236" t="s">
        <v>65</v>
      </c>
      <c r="E3236" t="s">
        <v>22</v>
      </c>
      <c r="F3236" s="101">
        <v>44561</v>
      </c>
      <c r="G3236">
        <v>100</v>
      </c>
      <c r="H3236">
        <v>100</v>
      </c>
      <c r="I3236" t="s">
        <v>740</v>
      </c>
    </row>
    <row r="3237" spans="1:9" x14ac:dyDescent="0.3">
      <c r="A3237">
        <v>104</v>
      </c>
      <c r="B3237" t="s">
        <v>82</v>
      </c>
      <c r="C3237" t="s">
        <v>64</v>
      </c>
      <c r="D3237" t="s">
        <v>65</v>
      </c>
      <c r="E3237" t="s">
        <v>54</v>
      </c>
      <c r="F3237" s="101">
        <v>44561</v>
      </c>
      <c r="G3237">
        <v>0.34</v>
      </c>
      <c r="H3237">
        <v>2.14</v>
      </c>
      <c r="I3237" t="s">
        <v>745</v>
      </c>
    </row>
    <row r="3238" spans="1:9" x14ac:dyDescent="0.3">
      <c r="A3238">
        <v>106</v>
      </c>
      <c r="B3238" t="s">
        <v>84</v>
      </c>
      <c r="C3238" t="s">
        <v>64</v>
      </c>
      <c r="D3238" t="s">
        <v>65</v>
      </c>
      <c r="E3238" t="s">
        <v>54</v>
      </c>
      <c r="F3238" s="101">
        <v>44561</v>
      </c>
      <c r="G3238">
        <v>0</v>
      </c>
      <c r="H3238">
        <v>0</v>
      </c>
      <c r="I3238" t="s">
        <v>748</v>
      </c>
    </row>
    <row r="3239" spans="1:9" x14ac:dyDescent="0.3">
      <c r="A3239">
        <v>126</v>
      </c>
      <c r="B3239" t="s">
        <v>99</v>
      </c>
      <c r="C3239" t="s">
        <v>64</v>
      </c>
      <c r="D3239" t="s">
        <v>65</v>
      </c>
      <c r="E3239" t="s">
        <v>54</v>
      </c>
      <c r="F3239" s="101">
        <v>44561</v>
      </c>
      <c r="G3239">
        <v>0.1370801919122687</v>
      </c>
      <c r="H3239">
        <v>2</v>
      </c>
      <c r="I3239" t="s">
        <v>874</v>
      </c>
    </row>
    <row r="3240" spans="1:9" x14ac:dyDescent="0.3">
      <c r="A3240">
        <v>127</v>
      </c>
      <c r="B3240" t="s">
        <v>100</v>
      </c>
      <c r="C3240" t="s">
        <v>64</v>
      </c>
      <c r="D3240" t="s">
        <v>65</v>
      </c>
      <c r="E3240" t="s">
        <v>54</v>
      </c>
      <c r="F3240" s="101">
        <v>44561</v>
      </c>
      <c r="G3240">
        <v>0</v>
      </c>
      <c r="H3240">
        <v>0</v>
      </c>
      <c r="I3240" t="s">
        <v>876</v>
      </c>
    </row>
    <row r="3241" spans="1:9" x14ac:dyDescent="0.3">
      <c r="A3241">
        <v>144</v>
      </c>
      <c r="B3241" t="s">
        <v>108</v>
      </c>
      <c r="C3241" t="s">
        <v>77</v>
      </c>
      <c r="D3241" t="s">
        <v>65</v>
      </c>
      <c r="E3241" t="s">
        <v>22</v>
      </c>
      <c r="F3241" s="101">
        <v>44561</v>
      </c>
      <c r="G3241">
        <v>2.9444444444444451</v>
      </c>
      <c r="H3241">
        <v>3</v>
      </c>
      <c r="I3241" t="s">
        <v>917</v>
      </c>
    </row>
    <row r="3242" spans="1:9" x14ac:dyDescent="0.3">
      <c r="A3242">
        <v>216</v>
      </c>
      <c r="B3242" t="s">
        <v>146</v>
      </c>
      <c r="C3242" t="s">
        <v>90</v>
      </c>
      <c r="D3242" t="s">
        <v>65</v>
      </c>
      <c r="E3242" t="s">
        <v>22</v>
      </c>
      <c r="F3242" s="101">
        <v>44561</v>
      </c>
      <c r="G3242">
        <v>0</v>
      </c>
      <c r="H3242">
        <v>100</v>
      </c>
      <c r="I3242" t="s">
        <v>1072</v>
      </c>
    </row>
    <row r="3243" spans="1:9" x14ac:dyDescent="0.3">
      <c r="A3243">
        <v>221</v>
      </c>
      <c r="B3243" t="s">
        <v>152</v>
      </c>
      <c r="C3243" t="s">
        <v>90</v>
      </c>
      <c r="D3243" t="s">
        <v>65</v>
      </c>
      <c r="E3243" t="s">
        <v>22</v>
      </c>
      <c r="F3243" s="101">
        <v>44561</v>
      </c>
      <c r="G3243">
        <v>0</v>
      </c>
      <c r="H3243">
        <v>100</v>
      </c>
      <c r="I3243" t="s">
        <v>1133</v>
      </c>
    </row>
    <row r="3244" spans="1:9" x14ac:dyDescent="0.3">
      <c r="A3244">
        <v>222</v>
      </c>
      <c r="B3244" t="s">
        <v>153</v>
      </c>
      <c r="C3244" t="s">
        <v>90</v>
      </c>
      <c r="D3244" t="s">
        <v>65</v>
      </c>
      <c r="E3244" t="s">
        <v>22</v>
      </c>
      <c r="F3244" s="101">
        <v>44561</v>
      </c>
      <c r="G3244">
        <v>0</v>
      </c>
      <c r="H3244">
        <v>90</v>
      </c>
      <c r="I3244" t="s">
        <v>1137</v>
      </c>
    </row>
    <row r="3245" spans="1:9" x14ac:dyDescent="0.3">
      <c r="A3245">
        <v>223</v>
      </c>
      <c r="B3245" t="s">
        <v>154</v>
      </c>
      <c r="C3245" t="s">
        <v>90</v>
      </c>
      <c r="D3245" t="s">
        <v>65</v>
      </c>
      <c r="E3245" t="s">
        <v>22</v>
      </c>
      <c r="F3245" s="101">
        <v>44561</v>
      </c>
      <c r="G3245">
        <v>0</v>
      </c>
      <c r="H3245">
        <v>100</v>
      </c>
      <c r="I3245" t="s">
        <v>1140</v>
      </c>
    </row>
    <row r="3246" spans="1:9" x14ac:dyDescent="0.3">
      <c r="A3246">
        <v>226</v>
      </c>
      <c r="B3246" t="s">
        <v>157</v>
      </c>
      <c r="C3246" t="s">
        <v>90</v>
      </c>
      <c r="D3246" t="s">
        <v>65</v>
      </c>
      <c r="E3246" t="s">
        <v>22</v>
      </c>
      <c r="F3246" s="101">
        <v>44561</v>
      </c>
      <c r="G3246">
        <v>0</v>
      </c>
      <c r="H3246">
        <v>2</v>
      </c>
      <c r="I3246" t="s">
        <v>8474</v>
      </c>
    </row>
    <row r="3247" spans="1:9" x14ac:dyDescent="0.3">
      <c r="A3247">
        <v>227</v>
      </c>
      <c r="B3247" t="s">
        <v>1182</v>
      </c>
      <c r="C3247" t="s">
        <v>90</v>
      </c>
      <c r="D3247" t="s">
        <v>65</v>
      </c>
      <c r="E3247" t="s">
        <v>54</v>
      </c>
      <c r="F3247" s="101">
        <v>44561</v>
      </c>
      <c r="G3247">
        <v>0</v>
      </c>
      <c r="H3247">
        <v>0.3</v>
      </c>
      <c r="I3247" t="s">
        <v>1183</v>
      </c>
    </row>
    <row r="3248" spans="1:9" x14ac:dyDescent="0.3">
      <c r="A3248">
        <v>228</v>
      </c>
      <c r="B3248" t="s">
        <v>159</v>
      </c>
      <c r="C3248" t="s">
        <v>90</v>
      </c>
      <c r="D3248" t="s">
        <v>65</v>
      </c>
      <c r="E3248" t="s">
        <v>22</v>
      </c>
      <c r="F3248" s="101">
        <v>44561</v>
      </c>
      <c r="G3248">
        <v>137.43493771565591</v>
      </c>
      <c r="H3248">
        <v>100</v>
      </c>
      <c r="I3248" t="s">
        <v>1186</v>
      </c>
    </row>
    <row r="3249" spans="1:9" x14ac:dyDescent="0.3">
      <c r="A3249">
        <v>244</v>
      </c>
      <c r="B3249" t="s">
        <v>176</v>
      </c>
      <c r="C3249" t="s">
        <v>90</v>
      </c>
      <c r="D3249" t="s">
        <v>65</v>
      </c>
      <c r="E3249" t="s">
        <v>54</v>
      </c>
      <c r="F3249" s="101">
        <v>44561</v>
      </c>
      <c r="G3249">
        <v>20</v>
      </c>
      <c r="I3249" t="s">
        <v>1241</v>
      </c>
    </row>
    <row r="3250" spans="1:9" x14ac:dyDescent="0.3">
      <c r="A3250">
        <v>272</v>
      </c>
      <c r="B3250" t="s">
        <v>212</v>
      </c>
      <c r="C3250" t="s">
        <v>64</v>
      </c>
      <c r="D3250" t="s">
        <v>65</v>
      </c>
      <c r="E3250" t="s">
        <v>54</v>
      </c>
      <c r="F3250" s="101">
        <v>44561</v>
      </c>
      <c r="G3250">
        <v>0</v>
      </c>
      <c r="H3250">
        <v>0</v>
      </c>
      <c r="I3250" t="s">
        <v>1297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7"/>
  <sheetViews>
    <sheetView workbookViewId="0"/>
  </sheetViews>
  <sheetFormatPr baseColWidth="10" defaultColWidth="8.88671875" defaultRowHeight="14.4" x14ac:dyDescent="0.3"/>
  <sheetData>
    <row r="1" spans="1:7" x14ac:dyDescent="0.3">
      <c r="A1" t="s">
        <v>0</v>
      </c>
      <c r="B1" t="s">
        <v>1</v>
      </c>
      <c r="C1" t="s">
        <v>8475</v>
      </c>
      <c r="D1" t="s">
        <v>8476</v>
      </c>
      <c r="E1" t="s">
        <v>8477</v>
      </c>
      <c r="F1" t="s">
        <v>8478</v>
      </c>
      <c r="G1" t="s">
        <v>8479</v>
      </c>
    </row>
    <row r="2" spans="1:7" x14ac:dyDescent="0.3">
      <c r="A2">
        <v>111</v>
      </c>
      <c r="B2" t="s">
        <v>85</v>
      </c>
      <c r="C2" t="s">
        <v>8480</v>
      </c>
      <c r="F2" t="s">
        <v>8481</v>
      </c>
    </row>
    <row r="3" spans="1:7" x14ac:dyDescent="0.3">
      <c r="A3">
        <v>122</v>
      </c>
      <c r="B3" t="s">
        <v>96</v>
      </c>
      <c r="C3" t="s">
        <v>8480</v>
      </c>
      <c r="F3" t="s">
        <v>8482</v>
      </c>
    </row>
    <row r="4" spans="1:7" x14ac:dyDescent="0.3">
      <c r="A4">
        <v>241</v>
      </c>
      <c r="B4" t="s">
        <v>173</v>
      </c>
      <c r="C4" t="s">
        <v>8480</v>
      </c>
      <c r="F4" t="s">
        <v>8483</v>
      </c>
    </row>
    <row r="5" spans="1:7" x14ac:dyDescent="0.3">
      <c r="A5">
        <v>77</v>
      </c>
      <c r="B5" t="s">
        <v>57</v>
      </c>
      <c r="C5" t="s">
        <v>8480</v>
      </c>
      <c r="F5" t="s">
        <v>8484</v>
      </c>
    </row>
    <row r="6" spans="1:7" x14ac:dyDescent="0.3">
      <c r="A6">
        <v>100</v>
      </c>
      <c r="B6" t="s">
        <v>81</v>
      </c>
      <c r="C6" t="s">
        <v>8485</v>
      </c>
      <c r="F6" t="s">
        <v>8486</v>
      </c>
    </row>
    <row r="7" spans="1:7" x14ac:dyDescent="0.3">
      <c r="A7">
        <v>104</v>
      </c>
      <c r="B7" t="s">
        <v>82</v>
      </c>
      <c r="C7" t="s">
        <v>8485</v>
      </c>
      <c r="F7" t="s">
        <v>8487</v>
      </c>
    </row>
    <row r="8" spans="1:7" x14ac:dyDescent="0.3">
      <c r="A8">
        <v>106</v>
      </c>
      <c r="B8" t="s">
        <v>84</v>
      </c>
      <c r="C8" t="s">
        <v>8485</v>
      </c>
      <c r="F8" t="s">
        <v>8488</v>
      </c>
    </row>
    <row r="9" spans="1:7" x14ac:dyDescent="0.3">
      <c r="A9">
        <v>112</v>
      </c>
      <c r="B9" t="s">
        <v>85</v>
      </c>
      <c r="C9" t="s">
        <v>8485</v>
      </c>
      <c r="F9" t="s">
        <v>8489</v>
      </c>
    </row>
    <row r="10" spans="1:7" x14ac:dyDescent="0.3">
      <c r="A10">
        <v>115</v>
      </c>
      <c r="B10" t="s">
        <v>85</v>
      </c>
      <c r="C10" t="s">
        <v>8485</v>
      </c>
      <c r="F10" t="s">
        <v>8490</v>
      </c>
    </row>
    <row r="11" spans="1:7" x14ac:dyDescent="0.3">
      <c r="A11">
        <v>116</v>
      </c>
      <c r="B11" t="s">
        <v>85</v>
      </c>
      <c r="C11" t="s">
        <v>8485</v>
      </c>
      <c r="F11" t="s">
        <v>8491</v>
      </c>
    </row>
    <row r="12" spans="1:7" x14ac:dyDescent="0.3">
      <c r="A12">
        <v>117</v>
      </c>
      <c r="B12" t="s">
        <v>85</v>
      </c>
      <c r="C12" t="s">
        <v>8485</v>
      </c>
      <c r="F12" t="s">
        <v>8492</v>
      </c>
    </row>
    <row r="13" spans="1:7" x14ac:dyDescent="0.3">
      <c r="A13">
        <v>118</v>
      </c>
      <c r="B13" t="s">
        <v>8493</v>
      </c>
      <c r="C13" t="s">
        <v>8485</v>
      </c>
      <c r="F13" t="s">
        <v>8494</v>
      </c>
    </row>
    <row r="14" spans="1:7" x14ac:dyDescent="0.3">
      <c r="A14">
        <v>124</v>
      </c>
      <c r="B14" t="s">
        <v>97</v>
      </c>
      <c r="C14" t="s">
        <v>8485</v>
      </c>
      <c r="F14" t="s">
        <v>8495</v>
      </c>
    </row>
    <row r="15" spans="1:7" x14ac:dyDescent="0.3">
      <c r="A15">
        <v>125</v>
      </c>
      <c r="B15" t="s">
        <v>98</v>
      </c>
      <c r="C15" t="s">
        <v>8485</v>
      </c>
      <c r="F15" t="s">
        <v>8496</v>
      </c>
    </row>
    <row r="16" spans="1:7" x14ac:dyDescent="0.3">
      <c r="A16">
        <v>126</v>
      </c>
      <c r="B16" t="s">
        <v>99</v>
      </c>
      <c r="C16" t="s">
        <v>8485</v>
      </c>
      <c r="F16" t="s">
        <v>8497</v>
      </c>
    </row>
    <row r="17" spans="1:6" x14ac:dyDescent="0.3">
      <c r="A17">
        <v>127</v>
      </c>
      <c r="B17" t="s">
        <v>100</v>
      </c>
      <c r="C17" t="s">
        <v>8485</v>
      </c>
      <c r="F17" t="s">
        <v>8498</v>
      </c>
    </row>
    <row r="18" spans="1:6" x14ac:dyDescent="0.3">
      <c r="A18">
        <v>128</v>
      </c>
      <c r="B18" t="s">
        <v>101</v>
      </c>
      <c r="C18" t="s">
        <v>8485</v>
      </c>
      <c r="F18" t="s">
        <v>8499</v>
      </c>
    </row>
    <row r="19" spans="1:6" x14ac:dyDescent="0.3">
      <c r="A19">
        <v>133</v>
      </c>
      <c r="B19" t="s">
        <v>8500</v>
      </c>
      <c r="C19" t="s">
        <v>8485</v>
      </c>
      <c r="F19" t="s">
        <v>8501</v>
      </c>
    </row>
    <row r="20" spans="1:6" x14ac:dyDescent="0.3">
      <c r="A20">
        <v>143</v>
      </c>
      <c r="B20" t="s">
        <v>8502</v>
      </c>
      <c r="C20" t="s">
        <v>8485</v>
      </c>
      <c r="F20" t="s">
        <v>8503</v>
      </c>
    </row>
    <row r="21" spans="1:6" x14ac:dyDescent="0.3">
      <c r="A21">
        <v>144</v>
      </c>
      <c r="B21" t="s">
        <v>108</v>
      </c>
      <c r="C21" t="s">
        <v>8485</v>
      </c>
      <c r="F21" t="s">
        <v>8504</v>
      </c>
    </row>
    <row r="22" spans="1:6" x14ac:dyDescent="0.3">
      <c r="A22">
        <v>145</v>
      </c>
      <c r="B22" t="s">
        <v>109</v>
      </c>
      <c r="C22" t="s">
        <v>8485</v>
      </c>
      <c r="F22" t="s">
        <v>8505</v>
      </c>
    </row>
    <row r="23" spans="1:6" x14ac:dyDescent="0.3">
      <c r="A23">
        <v>148</v>
      </c>
      <c r="B23" t="s">
        <v>114</v>
      </c>
      <c r="C23" t="s">
        <v>8485</v>
      </c>
      <c r="F23" t="s">
        <v>8506</v>
      </c>
    </row>
    <row r="24" spans="1:6" x14ac:dyDescent="0.3">
      <c r="A24">
        <v>159</v>
      </c>
      <c r="B24" t="s">
        <v>85</v>
      </c>
      <c r="C24" t="s">
        <v>8485</v>
      </c>
      <c r="F24" t="s">
        <v>8507</v>
      </c>
    </row>
    <row r="25" spans="1:6" x14ac:dyDescent="0.3">
      <c r="A25">
        <v>167</v>
      </c>
      <c r="B25" t="s">
        <v>8508</v>
      </c>
      <c r="C25" t="s">
        <v>8485</v>
      </c>
      <c r="F25" t="s">
        <v>8509</v>
      </c>
    </row>
    <row r="26" spans="1:6" x14ac:dyDescent="0.3">
      <c r="A26">
        <v>172</v>
      </c>
      <c r="B26" t="s">
        <v>122</v>
      </c>
      <c r="C26" t="s">
        <v>8485</v>
      </c>
      <c r="F26" t="s">
        <v>8510</v>
      </c>
    </row>
    <row r="27" spans="1:6" x14ac:dyDescent="0.3">
      <c r="A27">
        <v>193</v>
      </c>
      <c r="B27" t="s">
        <v>965</v>
      </c>
      <c r="C27" t="s">
        <v>8485</v>
      </c>
      <c r="F27" t="s">
        <v>8511</v>
      </c>
    </row>
    <row r="28" spans="1:6" x14ac:dyDescent="0.3">
      <c r="A28">
        <v>197</v>
      </c>
      <c r="B28" t="s">
        <v>130</v>
      </c>
      <c r="C28" t="s">
        <v>8485</v>
      </c>
      <c r="F28" t="s">
        <v>8512</v>
      </c>
    </row>
    <row r="29" spans="1:6" x14ac:dyDescent="0.3">
      <c r="A29">
        <v>199</v>
      </c>
      <c r="B29" t="s">
        <v>131</v>
      </c>
      <c r="C29" t="s">
        <v>8485</v>
      </c>
      <c r="F29" t="s">
        <v>8513</v>
      </c>
    </row>
    <row r="30" spans="1:6" x14ac:dyDescent="0.3">
      <c r="A30">
        <v>200</v>
      </c>
      <c r="B30" t="s">
        <v>132</v>
      </c>
      <c r="C30" t="s">
        <v>8485</v>
      </c>
      <c r="F30" t="s">
        <v>8514</v>
      </c>
    </row>
    <row r="31" spans="1:6" x14ac:dyDescent="0.3">
      <c r="A31">
        <v>202</v>
      </c>
      <c r="B31" t="s">
        <v>134</v>
      </c>
      <c r="C31" t="s">
        <v>8485</v>
      </c>
      <c r="F31" t="s">
        <v>8515</v>
      </c>
    </row>
    <row r="32" spans="1:6" x14ac:dyDescent="0.3">
      <c r="A32">
        <v>213</v>
      </c>
      <c r="B32" t="s">
        <v>142</v>
      </c>
      <c r="C32" t="s">
        <v>8485</v>
      </c>
      <c r="F32" t="s">
        <v>8516</v>
      </c>
    </row>
    <row r="33" spans="1:6" x14ac:dyDescent="0.3">
      <c r="A33">
        <v>215</v>
      </c>
      <c r="B33" t="s">
        <v>145</v>
      </c>
      <c r="C33" t="s">
        <v>8485</v>
      </c>
      <c r="F33" t="s">
        <v>8517</v>
      </c>
    </row>
    <row r="34" spans="1:6" x14ac:dyDescent="0.3">
      <c r="A34">
        <v>216</v>
      </c>
      <c r="B34" t="s">
        <v>146</v>
      </c>
      <c r="C34" t="s">
        <v>8485</v>
      </c>
      <c r="F34" t="s">
        <v>8518</v>
      </c>
    </row>
    <row r="35" spans="1:6" x14ac:dyDescent="0.3">
      <c r="A35">
        <v>217</v>
      </c>
      <c r="B35" t="s">
        <v>147</v>
      </c>
      <c r="C35" t="s">
        <v>8485</v>
      </c>
      <c r="F35" t="s">
        <v>8519</v>
      </c>
    </row>
    <row r="36" spans="1:6" x14ac:dyDescent="0.3">
      <c r="A36">
        <v>219</v>
      </c>
      <c r="B36" t="s">
        <v>150</v>
      </c>
      <c r="C36" t="s">
        <v>8485</v>
      </c>
      <c r="F36" t="s">
        <v>8520</v>
      </c>
    </row>
    <row r="37" spans="1:6" x14ac:dyDescent="0.3">
      <c r="A37">
        <v>220</v>
      </c>
      <c r="B37" t="s">
        <v>151</v>
      </c>
      <c r="C37" t="s">
        <v>8485</v>
      </c>
      <c r="F37" t="s">
        <v>8521</v>
      </c>
    </row>
    <row r="38" spans="1:6" x14ac:dyDescent="0.3">
      <c r="A38">
        <v>221</v>
      </c>
      <c r="B38" t="s">
        <v>152</v>
      </c>
      <c r="C38" t="s">
        <v>8485</v>
      </c>
      <c r="F38" t="s">
        <v>8522</v>
      </c>
    </row>
    <row r="39" spans="1:6" x14ac:dyDescent="0.3">
      <c r="A39">
        <v>222</v>
      </c>
      <c r="B39" t="s">
        <v>153</v>
      </c>
      <c r="C39" t="s">
        <v>8485</v>
      </c>
      <c r="F39" t="s">
        <v>8523</v>
      </c>
    </row>
    <row r="40" spans="1:6" x14ac:dyDescent="0.3">
      <c r="A40">
        <v>223</v>
      </c>
      <c r="B40" t="s">
        <v>154</v>
      </c>
      <c r="C40" t="s">
        <v>8485</v>
      </c>
      <c r="F40" t="s">
        <v>8524</v>
      </c>
    </row>
    <row r="41" spans="1:6" x14ac:dyDescent="0.3">
      <c r="A41">
        <v>224</v>
      </c>
      <c r="B41" t="s">
        <v>155</v>
      </c>
      <c r="C41" t="s">
        <v>8485</v>
      </c>
      <c r="F41" t="s">
        <v>8525</v>
      </c>
    </row>
    <row r="42" spans="1:6" x14ac:dyDescent="0.3">
      <c r="A42">
        <v>225</v>
      </c>
      <c r="B42" t="s">
        <v>156</v>
      </c>
      <c r="C42" t="s">
        <v>8485</v>
      </c>
      <c r="F42" t="s">
        <v>8526</v>
      </c>
    </row>
    <row r="43" spans="1:6" x14ac:dyDescent="0.3">
      <c r="A43">
        <v>227</v>
      </c>
      <c r="B43" t="s">
        <v>158</v>
      </c>
      <c r="C43" t="s">
        <v>8485</v>
      </c>
      <c r="F43" t="s">
        <v>8527</v>
      </c>
    </row>
    <row r="44" spans="1:6" x14ac:dyDescent="0.3">
      <c r="A44">
        <v>228</v>
      </c>
      <c r="B44" t="s">
        <v>159</v>
      </c>
      <c r="C44" t="s">
        <v>8485</v>
      </c>
      <c r="F44" t="s">
        <v>8528</v>
      </c>
    </row>
    <row r="45" spans="1:6" x14ac:dyDescent="0.3">
      <c r="A45">
        <v>230</v>
      </c>
      <c r="B45" t="s">
        <v>161</v>
      </c>
      <c r="C45" t="s">
        <v>8485</v>
      </c>
      <c r="F45" t="s">
        <v>8529</v>
      </c>
    </row>
    <row r="46" spans="1:6" x14ac:dyDescent="0.3">
      <c r="A46">
        <v>231</v>
      </c>
      <c r="B46" t="s">
        <v>162</v>
      </c>
      <c r="C46" t="s">
        <v>8485</v>
      </c>
      <c r="F46" t="s">
        <v>8530</v>
      </c>
    </row>
    <row r="47" spans="1:6" x14ac:dyDescent="0.3">
      <c r="A47">
        <v>232</v>
      </c>
      <c r="B47" t="s">
        <v>163</v>
      </c>
      <c r="C47" t="s">
        <v>8485</v>
      </c>
      <c r="F47" t="s">
        <v>8531</v>
      </c>
    </row>
    <row r="48" spans="1:6" x14ac:dyDescent="0.3">
      <c r="A48">
        <v>233</v>
      </c>
      <c r="B48" t="s">
        <v>164</v>
      </c>
      <c r="C48" t="s">
        <v>8485</v>
      </c>
      <c r="F48" t="s">
        <v>8532</v>
      </c>
    </row>
    <row r="49" spans="1:6" x14ac:dyDescent="0.3">
      <c r="A49">
        <v>235</v>
      </c>
      <c r="B49" t="s">
        <v>166</v>
      </c>
      <c r="C49" t="s">
        <v>8485</v>
      </c>
      <c r="F49" t="s">
        <v>8533</v>
      </c>
    </row>
    <row r="50" spans="1:6" x14ac:dyDescent="0.3">
      <c r="A50">
        <v>236</v>
      </c>
      <c r="B50" t="s">
        <v>167</v>
      </c>
      <c r="C50" t="s">
        <v>8485</v>
      </c>
      <c r="F50" t="s">
        <v>8534</v>
      </c>
    </row>
    <row r="51" spans="1:6" x14ac:dyDescent="0.3">
      <c r="A51">
        <v>238</v>
      </c>
      <c r="B51" t="s">
        <v>168</v>
      </c>
      <c r="C51" t="s">
        <v>8485</v>
      </c>
      <c r="F51" t="s">
        <v>8535</v>
      </c>
    </row>
    <row r="52" spans="1:6" x14ac:dyDescent="0.3">
      <c r="A52">
        <v>240</v>
      </c>
      <c r="B52" t="s">
        <v>172</v>
      </c>
      <c r="C52" t="s">
        <v>8485</v>
      </c>
      <c r="F52" t="s">
        <v>8536</v>
      </c>
    </row>
    <row r="53" spans="1:6" x14ac:dyDescent="0.3">
      <c r="A53">
        <v>244</v>
      </c>
      <c r="B53" t="s">
        <v>176</v>
      </c>
      <c r="C53" t="s">
        <v>8485</v>
      </c>
      <c r="F53" t="s">
        <v>8537</v>
      </c>
    </row>
    <row r="54" spans="1:6" x14ac:dyDescent="0.3">
      <c r="A54">
        <v>246</v>
      </c>
      <c r="B54" t="s">
        <v>8538</v>
      </c>
      <c r="C54" t="s">
        <v>8485</v>
      </c>
      <c r="F54" t="s">
        <v>8539</v>
      </c>
    </row>
    <row r="55" spans="1:6" x14ac:dyDescent="0.3">
      <c r="A55">
        <v>251</v>
      </c>
      <c r="B55" t="s">
        <v>1248</v>
      </c>
      <c r="C55" t="s">
        <v>8485</v>
      </c>
      <c r="F55" t="s">
        <v>8540</v>
      </c>
    </row>
    <row r="56" spans="1:6" x14ac:dyDescent="0.3">
      <c r="A56">
        <v>255</v>
      </c>
      <c r="B56" t="s">
        <v>1258</v>
      </c>
      <c r="C56" t="s">
        <v>8485</v>
      </c>
      <c r="F56" t="s">
        <v>8541</v>
      </c>
    </row>
    <row r="57" spans="1:6" x14ac:dyDescent="0.3">
      <c r="A57">
        <v>260</v>
      </c>
      <c r="B57" t="s">
        <v>196</v>
      </c>
      <c r="C57" t="s">
        <v>8485</v>
      </c>
      <c r="F57" t="s">
        <v>8542</v>
      </c>
    </row>
    <row r="58" spans="1:6" x14ac:dyDescent="0.3">
      <c r="A58">
        <v>261</v>
      </c>
      <c r="B58" t="s">
        <v>198</v>
      </c>
      <c r="C58" t="s">
        <v>8485</v>
      </c>
      <c r="F58" t="s">
        <v>8543</v>
      </c>
    </row>
    <row r="59" spans="1:6" x14ac:dyDescent="0.3">
      <c r="A59">
        <v>262</v>
      </c>
      <c r="B59" t="s">
        <v>200</v>
      </c>
      <c r="C59" t="s">
        <v>8485</v>
      </c>
      <c r="F59" t="s">
        <v>8544</v>
      </c>
    </row>
    <row r="60" spans="1:6" x14ac:dyDescent="0.3">
      <c r="A60">
        <v>263</v>
      </c>
      <c r="B60" t="s">
        <v>201</v>
      </c>
      <c r="C60" t="s">
        <v>8485</v>
      </c>
      <c r="F60" t="s">
        <v>8545</v>
      </c>
    </row>
    <row r="61" spans="1:6" x14ac:dyDescent="0.3">
      <c r="A61">
        <v>265</v>
      </c>
      <c r="B61" t="s">
        <v>205</v>
      </c>
      <c r="C61" t="s">
        <v>8485</v>
      </c>
      <c r="F61" t="s">
        <v>8546</v>
      </c>
    </row>
    <row r="62" spans="1:6" x14ac:dyDescent="0.3">
      <c r="A62">
        <v>266</v>
      </c>
      <c r="B62" t="s">
        <v>206</v>
      </c>
      <c r="C62" t="s">
        <v>8485</v>
      </c>
      <c r="F62" t="s">
        <v>8547</v>
      </c>
    </row>
    <row r="63" spans="1:6" x14ac:dyDescent="0.3">
      <c r="A63">
        <v>269</v>
      </c>
      <c r="B63" t="s">
        <v>1287</v>
      </c>
      <c r="C63" t="s">
        <v>8485</v>
      </c>
      <c r="F63" t="s">
        <v>8548</v>
      </c>
    </row>
    <row r="64" spans="1:6" x14ac:dyDescent="0.3">
      <c r="A64">
        <v>270</v>
      </c>
      <c r="B64" t="s">
        <v>1290</v>
      </c>
      <c r="C64" t="s">
        <v>8485</v>
      </c>
      <c r="F64" t="s">
        <v>8549</v>
      </c>
    </row>
    <row r="65" spans="1:6" x14ac:dyDescent="0.3">
      <c r="A65">
        <v>271</v>
      </c>
      <c r="B65" t="s">
        <v>1293</v>
      </c>
      <c r="C65" t="s">
        <v>8485</v>
      </c>
      <c r="F65" t="s">
        <v>8550</v>
      </c>
    </row>
    <row r="66" spans="1:6" x14ac:dyDescent="0.3">
      <c r="A66">
        <v>272</v>
      </c>
      <c r="B66" t="s">
        <v>212</v>
      </c>
      <c r="C66" t="s">
        <v>8485</v>
      </c>
      <c r="F66" t="s">
        <v>8551</v>
      </c>
    </row>
    <row r="67" spans="1:6" x14ac:dyDescent="0.3">
      <c r="A67">
        <v>276</v>
      </c>
      <c r="B67" t="s">
        <v>218</v>
      </c>
      <c r="C67" t="s">
        <v>8485</v>
      </c>
      <c r="F67" t="s">
        <v>8552</v>
      </c>
    </row>
    <row r="68" spans="1:6" x14ac:dyDescent="0.3">
      <c r="A68">
        <v>277</v>
      </c>
      <c r="B68" t="s">
        <v>1323</v>
      </c>
      <c r="C68" t="s">
        <v>8485</v>
      </c>
      <c r="F68" t="s">
        <v>8553</v>
      </c>
    </row>
    <row r="69" spans="1:6" x14ac:dyDescent="0.3">
      <c r="A69">
        <v>278</v>
      </c>
      <c r="B69" t="s">
        <v>1325</v>
      </c>
      <c r="C69" t="s">
        <v>8485</v>
      </c>
      <c r="F69" t="s">
        <v>8554</v>
      </c>
    </row>
    <row r="70" spans="1:6" x14ac:dyDescent="0.3">
      <c r="A70">
        <v>282</v>
      </c>
      <c r="B70" t="s">
        <v>225</v>
      </c>
      <c r="C70" t="s">
        <v>8485</v>
      </c>
      <c r="F70" t="s">
        <v>8555</v>
      </c>
    </row>
    <row r="71" spans="1:6" x14ac:dyDescent="0.3">
      <c r="A71">
        <v>283</v>
      </c>
      <c r="B71" t="s">
        <v>226</v>
      </c>
      <c r="C71" t="s">
        <v>8485</v>
      </c>
      <c r="F71" t="s">
        <v>8556</v>
      </c>
    </row>
    <row r="72" spans="1:6" x14ac:dyDescent="0.3">
      <c r="A72">
        <v>285</v>
      </c>
      <c r="B72" t="s">
        <v>228</v>
      </c>
      <c r="C72" t="s">
        <v>8485</v>
      </c>
      <c r="F72" t="s">
        <v>8557</v>
      </c>
    </row>
    <row r="73" spans="1:6" x14ac:dyDescent="0.3">
      <c r="A73">
        <v>286</v>
      </c>
      <c r="B73" t="s">
        <v>1339</v>
      </c>
      <c r="C73" t="s">
        <v>8485</v>
      </c>
      <c r="F73" t="s">
        <v>8558</v>
      </c>
    </row>
    <row r="74" spans="1:6" x14ac:dyDescent="0.3">
      <c r="A74">
        <v>292</v>
      </c>
      <c r="B74" t="s">
        <v>8559</v>
      </c>
      <c r="C74" t="s">
        <v>8485</v>
      </c>
      <c r="F74" t="s">
        <v>8560</v>
      </c>
    </row>
    <row r="75" spans="1:6" x14ac:dyDescent="0.3">
      <c r="A75">
        <v>294</v>
      </c>
      <c r="B75" t="s">
        <v>8561</v>
      </c>
      <c r="C75" t="s">
        <v>8485</v>
      </c>
      <c r="F75" t="s">
        <v>8562</v>
      </c>
    </row>
    <row r="76" spans="1:6" x14ac:dyDescent="0.3">
      <c r="A76">
        <v>300</v>
      </c>
      <c r="B76" t="s">
        <v>244</v>
      </c>
      <c r="C76" t="s">
        <v>8485</v>
      </c>
      <c r="F76" t="s">
        <v>8563</v>
      </c>
    </row>
    <row r="77" spans="1:6" x14ac:dyDescent="0.3">
      <c r="A77">
        <v>301</v>
      </c>
      <c r="B77" t="s">
        <v>246</v>
      </c>
      <c r="C77" t="s">
        <v>8485</v>
      </c>
      <c r="F77" t="s">
        <v>8564</v>
      </c>
    </row>
    <row r="78" spans="1:6" x14ac:dyDescent="0.3">
      <c r="A78">
        <v>303</v>
      </c>
      <c r="B78" t="s">
        <v>248</v>
      </c>
      <c r="C78" t="s">
        <v>8485</v>
      </c>
      <c r="F78" t="s">
        <v>8565</v>
      </c>
    </row>
    <row r="79" spans="1:6" x14ac:dyDescent="0.3">
      <c r="A79">
        <v>318</v>
      </c>
      <c r="B79" t="s">
        <v>267</v>
      </c>
      <c r="C79" t="s">
        <v>8485</v>
      </c>
      <c r="F79" t="s">
        <v>8566</v>
      </c>
    </row>
    <row r="80" spans="1:6" x14ac:dyDescent="0.3">
      <c r="A80">
        <v>332</v>
      </c>
      <c r="B80" t="s">
        <v>282</v>
      </c>
      <c r="C80" t="s">
        <v>8485</v>
      </c>
      <c r="F80" t="s">
        <v>8567</v>
      </c>
    </row>
    <row r="81" spans="1:6" x14ac:dyDescent="0.3">
      <c r="A81">
        <v>334</v>
      </c>
      <c r="B81" t="s">
        <v>283</v>
      </c>
      <c r="C81" t="s">
        <v>8485</v>
      </c>
      <c r="F81" t="s">
        <v>8568</v>
      </c>
    </row>
    <row r="82" spans="1:6" x14ac:dyDescent="0.3">
      <c r="A82">
        <v>336</v>
      </c>
      <c r="B82" t="s">
        <v>8569</v>
      </c>
      <c r="C82" t="s">
        <v>8485</v>
      </c>
      <c r="F82" t="s">
        <v>8570</v>
      </c>
    </row>
    <row r="83" spans="1:6" x14ac:dyDescent="0.3">
      <c r="A83">
        <v>339</v>
      </c>
      <c r="B83" t="s">
        <v>289</v>
      </c>
      <c r="C83" t="s">
        <v>8485</v>
      </c>
      <c r="F83" t="s">
        <v>8571</v>
      </c>
    </row>
    <row r="84" spans="1:6" x14ac:dyDescent="0.3">
      <c r="A84">
        <v>344</v>
      </c>
      <c r="B84" t="s">
        <v>294</v>
      </c>
      <c r="C84" t="s">
        <v>8485</v>
      </c>
      <c r="F84" t="s">
        <v>8572</v>
      </c>
    </row>
    <row r="85" spans="1:6" x14ac:dyDescent="0.3">
      <c r="A85">
        <v>346</v>
      </c>
      <c r="B85" t="s">
        <v>296</v>
      </c>
      <c r="C85" t="s">
        <v>8485</v>
      </c>
      <c r="F85" t="s">
        <v>8573</v>
      </c>
    </row>
    <row r="86" spans="1:6" x14ac:dyDescent="0.3">
      <c r="A86">
        <v>348</v>
      </c>
      <c r="B86" t="s">
        <v>299</v>
      </c>
      <c r="C86" t="s">
        <v>8485</v>
      </c>
      <c r="F86" t="s">
        <v>8574</v>
      </c>
    </row>
    <row r="87" spans="1:6" x14ac:dyDescent="0.3">
      <c r="A87">
        <v>351</v>
      </c>
      <c r="B87" t="s">
        <v>300</v>
      </c>
      <c r="C87" t="s">
        <v>8485</v>
      </c>
      <c r="F87" t="s">
        <v>8575</v>
      </c>
    </row>
    <row r="88" spans="1:6" x14ac:dyDescent="0.3">
      <c r="A88">
        <v>352</v>
      </c>
      <c r="B88" t="s">
        <v>301</v>
      </c>
      <c r="C88" t="s">
        <v>8485</v>
      </c>
      <c r="F88" t="s">
        <v>8576</v>
      </c>
    </row>
    <row r="89" spans="1:6" x14ac:dyDescent="0.3">
      <c r="A89">
        <v>355</v>
      </c>
      <c r="B89" t="s">
        <v>305</v>
      </c>
      <c r="C89" t="s">
        <v>8485</v>
      </c>
      <c r="F89" t="s">
        <v>8577</v>
      </c>
    </row>
    <row r="90" spans="1:6" x14ac:dyDescent="0.3">
      <c r="A90">
        <v>356</v>
      </c>
      <c r="B90" t="s">
        <v>307</v>
      </c>
      <c r="C90" t="s">
        <v>8485</v>
      </c>
      <c r="F90" t="s">
        <v>8578</v>
      </c>
    </row>
    <row r="91" spans="1:6" x14ac:dyDescent="0.3">
      <c r="A91">
        <v>357</v>
      </c>
      <c r="B91" t="s">
        <v>1437</v>
      </c>
      <c r="C91" t="s">
        <v>8485</v>
      </c>
      <c r="F91" t="s">
        <v>8579</v>
      </c>
    </row>
    <row r="92" spans="1:6" x14ac:dyDescent="0.3">
      <c r="A92">
        <v>358</v>
      </c>
      <c r="B92" t="s">
        <v>1439</v>
      </c>
      <c r="C92" t="s">
        <v>8485</v>
      </c>
      <c r="F92" t="s">
        <v>8580</v>
      </c>
    </row>
    <row r="93" spans="1:6" x14ac:dyDescent="0.3">
      <c r="A93">
        <v>359</v>
      </c>
      <c r="B93" t="s">
        <v>8581</v>
      </c>
      <c r="C93" t="s">
        <v>8485</v>
      </c>
      <c r="F93" t="s">
        <v>8582</v>
      </c>
    </row>
    <row r="94" spans="1:6" x14ac:dyDescent="0.3">
      <c r="A94">
        <v>361</v>
      </c>
      <c r="B94" t="s">
        <v>1444</v>
      </c>
      <c r="C94" t="s">
        <v>8485</v>
      </c>
      <c r="F94" t="s">
        <v>8583</v>
      </c>
    </row>
    <row r="95" spans="1:6" x14ac:dyDescent="0.3">
      <c r="A95">
        <v>362</v>
      </c>
      <c r="B95" t="s">
        <v>314</v>
      </c>
      <c r="C95" t="s">
        <v>8485</v>
      </c>
      <c r="F95" t="s">
        <v>8584</v>
      </c>
    </row>
    <row r="96" spans="1:6" x14ac:dyDescent="0.3">
      <c r="A96">
        <v>363</v>
      </c>
      <c r="B96" t="s">
        <v>316</v>
      </c>
      <c r="C96" t="s">
        <v>8485</v>
      </c>
      <c r="F96" t="s">
        <v>8585</v>
      </c>
    </row>
    <row r="97" spans="1:6" x14ac:dyDescent="0.3">
      <c r="A97">
        <v>366</v>
      </c>
      <c r="B97" t="s">
        <v>319</v>
      </c>
      <c r="C97" t="s">
        <v>8485</v>
      </c>
      <c r="F97" t="s">
        <v>8586</v>
      </c>
    </row>
    <row r="98" spans="1:6" x14ac:dyDescent="0.3">
      <c r="A98">
        <v>367</v>
      </c>
      <c r="B98" t="s">
        <v>320</v>
      </c>
      <c r="C98" t="s">
        <v>8485</v>
      </c>
      <c r="F98" t="s">
        <v>8587</v>
      </c>
    </row>
    <row r="99" spans="1:6" x14ac:dyDescent="0.3">
      <c r="A99">
        <v>368</v>
      </c>
      <c r="B99" t="s">
        <v>322</v>
      </c>
      <c r="C99" t="s">
        <v>8485</v>
      </c>
      <c r="F99" t="s">
        <v>8588</v>
      </c>
    </row>
    <row r="100" spans="1:6" x14ac:dyDescent="0.3">
      <c r="A100">
        <v>372</v>
      </c>
      <c r="B100" t="s">
        <v>327</v>
      </c>
      <c r="C100" t="s">
        <v>8485</v>
      </c>
      <c r="F100" t="s">
        <v>8589</v>
      </c>
    </row>
    <row r="101" spans="1:6" x14ac:dyDescent="0.3">
      <c r="A101">
        <v>373</v>
      </c>
      <c r="B101" t="s">
        <v>328</v>
      </c>
      <c r="C101" t="s">
        <v>8485</v>
      </c>
      <c r="F101" t="s">
        <v>8590</v>
      </c>
    </row>
    <row r="102" spans="1:6" x14ac:dyDescent="0.3">
      <c r="A102">
        <v>375</v>
      </c>
      <c r="B102" t="s">
        <v>330</v>
      </c>
      <c r="C102" t="s">
        <v>8485</v>
      </c>
      <c r="F102" t="s">
        <v>8591</v>
      </c>
    </row>
    <row r="103" spans="1:6" x14ac:dyDescent="0.3">
      <c r="A103">
        <v>389</v>
      </c>
      <c r="B103" t="s">
        <v>347</v>
      </c>
      <c r="C103" t="s">
        <v>8485</v>
      </c>
      <c r="F103" t="s">
        <v>8592</v>
      </c>
    </row>
    <row r="104" spans="1:6" x14ac:dyDescent="0.3">
      <c r="A104">
        <v>390</v>
      </c>
      <c r="B104" t="s">
        <v>348</v>
      </c>
      <c r="C104" t="s">
        <v>8485</v>
      </c>
      <c r="F104" t="s">
        <v>8593</v>
      </c>
    </row>
    <row r="105" spans="1:6" x14ac:dyDescent="0.3">
      <c r="A105">
        <v>393</v>
      </c>
      <c r="B105" t="s">
        <v>352</v>
      </c>
      <c r="C105" t="s">
        <v>8485</v>
      </c>
      <c r="F105" t="s">
        <v>8594</v>
      </c>
    </row>
    <row r="106" spans="1:6" x14ac:dyDescent="0.3">
      <c r="A106">
        <v>397</v>
      </c>
      <c r="B106" t="s">
        <v>1556</v>
      </c>
      <c r="C106" t="s">
        <v>8485</v>
      </c>
      <c r="F106" t="s">
        <v>8595</v>
      </c>
    </row>
    <row r="107" spans="1:6" x14ac:dyDescent="0.3">
      <c r="A107">
        <v>402</v>
      </c>
      <c r="B107" t="s">
        <v>367</v>
      </c>
      <c r="C107" t="s">
        <v>8485</v>
      </c>
      <c r="F107" t="s">
        <v>8596</v>
      </c>
    </row>
    <row r="108" spans="1:6" x14ac:dyDescent="0.3">
      <c r="A108">
        <v>403</v>
      </c>
      <c r="B108" t="s">
        <v>1563</v>
      </c>
      <c r="C108" t="s">
        <v>8485</v>
      </c>
      <c r="F108" t="s">
        <v>8597</v>
      </c>
    </row>
    <row r="109" spans="1:6" x14ac:dyDescent="0.3">
      <c r="A109">
        <v>408</v>
      </c>
      <c r="B109" t="s">
        <v>374</v>
      </c>
      <c r="C109" t="s">
        <v>8485</v>
      </c>
      <c r="F109" t="s">
        <v>8598</v>
      </c>
    </row>
    <row r="110" spans="1:6" x14ac:dyDescent="0.3">
      <c r="A110">
        <v>409</v>
      </c>
      <c r="B110" t="s">
        <v>375</v>
      </c>
      <c r="C110" t="s">
        <v>8485</v>
      </c>
      <c r="F110" t="s">
        <v>8599</v>
      </c>
    </row>
    <row r="111" spans="1:6" x14ac:dyDescent="0.3">
      <c r="A111">
        <v>413</v>
      </c>
      <c r="B111" t="s">
        <v>381</v>
      </c>
      <c r="C111" t="s">
        <v>8485</v>
      </c>
      <c r="F111" t="s">
        <v>8600</v>
      </c>
    </row>
    <row r="112" spans="1:6" x14ac:dyDescent="0.3">
      <c r="A112">
        <v>414</v>
      </c>
      <c r="B112" t="s">
        <v>382</v>
      </c>
      <c r="C112" t="s">
        <v>8485</v>
      </c>
      <c r="F112" t="s">
        <v>8601</v>
      </c>
    </row>
    <row r="113" spans="1:6" x14ac:dyDescent="0.3">
      <c r="A113">
        <v>415</v>
      </c>
      <c r="B113" t="s">
        <v>383</v>
      </c>
      <c r="C113" t="s">
        <v>8485</v>
      </c>
      <c r="F113" t="s">
        <v>8602</v>
      </c>
    </row>
    <row r="114" spans="1:6" x14ac:dyDescent="0.3">
      <c r="A114">
        <v>416</v>
      </c>
      <c r="B114" t="s">
        <v>384</v>
      </c>
      <c r="C114" t="s">
        <v>8485</v>
      </c>
      <c r="F114" t="s">
        <v>8603</v>
      </c>
    </row>
    <row r="115" spans="1:6" x14ac:dyDescent="0.3">
      <c r="A115">
        <v>417</v>
      </c>
      <c r="B115" t="s">
        <v>385</v>
      </c>
      <c r="C115" t="s">
        <v>8485</v>
      </c>
      <c r="F115" t="s">
        <v>8604</v>
      </c>
    </row>
    <row r="116" spans="1:6" x14ac:dyDescent="0.3">
      <c r="A116">
        <v>418</v>
      </c>
      <c r="B116" t="s">
        <v>386</v>
      </c>
      <c r="C116" t="s">
        <v>8485</v>
      </c>
      <c r="F116" t="s">
        <v>8605</v>
      </c>
    </row>
    <row r="117" spans="1:6" x14ac:dyDescent="0.3">
      <c r="A117">
        <v>420</v>
      </c>
      <c r="B117" t="s">
        <v>388</v>
      </c>
      <c r="C117" t="s">
        <v>8485</v>
      </c>
      <c r="F117" t="s">
        <v>8606</v>
      </c>
    </row>
    <row r="118" spans="1:6" x14ac:dyDescent="0.3">
      <c r="A118">
        <v>422</v>
      </c>
      <c r="B118" t="s">
        <v>8607</v>
      </c>
      <c r="C118" t="s">
        <v>8485</v>
      </c>
      <c r="F118" t="s">
        <v>8608</v>
      </c>
    </row>
    <row r="119" spans="1:6" x14ac:dyDescent="0.3">
      <c r="A119">
        <v>423</v>
      </c>
      <c r="B119" t="s">
        <v>391</v>
      </c>
      <c r="C119" t="s">
        <v>8485</v>
      </c>
      <c r="F119" t="s">
        <v>8609</v>
      </c>
    </row>
    <row r="120" spans="1:6" x14ac:dyDescent="0.3">
      <c r="A120">
        <v>424</v>
      </c>
      <c r="B120" t="s">
        <v>1685</v>
      </c>
      <c r="C120" t="s">
        <v>8485</v>
      </c>
      <c r="F120" t="s">
        <v>8610</v>
      </c>
    </row>
    <row r="121" spans="1:6" x14ac:dyDescent="0.3">
      <c r="A121">
        <v>426</v>
      </c>
      <c r="B121" t="s">
        <v>394</v>
      </c>
      <c r="C121" t="s">
        <v>8485</v>
      </c>
      <c r="F121" t="s">
        <v>8611</v>
      </c>
    </row>
    <row r="122" spans="1:6" x14ac:dyDescent="0.3">
      <c r="A122">
        <v>427</v>
      </c>
      <c r="B122" t="s">
        <v>396</v>
      </c>
      <c r="C122" t="s">
        <v>8485</v>
      </c>
      <c r="F122" t="s">
        <v>8612</v>
      </c>
    </row>
    <row r="123" spans="1:6" x14ac:dyDescent="0.3">
      <c r="A123">
        <v>428</v>
      </c>
      <c r="B123" t="s">
        <v>397</v>
      </c>
      <c r="C123" t="s">
        <v>8485</v>
      </c>
      <c r="F123" t="s">
        <v>8613</v>
      </c>
    </row>
    <row r="124" spans="1:6" x14ac:dyDescent="0.3">
      <c r="A124">
        <v>429</v>
      </c>
      <c r="B124" t="s">
        <v>398</v>
      </c>
      <c r="C124" t="s">
        <v>8485</v>
      </c>
      <c r="F124" t="s">
        <v>8614</v>
      </c>
    </row>
    <row r="125" spans="1:6" x14ac:dyDescent="0.3">
      <c r="A125">
        <v>431</v>
      </c>
      <c r="B125" t="s">
        <v>400</v>
      </c>
      <c r="C125" t="s">
        <v>8485</v>
      </c>
      <c r="F125" t="s">
        <v>8615</v>
      </c>
    </row>
    <row r="126" spans="1:6" x14ac:dyDescent="0.3">
      <c r="A126">
        <v>432</v>
      </c>
      <c r="B126" t="s">
        <v>401</v>
      </c>
      <c r="C126" t="s">
        <v>8485</v>
      </c>
      <c r="F126" t="s">
        <v>8616</v>
      </c>
    </row>
    <row r="127" spans="1:6" x14ac:dyDescent="0.3">
      <c r="A127">
        <v>433</v>
      </c>
      <c r="B127" t="s">
        <v>402</v>
      </c>
      <c r="C127" t="s">
        <v>8485</v>
      </c>
      <c r="F127" t="s">
        <v>8617</v>
      </c>
    </row>
    <row r="128" spans="1:6" x14ac:dyDescent="0.3">
      <c r="A128">
        <v>434</v>
      </c>
      <c r="B128" t="s">
        <v>403</v>
      </c>
      <c r="C128" t="s">
        <v>8485</v>
      </c>
      <c r="F128" t="s">
        <v>8618</v>
      </c>
    </row>
    <row r="129" spans="1:6" x14ac:dyDescent="0.3">
      <c r="A129">
        <v>435</v>
      </c>
      <c r="B129" t="s">
        <v>404</v>
      </c>
      <c r="C129" t="s">
        <v>8485</v>
      </c>
      <c r="F129" t="s">
        <v>8619</v>
      </c>
    </row>
    <row r="130" spans="1:6" x14ac:dyDescent="0.3">
      <c r="A130">
        <v>436</v>
      </c>
      <c r="B130" t="s">
        <v>121</v>
      </c>
      <c r="C130" t="s">
        <v>8485</v>
      </c>
      <c r="F130" t="s">
        <v>8620</v>
      </c>
    </row>
    <row r="131" spans="1:6" x14ac:dyDescent="0.3">
      <c r="A131">
        <v>437</v>
      </c>
      <c r="B131" t="s">
        <v>405</v>
      </c>
      <c r="C131" t="s">
        <v>8485</v>
      </c>
      <c r="F131" t="s">
        <v>8621</v>
      </c>
    </row>
    <row r="132" spans="1:6" x14ac:dyDescent="0.3">
      <c r="A132">
        <v>439</v>
      </c>
      <c r="B132" t="s">
        <v>8622</v>
      </c>
      <c r="C132" t="s">
        <v>8485</v>
      </c>
      <c r="F132" t="s">
        <v>8623</v>
      </c>
    </row>
    <row r="133" spans="1:6" x14ac:dyDescent="0.3">
      <c r="A133">
        <v>440</v>
      </c>
      <c r="B133" t="s">
        <v>408</v>
      </c>
      <c r="C133" t="s">
        <v>8485</v>
      </c>
      <c r="F133" t="s">
        <v>8624</v>
      </c>
    </row>
    <row r="134" spans="1:6" x14ac:dyDescent="0.3">
      <c r="A134">
        <v>444</v>
      </c>
      <c r="B134" t="s">
        <v>412</v>
      </c>
      <c r="C134" t="s">
        <v>8485</v>
      </c>
      <c r="F134" t="s">
        <v>8625</v>
      </c>
    </row>
    <row r="135" spans="1:6" x14ac:dyDescent="0.3">
      <c r="A135">
        <v>445</v>
      </c>
      <c r="B135" t="s">
        <v>8626</v>
      </c>
      <c r="C135" t="s">
        <v>8485</v>
      </c>
      <c r="F135" t="s">
        <v>8627</v>
      </c>
    </row>
    <row r="136" spans="1:6" x14ac:dyDescent="0.3">
      <c r="A136">
        <v>447</v>
      </c>
      <c r="B136" t="s">
        <v>8561</v>
      </c>
      <c r="C136" t="s">
        <v>8485</v>
      </c>
      <c r="F136" t="s">
        <v>8628</v>
      </c>
    </row>
    <row r="137" spans="1:6" x14ac:dyDescent="0.3">
      <c r="A137">
        <v>448</v>
      </c>
      <c r="B137" t="s">
        <v>8629</v>
      </c>
      <c r="C137" t="s">
        <v>8485</v>
      </c>
      <c r="F137" t="s">
        <v>8630</v>
      </c>
    </row>
    <row r="138" spans="1:6" x14ac:dyDescent="0.3">
      <c r="A138">
        <v>451</v>
      </c>
      <c r="B138" t="s">
        <v>1825</v>
      </c>
      <c r="C138" t="s">
        <v>8485</v>
      </c>
      <c r="F138" t="s">
        <v>8631</v>
      </c>
    </row>
    <row r="139" spans="1:6" x14ac:dyDescent="0.3">
      <c r="A139">
        <v>452</v>
      </c>
      <c r="B139" t="s">
        <v>417</v>
      </c>
      <c r="C139" t="s">
        <v>8485</v>
      </c>
      <c r="F139" t="s">
        <v>8632</v>
      </c>
    </row>
    <row r="140" spans="1:6" x14ac:dyDescent="0.3">
      <c r="A140">
        <v>453</v>
      </c>
      <c r="B140" t="s">
        <v>418</v>
      </c>
      <c r="C140" t="s">
        <v>8485</v>
      </c>
      <c r="F140" t="s">
        <v>8633</v>
      </c>
    </row>
    <row r="141" spans="1:6" x14ac:dyDescent="0.3">
      <c r="A141">
        <v>455</v>
      </c>
      <c r="B141" t="s">
        <v>420</v>
      </c>
      <c r="C141" t="s">
        <v>8485</v>
      </c>
      <c r="F141" t="s">
        <v>8634</v>
      </c>
    </row>
    <row r="142" spans="1:6" x14ac:dyDescent="0.3">
      <c r="A142">
        <v>456</v>
      </c>
      <c r="B142" t="s">
        <v>421</v>
      </c>
      <c r="C142" t="s">
        <v>8485</v>
      </c>
      <c r="F142" t="s">
        <v>8635</v>
      </c>
    </row>
    <row r="143" spans="1:6" x14ac:dyDescent="0.3">
      <c r="A143">
        <v>457</v>
      </c>
      <c r="B143" t="s">
        <v>422</v>
      </c>
      <c r="C143" t="s">
        <v>8485</v>
      </c>
      <c r="F143" t="s">
        <v>8636</v>
      </c>
    </row>
    <row r="144" spans="1:6" x14ac:dyDescent="0.3">
      <c r="A144">
        <v>460</v>
      </c>
      <c r="B144" t="s">
        <v>425</v>
      </c>
      <c r="C144" t="s">
        <v>8485</v>
      </c>
      <c r="F144" t="s">
        <v>8637</v>
      </c>
    </row>
    <row r="145" spans="1:6" x14ac:dyDescent="0.3">
      <c r="A145">
        <v>467</v>
      </c>
      <c r="B145" t="s">
        <v>430</v>
      </c>
      <c r="C145" t="s">
        <v>8485</v>
      </c>
      <c r="F145" t="s">
        <v>8638</v>
      </c>
    </row>
    <row r="146" spans="1:6" x14ac:dyDescent="0.3">
      <c r="A146">
        <v>468</v>
      </c>
      <c r="B146" t="s">
        <v>431</v>
      </c>
      <c r="C146" t="s">
        <v>8485</v>
      </c>
      <c r="F146" t="s">
        <v>8639</v>
      </c>
    </row>
    <row r="147" spans="1:6" x14ac:dyDescent="0.3">
      <c r="A147">
        <v>469</v>
      </c>
      <c r="B147" t="s">
        <v>387</v>
      </c>
      <c r="C147" t="s">
        <v>8485</v>
      </c>
      <c r="F147" t="s">
        <v>8640</v>
      </c>
    </row>
    <row r="148" spans="1:6" x14ac:dyDescent="0.3">
      <c r="A148">
        <v>470</v>
      </c>
      <c r="B148" t="s">
        <v>433</v>
      </c>
      <c r="C148" t="s">
        <v>8485</v>
      </c>
      <c r="F148" t="s">
        <v>8641</v>
      </c>
    </row>
    <row r="149" spans="1:6" x14ac:dyDescent="0.3">
      <c r="A149">
        <v>471</v>
      </c>
      <c r="B149" t="s">
        <v>434</v>
      </c>
      <c r="C149" t="s">
        <v>8485</v>
      </c>
      <c r="F149" t="s">
        <v>8642</v>
      </c>
    </row>
    <row r="150" spans="1:6" x14ac:dyDescent="0.3">
      <c r="A150">
        <v>474</v>
      </c>
      <c r="B150" t="s">
        <v>440</v>
      </c>
      <c r="C150" t="s">
        <v>8485</v>
      </c>
      <c r="F150" t="s">
        <v>8643</v>
      </c>
    </row>
    <row r="151" spans="1:6" x14ac:dyDescent="0.3">
      <c r="A151">
        <v>477</v>
      </c>
      <c r="B151" t="s">
        <v>443</v>
      </c>
      <c r="C151" t="s">
        <v>8485</v>
      </c>
      <c r="F151" t="s">
        <v>8644</v>
      </c>
    </row>
    <row r="152" spans="1:6" x14ac:dyDescent="0.3">
      <c r="A152">
        <v>478</v>
      </c>
      <c r="B152" t="s">
        <v>444</v>
      </c>
      <c r="C152" t="s">
        <v>8485</v>
      </c>
      <c r="F152" t="s">
        <v>8645</v>
      </c>
    </row>
    <row r="153" spans="1:6" x14ac:dyDescent="0.3">
      <c r="A153">
        <v>479</v>
      </c>
      <c r="B153" t="s">
        <v>445</v>
      </c>
      <c r="C153" t="s">
        <v>8485</v>
      </c>
      <c r="F153" t="s">
        <v>8646</v>
      </c>
    </row>
    <row r="154" spans="1:6" x14ac:dyDescent="0.3">
      <c r="A154">
        <v>480</v>
      </c>
      <c r="B154" t="s">
        <v>446</v>
      </c>
      <c r="C154" t="s">
        <v>8485</v>
      </c>
      <c r="F154" t="s">
        <v>8647</v>
      </c>
    </row>
    <row r="155" spans="1:6" x14ac:dyDescent="0.3">
      <c r="A155">
        <v>481</v>
      </c>
      <c r="B155" t="s">
        <v>447</v>
      </c>
      <c r="C155" t="s">
        <v>8485</v>
      </c>
      <c r="F155" t="s">
        <v>8648</v>
      </c>
    </row>
    <row r="156" spans="1:6" x14ac:dyDescent="0.3">
      <c r="A156">
        <v>484</v>
      </c>
      <c r="B156" t="s">
        <v>449</v>
      </c>
      <c r="C156" t="s">
        <v>8485</v>
      </c>
      <c r="F156" t="s">
        <v>8649</v>
      </c>
    </row>
    <row r="157" spans="1:6" x14ac:dyDescent="0.3">
      <c r="A157">
        <v>485</v>
      </c>
      <c r="B157" t="s">
        <v>450</v>
      </c>
      <c r="C157" t="s">
        <v>8485</v>
      </c>
      <c r="F157" t="s">
        <v>8650</v>
      </c>
    </row>
    <row r="158" spans="1:6" x14ac:dyDescent="0.3">
      <c r="A158">
        <v>486</v>
      </c>
      <c r="B158" t="s">
        <v>451</v>
      </c>
      <c r="C158" t="s">
        <v>8485</v>
      </c>
      <c r="F158" t="s">
        <v>8651</v>
      </c>
    </row>
    <row r="159" spans="1:6" x14ac:dyDescent="0.3">
      <c r="A159">
        <v>488</v>
      </c>
      <c r="B159" t="s">
        <v>453</v>
      </c>
      <c r="C159" t="s">
        <v>8485</v>
      </c>
      <c r="F159" t="s">
        <v>8652</v>
      </c>
    </row>
    <row r="160" spans="1:6" x14ac:dyDescent="0.3">
      <c r="A160">
        <v>490</v>
      </c>
      <c r="B160" t="s">
        <v>8653</v>
      </c>
      <c r="C160" t="s">
        <v>8485</v>
      </c>
      <c r="F160" t="s">
        <v>8654</v>
      </c>
    </row>
    <row r="161" spans="1:6" x14ac:dyDescent="0.3">
      <c r="A161">
        <v>491</v>
      </c>
      <c r="B161" t="s">
        <v>8655</v>
      </c>
      <c r="C161" t="s">
        <v>8485</v>
      </c>
      <c r="F161" t="s">
        <v>8656</v>
      </c>
    </row>
    <row r="162" spans="1:6" x14ac:dyDescent="0.3">
      <c r="A162">
        <v>492</v>
      </c>
      <c r="B162" t="s">
        <v>8657</v>
      </c>
      <c r="C162" t="s">
        <v>8485</v>
      </c>
      <c r="F162" t="s">
        <v>8658</v>
      </c>
    </row>
    <row r="163" spans="1:6" x14ac:dyDescent="0.3">
      <c r="A163">
        <v>493</v>
      </c>
      <c r="B163" t="s">
        <v>8659</v>
      </c>
      <c r="C163" t="s">
        <v>8485</v>
      </c>
      <c r="F163" t="s">
        <v>8660</v>
      </c>
    </row>
    <row r="164" spans="1:6" x14ac:dyDescent="0.3">
      <c r="A164">
        <v>494</v>
      </c>
      <c r="B164" t="s">
        <v>8661</v>
      </c>
      <c r="C164" t="s">
        <v>8485</v>
      </c>
      <c r="F164" t="s">
        <v>8662</v>
      </c>
    </row>
    <row r="165" spans="1:6" x14ac:dyDescent="0.3">
      <c r="A165">
        <v>495</v>
      </c>
      <c r="B165" t="s">
        <v>8663</v>
      </c>
      <c r="C165" t="s">
        <v>8485</v>
      </c>
      <c r="F165" t="s">
        <v>8664</v>
      </c>
    </row>
    <row r="166" spans="1:6" x14ac:dyDescent="0.3">
      <c r="A166">
        <v>496</v>
      </c>
      <c r="B166" t="s">
        <v>8665</v>
      </c>
      <c r="C166" t="s">
        <v>8485</v>
      </c>
      <c r="F166" t="s">
        <v>8666</v>
      </c>
    </row>
    <row r="167" spans="1:6" x14ac:dyDescent="0.3">
      <c r="A167">
        <v>497</v>
      </c>
      <c r="B167" t="s">
        <v>8667</v>
      </c>
      <c r="C167" t="s">
        <v>8485</v>
      </c>
      <c r="F167" t="s">
        <v>8668</v>
      </c>
    </row>
    <row r="168" spans="1:6" x14ac:dyDescent="0.3">
      <c r="A168">
        <v>498</v>
      </c>
      <c r="B168" t="s">
        <v>8669</v>
      </c>
      <c r="C168" t="s">
        <v>8485</v>
      </c>
      <c r="F168" t="s">
        <v>8670</v>
      </c>
    </row>
    <row r="169" spans="1:6" x14ac:dyDescent="0.3">
      <c r="A169">
        <v>499</v>
      </c>
      <c r="B169" t="s">
        <v>8671</v>
      </c>
      <c r="C169" t="s">
        <v>8485</v>
      </c>
      <c r="F169" t="s">
        <v>8672</v>
      </c>
    </row>
    <row r="170" spans="1:6" x14ac:dyDescent="0.3">
      <c r="A170">
        <v>500</v>
      </c>
      <c r="B170" t="s">
        <v>8673</v>
      </c>
      <c r="C170" t="s">
        <v>8485</v>
      </c>
      <c r="F170" t="s">
        <v>8674</v>
      </c>
    </row>
    <row r="171" spans="1:6" x14ac:dyDescent="0.3">
      <c r="A171">
        <v>501</v>
      </c>
      <c r="B171" t="s">
        <v>8675</v>
      </c>
      <c r="C171" t="s">
        <v>8485</v>
      </c>
      <c r="F171" t="s">
        <v>8676</v>
      </c>
    </row>
    <row r="172" spans="1:6" x14ac:dyDescent="0.3">
      <c r="A172">
        <v>502</v>
      </c>
      <c r="B172" t="s">
        <v>8677</v>
      </c>
      <c r="C172" t="s">
        <v>8485</v>
      </c>
      <c r="F172" t="s">
        <v>8678</v>
      </c>
    </row>
    <row r="173" spans="1:6" x14ac:dyDescent="0.3">
      <c r="A173">
        <v>503</v>
      </c>
      <c r="B173" t="s">
        <v>8679</v>
      </c>
      <c r="C173" t="s">
        <v>8485</v>
      </c>
      <c r="F173" t="s">
        <v>8680</v>
      </c>
    </row>
    <row r="174" spans="1:6" x14ac:dyDescent="0.3">
      <c r="A174">
        <v>504</v>
      </c>
      <c r="B174" t="s">
        <v>8681</v>
      </c>
      <c r="C174" t="s">
        <v>8485</v>
      </c>
      <c r="F174" t="s">
        <v>8682</v>
      </c>
    </row>
    <row r="175" spans="1:6" x14ac:dyDescent="0.3">
      <c r="A175">
        <v>505</v>
      </c>
      <c r="B175" t="s">
        <v>8683</v>
      </c>
      <c r="C175" t="s">
        <v>8485</v>
      </c>
      <c r="F175" t="s">
        <v>8684</v>
      </c>
    </row>
    <row r="176" spans="1:6" x14ac:dyDescent="0.3">
      <c r="A176">
        <v>506</v>
      </c>
      <c r="B176" t="s">
        <v>8685</v>
      </c>
      <c r="C176" t="s">
        <v>8485</v>
      </c>
      <c r="F176" t="s">
        <v>8686</v>
      </c>
    </row>
    <row r="177" spans="1:6" x14ac:dyDescent="0.3">
      <c r="A177">
        <v>507</v>
      </c>
      <c r="B177" t="s">
        <v>8687</v>
      </c>
      <c r="C177" t="s">
        <v>8485</v>
      </c>
      <c r="F177" t="s">
        <v>8688</v>
      </c>
    </row>
    <row r="178" spans="1:6" x14ac:dyDescent="0.3">
      <c r="A178">
        <v>508</v>
      </c>
      <c r="B178" t="s">
        <v>8689</v>
      </c>
      <c r="C178" t="s">
        <v>8485</v>
      </c>
      <c r="F178" t="s">
        <v>8690</v>
      </c>
    </row>
    <row r="179" spans="1:6" x14ac:dyDescent="0.3">
      <c r="A179">
        <v>518</v>
      </c>
      <c r="B179" t="s">
        <v>59</v>
      </c>
      <c r="C179" t="s">
        <v>8485</v>
      </c>
      <c r="F179" t="s">
        <v>8691</v>
      </c>
    </row>
    <row r="180" spans="1:6" x14ac:dyDescent="0.3">
      <c r="A180">
        <v>68</v>
      </c>
      <c r="B180" t="s">
        <v>49</v>
      </c>
      <c r="C180" t="s">
        <v>8485</v>
      </c>
      <c r="F180" t="s">
        <v>8692</v>
      </c>
    </row>
    <row r="181" spans="1:6" x14ac:dyDescent="0.3">
      <c r="A181">
        <v>69</v>
      </c>
      <c r="B181" t="s">
        <v>51</v>
      </c>
      <c r="C181" t="s">
        <v>8485</v>
      </c>
      <c r="F181" t="s">
        <v>8693</v>
      </c>
    </row>
    <row r="182" spans="1:6" x14ac:dyDescent="0.3">
      <c r="A182">
        <v>73</v>
      </c>
      <c r="B182" t="s">
        <v>53</v>
      </c>
      <c r="C182" t="s">
        <v>8485</v>
      </c>
      <c r="F182" t="s">
        <v>8694</v>
      </c>
    </row>
    <row r="183" spans="1:6" x14ac:dyDescent="0.3">
      <c r="A183">
        <v>74</v>
      </c>
      <c r="B183" t="s">
        <v>56</v>
      </c>
      <c r="C183" t="s">
        <v>8485</v>
      </c>
      <c r="F183" t="s">
        <v>8695</v>
      </c>
    </row>
    <row r="184" spans="1:6" x14ac:dyDescent="0.3">
      <c r="A184">
        <v>84</v>
      </c>
      <c r="B184" t="s">
        <v>63</v>
      </c>
      <c r="C184" t="s">
        <v>8485</v>
      </c>
      <c r="F184" t="s">
        <v>8696</v>
      </c>
    </row>
    <row r="185" spans="1:6" x14ac:dyDescent="0.3">
      <c r="A185">
        <v>85</v>
      </c>
      <c r="B185" t="s">
        <v>66</v>
      </c>
      <c r="C185" t="s">
        <v>8485</v>
      </c>
      <c r="F185" t="s">
        <v>8697</v>
      </c>
    </row>
    <row r="186" spans="1:6" x14ac:dyDescent="0.3">
      <c r="A186">
        <v>86</v>
      </c>
      <c r="B186" t="s">
        <v>67</v>
      </c>
      <c r="C186" t="s">
        <v>8485</v>
      </c>
      <c r="F186" t="s">
        <v>8698</v>
      </c>
    </row>
    <row r="187" spans="1:6" x14ac:dyDescent="0.3">
      <c r="A187">
        <v>87</v>
      </c>
      <c r="B187" t="s">
        <v>68</v>
      </c>
      <c r="C187" t="s">
        <v>8485</v>
      </c>
      <c r="F187" t="s">
        <v>8699</v>
      </c>
    </row>
    <row r="188" spans="1:6" x14ac:dyDescent="0.3">
      <c r="A188">
        <v>88</v>
      </c>
      <c r="B188" t="s">
        <v>69</v>
      </c>
      <c r="C188" t="s">
        <v>8485</v>
      </c>
      <c r="F188" t="s">
        <v>8700</v>
      </c>
    </row>
    <row r="189" spans="1:6" x14ac:dyDescent="0.3">
      <c r="A189">
        <v>89</v>
      </c>
      <c r="B189" t="s">
        <v>70</v>
      </c>
      <c r="C189" t="s">
        <v>8485</v>
      </c>
      <c r="F189" t="s">
        <v>8701</v>
      </c>
    </row>
    <row r="190" spans="1:6" x14ac:dyDescent="0.3">
      <c r="A190">
        <v>90</v>
      </c>
      <c r="B190" t="s">
        <v>71</v>
      </c>
      <c r="C190" t="s">
        <v>8485</v>
      </c>
      <c r="F190" t="s">
        <v>8702</v>
      </c>
    </row>
    <row r="191" spans="1:6" x14ac:dyDescent="0.3">
      <c r="A191">
        <v>91</v>
      </c>
      <c r="B191" t="s">
        <v>72</v>
      </c>
      <c r="C191" t="s">
        <v>8485</v>
      </c>
      <c r="F191" t="s">
        <v>8703</v>
      </c>
    </row>
    <row r="192" spans="1:6" x14ac:dyDescent="0.3">
      <c r="A192">
        <v>92</v>
      </c>
      <c r="B192" t="s">
        <v>73</v>
      </c>
      <c r="C192" t="s">
        <v>8485</v>
      </c>
      <c r="F192" t="s">
        <v>8704</v>
      </c>
    </row>
    <row r="193" spans="1:7" x14ac:dyDescent="0.3">
      <c r="A193">
        <v>94</v>
      </c>
      <c r="B193" t="s">
        <v>74</v>
      </c>
      <c r="C193" t="s">
        <v>8485</v>
      </c>
      <c r="F193" t="s">
        <v>8705</v>
      </c>
    </row>
    <row r="194" spans="1:7" x14ac:dyDescent="0.3">
      <c r="A194">
        <v>95</v>
      </c>
      <c r="B194" t="s">
        <v>75</v>
      </c>
      <c r="C194" t="s">
        <v>8485</v>
      </c>
      <c r="F194" t="s">
        <v>8706</v>
      </c>
    </row>
    <row r="195" spans="1:7" x14ac:dyDescent="0.3">
      <c r="A195">
        <v>208</v>
      </c>
      <c r="B195" t="s">
        <v>140</v>
      </c>
      <c r="C195" t="s">
        <v>8707</v>
      </c>
      <c r="F195" t="s">
        <v>8708</v>
      </c>
    </row>
    <row r="196" spans="1:7" x14ac:dyDescent="0.3">
      <c r="A196">
        <v>214</v>
      </c>
      <c r="B196" t="s">
        <v>143</v>
      </c>
      <c r="C196" t="s">
        <v>8707</v>
      </c>
      <c r="F196" t="s">
        <v>8709</v>
      </c>
    </row>
    <row r="197" spans="1:7" x14ac:dyDescent="0.3">
      <c r="A197">
        <v>347</v>
      </c>
      <c r="B197" t="s">
        <v>297</v>
      </c>
      <c r="C197" t="s">
        <v>8707</v>
      </c>
      <c r="F197" t="s">
        <v>8710</v>
      </c>
    </row>
    <row r="198" spans="1:7" x14ac:dyDescent="0.3">
      <c r="A198">
        <v>109</v>
      </c>
      <c r="B198" t="s">
        <v>85</v>
      </c>
      <c r="C198" t="s">
        <v>8711</v>
      </c>
      <c r="D198" t="s">
        <v>8712</v>
      </c>
      <c r="F198" t="s">
        <v>8712</v>
      </c>
    </row>
    <row r="199" spans="1:7" x14ac:dyDescent="0.3">
      <c r="A199">
        <v>121</v>
      </c>
      <c r="B199" t="s">
        <v>94</v>
      </c>
      <c r="C199" t="s">
        <v>8711</v>
      </c>
      <c r="F199" t="s">
        <v>8713</v>
      </c>
      <c r="G199" t="s">
        <v>8714</v>
      </c>
    </row>
    <row r="200" spans="1:7" x14ac:dyDescent="0.3">
      <c r="A200">
        <v>146</v>
      </c>
      <c r="B200" t="s">
        <v>111</v>
      </c>
      <c r="C200" t="s">
        <v>8711</v>
      </c>
      <c r="D200" t="s">
        <v>8715</v>
      </c>
      <c r="E200" t="s">
        <v>8716</v>
      </c>
      <c r="F200" t="s">
        <v>8717</v>
      </c>
    </row>
    <row r="201" spans="1:7" x14ac:dyDescent="0.3">
      <c r="A201">
        <v>147</v>
      </c>
      <c r="B201" t="s">
        <v>112</v>
      </c>
      <c r="C201" t="s">
        <v>8711</v>
      </c>
      <c r="D201" t="s">
        <v>8718</v>
      </c>
      <c r="E201" t="s">
        <v>8719</v>
      </c>
      <c r="F201" t="s">
        <v>8720</v>
      </c>
    </row>
    <row r="202" spans="1:7" x14ac:dyDescent="0.3">
      <c r="A202">
        <v>150</v>
      </c>
      <c r="B202" t="s">
        <v>937</v>
      </c>
      <c r="C202" t="s">
        <v>8711</v>
      </c>
      <c r="D202" t="s">
        <v>8721</v>
      </c>
      <c r="F202" t="s">
        <v>8721</v>
      </c>
    </row>
    <row r="203" spans="1:7" x14ac:dyDescent="0.3">
      <c r="A203">
        <v>151</v>
      </c>
      <c r="B203" t="s">
        <v>8500</v>
      </c>
      <c r="C203" t="s">
        <v>8711</v>
      </c>
      <c r="D203" t="s">
        <v>8722</v>
      </c>
      <c r="F203" t="s">
        <v>8722</v>
      </c>
    </row>
    <row r="204" spans="1:7" x14ac:dyDescent="0.3">
      <c r="A204">
        <v>203</v>
      </c>
      <c r="B204" t="s">
        <v>135</v>
      </c>
      <c r="C204" t="s">
        <v>8711</v>
      </c>
      <c r="D204" t="s">
        <v>8723</v>
      </c>
      <c r="E204" t="s">
        <v>8724</v>
      </c>
      <c r="F204" t="s">
        <v>8725</v>
      </c>
    </row>
    <row r="205" spans="1:7" x14ac:dyDescent="0.3">
      <c r="A205">
        <v>204</v>
      </c>
      <c r="B205" t="s">
        <v>136</v>
      </c>
      <c r="C205" t="s">
        <v>8711</v>
      </c>
      <c r="D205" t="s">
        <v>8726</v>
      </c>
      <c r="E205" t="s">
        <v>8727</v>
      </c>
      <c r="F205" t="s">
        <v>8728</v>
      </c>
    </row>
    <row r="206" spans="1:7" x14ac:dyDescent="0.3">
      <c r="A206">
        <v>205</v>
      </c>
      <c r="B206" t="s">
        <v>137</v>
      </c>
      <c r="C206" t="s">
        <v>8711</v>
      </c>
      <c r="D206" t="s">
        <v>8729</v>
      </c>
      <c r="E206" t="s">
        <v>8730</v>
      </c>
      <c r="F206" t="s">
        <v>8731</v>
      </c>
    </row>
    <row r="207" spans="1:7" x14ac:dyDescent="0.3">
      <c r="A207">
        <v>206</v>
      </c>
      <c r="B207" t="s">
        <v>138</v>
      </c>
      <c r="C207" t="s">
        <v>8711</v>
      </c>
      <c r="D207" t="s">
        <v>8732</v>
      </c>
      <c r="E207" t="s">
        <v>8733</v>
      </c>
      <c r="F207" t="s">
        <v>8734</v>
      </c>
    </row>
    <row r="208" spans="1:7" x14ac:dyDescent="0.3">
      <c r="A208">
        <v>207</v>
      </c>
      <c r="B208" t="s">
        <v>139</v>
      </c>
      <c r="C208" t="s">
        <v>8711</v>
      </c>
      <c r="D208" t="s">
        <v>8735</v>
      </c>
      <c r="E208" t="s">
        <v>8736</v>
      </c>
      <c r="F208" t="s">
        <v>8737</v>
      </c>
    </row>
    <row r="209" spans="1:6" x14ac:dyDescent="0.3">
      <c r="A209">
        <v>218</v>
      </c>
      <c r="B209" t="s">
        <v>148</v>
      </c>
      <c r="C209" t="s">
        <v>8711</v>
      </c>
      <c r="D209" t="s">
        <v>8738</v>
      </c>
      <c r="F209" t="s">
        <v>8738</v>
      </c>
    </row>
    <row r="210" spans="1:6" x14ac:dyDescent="0.3">
      <c r="A210">
        <v>226</v>
      </c>
      <c r="B210" t="s">
        <v>157</v>
      </c>
      <c r="C210" t="s">
        <v>8711</v>
      </c>
      <c r="D210" t="s">
        <v>8739</v>
      </c>
      <c r="F210" t="s">
        <v>8739</v>
      </c>
    </row>
    <row r="211" spans="1:6" x14ac:dyDescent="0.3">
      <c r="A211">
        <v>234</v>
      </c>
      <c r="B211" t="s">
        <v>165</v>
      </c>
      <c r="C211" t="s">
        <v>8711</v>
      </c>
      <c r="D211" t="s">
        <v>8740</v>
      </c>
      <c r="E211" t="s">
        <v>8741</v>
      </c>
      <c r="F211" t="s">
        <v>8742</v>
      </c>
    </row>
    <row r="212" spans="1:6" x14ac:dyDescent="0.3">
      <c r="A212">
        <v>239</v>
      </c>
      <c r="B212" t="s">
        <v>1226</v>
      </c>
      <c r="C212" t="s">
        <v>8711</v>
      </c>
      <c r="D212" t="s">
        <v>8743</v>
      </c>
      <c r="F212" t="s">
        <v>8743</v>
      </c>
    </row>
    <row r="213" spans="1:6" x14ac:dyDescent="0.3">
      <c r="A213">
        <v>245</v>
      </c>
      <c r="B213" t="s">
        <v>1245</v>
      </c>
      <c r="C213" t="s">
        <v>8711</v>
      </c>
      <c r="D213" t="s">
        <v>8744</v>
      </c>
      <c r="E213" t="s">
        <v>8745</v>
      </c>
      <c r="F213" t="s">
        <v>8746</v>
      </c>
    </row>
    <row r="214" spans="1:6" x14ac:dyDescent="0.3">
      <c r="A214">
        <v>252</v>
      </c>
      <c r="B214" t="s">
        <v>1253</v>
      </c>
      <c r="C214" t="s">
        <v>8711</v>
      </c>
      <c r="D214" t="s">
        <v>8747</v>
      </c>
      <c r="E214" t="s">
        <v>8748</v>
      </c>
      <c r="F214" t="s">
        <v>8749</v>
      </c>
    </row>
    <row r="215" spans="1:6" x14ac:dyDescent="0.3">
      <c r="A215">
        <v>254</v>
      </c>
      <c r="B215" t="s">
        <v>189</v>
      </c>
      <c r="C215" t="s">
        <v>8711</v>
      </c>
      <c r="D215" t="s">
        <v>8750</v>
      </c>
      <c r="E215" t="s">
        <v>8751</v>
      </c>
      <c r="F215" t="s">
        <v>8752</v>
      </c>
    </row>
    <row r="216" spans="1:6" x14ac:dyDescent="0.3">
      <c r="A216">
        <v>256</v>
      </c>
      <c r="B216" t="s">
        <v>193</v>
      </c>
      <c r="C216" t="s">
        <v>8711</v>
      </c>
      <c r="D216" t="s">
        <v>8753</v>
      </c>
      <c r="E216" t="s">
        <v>8754</v>
      </c>
      <c r="F216" t="s">
        <v>8755</v>
      </c>
    </row>
    <row r="217" spans="1:6" x14ac:dyDescent="0.3">
      <c r="A217">
        <v>268</v>
      </c>
      <c r="B217" t="s">
        <v>1284</v>
      </c>
      <c r="C217" t="s">
        <v>8711</v>
      </c>
      <c r="D217" t="s">
        <v>8756</v>
      </c>
      <c r="F217" t="s">
        <v>8756</v>
      </c>
    </row>
    <row r="218" spans="1:6" x14ac:dyDescent="0.3">
      <c r="A218">
        <v>273</v>
      </c>
      <c r="B218" t="s">
        <v>213</v>
      </c>
      <c r="C218" t="s">
        <v>8711</v>
      </c>
      <c r="D218" t="s">
        <v>8757</v>
      </c>
      <c r="E218" t="s">
        <v>8758</v>
      </c>
      <c r="F218" t="s">
        <v>8759</v>
      </c>
    </row>
    <row r="219" spans="1:6" x14ac:dyDescent="0.3">
      <c r="A219">
        <v>274</v>
      </c>
      <c r="B219" t="s">
        <v>215</v>
      </c>
      <c r="C219" t="s">
        <v>8711</v>
      </c>
      <c r="D219" t="s">
        <v>8760</v>
      </c>
      <c r="E219" t="s">
        <v>8761</v>
      </c>
      <c r="F219" t="s">
        <v>8762</v>
      </c>
    </row>
    <row r="220" spans="1:6" x14ac:dyDescent="0.3">
      <c r="A220">
        <v>275</v>
      </c>
      <c r="B220" t="s">
        <v>8763</v>
      </c>
      <c r="C220" t="s">
        <v>8711</v>
      </c>
      <c r="D220" t="s">
        <v>8764</v>
      </c>
      <c r="F220" t="s">
        <v>8764</v>
      </c>
    </row>
    <row r="221" spans="1:6" x14ac:dyDescent="0.3">
      <c r="A221">
        <v>288</v>
      </c>
      <c r="B221" t="s">
        <v>230</v>
      </c>
      <c r="C221" t="s">
        <v>8711</v>
      </c>
      <c r="D221" t="s">
        <v>8765</v>
      </c>
      <c r="E221" t="s">
        <v>8766</v>
      </c>
      <c r="F221" t="s">
        <v>8767</v>
      </c>
    </row>
    <row r="222" spans="1:6" x14ac:dyDescent="0.3">
      <c r="A222">
        <v>302</v>
      </c>
      <c r="B222" t="s">
        <v>1379</v>
      </c>
      <c r="C222" t="s">
        <v>8711</v>
      </c>
      <c r="D222" t="s">
        <v>8768</v>
      </c>
      <c r="F222" t="s">
        <v>8768</v>
      </c>
    </row>
    <row r="223" spans="1:6" x14ac:dyDescent="0.3">
      <c r="A223">
        <v>304</v>
      </c>
      <c r="B223" t="s">
        <v>250</v>
      </c>
      <c r="C223" t="s">
        <v>8711</v>
      </c>
      <c r="D223" t="s">
        <v>8769</v>
      </c>
      <c r="E223" t="s">
        <v>8770</v>
      </c>
      <c r="F223" t="s">
        <v>8771</v>
      </c>
    </row>
    <row r="224" spans="1:6" x14ac:dyDescent="0.3">
      <c r="A224">
        <v>306</v>
      </c>
      <c r="B224" t="s">
        <v>252</v>
      </c>
      <c r="C224" t="s">
        <v>8711</v>
      </c>
      <c r="D224" t="s">
        <v>8772</v>
      </c>
      <c r="F224" t="s">
        <v>8772</v>
      </c>
    </row>
    <row r="225" spans="1:6" x14ac:dyDescent="0.3">
      <c r="A225">
        <v>323</v>
      </c>
      <c r="B225" t="s">
        <v>273</v>
      </c>
      <c r="C225" t="s">
        <v>8711</v>
      </c>
      <c r="D225" t="s">
        <v>8773</v>
      </c>
      <c r="E225" t="s">
        <v>8774</v>
      </c>
      <c r="F225" t="s">
        <v>8775</v>
      </c>
    </row>
    <row r="226" spans="1:6" x14ac:dyDescent="0.3">
      <c r="A226">
        <v>324</v>
      </c>
      <c r="B226" t="s">
        <v>274</v>
      </c>
      <c r="C226" t="s">
        <v>8711</v>
      </c>
      <c r="D226" t="s">
        <v>8776</v>
      </c>
      <c r="E226" t="s">
        <v>8777</v>
      </c>
      <c r="F226" t="s">
        <v>8778</v>
      </c>
    </row>
    <row r="227" spans="1:6" x14ac:dyDescent="0.3">
      <c r="A227">
        <v>325</v>
      </c>
      <c r="B227" t="s">
        <v>8779</v>
      </c>
      <c r="C227" t="s">
        <v>8711</v>
      </c>
      <c r="D227" t="s">
        <v>8780</v>
      </c>
      <c r="E227" t="s">
        <v>8781</v>
      </c>
      <c r="F227" t="s">
        <v>8782</v>
      </c>
    </row>
    <row r="228" spans="1:6" x14ac:dyDescent="0.3">
      <c r="A228">
        <v>326</v>
      </c>
      <c r="B228" t="s">
        <v>1405</v>
      </c>
      <c r="C228" t="s">
        <v>8711</v>
      </c>
      <c r="D228" t="s">
        <v>8783</v>
      </c>
      <c r="E228" t="s">
        <v>8784</v>
      </c>
      <c r="F228" t="s">
        <v>8785</v>
      </c>
    </row>
    <row r="229" spans="1:6" x14ac:dyDescent="0.3">
      <c r="A229">
        <v>327</v>
      </c>
      <c r="B229" t="s">
        <v>8786</v>
      </c>
      <c r="C229" t="s">
        <v>8711</v>
      </c>
      <c r="D229" t="s">
        <v>8787</v>
      </c>
      <c r="E229" t="s">
        <v>8788</v>
      </c>
      <c r="F229" t="s">
        <v>8789</v>
      </c>
    </row>
    <row r="230" spans="1:6" x14ac:dyDescent="0.3">
      <c r="A230">
        <v>337</v>
      </c>
      <c r="B230" t="s">
        <v>1414</v>
      </c>
      <c r="C230" t="s">
        <v>8711</v>
      </c>
      <c r="D230" t="s">
        <v>8790</v>
      </c>
      <c r="E230" t="s">
        <v>8791</v>
      </c>
      <c r="F230" t="s">
        <v>8792</v>
      </c>
    </row>
    <row r="231" spans="1:6" x14ac:dyDescent="0.3">
      <c r="A231">
        <v>338</v>
      </c>
      <c r="B231" t="s">
        <v>1419</v>
      </c>
      <c r="C231" t="s">
        <v>8711</v>
      </c>
      <c r="D231" t="s">
        <v>8793</v>
      </c>
      <c r="E231" t="s">
        <v>8794</v>
      </c>
      <c r="F231" t="s">
        <v>8795</v>
      </c>
    </row>
    <row r="232" spans="1:6" x14ac:dyDescent="0.3">
      <c r="A232">
        <v>341</v>
      </c>
      <c r="B232" t="s">
        <v>1424</v>
      </c>
      <c r="C232" t="s">
        <v>8711</v>
      </c>
      <c r="D232" t="s">
        <v>8796</v>
      </c>
      <c r="E232" t="s">
        <v>8797</v>
      </c>
      <c r="F232" t="s">
        <v>8798</v>
      </c>
    </row>
    <row r="233" spans="1:6" x14ac:dyDescent="0.3">
      <c r="A233">
        <v>364</v>
      </c>
      <c r="B233" t="s">
        <v>317</v>
      </c>
      <c r="C233" t="s">
        <v>8711</v>
      </c>
      <c r="D233" t="s">
        <v>8799</v>
      </c>
      <c r="E233" t="s">
        <v>8800</v>
      </c>
      <c r="F233" t="s">
        <v>8801</v>
      </c>
    </row>
    <row r="234" spans="1:6" x14ac:dyDescent="0.3">
      <c r="A234">
        <v>369</v>
      </c>
      <c r="B234" t="s">
        <v>324</v>
      </c>
      <c r="C234" t="s">
        <v>8711</v>
      </c>
      <c r="D234" t="s">
        <v>8802</v>
      </c>
      <c r="E234" t="s">
        <v>8803</v>
      </c>
      <c r="F234" t="s">
        <v>8804</v>
      </c>
    </row>
    <row r="235" spans="1:6" x14ac:dyDescent="0.3">
      <c r="A235">
        <v>371</v>
      </c>
      <c r="B235" t="s">
        <v>326</v>
      </c>
      <c r="C235" t="s">
        <v>8711</v>
      </c>
      <c r="D235" t="s">
        <v>8805</v>
      </c>
      <c r="E235" t="s">
        <v>8806</v>
      </c>
      <c r="F235" t="s">
        <v>8807</v>
      </c>
    </row>
    <row r="236" spans="1:6" x14ac:dyDescent="0.3">
      <c r="A236">
        <v>376</v>
      </c>
      <c r="B236" t="s">
        <v>332</v>
      </c>
      <c r="C236" t="s">
        <v>8711</v>
      </c>
      <c r="D236" t="s">
        <v>8808</v>
      </c>
      <c r="E236" t="s">
        <v>8809</v>
      </c>
      <c r="F236" t="s">
        <v>8810</v>
      </c>
    </row>
    <row r="237" spans="1:6" x14ac:dyDescent="0.3">
      <c r="A237">
        <v>377</v>
      </c>
      <c r="B237" t="s">
        <v>333</v>
      </c>
      <c r="C237" t="s">
        <v>8711</v>
      </c>
      <c r="D237" t="s">
        <v>8811</v>
      </c>
      <c r="E237" t="s">
        <v>8812</v>
      </c>
      <c r="F237" t="s">
        <v>8813</v>
      </c>
    </row>
    <row r="238" spans="1:6" x14ac:dyDescent="0.3">
      <c r="A238">
        <v>379</v>
      </c>
      <c r="B238" t="s">
        <v>335</v>
      </c>
      <c r="C238" t="s">
        <v>8711</v>
      </c>
      <c r="D238" t="s">
        <v>8814</v>
      </c>
      <c r="E238" t="s">
        <v>8815</v>
      </c>
      <c r="F238" t="s">
        <v>8816</v>
      </c>
    </row>
    <row r="239" spans="1:6" x14ac:dyDescent="0.3">
      <c r="A239">
        <v>381</v>
      </c>
      <c r="B239" t="s">
        <v>338</v>
      </c>
      <c r="C239" t="s">
        <v>8711</v>
      </c>
      <c r="D239" t="s">
        <v>8817</v>
      </c>
      <c r="E239" t="s">
        <v>8818</v>
      </c>
      <c r="F239" t="s">
        <v>8819</v>
      </c>
    </row>
    <row r="240" spans="1:6" x14ac:dyDescent="0.3">
      <c r="A240">
        <v>382</v>
      </c>
      <c r="B240" t="s">
        <v>339</v>
      </c>
      <c r="C240" t="s">
        <v>8711</v>
      </c>
      <c r="D240" t="s">
        <v>8820</v>
      </c>
      <c r="E240" t="s">
        <v>8821</v>
      </c>
      <c r="F240" t="s">
        <v>8822</v>
      </c>
    </row>
    <row r="241" spans="1:6" x14ac:dyDescent="0.3">
      <c r="A241">
        <v>383</v>
      </c>
      <c r="B241" t="s">
        <v>340</v>
      </c>
      <c r="C241" t="s">
        <v>8711</v>
      </c>
      <c r="D241" t="s">
        <v>8823</v>
      </c>
      <c r="E241" t="s">
        <v>8824</v>
      </c>
      <c r="F241" t="s">
        <v>8825</v>
      </c>
    </row>
    <row r="242" spans="1:6" x14ac:dyDescent="0.3">
      <c r="A242">
        <v>384</v>
      </c>
      <c r="B242" t="s">
        <v>341</v>
      </c>
      <c r="C242" t="s">
        <v>8711</v>
      </c>
      <c r="D242" t="s">
        <v>8826</v>
      </c>
      <c r="E242" t="s">
        <v>8827</v>
      </c>
      <c r="F242" t="s">
        <v>8828</v>
      </c>
    </row>
    <row r="243" spans="1:6" x14ac:dyDescent="0.3">
      <c r="A243">
        <v>385</v>
      </c>
      <c r="B243" t="s">
        <v>342</v>
      </c>
      <c r="C243" t="s">
        <v>8711</v>
      </c>
      <c r="D243" t="s">
        <v>8829</v>
      </c>
      <c r="E243" t="s">
        <v>8830</v>
      </c>
      <c r="F243" t="s">
        <v>8831</v>
      </c>
    </row>
    <row r="244" spans="1:6" x14ac:dyDescent="0.3">
      <c r="A244">
        <v>386</v>
      </c>
      <c r="B244" t="s">
        <v>344</v>
      </c>
      <c r="C244" t="s">
        <v>8711</v>
      </c>
      <c r="D244" t="s">
        <v>8832</v>
      </c>
      <c r="E244" t="s">
        <v>8833</v>
      </c>
      <c r="F244" t="s">
        <v>8834</v>
      </c>
    </row>
    <row r="245" spans="1:6" x14ac:dyDescent="0.3">
      <c r="A245">
        <v>392</v>
      </c>
      <c r="B245" t="s">
        <v>351</v>
      </c>
      <c r="C245" t="s">
        <v>8711</v>
      </c>
      <c r="D245" t="s">
        <v>8835</v>
      </c>
      <c r="E245" t="s">
        <v>8836</v>
      </c>
      <c r="F245" t="s">
        <v>8837</v>
      </c>
    </row>
    <row r="246" spans="1:6" x14ac:dyDescent="0.3">
      <c r="A246">
        <v>394</v>
      </c>
      <c r="B246" t="s">
        <v>353</v>
      </c>
      <c r="C246" t="s">
        <v>8711</v>
      </c>
      <c r="D246" t="s">
        <v>8838</v>
      </c>
      <c r="E246" t="s">
        <v>8839</v>
      </c>
      <c r="F246" t="s">
        <v>8840</v>
      </c>
    </row>
    <row r="247" spans="1:6" x14ac:dyDescent="0.3">
      <c r="A247">
        <v>395</v>
      </c>
      <c r="B247" t="s">
        <v>356</v>
      </c>
      <c r="C247" t="s">
        <v>8711</v>
      </c>
      <c r="D247" t="s">
        <v>8841</v>
      </c>
      <c r="E247" t="s">
        <v>8842</v>
      </c>
      <c r="F247" t="s">
        <v>8843</v>
      </c>
    </row>
    <row r="248" spans="1:6" x14ac:dyDescent="0.3">
      <c r="A248">
        <v>398</v>
      </c>
      <c r="B248" t="s">
        <v>360</v>
      </c>
      <c r="C248" t="s">
        <v>8711</v>
      </c>
      <c r="D248" t="s">
        <v>8844</v>
      </c>
      <c r="E248" t="s">
        <v>8845</v>
      </c>
      <c r="F248" t="s">
        <v>8846</v>
      </c>
    </row>
    <row r="249" spans="1:6" x14ac:dyDescent="0.3">
      <c r="A249">
        <v>399</v>
      </c>
      <c r="B249" t="s">
        <v>363</v>
      </c>
      <c r="C249" t="s">
        <v>8711</v>
      </c>
      <c r="D249" t="s">
        <v>8847</v>
      </c>
      <c r="E249" t="s">
        <v>8848</v>
      </c>
      <c r="F249" t="s">
        <v>8849</v>
      </c>
    </row>
    <row r="250" spans="1:6" x14ac:dyDescent="0.3">
      <c r="A250">
        <v>400</v>
      </c>
      <c r="B250" t="s">
        <v>364</v>
      </c>
      <c r="C250" t="s">
        <v>8711</v>
      </c>
      <c r="D250" t="s">
        <v>8850</v>
      </c>
      <c r="E250" t="s">
        <v>8851</v>
      </c>
      <c r="F250" t="s">
        <v>8852</v>
      </c>
    </row>
    <row r="251" spans="1:6" x14ac:dyDescent="0.3">
      <c r="A251">
        <v>401</v>
      </c>
      <c r="B251" t="s">
        <v>365</v>
      </c>
      <c r="C251" t="s">
        <v>8711</v>
      </c>
      <c r="D251" t="s">
        <v>8853</v>
      </c>
      <c r="E251" t="s">
        <v>8854</v>
      </c>
      <c r="F251" t="s">
        <v>8855</v>
      </c>
    </row>
    <row r="252" spans="1:6" x14ac:dyDescent="0.3">
      <c r="A252">
        <v>430</v>
      </c>
      <c r="B252" t="s">
        <v>399</v>
      </c>
      <c r="C252" t="s">
        <v>8711</v>
      </c>
      <c r="D252" t="s">
        <v>8856</v>
      </c>
      <c r="E252" t="s">
        <v>8857</v>
      </c>
      <c r="F252" t="s">
        <v>8858</v>
      </c>
    </row>
    <row r="253" spans="1:6" x14ac:dyDescent="0.3">
      <c r="A253">
        <v>466</v>
      </c>
      <c r="B253" t="s">
        <v>429</v>
      </c>
      <c r="C253" t="s">
        <v>8711</v>
      </c>
      <c r="D253" t="s">
        <v>8859</v>
      </c>
      <c r="E253" t="s">
        <v>8860</v>
      </c>
      <c r="F253" t="s">
        <v>8861</v>
      </c>
    </row>
    <row r="254" spans="1:6" x14ac:dyDescent="0.3">
      <c r="A254">
        <v>473</v>
      </c>
      <c r="B254" t="s">
        <v>437</v>
      </c>
      <c r="C254" t="s">
        <v>8711</v>
      </c>
      <c r="D254" t="s">
        <v>8862</v>
      </c>
      <c r="E254" t="s">
        <v>8863</v>
      </c>
      <c r="F254" t="s">
        <v>8864</v>
      </c>
    </row>
    <row r="255" spans="1:6" x14ac:dyDescent="0.3">
      <c r="A255">
        <v>475</v>
      </c>
      <c r="B255" t="s">
        <v>441</v>
      </c>
      <c r="C255" t="s">
        <v>8711</v>
      </c>
      <c r="D255" t="s">
        <v>8865</v>
      </c>
      <c r="E255" t="s">
        <v>8866</v>
      </c>
      <c r="F255" t="s">
        <v>8867</v>
      </c>
    </row>
    <row r="256" spans="1:6" x14ac:dyDescent="0.3">
      <c r="A256">
        <v>476</v>
      </c>
      <c r="B256" t="s">
        <v>442</v>
      </c>
      <c r="C256" t="s">
        <v>8711</v>
      </c>
      <c r="D256" t="s">
        <v>8868</v>
      </c>
      <c r="E256" t="s">
        <v>8869</v>
      </c>
      <c r="F256" t="s">
        <v>8870</v>
      </c>
    </row>
    <row r="257" spans="1:6" x14ac:dyDescent="0.3">
      <c r="A257">
        <v>487</v>
      </c>
      <c r="B257" t="s">
        <v>8871</v>
      </c>
      <c r="C257" t="s">
        <v>8711</v>
      </c>
      <c r="D257" t="s">
        <v>8872</v>
      </c>
      <c r="E257" t="s">
        <v>8873</v>
      </c>
      <c r="F257" t="s">
        <v>8874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Series</vt:lpstr>
      <vt:lpstr>Desglose Analisis</vt:lpstr>
      <vt:lpstr>Catalogo Indicadores</vt:lpstr>
      <vt:lpstr>Base Normalizada</vt:lpstr>
      <vt:lpstr>Config_Patrones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2023-08-01T19:57:41Z</dcterms:created>
  <dcterms:modified xsi:type="dcterms:W3CDTF">2026-03-16T13:56:18Z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